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NC-MMOLINAM2\Users\mmolinam\Documents\DOCUMENTOS 2022\GLOSAS 2022\GLOSAS 4TO TRIMESTRE\5) INDIVIDUALIZACION\1) SSS\"/>
    </mc:Choice>
  </mc:AlternateContent>
  <xr:revisionPtr revIDLastSave="0" documentId="13_ncr:1_{79AD6AC9-B5D3-4E42-98B7-2BB10EAD984F}" xr6:coauthVersionLast="47" xr6:coauthVersionMax="47" xr10:uidLastSave="{00000000-0000-0000-0000-000000000000}"/>
  <bookViews>
    <workbookView xWindow="-120" yWindow="-120" windowWidth="29040" windowHeight="15990" tabRatio="926" firstSheet="22" activeTab="24" xr2:uid="{00000000-000D-0000-FFFF-FFFF00000000}"/>
  </bookViews>
  <sheets>
    <sheet name="24-01-321 Ind. Proy" sheetId="34" r:id="rId1"/>
    <sheet name="24-01-321 Res. Proy" sheetId="35" r:id="rId2"/>
    <sheet name="24-01-322 Subsidio a la Calefa " sheetId="47" r:id="rId3"/>
    <sheet name="24-01-322 Resumen Sub a la Cale" sheetId="48" r:id="rId4"/>
    <sheet name="24-01-411 Red calle Niños" sheetId="51" r:id="rId5"/>
    <sheet name="24-01-411 Resumen" sheetId="52" r:id="rId6"/>
    <sheet name="24-03-315 Ind. Proy" sheetId="44" r:id="rId7"/>
    <sheet name="24-03-315 Res. Proy" sheetId="45" r:id="rId8"/>
    <sheet name="24-03-341 Ind. Proy" sheetId="1" r:id="rId9"/>
    <sheet name="024-03-341 Res. Proy" sheetId="2" r:id="rId10"/>
    <sheet name="24-03-342 Ind. Proy" sheetId="3" r:id="rId11"/>
    <sheet name="24-03-342 Res. Proy" sheetId="4" r:id="rId12"/>
    <sheet name="24-03-349 Ind. Proy" sheetId="9" r:id="rId13"/>
    <sheet name="24-03-349 Res. Proy" sheetId="10" r:id="rId14"/>
    <sheet name="24-03-351 Ind. Proy" sheetId="13" r:id="rId15"/>
    <sheet name="24-03-351 Res. Proy" sheetId="14" r:id="rId16"/>
    <sheet name="24-03-352 Ind. Proy" sheetId="30" r:id="rId17"/>
    <sheet name="24-03-352 Res. Proy" sheetId="31" r:id="rId18"/>
    <sheet name="24-03-358 Ind. Proy" sheetId="37" r:id="rId19"/>
    <sheet name="24-03-358 Res. Proy" sheetId="36" r:id="rId20"/>
    <sheet name="24-03-409 Ind. Proy" sheetId="15" r:id="rId21"/>
    <sheet name="24-03-409 Res. Proy " sheetId="29" r:id="rId22"/>
    <sheet name="24-03-414 Programa Vivienda Pri" sheetId="49" r:id="rId23"/>
    <sheet name="24-03-414 Res. Vivienda Primero" sheetId="50" r:id="rId24"/>
    <sheet name="24-03-986 Ind. Proy" sheetId="57" r:id="rId25"/>
    <sheet name="24-03-986 Res. Proy" sheetId="58" r:id="rId26"/>
    <sheet name="24-03-996 Ind. Proy" sheetId="38" r:id="rId27"/>
    <sheet name="24-03-996 Res. Proy" sheetId="39" r:id="rId28"/>
    <sheet name="24-03-998 Ind. Proy" sheetId="16" r:id="rId29"/>
    <sheet name="24-03-998 Res. Proy" sheetId="17" r:id="rId30"/>
    <sheet name="24-07-001 Ind. Proy" sheetId="42" r:id="rId31"/>
    <sheet name="24-07-001 Res. Proy" sheetId="43" r:id="rId32"/>
  </sheets>
  <externalReferences>
    <externalReference r:id="rId33"/>
  </externalReferences>
  <definedNames>
    <definedName name="_xlnm.Print_Area" localSheetId="0">'24-01-321 Ind. Proy'!$A$1:$AJ$71</definedName>
    <definedName name="_xlnm.Print_Area" localSheetId="2">'24-01-322 Subsidio a la Calefa '!$A$1:$AJ$72</definedName>
    <definedName name="_xlnm.Print_Area" localSheetId="4">'24-01-411 Red calle Niños'!$A$1:$AJ$83</definedName>
    <definedName name="_xlnm.Print_Area" localSheetId="6">'24-03-315 Ind. Proy'!$A$1:$AJ$100</definedName>
    <definedName name="_xlnm.Print_Area" localSheetId="10">'24-03-342 Ind. Proy'!$A$1:$AJ$101</definedName>
    <definedName name="_xlnm.Print_Area" localSheetId="12">'24-03-349 Ind. Proy'!$A$1:$AJ$168</definedName>
    <definedName name="_xlnm.Print_Area" localSheetId="14">'24-03-351 Ind. Proy'!$A$1:$AJ$143</definedName>
    <definedName name="_xlnm.Print_Area" localSheetId="16">'24-03-352 Ind. Proy'!$A$1:$AJ$191</definedName>
    <definedName name="_xlnm.Print_Area" localSheetId="18">'24-03-358 Ind. Proy'!$A$1:$AJ$208</definedName>
    <definedName name="_xlnm.Print_Area" localSheetId="20">'24-03-409 Ind. Proy'!$A$1:$AJ$71</definedName>
    <definedName name="_xlnm.Print_Area" localSheetId="22">'24-03-414 Programa Vivienda Pri'!$A$1:$AJ$93</definedName>
    <definedName name="_xlnm.Print_Area" localSheetId="26">'24-03-996 Ind. Proy'!$A$1:$AJ$193</definedName>
    <definedName name="_xlnm.Print_Area" localSheetId="28">'24-03-998 Ind. Proy'!$A$1:$AJ$537</definedName>
    <definedName name="_xlnm.Print_Area" localSheetId="30">'24-07-001 Ind. Proy'!$A$1:$AJ$72</definedName>
    <definedName name="_xlnm.Print_Titles" localSheetId="2">'24-01-322 Subsidio a la Calefa '!$5:$7</definedName>
    <definedName name="_xlnm.Print_Titles" localSheetId="4">'24-01-411 Red calle Niños'!$5:$7</definedName>
    <definedName name="_xlnm.Print_Titles" localSheetId="6">'24-03-315 Ind. Proy'!$5:$7</definedName>
    <definedName name="_xlnm.Print_Titles" localSheetId="8">'24-03-341 Ind. Proy'!$5:$7</definedName>
    <definedName name="_xlnm.Print_Titles" localSheetId="10">'24-03-342 Ind. Proy'!$5:$7</definedName>
    <definedName name="_xlnm.Print_Titles" localSheetId="20">'24-03-409 Ind. Proy'!$5:$7</definedName>
    <definedName name="_xlnm.Print_Titles" localSheetId="22">'24-03-414 Programa Vivienda Pri'!$5:$7</definedName>
    <definedName name="_xlnm.Print_Titles" localSheetId="28">'24-03-998 Ind. Proy'!$5:$7</definedName>
    <definedName name="_xlnm.Print_Titles" localSheetId="30">'24-07-001 Ind. Proy'!$5:$7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4" i="58" l="1"/>
  <c r="I24" i="58"/>
  <c r="H24" i="58"/>
  <c r="D24" i="58"/>
  <c r="C24" i="58"/>
  <c r="T23" i="58"/>
  <c r="I23" i="58"/>
  <c r="H23" i="58"/>
  <c r="D23" i="58"/>
  <c r="I22" i="58"/>
  <c r="H22" i="58"/>
  <c r="G22" i="58"/>
  <c r="F22" i="58"/>
  <c r="E22" i="58"/>
  <c r="D22" i="58"/>
  <c r="I21" i="58"/>
  <c r="H21" i="58"/>
  <c r="F21" i="58"/>
  <c r="D21" i="58"/>
  <c r="O20" i="58"/>
  <c r="I20" i="58"/>
  <c r="H20" i="58"/>
  <c r="G20" i="58"/>
  <c r="D20" i="58"/>
  <c r="P19" i="58"/>
  <c r="I19" i="58"/>
  <c r="H19" i="58"/>
  <c r="D19" i="58"/>
  <c r="Q18" i="58"/>
  <c r="I18" i="58"/>
  <c r="H18" i="58"/>
  <c r="D18" i="58"/>
  <c r="R17" i="58"/>
  <c r="I17" i="58"/>
  <c r="H17" i="58"/>
  <c r="D17" i="58"/>
  <c r="B17" i="58"/>
  <c r="S16" i="58"/>
  <c r="K16" i="58"/>
  <c r="I16" i="58"/>
  <c r="H16" i="58"/>
  <c r="D16" i="58"/>
  <c r="C16" i="58"/>
  <c r="L15" i="58"/>
  <c r="I15" i="58"/>
  <c r="H15" i="58"/>
  <c r="D15" i="58"/>
  <c r="U14" i="58"/>
  <c r="I14" i="58"/>
  <c r="H14" i="58"/>
  <c r="E14" i="58"/>
  <c r="D14" i="58"/>
  <c r="N13" i="58"/>
  <c r="I13" i="58"/>
  <c r="H13" i="58"/>
  <c r="F13" i="58"/>
  <c r="D13" i="58"/>
  <c r="I12" i="58"/>
  <c r="H12" i="58"/>
  <c r="G12" i="58"/>
  <c r="D12" i="58"/>
  <c r="P11" i="58"/>
  <c r="I11" i="58"/>
  <c r="H11" i="58"/>
  <c r="D11" i="58"/>
  <c r="I10" i="58"/>
  <c r="H10" i="58"/>
  <c r="D10" i="58"/>
  <c r="I9" i="58"/>
  <c r="H9" i="58"/>
  <c r="G9" i="58"/>
  <c r="F9" i="58"/>
  <c r="E9" i="58"/>
  <c r="D9" i="58"/>
  <c r="B9" i="58"/>
  <c r="Z9" i="58" s="1"/>
  <c r="S8" i="58"/>
  <c r="K8" i="58"/>
  <c r="K25" i="58" s="1"/>
  <c r="I8" i="58"/>
  <c r="H8" i="58"/>
  <c r="D8" i="58"/>
  <c r="C8" i="58"/>
  <c r="V82" i="57"/>
  <c r="AF81" i="57"/>
  <c r="U24" i="58" s="1"/>
  <c r="AE81" i="57"/>
  <c r="T24" i="58" s="1"/>
  <c r="AD81" i="57"/>
  <c r="AD82" i="57" s="1"/>
  <c r="AB81" i="57"/>
  <c r="AA81" i="57"/>
  <c r="Z81" i="57"/>
  <c r="X81" i="57"/>
  <c r="P24" i="58" s="1"/>
  <c r="W81" i="57"/>
  <c r="O24" i="58" s="1"/>
  <c r="V81" i="57"/>
  <c r="T81" i="57"/>
  <c r="L24" i="58" s="1"/>
  <c r="S81" i="57"/>
  <c r="R81" i="57"/>
  <c r="O81" i="57"/>
  <c r="G24" i="58" s="1"/>
  <c r="N81" i="57"/>
  <c r="F24" i="58" s="1"/>
  <c r="M81" i="57"/>
  <c r="E24" i="58" s="1"/>
  <c r="K81" i="57"/>
  <c r="K82" i="57" s="1"/>
  <c r="J81" i="57"/>
  <c r="B24" i="58" s="1"/>
  <c r="Z24" i="58" s="1"/>
  <c r="AG80" i="57"/>
  <c r="AC80" i="57"/>
  <c r="Y80" i="57"/>
  <c r="U80" i="57"/>
  <c r="AH80" i="57" s="1"/>
  <c r="AG79" i="57"/>
  <c r="AG81" i="57" s="1"/>
  <c r="V24" i="58" s="1"/>
  <c r="AC79" i="57"/>
  <c r="AC81" i="57" s="1"/>
  <c r="R24" i="58" s="1"/>
  <c r="Y79" i="57"/>
  <c r="Y81" i="57" s="1"/>
  <c r="U79" i="57"/>
  <c r="U81" i="57" s="1"/>
  <c r="AF77" i="57"/>
  <c r="U23" i="58" s="1"/>
  <c r="AE77" i="57"/>
  <c r="AD77" i="57"/>
  <c r="S23" i="58" s="1"/>
  <c r="AB77" i="57"/>
  <c r="AA77" i="57"/>
  <c r="Z77" i="57"/>
  <c r="X77" i="57"/>
  <c r="P23" i="58" s="1"/>
  <c r="W77" i="57"/>
  <c r="O23" i="58" s="1"/>
  <c r="V77" i="57"/>
  <c r="T77" i="57"/>
  <c r="L23" i="58" s="1"/>
  <c r="S77" i="57"/>
  <c r="K23" i="58" s="1"/>
  <c r="R77" i="57"/>
  <c r="O77" i="57"/>
  <c r="G23" i="58" s="1"/>
  <c r="N77" i="57"/>
  <c r="F23" i="58" s="1"/>
  <c r="M77" i="57"/>
  <c r="E23" i="58" s="1"/>
  <c r="K77" i="57"/>
  <c r="C23" i="58" s="1"/>
  <c r="J77" i="57"/>
  <c r="B23" i="58" s="1"/>
  <c r="Z23" i="58" s="1"/>
  <c r="AH76" i="57"/>
  <c r="AI76" i="57" s="1"/>
  <c r="AG76" i="57"/>
  <c r="AC76" i="57"/>
  <c r="Y76" i="57"/>
  <c r="U76" i="57"/>
  <c r="AG75" i="57"/>
  <c r="AC75" i="57"/>
  <c r="Y75" i="57"/>
  <c r="U75" i="57"/>
  <c r="AH75" i="57" s="1"/>
  <c r="AI75" i="57" s="1"/>
  <c r="AH74" i="57"/>
  <c r="AG74" i="57"/>
  <c r="AC74" i="57"/>
  <c r="Y74" i="57"/>
  <c r="U74" i="57"/>
  <c r="AG73" i="57"/>
  <c r="AC73" i="57"/>
  <c r="Y73" i="57"/>
  <c r="U73" i="57"/>
  <c r="AG72" i="57"/>
  <c r="AC72" i="57"/>
  <c r="Y72" i="57"/>
  <c r="U72" i="57"/>
  <c r="AG71" i="57"/>
  <c r="AC71" i="57"/>
  <c r="Y71" i="57"/>
  <c r="U71" i="57"/>
  <c r="AH71" i="57" s="1"/>
  <c r="AG70" i="57"/>
  <c r="AC70" i="57"/>
  <c r="Y70" i="57"/>
  <c r="U70" i="57"/>
  <c r="AH70" i="57" s="1"/>
  <c r="AG69" i="57"/>
  <c r="AC69" i="57"/>
  <c r="AH69" i="57" s="1"/>
  <c r="Y69" i="57"/>
  <c r="U69" i="57"/>
  <c r="AH68" i="57"/>
  <c r="AI68" i="57" s="1"/>
  <c r="AG68" i="57"/>
  <c r="AC68" i="57"/>
  <c r="Y68" i="57"/>
  <c r="U68" i="57"/>
  <c r="AI67" i="57"/>
  <c r="AG67" i="57"/>
  <c r="AC67" i="57"/>
  <c r="Y67" i="57"/>
  <c r="U67" i="57"/>
  <c r="AH67" i="57" s="1"/>
  <c r="AH66" i="57"/>
  <c r="AG66" i="57"/>
  <c r="AC66" i="57"/>
  <c r="Y66" i="57"/>
  <c r="U66" i="57"/>
  <c r="AG65" i="57"/>
  <c r="AC65" i="57"/>
  <c r="AC77" i="57" s="1"/>
  <c r="R23" i="58" s="1"/>
  <c r="Y65" i="57"/>
  <c r="U65" i="57"/>
  <c r="U77" i="57" s="1"/>
  <c r="AF63" i="57"/>
  <c r="U22" i="58" s="1"/>
  <c r="AE63" i="57"/>
  <c r="T22" i="58" s="1"/>
  <c r="AD63" i="57"/>
  <c r="S22" i="58" s="1"/>
  <c r="AB63" i="57"/>
  <c r="AA63" i="57"/>
  <c r="Z63" i="57"/>
  <c r="X63" i="57"/>
  <c r="P22" i="58" s="1"/>
  <c r="W63" i="57"/>
  <c r="O22" i="58" s="1"/>
  <c r="V63" i="57"/>
  <c r="T63" i="57"/>
  <c r="L22" i="58" s="1"/>
  <c r="S63" i="57"/>
  <c r="K22" i="58" s="1"/>
  <c r="R63" i="57"/>
  <c r="K63" i="57"/>
  <c r="C22" i="58" s="1"/>
  <c r="J63" i="57"/>
  <c r="B22" i="58" s="1"/>
  <c r="Z22" i="58" s="1"/>
  <c r="AG62" i="57"/>
  <c r="AH62" i="57" s="1"/>
  <c r="AC62" i="57"/>
  <c r="AC63" i="57" s="1"/>
  <c r="R22" i="58" s="1"/>
  <c r="Y62" i="57"/>
  <c r="Y63" i="57" s="1"/>
  <c r="U62" i="57"/>
  <c r="U63" i="57" s="1"/>
  <c r="J22" i="58" s="1"/>
  <c r="AF60" i="57"/>
  <c r="U21" i="58" s="1"/>
  <c r="AE60" i="57"/>
  <c r="T21" i="58" s="1"/>
  <c r="AD60" i="57"/>
  <c r="S21" i="58" s="1"/>
  <c r="AB60" i="57"/>
  <c r="AA60" i="57"/>
  <c r="Z60" i="57"/>
  <c r="X60" i="57"/>
  <c r="P21" i="58" s="1"/>
  <c r="W60" i="57"/>
  <c r="O21" i="58" s="1"/>
  <c r="V60" i="57"/>
  <c r="T60" i="57"/>
  <c r="L21" i="58" s="1"/>
  <c r="S60" i="57"/>
  <c r="K21" i="58" s="1"/>
  <c r="R60" i="57"/>
  <c r="O60" i="57"/>
  <c r="G21" i="58" s="1"/>
  <c r="N60" i="57"/>
  <c r="M60" i="57"/>
  <c r="E21" i="58" s="1"/>
  <c r="K60" i="57"/>
  <c r="C21" i="58" s="1"/>
  <c r="J60" i="57"/>
  <c r="B21" i="58" s="1"/>
  <c r="Z21" i="58" s="1"/>
  <c r="AG59" i="57"/>
  <c r="AG60" i="57" s="1"/>
  <c r="V21" i="58" s="1"/>
  <c r="AC59" i="57"/>
  <c r="AH59" i="57" s="1"/>
  <c r="Y59" i="57"/>
  <c r="Y60" i="57" s="1"/>
  <c r="Q21" i="58" s="1"/>
  <c r="U59" i="57"/>
  <c r="U60" i="57" s="1"/>
  <c r="AF57" i="57"/>
  <c r="U20" i="58" s="1"/>
  <c r="AE57" i="57"/>
  <c r="T20" i="58" s="1"/>
  <c r="AD57" i="57"/>
  <c r="S20" i="58" s="1"/>
  <c r="AC57" i="57"/>
  <c r="R20" i="58" s="1"/>
  <c r="AB57" i="57"/>
  <c r="AA57" i="57"/>
  <c r="Z57" i="57"/>
  <c r="Y57" i="57"/>
  <c r="N20" i="58" s="1"/>
  <c r="X57" i="57"/>
  <c r="P20" i="58" s="1"/>
  <c r="W57" i="57"/>
  <c r="V57" i="57"/>
  <c r="U57" i="57"/>
  <c r="M20" i="58" s="1"/>
  <c r="T57" i="57"/>
  <c r="L20" i="58" s="1"/>
  <c r="S57" i="57"/>
  <c r="K20" i="58" s="1"/>
  <c r="R57" i="57"/>
  <c r="O57" i="57"/>
  <c r="N57" i="57"/>
  <c r="F20" i="58" s="1"/>
  <c r="M57" i="57"/>
  <c r="E20" i="58" s="1"/>
  <c r="K57" i="57"/>
  <c r="C20" i="58" s="1"/>
  <c r="J57" i="57"/>
  <c r="B20" i="58" s="1"/>
  <c r="Z20" i="58" s="1"/>
  <c r="AI56" i="57"/>
  <c r="AH56" i="57"/>
  <c r="AH57" i="57" s="1"/>
  <c r="AG56" i="57"/>
  <c r="AG57" i="57" s="1"/>
  <c r="V20" i="58" s="1"/>
  <c r="AF54" i="57"/>
  <c r="U19" i="58" s="1"/>
  <c r="AE54" i="57"/>
  <c r="T19" i="58" s="1"/>
  <c r="AD54" i="57"/>
  <c r="S19" i="58" s="1"/>
  <c r="AC54" i="57"/>
  <c r="R19" i="58" s="1"/>
  <c r="AB54" i="57"/>
  <c r="AA54" i="57"/>
  <c r="Z54" i="57"/>
  <c r="Y54" i="57"/>
  <c r="N19" i="58" s="1"/>
  <c r="X54" i="57"/>
  <c r="W54" i="57"/>
  <c r="O19" i="58" s="1"/>
  <c r="V54" i="57"/>
  <c r="U54" i="57"/>
  <c r="M19" i="58" s="1"/>
  <c r="T54" i="57"/>
  <c r="L19" i="58" s="1"/>
  <c r="S54" i="57"/>
  <c r="K19" i="58" s="1"/>
  <c r="R54" i="57"/>
  <c r="O54" i="57"/>
  <c r="G19" i="58" s="1"/>
  <c r="N54" i="57"/>
  <c r="F19" i="58" s="1"/>
  <c r="M54" i="57"/>
  <c r="E19" i="58" s="1"/>
  <c r="K54" i="57"/>
  <c r="C19" i="58" s="1"/>
  <c r="J54" i="57"/>
  <c r="B19" i="58" s="1"/>
  <c r="Z19" i="58" s="1"/>
  <c r="AH53" i="57"/>
  <c r="AG53" i="57"/>
  <c r="AG54" i="57" s="1"/>
  <c r="V19" i="58" s="1"/>
  <c r="AF51" i="57"/>
  <c r="U18" i="58" s="1"/>
  <c r="AE51" i="57"/>
  <c r="T18" i="58" s="1"/>
  <c r="AD51" i="57"/>
  <c r="S18" i="58" s="1"/>
  <c r="AB51" i="57"/>
  <c r="AA51" i="57"/>
  <c r="Z51" i="57"/>
  <c r="X51" i="57"/>
  <c r="P18" i="58" s="1"/>
  <c r="W51" i="57"/>
  <c r="O18" i="58" s="1"/>
  <c r="V51" i="57"/>
  <c r="T51" i="57"/>
  <c r="L18" i="58" s="1"/>
  <c r="S51" i="57"/>
  <c r="K18" i="58" s="1"/>
  <c r="R51" i="57"/>
  <c r="O51" i="57"/>
  <c r="G18" i="58" s="1"/>
  <c r="N51" i="57"/>
  <c r="F18" i="58" s="1"/>
  <c r="M51" i="57"/>
  <c r="E18" i="58" s="1"/>
  <c r="K51" i="57"/>
  <c r="C18" i="58" s="1"/>
  <c r="J51" i="57"/>
  <c r="B18" i="58" s="1"/>
  <c r="Z18" i="58" s="1"/>
  <c r="AG50" i="57"/>
  <c r="AG51" i="57" s="1"/>
  <c r="V18" i="58" s="1"/>
  <c r="AC50" i="57"/>
  <c r="AC51" i="57" s="1"/>
  <c r="R18" i="58" s="1"/>
  <c r="Y50" i="57"/>
  <c r="Y51" i="57" s="1"/>
  <c r="N18" i="58" s="1"/>
  <c r="U50" i="57"/>
  <c r="AH50" i="57" s="1"/>
  <c r="AF48" i="57"/>
  <c r="U17" i="58" s="1"/>
  <c r="AE48" i="57"/>
  <c r="T17" i="58" s="1"/>
  <c r="AD48" i="57"/>
  <c r="S17" i="58" s="1"/>
  <c r="AB48" i="57"/>
  <c r="AA48" i="57"/>
  <c r="Z48" i="57"/>
  <c r="X48" i="57"/>
  <c r="P17" i="58" s="1"/>
  <c r="W48" i="57"/>
  <c r="O17" i="58" s="1"/>
  <c r="V48" i="57"/>
  <c r="T48" i="57"/>
  <c r="L17" i="58" s="1"/>
  <c r="S48" i="57"/>
  <c r="K17" i="58" s="1"/>
  <c r="R48" i="57"/>
  <c r="O48" i="57"/>
  <c r="G17" i="58" s="1"/>
  <c r="N48" i="57"/>
  <c r="F17" i="58" s="1"/>
  <c r="M48" i="57"/>
  <c r="E17" i="58" s="1"/>
  <c r="K48" i="57"/>
  <c r="C17" i="58" s="1"/>
  <c r="Z17" i="58" s="1"/>
  <c r="J48" i="57"/>
  <c r="AH47" i="57"/>
  <c r="AG47" i="57"/>
  <c r="AC47" i="57"/>
  <c r="Y47" i="57"/>
  <c r="U47" i="57"/>
  <c r="AG46" i="57"/>
  <c r="AG48" i="57" s="1"/>
  <c r="V17" i="58" s="1"/>
  <c r="AC46" i="57"/>
  <c r="AC48" i="57" s="1"/>
  <c r="Y46" i="57"/>
  <c r="Y48" i="57" s="1"/>
  <c r="U46" i="57"/>
  <c r="U48" i="57" s="1"/>
  <c r="M17" i="58" s="1"/>
  <c r="AF44" i="57"/>
  <c r="U16" i="58" s="1"/>
  <c r="AE44" i="57"/>
  <c r="T16" i="58" s="1"/>
  <c r="AD44" i="57"/>
  <c r="AB44" i="57"/>
  <c r="AA44" i="57"/>
  <c r="Z44" i="57"/>
  <c r="X44" i="57"/>
  <c r="P16" i="58" s="1"/>
  <c r="W44" i="57"/>
  <c r="O16" i="58" s="1"/>
  <c r="V44" i="57"/>
  <c r="T44" i="57"/>
  <c r="L16" i="58" s="1"/>
  <c r="S44" i="57"/>
  <c r="R44" i="57"/>
  <c r="O44" i="57"/>
  <c r="G16" i="58" s="1"/>
  <c r="N44" i="57"/>
  <c r="F16" i="58" s="1"/>
  <c r="M44" i="57"/>
  <c r="E16" i="58" s="1"/>
  <c r="K44" i="57"/>
  <c r="J44" i="57"/>
  <c r="B16" i="58" s="1"/>
  <c r="AG43" i="57"/>
  <c r="AG44" i="57" s="1"/>
  <c r="V16" i="58" s="1"/>
  <c r="AC43" i="57"/>
  <c r="AC44" i="57" s="1"/>
  <c r="R16" i="58" s="1"/>
  <c r="Y43" i="57"/>
  <c r="AH43" i="57" s="1"/>
  <c r="U43" i="57"/>
  <c r="U44" i="57" s="1"/>
  <c r="AF41" i="57"/>
  <c r="U15" i="58" s="1"/>
  <c r="AE41" i="57"/>
  <c r="T15" i="58" s="1"/>
  <c r="AD41" i="57"/>
  <c r="S15" i="58" s="1"/>
  <c r="AB41" i="57"/>
  <c r="AA41" i="57"/>
  <c r="Z41" i="57"/>
  <c r="X41" i="57"/>
  <c r="P15" i="58" s="1"/>
  <c r="W41" i="57"/>
  <c r="O15" i="58" s="1"/>
  <c r="V41" i="57"/>
  <c r="T41" i="57"/>
  <c r="S41" i="57"/>
  <c r="K15" i="58" s="1"/>
  <c r="R41" i="57"/>
  <c r="O41" i="57"/>
  <c r="G15" i="58" s="1"/>
  <c r="N41" i="57"/>
  <c r="F15" i="58" s="1"/>
  <c r="M41" i="57"/>
  <c r="E15" i="58" s="1"/>
  <c r="K41" i="57"/>
  <c r="C15" i="58" s="1"/>
  <c r="J41" i="57"/>
  <c r="B15" i="58" s="1"/>
  <c r="AG40" i="57"/>
  <c r="AC40" i="57"/>
  <c r="Y40" i="57"/>
  <c r="U40" i="57"/>
  <c r="AH40" i="57" s="1"/>
  <c r="AG39" i="57"/>
  <c r="AC39" i="57"/>
  <c r="Y39" i="57"/>
  <c r="U39" i="57"/>
  <c r="AH39" i="57" s="1"/>
  <c r="AG38" i="57"/>
  <c r="AC38" i="57"/>
  <c r="Y38" i="57"/>
  <c r="U38" i="57"/>
  <c r="AH38" i="57" s="1"/>
  <c r="AG37" i="57"/>
  <c r="AG41" i="57" s="1"/>
  <c r="V15" i="58" s="1"/>
  <c r="AC37" i="57"/>
  <c r="AC41" i="57" s="1"/>
  <c r="R15" i="58" s="1"/>
  <c r="Y37" i="57"/>
  <c r="Y41" i="57" s="1"/>
  <c r="U37" i="57"/>
  <c r="U41" i="57" s="1"/>
  <c r="AF35" i="57"/>
  <c r="AE35" i="57"/>
  <c r="T14" i="58" s="1"/>
  <c r="AD35" i="57"/>
  <c r="S14" i="58" s="1"/>
  <c r="AB35" i="57"/>
  <c r="AA35" i="57"/>
  <c r="Z35" i="57"/>
  <c r="X35" i="57"/>
  <c r="P14" i="58" s="1"/>
  <c r="W35" i="57"/>
  <c r="O14" i="58" s="1"/>
  <c r="V35" i="57"/>
  <c r="T35" i="57"/>
  <c r="L14" i="58" s="1"/>
  <c r="S35" i="57"/>
  <c r="K14" i="58" s="1"/>
  <c r="R35" i="57"/>
  <c r="O35" i="57"/>
  <c r="G14" i="58" s="1"/>
  <c r="N35" i="57"/>
  <c r="F14" i="58" s="1"/>
  <c r="M35" i="57"/>
  <c r="K35" i="57"/>
  <c r="C14" i="58" s="1"/>
  <c r="J35" i="57"/>
  <c r="B14" i="58" s="1"/>
  <c r="AI34" i="57"/>
  <c r="AG34" i="57"/>
  <c r="AC34" i="57"/>
  <c r="Y34" i="57"/>
  <c r="U34" i="57"/>
  <c r="AH34" i="57" s="1"/>
  <c r="AH33" i="57"/>
  <c r="AG33" i="57"/>
  <c r="AG35" i="57" s="1"/>
  <c r="V14" i="58" s="1"/>
  <c r="AC33" i="57"/>
  <c r="AC35" i="57" s="1"/>
  <c r="R14" i="58" s="1"/>
  <c r="Y33" i="57"/>
  <c r="Y35" i="57" s="1"/>
  <c r="U33" i="57"/>
  <c r="U35" i="57" s="1"/>
  <c r="J14" i="58" s="1"/>
  <c r="AG31" i="57"/>
  <c r="V13" i="58" s="1"/>
  <c r="AF31" i="57"/>
  <c r="U13" i="58" s="1"/>
  <c r="AE31" i="57"/>
  <c r="T13" i="58" s="1"/>
  <c r="AD31" i="57"/>
  <c r="S13" i="58" s="1"/>
  <c r="AB31" i="57"/>
  <c r="AA31" i="57"/>
  <c r="Z31" i="57"/>
  <c r="Y31" i="57"/>
  <c r="Q13" i="58" s="1"/>
  <c r="X31" i="57"/>
  <c r="P13" i="58" s="1"/>
  <c r="W31" i="57"/>
  <c r="O13" i="58" s="1"/>
  <c r="V31" i="57"/>
  <c r="T31" i="57"/>
  <c r="L13" i="58" s="1"/>
  <c r="S31" i="57"/>
  <c r="K13" i="58" s="1"/>
  <c r="R31" i="57"/>
  <c r="O31" i="57"/>
  <c r="G13" i="58" s="1"/>
  <c r="N31" i="57"/>
  <c r="M31" i="57"/>
  <c r="E13" i="58" s="1"/>
  <c r="K31" i="57"/>
  <c r="C13" i="58" s="1"/>
  <c r="J31" i="57"/>
  <c r="B13" i="58" s="1"/>
  <c r="AG30" i="57"/>
  <c r="AC30" i="57"/>
  <c r="Y30" i="57"/>
  <c r="U30" i="57"/>
  <c r="AH30" i="57" s="1"/>
  <c r="AG29" i="57"/>
  <c r="AC29" i="57"/>
  <c r="AC31" i="57" s="1"/>
  <c r="R13" i="58" s="1"/>
  <c r="Y29" i="57"/>
  <c r="AH29" i="57" s="1"/>
  <c r="U29" i="57"/>
  <c r="U31" i="57" s="1"/>
  <c r="AF27" i="57"/>
  <c r="U12" i="58" s="1"/>
  <c r="AE27" i="57"/>
  <c r="T12" i="58" s="1"/>
  <c r="AD27" i="57"/>
  <c r="S12" i="58" s="1"/>
  <c r="AB27" i="57"/>
  <c r="AA27" i="57"/>
  <c r="Z27" i="57"/>
  <c r="X27" i="57"/>
  <c r="P12" i="58" s="1"/>
  <c r="W27" i="57"/>
  <c r="O12" i="58" s="1"/>
  <c r="V27" i="57"/>
  <c r="T27" i="57"/>
  <c r="L12" i="58" s="1"/>
  <c r="S27" i="57"/>
  <c r="K12" i="58" s="1"/>
  <c r="R27" i="57"/>
  <c r="O27" i="57"/>
  <c r="N27" i="57"/>
  <c r="F12" i="58" s="1"/>
  <c r="M27" i="57"/>
  <c r="E12" i="58" s="1"/>
  <c r="K27" i="57"/>
  <c r="C12" i="58" s="1"/>
  <c r="J27" i="57"/>
  <c r="B12" i="58" s="1"/>
  <c r="AG26" i="57"/>
  <c r="AC26" i="57"/>
  <c r="Y26" i="57"/>
  <c r="AH26" i="57" s="1"/>
  <c r="U26" i="57"/>
  <c r="AG25" i="57"/>
  <c r="AC25" i="57"/>
  <c r="Y25" i="57"/>
  <c r="U25" i="57"/>
  <c r="AH25" i="57" s="1"/>
  <c r="AG24" i="57"/>
  <c r="AC24" i="57"/>
  <c r="Y24" i="57"/>
  <c r="U24" i="57"/>
  <c r="AH24" i="57" s="1"/>
  <c r="AG23" i="57"/>
  <c r="AC23" i="57"/>
  <c r="Y23" i="57"/>
  <c r="U23" i="57"/>
  <c r="AH23" i="57" s="1"/>
  <c r="AI23" i="57" s="1"/>
  <c r="AG22" i="57"/>
  <c r="AG27" i="57" s="1"/>
  <c r="V12" i="58" s="1"/>
  <c r="AC22" i="57"/>
  <c r="AC27" i="57" s="1"/>
  <c r="R12" i="58" s="1"/>
  <c r="Y22" i="57"/>
  <c r="Y27" i="57" s="1"/>
  <c r="U22" i="57"/>
  <c r="AH22" i="57" s="1"/>
  <c r="AF20" i="57"/>
  <c r="U11" i="58" s="1"/>
  <c r="AE20" i="57"/>
  <c r="T11" i="58" s="1"/>
  <c r="AD20" i="57"/>
  <c r="S11" i="58" s="1"/>
  <c r="AC20" i="57"/>
  <c r="R11" i="58" s="1"/>
  <c r="AB20" i="57"/>
  <c r="AA20" i="57"/>
  <c r="Z20" i="57"/>
  <c r="X20" i="57"/>
  <c r="W20" i="57"/>
  <c r="O11" i="58" s="1"/>
  <c r="V20" i="57"/>
  <c r="U20" i="57"/>
  <c r="M11" i="58" s="1"/>
  <c r="T20" i="57"/>
  <c r="L11" i="58" s="1"/>
  <c r="S20" i="57"/>
  <c r="K11" i="58" s="1"/>
  <c r="R20" i="57"/>
  <c r="O20" i="57"/>
  <c r="G11" i="58" s="1"/>
  <c r="N20" i="57"/>
  <c r="F11" i="58" s="1"/>
  <c r="M20" i="57"/>
  <c r="E11" i="58" s="1"/>
  <c r="K20" i="57"/>
  <c r="C11" i="58" s="1"/>
  <c r="J20" i="57"/>
  <c r="B11" i="58" s="1"/>
  <c r="AH19" i="57"/>
  <c r="AG19" i="57"/>
  <c r="AC19" i="57"/>
  <c r="Y19" i="57"/>
  <c r="U19" i="57"/>
  <c r="AG18" i="57"/>
  <c r="AG20" i="57" s="1"/>
  <c r="V11" i="58" s="1"/>
  <c r="AC18" i="57"/>
  <c r="AH18" i="57" s="1"/>
  <c r="Y18" i="57"/>
  <c r="Y20" i="57" s="1"/>
  <c r="U18" i="57"/>
  <c r="AF16" i="57"/>
  <c r="U10" i="58" s="1"/>
  <c r="AE16" i="57"/>
  <c r="T10" i="58" s="1"/>
  <c r="AD16" i="57"/>
  <c r="S10" i="58" s="1"/>
  <c r="AB16" i="57"/>
  <c r="AA16" i="57"/>
  <c r="Z16" i="57"/>
  <c r="X16" i="57"/>
  <c r="P10" i="58" s="1"/>
  <c r="W16" i="57"/>
  <c r="O10" i="58" s="1"/>
  <c r="V16" i="57"/>
  <c r="T16" i="57"/>
  <c r="L10" i="58" s="1"/>
  <c r="S16" i="57"/>
  <c r="K10" i="58" s="1"/>
  <c r="R16" i="57"/>
  <c r="O16" i="57"/>
  <c r="G10" i="58" s="1"/>
  <c r="N16" i="57"/>
  <c r="F10" i="58" s="1"/>
  <c r="M16" i="57"/>
  <c r="E10" i="58" s="1"/>
  <c r="K16" i="57"/>
  <c r="C10" i="58" s="1"/>
  <c r="J16" i="57"/>
  <c r="B10" i="58" s="1"/>
  <c r="AG15" i="57"/>
  <c r="AG16" i="57" s="1"/>
  <c r="V10" i="58" s="1"/>
  <c r="AC15" i="57"/>
  <c r="AC16" i="57" s="1"/>
  <c r="R10" i="58" s="1"/>
  <c r="Y15" i="57"/>
  <c r="Y16" i="57" s="1"/>
  <c r="N10" i="58" s="1"/>
  <c r="U15" i="57"/>
  <c r="U16" i="57" s="1"/>
  <c r="AF13" i="57"/>
  <c r="U9" i="58" s="1"/>
  <c r="AE13" i="57"/>
  <c r="T9" i="58" s="1"/>
  <c r="AD13" i="57"/>
  <c r="S9" i="58" s="1"/>
  <c r="AB13" i="57"/>
  <c r="AA13" i="57"/>
  <c r="Z13" i="57"/>
  <c r="X13" i="57"/>
  <c r="P9" i="58" s="1"/>
  <c r="W13" i="57"/>
  <c r="O9" i="58" s="1"/>
  <c r="V13" i="57"/>
  <c r="T13" i="57"/>
  <c r="L9" i="58" s="1"/>
  <c r="S13" i="57"/>
  <c r="K9" i="58" s="1"/>
  <c r="R13" i="57"/>
  <c r="K13" i="57"/>
  <c r="C9" i="58" s="1"/>
  <c r="J13" i="57"/>
  <c r="AG12" i="57"/>
  <c r="AG13" i="57" s="1"/>
  <c r="V9" i="58" s="1"/>
  <c r="AC12" i="57"/>
  <c r="AC13" i="57" s="1"/>
  <c r="R9" i="58" s="1"/>
  <c r="Y12" i="57"/>
  <c r="AH12" i="57" s="1"/>
  <c r="U12" i="57"/>
  <c r="U13" i="57" s="1"/>
  <c r="M9" i="58" s="1"/>
  <c r="AI10" i="57"/>
  <c r="X8" i="58" s="1"/>
  <c r="AF10" i="57"/>
  <c r="U8" i="58" s="1"/>
  <c r="AE10" i="57"/>
  <c r="T8" i="58" s="1"/>
  <c r="AD10" i="57"/>
  <c r="AC10" i="57"/>
  <c r="R8" i="58" s="1"/>
  <c r="AB10" i="57"/>
  <c r="AB82" i="57" s="1"/>
  <c r="AA10" i="57"/>
  <c r="AA82" i="57" s="1"/>
  <c r="Z10" i="57"/>
  <c r="Z82" i="57" s="1"/>
  <c r="Y10" i="57"/>
  <c r="Q8" i="58" s="1"/>
  <c r="X10" i="57"/>
  <c r="P8" i="58" s="1"/>
  <c r="P25" i="58" s="1"/>
  <c r="W10" i="57"/>
  <c r="O8" i="58" s="1"/>
  <c r="O25" i="58" s="1"/>
  <c r="V10" i="57"/>
  <c r="U10" i="57"/>
  <c r="J8" i="58" s="1"/>
  <c r="T10" i="57"/>
  <c r="T82" i="57" s="1"/>
  <c r="S10" i="57"/>
  <c r="S82" i="57" s="1"/>
  <c r="R10" i="57"/>
  <c r="R82" i="57" s="1"/>
  <c r="O10" i="57"/>
  <c r="G8" i="58" s="1"/>
  <c r="G25" i="58" s="1"/>
  <c r="N10" i="57"/>
  <c r="F8" i="58" s="1"/>
  <c r="F25" i="58" s="1"/>
  <c r="M10" i="57"/>
  <c r="E8" i="58" s="1"/>
  <c r="E25" i="58" s="1"/>
  <c r="K10" i="57"/>
  <c r="J10" i="57"/>
  <c r="B8" i="58" s="1"/>
  <c r="AI9" i="57"/>
  <c r="AH9" i="57"/>
  <c r="AH10" i="57" s="1"/>
  <c r="AG9" i="57"/>
  <c r="AG10" i="57" s="1"/>
  <c r="A3" i="57"/>
  <c r="T23" i="52"/>
  <c r="U23" i="52"/>
  <c r="AJ18" i="57" l="1"/>
  <c r="AI18" i="57"/>
  <c r="Q22" i="58"/>
  <c r="N22" i="58"/>
  <c r="D25" i="58"/>
  <c r="Z8" i="58"/>
  <c r="B25" i="58"/>
  <c r="M10" i="58"/>
  <c r="J10" i="58"/>
  <c r="AI25" i="57"/>
  <c r="Z12" i="58"/>
  <c r="AH35" i="57"/>
  <c r="AI33" i="57"/>
  <c r="J15" i="58"/>
  <c r="M15" i="58"/>
  <c r="Q17" i="58"/>
  <c r="N17" i="58"/>
  <c r="J23" i="58"/>
  <c r="M23" i="58"/>
  <c r="AI66" i="57"/>
  <c r="AI70" i="57"/>
  <c r="AH72" i="57"/>
  <c r="H25" i="58"/>
  <c r="M14" i="58"/>
  <c r="N21" i="58"/>
  <c r="M22" i="58"/>
  <c r="AI47" i="57"/>
  <c r="M21" i="58"/>
  <c r="J21" i="58"/>
  <c r="AH20" i="57"/>
  <c r="M13" i="58"/>
  <c r="J13" i="58"/>
  <c r="Z13" i="58"/>
  <c r="Q15" i="58"/>
  <c r="N15" i="58"/>
  <c r="AI39" i="57"/>
  <c r="Z15" i="58"/>
  <c r="AI59" i="57"/>
  <c r="AH60" i="57"/>
  <c r="AI62" i="57"/>
  <c r="AH63" i="57"/>
  <c r="Y77" i="57"/>
  <c r="I25" i="58"/>
  <c r="Q10" i="58"/>
  <c r="J17" i="58"/>
  <c r="AI29" i="57"/>
  <c r="AH31" i="57"/>
  <c r="U25" i="58"/>
  <c r="N12" i="58"/>
  <c r="Q12" i="58"/>
  <c r="AI43" i="57"/>
  <c r="AH44" i="57"/>
  <c r="AG77" i="57"/>
  <c r="V23" i="58" s="1"/>
  <c r="Q24" i="58"/>
  <c r="N24" i="58"/>
  <c r="J9" i="58"/>
  <c r="W20" i="58"/>
  <c r="Z10" i="58"/>
  <c r="AI24" i="57"/>
  <c r="AI71" i="57"/>
  <c r="AH73" i="57"/>
  <c r="AI74" i="57"/>
  <c r="S24" i="58"/>
  <c r="S25" i="58" s="1"/>
  <c r="AH51" i="57"/>
  <c r="J24" i="58"/>
  <c r="M24" i="58"/>
  <c r="AJ19" i="57"/>
  <c r="AI19" i="57"/>
  <c r="AI26" i="57"/>
  <c r="AI30" i="57"/>
  <c r="Q14" i="58"/>
  <c r="N14" i="58"/>
  <c r="AI38" i="57"/>
  <c r="AI40" i="57"/>
  <c r="T25" i="58"/>
  <c r="AH27" i="57"/>
  <c r="J16" i="58"/>
  <c r="M16" i="58"/>
  <c r="V8" i="58"/>
  <c r="AG82" i="57"/>
  <c r="W8" i="58"/>
  <c r="AI12" i="57"/>
  <c r="AH13" i="57"/>
  <c r="N11" i="58"/>
  <c r="Q11" i="58"/>
  <c r="Z11" i="58"/>
  <c r="AI22" i="57"/>
  <c r="Z14" i="58"/>
  <c r="Z16" i="58"/>
  <c r="AI50" i="57"/>
  <c r="AI57" i="57"/>
  <c r="X20" i="58" s="1"/>
  <c r="AI69" i="57"/>
  <c r="AI80" i="57"/>
  <c r="C25" i="58"/>
  <c r="Y44" i="57"/>
  <c r="AH46" i="57"/>
  <c r="AC60" i="57"/>
  <c r="R21" i="58" s="1"/>
  <c r="R25" i="58" s="1"/>
  <c r="AG63" i="57"/>
  <c r="V22" i="58" s="1"/>
  <c r="AH65" i="57"/>
  <c r="M82" i="57"/>
  <c r="W82" i="57"/>
  <c r="AE82" i="57"/>
  <c r="L8" i="58"/>
  <c r="L25" i="58" s="1"/>
  <c r="Q19" i="58"/>
  <c r="Y13" i="57"/>
  <c r="AH15" i="57"/>
  <c r="U51" i="57"/>
  <c r="N82" i="57"/>
  <c r="X82" i="57"/>
  <c r="AF82" i="57"/>
  <c r="M8" i="58"/>
  <c r="J11" i="58"/>
  <c r="J19" i="58"/>
  <c r="Q20" i="58"/>
  <c r="AH54" i="57"/>
  <c r="O82" i="57"/>
  <c r="Y82" i="57"/>
  <c r="N8" i="58"/>
  <c r="J20" i="58"/>
  <c r="AI53" i="57"/>
  <c r="AH79" i="57"/>
  <c r="U27" i="57"/>
  <c r="AH37" i="57"/>
  <c r="J82" i="57"/>
  <c r="U82" i="57"/>
  <c r="AC82" i="57"/>
  <c r="S24" i="29"/>
  <c r="J143" i="13"/>
  <c r="K143" i="13"/>
  <c r="AH143" i="13"/>
  <c r="AG143" i="13"/>
  <c r="AF143" i="13"/>
  <c r="AE63" i="9"/>
  <c r="AF63" i="9"/>
  <c r="V22" i="2"/>
  <c r="S22" i="2"/>
  <c r="A1" i="50"/>
  <c r="J31" i="16"/>
  <c r="B8" i="17" s="1"/>
  <c r="K93" i="13"/>
  <c r="K64" i="44"/>
  <c r="K63" i="44"/>
  <c r="K58" i="44"/>
  <c r="K99" i="44" s="1"/>
  <c r="AF531" i="16"/>
  <c r="AE531" i="16"/>
  <c r="K532" i="16"/>
  <c r="U479" i="16"/>
  <c r="Y479" i="16"/>
  <c r="AC479" i="16"/>
  <c r="AG479" i="16"/>
  <c r="AH479" i="16" s="1"/>
  <c r="U480" i="16"/>
  <c r="Y480" i="16"/>
  <c r="AC480" i="16"/>
  <c r="AG480" i="16"/>
  <c r="U481" i="16"/>
  <c r="Y481" i="16"/>
  <c r="AC481" i="16"/>
  <c r="AG481" i="16"/>
  <c r="U482" i="16"/>
  <c r="Y482" i="16"/>
  <c r="AC482" i="16"/>
  <c r="AG482" i="16"/>
  <c r="U483" i="16"/>
  <c r="Y483" i="16"/>
  <c r="AC483" i="16"/>
  <c r="AG483" i="16"/>
  <c r="U484" i="16"/>
  <c r="Y484" i="16"/>
  <c r="AC484" i="16"/>
  <c r="AG484" i="16"/>
  <c r="U485" i="16"/>
  <c r="Y485" i="16"/>
  <c r="AC485" i="16"/>
  <c r="AG485" i="16"/>
  <c r="AH485" i="16"/>
  <c r="AJ485" i="16" s="1"/>
  <c r="U486" i="16"/>
  <c r="Y486" i="16"/>
  <c r="AC486" i="16"/>
  <c r="AG486" i="16"/>
  <c r="AH486" i="16" s="1"/>
  <c r="U487" i="16"/>
  <c r="Y487" i="16"/>
  <c r="AC487" i="16"/>
  <c r="AH487" i="16" s="1"/>
  <c r="AG487" i="16"/>
  <c r="U488" i="16"/>
  <c r="Y488" i="16"/>
  <c r="AC488" i="16"/>
  <c r="AG488" i="16"/>
  <c r="AH488" i="16" s="1"/>
  <c r="U489" i="16"/>
  <c r="Y489" i="16"/>
  <c r="AC489" i="16"/>
  <c r="AG489" i="16"/>
  <c r="U490" i="16"/>
  <c r="Y490" i="16"/>
  <c r="AC490" i="16"/>
  <c r="AG490" i="16"/>
  <c r="AH490" i="16" s="1"/>
  <c r="U491" i="16"/>
  <c r="Y491" i="16"/>
  <c r="AC491" i="16"/>
  <c r="AH491" i="16" s="1"/>
  <c r="AG491" i="16"/>
  <c r="U492" i="16"/>
  <c r="Y492" i="16"/>
  <c r="AC492" i="16"/>
  <c r="AG492" i="16"/>
  <c r="AH492" i="16" s="1"/>
  <c r="U493" i="16"/>
  <c r="Y493" i="16"/>
  <c r="AC493" i="16"/>
  <c r="AH493" i="16" s="1"/>
  <c r="AG493" i="16"/>
  <c r="U494" i="16"/>
  <c r="Y494" i="16"/>
  <c r="AC494" i="16"/>
  <c r="AG494" i="16"/>
  <c r="AH494" i="16" s="1"/>
  <c r="AJ494" i="16" s="1"/>
  <c r="U495" i="16"/>
  <c r="Y495" i="16"/>
  <c r="AC495" i="16"/>
  <c r="AH495" i="16" s="1"/>
  <c r="AG495" i="16"/>
  <c r="U496" i="16"/>
  <c r="Y496" i="16"/>
  <c r="AC496" i="16"/>
  <c r="AG496" i="16"/>
  <c r="AH496" i="16" s="1"/>
  <c r="U497" i="16"/>
  <c r="Y497" i="16"/>
  <c r="AC497" i="16"/>
  <c r="AH497" i="16" s="1"/>
  <c r="AJ497" i="16" s="1"/>
  <c r="AG497" i="16"/>
  <c r="U498" i="16"/>
  <c r="Y498" i="16"/>
  <c r="AC498" i="16"/>
  <c r="AG498" i="16"/>
  <c r="AH498" i="16" s="1"/>
  <c r="U499" i="16"/>
  <c r="Y499" i="16"/>
  <c r="AC499" i="16"/>
  <c r="AH499" i="16" s="1"/>
  <c r="AG499" i="16"/>
  <c r="U500" i="16"/>
  <c r="Y500" i="16"/>
  <c r="AC500" i="16"/>
  <c r="AG500" i="16"/>
  <c r="AH500" i="16" s="1"/>
  <c r="U501" i="16"/>
  <c r="Y501" i="16"/>
  <c r="AC501" i="16"/>
  <c r="AH501" i="16" s="1"/>
  <c r="AG501" i="16"/>
  <c r="U502" i="16"/>
  <c r="Y502" i="16"/>
  <c r="AC502" i="16"/>
  <c r="AG502" i="16"/>
  <c r="AH502" i="16" s="1"/>
  <c r="U503" i="16"/>
  <c r="Y503" i="16"/>
  <c r="AC503" i="16"/>
  <c r="AH503" i="16" s="1"/>
  <c r="AG503" i="16"/>
  <c r="U504" i="16"/>
  <c r="Y504" i="16"/>
  <c r="AC504" i="16"/>
  <c r="AG504" i="16"/>
  <c r="AH504" i="16" s="1"/>
  <c r="U505" i="16"/>
  <c r="Y505" i="16"/>
  <c r="AC505" i="16"/>
  <c r="AH505" i="16" s="1"/>
  <c r="AG505" i="16"/>
  <c r="U506" i="16"/>
  <c r="Y506" i="16"/>
  <c r="AC506" i="16"/>
  <c r="AG506" i="16"/>
  <c r="AH506" i="16" s="1"/>
  <c r="AI506" i="16" s="1"/>
  <c r="AG477" i="16"/>
  <c r="AG378" i="16"/>
  <c r="AG379" i="16"/>
  <c r="AG380" i="16"/>
  <c r="AG381" i="16"/>
  <c r="AG382" i="16"/>
  <c r="AG383" i="16"/>
  <c r="AG384" i="16"/>
  <c r="AH384" i="16" s="1"/>
  <c r="AG385" i="16"/>
  <c r="AG386" i="16"/>
  <c r="AG387" i="16"/>
  <c r="AG388" i="16"/>
  <c r="AG389" i="16"/>
  <c r="AG390" i="16"/>
  <c r="AG391" i="16"/>
  <c r="AG392" i="16"/>
  <c r="AH392" i="16" s="1"/>
  <c r="AG393" i="16"/>
  <c r="AG394" i="16"/>
  <c r="AG395" i="16"/>
  <c r="AH395" i="16" s="1"/>
  <c r="AG396" i="16"/>
  <c r="AG397" i="16"/>
  <c r="AG398" i="16"/>
  <c r="AG399" i="16"/>
  <c r="AG400" i="16"/>
  <c r="AG401" i="16"/>
  <c r="AG402" i="16"/>
  <c r="AG403" i="16"/>
  <c r="AH403" i="16" s="1"/>
  <c r="AG404" i="16"/>
  <c r="AG405" i="16"/>
  <c r="AG406" i="16"/>
  <c r="AG407" i="16"/>
  <c r="AG408" i="16"/>
  <c r="AH408" i="16" s="1"/>
  <c r="AG409" i="16"/>
  <c r="AG410" i="16"/>
  <c r="AG411" i="16"/>
  <c r="AH411" i="16" s="1"/>
  <c r="AG412" i="16"/>
  <c r="AG413" i="16"/>
  <c r="AG414" i="16"/>
  <c r="AG415" i="16"/>
  <c r="AG416" i="16"/>
  <c r="AH416" i="16" s="1"/>
  <c r="AG417" i="16"/>
  <c r="AG418" i="16"/>
  <c r="AG419" i="16"/>
  <c r="AG420" i="16"/>
  <c r="AG421" i="16"/>
  <c r="AG422" i="16"/>
  <c r="AG423" i="16"/>
  <c r="AG424" i="16"/>
  <c r="AH424" i="16" s="1"/>
  <c r="AG425" i="16"/>
  <c r="AG426" i="16"/>
  <c r="AG427" i="16"/>
  <c r="AH427" i="16" s="1"/>
  <c r="AG428" i="16"/>
  <c r="AG429" i="16"/>
  <c r="AG430" i="16"/>
  <c r="AG431" i="16"/>
  <c r="AG432" i="16"/>
  <c r="AG433" i="16"/>
  <c r="AG434" i="16"/>
  <c r="AG435" i="16"/>
  <c r="AH435" i="16" s="1"/>
  <c r="AG436" i="16"/>
  <c r="AG437" i="16"/>
  <c r="AG438" i="16"/>
  <c r="AG439" i="16"/>
  <c r="AG440" i="16"/>
  <c r="AH440" i="16" s="1"/>
  <c r="AG441" i="16"/>
  <c r="AG442" i="16"/>
  <c r="AG443" i="16"/>
  <c r="AH443" i="16" s="1"/>
  <c r="AI443" i="16" s="1"/>
  <c r="AG444" i="16"/>
  <c r="AG445" i="16"/>
  <c r="AG446" i="16"/>
  <c r="AG447" i="16"/>
  <c r="AG448" i="16"/>
  <c r="AG449" i="16"/>
  <c r="AG450" i="16"/>
  <c r="AG451" i="16"/>
  <c r="AH451" i="16" s="1"/>
  <c r="AG452" i="16"/>
  <c r="AG453" i="16"/>
  <c r="AG454" i="16"/>
  <c r="AG455" i="16"/>
  <c r="AG456" i="16"/>
  <c r="AG457" i="16"/>
  <c r="AG458" i="16"/>
  <c r="AG459" i="16"/>
  <c r="AH459" i="16" s="1"/>
  <c r="AG460" i="16"/>
  <c r="AG461" i="16"/>
  <c r="AG462" i="16"/>
  <c r="AG463" i="16"/>
  <c r="AG464" i="16"/>
  <c r="AG465" i="16"/>
  <c r="AG466" i="16"/>
  <c r="AG467" i="16"/>
  <c r="AH467" i="16" s="1"/>
  <c r="AG468" i="16"/>
  <c r="AG469" i="16"/>
  <c r="AG470" i="16"/>
  <c r="AG471" i="16"/>
  <c r="AG472" i="16"/>
  <c r="AG473" i="16"/>
  <c r="AG474" i="16"/>
  <c r="AG475" i="16"/>
  <c r="AH475" i="16" s="1"/>
  <c r="AG476" i="16"/>
  <c r="AG478" i="16"/>
  <c r="AH478" i="16" s="1"/>
  <c r="AG507" i="16"/>
  <c r="AG508" i="16"/>
  <c r="AG509" i="16"/>
  <c r="AH509" i="16" s="1"/>
  <c r="AG510" i="16"/>
  <c r="AG511" i="16"/>
  <c r="AG512" i="16"/>
  <c r="AG513" i="16"/>
  <c r="AG514" i="16"/>
  <c r="AG515" i="16"/>
  <c r="AG516" i="16"/>
  <c r="AG517" i="16"/>
  <c r="AH517" i="16" s="1"/>
  <c r="AG518" i="16"/>
  <c r="AG519" i="16"/>
  <c r="AG520" i="16"/>
  <c r="AH520" i="16" s="1"/>
  <c r="AG521" i="16"/>
  <c r="AG522" i="16"/>
  <c r="AG523" i="16"/>
  <c r="AG524" i="16"/>
  <c r="AG525" i="16"/>
  <c r="AH525" i="16" s="1"/>
  <c r="AG526" i="16"/>
  <c r="AG527" i="16"/>
  <c r="AG528" i="16"/>
  <c r="AG529" i="16"/>
  <c r="AG530" i="16"/>
  <c r="AG377" i="16"/>
  <c r="AC378" i="16"/>
  <c r="AH378" i="16" s="1"/>
  <c r="AI378" i="16" s="1"/>
  <c r="AC379" i="16"/>
  <c r="AC380" i="16"/>
  <c r="AC381" i="16"/>
  <c r="AC382" i="16"/>
  <c r="AC383" i="16"/>
  <c r="AC384" i="16"/>
  <c r="AC385" i="16"/>
  <c r="AC386" i="16"/>
  <c r="AC387" i="16"/>
  <c r="AC388" i="16"/>
  <c r="AC389" i="16"/>
  <c r="AC390" i="16"/>
  <c r="AC391" i="16"/>
  <c r="AC392" i="16"/>
  <c r="AC393" i="16"/>
  <c r="AC394" i="16"/>
  <c r="AH394" i="16" s="1"/>
  <c r="AI394" i="16" s="1"/>
  <c r="AC395" i="16"/>
  <c r="AC396" i="16"/>
  <c r="AC397" i="16"/>
  <c r="AC398" i="16"/>
  <c r="AC399" i="16"/>
  <c r="AC400" i="16"/>
  <c r="AC401" i="16"/>
  <c r="AC402" i="16"/>
  <c r="AC403" i="16"/>
  <c r="AC404" i="16"/>
  <c r="AC405" i="16"/>
  <c r="AC406" i="16"/>
  <c r="AC407" i="16"/>
  <c r="AC408" i="16"/>
  <c r="AC409" i="16"/>
  <c r="AC410" i="16"/>
  <c r="AH410" i="16" s="1"/>
  <c r="AI410" i="16" s="1"/>
  <c r="AC411" i="16"/>
  <c r="AC412" i="16"/>
  <c r="AC413" i="16"/>
  <c r="AC414" i="16"/>
  <c r="AC415" i="16"/>
  <c r="AC416" i="16"/>
  <c r="AC417" i="16"/>
  <c r="AC418" i="16"/>
  <c r="AC419" i="16"/>
  <c r="AC420" i="16"/>
  <c r="AC421" i="16"/>
  <c r="AC422" i="16"/>
  <c r="AC423" i="16"/>
  <c r="AC424" i="16"/>
  <c r="AC425" i="16"/>
  <c r="AC426" i="16"/>
  <c r="AH426" i="16" s="1"/>
  <c r="AC427" i="16"/>
  <c r="AC428" i="16"/>
  <c r="AC429" i="16"/>
  <c r="AC430" i="16"/>
  <c r="AC431" i="16"/>
  <c r="AC432" i="16"/>
  <c r="AC433" i="16"/>
  <c r="AC434" i="16"/>
  <c r="AC435" i="16"/>
  <c r="AC436" i="16"/>
  <c r="AC437" i="16"/>
  <c r="AC438" i="16"/>
  <c r="AC439" i="16"/>
  <c r="AC440" i="16"/>
  <c r="AC441" i="16"/>
  <c r="AC442" i="16"/>
  <c r="AH442" i="16" s="1"/>
  <c r="AC443" i="16"/>
  <c r="AC444" i="16"/>
  <c r="AC445" i="16"/>
  <c r="AC446" i="16"/>
  <c r="AC447" i="16"/>
  <c r="AC448" i="16"/>
  <c r="AC449" i="16"/>
  <c r="AC450" i="16"/>
  <c r="AH450" i="16" s="1"/>
  <c r="AC451" i="16"/>
  <c r="AC452" i="16"/>
  <c r="AC453" i="16"/>
  <c r="AC454" i="16"/>
  <c r="AC455" i="16"/>
  <c r="AC456" i="16"/>
  <c r="AC457" i="16"/>
  <c r="AC458" i="16"/>
  <c r="AC459" i="16"/>
  <c r="AC460" i="16"/>
  <c r="AC461" i="16"/>
  <c r="AC462" i="16"/>
  <c r="AC463" i="16"/>
  <c r="AC464" i="16"/>
  <c r="AC465" i="16"/>
  <c r="AC466" i="16"/>
  <c r="AH466" i="16" s="1"/>
  <c r="AC467" i="16"/>
  <c r="AC468" i="16"/>
  <c r="AC469" i="16"/>
  <c r="AC470" i="16"/>
  <c r="AC471" i="16"/>
  <c r="AC472" i="16"/>
  <c r="AC473" i="16"/>
  <c r="AC474" i="16"/>
  <c r="AH474" i="16" s="1"/>
  <c r="AC475" i="16"/>
  <c r="AC476" i="16"/>
  <c r="AC477" i="16"/>
  <c r="AC478" i="16"/>
  <c r="AC507" i="16"/>
  <c r="AC508" i="16"/>
  <c r="AC509" i="16"/>
  <c r="AC510" i="16"/>
  <c r="AC511" i="16"/>
  <c r="AC512" i="16"/>
  <c r="AC513" i="16"/>
  <c r="AC514" i="16"/>
  <c r="AC515" i="16"/>
  <c r="AC516" i="16"/>
  <c r="AC517" i="16"/>
  <c r="AC518" i="16"/>
  <c r="AC519" i="16"/>
  <c r="AC520" i="16"/>
  <c r="AC521" i="16"/>
  <c r="AC522" i="16"/>
  <c r="AC523" i="16"/>
  <c r="AC524" i="16"/>
  <c r="AC525" i="16"/>
  <c r="AC526" i="16"/>
  <c r="AH526" i="16" s="1"/>
  <c r="AI526" i="16" s="1"/>
  <c r="AC527" i="16"/>
  <c r="AC528" i="16"/>
  <c r="AC529" i="16"/>
  <c r="AC530" i="16"/>
  <c r="AC377" i="16"/>
  <c r="Y378" i="16"/>
  <c r="Y379" i="16"/>
  <c r="Y380" i="16"/>
  <c r="Y381" i="16"/>
  <c r="Y382" i="16"/>
  <c r="Y383" i="16"/>
  <c r="Y384" i="16"/>
  <c r="Y385" i="16"/>
  <c r="Y386" i="16"/>
  <c r="Y387" i="16"/>
  <c r="Y388" i="16"/>
  <c r="AH388" i="16" s="1"/>
  <c r="AI388" i="16" s="1"/>
  <c r="Y389" i="16"/>
  <c r="Y390" i="16"/>
  <c r="Y391" i="16"/>
  <c r="Y392" i="16"/>
  <c r="Y393" i="16"/>
  <c r="Y394" i="16"/>
  <c r="Y395" i="16"/>
  <c r="Y396" i="16"/>
  <c r="Y397" i="16"/>
  <c r="Y398" i="16"/>
  <c r="Y399" i="16"/>
  <c r="AH399" i="16" s="1"/>
  <c r="AJ399" i="16" s="1"/>
  <c r="Y400" i="16"/>
  <c r="Y401" i="16"/>
  <c r="Y402" i="16"/>
  <c r="Y403" i="16"/>
  <c r="Y404" i="16"/>
  <c r="AH404" i="16" s="1"/>
  <c r="AI404" i="16" s="1"/>
  <c r="Y405" i="16"/>
  <c r="Y406" i="16"/>
  <c r="Y407" i="16"/>
  <c r="Y408" i="16"/>
  <c r="Y409" i="16"/>
  <c r="Y410" i="16"/>
  <c r="Y411" i="16"/>
  <c r="Y412" i="16"/>
  <c r="AH412" i="16" s="1"/>
  <c r="Y413" i="16"/>
  <c r="Y414" i="16"/>
  <c r="Y415" i="16"/>
  <c r="Y416" i="16"/>
  <c r="Y417" i="16"/>
  <c r="Y418" i="16"/>
  <c r="Y419" i="16"/>
  <c r="Y420" i="16"/>
  <c r="AH420" i="16" s="1"/>
  <c r="AI420" i="16" s="1"/>
  <c r="Y421" i="16"/>
  <c r="Y422" i="16"/>
  <c r="Y423" i="16"/>
  <c r="AH423" i="16" s="1"/>
  <c r="Y424" i="16"/>
  <c r="Y425" i="16"/>
  <c r="Y426" i="16"/>
  <c r="Y427" i="16"/>
  <c r="Y428" i="16"/>
  <c r="Y429" i="16"/>
  <c r="Y430" i="16"/>
  <c r="Y431" i="16"/>
  <c r="AH431" i="16" s="1"/>
  <c r="Y432" i="16"/>
  <c r="Y433" i="16"/>
  <c r="Y434" i="16"/>
  <c r="Y435" i="16"/>
  <c r="Y436" i="16"/>
  <c r="AH436" i="16" s="1"/>
  <c r="AI436" i="16" s="1"/>
  <c r="Y437" i="16"/>
  <c r="Y438" i="16"/>
  <c r="Y439" i="16"/>
  <c r="Y440" i="16"/>
  <c r="Y441" i="16"/>
  <c r="Y442" i="16"/>
  <c r="Y443" i="16"/>
  <c r="Y444" i="16"/>
  <c r="AH444" i="16" s="1"/>
  <c r="Y445" i="16"/>
  <c r="Y446" i="16"/>
  <c r="Y447" i="16"/>
  <c r="AH447" i="16" s="1"/>
  <c r="Y448" i="16"/>
  <c r="Y449" i="16"/>
  <c r="Y450" i="16"/>
  <c r="Y451" i="16"/>
  <c r="Y452" i="16"/>
  <c r="AH452" i="16" s="1"/>
  <c r="Y453" i="16"/>
  <c r="Y454" i="16"/>
  <c r="Y455" i="16"/>
  <c r="AH455" i="16" s="1"/>
  <c r="AI455" i="16" s="1"/>
  <c r="Y456" i="16"/>
  <c r="Y457" i="16"/>
  <c r="Y458" i="16"/>
  <c r="Y459" i="16"/>
  <c r="Y460" i="16"/>
  <c r="AH460" i="16" s="1"/>
  <c r="Y461" i="16"/>
  <c r="Y462" i="16"/>
  <c r="Y463" i="16"/>
  <c r="AH463" i="16" s="1"/>
  <c r="Y464" i="16"/>
  <c r="Y465" i="16"/>
  <c r="Y466" i="16"/>
  <c r="Y467" i="16"/>
  <c r="Y468" i="16"/>
  <c r="AH468" i="16" s="1"/>
  <c r="Y469" i="16"/>
  <c r="Y470" i="16"/>
  <c r="Y471" i="16"/>
  <c r="AH471" i="16" s="1"/>
  <c r="AI471" i="16" s="1"/>
  <c r="Y472" i="16"/>
  <c r="Y473" i="16"/>
  <c r="Y474" i="16"/>
  <c r="Y475" i="16"/>
  <c r="Y476" i="16"/>
  <c r="AH476" i="16" s="1"/>
  <c r="Y477" i="16"/>
  <c r="Y478" i="16"/>
  <c r="Y507" i="16"/>
  <c r="Y508" i="16"/>
  <c r="Y509" i="16"/>
  <c r="Y510" i="16"/>
  <c r="Y511" i="16"/>
  <c r="Y512" i="16"/>
  <c r="Y513" i="16"/>
  <c r="Y514" i="16"/>
  <c r="Y515" i="16"/>
  <c r="Y516" i="16"/>
  <c r="Y517" i="16"/>
  <c r="Y518" i="16"/>
  <c r="Y519" i="16"/>
  <c r="Y520" i="16"/>
  <c r="Y521" i="16"/>
  <c r="Y522" i="16"/>
  <c r="Y523" i="16"/>
  <c r="Y524" i="16"/>
  <c r="Y525" i="16"/>
  <c r="Y526" i="16"/>
  <c r="Y527" i="16"/>
  <c r="Y528" i="16"/>
  <c r="Y529" i="16"/>
  <c r="Y530" i="16"/>
  <c r="Y531" i="16"/>
  <c r="Y377" i="16"/>
  <c r="U378" i="16"/>
  <c r="U379" i="16"/>
  <c r="U380" i="16"/>
  <c r="U381" i="16"/>
  <c r="AH381" i="16" s="1"/>
  <c r="AJ381" i="16" s="1"/>
  <c r="U382" i="16"/>
  <c r="U383" i="16"/>
  <c r="U384" i="16"/>
  <c r="U385" i="16"/>
  <c r="AH385" i="16"/>
  <c r="U386" i="16"/>
  <c r="U387" i="16"/>
  <c r="U388" i="16"/>
  <c r="U389" i="16"/>
  <c r="AH389" i="16"/>
  <c r="U390" i="16"/>
  <c r="U391" i="16"/>
  <c r="U392" i="16"/>
  <c r="U393" i="16"/>
  <c r="AH393" i="16"/>
  <c r="AI393" i="16" s="1"/>
  <c r="U394" i="16"/>
  <c r="U395" i="16"/>
  <c r="U396" i="16"/>
  <c r="U397" i="16"/>
  <c r="AH397" i="16" s="1"/>
  <c r="AJ397" i="16" s="1"/>
  <c r="U398" i="16"/>
  <c r="U399" i="16"/>
  <c r="U400" i="16"/>
  <c r="U401" i="16"/>
  <c r="AH401" i="16" s="1"/>
  <c r="U402" i="16"/>
  <c r="AH402" i="16" s="1"/>
  <c r="AI402" i="16" s="1"/>
  <c r="U403" i="16"/>
  <c r="U404" i="16"/>
  <c r="U405" i="16"/>
  <c r="AH405" i="16" s="1"/>
  <c r="U406" i="16"/>
  <c r="AH406" i="16" s="1"/>
  <c r="U407" i="16"/>
  <c r="U408" i="16"/>
  <c r="U409" i="16"/>
  <c r="AH409" i="16" s="1"/>
  <c r="AI409" i="16" s="1"/>
  <c r="U410" i="16"/>
  <c r="U411" i="16"/>
  <c r="U412" i="16"/>
  <c r="U413" i="16"/>
  <c r="AH413" i="16" s="1"/>
  <c r="AJ413" i="16" s="1"/>
  <c r="U414" i="16"/>
  <c r="U415" i="16"/>
  <c r="U416" i="16"/>
  <c r="U417" i="16"/>
  <c r="AH417" i="16"/>
  <c r="U418" i="16"/>
  <c r="U419" i="16"/>
  <c r="U420" i="16"/>
  <c r="U421" i="16"/>
  <c r="AH421" i="16"/>
  <c r="U422" i="16"/>
  <c r="U423" i="16"/>
  <c r="U424" i="16"/>
  <c r="U425" i="16"/>
  <c r="AH425" i="16"/>
  <c r="AI425" i="16" s="1"/>
  <c r="U426" i="16"/>
  <c r="U427" i="16"/>
  <c r="U428" i="16"/>
  <c r="U429" i="16"/>
  <c r="AH429" i="16" s="1"/>
  <c r="AJ429" i="16" s="1"/>
  <c r="U430" i="16"/>
  <c r="U431" i="16"/>
  <c r="U432" i="16"/>
  <c r="AH432" i="16" s="1"/>
  <c r="AJ432" i="16" s="1"/>
  <c r="U433" i="16"/>
  <c r="AH433" i="16" s="1"/>
  <c r="U434" i="16"/>
  <c r="AH434" i="16" s="1"/>
  <c r="U435" i="16"/>
  <c r="U436" i="16"/>
  <c r="U437" i="16"/>
  <c r="AH437" i="16" s="1"/>
  <c r="U438" i="16"/>
  <c r="AH438" i="16" s="1"/>
  <c r="U439" i="16"/>
  <c r="U440" i="16"/>
  <c r="U441" i="16"/>
  <c r="AH441" i="16" s="1"/>
  <c r="AI441" i="16" s="1"/>
  <c r="U442" i="16"/>
  <c r="U443" i="16"/>
  <c r="U444" i="16"/>
  <c r="U445" i="16"/>
  <c r="U446" i="16"/>
  <c r="U447" i="16"/>
  <c r="U448" i="16"/>
  <c r="AH448" i="16" s="1"/>
  <c r="U449" i="16"/>
  <c r="U450" i="16"/>
  <c r="U451" i="16"/>
  <c r="U452" i="16"/>
  <c r="U453" i="16"/>
  <c r="AH453" i="16" s="1"/>
  <c r="AI453" i="16" s="1"/>
  <c r="U454" i="16"/>
  <c r="U455" i="16"/>
  <c r="U456" i="16"/>
  <c r="AH456" i="16" s="1"/>
  <c r="U457" i="16"/>
  <c r="U458" i="16"/>
  <c r="U459" i="16"/>
  <c r="U460" i="16"/>
  <c r="U461" i="16"/>
  <c r="AH461" i="16" s="1"/>
  <c r="U462" i="16"/>
  <c r="U463" i="16"/>
  <c r="U464" i="16"/>
  <c r="AH464" i="16" s="1"/>
  <c r="U465" i="16"/>
  <c r="U466" i="16"/>
  <c r="U467" i="16"/>
  <c r="U468" i="16"/>
  <c r="U469" i="16"/>
  <c r="AH469" i="16" s="1"/>
  <c r="U470" i="16"/>
  <c r="U471" i="16"/>
  <c r="U472" i="16"/>
  <c r="AH472" i="16" s="1"/>
  <c r="U473" i="16"/>
  <c r="U474" i="16"/>
  <c r="U475" i="16"/>
  <c r="U476" i="16"/>
  <c r="U477" i="16"/>
  <c r="AH477" i="16" s="1"/>
  <c r="AI477" i="16" s="1"/>
  <c r="U478" i="16"/>
  <c r="U507" i="16"/>
  <c r="U508" i="16"/>
  <c r="AH508" i="16" s="1"/>
  <c r="U509" i="16"/>
  <c r="U510" i="16"/>
  <c r="U511" i="16"/>
  <c r="U512" i="16"/>
  <c r="U513" i="16"/>
  <c r="U514" i="16"/>
  <c r="U515" i="16"/>
  <c r="U516" i="16"/>
  <c r="AH516" i="16" s="1"/>
  <c r="U517" i="16"/>
  <c r="U518" i="16"/>
  <c r="U519" i="16"/>
  <c r="U520" i="16"/>
  <c r="U521" i="16"/>
  <c r="AH521" i="16" s="1"/>
  <c r="U522" i="16"/>
  <c r="U523" i="16"/>
  <c r="U524" i="16"/>
  <c r="AH524" i="16" s="1"/>
  <c r="U525" i="16"/>
  <c r="U526" i="16"/>
  <c r="U527" i="16"/>
  <c r="U528" i="16"/>
  <c r="U529" i="16"/>
  <c r="AH529" i="16" s="1"/>
  <c r="AJ529" i="16" s="1"/>
  <c r="U530" i="16"/>
  <c r="U531" i="16"/>
  <c r="U377" i="16"/>
  <c r="AF532" i="16"/>
  <c r="T23" i="17" s="1"/>
  <c r="AD532" i="16"/>
  <c r="AA532" i="16"/>
  <c r="Z532" i="16"/>
  <c r="X532" i="16"/>
  <c r="W532" i="16"/>
  <c r="V532" i="16"/>
  <c r="T532" i="16"/>
  <c r="S532" i="16"/>
  <c r="R532" i="16"/>
  <c r="J532" i="16"/>
  <c r="U23" i="17"/>
  <c r="C23" i="17"/>
  <c r="AH407" i="16"/>
  <c r="AJ407" i="16" s="1"/>
  <c r="AH458" i="16"/>
  <c r="AH430" i="16"/>
  <c r="AH422" i="16"/>
  <c r="AH418" i="16"/>
  <c r="AI418" i="16" s="1"/>
  <c r="AH414" i="16"/>
  <c r="AI414" i="16"/>
  <c r="AH398" i="16"/>
  <c r="AI398" i="16"/>
  <c r="AH390" i="16"/>
  <c r="AI390" i="16" s="1"/>
  <c r="AH386" i="16"/>
  <c r="AI386" i="16" s="1"/>
  <c r="AH382" i="16"/>
  <c r="AI382" i="16"/>
  <c r="B23" i="17"/>
  <c r="AI412" i="16"/>
  <c r="AH380" i="16"/>
  <c r="AI380" i="16" s="1"/>
  <c r="S23" i="17"/>
  <c r="S25" i="17" s="1"/>
  <c r="AH439" i="16"/>
  <c r="AH391" i="16"/>
  <c r="AH489" i="16"/>
  <c r="AJ441" i="16"/>
  <c r="AI429" i="16"/>
  <c r="AJ425" i="16"/>
  <c r="AI417" i="16"/>
  <c r="AJ417" i="16"/>
  <c r="AJ409" i="16"/>
  <c r="AI397" i="16"/>
  <c r="AJ393" i="16"/>
  <c r="AI385" i="16"/>
  <c r="AJ385" i="16"/>
  <c r="AI381" i="16"/>
  <c r="AI407" i="16"/>
  <c r="AI399" i="16"/>
  <c r="AI447" i="16"/>
  <c r="AH470" i="16"/>
  <c r="AH462" i="16"/>
  <c r="AJ462" i="16"/>
  <c r="AH454" i="16"/>
  <c r="AH446" i="16"/>
  <c r="AJ446" i="16" s="1"/>
  <c r="AH473" i="16"/>
  <c r="AI469" i="16"/>
  <c r="AH465" i="16"/>
  <c r="AI461" i="16"/>
  <c r="AH457" i="16"/>
  <c r="AH449" i="16"/>
  <c r="AH445" i="16"/>
  <c r="AI445" i="16" s="1"/>
  <c r="AH483" i="16"/>
  <c r="AI483" i="16" s="1"/>
  <c r="AH530" i="16"/>
  <c r="AJ530" i="16"/>
  <c r="AH518" i="16"/>
  <c r="AJ518" i="16" s="1"/>
  <c r="AH514" i="16"/>
  <c r="AJ514" i="16"/>
  <c r="AH480" i="16"/>
  <c r="AJ521" i="16"/>
  <c r="AH513" i="16"/>
  <c r="AJ513" i="16" s="1"/>
  <c r="AH522" i="16"/>
  <c r="AJ522" i="16"/>
  <c r="AH510" i="16"/>
  <c r="AJ510" i="16" s="1"/>
  <c r="AI497" i="16"/>
  <c r="AI485" i="16"/>
  <c r="AI462" i="16"/>
  <c r="AJ471" i="16"/>
  <c r="AJ455" i="16"/>
  <c r="AJ447" i="16"/>
  <c r="AJ380" i="16"/>
  <c r="AJ388" i="16"/>
  <c r="AJ404" i="16"/>
  <c r="AJ412" i="16"/>
  <c r="AI446" i="16"/>
  <c r="AJ420" i="16"/>
  <c r="AI454" i="16"/>
  <c r="AJ454" i="16"/>
  <c r="AJ436" i="16"/>
  <c r="AJ473" i="16"/>
  <c r="AI473" i="16"/>
  <c r="AJ469" i="16"/>
  <c r="AJ465" i="16"/>
  <c r="AI465" i="16"/>
  <c r="AJ461" i="16"/>
  <c r="AJ457" i="16"/>
  <c r="AI457" i="16"/>
  <c r="AJ453" i="16"/>
  <c r="AJ449" i="16"/>
  <c r="AI449" i="16"/>
  <c r="AJ445" i="16"/>
  <c r="AI468" i="16"/>
  <c r="AJ468" i="16"/>
  <c r="AI460" i="16"/>
  <c r="AJ460" i="16"/>
  <c r="AI452" i="16"/>
  <c r="AJ452" i="16"/>
  <c r="AI444" i="16"/>
  <c r="AJ444" i="16"/>
  <c r="AJ378" i="16"/>
  <c r="AJ382" i="16"/>
  <c r="AJ386" i="16"/>
  <c r="AJ390" i="16"/>
  <c r="AJ394" i="16"/>
  <c r="AJ398" i="16"/>
  <c r="AJ402" i="16"/>
  <c r="AJ410" i="16"/>
  <c r="AJ414" i="16"/>
  <c r="AI474" i="16"/>
  <c r="AJ474" i="16"/>
  <c r="AI466" i="16"/>
  <c r="AJ466" i="16"/>
  <c r="AI450" i="16"/>
  <c r="AJ450" i="16"/>
  <c r="AI442" i="16"/>
  <c r="AJ442" i="16"/>
  <c r="AI434" i="16"/>
  <c r="AJ434" i="16"/>
  <c r="AI430" i="16"/>
  <c r="AJ430" i="16"/>
  <c r="AI426" i="16"/>
  <c r="AJ426" i="16"/>
  <c r="AI422" i="16"/>
  <c r="AJ422" i="16"/>
  <c r="AH527" i="16"/>
  <c r="AJ527" i="16"/>
  <c r="AH523" i="16"/>
  <c r="AJ523" i="16"/>
  <c r="AH519" i="16"/>
  <c r="AH515" i="16"/>
  <c r="AJ515" i="16"/>
  <c r="AH511" i="16"/>
  <c r="AI511" i="16"/>
  <c r="AH507" i="16"/>
  <c r="AI507" i="16"/>
  <c r="AI530" i="16"/>
  <c r="AJ526" i="16"/>
  <c r="AI522" i="16"/>
  <c r="AI518" i="16"/>
  <c r="AI514" i="16"/>
  <c r="AJ477" i="16"/>
  <c r="AJ476" i="16"/>
  <c r="AI476" i="16"/>
  <c r="Y532" i="16"/>
  <c r="X22" i="17"/>
  <c r="AF375" i="16"/>
  <c r="U22" i="17" s="1"/>
  <c r="AE375" i="16"/>
  <c r="T22" i="17"/>
  <c r="AD375" i="16"/>
  <c r="S22" i="17"/>
  <c r="AB375" i="16"/>
  <c r="AA375" i="16"/>
  <c r="Z375" i="16"/>
  <c r="X375" i="16"/>
  <c r="W375" i="16"/>
  <c r="V375" i="16"/>
  <c r="T375" i="16"/>
  <c r="S375" i="16"/>
  <c r="R375" i="16"/>
  <c r="AG358" i="16"/>
  <c r="AG359" i="16"/>
  <c r="AG360" i="16"/>
  <c r="AG361" i="16"/>
  <c r="AG362" i="16"/>
  <c r="AG363" i="16"/>
  <c r="AG364" i="16"/>
  <c r="AH364" i="16" s="1"/>
  <c r="AI364" i="16" s="1"/>
  <c r="AG365" i="16"/>
  <c r="AG366" i="16"/>
  <c r="AG367" i="16"/>
  <c r="AG368" i="16"/>
  <c r="AG369" i="16"/>
  <c r="AG370" i="16"/>
  <c r="AG371" i="16"/>
  <c r="AG372" i="16"/>
  <c r="AH372" i="16" s="1"/>
  <c r="AG373" i="16"/>
  <c r="AG374" i="16"/>
  <c r="AG357" i="16"/>
  <c r="AG375" i="16" s="1"/>
  <c r="V22" i="17" s="1"/>
  <c r="AC358" i="16"/>
  <c r="AC359" i="16"/>
  <c r="AC360" i="16"/>
  <c r="AC361" i="16"/>
  <c r="AC362" i="16"/>
  <c r="AC363" i="16"/>
  <c r="AC364" i="16"/>
  <c r="AC365" i="16"/>
  <c r="AH365" i="16" s="1"/>
  <c r="AI365" i="16" s="1"/>
  <c r="AC366" i="16"/>
  <c r="AC367" i="16"/>
  <c r="AC368" i="16"/>
  <c r="AC369" i="16"/>
  <c r="AC370" i="16"/>
  <c r="AC371" i="16"/>
  <c r="AC372" i="16"/>
  <c r="AC373" i="16"/>
  <c r="AC374" i="16"/>
  <c r="AC357" i="16"/>
  <c r="Y358" i="16"/>
  <c r="Y359" i="16"/>
  <c r="Y360" i="16"/>
  <c r="AH360" i="16" s="1"/>
  <c r="Y361" i="16"/>
  <c r="Y362" i="16"/>
  <c r="Y363" i="16"/>
  <c r="AH363" i="16" s="1"/>
  <c r="Y364" i="16"/>
  <c r="Y365" i="16"/>
  <c r="Y366" i="16"/>
  <c r="Y367" i="16"/>
  <c r="Y368" i="16"/>
  <c r="Y369" i="16"/>
  <c r="Y370" i="16"/>
  <c r="Y371" i="16"/>
  <c r="Y372" i="16"/>
  <c r="Y373" i="16"/>
  <c r="Y374" i="16"/>
  <c r="U358" i="16"/>
  <c r="U359" i="16"/>
  <c r="AH359" i="16" s="1"/>
  <c r="U360" i="16"/>
  <c r="U361" i="16"/>
  <c r="U362" i="16"/>
  <c r="AH362" i="16" s="1"/>
  <c r="U363" i="16"/>
  <c r="U364" i="16"/>
  <c r="U365" i="16"/>
  <c r="U366" i="16"/>
  <c r="AH366" i="16" s="1"/>
  <c r="U367" i="16"/>
  <c r="AH367" i="16" s="1"/>
  <c r="AJ367" i="16" s="1"/>
  <c r="U368" i="16"/>
  <c r="U369" i="16"/>
  <c r="U370" i="16"/>
  <c r="AH370" i="16" s="1"/>
  <c r="U371" i="16"/>
  <c r="U372" i="16"/>
  <c r="U373" i="16"/>
  <c r="U374" i="16"/>
  <c r="U357" i="16"/>
  <c r="U375" i="16" s="1"/>
  <c r="J22" i="17" s="1"/>
  <c r="J375" i="16"/>
  <c r="B22" i="17"/>
  <c r="K375" i="16"/>
  <c r="C22" i="17" s="1"/>
  <c r="AD379" i="1"/>
  <c r="K379" i="1"/>
  <c r="K382" i="1"/>
  <c r="Q21" i="14"/>
  <c r="P21" i="14"/>
  <c r="O21" i="14"/>
  <c r="M21" i="14"/>
  <c r="L21" i="14"/>
  <c r="K21" i="14"/>
  <c r="I21" i="14"/>
  <c r="H21" i="14"/>
  <c r="G21" i="14"/>
  <c r="F21" i="14"/>
  <c r="E21" i="14"/>
  <c r="D21" i="14"/>
  <c r="AF108" i="13"/>
  <c r="U21" i="14" s="1"/>
  <c r="AE108" i="13"/>
  <c r="T21" i="14"/>
  <c r="AD108" i="13"/>
  <c r="S21" i="14"/>
  <c r="AB108" i="13"/>
  <c r="AA108" i="13"/>
  <c r="Z108" i="13"/>
  <c r="X108" i="13"/>
  <c r="W108" i="13"/>
  <c r="V108" i="13"/>
  <c r="T108" i="13"/>
  <c r="S108" i="13"/>
  <c r="R108" i="13"/>
  <c r="O108" i="13"/>
  <c r="N108" i="13"/>
  <c r="M108" i="13"/>
  <c r="K108" i="13"/>
  <c r="C21" i="14"/>
  <c r="J108" i="13"/>
  <c r="B21" i="14"/>
  <c r="AG107" i="13"/>
  <c r="AC107" i="13"/>
  <c r="Y107" i="13"/>
  <c r="U107" i="13"/>
  <c r="AG106" i="13"/>
  <c r="AG108" i="13"/>
  <c r="V21" i="14" s="1"/>
  <c r="AC106" i="13"/>
  <c r="Y106" i="13"/>
  <c r="U106" i="13"/>
  <c r="U108" i="13"/>
  <c r="J21" i="14"/>
  <c r="N23" i="17"/>
  <c r="AI515" i="16"/>
  <c r="AH373" i="16"/>
  <c r="AI373" i="16" s="1"/>
  <c r="AH369" i="16"/>
  <c r="AH361" i="16"/>
  <c r="AH371" i="16"/>
  <c r="AI367" i="16"/>
  <c r="AJ511" i="16"/>
  <c r="AH368" i="16"/>
  <c r="AI494" i="16"/>
  <c r="AI510" i="16"/>
  <c r="AI521" i="16"/>
  <c r="AI523" i="16"/>
  <c r="AI513" i="16"/>
  <c r="AI529" i="16"/>
  <c r="AJ507" i="16"/>
  <c r="AI527" i="16"/>
  <c r="AJ369" i="16"/>
  <c r="AI369" i="16"/>
  <c r="AJ373" i="16"/>
  <c r="AH374" i="16"/>
  <c r="AH358" i="16"/>
  <c r="AI358" i="16" s="1"/>
  <c r="AC108" i="13"/>
  <c r="R21" i="14" s="1"/>
  <c r="AH107" i="13"/>
  <c r="AI107" i="13" s="1"/>
  <c r="AD40" i="15"/>
  <c r="AE57" i="15"/>
  <c r="AF57" i="15"/>
  <c r="U21" i="29"/>
  <c r="AD58" i="15"/>
  <c r="S21" i="29"/>
  <c r="U57" i="15"/>
  <c r="Y57" i="15"/>
  <c r="AC57" i="15"/>
  <c r="Z58" i="15"/>
  <c r="R21" i="29"/>
  <c r="Y58" i="15"/>
  <c r="N21" i="29"/>
  <c r="U58" i="15"/>
  <c r="J21" i="29" s="1"/>
  <c r="K58" i="15"/>
  <c r="C21" i="29" s="1"/>
  <c r="J58" i="15"/>
  <c r="B21" i="29"/>
  <c r="Q21" i="29"/>
  <c r="P21" i="29"/>
  <c r="O21" i="29"/>
  <c r="M21" i="29"/>
  <c r="L21" i="29"/>
  <c r="K21" i="29"/>
  <c r="I21" i="29"/>
  <c r="H21" i="29"/>
  <c r="G21" i="29"/>
  <c r="F21" i="29"/>
  <c r="E21" i="29"/>
  <c r="D21" i="29"/>
  <c r="Q24" i="17"/>
  <c r="P24" i="17"/>
  <c r="O24" i="17"/>
  <c r="M24" i="17"/>
  <c r="L24" i="17"/>
  <c r="K24" i="17"/>
  <c r="I24" i="17"/>
  <c r="H24" i="17"/>
  <c r="G24" i="17"/>
  <c r="F24" i="17"/>
  <c r="E24" i="17"/>
  <c r="D24" i="17"/>
  <c r="U535" i="16"/>
  <c r="U536" i="16"/>
  <c r="U537" i="16"/>
  <c r="U534" i="16"/>
  <c r="AG536" i="16"/>
  <c r="AG537" i="16"/>
  <c r="AG534" i="16"/>
  <c r="AC536" i="16"/>
  <c r="AH536" i="16" s="1"/>
  <c r="AC537" i="16"/>
  <c r="AC534" i="16"/>
  <c r="Y535" i="16"/>
  <c r="Y536" i="16"/>
  <c r="Y537" i="16"/>
  <c r="Y534" i="16"/>
  <c r="AH534" i="16" s="1"/>
  <c r="AJ534" i="16" s="1"/>
  <c r="AE538" i="16"/>
  <c r="T24" i="17" s="1"/>
  <c r="AD538" i="16"/>
  <c r="S24" i="17" s="1"/>
  <c r="Z538" i="16"/>
  <c r="X538" i="16"/>
  <c r="W538" i="16"/>
  <c r="V538" i="16"/>
  <c r="J538" i="16"/>
  <c r="B24" i="17"/>
  <c r="X21" i="17"/>
  <c r="J355" i="16"/>
  <c r="B21" i="17"/>
  <c r="U351" i="16"/>
  <c r="Y351" i="16"/>
  <c r="AC351" i="16"/>
  <c r="AG351" i="16"/>
  <c r="U352" i="16"/>
  <c r="AH352" i="16" s="1"/>
  <c r="Y352" i="16"/>
  <c r="AC352" i="16"/>
  <c r="AG352" i="16"/>
  <c r="AF355" i="16"/>
  <c r="U21" i="17" s="1"/>
  <c r="AE355" i="16"/>
  <c r="T21" i="17"/>
  <c r="AD355" i="16"/>
  <c r="S21" i="17" s="1"/>
  <c r="AB355" i="16"/>
  <c r="AA355" i="16"/>
  <c r="Z355" i="16"/>
  <c r="X355" i="16"/>
  <c r="W355" i="16"/>
  <c r="V355" i="16"/>
  <c r="T355" i="16"/>
  <c r="AG338" i="16"/>
  <c r="AG339" i="16"/>
  <c r="AG340" i="16"/>
  <c r="AG341" i="16"/>
  <c r="AG342" i="16"/>
  <c r="AG343" i="16"/>
  <c r="AG344" i="16"/>
  <c r="AG345" i="16"/>
  <c r="AG346" i="16"/>
  <c r="AG347" i="16"/>
  <c r="AG348" i="16"/>
  <c r="AG349" i="16"/>
  <c r="AG350" i="16"/>
  <c r="AG353" i="16"/>
  <c r="AG354" i="16"/>
  <c r="AG337" i="16"/>
  <c r="AC338" i="16"/>
  <c r="AC339" i="16"/>
  <c r="AC340" i="16"/>
  <c r="AC341" i="16"/>
  <c r="AC342" i="16"/>
  <c r="AC343" i="16"/>
  <c r="AC344" i="16"/>
  <c r="AC345" i="16"/>
  <c r="AC346" i="16"/>
  <c r="AC347" i="16"/>
  <c r="AC348" i="16"/>
  <c r="AC349" i="16"/>
  <c r="AC350" i="16"/>
  <c r="AC353" i="16"/>
  <c r="AC354" i="16"/>
  <c r="AC337" i="16"/>
  <c r="Y338" i="16"/>
  <c r="Y339" i="16"/>
  <c r="Y340" i="16"/>
  <c r="AH340" i="16" s="1"/>
  <c r="Y341" i="16"/>
  <c r="Y342" i="16"/>
  <c r="Y343" i="16"/>
  <c r="Y344" i="16"/>
  <c r="Y345" i="16"/>
  <c r="Y346" i="16"/>
  <c r="Y347" i="16"/>
  <c r="Y348" i="16"/>
  <c r="Y349" i="16"/>
  <c r="Y350" i="16"/>
  <c r="Y353" i="16"/>
  <c r="Y354" i="16"/>
  <c r="Y337" i="16"/>
  <c r="AH337" i="16" s="1"/>
  <c r="U338" i="16"/>
  <c r="AH338" i="16" s="1"/>
  <c r="U339" i="16"/>
  <c r="U340" i="16"/>
  <c r="U341" i="16"/>
  <c r="AH341" i="16" s="1"/>
  <c r="U342" i="16"/>
  <c r="AH342" i="16" s="1"/>
  <c r="U343" i="16"/>
  <c r="AH343" i="16"/>
  <c r="U344" i="16"/>
  <c r="AH344" i="16" s="1"/>
  <c r="U345" i="16"/>
  <c r="AH345" i="16" s="1"/>
  <c r="U346" i="16"/>
  <c r="AH346" i="16" s="1"/>
  <c r="U347" i="16"/>
  <c r="AH347" i="16"/>
  <c r="U348" i="16"/>
  <c r="U349" i="16"/>
  <c r="AH349" i="16" s="1"/>
  <c r="U350" i="16"/>
  <c r="AH350" i="16" s="1"/>
  <c r="U353" i="16"/>
  <c r="AH353" i="16"/>
  <c r="U354" i="16"/>
  <c r="U337" i="16"/>
  <c r="K355" i="16"/>
  <c r="X20" i="17"/>
  <c r="Y324" i="16"/>
  <c r="Y325" i="16"/>
  <c r="Y326" i="16"/>
  <c r="Y327" i="16"/>
  <c r="Y328" i="16"/>
  <c r="Y329" i="16"/>
  <c r="Y330" i="16"/>
  <c r="Y331" i="16"/>
  <c r="AH331" i="16" s="1"/>
  <c r="Y332" i="16"/>
  <c r="Y333" i="16"/>
  <c r="Y334" i="16"/>
  <c r="Y323" i="16"/>
  <c r="U323" i="16"/>
  <c r="AG333" i="16"/>
  <c r="AG334" i="16"/>
  <c r="AG332" i="16"/>
  <c r="AF335" i="16"/>
  <c r="U20" i="17" s="1"/>
  <c r="AE335" i="16"/>
  <c r="T20" i="17" s="1"/>
  <c r="AD335" i="16"/>
  <c r="S20" i="17"/>
  <c r="AB335" i="16"/>
  <c r="AA335" i="16"/>
  <c r="Z335" i="16"/>
  <c r="X335" i="16"/>
  <c r="W335" i="16"/>
  <c r="V335" i="16"/>
  <c r="U333" i="16"/>
  <c r="U332" i="16"/>
  <c r="K335" i="16"/>
  <c r="C20" i="17"/>
  <c r="J335" i="16"/>
  <c r="B20" i="17"/>
  <c r="Z373" i="1"/>
  <c r="AA373" i="1"/>
  <c r="AB373" i="1"/>
  <c r="AD373" i="1"/>
  <c r="AE373" i="1"/>
  <c r="AF373" i="1"/>
  <c r="X19" i="17"/>
  <c r="AG320" i="16"/>
  <c r="AH320" i="16"/>
  <c r="AG319" i="16"/>
  <c r="AH319" i="16"/>
  <c r="AG318" i="16"/>
  <c r="AH318" i="16"/>
  <c r="AG317" i="16"/>
  <c r="AH317" i="16" s="1"/>
  <c r="AF321" i="16"/>
  <c r="U19" i="17"/>
  <c r="AE321" i="16"/>
  <c r="T19" i="17" s="1"/>
  <c r="AD321" i="16"/>
  <c r="S19" i="17"/>
  <c r="AC321" i="16"/>
  <c r="R19" i="17" s="1"/>
  <c r="AB321" i="16"/>
  <c r="AA321" i="16"/>
  <c r="Z321" i="16"/>
  <c r="Y321" i="16"/>
  <c r="N19" i="17" s="1"/>
  <c r="X321" i="16"/>
  <c r="W321" i="16"/>
  <c r="V321" i="16"/>
  <c r="AG308" i="16"/>
  <c r="AG309" i="16"/>
  <c r="AG310" i="16"/>
  <c r="AG311" i="16"/>
  <c r="AG312" i="16"/>
  <c r="AG313" i="16"/>
  <c r="AG314" i="16"/>
  <c r="AG315" i="16"/>
  <c r="AG316" i="16"/>
  <c r="AH316" i="16"/>
  <c r="AG307" i="16"/>
  <c r="K321" i="16"/>
  <c r="C19" i="17" s="1"/>
  <c r="J321" i="16"/>
  <c r="B19" i="17"/>
  <c r="X18" i="17"/>
  <c r="AG299" i="16"/>
  <c r="AH299" i="16"/>
  <c r="AG300" i="16"/>
  <c r="AH300" i="16" s="1"/>
  <c r="AG301" i="16"/>
  <c r="AH301" i="16" s="1"/>
  <c r="AG302" i="16"/>
  <c r="AG304" i="16"/>
  <c r="AG303" i="16"/>
  <c r="AG298" i="16"/>
  <c r="AG297" i="16"/>
  <c r="AG296" i="16"/>
  <c r="AG295" i="16"/>
  <c r="L305" i="16"/>
  <c r="M305" i="16"/>
  <c r="N305" i="16"/>
  <c r="O305" i="16"/>
  <c r="P305" i="16"/>
  <c r="Q305" i="16"/>
  <c r="R305" i="16"/>
  <c r="S305" i="16"/>
  <c r="T305" i="16"/>
  <c r="V305" i="16"/>
  <c r="W305" i="16"/>
  <c r="X305" i="16"/>
  <c r="Y305" i="16"/>
  <c r="N18" i="17" s="1"/>
  <c r="Z305" i="16"/>
  <c r="AA305" i="16"/>
  <c r="AB305" i="16"/>
  <c r="AC305" i="16"/>
  <c r="R18" i="17" s="1"/>
  <c r="AD305" i="16"/>
  <c r="S18" i="17"/>
  <c r="AE305" i="16"/>
  <c r="T18" i="17" s="1"/>
  <c r="AF305" i="16"/>
  <c r="U18" i="17"/>
  <c r="J305" i="16"/>
  <c r="B18" i="17" s="1"/>
  <c r="K305" i="16"/>
  <c r="C18" i="17"/>
  <c r="AD296" i="1"/>
  <c r="K296" i="1"/>
  <c r="K297" i="1"/>
  <c r="AF87" i="13"/>
  <c r="U17" i="14" s="1"/>
  <c r="AE87" i="13"/>
  <c r="AD87" i="13"/>
  <c r="K87" i="13"/>
  <c r="AG86" i="13"/>
  <c r="AH86" i="13" s="1"/>
  <c r="AI86" i="13" s="1"/>
  <c r="AC86" i="13"/>
  <c r="Y86" i="13"/>
  <c r="U86" i="13"/>
  <c r="X17" i="17"/>
  <c r="AG292" i="16"/>
  <c r="AH292" i="16" s="1"/>
  <c r="AI292" i="16" s="1"/>
  <c r="AC292" i="16"/>
  <c r="Y292" i="16"/>
  <c r="U292" i="16"/>
  <c r="AG291" i="16"/>
  <c r="AC291" i="16"/>
  <c r="Y291" i="16"/>
  <c r="U291" i="16"/>
  <c r="AG290" i="16"/>
  <c r="AH290" i="16" s="1"/>
  <c r="AI290" i="16" s="1"/>
  <c r="AC290" i="16"/>
  <c r="Y290" i="16"/>
  <c r="U290" i="16"/>
  <c r="AG289" i="16"/>
  <c r="AC289" i="16"/>
  <c r="Y289" i="16"/>
  <c r="U289" i="16"/>
  <c r="AG288" i="16"/>
  <c r="AC288" i="16"/>
  <c r="Y288" i="16"/>
  <c r="U288" i="16"/>
  <c r="AG287" i="16"/>
  <c r="AC287" i="16"/>
  <c r="Y287" i="16"/>
  <c r="U287" i="16"/>
  <c r="AG286" i="16"/>
  <c r="AH286" i="16" s="1"/>
  <c r="AI286" i="16" s="1"/>
  <c r="AC286" i="16"/>
  <c r="Y286" i="16"/>
  <c r="U286" i="16"/>
  <c r="AG285" i="16"/>
  <c r="AC285" i="16"/>
  <c r="Y285" i="16"/>
  <c r="U285" i="16"/>
  <c r="AG284" i="16"/>
  <c r="AH284" i="16" s="1"/>
  <c r="AI284" i="16" s="1"/>
  <c r="AC284" i="16"/>
  <c r="Y284" i="16"/>
  <c r="U284" i="16"/>
  <c r="AG270" i="16"/>
  <c r="AG271" i="16"/>
  <c r="AG272" i="16"/>
  <c r="AG273" i="16"/>
  <c r="AG274" i="16"/>
  <c r="AG275" i="16"/>
  <c r="AG276" i="16"/>
  <c r="AG277" i="16"/>
  <c r="AG278" i="16"/>
  <c r="AG279" i="16"/>
  <c r="AG280" i="16"/>
  <c r="AG281" i="16"/>
  <c r="AG282" i="16"/>
  <c r="AG283" i="16"/>
  <c r="AG269" i="16"/>
  <c r="AC270" i="16"/>
  <c r="AC271" i="16"/>
  <c r="AC272" i="16"/>
  <c r="AC273" i="16"/>
  <c r="AC274" i="16"/>
  <c r="AC275" i="16"/>
  <c r="AH275" i="16" s="1"/>
  <c r="AI275" i="16" s="1"/>
  <c r="AC276" i="16"/>
  <c r="AC277" i="16"/>
  <c r="AC278" i="16"/>
  <c r="AH278" i="16" s="1"/>
  <c r="AI278" i="16" s="1"/>
  <c r="AC279" i="16"/>
  <c r="AC280" i="16"/>
  <c r="AC281" i="16"/>
  <c r="AC282" i="16"/>
  <c r="AC283" i="16"/>
  <c r="AH283" i="16" s="1"/>
  <c r="AI283" i="16" s="1"/>
  <c r="AC269" i="16"/>
  <c r="Y283" i="16"/>
  <c r="Y282" i="16"/>
  <c r="AH282" i="16" s="1"/>
  <c r="AI282" i="16" s="1"/>
  <c r="Y281" i="16"/>
  <c r="Y280" i="16"/>
  <c r="Y279" i="16"/>
  <c r="Y278" i="16"/>
  <c r="Y277" i="16"/>
  <c r="Y276" i="16"/>
  <c r="Y275" i="16"/>
  <c r="Y274" i="16"/>
  <c r="AH274" i="16" s="1"/>
  <c r="AI274" i="16" s="1"/>
  <c r="Y273" i="16"/>
  <c r="Y272" i="16"/>
  <c r="Y271" i="16"/>
  <c r="Y270" i="16"/>
  <c r="Y269" i="16"/>
  <c r="Y240" i="16"/>
  <c r="U304" i="16"/>
  <c r="U303" i="16"/>
  <c r="AH303" i="16" s="1"/>
  <c r="U302" i="16"/>
  <c r="U298" i="16"/>
  <c r="U297" i="16"/>
  <c r="U296" i="16"/>
  <c r="U295" i="16"/>
  <c r="U283" i="16"/>
  <c r="U282" i="16"/>
  <c r="U281" i="16"/>
  <c r="U280" i="16"/>
  <c r="U279" i="16"/>
  <c r="U278" i="16"/>
  <c r="U277" i="16"/>
  <c r="U276" i="16"/>
  <c r="U275" i="16"/>
  <c r="U274" i="16"/>
  <c r="U273" i="16"/>
  <c r="U293" i="16" s="1"/>
  <c r="J17" i="17" s="1"/>
  <c r="U272" i="16"/>
  <c r="U271" i="16"/>
  <c r="U270" i="16"/>
  <c r="U269" i="16"/>
  <c r="U334" i="16"/>
  <c r="AH334" i="16" s="1"/>
  <c r="U331" i="16"/>
  <c r="U330" i="16"/>
  <c r="AH330" i="16" s="1"/>
  <c r="U329" i="16"/>
  <c r="U328" i="16"/>
  <c r="U327" i="16"/>
  <c r="U326" i="16"/>
  <c r="U335" i="16" s="1"/>
  <c r="J20" i="17" s="1"/>
  <c r="U325" i="16"/>
  <c r="U324" i="16"/>
  <c r="L293" i="16"/>
  <c r="M293" i="16"/>
  <c r="N293" i="16"/>
  <c r="O293" i="16"/>
  <c r="P293" i="16"/>
  <c r="Q293" i="16"/>
  <c r="R293" i="16"/>
  <c r="S293" i="16"/>
  <c r="T293" i="16"/>
  <c r="V293" i="16"/>
  <c r="W293" i="16"/>
  <c r="X293" i="16"/>
  <c r="Z293" i="16"/>
  <c r="AA293" i="16"/>
  <c r="AB293" i="16"/>
  <c r="AD293" i="16"/>
  <c r="S17" i="17"/>
  <c r="AE293" i="16"/>
  <c r="T17" i="17"/>
  <c r="AF293" i="16"/>
  <c r="U17" i="17" s="1"/>
  <c r="K293" i="16"/>
  <c r="C17" i="17" s="1"/>
  <c r="J293" i="16"/>
  <c r="B17" i="17"/>
  <c r="AG259" i="16"/>
  <c r="AH259" i="16" s="1"/>
  <c r="AI259" i="16" s="1"/>
  <c r="AG260" i="16"/>
  <c r="AH260" i="16"/>
  <c r="AG261" i="16"/>
  <c r="AH261" i="16" s="1"/>
  <c r="AI261" i="16" s="1"/>
  <c r="AG262" i="16"/>
  <c r="AH262" i="16"/>
  <c r="AG263" i="16"/>
  <c r="AH263" i="16" s="1"/>
  <c r="AI263" i="16"/>
  <c r="AG264" i="16"/>
  <c r="AH264" i="16"/>
  <c r="AG265" i="16"/>
  <c r="AH265" i="16" s="1"/>
  <c r="AI265" i="16" s="1"/>
  <c r="AG266" i="16"/>
  <c r="AH266" i="16" s="1"/>
  <c r="AG258" i="16"/>
  <c r="AH258" i="16" s="1"/>
  <c r="AG248" i="16"/>
  <c r="AH248" i="16"/>
  <c r="AI248" i="16" s="1"/>
  <c r="AG249" i="16"/>
  <c r="AH249" i="16"/>
  <c r="AI249" i="16" s="1"/>
  <c r="AG250" i="16"/>
  <c r="AG251" i="16"/>
  <c r="AH251" i="16"/>
  <c r="AI251" i="16" s="1"/>
  <c r="AG252" i="16"/>
  <c r="AH252" i="16"/>
  <c r="AI252" i="16"/>
  <c r="AG253" i="16"/>
  <c r="AH253" i="16"/>
  <c r="AI253" i="16" s="1"/>
  <c r="AG254" i="16"/>
  <c r="AH254" i="16"/>
  <c r="AG255" i="16"/>
  <c r="AH255" i="16" s="1"/>
  <c r="AI255" i="16" s="1"/>
  <c r="AG256" i="16"/>
  <c r="AH256" i="16"/>
  <c r="AI256" i="16" s="1"/>
  <c r="AG257" i="16"/>
  <c r="AH257" i="16" s="1"/>
  <c r="AI257" i="16" s="1"/>
  <c r="AG247" i="16"/>
  <c r="L267" i="16"/>
  <c r="M267" i="16"/>
  <c r="N267" i="16"/>
  <c r="O267" i="16"/>
  <c r="P267" i="16"/>
  <c r="Q267" i="16"/>
  <c r="R267" i="16"/>
  <c r="S267" i="16"/>
  <c r="T267" i="16"/>
  <c r="V267" i="16"/>
  <c r="W267" i="16"/>
  <c r="X267" i="16"/>
  <c r="Y267" i="16"/>
  <c r="N16" i="17"/>
  <c r="Z267" i="16"/>
  <c r="AA267" i="16"/>
  <c r="AB267" i="16"/>
  <c r="AD267" i="16"/>
  <c r="S16" i="17"/>
  <c r="AE267" i="16"/>
  <c r="T16" i="17" s="1"/>
  <c r="AF267" i="16"/>
  <c r="U16" i="17" s="1"/>
  <c r="K267" i="16"/>
  <c r="C16" i="17"/>
  <c r="J267" i="16"/>
  <c r="B16" i="17"/>
  <c r="K39" i="15"/>
  <c r="AG75" i="13"/>
  <c r="AC75" i="13"/>
  <c r="AH75" i="13" s="1"/>
  <c r="Y75" i="13"/>
  <c r="U75" i="13"/>
  <c r="K77" i="13"/>
  <c r="AG235" i="16"/>
  <c r="AG236" i="16"/>
  <c r="AG237" i="16"/>
  <c r="AG238" i="16"/>
  <c r="AG239" i="16"/>
  <c r="AG245" i="16" s="1"/>
  <c r="V15" i="17" s="1"/>
  <c r="AG240" i="16"/>
  <c r="AG241" i="16"/>
  <c r="AG242" i="16"/>
  <c r="AH242" i="16" s="1"/>
  <c r="AI242" i="16" s="1"/>
  <c r="AG243" i="16"/>
  <c r="AG244" i="16"/>
  <c r="AG234" i="16"/>
  <c r="AH296" i="16"/>
  <c r="AJ365" i="16"/>
  <c r="AH354" i="16"/>
  <c r="AH297" i="16"/>
  <c r="AH328" i="16"/>
  <c r="AJ374" i="16"/>
  <c r="AI374" i="16"/>
  <c r="AJ352" i="16"/>
  <c r="AH351" i="16"/>
  <c r="AJ351" i="16" s="1"/>
  <c r="C21" i="17"/>
  <c r="Y355" i="16"/>
  <c r="N21" i="17" s="1"/>
  <c r="AH271" i="16"/>
  <c r="AH279" i="16"/>
  <c r="AI279" i="16"/>
  <c r="AH289" i="16"/>
  <c r="AI289" i="16" s="1"/>
  <c r="AH291" i="16"/>
  <c r="AI291" i="16"/>
  <c r="AH332" i="16"/>
  <c r="AH333" i="16"/>
  <c r="AH329" i="16"/>
  <c r="AI75" i="13"/>
  <c r="AH295" i="16"/>
  <c r="AH276" i="16"/>
  <c r="AI276" i="16" s="1"/>
  <c r="AH302" i="16"/>
  <c r="AH304" i="16"/>
  <c r="AH288" i="16"/>
  <c r="AI288" i="16" s="1"/>
  <c r="AH285" i="16"/>
  <c r="AI285" i="16"/>
  <c r="AH287" i="16"/>
  <c r="AI287" i="16" s="1"/>
  <c r="AH281" i="16"/>
  <c r="AI281" i="16" s="1"/>
  <c r="AH273" i="16"/>
  <c r="AI273" i="16" s="1"/>
  <c r="AH280" i="16"/>
  <c r="AI280" i="16" s="1"/>
  <c r="AH272" i="16"/>
  <c r="AI272" i="16" s="1"/>
  <c r="AI271" i="16"/>
  <c r="AI260" i="16"/>
  <c r="AI254" i="16"/>
  <c r="AI258" i="16"/>
  <c r="AI264" i="16"/>
  <c r="AI262" i="16"/>
  <c r="AI266" i="16"/>
  <c r="Y234" i="16"/>
  <c r="AH234" i="16" s="1"/>
  <c r="Y235" i="16"/>
  <c r="Y236" i="16"/>
  <c r="Y237" i="16"/>
  <c r="Y238" i="16"/>
  <c r="Y239" i="16"/>
  <c r="AH239" i="16" s="1"/>
  <c r="AI239" i="16" s="1"/>
  <c r="Y241" i="16"/>
  <c r="Y242" i="16"/>
  <c r="Y243" i="16"/>
  <c r="AH243" i="16" s="1"/>
  <c r="Y244" i="16"/>
  <c r="U234" i="16"/>
  <c r="U235" i="16"/>
  <c r="U236" i="16"/>
  <c r="U237" i="16"/>
  <c r="AH237" i="16" s="1"/>
  <c r="AI237" i="16" s="1"/>
  <c r="U238" i="16"/>
  <c r="U239" i="16"/>
  <c r="U240" i="16"/>
  <c r="AH240" i="16" s="1"/>
  <c r="AI240" i="16" s="1"/>
  <c r="U241" i="16"/>
  <c r="U242" i="16"/>
  <c r="U243" i="16"/>
  <c r="U244" i="16"/>
  <c r="AC245" i="16"/>
  <c r="R15" i="17" s="1"/>
  <c r="L245" i="16"/>
  <c r="M245" i="16"/>
  <c r="N245" i="16"/>
  <c r="O245" i="16"/>
  <c r="P245" i="16"/>
  <c r="Q245" i="16"/>
  <c r="R245" i="16"/>
  <c r="S245" i="16"/>
  <c r="T245" i="16"/>
  <c r="V245" i="16"/>
  <c r="W245" i="16"/>
  <c r="X245" i="16"/>
  <c r="Z245" i="16"/>
  <c r="AA245" i="16"/>
  <c r="AB245" i="16"/>
  <c r="AD245" i="16"/>
  <c r="S15" i="17"/>
  <c r="AE245" i="16"/>
  <c r="T15" i="17" s="1"/>
  <c r="AF245" i="16"/>
  <c r="U15" i="17" s="1"/>
  <c r="K245" i="16"/>
  <c r="C15" i="17" s="1"/>
  <c r="J245" i="16"/>
  <c r="B15" i="17" s="1"/>
  <c r="D14" i="17"/>
  <c r="E14" i="17"/>
  <c r="F14" i="17"/>
  <c r="G14" i="17"/>
  <c r="H14" i="17"/>
  <c r="I14" i="17"/>
  <c r="K14" i="17"/>
  <c r="L14" i="17"/>
  <c r="M14" i="17"/>
  <c r="O14" i="17"/>
  <c r="P14" i="17"/>
  <c r="Q14" i="17"/>
  <c r="L195" i="16"/>
  <c r="M195" i="16"/>
  <c r="N195" i="16"/>
  <c r="O195" i="16"/>
  <c r="P195" i="16"/>
  <c r="Q195" i="16"/>
  <c r="R195" i="16"/>
  <c r="S195" i="16"/>
  <c r="T195" i="16"/>
  <c r="V195" i="16"/>
  <c r="W195" i="16"/>
  <c r="X195" i="16"/>
  <c r="Z195" i="16"/>
  <c r="AA195" i="16"/>
  <c r="AB195" i="16"/>
  <c r="AD195" i="16"/>
  <c r="S14" i="17" s="1"/>
  <c r="AE195" i="16"/>
  <c r="T14" i="17"/>
  <c r="AF195" i="16"/>
  <c r="U14" i="17" s="1"/>
  <c r="AG194" i="16"/>
  <c r="AC194" i="16"/>
  <c r="Y194" i="16"/>
  <c r="AH194" i="16" s="1"/>
  <c r="AI194" i="16" s="1"/>
  <c r="U194" i="16"/>
  <c r="AG193" i="16"/>
  <c r="AC193" i="16"/>
  <c r="AH193" i="16" s="1"/>
  <c r="AI193" i="16" s="1"/>
  <c r="Y193" i="16"/>
  <c r="U193" i="16"/>
  <c r="AG192" i="16"/>
  <c r="AC192" i="16"/>
  <c r="Y192" i="16"/>
  <c r="AH192" i="16" s="1"/>
  <c r="AI192" i="16" s="1"/>
  <c r="U192" i="16"/>
  <c r="AG191" i="16"/>
  <c r="AC191" i="16"/>
  <c r="AH191" i="16" s="1"/>
  <c r="AI191" i="16" s="1"/>
  <c r="Y191" i="16"/>
  <c r="U191" i="16"/>
  <c r="AG190" i="16"/>
  <c r="AC190" i="16"/>
  <c r="Y190" i="16"/>
  <c r="AH190" i="16" s="1"/>
  <c r="AI190" i="16" s="1"/>
  <c r="U190" i="16"/>
  <c r="AG189" i="16"/>
  <c r="AC189" i="16"/>
  <c r="AH189" i="16" s="1"/>
  <c r="AI189" i="16" s="1"/>
  <c r="Y189" i="16"/>
  <c r="U189" i="16"/>
  <c r="AG188" i="16"/>
  <c r="AC188" i="16"/>
  <c r="Y188" i="16"/>
  <c r="AH188" i="16" s="1"/>
  <c r="AI188" i="16" s="1"/>
  <c r="U188" i="16"/>
  <c r="AG187" i="16"/>
  <c r="AC187" i="16"/>
  <c r="Y187" i="16"/>
  <c r="U187" i="16"/>
  <c r="AG186" i="16"/>
  <c r="AC186" i="16"/>
  <c r="Y186" i="16"/>
  <c r="U186" i="16"/>
  <c r="AG185" i="16"/>
  <c r="AC185" i="16"/>
  <c r="AH185" i="16" s="1"/>
  <c r="AI185" i="16" s="1"/>
  <c r="Y185" i="16"/>
  <c r="U185" i="16"/>
  <c r="AI243" i="16"/>
  <c r="AH241" i="16"/>
  <c r="AI241" i="16"/>
  <c r="AH244" i="16"/>
  <c r="AI244" i="16" s="1"/>
  <c r="AH235" i="16"/>
  <c r="AI235" i="16" s="1"/>
  <c r="AH238" i="16"/>
  <c r="AI238" i="16" s="1"/>
  <c r="AH236" i="16"/>
  <c r="AH187" i="16"/>
  <c r="AI187" i="16" s="1"/>
  <c r="AH186" i="16"/>
  <c r="AI186" i="16" s="1"/>
  <c r="K203" i="1"/>
  <c r="AF203" i="1"/>
  <c r="AE203" i="1"/>
  <c r="AI236" i="16"/>
  <c r="AG136" i="16"/>
  <c r="AC136" i="16"/>
  <c r="Y136" i="16"/>
  <c r="U136" i="16"/>
  <c r="AG135" i="16"/>
  <c r="AC135" i="16"/>
  <c r="Y135" i="16"/>
  <c r="U135" i="16"/>
  <c r="AG134" i="16"/>
  <c r="AC134" i="16"/>
  <c r="Y134" i="16"/>
  <c r="U134" i="16"/>
  <c r="AG133" i="16"/>
  <c r="AC133" i="16"/>
  <c r="Y133" i="16"/>
  <c r="U133" i="16"/>
  <c r="AG132" i="16"/>
  <c r="AC132" i="16"/>
  <c r="Y132" i="16"/>
  <c r="U132" i="16"/>
  <c r="AG131" i="16"/>
  <c r="AC131" i="16"/>
  <c r="Y131" i="16"/>
  <c r="U131" i="16"/>
  <c r="AG130" i="16"/>
  <c r="AC130" i="16"/>
  <c r="Y130" i="16"/>
  <c r="U130" i="16"/>
  <c r="AG129" i="16"/>
  <c r="AC129" i="16"/>
  <c r="Y129" i="16"/>
  <c r="U129" i="16"/>
  <c r="AG128" i="16"/>
  <c r="AC128" i="16"/>
  <c r="Y128" i="16"/>
  <c r="U128" i="16"/>
  <c r="AG121" i="1"/>
  <c r="AG122" i="1"/>
  <c r="AG123" i="1"/>
  <c r="AG124" i="1"/>
  <c r="AG125" i="1"/>
  <c r="AH125" i="1" s="1"/>
  <c r="AG126" i="1"/>
  <c r="AG127" i="1"/>
  <c r="AG128" i="1"/>
  <c r="AH128" i="1" s="1"/>
  <c r="AG129" i="1"/>
  <c r="AG130" i="1"/>
  <c r="AC121" i="1"/>
  <c r="AC122" i="1"/>
  <c r="AC123" i="1"/>
  <c r="AC124" i="1"/>
  <c r="AC125" i="1"/>
  <c r="AC126" i="1"/>
  <c r="AC127" i="1"/>
  <c r="AC128" i="1"/>
  <c r="AC129" i="1"/>
  <c r="AC130" i="1"/>
  <c r="K131" i="1"/>
  <c r="AG120" i="1"/>
  <c r="AC120" i="1"/>
  <c r="Y120" i="1"/>
  <c r="AH120" i="1" s="1"/>
  <c r="U120" i="1"/>
  <c r="Y121" i="1"/>
  <c r="Y122" i="1"/>
  <c r="Y123" i="1"/>
  <c r="Y124" i="1"/>
  <c r="AH124" i="1" s="1"/>
  <c r="AI124" i="1" s="1"/>
  <c r="Y125" i="1"/>
  <c r="Y126" i="1"/>
  <c r="Y127" i="1"/>
  <c r="AH127" i="1" s="1"/>
  <c r="AI127" i="1" s="1"/>
  <c r="Y128" i="1"/>
  <c r="Y129" i="1"/>
  <c r="U121" i="1"/>
  <c r="U122" i="1"/>
  <c r="U123" i="1"/>
  <c r="AH123" i="1" s="1"/>
  <c r="AI123" i="1" s="1"/>
  <c r="U124" i="1"/>
  <c r="U125" i="1"/>
  <c r="U126" i="1"/>
  <c r="AH126" i="1" s="1"/>
  <c r="AI126" i="1" s="1"/>
  <c r="U127" i="1"/>
  <c r="U128" i="1"/>
  <c r="U129" i="1"/>
  <c r="AF67" i="1"/>
  <c r="K67" i="1"/>
  <c r="AH130" i="1"/>
  <c r="AI130" i="1" s="1"/>
  <c r="AH121" i="1"/>
  <c r="AI121" i="1" s="1"/>
  <c r="AI128" i="1"/>
  <c r="AH129" i="1"/>
  <c r="AI129" i="1" s="1"/>
  <c r="AI125" i="1"/>
  <c r="AH122" i="1"/>
  <c r="AI122" i="1" s="1"/>
  <c r="AH129" i="16"/>
  <c r="AI129" i="16"/>
  <c r="AH131" i="16"/>
  <c r="AI131" i="16" s="1"/>
  <c r="AH133" i="16"/>
  <c r="AI133" i="16"/>
  <c r="AH135" i="16"/>
  <c r="AI135" i="16" s="1"/>
  <c r="AI120" i="1"/>
  <c r="AG95" i="16"/>
  <c r="AC95" i="16"/>
  <c r="Y95" i="16"/>
  <c r="AH95" i="16" s="1"/>
  <c r="AI95" i="16" s="1"/>
  <c r="U95" i="16"/>
  <c r="AG94" i="16"/>
  <c r="AC94" i="16"/>
  <c r="Y94" i="16"/>
  <c r="U94" i="16"/>
  <c r="AH94" i="16" s="1"/>
  <c r="AI94" i="16" s="1"/>
  <c r="AG93" i="16"/>
  <c r="AC93" i="16"/>
  <c r="Y93" i="16"/>
  <c r="AH93" i="16" s="1"/>
  <c r="AI93" i="16" s="1"/>
  <c r="U93" i="16"/>
  <c r="AG92" i="16"/>
  <c r="AC92" i="16"/>
  <c r="Y92" i="16"/>
  <c r="U92" i="16"/>
  <c r="AH92" i="16" s="1"/>
  <c r="AI92" i="16" s="1"/>
  <c r="AG78" i="16"/>
  <c r="AC78" i="16"/>
  <c r="Y78" i="16"/>
  <c r="AH78" i="16" s="1"/>
  <c r="AI78" i="16" s="1"/>
  <c r="U78" i="16"/>
  <c r="AG77" i="16"/>
  <c r="AC77" i="16"/>
  <c r="Y77" i="16"/>
  <c r="U77" i="16"/>
  <c r="AH77" i="16" s="1"/>
  <c r="AI77" i="16" s="1"/>
  <c r="AG76" i="16"/>
  <c r="AC76" i="16"/>
  <c r="Y76" i="16"/>
  <c r="AH76" i="16" s="1"/>
  <c r="AI76" i="16" s="1"/>
  <c r="U76" i="16"/>
  <c r="AG75" i="16"/>
  <c r="AC75" i="16"/>
  <c r="Y75" i="16"/>
  <c r="U75" i="16"/>
  <c r="AH75" i="16" s="1"/>
  <c r="AI75" i="16" s="1"/>
  <c r="AG74" i="16"/>
  <c r="AC74" i="16"/>
  <c r="Y74" i="16"/>
  <c r="AH74" i="16" s="1"/>
  <c r="AI74" i="16" s="1"/>
  <c r="U74" i="16"/>
  <c r="AG73" i="16"/>
  <c r="AC73" i="16"/>
  <c r="Y73" i="16"/>
  <c r="U73" i="16"/>
  <c r="AH73" i="16" s="1"/>
  <c r="AI73" i="16" s="1"/>
  <c r="AG72" i="16"/>
  <c r="AC72" i="16"/>
  <c r="Y72" i="16"/>
  <c r="AH72" i="16" s="1"/>
  <c r="AI72" i="16" s="1"/>
  <c r="U72" i="16"/>
  <c r="AG71" i="16"/>
  <c r="AC71" i="16"/>
  <c r="Y71" i="16"/>
  <c r="U71" i="16"/>
  <c r="AH71" i="16" s="1"/>
  <c r="AI71" i="16" s="1"/>
  <c r="AE30" i="1"/>
  <c r="K30" i="1"/>
  <c r="AG60" i="16"/>
  <c r="AH60" i="16" s="1"/>
  <c r="AI60" i="16" s="1"/>
  <c r="AC60" i="16"/>
  <c r="Y60" i="16"/>
  <c r="U60" i="16"/>
  <c r="AG59" i="16"/>
  <c r="AC59" i="16"/>
  <c r="AH59" i="16" s="1"/>
  <c r="AI59" i="16" s="1"/>
  <c r="Y59" i="16"/>
  <c r="U59" i="16"/>
  <c r="AG58" i="16"/>
  <c r="AH58" i="16" s="1"/>
  <c r="AI58" i="16" s="1"/>
  <c r="AC58" i="16"/>
  <c r="Y58" i="16"/>
  <c r="U58" i="16"/>
  <c r="AG57" i="16"/>
  <c r="AC57" i="16"/>
  <c r="Y57" i="16"/>
  <c r="U57" i="16"/>
  <c r="AG56" i="16"/>
  <c r="AH56" i="16" s="1"/>
  <c r="AI56" i="16" s="1"/>
  <c r="AC56" i="16"/>
  <c r="Y56" i="16"/>
  <c r="U56" i="16"/>
  <c r="AG55" i="16"/>
  <c r="AC55" i="16"/>
  <c r="AH55" i="16" s="1"/>
  <c r="Y55" i="16"/>
  <c r="U55" i="16"/>
  <c r="AG54" i="16"/>
  <c r="AH54" i="16" s="1"/>
  <c r="AI54" i="16" s="1"/>
  <c r="AC54" i="16"/>
  <c r="Y54" i="16"/>
  <c r="U54" i="16"/>
  <c r="AG53" i="16"/>
  <c r="AC53" i="16"/>
  <c r="Y53" i="16"/>
  <c r="U53" i="16"/>
  <c r="AG52" i="16"/>
  <c r="AC52" i="16"/>
  <c r="Y52" i="16"/>
  <c r="U52" i="16"/>
  <c r="AG51" i="16"/>
  <c r="AC51" i="16"/>
  <c r="AH51" i="16" s="1"/>
  <c r="AI51" i="16" s="1"/>
  <c r="Y51" i="16"/>
  <c r="U51" i="16"/>
  <c r="AG50" i="16"/>
  <c r="AH50" i="16" s="1"/>
  <c r="AC50" i="16"/>
  <c r="Y50" i="16"/>
  <c r="U50" i="16"/>
  <c r="AG49" i="16"/>
  <c r="AC49" i="16"/>
  <c r="AH49" i="16" s="1"/>
  <c r="AI49" i="16" s="1"/>
  <c r="Y49" i="16"/>
  <c r="U49" i="16"/>
  <c r="AG48" i="16"/>
  <c r="AC48" i="16"/>
  <c r="Y48" i="16"/>
  <c r="U48" i="16"/>
  <c r="U30" i="16"/>
  <c r="Y30" i="16"/>
  <c r="AH30" i="16" s="1"/>
  <c r="AI30" i="16" s="1"/>
  <c r="AC30" i="16"/>
  <c r="AG30" i="16"/>
  <c r="AG29" i="16"/>
  <c r="AC29" i="16"/>
  <c r="Y29" i="16"/>
  <c r="U29" i="16"/>
  <c r="AG28" i="16"/>
  <c r="AC28" i="16"/>
  <c r="AH28" i="16" s="1"/>
  <c r="AI28" i="16" s="1"/>
  <c r="Y28" i="16"/>
  <c r="U28" i="16"/>
  <c r="AG27" i="16"/>
  <c r="AH27" i="16" s="1"/>
  <c r="AI27" i="16" s="1"/>
  <c r="AC27" i="16"/>
  <c r="Y27" i="16"/>
  <c r="U27" i="16"/>
  <c r="AG26" i="16"/>
  <c r="AC26" i="16"/>
  <c r="AH26" i="16" s="1"/>
  <c r="Y26" i="16"/>
  <c r="U26" i="16"/>
  <c r="AG25" i="16"/>
  <c r="AC25" i="16"/>
  <c r="Y25" i="16"/>
  <c r="U25" i="16"/>
  <c r="AG24" i="16"/>
  <c r="AC24" i="16"/>
  <c r="AH24" i="16" s="1"/>
  <c r="AI24" i="16" s="1"/>
  <c r="Y24" i="16"/>
  <c r="U24" i="16"/>
  <c r="AG23" i="16"/>
  <c r="AC23" i="16"/>
  <c r="Y23" i="16"/>
  <c r="U23" i="16"/>
  <c r="AG22" i="16"/>
  <c r="AC22" i="16"/>
  <c r="AH22" i="16" s="1"/>
  <c r="AI22" i="16" s="1"/>
  <c r="Y22" i="16"/>
  <c r="U22" i="16"/>
  <c r="AG21" i="16"/>
  <c r="AH21" i="16" s="1"/>
  <c r="AC21" i="16"/>
  <c r="Y21" i="16"/>
  <c r="U21" i="16"/>
  <c r="AG20" i="16"/>
  <c r="AC20" i="16"/>
  <c r="AH20" i="16" s="1"/>
  <c r="AI20" i="16" s="1"/>
  <c r="Y20" i="16"/>
  <c r="U20" i="16"/>
  <c r="AF19" i="1"/>
  <c r="AE19" i="1"/>
  <c r="K91" i="49"/>
  <c r="U81" i="49"/>
  <c r="Y81" i="49"/>
  <c r="AC81" i="49"/>
  <c r="AH81" i="49" s="1"/>
  <c r="AG81" i="49"/>
  <c r="U82" i="49"/>
  <c r="Y82" i="49"/>
  <c r="AH82" i="49" s="1"/>
  <c r="AI82" i="49" s="1"/>
  <c r="AC82" i="49"/>
  <c r="AG82" i="49"/>
  <c r="U83" i="49"/>
  <c r="Y83" i="49"/>
  <c r="AH83" i="49" s="1"/>
  <c r="AI83" i="49" s="1"/>
  <c r="AC83" i="49"/>
  <c r="AG83" i="49"/>
  <c r="U84" i="49"/>
  <c r="Y84" i="49"/>
  <c r="AC84" i="49"/>
  <c r="AG84" i="49"/>
  <c r="U85" i="49"/>
  <c r="AH85" i="49" s="1"/>
  <c r="AI85" i="49" s="1"/>
  <c r="Y85" i="49"/>
  <c r="AC85" i="49"/>
  <c r="AG85" i="49"/>
  <c r="U86" i="49"/>
  <c r="Y86" i="49"/>
  <c r="AC86" i="49"/>
  <c r="AG86" i="49"/>
  <c r="U87" i="49"/>
  <c r="AH87" i="49" s="1"/>
  <c r="AI87" i="49" s="1"/>
  <c r="Y87" i="49"/>
  <c r="AC87" i="49"/>
  <c r="AG87" i="49"/>
  <c r="U88" i="49"/>
  <c r="Y88" i="49"/>
  <c r="AC88" i="49"/>
  <c r="AG88" i="49"/>
  <c r="AH88" i="49" s="1"/>
  <c r="AI88" i="49" s="1"/>
  <c r="U89" i="49"/>
  <c r="Y89" i="49"/>
  <c r="AC89" i="49"/>
  <c r="AH89" i="49" s="1"/>
  <c r="AG89" i="49"/>
  <c r="K65" i="15"/>
  <c r="K133" i="13"/>
  <c r="AF70" i="42"/>
  <c r="AF65" i="15"/>
  <c r="AF133" i="13"/>
  <c r="AD65" i="15"/>
  <c r="V100" i="3"/>
  <c r="W100" i="3"/>
  <c r="X100" i="3"/>
  <c r="Z100" i="3"/>
  <c r="AA100" i="3"/>
  <c r="AB100" i="3"/>
  <c r="AD100" i="3"/>
  <c r="AE100" i="3"/>
  <c r="AF100" i="3"/>
  <c r="U98" i="3"/>
  <c r="U100" i="3" s="1"/>
  <c r="U99" i="3"/>
  <c r="K100" i="3"/>
  <c r="AG99" i="3"/>
  <c r="AC99" i="3"/>
  <c r="AC98" i="3"/>
  <c r="AC100" i="3" s="1"/>
  <c r="Y99" i="3"/>
  <c r="Y98" i="3"/>
  <c r="Y100" i="3" s="1"/>
  <c r="AE505" i="1"/>
  <c r="AD505" i="1"/>
  <c r="AF505" i="1"/>
  <c r="K505" i="1"/>
  <c r="AG63" i="44"/>
  <c r="AH63" i="44"/>
  <c r="AG64" i="44"/>
  <c r="AH64" i="44"/>
  <c r="AD58" i="44"/>
  <c r="U65" i="44"/>
  <c r="Y65" i="44"/>
  <c r="AC65" i="44"/>
  <c r="AH65" i="44" s="1"/>
  <c r="AI65" i="44" s="1"/>
  <c r="AG65" i="44"/>
  <c r="J22" i="44"/>
  <c r="AG66" i="44"/>
  <c r="AC66" i="44"/>
  <c r="Y66" i="44"/>
  <c r="U66" i="44"/>
  <c r="AH66" i="44" s="1"/>
  <c r="AG98" i="44"/>
  <c r="AC98" i="44"/>
  <c r="Y98" i="44"/>
  <c r="U98" i="44"/>
  <c r="AG97" i="44"/>
  <c r="AC97" i="44"/>
  <c r="Y97" i="44"/>
  <c r="U97" i="44"/>
  <c r="AH97" i="44" s="1"/>
  <c r="AI97" i="44" s="1"/>
  <c r="AG96" i="44"/>
  <c r="AC96" i="44"/>
  <c r="Y96" i="44"/>
  <c r="U96" i="44"/>
  <c r="AG95" i="44"/>
  <c r="AC95" i="44"/>
  <c r="Y95" i="44"/>
  <c r="U95" i="44"/>
  <c r="AG94" i="44"/>
  <c r="AC94" i="44"/>
  <c r="Y94" i="44"/>
  <c r="U94" i="44"/>
  <c r="AG93" i="44"/>
  <c r="AC93" i="44"/>
  <c r="Y93" i="44"/>
  <c r="U93" i="44"/>
  <c r="AH93" i="44" s="1"/>
  <c r="AI93" i="44" s="1"/>
  <c r="AG92" i="44"/>
  <c r="AC92" i="44"/>
  <c r="Y92" i="44"/>
  <c r="U92" i="44"/>
  <c r="AG91" i="44"/>
  <c r="AC91" i="44"/>
  <c r="Y91" i="44"/>
  <c r="U91" i="44"/>
  <c r="AG90" i="44"/>
  <c r="AC90" i="44"/>
  <c r="Y90" i="44"/>
  <c r="U90" i="44"/>
  <c r="AG89" i="44"/>
  <c r="AC89" i="44"/>
  <c r="Y89" i="44"/>
  <c r="U89" i="44"/>
  <c r="AG88" i="44"/>
  <c r="AC88" i="44"/>
  <c r="Y88" i="44"/>
  <c r="U88" i="44"/>
  <c r="AG87" i="44"/>
  <c r="AC87" i="44"/>
  <c r="Y87" i="44"/>
  <c r="U87" i="44"/>
  <c r="AH87" i="44" s="1"/>
  <c r="AI87" i="44" s="1"/>
  <c r="AG86" i="44"/>
  <c r="AC86" i="44"/>
  <c r="Y86" i="44"/>
  <c r="U86" i="44"/>
  <c r="AG85" i="44"/>
  <c r="AC85" i="44"/>
  <c r="Y85" i="44"/>
  <c r="U85" i="44"/>
  <c r="AH85" i="44" s="1"/>
  <c r="AG84" i="44"/>
  <c r="AC84" i="44"/>
  <c r="Y84" i="44"/>
  <c r="U84" i="44"/>
  <c r="AG83" i="44"/>
  <c r="AC83" i="44"/>
  <c r="Y83" i="44"/>
  <c r="U83" i="44"/>
  <c r="AH83" i="44" s="1"/>
  <c r="AG82" i="44"/>
  <c r="AC82" i="44"/>
  <c r="Y82" i="44"/>
  <c r="U82" i="44"/>
  <c r="AG81" i="44"/>
  <c r="AC81" i="44"/>
  <c r="Y81" i="44"/>
  <c r="U81" i="44"/>
  <c r="AH81" i="44" s="1"/>
  <c r="AI81" i="44" s="1"/>
  <c r="AG80" i="44"/>
  <c r="AC80" i="44"/>
  <c r="Y80" i="44"/>
  <c r="U80" i="44"/>
  <c r="AG79" i="44"/>
  <c r="AC79" i="44"/>
  <c r="Y79" i="44"/>
  <c r="U79" i="44"/>
  <c r="AH79" i="44" s="1"/>
  <c r="AI79" i="44" s="1"/>
  <c r="AG78" i="44"/>
  <c r="AC78" i="44"/>
  <c r="Y78" i="44"/>
  <c r="U78" i="44"/>
  <c r="AG77" i="44"/>
  <c r="AC77" i="44"/>
  <c r="Y77" i="44"/>
  <c r="U77" i="44"/>
  <c r="AH77" i="44" s="1"/>
  <c r="AG76" i="44"/>
  <c r="AC76" i="44"/>
  <c r="Y76" i="44"/>
  <c r="U76" i="44"/>
  <c r="AG75" i="44"/>
  <c r="AC75" i="44"/>
  <c r="Y75" i="44"/>
  <c r="U75" i="44"/>
  <c r="AH75" i="44" s="1"/>
  <c r="AI75" i="44" s="1"/>
  <c r="AG74" i="44"/>
  <c r="AC74" i="44"/>
  <c r="Y74" i="44"/>
  <c r="U74" i="44"/>
  <c r="AG73" i="44"/>
  <c r="AC73" i="44"/>
  <c r="Y73" i="44"/>
  <c r="U73" i="44"/>
  <c r="AG72" i="44"/>
  <c r="AC72" i="44"/>
  <c r="Y72" i="44"/>
  <c r="U72" i="44"/>
  <c r="AG71" i="44"/>
  <c r="AC71" i="44"/>
  <c r="Y71" i="44"/>
  <c r="U71" i="44"/>
  <c r="AH71" i="44" s="1"/>
  <c r="AG70" i="44"/>
  <c r="AC70" i="44"/>
  <c r="Y70" i="44"/>
  <c r="U70" i="44"/>
  <c r="AG69" i="44"/>
  <c r="AC69" i="44"/>
  <c r="Y69" i="44"/>
  <c r="U69" i="44"/>
  <c r="AH69" i="44" s="1"/>
  <c r="AI69" i="44" s="1"/>
  <c r="AG68" i="44"/>
  <c r="AC68" i="44"/>
  <c r="Y68" i="44"/>
  <c r="U68" i="44"/>
  <c r="AG67" i="44"/>
  <c r="AC67" i="44"/>
  <c r="Y67" i="44"/>
  <c r="U67" i="44"/>
  <c r="AH67" i="44" s="1"/>
  <c r="AI67" i="44" s="1"/>
  <c r="AC70" i="51"/>
  <c r="AH70" i="51" s="1"/>
  <c r="AG70" i="51"/>
  <c r="U71" i="51"/>
  <c r="Y71" i="51"/>
  <c r="AH71" i="51" s="1"/>
  <c r="AI71" i="51" s="1"/>
  <c r="AC71" i="51"/>
  <c r="AG71" i="51"/>
  <c r="U72" i="51"/>
  <c r="Y72" i="51"/>
  <c r="AC72" i="51"/>
  <c r="AG72" i="51"/>
  <c r="AG82" i="51" s="1"/>
  <c r="V23" i="52" s="1"/>
  <c r="AH72" i="51"/>
  <c r="AI72" i="51" s="1"/>
  <c r="U73" i="51"/>
  <c r="Y73" i="51"/>
  <c r="AC73" i="51"/>
  <c r="AH73" i="51" s="1"/>
  <c r="AI73" i="51" s="1"/>
  <c r="AG73" i="51"/>
  <c r="U74" i="51"/>
  <c r="Y74" i="51"/>
  <c r="AC74" i="51"/>
  <c r="AG74" i="51"/>
  <c r="U75" i="51"/>
  <c r="AH75" i="51" s="1"/>
  <c r="AI75" i="51" s="1"/>
  <c r="Y75" i="51"/>
  <c r="AC75" i="51"/>
  <c r="AG75" i="51"/>
  <c r="U76" i="51"/>
  <c r="AH76" i="51" s="1"/>
  <c r="AI76" i="51" s="1"/>
  <c r="Y76" i="51"/>
  <c r="AC76" i="51"/>
  <c r="AG76" i="51"/>
  <c r="U77" i="51"/>
  <c r="Y77" i="51"/>
  <c r="AC77" i="51"/>
  <c r="AG77" i="51"/>
  <c r="U78" i="51"/>
  <c r="Y78" i="51"/>
  <c r="AH78" i="51" s="1"/>
  <c r="AI78" i="51" s="1"/>
  <c r="AC78" i="51"/>
  <c r="AG78" i="51"/>
  <c r="U79" i="51"/>
  <c r="Y79" i="51"/>
  <c r="AH79" i="51" s="1"/>
  <c r="AI79" i="51" s="1"/>
  <c r="AC79" i="51"/>
  <c r="AG79" i="51"/>
  <c r="U80" i="51"/>
  <c r="Y80" i="51"/>
  <c r="AC80" i="51"/>
  <c r="AG80" i="51"/>
  <c r="AH80" i="51"/>
  <c r="AI80" i="51" s="1"/>
  <c r="U81" i="51"/>
  <c r="Y81" i="51"/>
  <c r="AC81" i="51"/>
  <c r="AG81" i="51"/>
  <c r="AH53" i="16"/>
  <c r="AI53" i="16" s="1"/>
  <c r="AI55" i="16"/>
  <c r="AH57" i="16"/>
  <c r="AI57" i="16" s="1"/>
  <c r="AH48" i="16"/>
  <c r="AI48" i="16" s="1"/>
  <c r="AI50" i="16"/>
  <c r="AH52" i="16"/>
  <c r="AI52" i="16" s="1"/>
  <c r="AH25" i="16"/>
  <c r="AI25" i="16" s="1"/>
  <c r="AI26" i="16"/>
  <c r="AH29" i="16"/>
  <c r="AI29" i="16" s="1"/>
  <c r="AH23" i="16"/>
  <c r="AI23" i="16" s="1"/>
  <c r="AI21" i="16"/>
  <c r="AI89" i="49"/>
  <c r="AH86" i="49"/>
  <c r="AI86" i="49" s="1"/>
  <c r="AH84" i="49"/>
  <c r="AI84" i="49" s="1"/>
  <c r="AI81" i="49"/>
  <c r="AH99" i="3"/>
  <c r="AI66" i="44"/>
  <c r="AH70" i="44"/>
  <c r="AH78" i="44"/>
  <c r="AH80" i="44"/>
  <c r="AH82" i="44"/>
  <c r="AI82" i="44" s="1"/>
  <c r="AH84" i="44"/>
  <c r="AH94" i="44"/>
  <c r="AI94" i="44" s="1"/>
  <c r="AH95" i="44"/>
  <c r="AH96" i="44"/>
  <c r="AH98" i="44"/>
  <c r="AH68" i="44"/>
  <c r="AH72" i="44"/>
  <c r="AH73" i="44"/>
  <c r="AH74" i="44"/>
  <c r="AH76" i="44"/>
  <c r="AI76" i="44"/>
  <c r="AI85" i="44"/>
  <c r="AH86" i="44"/>
  <c r="AH88" i="44"/>
  <c r="AH89" i="44"/>
  <c r="AH90" i="44"/>
  <c r="AI90" i="44" s="1"/>
  <c r="AH91" i="44"/>
  <c r="AI91" i="44" s="1"/>
  <c r="AH92" i="44"/>
  <c r="AI96" i="44"/>
  <c r="AI72" i="44"/>
  <c r="AI73" i="44"/>
  <c r="AI84" i="44"/>
  <c r="AI88" i="44"/>
  <c r="AI70" i="44"/>
  <c r="AI78" i="44"/>
  <c r="Y9" i="16"/>
  <c r="Y10" i="16"/>
  <c r="Y11" i="16"/>
  <c r="Y12" i="16"/>
  <c r="Y13" i="16"/>
  <c r="Y14" i="16"/>
  <c r="Y15" i="16"/>
  <c r="Y16" i="16"/>
  <c r="Y17" i="16"/>
  <c r="Y18" i="16"/>
  <c r="Y19" i="16"/>
  <c r="Y33" i="16"/>
  <c r="Y34" i="16"/>
  <c r="Y35" i="16"/>
  <c r="Y36" i="16"/>
  <c r="Y37" i="16"/>
  <c r="Y38" i="16"/>
  <c r="Y39" i="16"/>
  <c r="Y40" i="16"/>
  <c r="Y41" i="16"/>
  <c r="Y42" i="16"/>
  <c r="Y43" i="16"/>
  <c r="Y44" i="16"/>
  <c r="Y45" i="16"/>
  <c r="Y46" i="16"/>
  <c r="Y47" i="16"/>
  <c r="Y63" i="16"/>
  <c r="Y64" i="16"/>
  <c r="Y65" i="16"/>
  <c r="Y66" i="16"/>
  <c r="Y67" i="16"/>
  <c r="Y68" i="16"/>
  <c r="Y69" i="16"/>
  <c r="Y70" i="16"/>
  <c r="Y81" i="16"/>
  <c r="Y82" i="16"/>
  <c r="Y83" i="16"/>
  <c r="Y84" i="16"/>
  <c r="Y85" i="16"/>
  <c r="Y86" i="16"/>
  <c r="Y87" i="16"/>
  <c r="Y88" i="16"/>
  <c r="Y89" i="16"/>
  <c r="Y90" i="16"/>
  <c r="Y91" i="16"/>
  <c r="Y98" i="16"/>
  <c r="Y99" i="16"/>
  <c r="Y100" i="16"/>
  <c r="Y101" i="16"/>
  <c r="Y102" i="16"/>
  <c r="Y103" i="16"/>
  <c r="Y104" i="16"/>
  <c r="Y105" i="16"/>
  <c r="Y106" i="16"/>
  <c r="Y107" i="16"/>
  <c r="Y108" i="16"/>
  <c r="Y109" i="16"/>
  <c r="Y110" i="16"/>
  <c r="Y111" i="16"/>
  <c r="Y112" i="16"/>
  <c r="Y113" i="16"/>
  <c r="Y114" i="16"/>
  <c r="Y115" i="16"/>
  <c r="Y116" i="16"/>
  <c r="Y117" i="16"/>
  <c r="Y118" i="16"/>
  <c r="Y119" i="16"/>
  <c r="Y120" i="16"/>
  <c r="Y121" i="16"/>
  <c r="Y122" i="16"/>
  <c r="Y123" i="16"/>
  <c r="Y124" i="16"/>
  <c r="Y125" i="16"/>
  <c r="Y126" i="16"/>
  <c r="Y127" i="16"/>
  <c r="Y137" i="16"/>
  <c r="Y138" i="16"/>
  <c r="Y141" i="16"/>
  <c r="Y142" i="16"/>
  <c r="Y143" i="16"/>
  <c r="Y144" i="16"/>
  <c r="Y145" i="16"/>
  <c r="Y146" i="16"/>
  <c r="Y147" i="16"/>
  <c r="Y148" i="16"/>
  <c r="Y149" i="16"/>
  <c r="Y150" i="16"/>
  <c r="Y151" i="16"/>
  <c r="Y152" i="16"/>
  <c r="Y153" i="16"/>
  <c r="Y154" i="16"/>
  <c r="Y155" i="16"/>
  <c r="Y156" i="16"/>
  <c r="Y157" i="16"/>
  <c r="Y158" i="16"/>
  <c r="Y159" i="16"/>
  <c r="Y160" i="16"/>
  <c r="Y161" i="16"/>
  <c r="Y162" i="16"/>
  <c r="Y163" i="16"/>
  <c r="Y166" i="16"/>
  <c r="Y167" i="16"/>
  <c r="Y168" i="16"/>
  <c r="Y169" i="16"/>
  <c r="Y170" i="16"/>
  <c r="Y171" i="16"/>
  <c r="Y172" i="16"/>
  <c r="Y173" i="16"/>
  <c r="Y174" i="16"/>
  <c r="Y175" i="16"/>
  <c r="Y176" i="16"/>
  <c r="Y177" i="16"/>
  <c r="Y178" i="16"/>
  <c r="Y179" i="16"/>
  <c r="Y180" i="16"/>
  <c r="Y181" i="16"/>
  <c r="Y182" i="16"/>
  <c r="Y183" i="16"/>
  <c r="Y184" i="16"/>
  <c r="Y357" i="16"/>
  <c r="AB79" i="16"/>
  <c r="AA79" i="16"/>
  <c r="P10" i="17"/>
  <c r="Z79" i="16"/>
  <c r="AB207" i="37"/>
  <c r="AA207" i="37"/>
  <c r="Z207" i="37"/>
  <c r="Z39" i="15"/>
  <c r="U83" i="13"/>
  <c r="Y83" i="13"/>
  <c r="AC83" i="13"/>
  <c r="AG83" i="13"/>
  <c r="U82" i="13"/>
  <c r="Y82" i="13"/>
  <c r="AC82" i="13"/>
  <c r="AG82" i="13"/>
  <c r="U81" i="13"/>
  <c r="Y81" i="13"/>
  <c r="AC81" i="13"/>
  <c r="AG81" i="13"/>
  <c r="U80" i="13"/>
  <c r="Y80" i="13"/>
  <c r="AC80" i="13"/>
  <c r="AG80" i="13"/>
  <c r="X17" i="31"/>
  <c r="U76" i="13"/>
  <c r="Y76" i="13"/>
  <c r="AC76" i="13"/>
  <c r="AG76" i="13"/>
  <c r="U74" i="13"/>
  <c r="Y74" i="13"/>
  <c r="AC74" i="13"/>
  <c r="AG74" i="13"/>
  <c r="U73" i="13"/>
  <c r="Y73" i="13"/>
  <c r="AC73" i="13"/>
  <c r="AG73" i="13"/>
  <c r="U72" i="13"/>
  <c r="Y72" i="13"/>
  <c r="AC72" i="13"/>
  <c r="AG72" i="13"/>
  <c r="U71" i="13"/>
  <c r="Y71" i="13"/>
  <c r="AC71" i="13"/>
  <c r="AG71" i="13"/>
  <c r="U70" i="13"/>
  <c r="Y70" i="13"/>
  <c r="AC70" i="13"/>
  <c r="AG70" i="13"/>
  <c r="U69" i="13"/>
  <c r="Y69" i="13"/>
  <c r="AC69" i="13"/>
  <c r="AG69" i="13"/>
  <c r="U68" i="13"/>
  <c r="Y68" i="13"/>
  <c r="AC68" i="13"/>
  <c r="AG68" i="13"/>
  <c r="K373" i="1"/>
  <c r="U118" i="13"/>
  <c r="Y118" i="13"/>
  <c r="AC118" i="13"/>
  <c r="AG118" i="13"/>
  <c r="U119" i="13"/>
  <c r="Y119" i="13"/>
  <c r="AC119" i="13"/>
  <c r="AG119" i="13"/>
  <c r="U120" i="13"/>
  <c r="Y120" i="13"/>
  <c r="AC120" i="13"/>
  <c r="AG120" i="13"/>
  <c r="U121" i="13"/>
  <c r="Y121" i="13"/>
  <c r="AC121" i="13"/>
  <c r="AG121" i="13"/>
  <c r="U122" i="13"/>
  <c r="Y122" i="13"/>
  <c r="AC122" i="13"/>
  <c r="AG122" i="13"/>
  <c r="AI362" i="16"/>
  <c r="K408" i="1"/>
  <c r="C22" i="2" s="1"/>
  <c r="AA51" i="44"/>
  <c r="AA48" i="44"/>
  <c r="AB380" i="1"/>
  <c r="AG327" i="16"/>
  <c r="AH327" i="16" s="1"/>
  <c r="C18" i="14"/>
  <c r="K11" i="13"/>
  <c r="C8" i="14" s="1"/>
  <c r="K17" i="13"/>
  <c r="C9" i="14" s="1"/>
  <c r="K22" i="13"/>
  <c r="C10" i="14"/>
  <c r="K28" i="13"/>
  <c r="C11" i="14"/>
  <c r="K38" i="13"/>
  <c r="C12" i="14" s="1"/>
  <c r="K47" i="13"/>
  <c r="C13" i="14" s="1"/>
  <c r="K56" i="13"/>
  <c r="C14" i="14"/>
  <c r="K65" i="13"/>
  <c r="C15" i="14"/>
  <c r="C16" i="14"/>
  <c r="C17" i="14"/>
  <c r="K98" i="13"/>
  <c r="C19" i="14" s="1"/>
  <c r="K104" i="13"/>
  <c r="C20" i="14"/>
  <c r="K115" i="13"/>
  <c r="C22" i="14"/>
  <c r="K130" i="13"/>
  <c r="C23" i="14" s="1"/>
  <c r="K142" i="13"/>
  <c r="C24" i="14" s="1"/>
  <c r="K255" i="1"/>
  <c r="C15" i="2" s="1"/>
  <c r="Y197" i="16"/>
  <c r="Y198" i="16"/>
  <c r="Y199" i="16"/>
  <c r="Y200" i="16"/>
  <c r="Y201" i="16"/>
  <c r="Y202" i="16"/>
  <c r="Y203" i="16"/>
  <c r="Y204" i="16"/>
  <c r="Y205" i="16"/>
  <c r="Y206" i="16"/>
  <c r="Y207" i="16"/>
  <c r="Y208" i="16"/>
  <c r="Y209" i="16"/>
  <c r="Y210" i="16"/>
  <c r="Y211" i="16"/>
  <c r="Y212" i="16"/>
  <c r="Y213" i="16"/>
  <c r="Y214" i="16"/>
  <c r="Y215" i="16"/>
  <c r="Y216" i="16"/>
  <c r="Y217" i="16"/>
  <c r="Y218" i="16"/>
  <c r="Y219" i="16"/>
  <c r="Y220" i="16"/>
  <c r="Y221" i="16"/>
  <c r="Y222" i="16"/>
  <c r="Y223" i="16"/>
  <c r="Y224" i="16"/>
  <c r="Y225" i="16"/>
  <c r="Y226" i="16"/>
  <c r="Y227" i="16"/>
  <c r="Y228" i="16"/>
  <c r="Y229" i="16"/>
  <c r="Y230" i="16"/>
  <c r="Y231" i="16"/>
  <c r="Y232" i="16"/>
  <c r="Y233" i="16"/>
  <c r="U197" i="16"/>
  <c r="U198" i="16"/>
  <c r="U199" i="16"/>
  <c r="U200" i="16"/>
  <c r="U201" i="16"/>
  <c r="U202" i="16"/>
  <c r="U203" i="16"/>
  <c r="U204" i="16"/>
  <c r="U205" i="16"/>
  <c r="U206" i="16"/>
  <c r="U207" i="16"/>
  <c r="U208" i="16"/>
  <c r="U209" i="16"/>
  <c r="U210" i="16"/>
  <c r="U211" i="16"/>
  <c r="U212" i="16"/>
  <c r="U213" i="16"/>
  <c r="U214" i="16"/>
  <c r="U215" i="16"/>
  <c r="U216" i="16"/>
  <c r="U217" i="16"/>
  <c r="U218" i="16"/>
  <c r="U219" i="16"/>
  <c r="U220" i="16"/>
  <c r="U221" i="16"/>
  <c r="U222" i="16"/>
  <c r="U223" i="16"/>
  <c r="U224" i="16"/>
  <c r="U225" i="16"/>
  <c r="U226" i="16"/>
  <c r="U227" i="16"/>
  <c r="U228" i="16"/>
  <c r="U229" i="16"/>
  <c r="U230" i="16"/>
  <c r="U231" i="16"/>
  <c r="U232" i="16"/>
  <c r="U233" i="16"/>
  <c r="AC175" i="16"/>
  <c r="AG175" i="16"/>
  <c r="AC176" i="16"/>
  <c r="AG176" i="16"/>
  <c r="AC177" i="16"/>
  <c r="AG177" i="16"/>
  <c r="AC178" i="16"/>
  <c r="AG178" i="16"/>
  <c r="AC179" i="16"/>
  <c r="AG179" i="16"/>
  <c r="AC180" i="16"/>
  <c r="AG180" i="16"/>
  <c r="AC181" i="16"/>
  <c r="AG181" i="16"/>
  <c r="AC182" i="16"/>
  <c r="AG182" i="16"/>
  <c r="AC183" i="16"/>
  <c r="AG183" i="16"/>
  <c r="AC184" i="16"/>
  <c r="AG184" i="16"/>
  <c r="U175" i="16"/>
  <c r="U176" i="16"/>
  <c r="U177" i="16"/>
  <c r="U178" i="16"/>
  <c r="U179" i="16"/>
  <c r="U180" i="16"/>
  <c r="U181" i="16"/>
  <c r="U182" i="16"/>
  <c r="U183" i="16"/>
  <c r="U184" i="16"/>
  <c r="AC103" i="16"/>
  <c r="AG103" i="16"/>
  <c r="AC104" i="16"/>
  <c r="AG104" i="16"/>
  <c r="AC105" i="16"/>
  <c r="AG105" i="16"/>
  <c r="AC106" i="16"/>
  <c r="AG106" i="16"/>
  <c r="AC107" i="16"/>
  <c r="AG107" i="16"/>
  <c r="AC108" i="16"/>
  <c r="AG108" i="16"/>
  <c r="AC109" i="16"/>
  <c r="AG109" i="16"/>
  <c r="AC110" i="16"/>
  <c r="AG110" i="16"/>
  <c r="AC111" i="16"/>
  <c r="AG111" i="16"/>
  <c r="AC112" i="16"/>
  <c r="AG112" i="16"/>
  <c r="AC113" i="16"/>
  <c r="AG113" i="16"/>
  <c r="AC114" i="16"/>
  <c r="AG114" i="16"/>
  <c r="AC115" i="16"/>
  <c r="AG115" i="16"/>
  <c r="AC116" i="16"/>
  <c r="AG116" i="16"/>
  <c r="AC117" i="16"/>
  <c r="AG117" i="16"/>
  <c r="AC118" i="16"/>
  <c r="AG118" i="16"/>
  <c r="AC119" i="16"/>
  <c r="AG119" i="16"/>
  <c r="AC120" i="16"/>
  <c r="AG120" i="16"/>
  <c r="AC121" i="16"/>
  <c r="AG121" i="16"/>
  <c r="AC122" i="16"/>
  <c r="AG122" i="16"/>
  <c r="AC123" i="16"/>
  <c r="AG123" i="16"/>
  <c r="AC124" i="16"/>
  <c r="AG124" i="16"/>
  <c r="AC125" i="16"/>
  <c r="AG125" i="16"/>
  <c r="U103" i="16"/>
  <c r="U104" i="16"/>
  <c r="U105" i="16"/>
  <c r="U106" i="16"/>
  <c r="U107" i="16"/>
  <c r="U108" i="16"/>
  <c r="U109" i="16"/>
  <c r="U110" i="16"/>
  <c r="U111" i="16"/>
  <c r="U112" i="16"/>
  <c r="U113" i="16"/>
  <c r="U114" i="16"/>
  <c r="U115" i="16"/>
  <c r="U116" i="16"/>
  <c r="U117" i="16"/>
  <c r="U118" i="16"/>
  <c r="U119" i="16"/>
  <c r="U120" i="16"/>
  <c r="U121" i="16"/>
  <c r="U122" i="16"/>
  <c r="U123" i="16"/>
  <c r="U124" i="16"/>
  <c r="U125" i="16"/>
  <c r="AC149" i="16"/>
  <c r="AG149" i="16"/>
  <c r="AC150" i="16"/>
  <c r="AG150" i="16"/>
  <c r="AC151" i="16"/>
  <c r="AG151" i="16"/>
  <c r="AC152" i="16"/>
  <c r="AG152" i="16"/>
  <c r="AC153" i="16"/>
  <c r="AG153" i="16"/>
  <c r="AC154" i="16"/>
  <c r="AG154" i="16"/>
  <c r="AC155" i="16"/>
  <c r="AG155" i="16"/>
  <c r="AC156" i="16"/>
  <c r="AG156" i="16"/>
  <c r="AC157" i="16"/>
  <c r="AG157" i="16"/>
  <c r="AC158" i="16"/>
  <c r="AG158" i="16"/>
  <c r="AC159" i="16"/>
  <c r="AG159" i="16"/>
  <c r="AC160" i="16"/>
  <c r="AG160" i="16"/>
  <c r="AC161" i="16"/>
  <c r="AG161" i="16"/>
  <c r="AC162" i="16"/>
  <c r="AG162" i="16"/>
  <c r="AC163" i="16"/>
  <c r="AG163" i="16"/>
  <c r="U149" i="16"/>
  <c r="U150" i="16"/>
  <c r="U151" i="16"/>
  <c r="U152" i="16"/>
  <c r="U153" i="16"/>
  <c r="U154" i="16"/>
  <c r="U155" i="16"/>
  <c r="U156" i="16"/>
  <c r="U157" i="16"/>
  <c r="U158" i="16"/>
  <c r="U159" i="16"/>
  <c r="U160" i="16"/>
  <c r="U161" i="16"/>
  <c r="U162" i="16"/>
  <c r="U163" i="16"/>
  <c r="AB505" i="1"/>
  <c r="AB507" i="1"/>
  <c r="Q24" i="2" s="1"/>
  <c r="AB58" i="44"/>
  <c r="U60" i="44"/>
  <c r="AH60" i="44" s="1"/>
  <c r="Y60" i="44"/>
  <c r="AC60" i="44"/>
  <c r="AG60" i="44"/>
  <c r="AI60" i="44"/>
  <c r="K82" i="51"/>
  <c r="C23" i="52" s="1"/>
  <c r="AD82" i="51"/>
  <c r="AE82" i="51"/>
  <c r="AF82" i="51"/>
  <c r="AF11" i="51"/>
  <c r="AF15" i="51"/>
  <c r="AF19" i="51"/>
  <c r="AF23" i="51"/>
  <c r="AF27" i="51"/>
  <c r="AF31" i="51"/>
  <c r="AF35" i="51"/>
  <c r="AF40" i="51"/>
  <c r="AF44" i="51"/>
  <c r="AF48" i="51"/>
  <c r="AF52" i="51"/>
  <c r="AF56" i="51"/>
  <c r="AF68" i="51"/>
  <c r="AF60" i="51"/>
  <c r="AF64" i="51"/>
  <c r="AI70" i="51"/>
  <c r="J82" i="51"/>
  <c r="J71" i="47"/>
  <c r="U85" i="16"/>
  <c r="AC85" i="16"/>
  <c r="AG85" i="16"/>
  <c r="U86" i="16"/>
  <c r="AC86" i="16"/>
  <c r="AG86" i="16"/>
  <c r="U87" i="16"/>
  <c r="AC87" i="16"/>
  <c r="AG87" i="16"/>
  <c r="U88" i="16"/>
  <c r="AC88" i="16"/>
  <c r="AG88" i="16"/>
  <c r="U89" i="16"/>
  <c r="AC89" i="16"/>
  <c r="AG89" i="16"/>
  <c r="U37" i="16"/>
  <c r="AC37" i="16"/>
  <c r="AG37" i="16"/>
  <c r="U38" i="16"/>
  <c r="AC38" i="16"/>
  <c r="AG38" i="16"/>
  <c r="U39" i="16"/>
  <c r="AC39" i="16"/>
  <c r="AG39" i="16"/>
  <c r="U40" i="16"/>
  <c r="AC40" i="16"/>
  <c r="AG40" i="16"/>
  <c r="U41" i="16"/>
  <c r="AC41" i="16"/>
  <c r="AG41" i="16"/>
  <c r="U42" i="16"/>
  <c r="AC42" i="16"/>
  <c r="AG42" i="16"/>
  <c r="U43" i="16"/>
  <c r="AC43" i="16"/>
  <c r="AG43" i="16"/>
  <c r="U44" i="16"/>
  <c r="AC44" i="16"/>
  <c r="AG44" i="16"/>
  <c r="U14" i="16"/>
  <c r="AC14" i="16"/>
  <c r="AG14" i="16"/>
  <c r="U15" i="16"/>
  <c r="AC15" i="16"/>
  <c r="AG15" i="16"/>
  <c r="U16" i="16"/>
  <c r="AC16" i="16"/>
  <c r="AG16" i="16"/>
  <c r="Y75" i="49"/>
  <c r="AH75" i="49" s="1"/>
  <c r="AI75" i="49" s="1"/>
  <c r="AC75" i="49"/>
  <c r="AG75" i="49"/>
  <c r="Y76" i="49"/>
  <c r="AC76" i="49"/>
  <c r="AG76" i="49"/>
  <c r="U76" i="49"/>
  <c r="Y77" i="49"/>
  <c r="AC77" i="49"/>
  <c r="AG77" i="49"/>
  <c r="Y78" i="49"/>
  <c r="AC78" i="49"/>
  <c r="AG78" i="49"/>
  <c r="U78" i="49"/>
  <c r="Y79" i="49"/>
  <c r="U79" i="49"/>
  <c r="AC79" i="49"/>
  <c r="AG79" i="49"/>
  <c r="Y80" i="49"/>
  <c r="AC80" i="49"/>
  <c r="AG80" i="49"/>
  <c r="Y90" i="49"/>
  <c r="AC90" i="49"/>
  <c r="AG90" i="49"/>
  <c r="U75" i="49"/>
  <c r="U77" i="49"/>
  <c r="AH77" i="49" s="1"/>
  <c r="AI77" i="49" s="1"/>
  <c r="U80" i="49"/>
  <c r="AH80" i="49" s="1"/>
  <c r="AI80" i="49"/>
  <c r="U90" i="49"/>
  <c r="AC203" i="37"/>
  <c r="AG203" i="37"/>
  <c r="AC204" i="37"/>
  <c r="Y204" i="37"/>
  <c r="AH204" i="37" s="1"/>
  <c r="AI204" i="37" s="1"/>
  <c r="AG204" i="37"/>
  <c r="AC205" i="37"/>
  <c r="AG205" i="37"/>
  <c r="Y203" i="37"/>
  <c r="Y205" i="37"/>
  <c r="AH205" i="37" s="1"/>
  <c r="AI205" i="37" s="1"/>
  <c r="AA133" i="13"/>
  <c r="Z505" i="1"/>
  <c r="U9" i="47"/>
  <c r="U11" i="47" s="1"/>
  <c r="J8" i="52" s="1"/>
  <c r="Y9" i="47"/>
  <c r="AC9" i="47"/>
  <c r="AG9" i="47"/>
  <c r="AG10" i="47"/>
  <c r="U10" i="47"/>
  <c r="Y10" i="47"/>
  <c r="AC10" i="47"/>
  <c r="U13" i="47"/>
  <c r="Y13" i="47"/>
  <c r="AC13" i="47"/>
  <c r="AG13" i="47"/>
  <c r="U14" i="47"/>
  <c r="Y14" i="47"/>
  <c r="AC14" i="47"/>
  <c r="AG14" i="47"/>
  <c r="AG15" i="47" s="1"/>
  <c r="V9" i="52" s="1"/>
  <c r="U17" i="47"/>
  <c r="Y17" i="47"/>
  <c r="AC17" i="47"/>
  <c r="AG17" i="47"/>
  <c r="AH17" i="47"/>
  <c r="U18" i="47"/>
  <c r="Y18" i="47"/>
  <c r="AC18" i="47"/>
  <c r="AG18" i="47"/>
  <c r="U21" i="47"/>
  <c r="Y21" i="47"/>
  <c r="AC21" i="47"/>
  <c r="AG21" i="47"/>
  <c r="U22" i="47"/>
  <c r="Y22" i="47"/>
  <c r="AC22" i="47"/>
  <c r="AG22" i="47"/>
  <c r="U25" i="47"/>
  <c r="Y25" i="47"/>
  <c r="Y27" i="47" s="1"/>
  <c r="N12" i="52" s="1"/>
  <c r="AC25" i="47"/>
  <c r="AG25" i="47"/>
  <c r="U26" i="47"/>
  <c r="AH26" i="47" s="1"/>
  <c r="Y26" i="47"/>
  <c r="AC26" i="47"/>
  <c r="AG26" i="47"/>
  <c r="U29" i="47"/>
  <c r="Y29" i="47"/>
  <c r="AC29" i="47"/>
  <c r="AG29" i="47"/>
  <c r="U30" i="47"/>
  <c r="Y30" i="47"/>
  <c r="AC30" i="47"/>
  <c r="AG30" i="47"/>
  <c r="AG31" i="47" s="1"/>
  <c r="V13" i="52" s="1"/>
  <c r="U33" i="47"/>
  <c r="Y33" i="47"/>
  <c r="Y35" i="47" s="1"/>
  <c r="N14" i="52" s="1"/>
  <c r="AC33" i="47"/>
  <c r="AC34" i="47"/>
  <c r="AC35" i="47"/>
  <c r="R14" i="52" s="1"/>
  <c r="AG33" i="47"/>
  <c r="U34" i="47"/>
  <c r="Y34" i="47"/>
  <c r="AG34" i="47"/>
  <c r="AG35" i="47" s="1"/>
  <c r="U37" i="47"/>
  <c r="Y37" i="47"/>
  <c r="AC37" i="47"/>
  <c r="AG37" i="47"/>
  <c r="U38" i="47"/>
  <c r="Y38" i="47"/>
  <c r="AH38" i="47" s="1"/>
  <c r="AC38" i="47"/>
  <c r="AG38" i="47"/>
  <c r="U39" i="47"/>
  <c r="Y39" i="47"/>
  <c r="AC39" i="47"/>
  <c r="AG39" i="47"/>
  <c r="AH39" i="47"/>
  <c r="U42" i="47"/>
  <c r="Y42" i="47"/>
  <c r="AC42" i="47"/>
  <c r="AG42" i="47"/>
  <c r="U43" i="47"/>
  <c r="AH43" i="47" s="1"/>
  <c r="Y43" i="47"/>
  <c r="AC43" i="47"/>
  <c r="AG43" i="47"/>
  <c r="U46" i="47"/>
  <c r="Y46" i="47"/>
  <c r="AC46" i="47"/>
  <c r="AG46" i="47"/>
  <c r="AG48" i="47" s="1"/>
  <c r="V17" i="52" s="1"/>
  <c r="U47" i="47"/>
  <c r="Y47" i="47"/>
  <c r="AC47" i="47"/>
  <c r="AG47" i="47"/>
  <c r="U50" i="47"/>
  <c r="U52" i="47" s="1"/>
  <c r="Y50" i="47"/>
  <c r="AC50" i="47"/>
  <c r="AG50" i="47"/>
  <c r="AG52" i="47" s="1"/>
  <c r="V18" i="52" s="1"/>
  <c r="U51" i="47"/>
  <c r="Y51" i="47"/>
  <c r="AC51" i="47"/>
  <c r="AG51" i="47"/>
  <c r="AH51" i="47"/>
  <c r="U54" i="47"/>
  <c r="Y54" i="47"/>
  <c r="AC54" i="47"/>
  <c r="AG54" i="47"/>
  <c r="U55" i="47"/>
  <c r="Y55" i="47"/>
  <c r="AC55" i="47"/>
  <c r="AG55" i="47"/>
  <c r="AG56" i="47" s="1"/>
  <c r="V19" i="52" s="1"/>
  <c r="U58" i="47"/>
  <c r="Y58" i="47"/>
  <c r="AH58" i="47" s="1"/>
  <c r="AC58" i="47"/>
  <c r="AG58" i="47"/>
  <c r="U59" i="47"/>
  <c r="Y59" i="47"/>
  <c r="AC59" i="47"/>
  <c r="AG59" i="47"/>
  <c r="U62" i="47"/>
  <c r="Y62" i="47"/>
  <c r="AC62" i="47"/>
  <c r="AC64" i="47" s="1"/>
  <c r="AC63" i="47"/>
  <c r="R21" i="52"/>
  <c r="AG62" i="47"/>
  <c r="U63" i="47"/>
  <c r="Y63" i="47"/>
  <c r="AG63" i="47"/>
  <c r="AH63" i="47"/>
  <c r="U66" i="47"/>
  <c r="Y66" i="47"/>
  <c r="AC66" i="47"/>
  <c r="AG66" i="47"/>
  <c r="U67" i="47"/>
  <c r="Y67" i="47"/>
  <c r="AC67" i="47"/>
  <c r="AG67" i="47"/>
  <c r="N23" i="52"/>
  <c r="K11" i="47"/>
  <c r="C8" i="52" s="1"/>
  <c r="K15" i="47"/>
  <c r="C9" i="52"/>
  <c r="K19" i="47"/>
  <c r="C10" i="52"/>
  <c r="K23" i="47"/>
  <c r="C11" i="52"/>
  <c r="K27" i="47"/>
  <c r="C12" i="52" s="1"/>
  <c r="K31" i="47"/>
  <c r="C13" i="52"/>
  <c r="K35" i="47"/>
  <c r="C14" i="52"/>
  <c r="K40" i="47"/>
  <c r="C15" i="52"/>
  <c r="K44" i="47"/>
  <c r="K48" i="47"/>
  <c r="C17" i="52"/>
  <c r="K52" i="47"/>
  <c r="C18" i="52"/>
  <c r="K56" i="47"/>
  <c r="C19" i="52" s="1"/>
  <c r="K60" i="47"/>
  <c r="C20" i="52" s="1"/>
  <c r="K64" i="47"/>
  <c r="C21" i="52"/>
  <c r="K68" i="47"/>
  <c r="C22" i="52"/>
  <c r="B23" i="52"/>
  <c r="U70" i="47"/>
  <c r="Y70" i="47"/>
  <c r="AH70" i="47" s="1"/>
  <c r="AH71" i="47" s="1"/>
  <c r="AC70" i="47"/>
  <c r="AG70" i="47"/>
  <c r="AD11" i="47"/>
  <c r="AD15" i="47"/>
  <c r="S9" i="52"/>
  <c r="AD19" i="47"/>
  <c r="S10" i="52"/>
  <c r="AD23" i="47"/>
  <c r="S11" i="52" s="1"/>
  <c r="AD27" i="47"/>
  <c r="S12" i="52" s="1"/>
  <c r="AD31" i="47"/>
  <c r="S13" i="52"/>
  <c r="AD35" i="47"/>
  <c r="S14" i="52"/>
  <c r="AD40" i="47"/>
  <c r="S15" i="52" s="1"/>
  <c r="AD44" i="47"/>
  <c r="S16" i="52" s="1"/>
  <c r="AD48" i="47"/>
  <c r="S17" i="52"/>
  <c r="AD52" i="47"/>
  <c r="S18" i="52"/>
  <c r="AD56" i="47"/>
  <c r="S19" i="52" s="1"/>
  <c r="AD60" i="47"/>
  <c r="S20" i="52" s="1"/>
  <c r="AD64" i="47"/>
  <c r="S21" i="52"/>
  <c r="AD68" i="47"/>
  <c r="S22" i="52"/>
  <c r="AD71" i="47"/>
  <c r="S23" i="52" s="1"/>
  <c r="Z11" i="47"/>
  <c r="Z15" i="47"/>
  <c r="O9" i="52"/>
  <c r="Z19" i="47"/>
  <c r="O10" i="52"/>
  <c r="Z23" i="47"/>
  <c r="O11" i="52" s="1"/>
  <c r="Z27" i="47"/>
  <c r="O12" i="52" s="1"/>
  <c r="Z31" i="47"/>
  <c r="O13" i="52"/>
  <c r="Z35" i="47"/>
  <c r="O14" i="52"/>
  <c r="Z40" i="47"/>
  <c r="O15" i="52" s="1"/>
  <c r="Z44" i="47"/>
  <c r="O16" i="52" s="1"/>
  <c r="Z48" i="47"/>
  <c r="O17" i="52"/>
  <c r="Z52" i="47"/>
  <c r="O18" i="52"/>
  <c r="Z56" i="47"/>
  <c r="O19" i="52" s="1"/>
  <c r="Z60" i="47"/>
  <c r="O20" i="52" s="1"/>
  <c r="Z64" i="47"/>
  <c r="O21" i="52"/>
  <c r="Z68" i="47"/>
  <c r="O22" i="52"/>
  <c r="Z71" i="47"/>
  <c r="O23" i="52" s="1"/>
  <c r="V11" i="47"/>
  <c r="K8" i="52"/>
  <c r="V15" i="47"/>
  <c r="K9" i="52" s="1"/>
  <c r="V19" i="47"/>
  <c r="K10" i="52"/>
  <c r="V23" i="47"/>
  <c r="K11" i="52"/>
  <c r="V27" i="47"/>
  <c r="K12" i="52" s="1"/>
  <c r="V31" i="47"/>
  <c r="K13" i="52" s="1"/>
  <c r="V35" i="47"/>
  <c r="K14" i="52"/>
  <c r="V40" i="47"/>
  <c r="K15" i="52"/>
  <c r="V44" i="47"/>
  <c r="K16" i="52"/>
  <c r="V48" i="47"/>
  <c r="V52" i="47"/>
  <c r="K18" i="52"/>
  <c r="V56" i="47"/>
  <c r="K19" i="52"/>
  <c r="V60" i="47"/>
  <c r="K20" i="52"/>
  <c r="V64" i="47"/>
  <c r="K21" i="52" s="1"/>
  <c r="V68" i="47"/>
  <c r="K22" i="52"/>
  <c r="V71" i="47"/>
  <c r="K23" i="52"/>
  <c r="R11" i="47"/>
  <c r="G8" i="52"/>
  <c r="R15" i="47"/>
  <c r="G9" i="52" s="1"/>
  <c r="R19" i="47"/>
  <c r="G10" i="52"/>
  <c r="R23" i="47"/>
  <c r="G11" i="52"/>
  <c r="R27" i="47"/>
  <c r="G12" i="52"/>
  <c r="R31" i="47"/>
  <c r="G13" i="52" s="1"/>
  <c r="R35" i="47"/>
  <c r="G14" i="52"/>
  <c r="R40" i="47"/>
  <c r="G15" i="52"/>
  <c r="R44" i="47"/>
  <c r="G16" i="52"/>
  <c r="R48" i="47"/>
  <c r="G17" i="52" s="1"/>
  <c r="R52" i="47"/>
  <c r="G18" i="52"/>
  <c r="R56" i="47"/>
  <c r="G19" i="52"/>
  <c r="R60" i="47"/>
  <c r="G20" i="52"/>
  <c r="R64" i="47"/>
  <c r="R68" i="47"/>
  <c r="G22" i="52"/>
  <c r="R71" i="47"/>
  <c r="G23" i="52"/>
  <c r="AF71" i="47"/>
  <c r="AE71" i="47"/>
  <c r="AB71" i="47"/>
  <c r="Q23" i="52"/>
  <c r="AA71" i="47"/>
  <c r="P23" i="52"/>
  <c r="X71" i="47"/>
  <c r="M23" i="52"/>
  <c r="W71" i="47"/>
  <c r="L23" i="52" s="1"/>
  <c r="U71" i="47"/>
  <c r="J23" i="52"/>
  <c r="T71" i="47"/>
  <c r="I23" i="52"/>
  <c r="S71" i="47"/>
  <c r="H23" i="52"/>
  <c r="N71" i="47"/>
  <c r="M71" i="47"/>
  <c r="E23" i="52"/>
  <c r="D23" i="52"/>
  <c r="AG68" i="47"/>
  <c r="V22" i="52" s="1"/>
  <c r="AF68" i="47"/>
  <c r="U22" i="52"/>
  <c r="AE68" i="47"/>
  <c r="T22" i="52"/>
  <c r="AB68" i="47"/>
  <c r="Q22" i="52" s="1"/>
  <c r="AA68" i="47"/>
  <c r="P22" i="52"/>
  <c r="Y68" i="47"/>
  <c r="N22" i="52"/>
  <c r="X68" i="47"/>
  <c r="M22" i="52" s="1"/>
  <c r="W68" i="47"/>
  <c r="L22" i="52" s="1"/>
  <c r="U68" i="47"/>
  <c r="J22" i="52"/>
  <c r="T68" i="47"/>
  <c r="I22" i="52"/>
  <c r="S68" i="47"/>
  <c r="H22" i="52" s="1"/>
  <c r="N68" i="47"/>
  <c r="F22" i="52" s="1"/>
  <c r="M68" i="47"/>
  <c r="E22" i="52"/>
  <c r="D22" i="52"/>
  <c r="J68" i="47"/>
  <c r="B22" i="52"/>
  <c r="X21" i="52"/>
  <c r="AG64" i="47"/>
  <c r="V21" i="52" s="1"/>
  <c r="AF64" i="47"/>
  <c r="U21" i="52"/>
  <c r="AE64" i="47"/>
  <c r="T21" i="52"/>
  <c r="AB64" i="47"/>
  <c r="Q21" i="52" s="1"/>
  <c r="AA64" i="47"/>
  <c r="P21" i="52" s="1"/>
  <c r="Y64" i="47"/>
  <c r="N21" i="52"/>
  <c r="X64" i="47"/>
  <c r="M21" i="52"/>
  <c r="W64" i="47"/>
  <c r="L21" i="52" s="1"/>
  <c r="U64" i="47"/>
  <c r="J21" i="52" s="1"/>
  <c r="T64" i="47"/>
  <c r="I21" i="52"/>
  <c r="S64" i="47"/>
  <c r="H21" i="52"/>
  <c r="N64" i="47"/>
  <c r="F21" i="52" s="1"/>
  <c r="M64" i="47"/>
  <c r="E21" i="52" s="1"/>
  <c r="D21" i="52"/>
  <c r="J64" i="47"/>
  <c r="B21" i="52" s="1"/>
  <c r="J23" i="47"/>
  <c r="AF60" i="47"/>
  <c r="U20" i="52" s="1"/>
  <c r="AE60" i="47"/>
  <c r="AC60" i="47"/>
  <c r="R20" i="52"/>
  <c r="AB60" i="47"/>
  <c r="Q20" i="52"/>
  <c r="AA60" i="47"/>
  <c r="P20" i="52" s="1"/>
  <c r="X60" i="47"/>
  <c r="M20" i="52"/>
  <c r="W60" i="47"/>
  <c r="L20" i="52"/>
  <c r="U60" i="47"/>
  <c r="J20" i="52" s="1"/>
  <c r="T60" i="47"/>
  <c r="I20" i="52" s="1"/>
  <c r="S60" i="47"/>
  <c r="H20" i="52"/>
  <c r="N60" i="47"/>
  <c r="F20" i="52"/>
  <c r="M60" i="47"/>
  <c r="E20" i="52" s="1"/>
  <c r="D20" i="52"/>
  <c r="J60" i="47"/>
  <c r="B20" i="52" s="1"/>
  <c r="AF56" i="47"/>
  <c r="U19" i="52"/>
  <c r="AE56" i="47"/>
  <c r="T19" i="52" s="1"/>
  <c r="AC56" i="47"/>
  <c r="AB56" i="47"/>
  <c r="Q19" i="52"/>
  <c r="AA56" i="47"/>
  <c r="P19" i="52" s="1"/>
  <c r="Y56" i="47"/>
  <c r="N19" i="52" s="1"/>
  <c r="X56" i="47"/>
  <c r="M19" i="52"/>
  <c r="W56" i="47"/>
  <c r="L19" i="52"/>
  <c r="U56" i="47"/>
  <c r="J19" i="52" s="1"/>
  <c r="T56" i="47"/>
  <c r="I19" i="52" s="1"/>
  <c r="S56" i="47"/>
  <c r="H19" i="52"/>
  <c r="N56" i="47"/>
  <c r="F19" i="52"/>
  <c r="M56" i="47"/>
  <c r="E19" i="52" s="1"/>
  <c r="D19" i="52"/>
  <c r="J56" i="47"/>
  <c r="B19" i="52"/>
  <c r="AF52" i="47"/>
  <c r="U18" i="52"/>
  <c r="AE52" i="47"/>
  <c r="T18" i="52" s="1"/>
  <c r="AC52" i="47"/>
  <c r="R18" i="52" s="1"/>
  <c r="AB52" i="47"/>
  <c r="Q18" i="52"/>
  <c r="AA52" i="47"/>
  <c r="P18" i="52"/>
  <c r="Y52" i="47"/>
  <c r="N18" i="52" s="1"/>
  <c r="X52" i="47"/>
  <c r="M18" i="52" s="1"/>
  <c r="W52" i="47"/>
  <c r="L18" i="52"/>
  <c r="J18" i="52"/>
  <c r="T52" i="47"/>
  <c r="I18" i="52" s="1"/>
  <c r="S52" i="47"/>
  <c r="H18" i="52" s="1"/>
  <c r="N52" i="47"/>
  <c r="F18" i="52"/>
  <c r="M52" i="47"/>
  <c r="E18" i="52"/>
  <c r="D18" i="52"/>
  <c r="J52" i="47"/>
  <c r="B18" i="52"/>
  <c r="Y17" i="52"/>
  <c r="X17" i="52"/>
  <c r="AF48" i="47"/>
  <c r="U17" i="52" s="1"/>
  <c r="AE48" i="47"/>
  <c r="T17" i="52"/>
  <c r="AC48" i="47"/>
  <c r="R17" i="52" s="1"/>
  <c r="AB48" i="47"/>
  <c r="Q17" i="52" s="1"/>
  <c r="AA48" i="47"/>
  <c r="P17" i="52" s="1"/>
  <c r="X48" i="47"/>
  <c r="M17" i="52" s="1"/>
  <c r="W48" i="47"/>
  <c r="L17" i="52" s="1"/>
  <c r="U48" i="47"/>
  <c r="J17" i="52" s="1"/>
  <c r="T48" i="47"/>
  <c r="I17" i="52"/>
  <c r="S48" i="47"/>
  <c r="H17" i="52" s="1"/>
  <c r="N48" i="47"/>
  <c r="F17" i="52" s="1"/>
  <c r="M48" i="47"/>
  <c r="E17" i="52" s="1"/>
  <c r="D17" i="52"/>
  <c r="J48" i="47"/>
  <c r="B17" i="52" s="1"/>
  <c r="J19" i="47"/>
  <c r="AG44" i="47"/>
  <c r="V16" i="52" s="1"/>
  <c r="AF44" i="47"/>
  <c r="U16" i="52"/>
  <c r="AE44" i="47"/>
  <c r="T16" i="52" s="1"/>
  <c r="AC44" i="47"/>
  <c r="R16" i="52" s="1"/>
  <c r="AB44" i="47"/>
  <c r="Q16" i="52" s="1"/>
  <c r="AA44" i="47"/>
  <c r="P16" i="52"/>
  <c r="Y44" i="47"/>
  <c r="N16" i="52" s="1"/>
  <c r="X44" i="47"/>
  <c r="M16" i="52" s="1"/>
  <c r="W44" i="47"/>
  <c r="T44" i="47"/>
  <c r="I16" i="52" s="1"/>
  <c r="S44" i="47"/>
  <c r="N44" i="47"/>
  <c r="F16" i="52"/>
  <c r="M44" i="47"/>
  <c r="E16" i="52"/>
  <c r="D16" i="52"/>
  <c r="J44" i="47"/>
  <c r="B16" i="52" s="1"/>
  <c r="AG40" i="47"/>
  <c r="V15" i="52" s="1"/>
  <c r="AF40" i="47"/>
  <c r="U15" i="52"/>
  <c r="AE40" i="47"/>
  <c r="T15" i="52" s="1"/>
  <c r="AC40" i="47"/>
  <c r="R15" i="52" s="1"/>
  <c r="AB40" i="47"/>
  <c r="Q15" i="52" s="1"/>
  <c r="AA40" i="47"/>
  <c r="P15" i="52"/>
  <c r="X40" i="47"/>
  <c r="M15" i="52" s="1"/>
  <c r="W40" i="47"/>
  <c r="L15" i="52" s="1"/>
  <c r="U40" i="47"/>
  <c r="J15" i="52"/>
  <c r="T40" i="47"/>
  <c r="I15" i="52" s="1"/>
  <c r="S40" i="47"/>
  <c r="H15" i="52" s="1"/>
  <c r="N40" i="47"/>
  <c r="M40" i="47"/>
  <c r="E15" i="52"/>
  <c r="D15" i="52"/>
  <c r="J40" i="47"/>
  <c r="B15" i="52"/>
  <c r="V14" i="52"/>
  <c r="AF35" i="47"/>
  <c r="U14" i="52"/>
  <c r="AE35" i="47"/>
  <c r="T14" i="52" s="1"/>
  <c r="AB35" i="47"/>
  <c r="Q14" i="52"/>
  <c r="AA35" i="47"/>
  <c r="P14" i="52"/>
  <c r="X35" i="47"/>
  <c r="M14" i="52" s="1"/>
  <c r="W35" i="47"/>
  <c r="L14" i="52"/>
  <c r="U35" i="47"/>
  <c r="J14" i="52"/>
  <c r="T35" i="47"/>
  <c r="I14" i="52"/>
  <c r="S35" i="47"/>
  <c r="N35" i="47"/>
  <c r="F14" i="52"/>
  <c r="M35" i="47"/>
  <c r="E14" i="52"/>
  <c r="D14" i="52"/>
  <c r="J35" i="47"/>
  <c r="B14" i="52"/>
  <c r="X13" i="52"/>
  <c r="AF31" i="47"/>
  <c r="U13" i="52"/>
  <c r="AE31" i="47"/>
  <c r="T13" i="52" s="1"/>
  <c r="AC31" i="47"/>
  <c r="R13" i="52" s="1"/>
  <c r="AB31" i="47"/>
  <c r="Q13" i="52"/>
  <c r="AA31" i="47"/>
  <c r="P13" i="52"/>
  <c r="Y31" i="47"/>
  <c r="N13" i="52" s="1"/>
  <c r="X31" i="47"/>
  <c r="M13" i="52" s="1"/>
  <c r="W31" i="47"/>
  <c r="L13" i="52"/>
  <c r="T31" i="47"/>
  <c r="I13" i="52" s="1"/>
  <c r="S31" i="47"/>
  <c r="H13" i="52" s="1"/>
  <c r="N31" i="47"/>
  <c r="F13" i="52"/>
  <c r="M31" i="47"/>
  <c r="E13" i="52"/>
  <c r="D13" i="52"/>
  <c r="J31" i="47"/>
  <c r="B13" i="52"/>
  <c r="J15" i="47"/>
  <c r="AG27" i="47"/>
  <c r="V12" i="52"/>
  <c r="AF27" i="47"/>
  <c r="U12" i="52"/>
  <c r="AE27" i="47"/>
  <c r="T12" i="52" s="1"/>
  <c r="AC27" i="47"/>
  <c r="R12" i="52" s="1"/>
  <c r="AB27" i="47"/>
  <c r="Q12" i="52"/>
  <c r="AA27" i="47"/>
  <c r="P12" i="52"/>
  <c r="X27" i="47"/>
  <c r="M12" i="52" s="1"/>
  <c r="W27" i="47"/>
  <c r="L12" i="52"/>
  <c r="U27" i="47"/>
  <c r="J12" i="52"/>
  <c r="T27" i="47"/>
  <c r="I12" i="52" s="1"/>
  <c r="S27" i="47"/>
  <c r="N27" i="47"/>
  <c r="F12" i="52"/>
  <c r="M27" i="47"/>
  <c r="E12" i="52"/>
  <c r="D12" i="52"/>
  <c r="J27" i="47"/>
  <c r="B12" i="52"/>
  <c r="AF23" i="47"/>
  <c r="U11" i="52" s="1"/>
  <c r="AE23" i="47"/>
  <c r="T11" i="52" s="1"/>
  <c r="AC23" i="47"/>
  <c r="R11" i="52"/>
  <c r="AB23" i="47"/>
  <c r="AA23" i="47"/>
  <c r="P11" i="52"/>
  <c r="X23" i="47"/>
  <c r="M11" i="52"/>
  <c r="W23" i="47"/>
  <c r="L11" i="52"/>
  <c r="U23" i="47"/>
  <c r="T23" i="47"/>
  <c r="I11" i="52"/>
  <c r="S23" i="47"/>
  <c r="H11" i="52"/>
  <c r="N23" i="47"/>
  <c r="M23" i="47"/>
  <c r="E11" i="52"/>
  <c r="D11" i="52"/>
  <c r="B11" i="52"/>
  <c r="AG19" i="47"/>
  <c r="V10" i="52" s="1"/>
  <c r="AF19" i="47"/>
  <c r="U10" i="52"/>
  <c r="AE19" i="47"/>
  <c r="T10" i="52" s="1"/>
  <c r="AC19" i="47"/>
  <c r="R10" i="52" s="1"/>
  <c r="AB19" i="47"/>
  <c r="Q10" i="52" s="1"/>
  <c r="AA19" i="47"/>
  <c r="P10" i="52"/>
  <c r="X19" i="47"/>
  <c r="W19" i="47"/>
  <c r="L10" i="52"/>
  <c r="T19" i="47"/>
  <c r="I10" i="52"/>
  <c r="S19" i="47"/>
  <c r="H10" i="52" s="1"/>
  <c r="N19" i="47"/>
  <c r="F10" i="52"/>
  <c r="M19" i="47"/>
  <c r="E10" i="52"/>
  <c r="D10" i="52"/>
  <c r="B10" i="52"/>
  <c r="X9" i="52"/>
  <c r="AF15" i="47"/>
  <c r="U9" i="52" s="1"/>
  <c r="AE15" i="47"/>
  <c r="AC15" i="47"/>
  <c r="R9" i="52"/>
  <c r="AB15" i="47"/>
  <c r="Q9" i="52" s="1"/>
  <c r="AA15" i="47"/>
  <c r="P9" i="52" s="1"/>
  <c r="Y15" i="47"/>
  <c r="X15" i="47"/>
  <c r="M9" i="52"/>
  <c r="W15" i="47"/>
  <c r="L9" i="52" s="1"/>
  <c r="T15" i="47"/>
  <c r="I9" i="52" s="1"/>
  <c r="S15" i="47"/>
  <c r="H9" i="52"/>
  <c r="N15" i="47"/>
  <c r="F9" i="52" s="1"/>
  <c r="M15" i="47"/>
  <c r="E9" i="52" s="1"/>
  <c r="D9" i="52"/>
  <c r="B9" i="52"/>
  <c r="J11" i="47"/>
  <c r="AF11" i="47"/>
  <c r="U8" i="52" s="1"/>
  <c r="AE11" i="47"/>
  <c r="T8" i="52"/>
  <c r="AC11" i="47"/>
  <c r="R8" i="52"/>
  <c r="AB11" i="47"/>
  <c r="Q8" i="52"/>
  <c r="AA11" i="47"/>
  <c r="X11" i="47"/>
  <c r="M8" i="52"/>
  <c r="W11" i="47"/>
  <c r="L8" i="52"/>
  <c r="T11" i="47"/>
  <c r="I8" i="52" s="1"/>
  <c r="S11" i="47"/>
  <c r="H8" i="52" s="1"/>
  <c r="N11" i="47"/>
  <c r="F8" i="52"/>
  <c r="M11" i="47"/>
  <c r="E8" i="52" s="1"/>
  <c r="D8" i="52"/>
  <c r="B8" i="52"/>
  <c r="A5" i="52"/>
  <c r="A24" i="52" s="1"/>
  <c r="A3" i="1"/>
  <c r="A3" i="47" s="1"/>
  <c r="A3" i="52" s="1"/>
  <c r="A1" i="52"/>
  <c r="A83" i="51"/>
  <c r="AB82" i="51"/>
  <c r="AA82" i="51"/>
  <c r="Z82" i="51"/>
  <c r="X82" i="51"/>
  <c r="W82" i="51"/>
  <c r="V82" i="51"/>
  <c r="U82" i="51"/>
  <c r="T82" i="51"/>
  <c r="S82" i="51"/>
  <c r="R82" i="51"/>
  <c r="O82" i="51"/>
  <c r="N82" i="51"/>
  <c r="M82" i="51"/>
  <c r="Y82" i="51"/>
  <c r="AE68" i="51"/>
  <c r="AD68" i="51"/>
  <c r="AB68" i="51"/>
  <c r="AA68" i="51"/>
  <c r="Z68" i="51"/>
  <c r="X68" i="51"/>
  <c r="W68" i="51"/>
  <c r="V68" i="51"/>
  <c r="T68" i="51"/>
  <c r="S68" i="51"/>
  <c r="R68" i="51"/>
  <c r="O68" i="51"/>
  <c r="N68" i="51"/>
  <c r="M68" i="51"/>
  <c r="K68" i="51"/>
  <c r="J68" i="51"/>
  <c r="AG67" i="51"/>
  <c r="AC67" i="51"/>
  <c r="Y67" i="51"/>
  <c r="U67" i="51"/>
  <c r="AH67" i="51" s="1"/>
  <c r="AI67" i="51" s="1"/>
  <c r="AG66" i="51"/>
  <c r="AG68" i="51" s="1"/>
  <c r="AC66" i="51"/>
  <c r="AC68" i="51"/>
  <c r="Y66" i="51"/>
  <c r="Y68" i="51"/>
  <c r="U66" i="51"/>
  <c r="AE64" i="51"/>
  <c r="AD64" i="51"/>
  <c r="AB64" i="51"/>
  <c r="AA64" i="51"/>
  <c r="Z64" i="51"/>
  <c r="X64" i="51"/>
  <c r="W64" i="51"/>
  <c r="V64" i="51"/>
  <c r="T64" i="51"/>
  <c r="S64" i="51"/>
  <c r="R64" i="51"/>
  <c r="O64" i="51"/>
  <c r="N64" i="51"/>
  <c r="M64" i="51"/>
  <c r="K64" i="51"/>
  <c r="J64" i="51"/>
  <c r="AG63" i="51"/>
  <c r="AC63" i="51"/>
  <c r="AH63" i="51" s="1"/>
  <c r="AI63" i="51" s="1"/>
  <c r="Y63" i="51"/>
  <c r="U63" i="51"/>
  <c r="U62" i="51"/>
  <c r="AG62" i="51"/>
  <c r="AC62" i="51"/>
  <c r="AC64" i="51"/>
  <c r="Y62" i="51"/>
  <c r="Y64" i="51"/>
  <c r="AE60" i="51"/>
  <c r="AE11" i="51"/>
  <c r="AE15" i="51"/>
  <c r="AE19" i="51"/>
  <c r="AE23" i="51"/>
  <c r="AE27" i="51"/>
  <c r="AE31" i="51"/>
  <c r="AE35" i="51"/>
  <c r="AE40" i="51"/>
  <c r="AE44" i="51"/>
  <c r="AE48" i="51"/>
  <c r="AE52" i="51"/>
  <c r="AE56" i="51"/>
  <c r="AD60" i="51"/>
  <c r="AB60" i="51"/>
  <c r="AA60" i="51"/>
  <c r="Z60" i="51"/>
  <c r="X60" i="51"/>
  <c r="X83" i="51" s="1"/>
  <c r="W60" i="51"/>
  <c r="V60" i="51"/>
  <c r="T60" i="51"/>
  <c r="S60" i="51"/>
  <c r="R60" i="51"/>
  <c r="O60" i="51"/>
  <c r="N60" i="51"/>
  <c r="M60" i="51"/>
  <c r="K60" i="51"/>
  <c r="J60" i="51"/>
  <c r="AG59" i="51"/>
  <c r="AC59" i="51"/>
  <c r="Y59" i="51"/>
  <c r="U59" i="51"/>
  <c r="AG58" i="51"/>
  <c r="AG60" i="51"/>
  <c r="AC58" i="51"/>
  <c r="AC60" i="51" s="1"/>
  <c r="Y58" i="51"/>
  <c r="Y60" i="51" s="1"/>
  <c r="U58" i="51"/>
  <c r="AD56" i="51"/>
  <c r="AB56" i="51"/>
  <c r="AA56" i="51"/>
  <c r="Z56" i="51"/>
  <c r="X56" i="51"/>
  <c r="W56" i="51"/>
  <c r="V56" i="51"/>
  <c r="T56" i="51"/>
  <c r="S56" i="51"/>
  <c r="R56" i="51"/>
  <c r="O56" i="51"/>
  <c r="N56" i="51"/>
  <c r="M56" i="51"/>
  <c r="K56" i="51"/>
  <c r="J56" i="51"/>
  <c r="AG55" i="51"/>
  <c r="AC55" i="51"/>
  <c r="Y55" i="51"/>
  <c r="U55" i="51"/>
  <c r="AH55" i="51" s="1"/>
  <c r="AI55" i="51" s="1"/>
  <c r="U54" i="51"/>
  <c r="AG54" i="51"/>
  <c r="AG56" i="51"/>
  <c r="AC54" i="51"/>
  <c r="AC56" i="51"/>
  <c r="Y54" i="51"/>
  <c r="AD52" i="51"/>
  <c r="AB52" i="51"/>
  <c r="AA52" i="51"/>
  <c r="Z52" i="51"/>
  <c r="X52" i="51"/>
  <c r="W52" i="51"/>
  <c r="V52" i="51"/>
  <c r="V83" i="51" s="1"/>
  <c r="T52" i="51"/>
  <c r="S52" i="51"/>
  <c r="R52" i="51"/>
  <c r="O52" i="51"/>
  <c r="N52" i="51"/>
  <c r="M52" i="51"/>
  <c r="K52" i="51"/>
  <c r="J52" i="51"/>
  <c r="AG51" i="51"/>
  <c r="AC51" i="51"/>
  <c r="U51" i="51"/>
  <c r="Y51" i="51"/>
  <c r="AG50" i="51"/>
  <c r="AG52" i="51"/>
  <c r="AC50" i="51"/>
  <c r="Y50" i="51"/>
  <c r="Y52" i="51"/>
  <c r="U50" i="51"/>
  <c r="AH50" i="51"/>
  <c r="AI50" i="51"/>
  <c r="AD48" i="51"/>
  <c r="AB48" i="51"/>
  <c r="AA48" i="51"/>
  <c r="Z48" i="51"/>
  <c r="X48" i="51"/>
  <c r="W48" i="51"/>
  <c r="V48" i="51"/>
  <c r="T48" i="51"/>
  <c r="S48" i="51"/>
  <c r="R48" i="51"/>
  <c r="O48" i="51"/>
  <c r="N48" i="51"/>
  <c r="M48" i="51"/>
  <c r="K48" i="51"/>
  <c r="J48" i="51"/>
  <c r="AG47" i="51"/>
  <c r="AC47" i="51"/>
  <c r="Y47" i="51"/>
  <c r="AH47" i="51" s="1"/>
  <c r="AI47" i="51" s="1"/>
  <c r="U47" i="51"/>
  <c r="U46" i="51"/>
  <c r="AG46" i="51"/>
  <c r="AC46" i="51"/>
  <c r="AC48" i="51"/>
  <c r="Y46" i="51"/>
  <c r="AD44" i="51"/>
  <c r="AB44" i="51"/>
  <c r="AA44" i="51"/>
  <c r="Z44" i="51"/>
  <c r="X44" i="51"/>
  <c r="W44" i="51"/>
  <c r="V44" i="51"/>
  <c r="T44" i="51"/>
  <c r="S44" i="51"/>
  <c r="R44" i="51"/>
  <c r="O44" i="51"/>
  <c r="N44" i="51"/>
  <c r="M44" i="51"/>
  <c r="K44" i="51"/>
  <c r="J44" i="51"/>
  <c r="AG43" i="51"/>
  <c r="AC43" i="51"/>
  <c r="Y43" i="51"/>
  <c r="U43" i="51"/>
  <c r="AG42" i="51"/>
  <c r="AG44" i="51"/>
  <c r="AC42" i="51"/>
  <c r="Y42" i="51"/>
  <c r="Y44" i="51"/>
  <c r="U42" i="51"/>
  <c r="AD40" i="51"/>
  <c r="AB40" i="51"/>
  <c r="AB11" i="51"/>
  <c r="AB83" i="51" s="1"/>
  <c r="AB15" i="51"/>
  <c r="AB19" i="51"/>
  <c r="AB23" i="51"/>
  <c r="AB27" i="51"/>
  <c r="AB31" i="51"/>
  <c r="AB35" i="51"/>
  <c r="AA40" i="51"/>
  <c r="Z40" i="51"/>
  <c r="X40" i="51"/>
  <c r="W40" i="51"/>
  <c r="V40" i="51"/>
  <c r="T40" i="51"/>
  <c r="S40" i="51"/>
  <c r="R40" i="51"/>
  <c r="O40" i="51"/>
  <c r="N40" i="51"/>
  <c r="M40" i="51"/>
  <c r="K40" i="51"/>
  <c r="J40" i="51"/>
  <c r="AG39" i="51"/>
  <c r="AC39" i="51"/>
  <c r="Y39" i="51"/>
  <c r="U39" i="51"/>
  <c r="AG38" i="51"/>
  <c r="AG37" i="51"/>
  <c r="AC38" i="51"/>
  <c r="Y38" i="51"/>
  <c r="AH38" i="51" s="1"/>
  <c r="AI38" i="51" s="1"/>
  <c r="U38" i="51"/>
  <c r="AC37" i="51"/>
  <c r="AC40" i="51"/>
  <c r="Y37" i="51"/>
  <c r="U37" i="51"/>
  <c r="AD35" i="51"/>
  <c r="AA35" i="51"/>
  <c r="Z35" i="51"/>
  <c r="X35" i="51"/>
  <c r="W35" i="51"/>
  <c r="V35" i="51"/>
  <c r="T35" i="51"/>
  <c r="S35" i="51"/>
  <c r="R35" i="51"/>
  <c r="R83" i="51" s="1"/>
  <c r="O35" i="51"/>
  <c r="N35" i="51"/>
  <c r="M35" i="51"/>
  <c r="K35" i="51"/>
  <c r="J35" i="51"/>
  <c r="AG34" i="51"/>
  <c r="AG33" i="51"/>
  <c r="AG35" i="51"/>
  <c r="AC34" i="51"/>
  <c r="Y34" i="51"/>
  <c r="Y33" i="51"/>
  <c r="U34" i="51"/>
  <c r="U33" i="51"/>
  <c r="U35" i="51" s="1"/>
  <c r="AC33" i="51"/>
  <c r="AC35" i="51"/>
  <c r="AD31" i="51"/>
  <c r="AA31" i="51"/>
  <c r="Z31" i="51"/>
  <c r="X31" i="51"/>
  <c r="W31" i="51"/>
  <c r="V31" i="51"/>
  <c r="U29" i="51"/>
  <c r="U30" i="51"/>
  <c r="T31" i="51"/>
  <c r="S31" i="51"/>
  <c r="R31" i="51"/>
  <c r="O31" i="51"/>
  <c r="N31" i="51"/>
  <c r="M31" i="51"/>
  <c r="K31" i="51"/>
  <c r="J31" i="51"/>
  <c r="AG30" i="51"/>
  <c r="AG29" i="51"/>
  <c r="AG31" i="51"/>
  <c r="AC30" i="51"/>
  <c r="Y30" i="51"/>
  <c r="Y31" i="51" s="1"/>
  <c r="Y29" i="51"/>
  <c r="AC29" i="51"/>
  <c r="AC31" i="51" s="1"/>
  <c r="AG25" i="51"/>
  <c r="AG27" i="51" s="1"/>
  <c r="AG26" i="51"/>
  <c r="AD27" i="51"/>
  <c r="AC25" i="51"/>
  <c r="AC26" i="51"/>
  <c r="AC27" i="51"/>
  <c r="AA27" i="51"/>
  <c r="Z27" i="51"/>
  <c r="Z11" i="51"/>
  <c r="Z15" i="51"/>
  <c r="Z19" i="51"/>
  <c r="Z23" i="51"/>
  <c r="X27" i="51"/>
  <c r="W27" i="51"/>
  <c r="V27" i="51"/>
  <c r="U25" i="51"/>
  <c r="U26" i="51"/>
  <c r="T27" i="51"/>
  <c r="S27" i="51"/>
  <c r="R27" i="51"/>
  <c r="O27" i="51"/>
  <c r="N27" i="51"/>
  <c r="M27" i="51"/>
  <c r="K27" i="51"/>
  <c r="J27" i="51"/>
  <c r="Y26" i="51"/>
  <c r="Y25" i="51"/>
  <c r="AG21" i="51"/>
  <c r="AG22" i="51"/>
  <c r="AG23" i="51" s="1"/>
  <c r="AD23" i="51"/>
  <c r="AC21" i="51"/>
  <c r="AC22" i="51"/>
  <c r="AC23" i="51"/>
  <c r="AA23" i="51"/>
  <c r="X23" i="51"/>
  <c r="W23" i="51"/>
  <c r="V23" i="51"/>
  <c r="T23" i="51"/>
  <c r="S23" i="51"/>
  <c r="R23" i="51"/>
  <c r="O23" i="51"/>
  <c r="N23" i="51"/>
  <c r="M23" i="51"/>
  <c r="K23" i="51"/>
  <c r="J23" i="51"/>
  <c r="Y22" i="51"/>
  <c r="Y21" i="51"/>
  <c r="Y23" i="51" s="1"/>
  <c r="U22" i="51"/>
  <c r="U21" i="51"/>
  <c r="AH21" i="51" s="1"/>
  <c r="AD19" i="51"/>
  <c r="AA19" i="51"/>
  <c r="X19" i="51"/>
  <c r="W19" i="51"/>
  <c r="V19" i="51"/>
  <c r="T19" i="51"/>
  <c r="S19" i="51"/>
  <c r="R19" i="51"/>
  <c r="O19" i="51"/>
  <c r="N19" i="51"/>
  <c r="M19" i="51"/>
  <c r="K19" i="51"/>
  <c r="J19" i="51"/>
  <c r="AG18" i="51"/>
  <c r="AH18" i="51" s="1"/>
  <c r="AI18" i="51" s="1"/>
  <c r="AC18" i="51"/>
  <c r="Y18" i="51"/>
  <c r="Y17" i="51"/>
  <c r="Y19" i="51" s="1"/>
  <c r="U18" i="51"/>
  <c r="AG17" i="51"/>
  <c r="AG19" i="51" s="1"/>
  <c r="AC17" i="51"/>
  <c r="AC19" i="51"/>
  <c r="U17" i="51"/>
  <c r="U19" i="51"/>
  <c r="AD15" i="51"/>
  <c r="AA15" i="51"/>
  <c r="X15" i="51"/>
  <c r="W15" i="51"/>
  <c r="V15" i="51"/>
  <c r="U13" i="51"/>
  <c r="U14" i="51"/>
  <c r="T15" i="51"/>
  <c r="S15" i="51"/>
  <c r="R15" i="51"/>
  <c r="O15" i="51"/>
  <c r="N15" i="51"/>
  <c r="M15" i="51"/>
  <c r="K15" i="51"/>
  <c r="J15" i="51"/>
  <c r="AG14" i="51"/>
  <c r="AG13" i="51"/>
  <c r="AG15" i="51" s="1"/>
  <c r="AC14" i="51"/>
  <c r="Y14" i="51"/>
  <c r="AC13" i="51"/>
  <c r="AC15" i="51"/>
  <c r="Y13" i="51"/>
  <c r="Y15" i="51"/>
  <c r="AD11" i="51"/>
  <c r="AC9" i="51"/>
  <c r="AC10" i="51"/>
  <c r="AC11" i="51" s="1"/>
  <c r="AA11" i="51"/>
  <c r="AA83" i="51"/>
  <c r="Y9" i="51"/>
  <c r="Y10" i="51"/>
  <c r="Y11" i="51"/>
  <c r="X11" i="51"/>
  <c r="W11" i="51"/>
  <c r="V11" i="51"/>
  <c r="T11" i="51"/>
  <c r="S11" i="51"/>
  <c r="R11" i="51"/>
  <c r="O11" i="51"/>
  <c r="N11" i="51"/>
  <c r="M11" i="51"/>
  <c r="K11" i="51"/>
  <c r="J11" i="51"/>
  <c r="AG10" i="51"/>
  <c r="AG11" i="51" s="1"/>
  <c r="AG9" i="51"/>
  <c r="U10" i="51"/>
  <c r="U11" i="51" s="1"/>
  <c r="U9" i="51"/>
  <c r="AH9" i="51"/>
  <c r="AI9" i="51"/>
  <c r="U44" i="51"/>
  <c r="U68" i="51"/>
  <c r="U60" i="51"/>
  <c r="D23" i="43"/>
  <c r="M71" i="42"/>
  <c r="E23" i="43" s="1"/>
  <c r="N71" i="42"/>
  <c r="F23" i="43" s="1"/>
  <c r="O71" i="42"/>
  <c r="G23" i="43" s="1"/>
  <c r="H23" i="43"/>
  <c r="I23" i="43"/>
  <c r="R71" i="42"/>
  <c r="J23" i="43" s="1"/>
  <c r="S71" i="42"/>
  <c r="K23" i="43" s="1"/>
  <c r="T71" i="42"/>
  <c r="L23" i="43" s="1"/>
  <c r="U70" i="42"/>
  <c r="U71" i="42"/>
  <c r="M23" i="43" s="1"/>
  <c r="V71" i="42"/>
  <c r="N23" i="43"/>
  <c r="V139" i="16"/>
  <c r="K12" i="17" s="1"/>
  <c r="V164" i="16"/>
  <c r="W139" i="16"/>
  <c r="L12" i="17" s="1"/>
  <c r="W164" i="16"/>
  <c r="L13" i="17"/>
  <c r="X139" i="16"/>
  <c r="M12" i="17"/>
  <c r="X164" i="16"/>
  <c r="M17" i="17"/>
  <c r="M19" i="17"/>
  <c r="U98" i="16"/>
  <c r="U99" i="16"/>
  <c r="U100" i="16"/>
  <c r="U101" i="16"/>
  <c r="U102" i="16"/>
  <c r="U126" i="16"/>
  <c r="U127" i="16"/>
  <c r="U137" i="16"/>
  <c r="U138" i="16"/>
  <c r="U141" i="16"/>
  <c r="U142" i="16"/>
  <c r="U143" i="16"/>
  <c r="U144" i="16"/>
  <c r="U145" i="16"/>
  <c r="U146" i="16"/>
  <c r="U147" i="16"/>
  <c r="U148" i="16"/>
  <c r="AI323" i="16"/>
  <c r="U310" i="16"/>
  <c r="U311" i="16"/>
  <c r="U247" i="16"/>
  <c r="U267" i="16" s="1"/>
  <c r="J16" i="17" s="1"/>
  <c r="U166" i="16"/>
  <c r="U167" i="16"/>
  <c r="U168" i="16"/>
  <c r="U169" i="16"/>
  <c r="U170" i="16"/>
  <c r="U171" i="16"/>
  <c r="U172" i="16"/>
  <c r="U173" i="16"/>
  <c r="U174" i="16"/>
  <c r="U63" i="16"/>
  <c r="U64" i="16"/>
  <c r="U65" i="16"/>
  <c r="U66" i="16"/>
  <c r="U67" i="16"/>
  <c r="U68" i="16"/>
  <c r="U69" i="16"/>
  <c r="U70" i="16"/>
  <c r="U81" i="16"/>
  <c r="U82" i="16"/>
  <c r="U83" i="16"/>
  <c r="U84" i="16"/>
  <c r="U90" i="16"/>
  <c r="U91" i="16"/>
  <c r="U10" i="16"/>
  <c r="U11" i="16"/>
  <c r="U12" i="16"/>
  <c r="U13" i="16"/>
  <c r="U17" i="16"/>
  <c r="U18" i="16"/>
  <c r="U19" i="16"/>
  <c r="U33" i="16"/>
  <c r="U34" i="16"/>
  <c r="U35" i="16"/>
  <c r="U36" i="16"/>
  <c r="U45" i="16"/>
  <c r="U46" i="16"/>
  <c r="U47" i="16"/>
  <c r="S207" i="37"/>
  <c r="T207" i="37"/>
  <c r="I23" i="36" s="1"/>
  <c r="R207" i="37"/>
  <c r="W207" i="37"/>
  <c r="X207" i="37"/>
  <c r="V207" i="37"/>
  <c r="O502" i="1"/>
  <c r="F23" i="2" s="1"/>
  <c r="P502" i="1"/>
  <c r="N502" i="1"/>
  <c r="E23" i="2"/>
  <c r="O408" i="1"/>
  <c r="F22" i="2" s="1"/>
  <c r="P408" i="1"/>
  <c r="N408" i="1"/>
  <c r="E22" i="2" s="1"/>
  <c r="E9" i="2"/>
  <c r="F9" i="2"/>
  <c r="D24" i="2"/>
  <c r="D23" i="2"/>
  <c r="D22" i="2"/>
  <c r="D21" i="2"/>
  <c r="D20" i="2"/>
  <c r="D19" i="2"/>
  <c r="D18" i="2"/>
  <c r="D17" i="2"/>
  <c r="D15" i="2"/>
  <c r="D14" i="2"/>
  <c r="D13" i="2"/>
  <c r="D12" i="2"/>
  <c r="D11" i="2"/>
  <c r="D10" i="2"/>
  <c r="D9" i="2"/>
  <c r="D8" i="2"/>
  <c r="D8" i="48"/>
  <c r="D9" i="48"/>
  <c r="D10" i="48"/>
  <c r="D11" i="48"/>
  <c r="D12" i="48"/>
  <c r="D13" i="48"/>
  <c r="D14" i="48"/>
  <c r="D15" i="48"/>
  <c r="D16" i="48"/>
  <c r="D17" i="48"/>
  <c r="D18" i="48"/>
  <c r="D19" i="48"/>
  <c r="D20" i="48"/>
  <c r="D21" i="48"/>
  <c r="D22" i="48"/>
  <c r="A1" i="48"/>
  <c r="D23" i="48"/>
  <c r="X9" i="48"/>
  <c r="X13" i="48"/>
  <c r="X17" i="48"/>
  <c r="Y17" i="48"/>
  <c r="X21" i="48"/>
  <c r="U70" i="49"/>
  <c r="Y70" i="49"/>
  <c r="AC70" i="49"/>
  <c r="AG70" i="49"/>
  <c r="U71" i="49"/>
  <c r="Y71" i="49"/>
  <c r="AH71" i="49" s="1"/>
  <c r="AI71" i="49" s="1"/>
  <c r="AC71" i="49"/>
  <c r="AG71" i="49"/>
  <c r="U72" i="49"/>
  <c r="Y72" i="49"/>
  <c r="AC72" i="49"/>
  <c r="AG72" i="49"/>
  <c r="U73" i="49"/>
  <c r="Y73" i="49"/>
  <c r="AC73" i="49"/>
  <c r="AG73" i="49"/>
  <c r="U74" i="49"/>
  <c r="Y74" i="49"/>
  <c r="AC74" i="49"/>
  <c r="AG74" i="49"/>
  <c r="U91" i="49"/>
  <c r="Y91" i="49"/>
  <c r="AC91" i="49"/>
  <c r="AG91" i="49"/>
  <c r="AH91" i="49"/>
  <c r="AI91" i="49" s="1"/>
  <c r="K92" i="49"/>
  <c r="C23" i="50"/>
  <c r="J92" i="49"/>
  <c r="B23" i="50"/>
  <c r="J187" i="30"/>
  <c r="B22" i="31"/>
  <c r="J175" i="30"/>
  <c r="B21" i="31" s="1"/>
  <c r="J163" i="30"/>
  <c r="B20" i="31"/>
  <c r="J151" i="30"/>
  <c r="B19" i="31" s="1"/>
  <c r="B18" i="31"/>
  <c r="J127" i="30"/>
  <c r="B17" i="31"/>
  <c r="J115" i="30"/>
  <c r="B16" i="31" s="1"/>
  <c r="J103" i="30"/>
  <c r="B15" i="31" s="1"/>
  <c r="J19" i="30"/>
  <c r="B8" i="31" s="1"/>
  <c r="J31" i="30"/>
  <c r="B9" i="31"/>
  <c r="J43" i="30"/>
  <c r="B10" i="31" s="1"/>
  <c r="J55" i="30"/>
  <c r="B11" i="31" s="1"/>
  <c r="J67" i="30"/>
  <c r="B12" i="31" s="1"/>
  <c r="J79" i="30"/>
  <c r="B13" i="31"/>
  <c r="J91" i="30"/>
  <c r="B14" i="31" s="1"/>
  <c r="J190" i="30"/>
  <c r="B23" i="31" s="1"/>
  <c r="X408" i="1"/>
  <c r="M22" i="2" s="1"/>
  <c r="W408" i="1"/>
  <c r="L22" i="2" s="1"/>
  <c r="V408" i="1"/>
  <c r="K22" i="2"/>
  <c r="J93" i="13"/>
  <c r="B18" i="14"/>
  <c r="K344" i="1"/>
  <c r="C18" i="2" s="1"/>
  <c r="U337" i="1"/>
  <c r="U338" i="1"/>
  <c r="U339" i="1"/>
  <c r="U340" i="1"/>
  <c r="U333" i="1"/>
  <c r="U334" i="1"/>
  <c r="U335" i="1"/>
  <c r="U336" i="1"/>
  <c r="U341" i="1"/>
  <c r="U342" i="1"/>
  <c r="U343" i="1"/>
  <c r="X39" i="44"/>
  <c r="W39" i="44"/>
  <c r="X40" i="15"/>
  <c r="M16" i="29" s="1"/>
  <c r="K16" i="29"/>
  <c r="Y175" i="1"/>
  <c r="Y176" i="1"/>
  <c r="Y177" i="1"/>
  <c r="Y178" i="1"/>
  <c r="Y179" i="1"/>
  <c r="Y180" i="1"/>
  <c r="Y181" i="1"/>
  <c r="Y182" i="1"/>
  <c r="Y183" i="1"/>
  <c r="Y184" i="1"/>
  <c r="Y185" i="1"/>
  <c r="Y186" i="1"/>
  <c r="U186" i="1"/>
  <c r="AC186" i="1"/>
  <c r="AG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V203" i="1"/>
  <c r="W203" i="1"/>
  <c r="W213" i="1" s="1"/>
  <c r="L14" i="2" s="1"/>
  <c r="Y204" i="1"/>
  <c r="X213" i="1"/>
  <c r="M14" i="2"/>
  <c r="K164" i="16"/>
  <c r="C13" i="17" s="1"/>
  <c r="J38" i="13"/>
  <c r="B12" i="14" s="1"/>
  <c r="X171" i="1"/>
  <c r="M13" i="2"/>
  <c r="W171" i="1"/>
  <c r="L13" i="2" s="1"/>
  <c r="V171" i="1"/>
  <c r="K13" i="2" s="1"/>
  <c r="Y134" i="1"/>
  <c r="K96" i="16"/>
  <c r="C11" i="17"/>
  <c r="J28" i="13"/>
  <c r="B11" i="14" s="1"/>
  <c r="J17" i="13"/>
  <c r="B9" i="14"/>
  <c r="J22" i="13"/>
  <c r="B10" i="14"/>
  <c r="K79" i="16"/>
  <c r="C10" i="17" s="1"/>
  <c r="K61" i="16"/>
  <c r="C9" i="17" s="1"/>
  <c r="X30" i="1"/>
  <c r="X33" i="1"/>
  <c r="M9" i="2" s="1"/>
  <c r="W30" i="1"/>
  <c r="W33" i="1" s="1"/>
  <c r="L9" i="2" s="1"/>
  <c r="V33" i="1"/>
  <c r="K9" i="2" s="1"/>
  <c r="K31" i="16"/>
  <c r="W65" i="15"/>
  <c r="V65" i="15"/>
  <c r="L23" i="10"/>
  <c r="X505" i="1"/>
  <c r="V505" i="1"/>
  <c r="W505" i="1"/>
  <c r="W507" i="1" s="1"/>
  <c r="L24" i="2" s="1"/>
  <c r="U359" i="1"/>
  <c r="Y359" i="1"/>
  <c r="AC359" i="1"/>
  <c r="AG359" i="1"/>
  <c r="U360" i="1"/>
  <c r="Y360" i="1"/>
  <c r="AC360" i="1"/>
  <c r="AG360" i="1"/>
  <c r="U361" i="1"/>
  <c r="Y361" i="1"/>
  <c r="AC361" i="1"/>
  <c r="AG361" i="1"/>
  <c r="U362" i="1"/>
  <c r="Y362" i="1"/>
  <c r="AC362" i="1"/>
  <c r="AG362" i="1"/>
  <c r="U363" i="1"/>
  <c r="Y363" i="1"/>
  <c r="AC363" i="1"/>
  <c r="AG363" i="1"/>
  <c r="U364" i="1"/>
  <c r="Y364" i="1"/>
  <c r="AC364" i="1"/>
  <c r="AG364" i="1"/>
  <c r="U365" i="1"/>
  <c r="Y365" i="1"/>
  <c r="AC365" i="1"/>
  <c r="AG365" i="1"/>
  <c r="U366" i="1"/>
  <c r="Y366" i="1"/>
  <c r="AC366" i="1"/>
  <c r="AG366" i="1"/>
  <c r="U367" i="1"/>
  <c r="Y367" i="1"/>
  <c r="AC367" i="1"/>
  <c r="AG367" i="1"/>
  <c r="U368" i="1"/>
  <c r="Y368" i="1"/>
  <c r="AC368" i="1"/>
  <c r="AG368" i="1"/>
  <c r="U369" i="1"/>
  <c r="Y369" i="1"/>
  <c r="AC369" i="1"/>
  <c r="AG369" i="1"/>
  <c r="U370" i="1"/>
  <c r="Y370" i="1"/>
  <c r="AC370" i="1"/>
  <c r="AG370" i="1"/>
  <c r="U20" i="2"/>
  <c r="P20" i="2"/>
  <c r="X373" i="1"/>
  <c r="M20" i="2" s="1"/>
  <c r="W373" i="1"/>
  <c r="L20" i="2"/>
  <c r="V373" i="1"/>
  <c r="K20" i="2"/>
  <c r="T373" i="1"/>
  <c r="I20" i="2" s="1"/>
  <c r="S373" i="1"/>
  <c r="H20" i="2" s="1"/>
  <c r="R373" i="1"/>
  <c r="G20" i="2"/>
  <c r="C20" i="2"/>
  <c r="J373" i="1"/>
  <c r="I23" i="17"/>
  <c r="H23" i="17"/>
  <c r="U297" i="1"/>
  <c r="Y297" i="1"/>
  <c r="AC297" i="1"/>
  <c r="AG297" i="1"/>
  <c r="T257" i="1"/>
  <c r="K257" i="1"/>
  <c r="K294" i="1" s="1"/>
  <c r="C16" i="2" s="1"/>
  <c r="J294" i="1"/>
  <c r="B16" i="2" s="1"/>
  <c r="T505" i="1"/>
  <c r="S505" i="1"/>
  <c r="U190" i="38"/>
  <c r="AH190" i="38" s="1"/>
  <c r="AI190" i="38" s="1"/>
  <c r="Y190" i="38"/>
  <c r="AC190" i="38"/>
  <c r="AG190" i="38"/>
  <c r="U191" i="38"/>
  <c r="Y191" i="38"/>
  <c r="AC191" i="38"/>
  <c r="AG191" i="38"/>
  <c r="T65" i="15"/>
  <c r="J100" i="3"/>
  <c r="R19" i="1"/>
  <c r="G8" i="2"/>
  <c r="S19" i="1"/>
  <c r="H8" i="2" s="1"/>
  <c r="T19" i="1"/>
  <c r="I8" i="2" s="1"/>
  <c r="V19" i="1"/>
  <c r="K8" i="2"/>
  <c r="W19" i="1"/>
  <c r="L8" i="2"/>
  <c r="X19" i="1"/>
  <c r="M8" i="2" s="1"/>
  <c r="Z19" i="1"/>
  <c r="O8" i="2" s="1"/>
  <c r="AA19" i="1"/>
  <c r="P8" i="2"/>
  <c r="AB19" i="1"/>
  <c r="Q8" i="2"/>
  <c r="AD19" i="1"/>
  <c r="D23" i="50"/>
  <c r="U17" i="15"/>
  <c r="U18" i="15"/>
  <c r="AH18" i="15" s="1"/>
  <c r="AI18" i="15" s="1"/>
  <c r="X15" i="50" s="1"/>
  <c r="Y17" i="15"/>
  <c r="Y18" i="15"/>
  <c r="AC17" i="15"/>
  <c r="AC19" i="15" s="1"/>
  <c r="AC18" i="15"/>
  <c r="AG17" i="15"/>
  <c r="U60" i="15"/>
  <c r="Y60" i="15"/>
  <c r="AC60" i="15"/>
  <c r="AG60" i="15"/>
  <c r="U61" i="15"/>
  <c r="Y61" i="15"/>
  <c r="AC61" i="15"/>
  <c r="AG61" i="15"/>
  <c r="AD62" i="15"/>
  <c r="V22" i="50" s="1"/>
  <c r="Z62" i="15"/>
  <c r="R22" i="50" s="1"/>
  <c r="T62" i="15"/>
  <c r="I22" i="50"/>
  <c r="S62" i="15"/>
  <c r="H22" i="50" s="1"/>
  <c r="R62" i="15"/>
  <c r="G22" i="50" s="1"/>
  <c r="N62" i="15"/>
  <c r="F22" i="50"/>
  <c r="M62" i="15"/>
  <c r="E22" i="50"/>
  <c r="D22" i="50"/>
  <c r="K62" i="15"/>
  <c r="C22" i="50"/>
  <c r="J62" i="15"/>
  <c r="B22" i="50" s="1"/>
  <c r="X21" i="50"/>
  <c r="V21" i="50"/>
  <c r="R21" i="50"/>
  <c r="N21" i="50"/>
  <c r="J21" i="50"/>
  <c r="T58" i="15"/>
  <c r="I21" i="50" s="1"/>
  <c r="S58" i="15"/>
  <c r="H21" i="50"/>
  <c r="R58" i="15"/>
  <c r="G21" i="50"/>
  <c r="N58" i="15"/>
  <c r="F21" i="50" s="1"/>
  <c r="M58" i="15"/>
  <c r="E21" i="50" s="1"/>
  <c r="D21" i="50"/>
  <c r="B21" i="50"/>
  <c r="U21" i="15"/>
  <c r="Y21" i="15"/>
  <c r="Y22" i="15"/>
  <c r="AC21" i="15"/>
  <c r="AG21" i="15"/>
  <c r="U22" i="15"/>
  <c r="AC22" i="15"/>
  <c r="AC23" i="15" s="1"/>
  <c r="AG22" i="15"/>
  <c r="AG23" i="15" s="1"/>
  <c r="J23" i="15"/>
  <c r="B11" i="50" s="1"/>
  <c r="U53" i="15"/>
  <c r="U55" i="15" s="1"/>
  <c r="U54" i="15"/>
  <c r="Y53" i="15"/>
  <c r="Y55" i="15" s="1"/>
  <c r="AC53" i="15"/>
  <c r="AG53" i="15"/>
  <c r="Y54" i="15"/>
  <c r="AC54" i="15"/>
  <c r="AC55" i="15" s="1"/>
  <c r="AG54" i="15"/>
  <c r="AD55" i="15"/>
  <c r="V20" i="50" s="1"/>
  <c r="Z55" i="15"/>
  <c r="R20" i="50"/>
  <c r="T55" i="15"/>
  <c r="I20" i="50" s="1"/>
  <c r="S55" i="15"/>
  <c r="H20" i="50" s="1"/>
  <c r="R55" i="15"/>
  <c r="G20" i="50" s="1"/>
  <c r="N55" i="15"/>
  <c r="F20" i="50"/>
  <c r="M55" i="15"/>
  <c r="E20" i="50" s="1"/>
  <c r="D20" i="50"/>
  <c r="K55" i="15"/>
  <c r="C20" i="50"/>
  <c r="J55" i="15"/>
  <c r="B20" i="50" s="1"/>
  <c r="J11" i="15"/>
  <c r="B8" i="50" s="1"/>
  <c r="J15" i="15"/>
  <c r="B9" i="50" s="1"/>
  <c r="J19" i="15"/>
  <c r="B10" i="50" s="1"/>
  <c r="J27" i="15"/>
  <c r="B12" i="50" s="1"/>
  <c r="J31" i="15"/>
  <c r="B13" i="50" s="1"/>
  <c r="B14" i="50"/>
  <c r="B15" i="50"/>
  <c r="B16" i="50"/>
  <c r="J44" i="15"/>
  <c r="B17" i="50" s="1"/>
  <c r="J48" i="15"/>
  <c r="B18" i="50"/>
  <c r="B19" i="50"/>
  <c r="AD51" i="15"/>
  <c r="V19" i="50" s="1"/>
  <c r="Z51" i="15"/>
  <c r="R19" i="50" s="1"/>
  <c r="Y50" i="15"/>
  <c r="Y51" i="15"/>
  <c r="U50" i="15"/>
  <c r="U51" i="15" s="1"/>
  <c r="T51" i="15"/>
  <c r="I19" i="50" s="1"/>
  <c r="S51" i="15"/>
  <c r="H19" i="50" s="1"/>
  <c r="R51" i="15"/>
  <c r="G19" i="50"/>
  <c r="N51" i="15"/>
  <c r="F19" i="50" s="1"/>
  <c r="M51" i="15"/>
  <c r="E19" i="50" s="1"/>
  <c r="D19" i="50"/>
  <c r="B19" i="48"/>
  <c r="U46" i="15"/>
  <c r="Y46" i="15"/>
  <c r="AH46" i="15" s="1"/>
  <c r="AI46" i="15" s="1"/>
  <c r="AC46" i="15"/>
  <c r="AG46" i="15"/>
  <c r="U47" i="15"/>
  <c r="Y47" i="15"/>
  <c r="AC47" i="15"/>
  <c r="AG47" i="15"/>
  <c r="AD48" i="15"/>
  <c r="V18" i="50" s="1"/>
  <c r="Z48" i="15"/>
  <c r="R18" i="50" s="1"/>
  <c r="T48" i="15"/>
  <c r="I18" i="50" s="1"/>
  <c r="T11" i="15"/>
  <c r="I8" i="50" s="1"/>
  <c r="T15" i="15"/>
  <c r="I9" i="50" s="1"/>
  <c r="T19" i="15"/>
  <c r="I10" i="50" s="1"/>
  <c r="T23" i="15"/>
  <c r="I11" i="50" s="1"/>
  <c r="T27" i="15"/>
  <c r="I12" i="50" s="1"/>
  <c r="T31" i="15"/>
  <c r="I13" i="50" s="1"/>
  <c r="T34" i="15"/>
  <c r="I14" i="50" s="1"/>
  <c r="T37" i="15"/>
  <c r="I15" i="50" s="1"/>
  <c r="T40" i="15"/>
  <c r="I16" i="50"/>
  <c r="T44" i="15"/>
  <c r="I17" i="50" s="1"/>
  <c r="T92" i="49"/>
  <c r="I23" i="50" s="1"/>
  <c r="S48" i="15"/>
  <c r="H18" i="50" s="1"/>
  <c r="R48" i="15"/>
  <c r="G18" i="50" s="1"/>
  <c r="N48" i="15"/>
  <c r="F18" i="50"/>
  <c r="M48" i="15"/>
  <c r="E18" i="50"/>
  <c r="D18" i="50"/>
  <c r="K48" i="15"/>
  <c r="C18" i="50"/>
  <c r="Y17" i="50"/>
  <c r="X17" i="50"/>
  <c r="U42" i="15"/>
  <c r="Y42" i="15"/>
  <c r="AC42" i="15"/>
  <c r="AG42" i="15"/>
  <c r="U43" i="15"/>
  <c r="Y43" i="15"/>
  <c r="Y44" i="15" s="1"/>
  <c r="N17" i="50" s="1"/>
  <c r="AC43" i="15"/>
  <c r="AG43" i="15"/>
  <c r="AD44" i="15"/>
  <c r="V17" i="50" s="1"/>
  <c r="Z44" i="15"/>
  <c r="R17" i="50" s="1"/>
  <c r="S44" i="15"/>
  <c r="H17" i="50"/>
  <c r="R44" i="15"/>
  <c r="G17" i="50"/>
  <c r="R11" i="15"/>
  <c r="G8" i="50" s="1"/>
  <c r="R15" i="15"/>
  <c r="G9" i="50" s="1"/>
  <c r="R19" i="15"/>
  <c r="G10" i="50"/>
  <c r="R23" i="15"/>
  <c r="G11" i="50" s="1"/>
  <c r="R27" i="15"/>
  <c r="G12" i="50" s="1"/>
  <c r="R31" i="15"/>
  <c r="G13" i="50" s="1"/>
  <c r="R34" i="15"/>
  <c r="R71" i="15" s="1"/>
  <c r="R37" i="15"/>
  <c r="G15" i="50" s="1"/>
  <c r="R40" i="15"/>
  <c r="G16" i="50" s="1"/>
  <c r="R92" i="49"/>
  <c r="G23" i="50" s="1"/>
  <c r="N44" i="15"/>
  <c r="F17" i="50" s="1"/>
  <c r="M44" i="15"/>
  <c r="E17" i="50" s="1"/>
  <c r="D17" i="50"/>
  <c r="K44" i="15"/>
  <c r="C17" i="50" s="1"/>
  <c r="AG18" i="15"/>
  <c r="N40" i="15"/>
  <c r="F16" i="50" s="1"/>
  <c r="M40" i="15"/>
  <c r="E16" i="50"/>
  <c r="D16" i="50"/>
  <c r="B16" i="48"/>
  <c r="U36" i="15"/>
  <c r="U37" i="15" s="1"/>
  <c r="Y36" i="15"/>
  <c r="Y37" i="15" s="1"/>
  <c r="N15" i="50" s="1"/>
  <c r="AC36" i="15"/>
  <c r="AC37" i="15" s="1"/>
  <c r="AG36" i="15"/>
  <c r="AD37" i="15"/>
  <c r="V15" i="50" s="1"/>
  <c r="Z37" i="15"/>
  <c r="R15" i="50" s="1"/>
  <c r="S37" i="15"/>
  <c r="H15" i="50" s="1"/>
  <c r="N37" i="15"/>
  <c r="F15" i="50" s="1"/>
  <c r="M37" i="15"/>
  <c r="E15" i="50" s="1"/>
  <c r="D15" i="50"/>
  <c r="K37" i="15"/>
  <c r="C15" i="50" s="1"/>
  <c r="B15" i="48"/>
  <c r="AD34" i="15"/>
  <c r="V14" i="50" s="1"/>
  <c r="Z34" i="15"/>
  <c r="R14" i="50" s="1"/>
  <c r="Y33" i="15"/>
  <c r="Y34" i="15"/>
  <c r="N14" i="50" s="1"/>
  <c r="U33" i="15"/>
  <c r="U34" i="15" s="1"/>
  <c r="S34" i="15"/>
  <c r="H14" i="50" s="1"/>
  <c r="N34" i="15"/>
  <c r="F14" i="50" s="1"/>
  <c r="M34" i="15"/>
  <c r="E14" i="50" s="1"/>
  <c r="D14" i="50"/>
  <c r="C14" i="48"/>
  <c r="C14" i="50"/>
  <c r="B14" i="48"/>
  <c r="X13" i="50"/>
  <c r="U29" i="15"/>
  <c r="U30" i="15"/>
  <c r="Y29" i="15"/>
  <c r="AC29" i="15"/>
  <c r="AC31" i="15" s="1"/>
  <c r="AC30" i="15"/>
  <c r="AG29" i="15"/>
  <c r="Y30" i="15"/>
  <c r="AH30" i="15" s="1"/>
  <c r="AI30" i="15" s="1"/>
  <c r="AG30" i="15"/>
  <c r="AD31" i="15"/>
  <c r="V13" i="50" s="1"/>
  <c r="Z31" i="15"/>
  <c r="R13" i="50" s="1"/>
  <c r="S31" i="15"/>
  <c r="H13" i="50"/>
  <c r="N31" i="15"/>
  <c r="F13" i="50" s="1"/>
  <c r="M31" i="15"/>
  <c r="E13" i="50" s="1"/>
  <c r="D13" i="50"/>
  <c r="K31" i="15"/>
  <c r="C13" i="50" s="1"/>
  <c r="U13" i="15"/>
  <c r="U15" i="15" s="1"/>
  <c r="J9" i="50" s="1"/>
  <c r="U14" i="15"/>
  <c r="Y13" i="15"/>
  <c r="Y14" i="15"/>
  <c r="Y15" i="15" s="1"/>
  <c r="AC13" i="15"/>
  <c r="AC15" i="15" s="1"/>
  <c r="AG13" i="15"/>
  <c r="AC14" i="15"/>
  <c r="AG14" i="15"/>
  <c r="U25" i="15"/>
  <c r="U26" i="15"/>
  <c r="Y25" i="15"/>
  <c r="Y26" i="15"/>
  <c r="AC25" i="15"/>
  <c r="AC27" i="15" s="1"/>
  <c r="AG25" i="15"/>
  <c r="AC26" i="15"/>
  <c r="AG26" i="15"/>
  <c r="AG27" i="15" s="1"/>
  <c r="AD27" i="15"/>
  <c r="V12" i="50"/>
  <c r="Z27" i="15"/>
  <c r="R12" i="50"/>
  <c r="S27" i="15"/>
  <c r="H12" i="50" s="1"/>
  <c r="N27" i="15"/>
  <c r="F12" i="50" s="1"/>
  <c r="M27" i="15"/>
  <c r="E12" i="50" s="1"/>
  <c r="D12" i="50"/>
  <c r="K27" i="15"/>
  <c r="C12" i="50" s="1"/>
  <c r="AD23" i="15"/>
  <c r="V11" i="50"/>
  <c r="Z23" i="15"/>
  <c r="R11" i="50" s="1"/>
  <c r="S23" i="15"/>
  <c r="H11" i="50" s="1"/>
  <c r="N23" i="15"/>
  <c r="F11" i="50" s="1"/>
  <c r="M23" i="15"/>
  <c r="E11" i="50" s="1"/>
  <c r="D11" i="50"/>
  <c r="K23" i="15"/>
  <c r="C11" i="50" s="1"/>
  <c r="AD19" i="15"/>
  <c r="V10" i="50" s="1"/>
  <c r="Z19" i="15"/>
  <c r="R10" i="50" s="1"/>
  <c r="S19" i="15"/>
  <c r="H10" i="50" s="1"/>
  <c r="N19" i="15"/>
  <c r="F10" i="50" s="1"/>
  <c r="M19" i="15"/>
  <c r="E10" i="50" s="1"/>
  <c r="D10" i="50"/>
  <c r="K19" i="15"/>
  <c r="C10" i="50" s="1"/>
  <c r="X9" i="50"/>
  <c r="AD15" i="15"/>
  <c r="AD71" i="15" s="1"/>
  <c r="Z15" i="15"/>
  <c r="R9" i="50" s="1"/>
  <c r="R24" i="50" s="1"/>
  <c r="S15" i="15"/>
  <c r="H9" i="50" s="1"/>
  <c r="N15" i="15"/>
  <c r="F9" i="50" s="1"/>
  <c r="M15" i="15"/>
  <c r="E9" i="50" s="1"/>
  <c r="D9" i="50"/>
  <c r="K15" i="15"/>
  <c r="C9" i="50" s="1"/>
  <c r="U9" i="15"/>
  <c r="U10" i="15"/>
  <c r="U11" i="15" s="1"/>
  <c r="Y9" i="15"/>
  <c r="Y10" i="15"/>
  <c r="AC9" i="15"/>
  <c r="AG9" i="15"/>
  <c r="AC10" i="15"/>
  <c r="AC11" i="15" s="1"/>
  <c r="AG10" i="15"/>
  <c r="AD11" i="15"/>
  <c r="V8" i="50" s="1"/>
  <c r="Z11" i="15"/>
  <c r="R8" i="50" s="1"/>
  <c r="V11" i="15"/>
  <c r="N8" i="50" s="1"/>
  <c r="S11" i="15"/>
  <c r="H8" i="50" s="1"/>
  <c r="N11" i="15"/>
  <c r="F8" i="50" s="1"/>
  <c r="M11" i="15"/>
  <c r="E8" i="50" s="1"/>
  <c r="D8" i="50"/>
  <c r="K11" i="15"/>
  <c r="C8" i="50" s="1"/>
  <c r="A24" i="50"/>
  <c r="A93" i="49"/>
  <c r="AF92" i="49"/>
  <c r="U23" i="50"/>
  <c r="AE92" i="49"/>
  <c r="T23" i="50"/>
  <c r="AD92" i="49"/>
  <c r="S23" i="50" s="1"/>
  <c r="AB92" i="49"/>
  <c r="Q23" i="50" s="1"/>
  <c r="AA92" i="49"/>
  <c r="P23" i="50"/>
  <c r="Z92" i="49"/>
  <c r="O23" i="50"/>
  <c r="X92" i="49"/>
  <c r="M23" i="50" s="1"/>
  <c r="W92" i="49"/>
  <c r="L23" i="50" s="1"/>
  <c r="V92" i="49"/>
  <c r="K23" i="50"/>
  <c r="S92" i="49"/>
  <c r="H23" i="50"/>
  <c r="O92" i="49"/>
  <c r="N92" i="49"/>
  <c r="M92" i="49"/>
  <c r="AF68" i="49"/>
  <c r="AE68" i="49"/>
  <c r="AD68" i="49"/>
  <c r="AB68" i="49"/>
  <c r="AA68" i="49"/>
  <c r="Z68" i="49"/>
  <c r="X68" i="49"/>
  <c r="W68" i="49"/>
  <c r="V68" i="49"/>
  <c r="T68" i="49"/>
  <c r="S68" i="49"/>
  <c r="R68" i="49"/>
  <c r="O68" i="49"/>
  <c r="N68" i="49"/>
  <c r="M68" i="49"/>
  <c r="K68" i="49"/>
  <c r="J68" i="49"/>
  <c r="AG67" i="49"/>
  <c r="AC67" i="49"/>
  <c r="Y67" i="49"/>
  <c r="U67" i="49"/>
  <c r="AG66" i="49"/>
  <c r="AC66" i="49"/>
  <c r="AC68" i="49"/>
  <c r="Y66" i="49"/>
  <c r="U66" i="49"/>
  <c r="U68" i="49"/>
  <c r="AF64" i="49"/>
  <c r="AE64" i="49"/>
  <c r="AD64" i="49"/>
  <c r="AB64" i="49"/>
  <c r="AA64" i="49"/>
  <c r="Z64" i="49"/>
  <c r="X64" i="49"/>
  <c r="W64" i="49"/>
  <c r="V64" i="49"/>
  <c r="T64" i="49"/>
  <c r="S64" i="49"/>
  <c r="R64" i="49"/>
  <c r="O64" i="49"/>
  <c r="N64" i="49"/>
  <c r="M64" i="49"/>
  <c r="K64" i="49"/>
  <c r="J64" i="49"/>
  <c r="AG63" i="49"/>
  <c r="AC63" i="49"/>
  <c r="Y63" i="49"/>
  <c r="U63" i="49"/>
  <c r="AG62" i="49"/>
  <c r="AG64" i="49" s="1"/>
  <c r="AC62" i="49"/>
  <c r="Y62" i="49"/>
  <c r="U62" i="49"/>
  <c r="AF60" i="49"/>
  <c r="AE60" i="49"/>
  <c r="AD60" i="49"/>
  <c r="AB60" i="49"/>
  <c r="AA60" i="49"/>
  <c r="Z60" i="49"/>
  <c r="X60" i="49"/>
  <c r="W60" i="49"/>
  <c r="V60" i="49"/>
  <c r="T60" i="49"/>
  <c r="S60" i="49"/>
  <c r="R60" i="49"/>
  <c r="O60" i="49"/>
  <c r="N60" i="49"/>
  <c r="M60" i="49"/>
  <c r="K60" i="49"/>
  <c r="J60" i="49"/>
  <c r="AG59" i="49"/>
  <c r="AC59" i="49"/>
  <c r="AC60" i="49" s="1"/>
  <c r="Y59" i="49"/>
  <c r="U59" i="49"/>
  <c r="AG58" i="49"/>
  <c r="AC58" i="49"/>
  <c r="Y58" i="49"/>
  <c r="Y60" i="49" s="1"/>
  <c r="U58" i="49"/>
  <c r="AF56" i="49"/>
  <c r="AE56" i="49"/>
  <c r="AD56" i="49"/>
  <c r="AB56" i="49"/>
  <c r="AA56" i="49"/>
  <c r="Z56" i="49"/>
  <c r="X56" i="49"/>
  <c r="W56" i="49"/>
  <c r="V56" i="49"/>
  <c r="T56" i="49"/>
  <c r="S56" i="49"/>
  <c r="R56" i="49"/>
  <c r="O56" i="49"/>
  <c r="N56" i="49"/>
  <c r="M56" i="49"/>
  <c r="K56" i="49"/>
  <c r="J56" i="49"/>
  <c r="AG55" i="49"/>
  <c r="AC55" i="49"/>
  <c r="Y55" i="49"/>
  <c r="U55" i="49"/>
  <c r="AG54" i="49"/>
  <c r="AG56" i="49" s="1"/>
  <c r="AC54" i="49"/>
  <c r="Y54" i="49"/>
  <c r="U54" i="49"/>
  <c r="AF52" i="49"/>
  <c r="AE52" i="49"/>
  <c r="AD52" i="49"/>
  <c r="AB52" i="49"/>
  <c r="AA52" i="49"/>
  <c r="Z52" i="49"/>
  <c r="X52" i="49"/>
  <c r="W52" i="49"/>
  <c r="V52" i="49"/>
  <c r="T52" i="49"/>
  <c r="S52" i="49"/>
  <c r="R52" i="49"/>
  <c r="O52" i="49"/>
  <c r="N52" i="49"/>
  <c r="M52" i="49"/>
  <c r="K52" i="49"/>
  <c r="J52" i="49"/>
  <c r="AG51" i="49"/>
  <c r="AC51" i="49"/>
  <c r="Y51" i="49"/>
  <c r="U51" i="49"/>
  <c r="U50" i="49"/>
  <c r="AG50" i="49"/>
  <c r="AC50" i="49"/>
  <c r="Y50" i="49"/>
  <c r="AF48" i="49"/>
  <c r="AE48" i="49"/>
  <c r="AD48" i="49"/>
  <c r="AB48" i="49"/>
  <c r="AA48" i="49"/>
  <c r="Z48" i="49"/>
  <c r="X48" i="49"/>
  <c r="W48" i="49"/>
  <c r="V48" i="49"/>
  <c r="T48" i="49"/>
  <c r="S48" i="49"/>
  <c r="R48" i="49"/>
  <c r="O48" i="49"/>
  <c r="N48" i="49"/>
  <c r="M48" i="49"/>
  <c r="K48" i="49"/>
  <c r="J48" i="49"/>
  <c r="AG47" i="49"/>
  <c r="AC47" i="49"/>
  <c r="Y47" i="49"/>
  <c r="U47" i="49"/>
  <c r="AG46" i="49"/>
  <c r="AC46" i="49"/>
  <c r="Y46" i="49"/>
  <c r="U46" i="49"/>
  <c r="AF44" i="49"/>
  <c r="AE44" i="49"/>
  <c r="AD44" i="49"/>
  <c r="AB44" i="49"/>
  <c r="AA44" i="49"/>
  <c r="Z44" i="49"/>
  <c r="X44" i="49"/>
  <c r="W44" i="49"/>
  <c r="V44" i="49"/>
  <c r="T44" i="49"/>
  <c r="S44" i="49"/>
  <c r="R44" i="49"/>
  <c r="O44" i="49"/>
  <c r="N44" i="49"/>
  <c r="M44" i="49"/>
  <c r="K44" i="49"/>
  <c r="J44" i="49"/>
  <c r="AG43" i="49"/>
  <c r="AC43" i="49"/>
  <c r="Y43" i="49"/>
  <c r="U43" i="49"/>
  <c r="AG42" i="49"/>
  <c r="AC42" i="49"/>
  <c r="Y42" i="49"/>
  <c r="U42" i="49"/>
  <c r="AF40" i="49"/>
  <c r="AE40" i="49"/>
  <c r="AD40" i="49"/>
  <c r="AB40" i="49"/>
  <c r="AA40" i="49"/>
  <c r="Z40" i="49"/>
  <c r="X40" i="49"/>
  <c r="W40" i="49"/>
  <c r="V40" i="49"/>
  <c r="T40" i="49"/>
  <c r="S40" i="49"/>
  <c r="R40" i="49"/>
  <c r="O40" i="49"/>
  <c r="N40" i="49"/>
  <c r="M40" i="49"/>
  <c r="K40" i="49"/>
  <c r="J40" i="49"/>
  <c r="AG39" i="49"/>
  <c r="AC39" i="49"/>
  <c r="Y39" i="49"/>
  <c r="U39" i="49"/>
  <c r="AG38" i="49"/>
  <c r="AC38" i="49"/>
  <c r="Y38" i="49"/>
  <c r="U38" i="49"/>
  <c r="AG37" i="49"/>
  <c r="AC37" i="49"/>
  <c r="Y37" i="49"/>
  <c r="U37" i="49"/>
  <c r="AF35" i="49"/>
  <c r="AE35" i="49"/>
  <c r="AD35" i="49"/>
  <c r="AB35" i="49"/>
  <c r="AA35" i="49"/>
  <c r="Z35" i="49"/>
  <c r="X35" i="49"/>
  <c r="W35" i="49"/>
  <c r="V35" i="49"/>
  <c r="T35" i="49"/>
  <c r="S35" i="49"/>
  <c r="R35" i="49"/>
  <c r="O35" i="49"/>
  <c r="N35" i="49"/>
  <c r="M35" i="49"/>
  <c r="K35" i="49"/>
  <c r="J35" i="49"/>
  <c r="AG34" i="49"/>
  <c r="AG33" i="49"/>
  <c r="AC34" i="49"/>
  <c r="Y34" i="49"/>
  <c r="Y33" i="49"/>
  <c r="Y35" i="49" s="1"/>
  <c r="U34" i="49"/>
  <c r="AC33" i="49"/>
  <c r="U33" i="49"/>
  <c r="AF31" i="49"/>
  <c r="AE31" i="49"/>
  <c r="AD31" i="49"/>
  <c r="AB31" i="49"/>
  <c r="AA31" i="49"/>
  <c r="Z31" i="49"/>
  <c r="X31" i="49"/>
  <c r="W31" i="49"/>
  <c r="V31" i="49"/>
  <c r="T31" i="49"/>
  <c r="S31" i="49"/>
  <c r="R31" i="49"/>
  <c r="O31" i="49"/>
  <c r="N31" i="49"/>
  <c r="M31" i="49"/>
  <c r="K31" i="49"/>
  <c r="J31" i="49"/>
  <c r="AG30" i="49"/>
  <c r="AC30" i="49"/>
  <c r="Y30" i="49"/>
  <c r="Y29" i="49"/>
  <c r="U30" i="49"/>
  <c r="AG29" i="49"/>
  <c r="AC29" i="49"/>
  <c r="U29" i="49"/>
  <c r="AF27" i="49"/>
  <c r="AE27" i="49"/>
  <c r="AD27" i="49"/>
  <c r="AB27" i="49"/>
  <c r="AA27" i="49"/>
  <c r="Z27" i="49"/>
  <c r="X27" i="49"/>
  <c r="W27" i="49"/>
  <c r="V27" i="49"/>
  <c r="T27" i="49"/>
  <c r="S27" i="49"/>
  <c r="R27" i="49"/>
  <c r="O27" i="49"/>
  <c r="N27" i="49"/>
  <c r="M27" i="49"/>
  <c r="K27" i="49"/>
  <c r="J27" i="49"/>
  <c r="AG26" i="49"/>
  <c r="AG25" i="49"/>
  <c r="AC26" i="49"/>
  <c r="Y26" i="49"/>
  <c r="U26" i="49"/>
  <c r="AC25" i="49"/>
  <c r="Y25" i="49"/>
  <c r="U25" i="49"/>
  <c r="AF23" i="49"/>
  <c r="AE23" i="49"/>
  <c r="AD23" i="49"/>
  <c r="AB23" i="49"/>
  <c r="AA23" i="49"/>
  <c r="Z23" i="49"/>
  <c r="X23" i="49"/>
  <c r="W23" i="49"/>
  <c r="V23" i="49"/>
  <c r="T23" i="49"/>
  <c r="S23" i="49"/>
  <c r="R23" i="49"/>
  <c r="O23" i="49"/>
  <c r="N23" i="49"/>
  <c r="M23" i="49"/>
  <c r="K23" i="49"/>
  <c r="J23" i="49"/>
  <c r="AG22" i="49"/>
  <c r="AG21" i="49"/>
  <c r="AG23" i="49"/>
  <c r="AC22" i="49"/>
  <c r="AC21" i="49"/>
  <c r="Y22" i="49"/>
  <c r="Y21" i="49"/>
  <c r="U22" i="49"/>
  <c r="U21" i="49"/>
  <c r="AF19" i="49"/>
  <c r="AE19" i="49"/>
  <c r="AD19" i="49"/>
  <c r="AB19" i="49"/>
  <c r="AA19" i="49"/>
  <c r="Z19" i="49"/>
  <c r="X19" i="49"/>
  <c r="W19" i="49"/>
  <c r="V19" i="49"/>
  <c r="T19" i="49"/>
  <c r="S19" i="49"/>
  <c r="R19" i="49"/>
  <c r="O19" i="49"/>
  <c r="N19" i="49"/>
  <c r="M19" i="49"/>
  <c r="K19" i="49"/>
  <c r="J19" i="49"/>
  <c r="AG18" i="49"/>
  <c r="AG17" i="49"/>
  <c r="AC18" i="49"/>
  <c r="Y18" i="49"/>
  <c r="U18" i="49"/>
  <c r="AC17" i="49"/>
  <c r="AC19" i="49" s="1"/>
  <c r="Y17" i="49"/>
  <c r="Y19" i="49" s="1"/>
  <c r="U17" i="49"/>
  <c r="AF15" i="49"/>
  <c r="AE15" i="49"/>
  <c r="AD15" i="49"/>
  <c r="AB15" i="49"/>
  <c r="AA15" i="49"/>
  <c r="Z15" i="49"/>
  <c r="Y13" i="49"/>
  <c r="Y14" i="49"/>
  <c r="X15" i="49"/>
  <c r="W15" i="49"/>
  <c r="V15" i="49"/>
  <c r="T15" i="49"/>
  <c r="S15" i="49"/>
  <c r="R15" i="49"/>
  <c r="O15" i="49"/>
  <c r="N15" i="49"/>
  <c r="M15" i="49"/>
  <c r="K15" i="49"/>
  <c r="J15" i="49"/>
  <c r="U14" i="49"/>
  <c r="AC14" i="49"/>
  <c r="AG14" i="49"/>
  <c r="U13" i="49"/>
  <c r="AG13" i="49"/>
  <c r="AC13" i="49"/>
  <c r="AF11" i="49"/>
  <c r="AE11" i="49"/>
  <c r="AD11" i="49"/>
  <c r="AB11" i="49"/>
  <c r="AA11" i="49"/>
  <c r="Z11" i="49"/>
  <c r="X11" i="49"/>
  <c r="W11" i="49"/>
  <c r="V11" i="49"/>
  <c r="T11" i="49"/>
  <c r="S11" i="49"/>
  <c r="R11" i="49"/>
  <c r="O11" i="49"/>
  <c r="N11" i="49"/>
  <c r="M11" i="49"/>
  <c r="K11" i="49"/>
  <c r="J11" i="49"/>
  <c r="AG10" i="49"/>
  <c r="AG9" i="49"/>
  <c r="AC10" i="49"/>
  <c r="Y10" i="49"/>
  <c r="U10" i="49"/>
  <c r="U9" i="49"/>
  <c r="U11" i="49" s="1"/>
  <c r="Y9" i="49"/>
  <c r="AC9" i="49"/>
  <c r="A5" i="39"/>
  <c r="T142" i="13"/>
  <c r="I24" i="14"/>
  <c r="S142" i="13"/>
  <c r="R142" i="13"/>
  <c r="G24" i="14" s="1"/>
  <c r="S171" i="1"/>
  <c r="H13" i="2"/>
  <c r="T507" i="1"/>
  <c r="I24" i="2" s="1"/>
  <c r="R502" i="1"/>
  <c r="G23" i="2" s="1"/>
  <c r="R408" i="1"/>
  <c r="G22" i="2" s="1"/>
  <c r="R382" i="1"/>
  <c r="G21" i="2"/>
  <c r="R357" i="1"/>
  <c r="G19" i="2" s="1"/>
  <c r="R344" i="1"/>
  <c r="G18" i="2" s="1"/>
  <c r="S344" i="1"/>
  <c r="H18" i="2" s="1"/>
  <c r="T132" i="1"/>
  <c r="I12" i="2"/>
  <c r="S132" i="1"/>
  <c r="H12" i="2" s="1"/>
  <c r="R132" i="1"/>
  <c r="G12" i="2" s="1"/>
  <c r="R81" i="1"/>
  <c r="G11" i="2" s="1"/>
  <c r="T81" i="1"/>
  <c r="I11" i="2"/>
  <c r="S81" i="1"/>
  <c r="R47" i="1"/>
  <c r="G10" i="2"/>
  <c r="K47" i="1"/>
  <c r="C10" i="2"/>
  <c r="I15" i="17"/>
  <c r="H15" i="17"/>
  <c r="I18" i="17"/>
  <c r="H18" i="17"/>
  <c r="M10" i="10"/>
  <c r="L10" i="10"/>
  <c r="K10" i="10"/>
  <c r="K13" i="10"/>
  <c r="U9" i="3"/>
  <c r="AF139" i="16"/>
  <c r="U12" i="17"/>
  <c r="AG132" i="13"/>
  <c r="AG63" i="9"/>
  <c r="AC247" i="16"/>
  <c r="AG146" i="16"/>
  <c r="AG147" i="16"/>
  <c r="AG148" i="16"/>
  <c r="AC146" i="16"/>
  <c r="AC147" i="16"/>
  <c r="AC148" i="16"/>
  <c r="AE139" i="16"/>
  <c r="T12" i="17"/>
  <c r="AD139" i="16"/>
  <c r="S12" i="17"/>
  <c r="K139" i="16"/>
  <c r="C12" i="17" s="1"/>
  <c r="AF79" i="16"/>
  <c r="U10" i="17" s="1"/>
  <c r="AE79" i="16"/>
  <c r="T10" i="17"/>
  <c r="AD79" i="16"/>
  <c r="S10" i="17"/>
  <c r="AF96" i="16"/>
  <c r="U11" i="17" s="1"/>
  <c r="AE96" i="16"/>
  <c r="T11" i="17" s="1"/>
  <c r="AD96" i="16"/>
  <c r="S11" i="17"/>
  <c r="AG69" i="16"/>
  <c r="AG70" i="16"/>
  <c r="AC69" i="16"/>
  <c r="AC70" i="16"/>
  <c r="AG18" i="16"/>
  <c r="AG19" i="16"/>
  <c r="AC18" i="16"/>
  <c r="AC19" i="16"/>
  <c r="AG69" i="15"/>
  <c r="U69" i="15"/>
  <c r="Y69" i="15"/>
  <c r="AC69" i="15"/>
  <c r="AH69" i="15"/>
  <c r="AI69" i="15" s="1"/>
  <c r="AD70" i="15"/>
  <c r="AF70" i="15"/>
  <c r="K70" i="15"/>
  <c r="AG198" i="37"/>
  <c r="AG199" i="37"/>
  <c r="AG200" i="37"/>
  <c r="U200" i="37"/>
  <c r="Y200" i="37"/>
  <c r="AC200" i="37"/>
  <c r="AG201" i="37"/>
  <c r="AF207" i="37"/>
  <c r="U23" i="36" s="1"/>
  <c r="AE207" i="37"/>
  <c r="AD207" i="37"/>
  <c r="AC198" i="37"/>
  <c r="AC199" i="37"/>
  <c r="AC201" i="37"/>
  <c r="Y198" i="37"/>
  <c r="Y199" i="37"/>
  <c r="U199" i="37"/>
  <c r="Y201" i="37"/>
  <c r="U198" i="37"/>
  <c r="U201" i="37"/>
  <c r="K207" i="37"/>
  <c r="AF142" i="13"/>
  <c r="U23" i="43" s="1"/>
  <c r="AG95" i="3"/>
  <c r="AF96" i="3"/>
  <c r="AE96" i="3"/>
  <c r="AD96" i="3"/>
  <c r="AC95" i="3"/>
  <c r="Y95" i="3"/>
  <c r="U95" i="3"/>
  <c r="K96" i="3"/>
  <c r="AF507" i="1"/>
  <c r="U24" i="2" s="1"/>
  <c r="K502" i="1"/>
  <c r="C23" i="2" s="1"/>
  <c r="AF502" i="1"/>
  <c r="U23" i="2" s="1"/>
  <c r="AE502" i="1"/>
  <c r="T23" i="2" s="1"/>
  <c r="AD502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6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404" i="1"/>
  <c r="U405" i="1"/>
  <c r="U406" i="1"/>
  <c r="U407" i="1"/>
  <c r="AE382" i="1"/>
  <c r="AF382" i="1"/>
  <c r="U21" i="2" s="1"/>
  <c r="AD382" i="1"/>
  <c r="S21" i="2" s="1"/>
  <c r="U379" i="1"/>
  <c r="U380" i="1"/>
  <c r="U381" i="1"/>
  <c r="U371" i="1"/>
  <c r="U372" i="1"/>
  <c r="AF357" i="1"/>
  <c r="U19" i="2" s="1"/>
  <c r="AE357" i="1"/>
  <c r="AD357" i="1"/>
  <c r="S19" i="2" s="1"/>
  <c r="U356" i="1"/>
  <c r="K357" i="1"/>
  <c r="C19" i="2" s="1"/>
  <c r="AF331" i="1"/>
  <c r="AE331" i="1"/>
  <c r="T17" i="2"/>
  <c r="AD331" i="1"/>
  <c r="U329" i="1"/>
  <c r="U330" i="1"/>
  <c r="K331" i="1"/>
  <c r="C17" i="2" s="1"/>
  <c r="AF294" i="1"/>
  <c r="U16" i="2" s="1"/>
  <c r="AE294" i="1"/>
  <c r="AD294" i="1"/>
  <c r="S16" i="2" s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AC280" i="1"/>
  <c r="AG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15" i="1"/>
  <c r="Y216" i="1"/>
  <c r="Y217" i="1"/>
  <c r="Y218" i="1"/>
  <c r="Y219" i="1"/>
  <c r="Y220" i="1"/>
  <c r="Y221" i="1"/>
  <c r="Y222" i="1"/>
  <c r="U248" i="1"/>
  <c r="U249" i="1"/>
  <c r="U250" i="1"/>
  <c r="U251" i="1"/>
  <c r="U252" i="1"/>
  <c r="U253" i="1"/>
  <c r="U254" i="1"/>
  <c r="U205" i="1"/>
  <c r="U206" i="1"/>
  <c r="U207" i="1"/>
  <c r="U208" i="1"/>
  <c r="U209" i="1"/>
  <c r="U210" i="1"/>
  <c r="U211" i="1"/>
  <c r="Y211" i="1"/>
  <c r="AC211" i="1"/>
  <c r="AG211" i="1"/>
  <c r="U212" i="1"/>
  <c r="K213" i="1"/>
  <c r="C14" i="2"/>
  <c r="AG174" i="1"/>
  <c r="AC174" i="1"/>
  <c r="Y174" i="1"/>
  <c r="U174" i="1"/>
  <c r="AG173" i="1"/>
  <c r="AC173" i="1"/>
  <c r="Y173" i="1"/>
  <c r="U173" i="1"/>
  <c r="AE171" i="1"/>
  <c r="T13" i="2" s="1"/>
  <c r="AF171" i="1"/>
  <c r="AD171" i="1"/>
  <c r="S13" i="2" s="1"/>
  <c r="Y167" i="1"/>
  <c r="Y168" i="1"/>
  <c r="Y169" i="1"/>
  <c r="Y170" i="1"/>
  <c r="U167" i="1"/>
  <c r="U168" i="1"/>
  <c r="U169" i="1"/>
  <c r="U170" i="1"/>
  <c r="K171" i="1"/>
  <c r="C13" i="2" s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U84" i="1"/>
  <c r="AC84" i="1"/>
  <c r="AG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AC108" i="1"/>
  <c r="AG108" i="1"/>
  <c r="U109" i="1"/>
  <c r="U110" i="1"/>
  <c r="U111" i="1"/>
  <c r="U112" i="1"/>
  <c r="U113" i="1"/>
  <c r="U114" i="1"/>
  <c r="U115" i="1"/>
  <c r="U116" i="1"/>
  <c r="U117" i="1"/>
  <c r="U118" i="1"/>
  <c r="U119" i="1"/>
  <c r="U131" i="1"/>
  <c r="U83" i="1"/>
  <c r="AE81" i="1"/>
  <c r="AF81" i="1"/>
  <c r="U11" i="2"/>
  <c r="AD81" i="1"/>
  <c r="S11" i="2" s="1"/>
  <c r="K81" i="1"/>
  <c r="C11" i="2" s="1"/>
  <c r="AG50" i="1"/>
  <c r="AC50" i="1"/>
  <c r="Y50" i="1"/>
  <c r="U50" i="1"/>
  <c r="AG49" i="1"/>
  <c r="AC49" i="1"/>
  <c r="Y49" i="1"/>
  <c r="U49" i="1"/>
  <c r="K19" i="1"/>
  <c r="C8" i="2"/>
  <c r="AG9" i="1"/>
  <c r="AC9" i="1"/>
  <c r="Y9" i="1"/>
  <c r="U9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AF47" i="1"/>
  <c r="AE47" i="1"/>
  <c r="T10" i="2" s="1"/>
  <c r="AD47" i="1"/>
  <c r="V47" i="1"/>
  <c r="K10" i="2"/>
  <c r="W47" i="1"/>
  <c r="L10" i="2" s="1"/>
  <c r="X47" i="1"/>
  <c r="M10" i="2" s="1"/>
  <c r="Z47" i="1"/>
  <c r="AA47" i="1"/>
  <c r="P10" i="2" s="1"/>
  <c r="AB47" i="1"/>
  <c r="Q10" i="2" s="1"/>
  <c r="AG46" i="1"/>
  <c r="AG45" i="1"/>
  <c r="AG44" i="1"/>
  <c r="AG43" i="1"/>
  <c r="AG42" i="1"/>
  <c r="AG41" i="1"/>
  <c r="AG40" i="1"/>
  <c r="AG39" i="1"/>
  <c r="AG38" i="1"/>
  <c r="AG37" i="1"/>
  <c r="AG36" i="1"/>
  <c r="AG35" i="1"/>
  <c r="U35" i="1"/>
  <c r="Y35" i="1"/>
  <c r="AC35" i="1"/>
  <c r="AC46" i="1"/>
  <c r="AC45" i="1"/>
  <c r="AC44" i="1"/>
  <c r="AC43" i="1"/>
  <c r="AC42" i="1"/>
  <c r="AC41" i="1"/>
  <c r="AC40" i="1"/>
  <c r="AC39" i="1"/>
  <c r="AC38" i="1"/>
  <c r="AC37" i="1"/>
  <c r="AC36" i="1"/>
  <c r="Y36" i="1"/>
  <c r="U45" i="1"/>
  <c r="U46" i="1"/>
  <c r="U36" i="1"/>
  <c r="U32" i="1"/>
  <c r="Y17" i="1"/>
  <c r="Y18" i="1"/>
  <c r="U17" i="1"/>
  <c r="U18" i="1"/>
  <c r="AG62" i="44"/>
  <c r="U62" i="44"/>
  <c r="AH62" i="44" s="1"/>
  <c r="AI62" i="44" s="1"/>
  <c r="Y62" i="44"/>
  <c r="AC62" i="44"/>
  <c r="AG12" i="44"/>
  <c r="AE70" i="15"/>
  <c r="U197" i="37"/>
  <c r="Y197" i="37"/>
  <c r="AC197" i="37"/>
  <c r="AG197" i="37"/>
  <c r="AH197" i="37" s="1"/>
  <c r="AI197" i="37" s="1"/>
  <c r="AD507" i="1"/>
  <c r="AE507" i="1"/>
  <c r="T24" i="2"/>
  <c r="A5" i="48"/>
  <c r="A24" i="48" s="1"/>
  <c r="A72" i="47"/>
  <c r="U23" i="48"/>
  <c r="T23" i="48"/>
  <c r="S23" i="48"/>
  <c r="Q23" i="48"/>
  <c r="P23" i="48"/>
  <c r="O23" i="48"/>
  <c r="M23" i="48"/>
  <c r="L23" i="48"/>
  <c r="K23" i="48"/>
  <c r="I23" i="48"/>
  <c r="H23" i="48"/>
  <c r="G23" i="48"/>
  <c r="O71" i="47"/>
  <c r="E23" i="48"/>
  <c r="K71" i="47"/>
  <c r="C23" i="48" s="1"/>
  <c r="B23" i="48"/>
  <c r="J23" i="48"/>
  <c r="U22" i="48"/>
  <c r="T22" i="48"/>
  <c r="S22" i="48"/>
  <c r="Q22" i="48"/>
  <c r="P22" i="48"/>
  <c r="O22" i="48"/>
  <c r="M22" i="48"/>
  <c r="L22" i="48"/>
  <c r="K22" i="48"/>
  <c r="I22" i="48"/>
  <c r="H22" i="48"/>
  <c r="G22" i="48"/>
  <c r="O68" i="47"/>
  <c r="F22" i="48"/>
  <c r="E22" i="48"/>
  <c r="C22" i="48"/>
  <c r="B22" i="48"/>
  <c r="U21" i="48"/>
  <c r="T21" i="48"/>
  <c r="S21" i="48"/>
  <c r="Q21" i="48"/>
  <c r="P21" i="48"/>
  <c r="O21" i="48"/>
  <c r="M21" i="48"/>
  <c r="L21" i="48"/>
  <c r="K21" i="48"/>
  <c r="I21" i="48"/>
  <c r="H21" i="48"/>
  <c r="O64" i="47"/>
  <c r="F21" i="48"/>
  <c r="E21" i="48"/>
  <c r="C21" i="48"/>
  <c r="U20" i="48"/>
  <c r="S20" i="48"/>
  <c r="Q20" i="48"/>
  <c r="P20" i="48"/>
  <c r="O20" i="48"/>
  <c r="M20" i="48"/>
  <c r="L20" i="48"/>
  <c r="K20" i="48"/>
  <c r="I20" i="48"/>
  <c r="H20" i="48"/>
  <c r="G20" i="48"/>
  <c r="O60" i="47"/>
  <c r="F20" i="48"/>
  <c r="E20" i="48"/>
  <c r="C20" i="48"/>
  <c r="B20" i="48"/>
  <c r="AI58" i="47"/>
  <c r="U19" i="48"/>
  <c r="T19" i="48"/>
  <c r="S19" i="48"/>
  <c r="Q19" i="48"/>
  <c r="P19" i="48"/>
  <c r="O19" i="48"/>
  <c r="M19" i="48"/>
  <c r="L19" i="48"/>
  <c r="K19" i="48"/>
  <c r="I19" i="48"/>
  <c r="H19" i="48"/>
  <c r="G19" i="48"/>
  <c r="O56" i="47"/>
  <c r="F19" i="48"/>
  <c r="E19" i="48"/>
  <c r="C19" i="48"/>
  <c r="N19" i="48"/>
  <c r="U18" i="48"/>
  <c r="T18" i="48"/>
  <c r="S18" i="48"/>
  <c r="Q18" i="48"/>
  <c r="P18" i="48"/>
  <c r="O18" i="48"/>
  <c r="M18" i="48"/>
  <c r="L18" i="48"/>
  <c r="K18" i="48"/>
  <c r="I18" i="48"/>
  <c r="H18" i="48"/>
  <c r="G18" i="48"/>
  <c r="O52" i="47"/>
  <c r="F18" i="48"/>
  <c r="E18" i="48"/>
  <c r="C18" i="48"/>
  <c r="B18" i="48"/>
  <c r="R18" i="48"/>
  <c r="J18" i="48"/>
  <c r="U17" i="48"/>
  <c r="T17" i="48"/>
  <c r="S17" i="48"/>
  <c r="Q17" i="48"/>
  <c r="P17" i="48"/>
  <c r="O17" i="48"/>
  <c r="M17" i="48"/>
  <c r="L17" i="48"/>
  <c r="I17" i="48"/>
  <c r="H17" i="48"/>
  <c r="G17" i="48"/>
  <c r="O48" i="47"/>
  <c r="F17" i="48"/>
  <c r="E17" i="48"/>
  <c r="C17" i="48"/>
  <c r="B17" i="48"/>
  <c r="R17" i="48"/>
  <c r="U16" i="48"/>
  <c r="T16" i="48"/>
  <c r="S16" i="48"/>
  <c r="Q16" i="48"/>
  <c r="P16" i="48"/>
  <c r="O16" i="48"/>
  <c r="M16" i="48"/>
  <c r="K16" i="48"/>
  <c r="I16" i="48"/>
  <c r="G16" i="48"/>
  <c r="O44" i="47"/>
  <c r="F16" i="48"/>
  <c r="E16" i="48"/>
  <c r="V16" i="48"/>
  <c r="R16" i="48"/>
  <c r="N16" i="48"/>
  <c r="U15" i="48"/>
  <c r="T15" i="48"/>
  <c r="S15" i="48"/>
  <c r="Q15" i="48"/>
  <c r="P15" i="48"/>
  <c r="O15" i="48"/>
  <c r="M15" i="48"/>
  <c r="L15" i="48"/>
  <c r="K15" i="48"/>
  <c r="I15" i="48"/>
  <c r="H15" i="48"/>
  <c r="G15" i="48"/>
  <c r="O40" i="47"/>
  <c r="E15" i="48"/>
  <c r="C15" i="48"/>
  <c r="U14" i="48"/>
  <c r="T14" i="48"/>
  <c r="S14" i="48"/>
  <c r="Q14" i="48"/>
  <c r="P14" i="48"/>
  <c r="O14" i="48"/>
  <c r="M14" i="48"/>
  <c r="L14" i="48"/>
  <c r="K14" i="48"/>
  <c r="I14" i="48"/>
  <c r="G14" i="48"/>
  <c r="O35" i="47"/>
  <c r="F14" i="48"/>
  <c r="E14" i="48"/>
  <c r="V14" i="48"/>
  <c r="R14" i="48"/>
  <c r="U13" i="48"/>
  <c r="T13" i="48"/>
  <c r="S13" i="48"/>
  <c r="Q13" i="48"/>
  <c r="P13" i="48"/>
  <c r="O13" i="48"/>
  <c r="M13" i="48"/>
  <c r="L13" i="48"/>
  <c r="K13" i="48"/>
  <c r="I13" i="48"/>
  <c r="H13" i="48"/>
  <c r="G13" i="48"/>
  <c r="O31" i="47"/>
  <c r="F13" i="48"/>
  <c r="E13" i="48"/>
  <c r="C13" i="48"/>
  <c r="B13" i="48"/>
  <c r="U12" i="48"/>
  <c r="T12" i="48"/>
  <c r="S12" i="48"/>
  <c r="Q12" i="48"/>
  <c r="P12" i="48"/>
  <c r="O12" i="48"/>
  <c r="M12" i="48"/>
  <c r="L12" i="48"/>
  <c r="K12" i="48"/>
  <c r="I12" i="48"/>
  <c r="G12" i="48"/>
  <c r="O27" i="47"/>
  <c r="F12" i="48"/>
  <c r="E12" i="48"/>
  <c r="C12" i="48"/>
  <c r="B12" i="48"/>
  <c r="N12" i="48"/>
  <c r="U11" i="48"/>
  <c r="T11" i="48"/>
  <c r="S11" i="48"/>
  <c r="P11" i="48"/>
  <c r="O11" i="48"/>
  <c r="M11" i="48"/>
  <c r="L11" i="48"/>
  <c r="K11" i="48"/>
  <c r="I11" i="48"/>
  <c r="H11" i="48"/>
  <c r="G11" i="48"/>
  <c r="O23" i="47"/>
  <c r="E11" i="48"/>
  <c r="C11" i="48"/>
  <c r="B11" i="48"/>
  <c r="R11" i="48"/>
  <c r="U10" i="48"/>
  <c r="T10" i="48"/>
  <c r="S10" i="48"/>
  <c r="Q10" i="48"/>
  <c r="P10" i="48"/>
  <c r="O10" i="48"/>
  <c r="L10" i="48"/>
  <c r="K10" i="48"/>
  <c r="I10" i="48"/>
  <c r="H10" i="48"/>
  <c r="G10" i="48"/>
  <c r="O19" i="47"/>
  <c r="F10" i="48"/>
  <c r="E10" i="48"/>
  <c r="C10" i="48"/>
  <c r="B10" i="48"/>
  <c r="V10" i="48"/>
  <c r="R10" i="48"/>
  <c r="U9" i="48"/>
  <c r="S9" i="48"/>
  <c r="Q9" i="48"/>
  <c r="P9" i="48"/>
  <c r="O9" i="48"/>
  <c r="M9" i="48"/>
  <c r="L9" i="48"/>
  <c r="K9" i="48"/>
  <c r="I9" i="48"/>
  <c r="H9" i="48"/>
  <c r="G9" i="48"/>
  <c r="O15" i="47"/>
  <c r="F9" i="48"/>
  <c r="E9" i="48"/>
  <c r="C9" i="48"/>
  <c r="B9" i="48"/>
  <c r="V9" i="48"/>
  <c r="R9" i="48"/>
  <c r="U8" i="48"/>
  <c r="T8" i="48"/>
  <c r="Q8" i="48"/>
  <c r="M8" i="48"/>
  <c r="L8" i="48"/>
  <c r="K8" i="48"/>
  <c r="I8" i="48"/>
  <c r="H8" i="48"/>
  <c r="G8" i="48"/>
  <c r="O11" i="47"/>
  <c r="F8" i="48"/>
  <c r="E8" i="48"/>
  <c r="C8" i="48"/>
  <c r="B8" i="48"/>
  <c r="R21" i="48"/>
  <c r="Y71" i="47"/>
  <c r="N23" i="48" s="1"/>
  <c r="V21" i="48"/>
  <c r="AG71" i="47"/>
  <c r="V23" i="48" s="1"/>
  <c r="V19" i="48"/>
  <c r="J20" i="48"/>
  <c r="J19" i="48"/>
  <c r="V22" i="48"/>
  <c r="AC71" i="47"/>
  <c r="R23" i="48" s="1"/>
  <c r="V15" i="48"/>
  <c r="J14" i="48"/>
  <c r="AG411" i="1"/>
  <c r="Z502" i="1"/>
  <c r="AA502" i="1"/>
  <c r="P23" i="2" s="1"/>
  <c r="AB502" i="1"/>
  <c r="AG464" i="1"/>
  <c r="AG465" i="1"/>
  <c r="AG466" i="1"/>
  <c r="AG467" i="1"/>
  <c r="AG468" i="1"/>
  <c r="AG469" i="1"/>
  <c r="AG470" i="1"/>
  <c r="AG471" i="1"/>
  <c r="AG472" i="1"/>
  <c r="AG473" i="1"/>
  <c r="AG474" i="1"/>
  <c r="AG475" i="1"/>
  <c r="AG476" i="1"/>
  <c r="AG477" i="1"/>
  <c r="AG478" i="1"/>
  <c r="AG479" i="1"/>
  <c r="AG480" i="1"/>
  <c r="AG481" i="1"/>
  <c r="AG482" i="1"/>
  <c r="AG483" i="1"/>
  <c r="AG484" i="1"/>
  <c r="AG485" i="1"/>
  <c r="AG486" i="1"/>
  <c r="AG487" i="1"/>
  <c r="AG488" i="1"/>
  <c r="AG489" i="1"/>
  <c r="AG490" i="1"/>
  <c r="AG491" i="1"/>
  <c r="AG492" i="1"/>
  <c r="AG493" i="1"/>
  <c r="AG494" i="1"/>
  <c r="AG495" i="1"/>
  <c r="AG496" i="1"/>
  <c r="AG497" i="1"/>
  <c r="AG498" i="1"/>
  <c r="AG499" i="1"/>
  <c r="AG500" i="1"/>
  <c r="AG501" i="1"/>
  <c r="Y405" i="1"/>
  <c r="AC405" i="1"/>
  <c r="AG405" i="1"/>
  <c r="Y406" i="1"/>
  <c r="AC406" i="1"/>
  <c r="AG406" i="1"/>
  <c r="Y407" i="1"/>
  <c r="AC407" i="1"/>
  <c r="AG407" i="1"/>
  <c r="Z408" i="1"/>
  <c r="AA408" i="1"/>
  <c r="AB408" i="1"/>
  <c r="AD408" i="1"/>
  <c r="AE408" i="1"/>
  <c r="AF408" i="1"/>
  <c r="AA382" i="1"/>
  <c r="AB382" i="1"/>
  <c r="Q21" i="2"/>
  <c r="Z382" i="1"/>
  <c r="Y371" i="1"/>
  <c r="AC371" i="1"/>
  <c r="AG371" i="1"/>
  <c r="Y372" i="1"/>
  <c r="AC372" i="1"/>
  <c r="AG372" i="1"/>
  <c r="K507" i="1"/>
  <c r="C24" i="2" s="1"/>
  <c r="Y379" i="1"/>
  <c r="AC379" i="1"/>
  <c r="AG379" i="1"/>
  <c r="Y380" i="1"/>
  <c r="Y375" i="1"/>
  <c r="Y376" i="1"/>
  <c r="Y377" i="1"/>
  <c r="Y378" i="1"/>
  <c r="Y381" i="1"/>
  <c r="AC380" i="1"/>
  <c r="AG380" i="1"/>
  <c r="AC381" i="1"/>
  <c r="AG381" i="1"/>
  <c r="AA357" i="1"/>
  <c r="AB357" i="1"/>
  <c r="Q19" i="2" s="1"/>
  <c r="Z357" i="1"/>
  <c r="O19" i="2"/>
  <c r="Y356" i="1"/>
  <c r="AC356" i="1"/>
  <c r="AG356" i="1"/>
  <c r="P18" i="17"/>
  <c r="Q18" i="17"/>
  <c r="O18" i="17"/>
  <c r="Y343" i="1"/>
  <c r="AC343" i="1"/>
  <c r="AG343" i="1"/>
  <c r="Z344" i="1"/>
  <c r="O18" i="2"/>
  <c r="AA344" i="1"/>
  <c r="P18" i="2"/>
  <c r="AB344" i="1"/>
  <c r="AD344" i="1"/>
  <c r="AE344" i="1"/>
  <c r="T18" i="2" s="1"/>
  <c r="AF344" i="1"/>
  <c r="U18" i="2"/>
  <c r="AA331" i="1"/>
  <c r="AB331" i="1"/>
  <c r="Z331" i="1"/>
  <c r="O17" i="2" s="1"/>
  <c r="AG329" i="1"/>
  <c r="AC329" i="1"/>
  <c r="Y329" i="1"/>
  <c r="R331" i="1"/>
  <c r="G17" i="2" s="1"/>
  <c r="Y330" i="1"/>
  <c r="AC330" i="1"/>
  <c r="AG330" i="1"/>
  <c r="AA294" i="1"/>
  <c r="P16" i="2" s="1"/>
  <c r="AB294" i="1"/>
  <c r="Q16" i="2"/>
  <c r="Z294" i="1"/>
  <c r="O16" i="2"/>
  <c r="AC291" i="1"/>
  <c r="AG291" i="1"/>
  <c r="AC292" i="1"/>
  <c r="AG292" i="1"/>
  <c r="AC293" i="1"/>
  <c r="AG293" i="1"/>
  <c r="S255" i="1"/>
  <c r="H15" i="2"/>
  <c r="T255" i="1"/>
  <c r="I15" i="2" s="1"/>
  <c r="V255" i="1"/>
  <c r="K15" i="2" s="1"/>
  <c r="W255" i="1"/>
  <c r="L15" i="2"/>
  <c r="X255" i="1"/>
  <c r="M15" i="2"/>
  <c r="Z255" i="1"/>
  <c r="O15" i="2" s="1"/>
  <c r="AA255" i="1"/>
  <c r="P15" i="2" s="1"/>
  <c r="AB255" i="1"/>
  <c r="Q15" i="2"/>
  <c r="AD255" i="1"/>
  <c r="S15" i="2"/>
  <c r="AE255" i="1"/>
  <c r="T15" i="2" s="1"/>
  <c r="AF255" i="1"/>
  <c r="U15" i="2" s="1"/>
  <c r="R255" i="1"/>
  <c r="G15" i="2" s="1"/>
  <c r="AC248" i="1"/>
  <c r="AG248" i="1"/>
  <c r="AC249" i="1"/>
  <c r="AG249" i="1"/>
  <c r="AC250" i="1"/>
  <c r="AG250" i="1"/>
  <c r="AC251" i="1"/>
  <c r="AG251" i="1"/>
  <c r="AC252" i="1"/>
  <c r="AG252" i="1"/>
  <c r="AC253" i="1"/>
  <c r="AG253" i="1"/>
  <c r="AC254" i="1"/>
  <c r="AG254" i="1"/>
  <c r="J255" i="1"/>
  <c r="J213" i="1"/>
  <c r="B14" i="2" s="1"/>
  <c r="AG174" i="16"/>
  <c r="AC174" i="16"/>
  <c r="AG173" i="16"/>
  <c r="AC173" i="16"/>
  <c r="AA213" i="1"/>
  <c r="P14" i="2"/>
  <c r="AB213" i="1"/>
  <c r="Q14" i="2" s="1"/>
  <c r="AD213" i="1"/>
  <c r="AE213" i="1"/>
  <c r="T14" i="2" s="1"/>
  <c r="AF213" i="1"/>
  <c r="Z213" i="1"/>
  <c r="O14" i="2"/>
  <c r="AC205" i="1"/>
  <c r="AG205" i="1"/>
  <c r="AC206" i="1"/>
  <c r="AG206" i="1"/>
  <c r="AC207" i="1"/>
  <c r="AG207" i="1"/>
  <c r="AC208" i="1"/>
  <c r="AG208" i="1"/>
  <c r="AC209" i="1"/>
  <c r="AG209" i="1"/>
  <c r="AC210" i="1"/>
  <c r="AG210" i="1"/>
  <c r="AC212" i="1"/>
  <c r="AG212" i="1"/>
  <c r="Y205" i="1"/>
  <c r="Y206" i="1"/>
  <c r="Y207" i="1"/>
  <c r="Y208" i="1"/>
  <c r="Y209" i="1"/>
  <c r="Y210" i="1"/>
  <c r="Y212" i="1"/>
  <c r="AB171" i="1"/>
  <c r="Q13" i="2" s="1"/>
  <c r="AC167" i="1"/>
  <c r="AG167" i="1"/>
  <c r="AC168" i="1"/>
  <c r="AG168" i="1"/>
  <c r="AC169" i="1"/>
  <c r="AG169" i="1"/>
  <c r="AC170" i="1"/>
  <c r="AG170" i="1"/>
  <c r="AG145" i="16"/>
  <c r="AC145" i="16"/>
  <c r="K132" i="1"/>
  <c r="C12" i="2"/>
  <c r="AD132" i="1"/>
  <c r="S12" i="2" s="1"/>
  <c r="AE132" i="1"/>
  <c r="T12" i="2" s="1"/>
  <c r="AF132" i="1"/>
  <c r="Y131" i="1"/>
  <c r="AC131" i="1"/>
  <c r="AG131" i="1"/>
  <c r="AC91" i="16"/>
  <c r="AG91" i="16"/>
  <c r="AC66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G66" i="1"/>
  <c r="AG67" i="1"/>
  <c r="AG68" i="1"/>
  <c r="AG69" i="1"/>
  <c r="AG70" i="1"/>
  <c r="AG71" i="1"/>
  <c r="AG72" i="1"/>
  <c r="AG73" i="1"/>
  <c r="AG74" i="1"/>
  <c r="AG75" i="1"/>
  <c r="Y75" i="1"/>
  <c r="AG76" i="1"/>
  <c r="AG77" i="1"/>
  <c r="Y78" i="1"/>
  <c r="AG78" i="1"/>
  <c r="AG79" i="1"/>
  <c r="AG80" i="1"/>
  <c r="Y80" i="1"/>
  <c r="Y66" i="1"/>
  <c r="Y67" i="1"/>
  <c r="Y68" i="1"/>
  <c r="Y69" i="1"/>
  <c r="Y70" i="1"/>
  <c r="Y71" i="1"/>
  <c r="Y72" i="1"/>
  <c r="Y73" i="1"/>
  <c r="Y74" i="1"/>
  <c r="Y76" i="1"/>
  <c r="Y77" i="1"/>
  <c r="Y79" i="1"/>
  <c r="Y46" i="1"/>
  <c r="AC45" i="16"/>
  <c r="AG45" i="16"/>
  <c r="AG47" i="16"/>
  <c r="AC47" i="16"/>
  <c r="AG46" i="16"/>
  <c r="AC46" i="16"/>
  <c r="Z33" i="1"/>
  <c r="AA33" i="1"/>
  <c r="P9" i="2"/>
  <c r="AB33" i="1"/>
  <c r="AD33" i="1"/>
  <c r="S9" i="2"/>
  <c r="AE33" i="1"/>
  <c r="AF33" i="1"/>
  <c r="U9" i="2" s="1"/>
  <c r="Y32" i="1"/>
  <c r="AC32" i="1"/>
  <c r="AG32" i="1"/>
  <c r="AC17" i="1"/>
  <c r="AG17" i="1"/>
  <c r="AC18" i="1"/>
  <c r="AG18" i="1"/>
  <c r="AG13" i="16"/>
  <c r="AC13" i="16"/>
  <c r="AC134" i="13"/>
  <c r="AG134" i="13"/>
  <c r="AC135" i="13"/>
  <c r="AG135" i="13"/>
  <c r="AC136" i="13"/>
  <c r="AG136" i="13"/>
  <c r="AC137" i="13"/>
  <c r="AG137" i="13"/>
  <c r="AC138" i="13"/>
  <c r="AG138" i="13"/>
  <c r="AC139" i="13"/>
  <c r="AG139" i="13"/>
  <c r="AC140" i="13"/>
  <c r="AG140" i="13"/>
  <c r="AC141" i="13"/>
  <c r="AG141" i="13"/>
  <c r="U134" i="13"/>
  <c r="Y134" i="13"/>
  <c r="U135" i="13"/>
  <c r="Y135" i="13"/>
  <c r="U136" i="13"/>
  <c r="Y136" i="13"/>
  <c r="U137" i="13"/>
  <c r="Y137" i="13"/>
  <c r="U138" i="13"/>
  <c r="Y138" i="13"/>
  <c r="U139" i="13"/>
  <c r="Y139" i="13"/>
  <c r="U140" i="13"/>
  <c r="Y140" i="13"/>
  <c r="U141" i="13"/>
  <c r="Y141" i="13"/>
  <c r="AG68" i="15"/>
  <c r="AC68" i="15"/>
  <c r="Y68" i="15"/>
  <c r="U68" i="15"/>
  <c r="AG61" i="44"/>
  <c r="AC61" i="44"/>
  <c r="Y61" i="44"/>
  <c r="U61" i="44"/>
  <c r="A3" i="44"/>
  <c r="A3" i="45" s="1"/>
  <c r="AG327" i="1"/>
  <c r="AC327" i="1"/>
  <c r="U327" i="1"/>
  <c r="Y327" i="1"/>
  <c r="AG172" i="16"/>
  <c r="AC172" i="16"/>
  <c r="AG138" i="16"/>
  <c r="AC138" i="16"/>
  <c r="Q10" i="17"/>
  <c r="X79" i="16"/>
  <c r="M10" i="17" s="1"/>
  <c r="W79" i="16"/>
  <c r="L10" i="17"/>
  <c r="V79" i="16"/>
  <c r="K10" i="17" s="1"/>
  <c r="AE142" i="13"/>
  <c r="T23" i="31" s="1"/>
  <c r="AD142" i="13"/>
  <c r="S23" i="31" s="1"/>
  <c r="AB142" i="13"/>
  <c r="Q24" i="14"/>
  <c r="AA142" i="13"/>
  <c r="P23" i="43" s="1"/>
  <c r="Z142" i="13"/>
  <c r="O23" i="31" s="1"/>
  <c r="X142" i="13"/>
  <c r="W142" i="13"/>
  <c r="L24" i="14" s="1"/>
  <c r="V142" i="13"/>
  <c r="K24" i="14" s="1"/>
  <c r="AC132" i="13"/>
  <c r="Y132" i="13"/>
  <c r="U132" i="13"/>
  <c r="Z139" i="16"/>
  <c r="O12" i="17" s="1"/>
  <c r="AA139" i="16"/>
  <c r="P12" i="17"/>
  <c r="AB139" i="16"/>
  <c r="X382" i="1"/>
  <c r="M21" i="2"/>
  <c r="W382" i="1"/>
  <c r="L21" i="2"/>
  <c r="V382" i="1"/>
  <c r="K21" i="2" s="1"/>
  <c r="AG378" i="1"/>
  <c r="AC378" i="1"/>
  <c r="U378" i="1"/>
  <c r="AG377" i="1"/>
  <c r="AC377" i="1"/>
  <c r="U377" i="1"/>
  <c r="AG376" i="1"/>
  <c r="AC376" i="1"/>
  <c r="U376" i="1"/>
  <c r="K23" i="17"/>
  <c r="L23" i="17"/>
  <c r="M23" i="17"/>
  <c r="O23" i="17"/>
  <c r="Z31" i="16"/>
  <c r="Z61" i="16"/>
  <c r="O9" i="17" s="1"/>
  <c r="Z96" i="16"/>
  <c r="Z164" i="16"/>
  <c r="O13" i="17" s="1"/>
  <c r="P23" i="17"/>
  <c r="AA31" i="16"/>
  <c r="P8" i="17"/>
  <c r="AA61" i="16"/>
  <c r="P9" i="17" s="1"/>
  <c r="AA96" i="16"/>
  <c r="P11" i="17" s="1"/>
  <c r="AA164" i="16"/>
  <c r="P13" i="17"/>
  <c r="P15" i="17"/>
  <c r="P16" i="17"/>
  <c r="P17" i="17"/>
  <c r="P19" i="17"/>
  <c r="P20" i="17"/>
  <c r="P21" i="17"/>
  <c r="P22" i="17"/>
  <c r="AB31" i="16"/>
  <c r="Q8" i="17" s="1"/>
  <c r="AB61" i="16"/>
  <c r="Q9" i="17" s="1"/>
  <c r="AB96" i="16"/>
  <c r="AB164" i="16"/>
  <c r="Q13" i="17" s="1"/>
  <c r="W502" i="1"/>
  <c r="L23" i="2"/>
  <c r="AG463" i="1"/>
  <c r="AG462" i="1"/>
  <c r="AG461" i="1"/>
  <c r="AG460" i="1"/>
  <c r="AG459" i="1"/>
  <c r="AG458" i="1"/>
  <c r="AG457" i="1"/>
  <c r="AG456" i="1"/>
  <c r="AG455" i="1"/>
  <c r="AG454" i="1"/>
  <c r="AG453" i="1"/>
  <c r="AG452" i="1"/>
  <c r="AG451" i="1"/>
  <c r="AG450" i="1"/>
  <c r="AG449" i="1"/>
  <c r="AG448" i="1"/>
  <c r="AG447" i="1"/>
  <c r="AG446" i="1"/>
  <c r="AG445" i="1"/>
  <c r="AG444" i="1"/>
  <c r="AG443" i="1"/>
  <c r="AG442" i="1"/>
  <c r="AG441" i="1"/>
  <c r="AG440" i="1"/>
  <c r="AG439" i="1"/>
  <c r="AG438" i="1"/>
  <c r="AG437" i="1"/>
  <c r="AG436" i="1"/>
  <c r="AG435" i="1"/>
  <c r="AG434" i="1"/>
  <c r="AG433" i="1"/>
  <c r="AG432" i="1"/>
  <c r="AG431" i="1"/>
  <c r="AG430" i="1"/>
  <c r="AG429" i="1"/>
  <c r="AG428" i="1"/>
  <c r="AG427" i="1"/>
  <c r="AG426" i="1"/>
  <c r="AG425" i="1"/>
  <c r="AG424" i="1"/>
  <c r="AG423" i="1"/>
  <c r="AG422" i="1"/>
  <c r="AG421" i="1"/>
  <c r="AG420" i="1"/>
  <c r="AG419" i="1"/>
  <c r="AG418" i="1"/>
  <c r="AG417" i="1"/>
  <c r="AG416" i="1"/>
  <c r="AG415" i="1"/>
  <c r="U296" i="1"/>
  <c r="Y296" i="1"/>
  <c r="AC296" i="1"/>
  <c r="AG296" i="1"/>
  <c r="U298" i="1"/>
  <c r="Y298" i="1"/>
  <c r="AC298" i="1"/>
  <c r="AG298" i="1"/>
  <c r="U299" i="1"/>
  <c r="Y299" i="1"/>
  <c r="AC299" i="1"/>
  <c r="AG299" i="1"/>
  <c r="U300" i="1"/>
  <c r="Y300" i="1"/>
  <c r="AC300" i="1"/>
  <c r="AG300" i="1"/>
  <c r="U301" i="1"/>
  <c r="Y301" i="1"/>
  <c r="AC301" i="1"/>
  <c r="AG301" i="1"/>
  <c r="U302" i="1"/>
  <c r="Y302" i="1"/>
  <c r="AC302" i="1"/>
  <c r="AG302" i="1"/>
  <c r="U303" i="1"/>
  <c r="Y303" i="1"/>
  <c r="AC303" i="1"/>
  <c r="AG303" i="1"/>
  <c r="U304" i="1"/>
  <c r="Y304" i="1"/>
  <c r="AC304" i="1"/>
  <c r="AG304" i="1"/>
  <c r="U305" i="1"/>
  <c r="Y305" i="1"/>
  <c r="AC305" i="1"/>
  <c r="AG305" i="1"/>
  <c r="U306" i="1"/>
  <c r="Y306" i="1"/>
  <c r="AC306" i="1"/>
  <c r="AG306" i="1"/>
  <c r="U307" i="1"/>
  <c r="Y307" i="1"/>
  <c r="AC307" i="1"/>
  <c r="AG307" i="1"/>
  <c r="U308" i="1"/>
  <c r="Y308" i="1"/>
  <c r="AC308" i="1"/>
  <c r="AG308" i="1"/>
  <c r="U309" i="1"/>
  <c r="Y309" i="1"/>
  <c r="AC309" i="1"/>
  <c r="AG309" i="1"/>
  <c r="U310" i="1"/>
  <c r="Y310" i="1"/>
  <c r="AC310" i="1"/>
  <c r="AG310" i="1"/>
  <c r="U311" i="1"/>
  <c r="Y311" i="1"/>
  <c r="AC311" i="1"/>
  <c r="AG311" i="1"/>
  <c r="U312" i="1"/>
  <c r="Y312" i="1"/>
  <c r="AC312" i="1"/>
  <c r="AG312" i="1"/>
  <c r="U313" i="1"/>
  <c r="Y313" i="1"/>
  <c r="AC313" i="1"/>
  <c r="AG313" i="1"/>
  <c r="U314" i="1"/>
  <c r="Y314" i="1"/>
  <c r="AC314" i="1"/>
  <c r="AG314" i="1"/>
  <c r="U315" i="1"/>
  <c r="Y315" i="1"/>
  <c r="AC315" i="1"/>
  <c r="AG315" i="1"/>
  <c r="U316" i="1"/>
  <c r="Y316" i="1"/>
  <c r="AC316" i="1"/>
  <c r="AG316" i="1"/>
  <c r="U317" i="1"/>
  <c r="Y317" i="1"/>
  <c r="AC317" i="1"/>
  <c r="AG317" i="1"/>
  <c r="U318" i="1"/>
  <c r="Y318" i="1"/>
  <c r="AC318" i="1"/>
  <c r="AG318" i="1"/>
  <c r="U319" i="1"/>
  <c r="Y319" i="1"/>
  <c r="AC319" i="1"/>
  <c r="AG319" i="1"/>
  <c r="U320" i="1"/>
  <c r="Y320" i="1"/>
  <c r="AC320" i="1"/>
  <c r="AG320" i="1"/>
  <c r="U321" i="1"/>
  <c r="Y321" i="1"/>
  <c r="AC321" i="1"/>
  <c r="AG321" i="1"/>
  <c r="U322" i="1"/>
  <c r="Y322" i="1"/>
  <c r="AC322" i="1"/>
  <c r="AG322" i="1"/>
  <c r="U323" i="1"/>
  <c r="Y323" i="1"/>
  <c r="AC323" i="1"/>
  <c r="AG323" i="1"/>
  <c r="U324" i="1"/>
  <c r="Y324" i="1"/>
  <c r="AC324" i="1"/>
  <c r="AG324" i="1"/>
  <c r="U325" i="1"/>
  <c r="Y325" i="1"/>
  <c r="AC325" i="1"/>
  <c r="AG325" i="1"/>
  <c r="U326" i="1"/>
  <c r="Y326" i="1"/>
  <c r="AC326" i="1"/>
  <c r="AG326" i="1"/>
  <c r="U328" i="1"/>
  <c r="Y328" i="1"/>
  <c r="AC328" i="1"/>
  <c r="AG328" i="1"/>
  <c r="AC259" i="1"/>
  <c r="AG259" i="1"/>
  <c r="AC260" i="1"/>
  <c r="AG260" i="1"/>
  <c r="AC261" i="1"/>
  <c r="AG261" i="1"/>
  <c r="AC262" i="1"/>
  <c r="AG262" i="1"/>
  <c r="AC263" i="1"/>
  <c r="AG263" i="1"/>
  <c r="AC264" i="1"/>
  <c r="AG264" i="1"/>
  <c r="AC265" i="1"/>
  <c r="AH265" i="1" s="1"/>
  <c r="AG265" i="1"/>
  <c r="AI265" i="1"/>
  <c r="AC266" i="1"/>
  <c r="AG266" i="1"/>
  <c r="AC267" i="1"/>
  <c r="AG267" i="1"/>
  <c r="AC268" i="1"/>
  <c r="AG268" i="1"/>
  <c r="AC269" i="1"/>
  <c r="AG269" i="1"/>
  <c r="AC270" i="1"/>
  <c r="AG270" i="1"/>
  <c r="AC271" i="1"/>
  <c r="AG271" i="1"/>
  <c r="AC272" i="1"/>
  <c r="AG272" i="1"/>
  <c r="AC273" i="1"/>
  <c r="AG273" i="1"/>
  <c r="AC274" i="1"/>
  <c r="AG274" i="1"/>
  <c r="AC275" i="1"/>
  <c r="AG275" i="1"/>
  <c r="AC276" i="1"/>
  <c r="AG276" i="1"/>
  <c r="AC277" i="1"/>
  <c r="AG277" i="1"/>
  <c r="AC278" i="1"/>
  <c r="AG278" i="1"/>
  <c r="AC279" i="1"/>
  <c r="AG279" i="1"/>
  <c r="AC281" i="1"/>
  <c r="AG281" i="1"/>
  <c r="AC282" i="1"/>
  <c r="AG282" i="1"/>
  <c r="AC283" i="1"/>
  <c r="AG283" i="1"/>
  <c r="AC284" i="1"/>
  <c r="AG284" i="1"/>
  <c r="AC285" i="1"/>
  <c r="AG285" i="1"/>
  <c r="AC286" i="1"/>
  <c r="AG286" i="1"/>
  <c r="AC287" i="1"/>
  <c r="AG287" i="1"/>
  <c r="AC288" i="1"/>
  <c r="AG288" i="1"/>
  <c r="AC289" i="1"/>
  <c r="AG289" i="1"/>
  <c r="AC290" i="1"/>
  <c r="AG290" i="1"/>
  <c r="M294" i="1"/>
  <c r="D16" i="2" s="1"/>
  <c r="N294" i="1"/>
  <c r="E16" i="2" s="1"/>
  <c r="O294" i="1"/>
  <c r="F16" i="2" s="1"/>
  <c r="P294" i="1"/>
  <c r="Q294" i="1"/>
  <c r="Q508" i="1" s="1"/>
  <c r="R294" i="1"/>
  <c r="G16" i="2"/>
  <c r="S294" i="1"/>
  <c r="H16" i="2"/>
  <c r="T294" i="1"/>
  <c r="I16" i="2" s="1"/>
  <c r="V294" i="1"/>
  <c r="K16" i="2" s="1"/>
  <c r="W294" i="1"/>
  <c r="L16" i="2"/>
  <c r="X294" i="1"/>
  <c r="M16" i="2"/>
  <c r="O15" i="17"/>
  <c r="M15" i="17"/>
  <c r="L15" i="17"/>
  <c r="K15" i="17"/>
  <c r="AG247" i="1"/>
  <c r="AC247" i="1"/>
  <c r="U247" i="1"/>
  <c r="AG246" i="1"/>
  <c r="AC246" i="1"/>
  <c r="U246" i="1"/>
  <c r="AG245" i="1"/>
  <c r="AC245" i="1"/>
  <c r="U245" i="1"/>
  <c r="AG244" i="1"/>
  <c r="AC244" i="1"/>
  <c r="U244" i="1"/>
  <c r="AG243" i="1"/>
  <c r="AC243" i="1"/>
  <c r="U243" i="1"/>
  <c r="AG242" i="1"/>
  <c r="U242" i="1"/>
  <c r="AC242" i="1"/>
  <c r="AG241" i="1"/>
  <c r="AC241" i="1"/>
  <c r="U241" i="1"/>
  <c r="AG240" i="1"/>
  <c r="AC240" i="1"/>
  <c r="U240" i="1"/>
  <c r="AG239" i="1"/>
  <c r="AC239" i="1"/>
  <c r="U239" i="1"/>
  <c r="AG238" i="1"/>
  <c r="AC238" i="1"/>
  <c r="U238" i="1"/>
  <c r="AG237" i="1"/>
  <c r="AC237" i="1"/>
  <c r="U237" i="1"/>
  <c r="AG236" i="1"/>
  <c r="AC236" i="1"/>
  <c r="U236" i="1"/>
  <c r="AG235" i="1"/>
  <c r="AC235" i="1"/>
  <c r="U235" i="1"/>
  <c r="AG234" i="1"/>
  <c r="AC234" i="1"/>
  <c r="U234" i="1"/>
  <c r="AG233" i="1"/>
  <c r="AC233" i="1"/>
  <c r="U233" i="1"/>
  <c r="AG171" i="16"/>
  <c r="AC171" i="16"/>
  <c r="AG170" i="16"/>
  <c r="AC170" i="16"/>
  <c r="AG169" i="16"/>
  <c r="AC169" i="16"/>
  <c r="AG168" i="16"/>
  <c r="AC168" i="16"/>
  <c r="AG167" i="16"/>
  <c r="AC167" i="16"/>
  <c r="AG166" i="16"/>
  <c r="AC166" i="16"/>
  <c r="AG204" i="1"/>
  <c r="AC204" i="1"/>
  <c r="U204" i="1"/>
  <c r="AG203" i="1"/>
  <c r="AC203" i="1"/>
  <c r="U203" i="1"/>
  <c r="AG202" i="1"/>
  <c r="AC202" i="1"/>
  <c r="U202" i="1"/>
  <c r="AG201" i="1"/>
  <c r="AC201" i="1"/>
  <c r="U201" i="1"/>
  <c r="AG200" i="1"/>
  <c r="AC200" i="1"/>
  <c r="U200" i="1"/>
  <c r="AG199" i="1"/>
  <c r="AC199" i="1"/>
  <c r="U199" i="1"/>
  <c r="AG198" i="1"/>
  <c r="AC198" i="1"/>
  <c r="U198" i="1"/>
  <c r="AG197" i="1"/>
  <c r="AC197" i="1"/>
  <c r="U197" i="1"/>
  <c r="AG196" i="1"/>
  <c r="AC196" i="1"/>
  <c r="U196" i="1"/>
  <c r="AG195" i="1"/>
  <c r="AC195" i="1"/>
  <c r="U195" i="1"/>
  <c r="AG194" i="1"/>
  <c r="AC194" i="1"/>
  <c r="U194" i="1"/>
  <c r="AG193" i="1"/>
  <c r="AC193" i="1"/>
  <c r="U193" i="1"/>
  <c r="AG192" i="1"/>
  <c r="AC192" i="1"/>
  <c r="U192" i="1"/>
  <c r="AG191" i="1"/>
  <c r="AC191" i="1"/>
  <c r="U191" i="1"/>
  <c r="AG190" i="1"/>
  <c r="AC190" i="1"/>
  <c r="U190" i="1"/>
  <c r="AG189" i="1"/>
  <c r="AC189" i="1"/>
  <c r="U189" i="1"/>
  <c r="AG188" i="1"/>
  <c r="AC188" i="1"/>
  <c r="U188" i="1"/>
  <c r="AG187" i="1"/>
  <c r="AC187" i="1"/>
  <c r="U187" i="1"/>
  <c r="AG185" i="1"/>
  <c r="AC185" i="1"/>
  <c r="U185" i="1"/>
  <c r="AG184" i="1"/>
  <c r="U184" i="1"/>
  <c r="AH184" i="1" s="1"/>
  <c r="AI184" i="1" s="1"/>
  <c r="AC184" i="1"/>
  <c r="AG183" i="1"/>
  <c r="AC183" i="1"/>
  <c r="U183" i="1"/>
  <c r="N213" i="1"/>
  <c r="E14" i="2" s="1"/>
  <c r="O213" i="1"/>
  <c r="F14" i="2" s="1"/>
  <c r="P213" i="1"/>
  <c r="R213" i="1"/>
  <c r="G14" i="2" s="1"/>
  <c r="S213" i="1"/>
  <c r="H14" i="2" s="1"/>
  <c r="T213" i="1"/>
  <c r="I14" i="2"/>
  <c r="AG137" i="16"/>
  <c r="AC137" i="16"/>
  <c r="AG127" i="16"/>
  <c r="AC127" i="16"/>
  <c r="AG126" i="16"/>
  <c r="AC126" i="16"/>
  <c r="AG102" i="16"/>
  <c r="AC102" i="16"/>
  <c r="AG101" i="16"/>
  <c r="AC101" i="16"/>
  <c r="AG100" i="16"/>
  <c r="AC100" i="16"/>
  <c r="AG99" i="16"/>
  <c r="AC99" i="16"/>
  <c r="AB132" i="1"/>
  <c r="AA132" i="1"/>
  <c r="Z132" i="1"/>
  <c r="O12" i="2"/>
  <c r="X132" i="1"/>
  <c r="M12" i="2" s="1"/>
  <c r="W132" i="1"/>
  <c r="L12" i="2" s="1"/>
  <c r="V132" i="1"/>
  <c r="K12" i="2" s="1"/>
  <c r="AG119" i="1"/>
  <c r="AC119" i="1"/>
  <c r="AG118" i="1"/>
  <c r="AC118" i="1"/>
  <c r="AG117" i="1"/>
  <c r="AC117" i="1"/>
  <c r="AG116" i="1"/>
  <c r="AC116" i="1"/>
  <c r="AG115" i="1"/>
  <c r="AC115" i="1"/>
  <c r="AG114" i="1"/>
  <c r="AC114" i="1"/>
  <c r="AG113" i="1"/>
  <c r="AC113" i="1"/>
  <c r="AG112" i="1"/>
  <c r="AC112" i="1"/>
  <c r="AG111" i="1"/>
  <c r="AC111" i="1"/>
  <c r="AG110" i="1"/>
  <c r="AC110" i="1"/>
  <c r="AG109" i="1"/>
  <c r="AC109" i="1"/>
  <c r="AG107" i="1"/>
  <c r="AC107" i="1"/>
  <c r="AG106" i="1"/>
  <c r="AC106" i="1"/>
  <c r="AG105" i="1"/>
  <c r="AC105" i="1"/>
  <c r="AG104" i="1"/>
  <c r="AC104" i="1"/>
  <c r="AG103" i="1"/>
  <c r="AC103" i="1"/>
  <c r="AG102" i="1"/>
  <c r="AC102" i="1"/>
  <c r="AG101" i="1"/>
  <c r="AC101" i="1"/>
  <c r="AG100" i="1"/>
  <c r="AC100" i="1"/>
  <c r="AG99" i="1"/>
  <c r="AC99" i="1"/>
  <c r="AG98" i="1"/>
  <c r="AC98" i="1"/>
  <c r="AG97" i="1"/>
  <c r="AC97" i="1"/>
  <c r="AG96" i="1"/>
  <c r="AC96" i="1"/>
  <c r="AG95" i="1"/>
  <c r="AC95" i="1"/>
  <c r="AG94" i="1"/>
  <c r="AC94" i="1"/>
  <c r="AG93" i="1"/>
  <c r="AC93" i="1"/>
  <c r="AG92" i="1"/>
  <c r="AC92" i="1"/>
  <c r="AG91" i="1"/>
  <c r="AC91" i="1"/>
  <c r="AG90" i="1"/>
  <c r="AC90" i="1"/>
  <c r="AG89" i="1"/>
  <c r="AC89" i="1"/>
  <c r="AG88" i="1"/>
  <c r="AC88" i="1"/>
  <c r="AG87" i="1"/>
  <c r="AC87" i="1"/>
  <c r="AG86" i="1"/>
  <c r="AC86" i="1"/>
  <c r="AG85" i="1"/>
  <c r="AC85" i="1"/>
  <c r="AG65" i="1"/>
  <c r="Y65" i="1"/>
  <c r="Y38" i="1"/>
  <c r="Y39" i="1"/>
  <c r="Y40" i="1"/>
  <c r="Y41" i="1"/>
  <c r="Y42" i="1"/>
  <c r="Y43" i="1"/>
  <c r="Y44" i="1"/>
  <c r="Y45" i="1"/>
  <c r="U38" i="1"/>
  <c r="U39" i="1"/>
  <c r="U40" i="1"/>
  <c r="AH40" i="1"/>
  <c r="AI40" i="1" s="1"/>
  <c r="U41" i="1"/>
  <c r="U42" i="1"/>
  <c r="U43" i="1"/>
  <c r="U44" i="1"/>
  <c r="Y23" i="1"/>
  <c r="Y24" i="1"/>
  <c r="Y25" i="1"/>
  <c r="Y26" i="1"/>
  <c r="Y27" i="1"/>
  <c r="Y28" i="1"/>
  <c r="Y29" i="1"/>
  <c r="Y31" i="1"/>
  <c r="U31" i="1"/>
  <c r="AC31" i="1"/>
  <c r="AG31" i="1"/>
  <c r="K33" i="1"/>
  <c r="C9" i="2" s="1"/>
  <c r="W31" i="16"/>
  <c r="L8" i="17" s="1"/>
  <c r="X31" i="16"/>
  <c r="M8" i="17" s="1"/>
  <c r="AD31" i="16"/>
  <c r="AE31" i="16"/>
  <c r="AF31" i="16"/>
  <c r="V31" i="16"/>
  <c r="K8" i="17"/>
  <c r="AG9" i="16"/>
  <c r="AC9" i="16"/>
  <c r="U9" i="16"/>
  <c r="AG506" i="1"/>
  <c r="AC506" i="1"/>
  <c r="Y506" i="1"/>
  <c r="U506" i="1"/>
  <c r="AG59" i="44"/>
  <c r="AC59" i="44"/>
  <c r="Y59" i="44"/>
  <c r="U59" i="44"/>
  <c r="X13" i="29"/>
  <c r="X17" i="29"/>
  <c r="X21" i="29"/>
  <c r="X13" i="43"/>
  <c r="X17" i="43"/>
  <c r="X21" i="43"/>
  <c r="V22" i="45"/>
  <c r="U22" i="45"/>
  <c r="T22" i="45"/>
  <c r="S22" i="45"/>
  <c r="R22" i="45"/>
  <c r="Q22" i="45"/>
  <c r="P22" i="45"/>
  <c r="O22" i="45"/>
  <c r="M22" i="45"/>
  <c r="L22" i="45"/>
  <c r="K22" i="45"/>
  <c r="I22" i="45"/>
  <c r="H22" i="45"/>
  <c r="G22" i="45"/>
  <c r="Y17" i="45"/>
  <c r="A5" i="45"/>
  <c r="A25" i="45" s="1"/>
  <c r="A1" i="45"/>
  <c r="Q100" i="44"/>
  <c r="P100" i="44"/>
  <c r="A100" i="44"/>
  <c r="AF99" i="44"/>
  <c r="U24" i="45"/>
  <c r="AE99" i="44"/>
  <c r="T24" i="45" s="1"/>
  <c r="AD99" i="44"/>
  <c r="S24" i="45" s="1"/>
  <c r="AB99" i="44"/>
  <c r="Q24" i="45" s="1"/>
  <c r="AA99" i="44"/>
  <c r="P24" i="45"/>
  <c r="Z99" i="44"/>
  <c r="X99" i="44"/>
  <c r="M24" i="45"/>
  <c r="W99" i="44"/>
  <c r="L24" i="45"/>
  <c r="V99" i="44"/>
  <c r="K24" i="45" s="1"/>
  <c r="T99" i="44"/>
  <c r="I24" i="45" s="1"/>
  <c r="S99" i="44"/>
  <c r="H24" i="45"/>
  <c r="R99" i="44"/>
  <c r="G24" i="45"/>
  <c r="O99" i="44"/>
  <c r="F24" i="45" s="1"/>
  <c r="N99" i="44"/>
  <c r="E24" i="45" s="1"/>
  <c r="M99" i="44"/>
  <c r="D24" i="45" s="1"/>
  <c r="J99" i="44"/>
  <c r="B24" i="45"/>
  <c r="AG58" i="44"/>
  <c r="AC58" i="44"/>
  <c r="Y58" i="44"/>
  <c r="U58" i="44"/>
  <c r="AG57" i="44"/>
  <c r="AG99" i="44" s="1"/>
  <c r="V24" i="45" s="1"/>
  <c r="AC57" i="44"/>
  <c r="Y57" i="44"/>
  <c r="U57" i="44"/>
  <c r="AF55" i="44"/>
  <c r="U23" i="45" s="1"/>
  <c r="AE55" i="44"/>
  <c r="T23" i="45" s="1"/>
  <c r="AD55" i="44"/>
  <c r="S23" i="45"/>
  <c r="AB55" i="44"/>
  <c r="Q23" i="45" s="1"/>
  <c r="AA55" i="44"/>
  <c r="P23" i="45" s="1"/>
  <c r="Z55" i="44"/>
  <c r="O23" i="45" s="1"/>
  <c r="X55" i="44"/>
  <c r="M23" i="45"/>
  <c r="W55" i="44"/>
  <c r="L23" i="45" s="1"/>
  <c r="V55" i="44"/>
  <c r="K23" i="45" s="1"/>
  <c r="T55" i="44"/>
  <c r="I23" i="45" s="1"/>
  <c r="S55" i="44"/>
  <c r="H23" i="45"/>
  <c r="R55" i="44"/>
  <c r="G23" i="45" s="1"/>
  <c r="O55" i="44"/>
  <c r="F23" i="45" s="1"/>
  <c r="N55" i="44"/>
  <c r="E23" i="45" s="1"/>
  <c r="M55" i="44"/>
  <c r="D23" i="45"/>
  <c r="K55" i="44"/>
  <c r="C23" i="45" s="1"/>
  <c r="J55" i="44"/>
  <c r="AG54" i="44"/>
  <c r="AG55" i="44" s="1"/>
  <c r="V23" i="45" s="1"/>
  <c r="AC54" i="44"/>
  <c r="AC55" i="44" s="1"/>
  <c r="R23" i="45" s="1"/>
  <c r="Y54" i="44"/>
  <c r="U54" i="44"/>
  <c r="U55" i="44"/>
  <c r="J23" i="45" s="1"/>
  <c r="AF52" i="44"/>
  <c r="AE52" i="44"/>
  <c r="AD52" i="44"/>
  <c r="AB52" i="44"/>
  <c r="AA52" i="44"/>
  <c r="Z52" i="44"/>
  <c r="X52" i="44"/>
  <c r="W52" i="44"/>
  <c r="V52" i="44"/>
  <c r="T52" i="44"/>
  <c r="S52" i="44"/>
  <c r="R52" i="44"/>
  <c r="O52" i="44"/>
  <c r="F22" i="45" s="1"/>
  <c r="N52" i="44"/>
  <c r="E22" i="45" s="1"/>
  <c r="M52" i="44"/>
  <c r="D22" i="45"/>
  <c r="K52" i="44"/>
  <c r="C22" i="45" s="1"/>
  <c r="J52" i="44"/>
  <c r="B22" i="45" s="1"/>
  <c r="AG51" i="44"/>
  <c r="AG52" i="44" s="1"/>
  <c r="AC51" i="44"/>
  <c r="AC52" i="44"/>
  <c r="Y51" i="44"/>
  <c r="Y52" i="44" s="1"/>
  <c r="N22" i="45" s="1"/>
  <c r="U51" i="44"/>
  <c r="AF49" i="44"/>
  <c r="U21" i="45" s="1"/>
  <c r="AE49" i="44"/>
  <c r="T21" i="45"/>
  <c r="AD49" i="44"/>
  <c r="S21" i="45" s="1"/>
  <c r="AB49" i="44"/>
  <c r="Q21" i="45" s="1"/>
  <c r="AA49" i="44"/>
  <c r="P21" i="45" s="1"/>
  <c r="Z49" i="44"/>
  <c r="O21" i="45"/>
  <c r="X49" i="44"/>
  <c r="M21" i="45" s="1"/>
  <c r="W49" i="44"/>
  <c r="L21" i="45" s="1"/>
  <c r="V49" i="44"/>
  <c r="K21" i="45" s="1"/>
  <c r="T49" i="44"/>
  <c r="I21" i="45"/>
  <c r="S49" i="44"/>
  <c r="H21" i="45" s="1"/>
  <c r="R49" i="44"/>
  <c r="G21" i="45" s="1"/>
  <c r="O49" i="44"/>
  <c r="F21" i="45" s="1"/>
  <c r="N49" i="44"/>
  <c r="E21" i="45"/>
  <c r="M49" i="44"/>
  <c r="D21" i="45" s="1"/>
  <c r="K49" i="44"/>
  <c r="C21" i="45" s="1"/>
  <c r="J49" i="44"/>
  <c r="B21" i="45" s="1"/>
  <c r="AG48" i="44"/>
  <c r="AG49" i="44"/>
  <c r="V21" i="45" s="1"/>
  <c r="AC48" i="44"/>
  <c r="AC49" i="44"/>
  <c r="R21" i="45" s="1"/>
  <c r="Y48" i="44"/>
  <c r="U48" i="44"/>
  <c r="U49" i="44"/>
  <c r="J21" i="45"/>
  <c r="AF46" i="44"/>
  <c r="U20" i="45" s="1"/>
  <c r="AE46" i="44"/>
  <c r="T20" i="45" s="1"/>
  <c r="AD46" i="44"/>
  <c r="S20" i="45" s="1"/>
  <c r="AB46" i="44"/>
  <c r="Q20" i="45"/>
  <c r="AA46" i="44"/>
  <c r="P20" i="45" s="1"/>
  <c r="Z46" i="44"/>
  <c r="O20" i="45" s="1"/>
  <c r="X46" i="44"/>
  <c r="M20" i="45" s="1"/>
  <c r="W46" i="44"/>
  <c r="L20" i="45"/>
  <c r="V46" i="44"/>
  <c r="K20" i="45" s="1"/>
  <c r="T46" i="44"/>
  <c r="I20" i="45" s="1"/>
  <c r="S46" i="44"/>
  <c r="H20" i="45" s="1"/>
  <c r="R46" i="44"/>
  <c r="G20" i="45"/>
  <c r="O46" i="44"/>
  <c r="F20" i="45" s="1"/>
  <c r="N46" i="44"/>
  <c r="E20" i="45" s="1"/>
  <c r="M46" i="44"/>
  <c r="D20" i="45" s="1"/>
  <c r="K46" i="44"/>
  <c r="C20" i="45"/>
  <c r="J46" i="44"/>
  <c r="B20" i="45" s="1"/>
  <c r="AG45" i="44"/>
  <c r="AC45" i="44"/>
  <c r="AC46" i="44" s="1"/>
  <c r="R20" i="45"/>
  <c r="Y45" i="44"/>
  <c r="Y46" i="44" s="1"/>
  <c r="N20" i="45" s="1"/>
  <c r="U45" i="44"/>
  <c r="AF43" i="44"/>
  <c r="U19" i="45" s="1"/>
  <c r="AE43" i="44"/>
  <c r="T19" i="45"/>
  <c r="AD43" i="44"/>
  <c r="S19" i="45" s="1"/>
  <c r="AB43" i="44"/>
  <c r="Q19" i="45" s="1"/>
  <c r="AA43" i="44"/>
  <c r="P19" i="45" s="1"/>
  <c r="Z43" i="44"/>
  <c r="O19" i="45"/>
  <c r="X43" i="44"/>
  <c r="M19" i="45"/>
  <c r="W43" i="44"/>
  <c r="L19" i="45" s="1"/>
  <c r="V43" i="44"/>
  <c r="K19" i="45" s="1"/>
  <c r="T43" i="44"/>
  <c r="I19" i="45"/>
  <c r="S43" i="44"/>
  <c r="H19" i="45"/>
  <c r="R43" i="44"/>
  <c r="G19" i="45" s="1"/>
  <c r="O43" i="44"/>
  <c r="F19" i="45" s="1"/>
  <c r="N43" i="44"/>
  <c r="E19" i="45"/>
  <c r="M43" i="44"/>
  <c r="D19" i="45"/>
  <c r="K43" i="44"/>
  <c r="C19" i="45" s="1"/>
  <c r="J43" i="44"/>
  <c r="B19" i="45" s="1"/>
  <c r="AG42" i="44"/>
  <c r="AG43" i="44"/>
  <c r="V19" i="45" s="1"/>
  <c r="AC42" i="44"/>
  <c r="AC43" i="44"/>
  <c r="R19" i="45" s="1"/>
  <c r="Y42" i="44"/>
  <c r="U42" i="44"/>
  <c r="AF40" i="44"/>
  <c r="U18" i="45"/>
  <c r="AE40" i="44"/>
  <c r="T18" i="45"/>
  <c r="AD40" i="44"/>
  <c r="S18" i="45" s="1"/>
  <c r="AB40" i="44"/>
  <c r="Q18" i="45"/>
  <c r="AA40" i="44"/>
  <c r="P18" i="45"/>
  <c r="Z40" i="44"/>
  <c r="O18" i="45"/>
  <c r="X40" i="44"/>
  <c r="M18" i="45" s="1"/>
  <c r="W40" i="44"/>
  <c r="L18" i="45"/>
  <c r="V40" i="44"/>
  <c r="K18" i="45"/>
  <c r="T40" i="44"/>
  <c r="I18" i="45"/>
  <c r="S40" i="44"/>
  <c r="H18" i="45" s="1"/>
  <c r="R40" i="44"/>
  <c r="G18" i="45"/>
  <c r="O40" i="44"/>
  <c r="F18" i="45"/>
  <c r="N40" i="44"/>
  <c r="E18" i="45"/>
  <c r="M40" i="44"/>
  <c r="D18" i="45" s="1"/>
  <c r="K40" i="44"/>
  <c r="C18" i="45"/>
  <c r="J40" i="44"/>
  <c r="B18" i="45"/>
  <c r="AG39" i="44"/>
  <c r="AG40" i="44"/>
  <c r="V18" i="45"/>
  <c r="AC39" i="44"/>
  <c r="AC40" i="44"/>
  <c r="R18" i="45"/>
  <c r="Y39" i="44"/>
  <c r="Y40" i="44"/>
  <c r="N18" i="45" s="1"/>
  <c r="U39" i="44"/>
  <c r="AF37" i="44"/>
  <c r="U17" i="45" s="1"/>
  <c r="AE37" i="44"/>
  <c r="T17" i="45"/>
  <c r="AD37" i="44"/>
  <c r="S17" i="45"/>
  <c r="AB37" i="44"/>
  <c r="Q17" i="45" s="1"/>
  <c r="AA37" i="44"/>
  <c r="P17" i="45" s="1"/>
  <c r="Z37" i="44"/>
  <c r="O17" i="45"/>
  <c r="X37" i="44"/>
  <c r="M17" i="45"/>
  <c r="W37" i="44"/>
  <c r="L17" i="45" s="1"/>
  <c r="V37" i="44"/>
  <c r="K17" i="45" s="1"/>
  <c r="T37" i="44"/>
  <c r="I17" i="45"/>
  <c r="S37" i="44"/>
  <c r="H17" i="45"/>
  <c r="R37" i="44"/>
  <c r="G17" i="45" s="1"/>
  <c r="O37" i="44"/>
  <c r="F17" i="45" s="1"/>
  <c r="N37" i="44"/>
  <c r="E17" i="45"/>
  <c r="M37" i="44"/>
  <c r="D17" i="45"/>
  <c r="K37" i="44"/>
  <c r="C17" i="45"/>
  <c r="J37" i="44"/>
  <c r="AG36" i="44"/>
  <c r="AG37" i="44" s="1"/>
  <c r="V17" i="45"/>
  <c r="AC36" i="44"/>
  <c r="Y36" i="44"/>
  <c r="U36" i="44"/>
  <c r="U37" i="44" s="1"/>
  <c r="J17" i="45" s="1"/>
  <c r="AF34" i="44"/>
  <c r="U16" i="45" s="1"/>
  <c r="AE34" i="44"/>
  <c r="T16" i="45" s="1"/>
  <c r="AD34" i="44"/>
  <c r="S16" i="45"/>
  <c r="AB34" i="44"/>
  <c r="Q16" i="45" s="1"/>
  <c r="AA34" i="44"/>
  <c r="P16" i="45" s="1"/>
  <c r="Z34" i="44"/>
  <c r="O16" i="45" s="1"/>
  <c r="X34" i="44"/>
  <c r="M16" i="45"/>
  <c r="W34" i="44"/>
  <c r="L16" i="45"/>
  <c r="V34" i="44"/>
  <c r="K16" i="45" s="1"/>
  <c r="T34" i="44"/>
  <c r="I16" i="45" s="1"/>
  <c r="S34" i="44"/>
  <c r="H16" i="45"/>
  <c r="R34" i="44"/>
  <c r="G16" i="45"/>
  <c r="O34" i="44"/>
  <c r="F16" i="45" s="1"/>
  <c r="N34" i="44"/>
  <c r="E16" i="45" s="1"/>
  <c r="M34" i="44"/>
  <c r="D16" i="45"/>
  <c r="K34" i="44"/>
  <c r="C16" i="45"/>
  <c r="J34" i="44"/>
  <c r="AI77" i="44" s="1"/>
  <c r="AG33" i="44"/>
  <c r="AG34" i="44" s="1"/>
  <c r="V16" i="45" s="1"/>
  <c r="AC33" i="44"/>
  <c r="AC34" i="44" s="1"/>
  <c r="R16" i="45" s="1"/>
  <c r="Y33" i="44"/>
  <c r="Y34" i="44" s="1"/>
  <c r="N16" i="45"/>
  <c r="U33" i="44"/>
  <c r="AF31" i="44"/>
  <c r="U15" i="45"/>
  <c r="AE31" i="44"/>
  <c r="T15" i="45"/>
  <c r="AD31" i="44"/>
  <c r="S15" i="45" s="1"/>
  <c r="AB31" i="44"/>
  <c r="Q15" i="45" s="1"/>
  <c r="AA31" i="44"/>
  <c r="P15" i="45"/>
  <c r="Z31" i="44"/>
  <c r="O15" i="45"/>
  <c r="X31" i="44"/>
  <c r="M15" i="45" s="1"/>
  <c r="W31" i="44"/>
  <c r="L15" i="45" s="1"/>
  <c r="V31" i="44"/>
  <c r="K15" i="45"/>
  <c r="T31" i="44"/>
  <c r="I15" i="45"/>
  <c r="S31" i="44"/>
  <c r="H15" i="45" s="1"/>
  <c r="R31" i="44"/>
  <c r="G15" i="45" s="1"/>
  <c r="O31" i="44"/>
  <c r="F15" i="45"/>
  <c r="N31" i="44"/>
  <c r="E15" i="45"/>
  <c r="M31" i="44"/>
  <c r="D15" i="45" s="1"/>
  <c r="K31" i="44"/>
  <c r="C15" i="45" s="1"/>
  <c r="J31" i="44"/>
  <c r="AI74" i="44"/>
  <c r="B15" i="45"/>
  <c r="AG30" i="44"/>
  <c r="AC30" i="44"/>
  <c r="Y30" i="44"/>
  <c r="U30" i="44"/>
  <c r="U31" i="44" s="1"/>
  <c r="J15" i="45" s="1"/>
  <c r="AF28" i="44"/>
  <c r="U14" i="45" s="1"/>
  <c r="AE28" i="44"/>
  <c r="T14" i="45"/>
  <c r="AD28" i="44"/>
  <c r="S14" i="45"/>
  <c r="AB28" i="44"/>
  <c r="Q14" i="45"/>
  <c r="AA28" i="44"/>
  <c r="P14" i="45"/>
  <c r="Z28" i="44"/>
  <c r="O14" i="45"/>
  <c r="X28" i="44"/>
  <c r="M14" i="45"/>
  <c r="W28" i="44"/>
  <c r="L14" i="45" s="1"/>
  <c r="V28" i="44"/>
  <c r="K14" i="45"/>
  <c r="T28" i="44"/>
  <c r="I14" i="45"/>
  <c r="S28" i="44"/>
  <c r="H14" i="45"/>
  <c r="R28" i="44"/>
  <c r="G14" i="45" s="1"/>
  <c r="O28" i="44"/>
  <c r="F14" i="45"/>
  <c r="N28" i="44"/>
  <c r="E14" i="45"/>
  <c r="M28" i="44"/>
  <c r="D14" i="45"/>
  <c r="K28" i="44"/>
  <c r="C14" i="45" s="1"/>
  <c r="J28" i="44"/>
  <c r="AI71" i="44"/>
  <c r="AG27" i="44"/>
  <c r="AG28" i="44"/>
  <c r="V14" i="45" s="1"/>
  <c r="AC27" i="44"/>
  <c r="AC28" i="44"/>
  <c r="R14" i="45" s="1"/>
  <c r="Y27" i="44"/>
  <c r="Y28" i="44"/>
  <c r="N14" i="45" s="1"/>
  <c r="U27" i="44"/>
  <c r="U28" i="44" s="1"/>
  <c r="J14" i="45" s="1"/>
  <c r="AF25" i="44"/>
  <c r="U13" i="45"/>
  <c r="AE25" i="44"/>
  <c r="T13" i="45" s="1"/>
  <c r="AD25" i="44"/>
  <c r="S13" i="45"/>
  <c r="AB25" i="44"/>
  <c r="Q13" i="45"/>
  <c r="AA25" i="44"/>
  <c r="P13" i="45"/>
  <c r="Z25" i="44"/>
  <c r="O13" i="45" s="1"/>
  <c r="X25" i="44"/>
  <c r="M13" i="45"/>
  <c r="W25" i="44"/>
  <c r="L13" i="45"/>
  <c r="V25" i="44"/>
  <c r="K13" i="45"/>
  <c r="T25" i="44"/>
  <c r="I13" i="45" s="1"/>
  <c r="S25" i="44"/>
  <c r="H13" i="45"/>
  <c r="R25" i="44"/>
  <c r="G13" i="45"/>
  <c r="O25" i="44"/>
  <c r="F13" i="45"/>
  <c r="N25" i="44"/>
  <c r="E13" i="45" s="1"/>
  <c r="M25" i="44"/>
  <c r="D13" i="45"/>
  <c r="K25" i="44"/>
  <c r="C13" i="45"/>
  <c r="J25" i="44"/>
  <c r="B13" i="45"/>
  <c r="AG24" i="44"/>
  <c r="AG25" i="44" s="1"/>
  <c r="AC24" i="44"/>
  <c r="AC25" i="44"/>
  <c r="R13" i="45" s="1"/>
  <c r="Y24" i="44"/>
  <c r="Y25" i="44" s="1"/>
  <c r="N13" i="45" s="1"/>
  <c r="U24" i="44"/>
  <c r="U25" i="44" s="1"/>
  <c r="J13" i="45" s="1"/>
  <c r="AF22" i="44"/>
  <c r="U12" i="45" s="1"/>
  <c r="AE22" i="44"/>
  <c r="T12" i="45" s="1"/>
  <c r="AD22" i="44"/>
  <c r="S12" i="45"/>
  <c r="AB22" i="44"/>
  <c r="Q12" i="45"/>
  <c r="AA22" i="44"/>
  <c r="P12" i="45" s="1"/>
  <c r="Z22" i="44"/>
  <c r="X22" i="44"/>
  <c r="M12" i="45"/>
  <c r="W22" i="44"/>
  <c r="L12" i="45" s="1"/>
  <c r="V22" i="44"/>
  <c r="K12" i="45"/>
  <c r="T22" i="44"/>
  <c r="I12" i="45"/>
  <c r="S22" i="44"/>
  <c r="H12" i="45"/>
  <c r="R22" i="44"/>
  <c r="G12" i="45" s="1"/>
  <c r="O22" i="44"/>
  <c r="F12" i="45"/>
  <c r="N22" i="44"/>
  <c r="M22" i="44"/>
  <c r="D12" i="45" s="1"/>
  <c r="K22" i="44"/>
  <c r="C12" i="45"/>
  <c r="B12" i="45"/>
  <c r="Y22" i="44"/>
  <c r="N12" i="45"/>
  <c r="AG21" i="44"/>
  <c r="AC21" i="44"/>
  <c r="AC22" i="44" s="1"/>
  <c r="R12" i="45" s="1"/>
  <c r="U21" i="44"/>
  <c r="U22" i="44" s="1"/>
  <c r="AF19" i="44"/>
  <c r="U11" i="45"/>
  <c r="AE19" i="44"/>
  <c r="T11" i="45"/>
  <c r="AD19" i="44"/>
  <c r="S11" i="45"/>
  <c r="AB19" i="44"/>
  <c r="Q11" i="45" s="1"/>
  <c r="AA19" i="44"/>
  <c r="P11" i="45"/>
  <c r="Z19" i="44"/>
  <c r="O11" i="45"/>
  <c r="X19" i="44"/>
  <c r="M11" i="45"/>
  <c r="W19" i="44"/>
  <c r="L11" i="45" s="1"/>
  <c r="V19" i="44"/>
  <c r="K11" i="45"/>
  <c r="T19" i="44"/>
  <c r="I11" i="45"/>
  <c r="S19" i="44"/>
  <c r="H11" i="45"/>
  <c r="R19" i="44"/>
  <c r="G11" i="45" s="1"/>
  <c r="O19" i="44"/>
  <c r="F11" i="45"/>
  <c r="N19" i="44"/>
  <c r="E11" i="45"/>
  <c r="M19" i="44"/>
  <c r="D11" i="45"/>
  <c r="K19" i="44"/>
  <c r="C11" i="45" s="1"/>
  <c r="J19" i="44"/>
  <c r="B11" i="45"/>
  <c r="AG18" i="44"/>
  <c r="AG19" i="44"/>
  <c r="V11" i="45" s="1"/>
  <c r="AC18" i="44"/>
  <c r="AC19" i="44"/>
  <c r="R11" i="45" s="1"/>
  <c r="Y18" i="44"/>
  <c r="Y19" i="44"/>
  <c r="N11" i="45" s="1"/>
  <c r="U18" i="44"/>
  <c r="AF16" i="44"/>
  <c r="U10" i="45"/>
  <c r="AE16" i="44"/>
  <c r="T10" i="45" s="1"/>
  <c r="AD16" i="44"/>
  <c r="AB16" i="44"/>
  <c r="Q10" i="45" s="1"/>
  <c r="AA16" i="44"/>
  <c r="P10" i="45" s="1"/>
  <c r="Z16" i="44"/>
  <c r="O10" i="45"/>
  <c r="X16" i="44"/>
  <c r="M10" i="45"/>
  <c r="W16" i="44"/>
  <c r="L10" i="45" s="1"/>
  <c r="V16" i="44"/>
  <c r="K10" i="45" s="1"/>
  <c r="T16" i="44"/>
  <c r="I10" i="45"/>
  <c r="S16" i="44"/>
  <c r="H10" i="45"/>
  <c r="R16" i="44"/>
  <c r="G10" i="45" s="1"/>
  <c r="O16" i="44"/>
  <c r="F10" i="45" s="1"/>
  <c r="N16" i="44"/>
  <c r="E10" i="45"/>
  <c r="M16" i="44"/>
  <c r="D10" i="45"/>
  <c r="K16" i="44"/>
  <c r="C10" i="45" s="1"/>
  <c r="J16" i="44"/>
  <c r="B10" i="45" s="1"/>
  <c r="AG15" i="44"/>
  <c r="AC15" i="44"/>
  <c r="AC16" i="44" s="1"/>
  <c r="R10" i="45" s="1"/>
  <c r="Y15" i="44"/>
  <c r="Y16" i="44" s="1"/>
  <c r="N10" i="45" s="1"/>
  <c r="U15" i="44"/>
  <c r="AF13" i="44"/>
  <c r="U9" i="45"/>
  <c r="AE13" i="44"/>
  <c r="T9" i="45"/>
  <c r="AD13" i="44"/>
  <c r="S9" i="45" s="1"/>
  <c r="AB13" i="44"/>
  <c r="Q9" i="45" s="1"/>
  <c r="AA13" i="44"/>
  <c r="P9" i="45"/>
  <c r="Z13" i="44"/>
  <c r="O9" i="45"/>
  <c r="X13" i="44"/>
  <c r="M9" i="45" s="1"/>
  <c r="W13" i="44"/>
  <c r="L9" i="45" s="1"/>
  <c r="V13" i="44"/>
  <c r="K9" i="45"/>
  <c r="T13" i="44"/>
  <c r="I9" i="45"/>
  <c r="S13" i="44"/>
  <c r="H9" i="45" s="1"/>
  <c r="R13" i="44"/>
  <c r="G9" i="45" s="1"/>
  <c r="O13" i="44"/>
  <c r="F9" i="45"/>
  <c r="N13" i="44"/>
  <c r="E9" i="45"/>
  <c r="M13" i="44"/>
  <c r="D9" i="45" s="1"/>
  <c r="K13" i="44"/>
  <c r="C9" i="45" s="1"/>
  <c r="J13" i="44"/>
  <c r="AG13" i="44"/>
  <c r="V9" i="45" s="1"/>
  <c r="AC12" i="44"/>
  <c r="AC13" i="44"/>
  <c r="R9" i="45" s="1"/>
  <c r="Y12" i="44"/>
  <c r="U12" i="44"/>
  <c r="U13" i="44"/>
  <c r="J9" i="45"/>
  <c r="AF10" i="44"/>
  <c r="AE10" i="44"/>
  <c r="T8" i="45"/>
  <c r="AD10" i="44"/>
  <c r="S8" i="45"/>
  <c r="S25" i="45" s="1"/>
  <c r="AB10" i="44"/>
  <c r="Q8" i="45" s="1"/>
  <c r="AA10" i="44"/>
  <c r="P8" i="45"/>
  <c r="Z10" i="44"/>
  <c r="O8" i="45"/>
  <c r="X10" i="44"/>
  <c r="W10" i="44"/>
  <c r="W100" i="44"/>
  <c r="V10" i="44"/>
  <c r="T10" i="44"/>
  <c r="S10" i="44"/>
  <c r="R10" i="44"/>
  <c r="O10" i="44"/>
  <c r="N10" i="44"/>
  <c r="M10" i="44"/>
  <c r="K10" i="44"/>
  <c r="J10" i="44"/>
  <c r="B8" i="45"/>
  <c r="AG9" i="44"/>
  <c r="AG10" i="44"/>
  <c r="V8" i="45"/>
  <c r="AC9" i="44"/>
  <c r="AC10" i="44"/>
  <c r="R8" i="45" s="1"/>
  <c r="Y9" i="44"/>
  <c r="Y10" i="44"/>
  <c r="N8" i="45" s="1"/>
  <c r="U9" i="44"/>
  <c r="B16" i="45"/>
  <c r="U43" i="44"/>
  <c r="J19" i="45"/>
  <c r="AG16" i="44"/>
  <c r="V10" i="45"/>
  <c r="G8" i="45"/>
  <c r="D8" i="45"/>
  <c r="Y31" i="44"/>
  <c r="N15" i="45" s="1"/>
  <c r="U34" i="44"/>
  <c r="J16" i="45"/>
  <c r="Y37" i="44"/>
  <c r="N17" i="45"/>
  <c r="AH39" i="44"/>
  <c r="AI39" i="44" s="1"/>
  <c r="U40" i="44"/>
  <c r="Y43" i="44"/>
  <c r="N19" i="45"/>
  <c r="U46" i="44"/>
  <c r="J20" i="45" s="1"/>
  <c r="Y49" i="44"/>
  <c r="N21" i="45"/>
  <c r="AH51" i="44"/>
  <c r="AI51" i="44"/>
  <c r="U52" i="44"/>
  <c r="J22" i="45" s="1"/>
  <c r="Y55" i="44"/>
  <c r="N23" i="45" s="1"/>
  <c r="E8" i="45"/>
  <c r="I8" i="45"/>
  <c r="AG22" i="44"/>
  <c r="V12" i="45"/>
  <c r="AC31" i="44"/>
  <c r="R15" i="45"/>
  <c r="AC37" i="44"/>
  <c r="R17" i="45"/>
  <c r="AH58" i="44"/>
  <c r="AI58" i="44" s="1"/>
  <c r="AH36" i="44"/>
  <c r="AI36" i="44" s="1"/>
  <c r="AH48" i="44"/>
  <c r="AI48" i="44" s="1"/>
  <c r="I9" i="10"/>
  <c r="T28" i="9"/>
  <c r="I8" i="10"/>
  <c r="I10" i="10"/>
  <c r="I11" i="10"/>
  <c r="T40" i="9"/>
  <c r="I12" i="10"/>
  <c r="I13" i="10"/>
  <c r="I14" i="10"/>
  <c r="I15" i="10"/>
  <c r="I16" i="10"/>
  <c r="I17" i="10"/>
  <c r="I18" i="10"/>
  <c r="I19" i="10"/>
  <c r="I20" i="10"/>
  <c r="I21" i="10"/>
  <c r="I22" i="10"/>
  <c r="I23" i="10"/>
  <c r="H9" i="10"/>
  <c r="G9" i="10"/>
  <c r="T408" i="1"/>
  <c r="I22" i="2"/>
  <c r="S408" i="1"/>
  <c r="H22" i="2"/>
  <c r="AG404" i="1"/>
  <c r="AC404" i="1"/>
  <c r="Y404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Y397" i="1"/>
  <c r="Y398" i="1"/>
  <c r="Y399" i="1"/>
  <c r="Y400" i="1"/>
  <c r="Y401" i="1"/>
  <c r="Y402" i="1"/>
  <c r="Y403" i="1"/>
  <c r="AG403" i="1"/>
  <c r="AC403" i="1"/>
  <c r="U403" i="1"/>
  <c r="AG402" i="1"/>
  <c r="AC402" i="1"/>
  <c r="U402" i="1"/>
  <c r="AG401" i="1"/>
  <c r="AC401" i="1"/>
  <c r="U401" i="1"/>
  <c r="AG400" i="1"/>
  <c r="AC400" i="1"/>
  <c r="U400" i="1"/>
  <c r="AG399" i="1"/>
  <c r="AC399" i="1"/>
  <c r="U399" i="1"/>
  <c r="AG398" i="1"/>
  <c r="AC398" i="1"/>
  <c r="U398" i="1"/>
  <c r="AG397" i="1"/>
  <c r="AC397" i="1"/>
  <c r="U397" i="1"/>
  <c r="AG396" i="1"/>
  <c r="AC396" i="1"/>
  <c r="U396" i="1"/>
  <c r="AG395" i="1"/>
  <c r="AC395" i="1"/>
  <c r="U395" i="1"/>
  <c r="AG394" i="1"/>
  <c r="AC394" i="1"/>
  <c r="U394" i="1"/>
  <c r="AG393" i="1"/>
  <c r="AC393" i="1"/>
  <c r="U393" i="1"/>
  <c r="AG392" i="1"/>
  <c r="AC392" i="1"/>
  <c r="U392" i="1"/>
  <c r="AG391" i="1"/>
  <c r="AC391" i="1"/>
  <c r="U391" i="1"/>
  <c r="AG390" i="1"/>
  <c r="AC390" i="1"/>
  <c r="U390" i="1"/>
  <c r="AG389" i="1"/>
  <c r="AC389" i="1"/>
  <c r="U389" i="1"/>
  <c r="AG388" i="1"/>
  <c r="AC388" i="1"/>
  <c r="U388" i="1"/>
  <c r="AG387" i="1"/>
  <c r="AC387" i="1"/>
  <c r="U387" i="1"/>
  <c r="AG386" i="1"/>
  <c r="AC386" i="1"/>
  <c r="U386" i="1"/>
  <c r="AG385" i="1"/>
  <c r="AC385" i="1"/>
  <c r="U385" i="1"/>
  <c r="U384" i="1"/>
  <c r="AG384" i="1"/>
  <c r="AC384" i="1"/>
  <c r="U89" i="3"/>
  <c r="U90" i="3"/>
  <c r="U91" i="3"/>
  <c r="U92" i="3"/>
  <c r="U93" i="3"/>
  <c r="V96" i="3"/>
  <c r="W96" i="3"/>
  <c r="L23" i="4"/>
  <c r="X96" i="3"/>
  <c r="Z96" i="3"/>
  <c r="AA96" i="3"/>
  <c r="AB96" i="3"/>
  <c r="U410" i="1"/>
  <c r="V502" i="1"/>
  <c r="K23" i="2"/>
  <c r="X502" i="1"/>
  <c r="M23" i="2" s="1"/>
  <c r="S502" i="1"/>
  <c r="H23" i="2"/>
  <c r="AG414" i="1"/>
  <c r="AG413" i="1"/>
  <c r="AG412" i="1"/>
  <c r="AG410" i="1"/>
  <c r="AC410" i="1"/>
  <c r="Y410" i="1"/>
  <c r="AG72" i="3"/>
  <c r="AC72" i="3"/>
  <c r="Y72" i="3"/>
  <c r="U72" i="3"/>
  <c r="T357" i="1"/>
  <c r="I19" i="2"/>
  <c r="V357" i="1"/>
  <c r="K19" i="2" s="1"/>
  <c r="W357" i="1"/>
  <c r="L19" i="2"/>
  <c r="X357" i="1"/>
  <c r="M19" i="2"/>
  <c r="S357" i="1"/>
  <c r="H19" i="2"/>
  <c r="AG354" i="1"/>
  <c r="AC354" i="1"/>
  <c r="Y354" i="1"/>
  <c r="U354" i="1"/>
  <c r="AG353" i="1"/>
  <c r="AC353" i="1"/>
  <c r="Y353" i="1"/>
  <c r="U353" i="1"/>
  <c r="AG352" i="1"/>
  <c r="AC352" i="1"/>
  <c r="Y352" i="1"/>
  <c r="U352" i="1"/>
  <c r="AG351" i="1"/>
  <c r="AC351" i="1"/>
  <c r="Y351" i="1"/>
  <c r="U351" i="1"/>
  <c r="AG350" i="1"/>
  <c r="AC350" i="1"/>
  <c r="Y350" i="1"/>
  <c r="U350" i="1"/>
  <c r="AG349" i="1"/>
  <c r="AC349" i="1"/>
  <c r="U349" i="1"/>
  <c r="Y349" i="1"/>
  <c r="AG348" i="1"/>
  <c r="AC348" i="1"/>
  <c r="Y348" i="1"/>
  <c r="U348" i="1"/>
  <c r="AG347" i="1"/>
  <c r="AC347" i="1"/>
  <c r="Y347" i="1"/>
  <c r="U347" i="1"/>
  <c r="AG346" i="1"/>
  <c r="AC346" i="1"/>
  <c r="Y346" i="1"/>
  <c r="U346" i="1"/>
  <c r="T344" i="1"/>
  <c r="I18" i="2"/>
  <c r="V344" i="1"/>
  <c r="K18" i="2"/>
  <c r="W344" i="1"/>
  <c r="L18" i="2" s="1"/>
  <c r="X344" i="1"/>
  <c r="M18" i="2"/>
  <c r="AG341" i="1"/>
  <c r="AC341" i="1"/>
  <c r="Y341" i="1"/>
  <c r="AG340" i="1"/>
  <c r="AG333" i="1"/>
  <c r="AG334" i="1"/>
  <c r="AG335" i="1"/>
  <c r="AG336" i="1"/>
  <c r="AG337" i="1"/>
  <c r="AG338" i="1"/>
  <c r="AG339" i="1"/>
  <c r="AG342" i="1"/>
  <c r="AC340" i="1"/>
  <c r="Y340" i="1"/>
  <c r="AC339" i="1"/>
  <c r="Y339" i="1"/>
  <c r="AC338" i="1"/>
  <c r="Y338" i="1"/>
  <c r="AC337" i="1"/>
  <c r="Y337" i="1"/>
  <c r="AC336" i="1"/>
  <c r="Y336" i="1"/>
  <c r="AC335" i="1"/>
  <c r="Y335" i="1"/>
  <c r="AC334" i="1"/>
  <c r="Y334" i="1"/>
  <c r="AC333" i="1"/>
  <c r="Y333" i="1"/>
  <c r="V62" i="3"/>
  <c r="W62" i="3"/>
  <c r="X62" i="3"/>
  <c r="Z62" i="3"/>
  <c r="O17" i="4" s="1"/>
  <c r="AA62" i="3"/>
  <c r="P17" i="4" s="1"/>
  <c r="AB62" i="3"/>
  <c r="AD62" i="3"/>
  <c r="AE62" i="3"/>
  <c r="AF62" i="3"/>
  <c r="T62" i="3"/>
  <c r="K62" i="3"/>
  <c r="AG60" i="3"/>
  <c r="AC60" i="3"/>
  <c r="Y60" i="3"/>
  <c r="U60" i="3"/>
  <c r="AG59" i="3"/>
  <c r="AC59" i="3"/>
  <c r="Y59" i="3"/>
  <c r="U59" i="3"/>
  <c r="AH59" i="3" s="1"/>
  <c r="AI59" i="3" s="1"/>
  <c r="AG58" i="3"/>
  <c r="AG62" i="3" s="1"/>
  <c r="V17" i="4" s="1"/>
  <c r="AG61" i="3"/>
  <c r="AC58" i="3"/>
  <c r="Y58" i="3"/>
  <c r="U58" i="3"/>
  <c r="T502" i="1"/>
  <c r="I23" i="2"/>
  <c r="AG232" i="1"/>
  <c r="AC232" i="1"/>
  <c r="U232" i="1"/>
  <c r="AG231" i="1"/>
  <c r="AC231" i="1"/>
  <c r="U231" i="1"/>
  <c r="AG230" i="1"/>
  <c r="AC230" i="1"/>
  <c r="U230" i="1"/>
  <c r="AG229" i="1"/>
  <c r="AC229" i="1"/>
  <c r="U229" i="1"/>
  <c r="AG228" i="1"/>
  <c r="AC228" i="1"/>
  <c r="U228" i="1"/>
  <c r="AG227" i="1"/>
  <c r="AC227" i="1"/>
  <c r="U227" i="1"/>
  <c r="S47" i="3"/>
  <c r="T47" i="3"/>
  <c r="V47" i="3"/>
  <c r="W47" i="3"/>
  <c r="L14" i="4"/>
  <c r="X47" i="3"/>
  <c r="Z47" i="3"/>
  <c r="AA47" i="3"/>
  <c r="AB47" i="3"/>
  <c r="AD47" i="3"/>
  <c r="AE47" i="3"/>
  <c r="AF47" i="3"/>
  <c r="R47" i="3"/>
  <c r="G14" i="4"/>
  <c r="K47" i="3"/>
  <c r="AG45" i="3"/>
  <c r="AC45" i="3"/>
  <c r="Y45" i="3"/>
  <c r="U45" i="3"/>
  <c r="AG44" i="3"/>
  <c r="AC44" i="3"/>
  <c r="Y44" i="3"/>
  <c r="Y43" i="3"/>
  <c r="Y46" i="3"/>
  <c r="U44" i="3"/>
  <c r="AG43" i="3"/>
  <c r="AC43" i="3"/>
  <c r="U43" i="3"/>
  <c r="S41" i="3"/>
  <c r="T41" i="3"/>
  <c r="V41" i="3"/>
  <c r="W41" i="3"/>
  <c r="X41" i="3"/>
  <c r="Z41" i="3"/>
  <c r="O13" i="4"/>
  <c r="AA41" i="3"/>
  <c r="AB41" i="3"/>
  <c r="AD41" i="3"/>
  <c r="AE41" i="3"/>
  <c r="AF41" i="3"/>
  <c r="R41" i="3"/>
  <c r="K41" i="3"/>
  <c r="AG39" i="3"/>
  <c r="AC39" i="3"/>
  <c r="Y39" i="3"/>
  <c r="U39" i="3"/>
  <c r="AG38" i="3"/>
  <c r="AC38" i="3"/>
  <c r="U38" i="3"/>
  <c r="Y38" i="3"/>
  <c r="AH38" i="3"/>
  <c r="Z171" i="1"/>
  <c r="O13" i="2"/>
  <c r="AA171" i="1"/>
  <c r="P13" i="2" s="1"/>
  <c r="T171" i="1"/>
  <c r="I13" i="2"/>
  <c r="AG166" i="1"/>
  <c r="AC166" i="1"/>
  <c r="Y166" i="1"/>
  <c r="U166" i="1"/>
  <c r="AG165" i="1"/>
  <c r="AC165" i="1"/>
  <c r="Y165" i="1"/>
  <c r="U165" i="1"/>
  <c r="AG164" i="1"/>
  <c r="AC164" i="1"/>
  <c r="Y164" i="1"/>
  <c r="U164" i="1"/>
  <c r="AG64" i="1"/>
  <c r="Y64" i="1"/>
  <c r="U64" i="1"/>
  <c r="AG63" i="1"/>
  <c r="Y63" i="1"/>
  <c r="U63" i="1"/>
  <c r="U51" i="1"/>
  <c r="U52" i="1"/>
  <c r="U53" i="1"/>
  <c r="U54" i="1"/>
  <c r="U55" i="1"/>
  <c r="U56" i="1"/>
  <c r="U57" i="1"/>
  <c r="U58" i="1"/>
  <c r="U59" i="1"/>
  <c r="U60" i="1"/>
  <c r="U61" i="1"/>
  <c r="U62" i="1"/>
  <c r="AG62" i="1"/>
  <c r="Y62" i="1"/>
  <c r="S11" i="3"/>
  <c r="T11" i="3"/>
  <c r="V11" i="3"/>
  <c r="V16" i="3"/>
  <c r="V21" i="3"/>
  <c r="V26" i="3"/>
  <c r="V36" i="3"/>
  <c r="V52" i="3"/>
  <c r="V56" i="3"/>
  <c r="V68" i="3"/>
  <c r="V74" i="3"/>
  <c r="V78" i="3"/>
  <c r="V82" i="3"/>
  <c r="V87" i="3"/>
  <c r="W11" i="3"/>
  <c r="X11" i="3"/>
  <c r="Z11" i="3"/>
  <c r="O8" i="4"/>
  <c r="AA11" i="3"/>
  <c r="AB11" i="3"/>
  <c r="AD11" i="3"/>
  <c r="AE11" i="3"/>
  <c r="AF11" i="3"/>
  <c r="AF101" i="3" s="1"/>
  <c r="AF16" i="3"/>
  <c r="AF21" i="3"/>
  <c r="AF26" i="3"/>
  <c r="AF36" i="3"/>
  <c r="AF52" i="3"/>
  <c r="AF56" i="3"/>
  <c r="AF68" i="3"/>
  <c r="AF74" i="3"/>
  <c r="AF78" i="3"/>
  <c r="AF82" i="3"/>
  <c r="AF87" i="3"/>
  <c r="R11" i="3"/>
  <c r="K11" i="3"/>
  <c r="AG9" i="3"/>
  <c r="Y9" i="3"/>
  <c r="AH9" i="3" s="1"/>
  <c r="AC9" i="3"/>
  <c r="AI9" i="3"/>
  <c r="Y11" i="1"/>
  <c r="Y12" i="1"/>
  <c r="Y13" i="1"/>
  <c r="U13" i="1"/>
  <c r="AC13" i="1"/>
  <c r="AG13" i="1"/>
  <c r="Y14" i="1"/>
  <c r="Y15" i="1"/>
  <c r="U11" i="1"/>
  <c r="U12" i="1"/>
  <c r="U14" i="1"/>
  <c r="U15" i="1"/>
  <c r="U16" i="1"/>
  <c r="Y16" i="1"/>
  <c r="AC16" i="1"/>
  <c r="AG16" i="1"/>
  <c r="A5" i="43"/>
  <c r="A24" i="43"/>
  <c r="T23" i="43"/>
  <c r="S23" i="43"/>
  <c r="D22" i="43"/>
  <c r="D21" i="43"/>
  <c r="D20" i="43"/>
  <c r="D19" i="43"/>
  <c r="D18" i="43"/>
  <c r="Y17" i="43"/>
  <c r="D17" i="43"/>
  <c r="D16" i="43"/>
  <c r="D15" i="43"/>
  <c r="D14" i="43"/>
  <c r="D13" i="43"/>
  <c r="D12" i="43"/>
  <c r="D11" i="43"/>
  <c r="D24" i="43" s="1"/>
  <c r="D10" i="43"/>
  <c r="X9" i="43"/>
  <c r="D9" i="43"/>
  <c r="D8" i="43"/>
  <c r="A1" i="43"/>
  <c r="A72" i="42"/>
  <c r="AF71" i="42"/>
  <c r="AE71" i="42"/>
  <c r="AD71" i="42"/>
  <c r="AB71" i="42"/>
  <c r="AA71" i="42"/>
  <c r="Z71" i="42"/>
  <c r="X71" i="42"/>
  <c r="W71" i="42"/>
  <c r="K71" i="42"/>
  <c r="C23" i="43" s="1"/>
  <c r="J71" i="42"/>
  <c r="B23" i="43"/>
  <c r="AG70" i="42"/>
  <c r="AG71" i="42"/>
  <c r="V23" i="43"/>
  <c r="AC70" i="42"/>
  <c r="AC71" i="42"/>
  <c r="R23" i="43" s="1"/>
  <c r="Y70" i="42"/>
  <c r="Y71" i="42"/>
  <c r="AF68" i="42"/>
  <c r="AE68" i="42"/>
  <c r="AD68" i="42"/>
  <c r="AB68" i="42"/>
  <c r="AA68" i="42"/>
  <c r="Z68" i="42"/>
  <c r="X68" i="42"/>
  <c r="W68" i="42"/>
  <c r="V68" i="42"/>
  <c r="T68" i="42"/>
  <c r="S68" i="42"/>
  <c r="R68" i="42"/>
  <c r="O68" i="42"/>
  <c r="N68" i="42"/>
  <c r="M68" i="42"/>
  <c r="K68" i="42"/>
  <c r="J68" i="42"/>
  <c r="AG67" i="42"/>
  <c r="AC67" i="42"/>
  <c r="Y67" i="42"/>
  <c r="U67" i="42"/>
  <c r="U66" i="42"/>
  <c r="AG66" i="42"/>
  <c r="AC66" i="42"/>
  <c r="Y66" i="42"/>
  <c r="AF64" i="42"/>
  <c r="AE64" i="42"/>
  <c r="AD64" i="42"/>
  <c r="AB64" i="42"/>
  <c r="AA64" i="42"/>
  <c r="Z64" i="42"/>
  <c r="X64" i="42"/>
  <c r="W64" i="42"/>
  <c r="V64" i="42"/>
  <c r="T64" i="42"/>
  <c r="S64" i="42"/>
  <c r="R64" i="42"/>
  <c r="O64" i="42"/>
  <c r="N64" i="42"/>
  <c r="M64" i="42"/>
  <c r="K64" i="42"/>
  <c r="J64" i="42"/>
  <c r="B21" i="43"/>
  <c r="AG63" i="42"/>
  <c r="AC63" i="42"/>
  <c r="Y63" i="42"/>
  <c r="Y62" i="42"/>
  <c r="Y64" i="42"/>
  <c r="U63" i="42"/>
  <c r="AG62" i="42"/>
  <c r="AG64" i="42"/>
  <c r="AC62" i="42"/>
  <c r="AC64" i="42"/>
  <c r="U62" i="42"/>
  <c r="AF60" i="42"/>
  <c r="AE60" i="42"/>
  <c r="AD60" i="42"/>
  <c r="AB60" i="42"/>
  <c r="AA60" i="42"/>
  <c r="Z60" i="42"/>
  <c r="X60" i="42"/>
  <c r="W60" i="42"/>
  <c r="V60" i="42"/>
  <c r="T60" i="42"/>
  <c r="S60" i="42"/>
  <c r="R60" i="42"/>
  <c r="O60" i="42"/>
  <c r="N60" i="42"/>
  <c r="M60" i="42"/>
  <c r="K60" i="42"/>
  <c r="J60" i="42"/>
  <c r="AG59" i="42"/>
  <c r="AG60" i="42" s="1"/>
  <c r="AG72" i="42" s="1"/>
  <c r="AC59" i="42"/>
  <c r="Y59" i="42"/>
  <c r="U59" i="42"/>
  <c r="AG58" i="42"/>
  <c r="AC58" i="42"/>
  <c r="Y58" i="42"/>
  <c r="U58" i="42"/>
  <c r="AF56" i="42"/>
  <c r="AE56" i="42"/>
  <c r="AD56" i="42"/>
  <c r="AB56" i="42"/>
  <c r="AA56" i="42"/>
  <c r="Z56" i="42"/>
  <c r="X56" i="42"/>
  <c r="W56" i="42"/>
  <c r="V56" i="42"/>
  <c r="T56" i="42"/>
  <c r="S56" i="42"/>
  <c r="R56" i="42"/>
  <c r="O56" i="42"/>
  <c r="N56" i="42"/>
  <c r="M56" i="42"/>
  <c r="K56" i="42"/>
  <c r="J56" i="42"/>
  <c r="B19" i="43"/>
  <c r="AG55" i="42"/>
  <c r="AG54" i="42"/>
  <c r="AG56" i="42"/>
  <c r="AC55" i="42"/>
  <c r="Y55" i="42"/>
  <c r="U55" i="42"/>
  <c r="AC54" i="42"/>
  <c r="Y54" i="42"/>
  <c r="Y56" i="42"/>
  <c r="U54" i="42"/>
  <c r="AF52" i="42"/>
  <c r="AE52" i="42"/>
  <c r="AD52" i="42"/>
  <c r="AB52" i="42"/>
  <c r="AA52" i="42"/>
  <c r="Z52" i="42"/>
  <c r="X52" i="42"/>
  <c r="W52" i="42"/>
  <c r="V52" i="42"/>
  <c r="T52" i="42"/>
  <c r="S52" i="42"/>
  <c r="R52" i="42"/>
  <c r="O52" i="42"/>
  <c r="N52" i="42"/>
  <c r="M52" i="42"/>
  <c r="K52" i="42"/>
  <c r="J52" i="42"/>
  <c r="AG51" i="42"/>
  <c r="AC51" i="42"/>
  <c r="Y51" i="42"/>
  <c r="U51" i="42"/>
  <c r="AG50" i="42"/>
  <c r="AC50" i="42"/>
  <c r="Y50" i="42"/>
  <c r="U50" i="42"/>
  <c r="AF48" i="42"/>
  <c r="AE48" i="42"/>
  <c r="AD48" i="42"/>
  <c r="AB48" i="42"/>
  <c r="AA48" i="42"/>
  <c r="Z48" i="42"/>
  <c r="Y46" i="42"/>
  <c r="Y47" i="42"/>
  <c r="X48" i="42"/>
  <c r="W48" i="42"/>
  <c r="V48" i="42"/>
  <c r="T48" i="42"/>
  <c r="S48" i="42"/>
  <c r="R48" i="42"/>
  <c r="O48" i="42"/>
  <c r="N48" i="42"/>
  <c r="M48" i="42"/>
  <c r="K48" i="42"/>
  <c r="J48" i="42"/>
  <c r="AG47" i="42"/>
  <c r="AG46" i="42"/>
  <c r="AG48" i="42"/>
  <c r="AC47" i="42"/>
  <c r="U47" i="42"/>
  <c r="AC46" i="42"/>
  <c r="U46" i="42"/>
  <c r="AF44" i="42"/>
  <c r="AE44" i="42"/>
  <c r="AD44" i="42"/>
  <c r="AB44" i="42"/>
  <c r="AA44" i="42"/>
  <c r="Z44" i="42"/>
  <c r="X44" i="42"/>
  <c r="W44" i="42"/>
  <c r="V44" i="42"/>
  <c r="T44" i="42"/>
  <c r="S44" i="42"/>
  <c r="R44" i="42"/>
  <c r="O44" i="42"/>
  <c r="N44" i="42"/>
  <c r="M44" i="42"/>
  <c r="K44" i="42"/>
  <c r="C16" i="43"/>
  <c r="J44" i="42"/>
  <c r="B16" i="43"/>
  <c r="AG43" i="42"/>
  <c r="AC43" i="42"/>
  <c r="Y43" i="42"/>
  <c r="U43" i="42"/>
  <c r="AG42" i="42"/>
  <c r="AC42" i="42"/>
  <c r="Y42" i="42"/>
  <c r="U42" i="42"/>
  <c r="AF40" i="42"/>
  <c r="AE40" i="42"/>
  <c r="AD40" i="42"/>
  <c r="AB40" i="42"/>
  <c r="AA40" i="42"/>
  <c r="Z40" i="42"/>
  <c r="X40" i="42"/>
  <c r="W40" i="42"/>
  <c r="V40" i="42"/>
  <c r="T40" i="42"/>
  <c r="S40" i="42"/>
  <c r="R40" i="42"/>
  <c r="O40" i="42"/>
  <c r="N40" i="42"/>
  <c r="M40" i="42"/>
  <c r="K40" i="42"/>
  <c r="J40" i="42"/>
  <c r="B15" i="43" s="1"/>
  <c r="AG39" i="42"/>
  <c r="AC39" i="42"/>
  <c r="Y39" i="42"/>
  <c r="U39" i="42"/>
  <c r="AG38" i="42"/>
  <c r="AC38" i="42"/>
  <c r="Y38" i="42"/>
  <c r="U38" i="42"/>
  <c r="AG37" i="42"/>
  <c r="AC37" i="42"/>
  <c r="Y37" i="42"/>
  <c r="U37" i="42"/>
  <c r="U40" i="42" s="1"/>
  <c r="AF35" i="42"/>
  <c r="AE35" i="42"/>
  <c r="AD35" i="42"/>
  <c r="AB35" i="42"/>
  <c r="AA35" i="42"/>
  <c r="Z35" i="42"/>
  <c r="X35" i="42"/>
  <c r="W35" i="42"/>
  <c r="V35" i="42"/>
  <c r="T35" i="42"/>
  <c r="S35" i="42"/>
  <c r="R35" i="42"/>
  <c r="O35" i="42"/>
  <c r="N35" i="42"/>
  <c r="M35" i="42"/>
  <c r="K35" i="42"/>
  <c r="C14" i="43"/>
  <c r="J35" i="42"/>
  <c r="B14" i="43" s="1"/>
  <c r="AG34" i="42"/>
  <c r="AC34" i="42"/>
  <c r="Y34" i="42"/>
  <c r="U34" i="42"/>
  <c r="AG33" i="42"/>
  <c r="AC33" i="42"/>
  <c r="Y33" i="42"/>
  <c r="U33" i="42"/>
  <c r="AF31" i="42"/>
  <c r="AE31" i="42"/>
  <c r="AD31" i="42"/>
  <c r="AB31" i="42"/>
  <c r="AA31" i="42"/>
  <c r="Z31" i="42"/>
  <c r="X31" i="42"/>
  <c r="W31" i="42"/>
  <c r="V31" i="42"/>
  <c r="T31" i="42"/>
  <c r="S31" i="42"/>
  <c r="R31" i="42"/>
  <c r="O31" i="42"/>
  <c r="N31" i="42"/>
  <c r="M31" i="42"/>
  <c r="K31" i="42"/>
  <c r="J31" i="42"/>
  <c r="AG30" i="42"/>
  <c r="AC30" i="42"/>
  <c r="Y30" i="42"/>
  <c r="U30" i="42"/>
  <c r="U29" i="42"/>
  <c r="U31" i="42"/>
  <c r="AG29" i="42"/>
  <c r="AC29" i="42"/>
  <c r="Y29" i="42"/>
  <c r="AF27" i="42"/>
  <c r="AE27" i="42"/>
  <c r="AD27" i="42"/>
  <c r="AB27" i="42"/>
  <c r="AA27" i="42"/>
  <c r="Z27" i="42"/>
  <c r="X27" i="42"/>
  <c r="W27" i="42"/>
  <c r="V27" i="42"/>
  <c r="T27" i="42"/>
  <c r="S27" i="42"/>
  <c r="R27" i="42"/>
  <c r="O27" i="42"/>
  <c r="N27" i="42"/>
  <c r="M27" i="42"/>
  <c r="K27" i="42"/>
  <c r="J27" i="42"/>
  <c r="AG26" i="42"/>
  <c r="AC26" i="42"/>
  <c r="Y26" i="42"/>
  <c r="Y25" i="42"/>
  <c r="U26" i="42"/>
  <c r="AG25" i="42"/>
  <c r="AC25" i="42"/>
  <c r="U25" i="42"/>
  <c r="AF23" i="42"/>
  <c r="AE23" i="42"/>
  <c r="AD23" i="42"/>
  <c r="AB23" i="42"/>
  <c r="AA23" i="42"/>
  <c r="Z23" i="42"/>
  <c r="X23" i="42"/>
  <c r="W23" i="42"/>
  <c r="V23" i="42"/>
  <c r="T23" i="42"/>
  <c r="S23" i="42"/>
  <c r="R23" i="42"/>
  <c r="O23" i="42"/>
  <c r="N23" i="42"/>
  <c r="M23" i="42"/>
  <c r="K23" i="42"/>
  <c r="J23" i="42"/>
  <c r="AG22" i="42"/>
  <c r="AC22" i="42"/>
  <c r="Y22" i="42"/>
  <c r="U22" i="42"/>
  <c r="U21" i="42"/>
  <c r="U23" i="42" s="1"/>
  <c r="AG21" i="42"/>
  <c r="AC21" i="42"/>
  <c r="Y21" i="42"/>
  <c r="AF19" i="42"/>
  <c r="AE19" i="42"/>
  <c r="AD19" i="42"/>
  <c r="AB19" i="42"/>
  <c r="AA19" i="42"/>
  <c r="Z19" i="42"/>
  <c r="X19" i="42"/>
  <c r="W19" i="42"/>
  <c r="V19" i="42"/>
  <c r="T19" i="42"/>
  <c r="S19" i="42"/>
  <c r="R19" i="42"/>
  <c r="O19" i="42"/>
  <c r="N19" i="42"/>
  <c r="M19" i="42"/>
  <c r="K19" i="42"/>
  <c r="J19" i="42"/>
  <c r="AG18" i="42"/>
  <c r="AC18" i="42"/>
  <c r="Y18" i="42"/>
  <c r="Y17" i="42"/>
  <c r="U18" i="42"/>
  <c r="AG17" i="42"/>
  <c r="AC17" i="42"/>
  <c r="U17" i="42"/>
  <c r="AF15" i="42"/>
  <c r="AE15" i="42"/>
  <c r="AD15" i="42"/>
  <c r="AB15" i="42"/>
  <c r="AA15" i="42"/>
  <c r="Z15" i="42"/>
  <c r="X15" i="42"/>
  <c r="W15" i="42"/>
  <c r="V15" i="42"/>
  <c r="T15" i="42"/>
  <c r="S15" i="42"/>
  <c r="R15" i="42"/>
  <c r="O15" i="42"/>
  <c r="N15" i="42"/>
  <c r="M15" i="42"/>
  <c r="K15" i="42"/>
  <c r="J15" i="42"/>
  <c r="AG14" i="42"/>
  <c r="AC14" i="42"/>
  <c r="AC13" i="42"/>
  <c r="AC15" i="42" s="1"/>
  <c r="Y14" i="42"/>
  <c r="U14" i="42"/>
  <c r="U15" i="42" s="1"/>
  <c r="AG13" i="42"/>
  <c r="Y13" i="42"/>
  <c r="U13" i="42"/>
  <c r="AF11" i="42"/>
  <c r="AE11" i="42"/>
  <c r="AD11" i="42"/>
  <c r="AB11" i="42"/>
  <c r="AA11" i="42"/>
  <c r="Z11" i="42"/>
  <c r="X11" i="42"/>
  <c r="W11" i="42"/>
  <c r="V11" i="42"/>
  <c r="T11" i="42"/>
  <c r="S11" i="42"/>
  <c r="R11" i="42"/>
  <c r="O11" i="42"/>
  <c r="N11" i="42"/>
  <c r="M11" i="42"/>
  <c r="K11" i="42"/>
  <c r="J11" i="42"/>
  <c r="AG10" i="42"/>
  <c r="AG9" i="42"/>
  <c r="AC10" i="42"/>
  <c r="Y10" i="42"/>
  <c r="U10" i="42"/>
  <c r="AC9" i="42"/>
  <c r="AC11" i="42" s="1"/>
  <c r="Y9" i="42"/>
  <c r="Y11" i="42" s="1"/>
  <c r="U9" i="42"/>
  <c r="U66" i="15"/>
  <c r="S64" i="9"/>
  <c r="T64" i="9"/>
  <c r="V64" i="9"/>
  <c r="W64" i="9"/>
  <c r="X64" i="9"/>
  <c r="Z64" i="9"/>
  <c r="AA64" i="9"/>
  <c r="AB64" i="9"/>
  <c r="AD64" i="9"/>
  <c r="AE64" i="9"/>
  <c r="AF64" i="9"/>
  <c r="R64" i="9"/>
  <c r="J96" i="16"/>
  <c r="B11" i="17" s="1"/>
  <c r="J139" i="16"/>
  <c r="B12" i="17"/>
  <c r="J79" i="16"/>
  <c r="J61" i="16"/>
  <c r="B9" i="17" s="1"/>
  <c r="R192" i="38"/>
  <c r="AC66" i="15"/>
  <c r="AG66" i="15"/>
  <c r="Y202" i="37"/>
  <c r="AC202" i="37"/>
  <c r="AG202" i="37"/>
  <c r="U202" i="37"/>
  <c r="AH202" i="37" s="1"/>
  <c r="AI202" i="37" s="1"/>
  <c r="Y206" i="37"/>
  <c r="AC206" i="37"/>
  <c r="AG206" i="37"/>
  <c r="U206" i="37"/>
  <c r="Y63" i="9"/>
  <c r="U63" i="9"/>
  <c r="AH63" i="9" s="1"/>
  <c r="AI63" i="9" s="1"/>
  <c r="AC63" i="9"/>
  <c r="R22" i="9"/>
  <c r="Y505" i="1"/>
  <c r="Y504" i="1"/>
  <c r="Y355" i="1"/>
  <c r="U355" i="1"/>
  <c r="Y342" i="1"/>
  <c r="AC342" i="1"/>
  <c r="Y83" i="1"/>
  <c r="U37" i="1"/>
  <c r="Y37" i="1"/>
  <c r="Y22" i="1"/>
  <c r="Y21" i="1"/>
  <c r="Y10" i="1"/>
  <c r="U10" i="1"/>
  <c r="J19" i="1"/>
  <c r="B8" i="2"/>
  <c r="J507" i="1"/>
  <c r="B24" i="2"/>
  <c r="J502" i="1"/>
  <c r="B23" i="2" s="1"/>
  <c r="J408" i="1"/>
  <c r="J382" i="1"/>
  <c r="B21" i="2"/>
  <c r="J357" i="1"/>
  <c r="J344" i="1"/>
  <c r="B18" i="2"/>
  <c r="J331" i="1"/>
  <c r="B17" i="2" s="1"/>
  <c r="B15" i="2"/>
  <c r="B20" i="2"/>
  <c r="K64" i="9"/>
  <c r="C23" i="10"/>
  <c r="C10" i="10"/>
  <c r="C11" i="10"/>
  <c r="C13" i="10"/>
  <c r="C14" i="10"/>
  <c r="C15" i="10"/>
  <c r="C16" i="10"/>
  <c r="C17" i="10"/>
  <c r="C18" i="10"/>
  <c r="C24" i="10" s="1"/>
  <c r="C19" i="10"/>
  <c r="C20" i="10"/>
  <c r="C21" i="10"/>
  <c r="C22" i="10"/>
  <c r="Q65" i="9"/>
  <c r="P65" i="9"/>
  <c r="A65" i="9"/>
  <c r="O64" i="9"/>
  <c r="N64" i="9"/>
  <c r="M64" i="9"/>
  <c r="J64" i="9"/>
  <c r="B23" i="10"/>
  <c r="AG62" i="9"/>
  <c r="AG64" i="9" s="1"/>
  <c r="V23" i="10" s="1"/>
  <c r="V24" i="10" s="1"/>
  <c r="AC62" i="9"/>
  <c r="Y62" i="9"/>
  <c r="Y64" i="9"/>
  <c r="N23" i="10" s="1"/>
  <c r="U62" i="9"/>
  <c r="U64" i="9" s="1"/>
  <c r="J23" i="10" s="1"/>
  <c r="AF60" i="9"/>
  <c r="AE60" i="9"/>
  <c r="AD60" i="9"/>
  <c r="AB60" i="9"/>
  <c r="AA60" i="9"/>
  <c r="Z60" i="9"/>
  <c r="X60" i="9"/>
  <c r="W60" i="9"/>
  <c r="V60" i="9"/>
  <c r="T60" i="9"/>
  <c r="S60" i="9"/>
  <c r="R60" i="9"/>
  <c r="O60" i="9"/>
  <c r="N60" i="9"/>
  <c r="M60" i="9"/>
  <c r="K60" i="9"/>
  <c r="J60" i="9"/>
  <c r="AG59" i="9"/>
  <c r="AC59" i="9"/>
  <c r="Y59" i="9"/>
  <c r="U59" i="9"/>
  <c r="AG58" i="9"/>
  <c r="AC58" i="9"/>
  <c r="Y58" i="9"/>
  <c r="U58" i="9"/>
  <c r="AG57" i="9"/>
  <c r="AC57" i="9"/>
  <c r="Y57" i="9"/>
  <c r="U57" i="9"/>
  <c r="AG56" i="9"/>
  <c r="AC56" i="9"/>
  <c r="U56" i="9"/>
  <c r="Y56" i="9"/>
  <c r="Y60" i="9" s="1"/>
  <c r="AG55" i="9"/>
  <c r="AC55" i="9"/>
  <c r="Y55" i="9"/>
  <c r="U55" i="9"/>
  <c r="AH55" i="9"/>
  <c r="AI55" i="9" s="1"/>
  <c r="AG54" i="9"/>
  <c r="AC54" i="9"/>
  <c r="AH54" i="9" s="1"/>
  <c r="AI54" i="9" s="1"/>
  <c r="X13" i="10" s="1"/>
  <c r="U54" i="9"/>
  <c r="Y54" i="9"/>
  <c r="AF52" i="9"/>
  <c r="AE52" i="9"/>
  <c r="AD52" i="9"/>
  <c r="AB52" i="9"/>
  <c r="AA52" i="9"/>
  <c r="Z52" i="9"/>
  <c r="X52" i="9"/>
  <c r="W52" i="9"/>
  <c r="V52" i="9"/>
  <c r="T52" i="9"/>
  <c r="S52" i="9"/>
  <c r="R52" i="9"/>
  <c r="O52" i="9"/>
  <c r="N52" i="9"/>
  <c r="M52" i="9"/>
  <c r="K52" i="9"/>
  <c r="J52" i="9"/>
  <c r="AG51" i="9"/>
  <c r="AG52" i="9" s="1"/>
  <c r="AC51" i="9"/>
  <c r="Y51" i="9"/>
  <c r="Y52" i="9"/>
  <c r="U51" i="9"/>
  <c r="U52" i="9"/>
  <c r="AF49" i="9"/>
  <c r="AE49" i="9"/>
  <c r="AD49" i="9"/>
  <c r="AB49" i="9"/>
  <c r="AA49" i="9"/>
  <c r="Z49" i="9"/>
  <c r="X49" i="9"/>
  <c r="W49" i="9"/>
  <c r="V49" i="9"/>
  <c r="T49" i="9"/>
  <c r="S49" i="9"/>
  <c r="R49" i="9"/>
  <c r="O49" i="9"/>
  <c r="N49" i="9"/>
  <c r="M49" i="9"/>
  <c r="K49" i="9"/>
  <c r="J49" i="9"/>
  <c r="AG48" i="9"/>
  <c r="AG49" i="9"/>
  <c r="AC48" i="9"/>
  <c r="AC49" i="9"/>
  <c r="Y48" i="9"/>
  <c r="Y49" i="9" s="1"/>
  <c r="U48" i="9"/>
  <c r="AF46" i="9"/>
  <c r="AE46" i="9"/>
  <c r="AD46" i="9"/>
  <c r="AB46" i="9"/>
  <c r="AA46" i="9"/>
  <c r="Z46" i="9"/>
  <c r="X46" i="9"/>
  <c r="W46" i="9"/>
  <c r="V46" i="9"/>
  <c r="T46" i="9"/>
  <c r="S46" i="9"/>
  <c r="R46" i="9"/>
  <c r="O46" i="9"/>
  <c r="N46" i="9"/>
  <c r="M46" i="9"/>
  <c r="K46" i="9"/>
  <c r="J46" i="9"/>
  <c r="AG45" i="9"/>
  <c r="AG46" i="9"/>
  <c r="AC45" i="9"/>
  <c r="AC46" i="9" s="1"/>
  <c r="Y45" i="9"/>
  <c r="Y46" i="9" s="1"/>
  <c r="U45" i="9"/>
  <c r="AF43" i="9"/>
  <c r="AE43" i="9"/>
  <c r="AD43" i="9"/>
  <c r="AB43" i="9"/>
  <c r="AA43" i="9"/>
  <c r="Z43" i="9"/>
  <c r="X43" i="9"/>
  <c r="W43" i="9"/>
  <c r="V43" i="9"/>
  <c r="T43" i="9"/>
  <c r="S43" i="9"/>
  <c r="R43" i="9"/>
  <c r="O43" i="9"/>
  <c r="N43" i="9"/>
  <c r="M43" i="9"/>
  <c r="K43" i="9"/>
  <c r="J43" i="9"/>
  <c r="AG42" i="9"/>
  <c r="AG43" i="9"/>
  <c r="AC42" i="9"/>
  <c r="AC43" i="9" s="1"/>
  <c r="Y42" i="9"/>
  <c r="U42" i="9"/>
  <c r="AF40" i="9"/>
  <c r="AE40" i="9"/>
  <c r="AD40" i="9"/>
  <c r="AB40" i="9"/>
  <c r="AA40" i="9"/>
  <c r="Z40" i="9"/>
  <c r="X40" i="9"/>
  <c r="W40" i="9"/>
  <c r="V40" i="9"/>
  <c r="S40" i="9"/>
  <c r="H12" i="10"/>
  <c r="R40" i="9"/>
  <c r="G12" i="10" s="1"/>
  <c r="O40" i="9"/>
  <c r="O10" i="9"/>
  <c r="O13" i="9"/>
  <c r="O16" i="9"/>
  <c r="O65" i="9" s="1"/>
  <c r="O19" i="9"/>
  <c r="O31" i="9"/>
  <c r="O34" i="9"/>
  <c r="O37" i="9"/>
  <c r="N40" i="9"/>
  <c r="M40" i="9"/>
  <c r="K40" i="9"/>
  <c r="J40" i="9"/>
  <c r="AG39" i="9"/>
  <c r="AC39" i="9"/>
  <c r="Y39" i="9"/>
  <c r="Y40" i="9"/>
  <c r="U39" i="9"/>
  <c r="U40" i="9" s="1"/>
  <c r="AF37" i="9"/>
  <c r="AE37" i="9"/>
  <c r="AD37" i="9"/>
  <c r="AB37" i="9"/>
  <c r="AA37" i="9"/>
  <c r="Z37" i="9"/>
  <c r="X37" i="9"/>
  <c r="W37" i="9"/>
  <c r="V37" i="9"/>
  <c r="T37" i="9"/>
  <c r="S37" i="9"/>
  <c r="R37" i="9"/>
  <c r="N37" i="9"/>
  <c r="M37" i="9"/>
  <c r="K37" i="9"/>
  <c r="J37" i="9"/>
  <c r="AG36" i="9"/>
  <c r="AG37" i="9" s="1"/>
  <c r="AC36" i="9"/>
  <c r="AC37" i="9"/>
  <c r="Y36" i="9"/>
  <c r="Y37" i="9"/>
  <c r="U36" i="9"/>
  <c r="U37" i="9" s="1"/>
  <c r="AF34" i="9"/>
  <c r="AE34" i="9"/>
  <c r="AD34" i="9"/>
  <c r="AB34" i="9"/>
  <c r="AA34" i="9"/>
  <c r="Z34" i="9"/>
  <c r="X34" i="9"/>
  <c r="W34" i="9"/>
  <c r="V34" i="9"/>
  <c r="T34" i="9"/>
  <c r="S34" i="9"/>
  <c r="R34" i="9"/>
  <c r="N34" i="9"/>
  <c r="M34" i="9"/>
  <c r="K34" i="9"/>
  <c r="J34" i="9"/>
  <c r="AG33" i="9"/>
  <c r="AG34" i="9" s="1"/>
  <c r="AC33" i="9"/>
  <c r="AC34" i="9"/>
  <c r="Y33" i="9"/>
  <c r="Y34" i="9"/>
  <c r="U33" i="9"/>
  <c r="AF31" i="9"/>
  <c r="AE31" i="9"/>
  <c r="AD31" i="9"/>
  <c r="AB31" i="9"/>
  <c r="AA31" i="9"/>
  <c r="Z31" i="9"/>
  <c r="X31" i="9"/>
  <c r="W31" i="9"/>
  <c r="V31" i="9"/>
  <c r="T31" i="9"/>
  <c r="S31" i="9"/>
  <c r="R31" i="9"/>
  <c r="N31" i="9"/>
  <c r="M31" i="9"/>
  <c r="K31" i="9"/>
  <c r="J31" i="9"/>
  <c r="AG30" i="9"/>
  <c r="AC30" i="9"/>
  <c r="AH30" i="9" s="1"/>
  <c r="AH31" i="9" s="1"/>
  <c r="U30" i="9"/>
  <c r="Y30" i="9"/>
  <c r="AI31" i="9"/>
  <c r="AF28" i="9"/>
  <c r="AE28" i="9"/>
  <c r="AD28" i="9"/>
  <c r="AB28" i="9"/>
  <c r="AA28" i="9"/>
  <c r="Z28" i="9"/>
  <c r="X28" i="9"/>
  <c r="W28" i="9"/>
  <c r="V28" i="9"/>
  <c r="S28" i="9"/>
  <c r="H8" i="10"/>
  <c r="H10" i="10"/>
  <c r="H11" i="10"/>
  <c r="H13" i="10"/>
  <c r="H14" i="10"/>
  <c r="H15" i="10"/>
  <c r="H16" i="10"/>
  <c r="H17" i="10"/>
  <c r="H18" i="10"/>
  <c r="H19" i="10"/>
  <c r="H20" i="10"/>
  <c r="H21" i="10"/>
  <c r="H22" i="10"/>
  <c r="H23" i="10"/>
  <c r="R28" i="9"/>
  <c r="G8" i="10" s="1"/>
  <c r="G10" i="10"/>
  <c r="G11" i="10"/>
  <c r="G13" i="10"/>
  <c r="G14" i="10"/>
  <c r="G15" i="10"/>
  <c r="G16" i="10"/>
  <c r="G17" i="10"/>
  <c r="G18" i="10"/>
  <c r="G19" i="10"/>
  <c r="G20" i="10"/>
  <c r="G21" i="10"/>
  <c r="G22" i="10"/>
  <c r="G23" i="10"/>
  <c r="K28" i="9"/>
  <c r="J28" i="9"/>
  <c r="AG27" i="9"/>
  <c r="AG28" i="9"/>
  <c r="AC27" i="9"/>
  <c r="AC28" i="9"/>
  <c r="Y27" i="9"/>
  <c r="Y28" i="9" s="1"/>
  <c r="U27" i="9"/>
  <c r="U28" i="9" s="1"/>
  <c r="T25" i="9"/>
  <c r="S25" i="9"/>
  <c r="R25" i="9"/>
  <c r="K25" i="9"/>
  <c r="J25" i="9"/>
  <c r="AG24" i="9"/>
  <c r="AC24" i="9"/>
  <c r="Y24" i="9"/>
  <c r="U24" i="9"/>
  <c r="U25" i="9" s="1"/>
  <c r="AF22" i="9"/>
  <c r="AE22" i="9"/>
  <c r="AE25" i="9" s="1"/>
  <c r="AE65" i="9" s="1"/>
  <c r="AD22" i="9"/>
  <c r="AD25" i="9"/>
  <c r="AB22" i="9"/>
  <c r="AA22" i="9"/>
  <c r="Z22" i="9"/>
  <c r="X22" i="9"/>
  <c r="M12" i="10"/>
  <c r="W22" i="9"/>
  <c r="L12" i="10" s="1"/>
  <c r="V22" i="9"/>
  <c r="K12" i="10" s="1"/>
  <c r="T22" i="9"/>
  <c r="S22" i="9"/>
  <c r="K22" i="9"/>
  <c r="J22" i="9"/>
  <c r="AG21" i="9"/>
  <c r="AG22" i="9" s="1"/>
  <c r="AC21" i="9"/>
  <c r="Y21" i="9"/>
  <c r="U21" i="9"/>
  <c r="U22" i="9"/>
  <c r="AF19" i="9"/>
  <c r="AE19" i="9"/>
  <c r="AD19" i="9"/>
  <c r="AB19" i="9"/>
  <c r="AA19" i="9"/>
  <c r="Z19" i="9"/>
  <c r="X19" i="9"/>
  <c r="W19" i="9"/>
  <c r="V19" i="9"/>
  <c r="T19" i="9"/>
  <c r="S19" i="9"/>
  <c r="R19" i="9"/>
  <c r="N19" i="9"/>
  <c r="M19" i="9"/>
  <c r="K19" i="9"/>
  <c r="J19" i="9"/>
  <c r="AG18" i="9"/>
  <c r="AG19" i="9"/>
  <c r="AC18" i="9"/>
  <c r="U18" i="9"/>
  <c r="Y18" i="9"/>
  <c r="U19" i="9"/>
  <c r="AF16" i="9"/>
  <c r="AE16" i="9"/>
  <c r="AE10" i="9"/>
  <c r="AE13" i="9"/>
  <c r="AD16" i="9"/>
  <c r="AB16" i="9"/>
  <c r="AA16" i="9"/>
  <c r="Z16" i="9"/>
  <c r="X16" i="9"/>
  <c r="W16" i="9"/>
  <c r="V16" i="9"/>
  <c r="T16" i="9"/>
  <c r="S16" i="9"/>
  <c r="R16" i="9"/>
  <c r="N16" i="9"/>
  <c r="M16" i="9"/>
  <c r="K16" i="9"/>
  <c r="J16" i="9"/>
  <c r="AG15" i="9"/>
  <c r="AG16" i="9"/>
  <c r="AC15" i="9"/>
  <c r="AC16" i="9" s="1"/>
  <c r="Y15" i="9"/>
  <c r="Y16" i="9" s="1"/>
  <c r="U15" i="9"/>
  <c r="U16" i="9" s="1"/>
  <c r="AF13" i="9"/>
  <c r="U9" i="10"/>
  <c r="T9" i="10"/>
  <c r="T8" i="10"/>
  <c r="T10" i="10"/>
  <c r="T11" i="10"/>
  <c r="T13" i="10"/>
  <c r="T14" i="10"/>
  <c r="T15" i="10"/>
  <c r="T16" i="10"/>
  <c r="T17" i="10"/>
  <c r="T18" i="10"/>
  <c r="T19" i="10"/>
  <c r="T20" i="10"/>
  <c r="T21" i="10"/>
  <c r="T22" i="10"/>
  <c r="T23" i="10"/>
  <c r="AD13" i="9"/>
  <c r="S9" i="10" s="1"/>
  <c r="AB13" i="9"/>
  <c r="AA13" i="9"/>
  <c r="Z13" i="9"/>
  <c r="X13" i="9"/>
  <c r="M9" i="10" s="1"/>
  <c r="M24" i="10" s="1"/>
  <c r="W13" i="9"/>
  <c r="V13" i="9"/>
  <c r="K9" i="10" s="1"/>
  <c r="T13" i="9"/>
  <c r="S13" i="9"/>
  <c r="R13" i="9"/>
  <c r="R10" i="9"/>
  <c r="N13" i="9"/>
  <c r="M13" i="9"/>
  <c r="M65" i="9" s="1"/>
  <c r="K13" i="9"/>
  <c r="J13" i="9"/>
  <c r="AG12" i="9"/>
  <c r="AG13" i="9" s="1"/>
  <c r="AC12" i="9"/>
  <c r="AC13" i="9"/>
  <c r="Y12" i="9"/>
  <c r="Y13" i="9" s="1"/>
  <c r="U12" i="9"/>
  <c r="U13" i="9" s="1"/>
  <c r="AF10" i="9"/>
  <c r="AD10" i="9"/>
  <c r="S8" i="10" s="1"/>
  <c r="AB10" i="9"/>
  <c r="AA10" i="9"/>
  <c r="Z10" i="9"/>
  <c r="X10" i="9"/>
  <c r="M8" i="10" s="1"/>
  <c r="M11" i="10"/>
  <c r="M13" i="10"/>
  <c r="M14" i="10"/>
  <c r="M15" i="10"/>
  <c r="M16" i="10"/>
  <c r="M17" i="10"/>
  <c r="M18" i="10"/>
  <c r="M19" i="10"/>
  <c r="M20" i="10"/>
  <c r="M21" i="10"/>
  <c r="M22" i="10"/>
  <c r="M23" i="10"/>
  <c r="W10" i="9"/>
  <c r="L8" i="10"/>
  <c r="V10" i="9"/>
  <c r="K8" i="10" s="1"/>
  <c r="K11" i="10"/>
  <c r="K14" i="10"/>
  <c r="K15" i="10"/>
  <c r="K16" i="10"/>
  <c r="K17" i="10"/>
  <c r="K18" i="10"/>
  <c r="K19" i="10"/>
  <c r="K20" i="10"/>
  <c r="K21" i="10"/>
  <c r="K22" i="10"/>
  <c r="K23" i="10"/>
  <c r="T10" i="9"/>
  <c r="S10" i="9"/>
  <c r="N10" i="9"/>
  <c r="M10" i="9"/>
  <c r="K10" i="9"/>
  <c r="J10" i="9"/>
  <c r="AG9" i="9"/>
  <c r="AG10" i="9"/>
  <c r="AC9" i="9"/>
  <c r="AC10" i="9" s="1"/>
  <c r="Y9" i="9"/>
  <c r="Y10" i="9" s="1"/>
  <c r="U9" i="9"/>
  <c r="Y22" i="9"/>
  <c r="AG40" i="9"/>
  <c r="AC52" i="9"/>
  <c r="U31" i="9"/>
  <c r="AG31" i="9"/>
  <c r="AC40" i="9"/>
  <c r="Y31" i="9"/>
  <c r="AH24" i="9"/>
  <c r="AH25" i="9" s="1"/>
  <c r="Q22" i="17"/>
  <c r="O22" i="17"/>
  <c r="M22" i="17"/>
  <c r="L22" i="17"/>
  <c r="K22" i="17"/>
  <c r="I22" i="17"/>
  <c r="H22" i="17"/>
  <c r="G22" i="17"/>
  <c r="O8" i="17"/>
  <c r="A5" i="17"/>
  <c r="A25" i="17" s="1"/>
  <c r="A1" i="17"/>
  <c r="G23" i="17"/>
  <c r="F22" i="17"/>
  <c r="E23" i="17"/>
  <c r="D23" i="17"/>
  <c r="Q21" i="17"/>
  <c r="O21" i="17"/>
  <c r="M21" i="17"/>
  <c r="L21" i="17"/>
  <c r="K21" i="17"/>
  <c r="I21" i="17"/>
  <c r="H21" i="17"/>
  <c r="G21" i="17"/>
  <c r="F21" i="17"/>
  <c r="E21" i="17"/>
  <c r="D21" i="17"/>
  <c r="AG326" i="16"/>
  <c r="AC326" i="16"/>
  <c r="AH326" i="16" s="1"/>
  <c r="AG325" i="16"/>
  <c r="AC325" i="16"/>
  <c r="AG324" i="16"/>
  <c r="AC324" i="16"/>
  <c r="AH324" i="16" s="1"/>
  <c r="AG323" i="16"/>
  <c r="AC323" i="16"/>
  <c r="Q20" i="17"/>
  <c r="O20" i="17"/>
  <c r="M20" i="17"/>
  <c r="L20" i="17"/>
  <c r="K20" i="17"/>
  <c r="I20" i="17"/>
  <c r="H20" i="17"/>
  <c r="G20" i="17"/>
  <c r="F20" i="17"/>
  <c r="E20" i="17"/>
  <c r="D20" i="17"/>
  <c r="Q19" i="17"/>
  <c r="O19" i="17"/>
  <c r="L19" i="17"/>
  <c r="K19" i="17"/>
  <c r="I19" i="17"/>
  <c r="H19" i="17"/>
  <c r="G19" i="17"/>
  <c r="F19" i="17"/>
  <c r="E19" i="17"/>
  <c r="D19" i="17"/>
  <c r="M18" i="17"/>
  <c r="L18" i="17"/>
  <c r="K18" i="17"/>
  <c r="G18" i="17"/>
  <c r="F18" i="17"/>
  <c r="E18" i="17"/>
  <c r="D18" i="17"/>
  <c r="Q17" i="17"/>
  <c r="O17" i="17"/>
  <c r="L17" i="17"/>
  <c r="K17" i="17"/>
  <c r="I17" i="17"/>
  <c r="H17" i="17"/>
  <c r="G17" i="17"/>
  <c r="F17" i="17"/>
  <c r="E17" i="17"/>
  <c r="D17" i="17"/>
  <c r="Q16" i="17"/>
  <c r="O16" i="17"/>
  <c r="M16" i="17"/>
  <c r="L16" i="17"/>
  <c r="K16" i="17"/>
  <c r="I16" i="17"/>
  <c r="H16" i="17"/>
  <c r="G16" i="17"/>
  <c r="F16" i="17"/>
  <c r="E16" i="17"/>
  <c r="D16" i="17"/>
  <c r="Q15" i="17"/>
  <c r="G15" i="17"/>
  <c r="F15" i="17"/>
  <c r="E15" i="17"/>
  <c r="D15" i="17"/>
  <c r="AF164" i="16"/>
  <c r="U13" i="17"/>
  <c r="AE164" i="16"/>
  <c r="T13" i="17"/>
  <c r="AD164" i="16"/>
  <c r="S13" i="17" s="1"/>
  <c r="M13" i="17"/>
  <c r="K13" i="17"/>
  <c r="T164" i="16"/>
  <c r="I13" i="17"/>
  <c r="I25" i="17" s="1"/>
  <c r="S164" i="16"/>
  <c r="H13" i="17"/>
  <c r="R164" i="16"/>
  <c r="G13" i="17" s="1"/>
  <c r="O164" i="16"/>
  <c r="F13" i="17" s="1"/>
  <c r="N164" i="16"/>
  <c r="E13" i="17"/>
  <c r="M164" i="16"/>
  <c r="D13" i="17"/>
  <c r="J164" i="16"/>
  <c r="B13" i="17" s="1"/>
  <c r="AG144" i="16"/>
  <c r="AC144" i="16"/>
  <c r="AG143" i="16"/>
  <c r="AC143" i="16"/>
  <c r="AG142" i="16"/>
  <c r="AC142" i="16"/>
  <c r="AG141" i="16"/>
  <c r="AC141" i="16"/>
  <c r="Q12" i="17"/>
  <c r="T139" i="16"/>
  <c r="I12" i="17"/>
  <c r="S139" i="16"/>
  <c r="H12" i="17" s="1"/>
  <c r="R139" i="16"/>
  <c r="G12" i="17" s="1"/>
  <c r="O139" i="16"/>
  <c r="F12" i="17"/>
  <c r="N139" i="16"/>
  <c r="E12" i="17"/>
  <c r="M139" i="16"/>
  <c r="D12" i="17" s="1"/>
  <c r="AG98" i="16"/>
  <c r="AC98" i="16"/>
  <c r="X96" i="16"/>
  <c r="M11" i="17"/>
  <c r="W96" i="16"/>
  <c r="L11" i="17" s="1"/>
  <c r="L25" i="17" s="1"/>
  <c r="V96" i="16"/>
  <c r="K11" i="17" s="1"/>
  <c r="T96" i="16"/>
  <c r="I11" i="17" s="1"/>
  <c r="S96" i="16"/>
  <c r="H11" i="17"/>
  <c r="R96" i="16"/>
  <c r="G11" i="17" s="1"/>
  <c r="O96" i="16"/>
  <c r="F11" i="17" s="1"/>
  <c r="N96" i="16"/>
  <c r="E11" i="17" s="1"/>
  <c r="M96" i="16"/>
  <c r="D11" i="17"/>
  <c r="AG90" i="16"/>
  <c r="AC90" i="16"/>
  <c r="AG84" i="16"/>
  <c r="AC84" i="16"/>
  <c r="AG83" i="16"/>
  <c r="AC83" i="16"/>
  <c r="AG82" i="16"/>
  <c r="AC82" i="16"/>
  <c r="AG81" i="16"/>
  <c r="AC81" i="16"/>
  <c r="T79" i="16"/>
  <c r="I10" i="17" s="1"/>
  <c r="S79" i="16"/>
  <c r="H10" i="17" s="1"/>
  <c r="R79" i="16"/>
  <c r="G10" i="17"/>
  <c r="O79" i="16"/>
  <c r="F10" i="17" s="1"/>
  <c r="F25" i="17" s="1"/>
  <c r="N79" i="16"/>
  <c r="E10" i="17" s="1"/>
  <c r="M79" i="16"/>
  <c r="D10" i="17" s="1"/>
  <c r="AG68" i="16"/>
  <c r="AC68" i="16"/>
  <c r="AG67" i="16"/>
  <c r="AC67" i="16"/>
  <c r="AG66" i="16"/>
  <c r="AC66" i="16"/>
  <c r="AG65" i="16"/>
  <c r="AC65" i="16"/>
  <c r="AG64" i="16"/>
  <c r="AC64" i="16"/>
  <c r="AG63" i="16"/>
  <c r="AC63" i="16"/>
  <c r="AF61" i="16"/>
  <c r="U9" i="17" s="1"/>
  <c r="AE61" i="16"/>
  <c r="T9" i="17" s="1"/>
  <c r="AD61" i="16"/>
  <c r="S9" i="17"/>
  <c r="X61" i="16"/>
  <c r="M9" i="17" s="1"/>
  <c r="W61" i="16"/>
  <c r="L9" i="17" s="1"/>
  <c r="V61" i="16"/>
  <c r="K9" i="17" s="1"/>
  <c r="T61" i="16"/>
  <c r="I9" i="17"/>
  <c r="S61" i="16"/>
  <c r="H9" i="17" s="1"/>
  <c r="H25" i="17" s="1"/>
  <c r="R61" i="16"/>
  <c r="G9" i="17" s="1"/>
  <c r="O61" i="16"/>
  <c r="F9" i="17" s="1"/>
  <c r="N61" i="16"/>
  <c r="E9" i="17"/>
  <c r="M61" i="16"/>
  <c r="D9" i="17" s="1"/>
  <c r="AG36" i="16"/>
  <c r="AC36" i="16"/>
  <c r="AG35" i="16"/>
  <c r="AC35" i="16"/>
  <c r="AG34" i="16"/>
  <c r="AC34" i="16"/>
  <c r="AG33" i="16"/>
  <c r="AC33" i="16"/>
  <c r="T31" i="16"/>
  <c r="I8" i="17" s="1"/>
  <c r="S31" i="16"/>
  <c r="H8" i="17" s="1"/>
  <c r="R31" i="16"/>
  <c r="G8" i="17"/>
  <c r="O31" i="16"/>
  <c r="F8" i="17" s="1"/>
  <c r="N31" i="16"/>
  <c r="E8" i="17" s="1"/>
  <c r="M31" i="16"/>
  <c r="D8" i="17" s="1"/>
  <c r="AG17" i="16"/>
  <c r="AC17" i="16"/>
  <c r="AG12" i="16"/>
  <c r="AC12" i="16"/>
  <c r="AG11" i="16"/>
  <c r="AC11" i="16"/>
  <c r="AG10" i="16"/>
  <c r="AC10" i="16"/>
  <c r="G23" i="39"/>
  <c r="F23" i="39"/>
  <c r="E23" i="39"/>
  <c r="D23" i="39"/>
  <c r="C18" i="39"/>
  <c r="B18" i="39"/>
  <c r="Y17" i="39"/>
  <c r="X17" i="39"/>
  <c r="A24" i="39"/>
  <c r="A1" i="39"/>
  <c r="A193" i="38"/>
  <c r="AF192" i="38"/>
  <c r="U23" i="39"/>
  <c r="AF19" i="38"/>
  <c r="U8" i="39"/>
  <c r="AF31" i="38"/>
  <c r="U9" i="39" s="1"/>
  <c r="AF43" i="38"/>
  <c r="U10" i="39" s="1"/>
  <c r="AF55" i="38"/>
  <c r="U11" i="39"/>
  <c r="AF67" i="38"/>
  <c r="U12" i="39"/>
  <c r="AF79" i="38"/>
  <c r="U13" i="39" s="1"/>
  <c r="AF91" i="38"/>
  <c r="U14" i="39" s="1"/>
  <c r="AF103" i="38"/>
  <c r="U15" i="39"/>
  <c r="AF115" i="38"/>
  <c r="U16" i="39"/>
  <c r="AF127" i="38"/>
  <c r="U17" i="39" s="1"/>
  <c r="AF139" i="38"/>
  <c r="U18" i="39" s="1"/>
  <c r="AF151" i="38"/>
  <c r="U19" i="39"/>
  <c r="AF163" i="38"/>
  <c r="U20" i="39"/>
  <c r="AF175" i="38"/>
  <c r="U21" i="39" s="1"/>
  <c r="AF187" i="38"/>
  <c r="U22" i="39" s="1"/>
  <c r="AE192" i="38"/>
  <c r="AD192" i="38"/>
  <c r="S23" i="39" s="1"/>
  <c r="AD19" i="38"/>
  <c r="S8" i="39"/>
  <c r="AD31" i="38"/>
  <c r="S9" i="39" s="1"/>
  <c r="AD43" i="38"/>
  <c r="S10" i="39" s="1"/>
  <c r="AD55" i="38"/>
  <c r="S11" i="39" s="1"/>
  <c r="AD67" i="38"/>
  <c r="S12" i="39"/>
  <c r="AD79" i="38"/>
  <c r="S13" i="39" s="1"/>
  <c r="AD91" i="38"/>
  <c r="S14" i="39" s="1"/>
  <c r="AD103" i="38"/>
  <c r="S15" i="39" s="1"/>
  <c r="AD115" i="38"/>
  <c r="S16" i="39"/>
  <c r="AD127" i="38"/>
  <c r="S17" i="39" s="1"/>
  <c r="AD139" i="38"/>
  <c r="S18" i="39" s="1"/>
  <c r="AD151" i="38"/>
  <c r="S19" i="39" s="1"/>
  <c r="AD163" i="38"/>
  <c r="S20" i="39"/>
  <c r="AD175" i="38"/>
  <c r="S21" i="39" s="1"/>
  <c r="AD187" i="38"/>
  <c r="S22" i="39" s="1"/>
  <c r="AB192" i="38"/>
  <c r="Q23" i="39" s="1"/>
  <c r="AA192" i="38"/>
  <c r="P23" i="39" s="1"/>
  <c r="Z192" i="38"/>
  <c r="O23" i="39"/>
  <c r="X192" i="38"/>
  <c r="W192" i="38"/>
  <c r="V192" i="38"/>
  <c r="K23" i="39" s="1"/>
  <c r="T192" i="38"/>
  <c r="I23" i="39" s="1"/>
  <c r="S192" i="38"/>
  <c r="K192" i="38"/>
  <c r="C23" i="39" s="1"/>
  <c r="J192" i="38"/>
  <c r="B23" i="39" s="1"/>
  <c r="AG189" i="38"/>
  <c r="AC189" i="38"/>
  <c r="Y189" i="38"/>
  <c r="U189" i="38"/>
  <c r="AE187" i="38"/>
  <c r="T22" i="39" s="1"/>
  <c r="AB187" i="38"/>
  <c r="Q22" i="39" s="1"/>
  <c r="AA187" i="38"/>
  <c r="P22" i="39"/>
  <c r="Z187" i="38"/>
  <c r="O22" i="39" s="1"/>
  <c r="X187" i="38"/>
  <c r="M22" i="39" s="1"/>
  <c r="W187" i="38"/>
  <c r="L22" i="39" s="1"/>
  <c r="V187" i="38"/>
  <c r="K22" i="39"/>
  <c r="T187" i="38"/>
  <c r="I22" i="39" s="1"/>
  <c r="S187" i="38"/>
  <c r="H22" i="39" s="1"/>
  <c r="R187" i="38"/>
  <c r="G22" i="39" s="1"/>
  <c r="O187" i="38"/>
  <c r="F22" i="39"/>
  <c r="N187" i="38"/>
  <c r="E22" i="39" s="1"/>
  <c r="M187" i="38"/>
  <c r="D22" i="39" s="1"/>
  <c r="K187" i="38"/>
  <c r="C22" i="39" s="1"/>
  <c r="J187" i="38"/>
  <c r="B22" i="39"/>
  <c r="AG186" i="38"/>
  <c r="AC186" i="38"/>
  <c r="Y186" i="38"/>
  <c r="AH186" i="38" s="1"/>
  <c r="AI186" i="38" s="1"/>
  <c r="U186" i="38"/>
  <c r="AG185" i="38"/>
  <c r="AC185" i="38"/>
  <c r="AH185" i="38" s="1"/>
  <c r="AI185" i="38" s="1"/>
  <c r="U185" i="38"/>
  <c r="Y185" i="38"/>
  <c r="AG184" i="38"/>
  <c r="AC184" i="38"/>
  <c r="Y184" i="38"/>
  <c r="U184" i="38"/>
  <c r="AG183" i="38"/>
  <c r="AC183" i="38"/>
  <c r="U183" i="38"/>
  <c r="Y183" i="38"/>
  <c r="AG182" i="38"/>
  <c r="AC182" i="38"/>
  <c r="Y182" i="38"/>
  <c r="U182" i="38"/>
  <c r="AH182" i="38" s="1"/>
  <c r="AI182" i="38" s="1"/>
  <c r="AG181" i="38"/>
  <c r="AC181" i="38"/>
  <c r="U181" i="38"/>
  <c r="Y181" i="38"/>
  <c r="AG180" i="38"/>
  <c r="AC180" i="38"/>
  <c r="Y180" i="38"/>
  <c r="U180" i="38"/>
  <c r="AG179" i="38"/>
  <c r="AC179" i="38"/>
  <c r="U179" i="38"/>
  <c r="AH179" i="38" s="1"/>
  <c r="Y179" i="38"/>
  <c r="AI179" i="38"/>
  <c r="AG178" i="38"/>
  <c r="AC178" i="38"/>
  <c r="Y178" i="38"/>
  <c r="U178" i="38"/>
  <c r="U177" i="38"/>
  <c r="AG177" i="38"/>
  <c r="AC177" i="38"/>
  <c r="Y177" i="38"/>
  <c r="Y187" i="38" s="1"/>
  <c r="N22" i="39" s="1"/>
  <c r="AE175" i="38"/>
  <c r="T21" i="39" s="1"/>
  <c r="AB175" i="38"/>
  <c r="Q21" i="39" s="1"/>
  <c r="AA175" i="38"/>
  <c r="P21" i="39"/>
  <c r="Z175" i="38"/>
  <c r="O21" i="39" s="1"/>
  <c r="X175" i="38"/>
  <c r="M21" i="39" s="1"/>
  <c r="W175" i="38"/>
  <c r="L21" i="39" s="1"/>
  <c r="V175" i="38"/>
  <c r="K21" i="39"/>
  <c r="T175" i="38"/>
  <c r="I21" i="39" s="1"/>
  <c r="S175" i="38"/>
  <c r="H21" i="39" s="1"/>
  <c r="R175" i="38"/>
  <c r="G21" i="39" s="1"/>
  <c r="O175" i="38"/>
  <c r="F21" i="39"/>
  <c r="N175" i="38"/>
  <c r="E21" i="39" s="1"/>
  <c r="M175" i="38"/>
  <c r="D21" i="39" s="1"/>
  <c r="K175" i="38"/>
  <c r="C21" i="39" s="1"/>
  <c r="J175" i="38"/>
  <c r="B21" i="39"/>
  <c r="AG174" i="38"/>
  <c r="AC174" i="38"/>
  <c r="U174" i="38"/>
  <c r="AH174" i="38" s="1"/>
  <c r="AI174" i="38" s="1"/>
  <c r="Y174" i="38"/>
  <c r="AG173" i="38"/>
  <c r="AC173" i="38"/>
  <c r="Y173" i="38"/>
  <c r="U173" i="38"/>
  <c r="AG172" i="38"/>
  <c r="AC172" i="38"/>
  <c r="Y172" i="38"/>
  <c r="AH172" i="38" s="1"/>
  <c r="U172" i="38"/>
  <c r="AI172" i="38"/>
  <c r="AG171" i="38"/>
  <c r="AC171" i="38"/>
  <c r="Y171" i="38"/>
  <c r="U171" i="38"/>
  <c r="AG170" i="38"/>
  <c r="AC170" i="38"/>
  <c r="Y170" i="38"/>
  <c r="U170" i="38"/>
  <c r="AG169" i="38"/>
  <c r="AC169" i="38"/>
  <c r="Y169" i="38"/>
  <c r="U169" i="38"/>
  <c r="AG168" i="38"/>
  <c r="AC168" i="38"/>
  <c r="Y168" i="38"/>
  <c r="U168" i="38"/>
  <c r="AH168" i="38" s="1"/>
  <c r="AI168" i="38" s="1"/>
  <c r="AG167" i="38"/>
  <c r="AC167" i="38"/>
  <c r="Y167" i="38"/>
  <c r="U167" i="38"/>
  <c r="AG166" i="38"/>
  <c r="AG165" i="38"/>
  <c r="AC166" i="38"/>
  <c r="Y166" i="38"/>
  <c r="Y165" i="38"/>
  <c r="U166" i="38"/>
  <c r="AC165" i="38"/>
  <c r="U165" i="38"/>
  <c r="AE163" i="38"/>
  <c r="T20" i="39"/>
  <c r="AB163" i="38"/>
  <c r="Q20" i="39"/>
  <c r="AA163" i="38"/>
  <c r="P20" i="39" s="1"/>
  <c r="Z163" i="38"/>
  <c r="O20" i="39"/>
  <c r="X163" i="38"/>
  <c r="M20" i="39"/>
  <c r="W163" i="38"/>
  <c r="L20" i="39"/>
  <c r="V163" i="38"/>
  <c r="K20" i="39" s="1"/>
  <c r="T163" i="38"/>
  <c r="I20" i="39"/>
  <c r="S163" i="38"/>
  <c r="H20" i="39"/>
  <c r="R163" i="38"/>
  <c r="G20" i="39" s="1"/>
  <c r="O163" i="38"/>
  <c r="F20" i="39" s="1"/>
  <c r="N163" i="38"/>
  <c r="E20" i="39"/>
  <c r="M163" i="38"/>
  <c r="D20" i="39"/>
  <c r="K163" i="38"/>
  <c r="C20" i="39" s="1"/>
  <c r="J163" i="38"/>
  <c r="B20" i="39" s="1"/>
  <c r="AG162" i="38"/>
  <c r="U162" i="38"/>
  <c r="AH162" i="38" s="1"/>
  <c r="AI162" i="38" s="1"/>
  <c r="Y162" i="38"/>
  <c r="AC162" i="38"/>
  <c r="AG161" i="38"/>
  <c r="AC161" i="38"/>
  <c r="Y161" i="38"/>
  <c r="U161" i="38"/>
  <c r="AH161" i="38" s="1"/>
  <c r="AI161" i="38" s="1"/>
  <c r="AG160" i="38"/>
  <c r="U160" i="38"/>
  <c r="Y160" i="38"/>
  <c r="AH160" i="38" s="1"/>
  <c r="AC160" i="38"/>
  <c r="AG159" i="38"/>
  <c r="AC159" i="38"/>
  <c r="Y159" i="38"/>
  <c r="U159" i="38"/>
  <c r="AH159" i="38" s="1"/>
  <c r="AI159" i="38"/>
  <c r="AG158" i="38"/>
  <c r="U158" i="38"/>
  <c r="Y158" i="38"/>
  <c r="AH158" i="38" s="1"/>
  <c r="AI158" i="38" s="1"/>
  <c r="AC158" i="38"/>
  <c r="AG157" i="38"/>
  <c r="AC157" i="38"/>
  <c r="Y157" i="38"/>
  <c r="U157" i="38"/>
  <c r="AG156" i="38"/>
  <c r="U156" i="38"/>
  <c r="Y156" i="38"/>
  <c r="AC156" i="38"/>
  <c r="AG155" i="38"/>
  <c r="AC155" i="38"/>
  <c r="Y155" i="38"/>
  <c r="U155" i="38"/>
  <c r="AG154" i="38"/>
  <c r="AC154" i="38"/>
  <c r="Y154" i="38"/>
  <c r="U154" i="38"/>
  <c r="AG153" i="38"/>
  <c r="AC153" i="38"/>
  <c r="AH153" i="38" s="1"/>
  <c r="Y153" i="38"/>
  <c r="U153" i="38"/>
  <c r="AE151" i="38"/>
  <c r="T19" i="39"/>
  <c r="AB151" i="38"/>
  <c r="Q19" i="39" s="1"/>
  <c r="AA151" i="38"/>
  <c r="P19" i="39" s="1"/>
  <c r="Z151" i="38"/>
  <c r="O19" i="39"/>
  <c r="X151" i="38"/>
  <c r="M19" i="39"/>
  <c r="W151" i="38"/>
  <c r="L19" i="39" s="1"/>
  <c r="V151" i="38"/>
  <c r="K19" i="39" s="1"/>
  <c r="T151" i="38"/>
  <c r="I19" i="39"/>
  <c r="S151" i="38"/>
  <c r="H19" i="39"/>
  <c r="R151" i="38"/>
  <c r="G19" i="39" s="1"/>
  <c r="O151" i="38"/>
  <c r="F19" i="39" s="1"/>
  <c r="N151" i="38"/>
  <c r="E19" i="39"/>
  <c r="M151" i="38"/>
  <c r="D19" i="39"/>
  <c r="K151" i="38"/>
  <c r="C19" i="39" s="1"/>
  <c r="J151" i="38"/>
  <c r="AG150" i="38"/>
  <c r="AC150" i="38"/>
  <c r="Y150" i="38"/>
  <c r="U150" i="38"/>
  <c r="AG149" i="38"/>
  <c r="AC149" i="38"/>
  <c r="Y149" i="38"/>
  <c r="U149" i="38"/>
  <c r="AH149" i="38" s="1"/>
  <c r="AI149" i="38" s="1"/>
  <c r="AG148" i="38"/>
  <c r="AC148" i="38"/>
  <c r="Y148" i="38"/>
  <c r="U148" i="38"/>
  <c r="AG147" i="38"/>
  <c r="AC147" i="38"/>
  <c r="Y147" i="38"/>
  <c r="U147" i="38"/>
  <c r="AG146" i="38"/>
  <c r="AC146" i="38"/>
  <c r="Y146" i="38"/>
  <c r="U146" i="38"/>
  <c r="AG145" i="38"/>
  <c r="AC145" i="38"/>
  <c r="Y145" i="38"/>
  <c r="U145" i="38"/>
  <c r="AH145" i="38"/>
  <c r="AI145" i="38" s="1"/>
  <c r="AG144" i="38"/>
  <c r="AC144" i="38"/>
  <c r="Y144" i="38"/>
  <c r="U144" i="38"/>
  <c r="AG143" i="38"/>
  <c r="AC143" i="38"/>
  <c r="Y143" i="38"/>
  <c r="AH143" i="38" s="1"/>
  <c r="AI143" i="38" s="1"/>
  <c r="U143" i="38"/>
  <c r="AG142" i="38"/>
  <c r="AC142" i="38"/>
  <c r="Y142" i="38"/>
  <c r="U142" i="38"/>
  <c r="AG141" i="38"/>
  <c r="AC141" i="38"/>
  <c r="Y141" i="38"/>
  <c r="U141" i="38"/>
  <c r="AE139" i="38"/>
  <c r="T18" i="39"/>
  <c r="AB139" i="38"/>
  <c r="Q18" i="39" s="1"/>
  <c r="AA139" i="38"/>
  <c r="P18" i="39" s="1"/>
  <c r="Z139" i="38"/>
  <c r="O18" i="39" s="1"/>
  <c r="X139" i="38"/>
  <c r="M18" i="39"/>
  <c r="W139" i="38"/>
  <c r="L18" i="39" s="1"/>
  <c r="V139" i="38"/>
  <c r="K18" i="39" s="1"/>
  <c r="T139" i="38"/>
  <c r="I18" i="39" s="1"/>
  <c r="S139" i="38"/>
  <c r="H18" i="39"/>
  <c r="R139" i="38"/>
  <c r="G18" i="39" s="1"/>
  <c r="O139" i="38"/>
  <c r="F18" i="39" s="1"/>
  <c r="N139" i="38"/>
  <c r="E18" i="39" s="1"/>
  <c r="M139" i="38"/>
  <c r="D18" i="39"/>
  <c r="AG138" i="38"/>
  <c r="U138" i="38"/>
  <c r="Y138" i="38"/>
  <c r="AC138" i="38"/>
  <c r="AG137" i="38"/>
  <c r="AC137" i="38"/>
  <c r="Y137" i="38"/>
  <c r="U137" i="38"/>
  <c r="AG136" i="38"/>
  <c r="U136" i="38"/>
  <c r="Y136" i="38"/>
  <c r="AH136" i="38" s="1"/>
  <c r="AI136" i="38" s="1"/>
  <c r="AC136" i="38"/>
  <c r="AG135" i="38"/>
  <c r="AC135" i="38"/>
  <c r="AH135" i="38" s="1"/>
  <c r="AI135" i="38" s="1"/>
  <c r="Y135" i="38"/>
  <c r="U135" i="38"/>
  <c r="AG134" i="38"/>
  <c r="AC134" i="38"/>
  <c r="Y134" i="38"/>
  <c r="U134" i="38"/>
  <c r="AG133" i="38"/>
  <c r="AC133" i="38"/>
  <c r="Y133" i="38"/>
  <c r="AH133" i="38" s="1"/>
  <c r="AI133" i="38" s="1"/>
  <c r="U133" i="38"/>
  <c r="AG132" i="38"/>
  <c r="U132" i="38"/>
  <c r="Y132" i="38"/>
  <c r="AC132" i="38"/>
  <c r="AH132" i="38"/>
  <c r="AI132" i="38" s="1"/>
  <c r="AG131" i="38"/>
  <c r="AC131" i="38"/>
  <c r="Y131" i="38"/>
  <c r="U131" i="38"/>
  <c r="AG130" i="38"/>
  <c r="U130" i="38"/>
  <c r="Y130" i="38"/>
  <c r="AC130" i="38"/>
  <c r="AG129" i="38"/>
  <c r="AC129" i="38"/>
  <c r="U129" i="38"/>
  <c r="Y129" i="38"/>
  <c r="AE127" i="38"/>
  <c r="T17" i="39"/>
  <c r="AB127" i="38"/>
  <c r="Q17" i="39"/>
  <c r="AA127" i="38"/>
  <c r="P17" i="39"/>
  <c r="Z127" i="38"/>
  <c r="O17" i="39" s="1"/>
  <c r="X127" i="38"/>
  <c r="M17" i="39"/>
  <c r="W127" i="38"/>
  <c r="L17" i="39"/>
  <c r="V127" i="38"/>
  <c r="K17" i="39"/>
  <c r="T127" i="38"/>
  <c r="I17" i="39" s="1"/>
  <c r="S127" i="38"/>
  <c r="H17" i="39"/>
  <c r="R127" i="38"/>
  <c r="G17" i="39"/>
  <c r="O127" i="38"/>
  <c r="F17" i="39"/>
  <c r="N127" i="38"/>
  <c r="E17" i="39" s="1"/>
  <c r="M127" i="38"/>
  <c r="D17" i="39"/>
  <c r="K127" i="38"/>
  <c r="C17" i="39"/>
  <c r="J127" i="38"/>
  <c r="B17" i="39"/>
  <c r="AG126" i="38"/>
  <c r="AC126" i="38"/>
  <c r="Y126" i="38"/>
  <c r="U126" i="38"/>
  <c r="AG125" i="38"/>
  <c r="U125" i="38"/>
  <c r="Y125" i="38"/>
  <c r="AC125" i="38"/>
  <c r="AH125" i="38"/>
  <c r="AI125" i="38" s="1"/>
  <c r="AG124" i="38"/>
  <c r="AC124" i="38"/>
  <c r="Y124" i="38"/>
  <c r="U124" i="38"/>
  <c r="AH124" i="38" s="1"/>
  <c r="AI124" i="38" s="1"/>
  <c r="AG123" i="38"/>
  <c r="U123" i="38"/>
  <c r="Y123" i="38"/>
  <c r="AC123" i="38"/>
  <c r="AG122" i="38"/>
  <c r="AC122" i="38"/>
  <c r="Y122" i="38"/>
  <c r="U122" i="38"/>
  <c r="AH122" i="38" s="1"/>
  <c r="AI122" i="38" s="1"/>
  <c r="AG121" i="38"/>
  <c r="U121" i="38"/>
  <c r="Y121" i="38"/>
  <c r="AH121" i="38" s="1"/>
  <c r="AC121" i="38"/>
  <c r="AI121" i="38"/>
  <c r="AG120" i="38"/>
  <c r="AC120" i="38"/>
  <c r="Y120" i="38"/>
  <c r="U120" i="38"/>
  <c r="AG119" i="38"/>
  <c r="U119" i="38"/>
  <c r="Y119" i="38"/>
  <c r="AC119" i="38"/>
  <c r="AC127" i="38" s="1"/>
  <c r="R17" i="39" s="1"/>
  <c r="AG118" i="38"/>
  <c r="AC118" i="38"/>
  <c r="Y118" i="38"/>
  <c r="Y117" i="38"/>
  <c r="U118" i="38"/>
  <c r="AG117" i="38"/>
  <c r="AC117" i="38"/>
  <c r="U117" i="38"/>
  <c r="AE115" i="38"/>
  <c r="T16" i="39" s="1"/>
  <c r="AB115" i="38"/>
  <c r="Q16" i="39" s="1"/>
  <c r="AA115" i="38"/>
  <c r="P16" i="39" s="1"/>
  <c r="Z115" i="38"/>
  <c r="O16" i="39"/>
  <c r="X115" i="38"/>
  <c r="M16" i="39" s="1"/>
  <c r="W115" i="38"/>
  <c r="L16" i="39" s="1"/>
  <c r="V115" i="38"/>
  <c r="K16" i="39" s="1"/>
  <c r="T115" i="38"/>
  <c r="I16" i="39"/>
  <c r="S115" i="38"/>
  <c r="H16" i="39" s="1"/>
  <c r="R115" i="38"/>
  <c r="G16" i="39" s="1"/>
  <c r="O115" i="38"/>
  <c r="F16" i="39" s="1"/>
  <c r="N115" i="38"/>
  <c r="E16" i="39"/>
  <c r="M115" i="38"/>
  <c r="D16" i="39" s="1"/>
  <c r="K115" i="38"/>
  <c r="C16" i="39" s="1"/>
  <c r="J115" i="38"/>
  <c r="B16" i="39" s="1"/>
  <c r="AG114" i="38"/>
  <c r="AC114" i="38"/>
  <c r="Y114" i="38"/>
  <c r="U114" i="38"/>
  <c r="AG113" i="38"/>
  <c r="AC113" i="38"/>
  <c r="Y113" i="38"/>
  <c r="U113" i="38"/>
  <c r="AG112" i="38"/>
  <c r="AC112" i="38"/>
  <c r="Y112" i="38"/>
  <c r="U112" i="38"/>
  <c r="AH112" i="38"/>
  <c r="AI112" i="38" s="1"/>
  <c r="AG111" i="38"/>
  <c r="AC111" i="38"/>
  <c r="Y111" i="38"/>
  <c r="U111" i="38"/>
  <c r="U115" i="38" s="1"/>
  <c r="J16" i="39" s="1"/>
  <c r="AG110" i="38"/>
  <c r="AC110" i="38"/>
  <c r="Y110" i="38"/>
  <c r="AH110" i="38" s="1"/>
  <c r="AI110" i="38" s="1"/>
  <c r="U110" i="38"/>
  <c r="AG109" i="38"/>
  <c r="AC109" i="38"/>
  <c r="Y109" i="38"/>
  <c r="U109" i="38"/>
  <c r="AG108" i="38"/>
  <c r="AC108" i="38"/>
  <c r="Y108" i="38"/>
  <c r="U108" i="38"/>
  <c r="AG107" i="38"/>
  <c r="AC107" i="38"/>
  <c r="Y107" i="38"/>
  <c r="U107" i="38"/>
  <c r="AG106" i="38"/>
  <c r="AC106" i="38"/>
  <c r="Y106" i="38"/>
  <c r="U106" i="38"/>
  <c r="AG105" i="38"/>
  <c r="AC105" i="38"/>
  <c r="Y105" i="38"/>
  <c r="U105" i="38"/>
  <c r="AE103" i="38"/>
  <c r="T15" i="39" s="1"/>
  <c r="AB103" i="38"/>
  <c r="Q15" i="39"/>
  <c r="AA103" i="38"/>
  <c r="P15" i="39" s="1"/>
  <c r="Z103" i="38"/>
  <c r="O15" i="39" s="1"/>
  <c r="X103" i="38"/>
  <c r="M15" i="39" s="1"/>
  <c r="W103" i="38"/>
  <c r="L15" i="39"/>
  <c r="V103" i="38"/>
  <c r="K15" i="39" s="1"/>
  <c r="T103" i="38"/>
  <c r="I15" i="39" s="1"/>
  <c r="S103" i="38"/>
  <c r="H15" i="39" s="1"/>
  <c r="R103" i="38"/>
  <c r="G15" i="39"/>
  <c r="O103" i="38"/>
  <c r="F15" i="39" s="1"/>
  <c r="N103" i="38"/>
  <c r="E15" i="39" s="1"/>
  <c r="E24" i="39" s="1"/>
  <c r="M103" i="38"/>
  <c r="D15" i="39" s="1"/>
  <c r="K103" i="38"/>
  <c r="C15" i="39"/>
  <c r="J103" i="38"/>
  <c r="B15" i="39" s="1"/>
  <c r="AG102" i="38"/>
  <c r="AC102" i="38"/>
  <c r="Y102" i="38"/>
  <c r="U102" i="38"/>
  <c r="AG101" i="38"/>
  <c r="AC101" i="38"/>
  <c r="Y101" i="38"/>
  <c r="U101" i="38"/>
  <c r="AG100" i="38"/>
  <c r="AC100" i="38"/>
  <c r="Y100" i="38"/>
  <c r="U100" i="38"/>
  <c r="AG99" i="38"/>
  <c r="AC99" i="38"/>
  <c r="Y99" i="38"/>
  <c r="U99" i="38"/>
  <c r="AH99" i="38"/>
  <c r="AI99" i="38" s="1"/>
  <c r="AG98" i="38"/>
  <c r="AC98" i="38"/>
  <c r="Y98" i="38"/>
  <c r="U98" i="38"/>
  <c r="AG97" i="38"/>
  <c r="AC97" i="38"/>
  <c r="Y97" i="38"/>
  <c r="U97" i="38"/>
  <c r="AG96" i="38"/>
  <c r="AC96" i="38"/>
  <c r="Y96" i="38"/>
  <c r="U96" i="38"/>
  <c r="AG95" i="38"/>
  <c r="AC95" i="38"/>
  <c r="Y95" i="38"/>
  <c r="AH95" i="38" s="1"/>
  <c r="AI95" i="38" s="1"/>
  <c r="U95" i="38"/>
  <c r="AG94" i="38"/>
  <c r="AC94" i="38"/>
  <c r="Y94" i="38"/>
  <c r="U94" i="38"/>
  <c r="AG93" i="38"/>
  <c r="AC93" i="38"/>
  <c r="Y93" i="38"/>
  <c r="AH93" i="38" s="1"/>
  <c r="U93" i="38"/>
  <c r="AE91" i="38"/>
  <c r="T14" i="39" s="1"/>
  <c r="AB91" i="38"/>
  <c r="Q14" i="39"/>
  <c r="Q24" i="39" s="1"/>
  <c r="AA91" i="38"/>
  <c r="P14" i="39"/>
  <c r="Z91" i="38"/>
  <c r="O14" i="39"/>
  <c r="X91" i="38"/>
  <c r="M14" i="39" s="1"/>
  <c r="W91" i="38"/>
  <c r="L14" i="39"/>
  <c r="V91" i="38"/>
  <c r="K14" i="39"/>
  <c r="T91" i="38"/>
  <c r="I14" i="39"/>
  <c r="S91" i="38"/>
  <c r="H14" i="39" s="1"/>
  <c r="R91" i="38"/>
  <c r="G14" i="39"/>
  <c r="O91" i="38"/>
  <c r="F14" i="39"/>
  <c r="N91" i="38"/>
  <c r="E14" i="39"/>
  <c r="M91" i="38"/>
  <c r="D14" i="39" s="1"/>
  <c r="K91" i="38"/>
  <c r="C14" i="39"/>
  <c r="J91" i="38"/>
  <c r="B14" i="39"/>
  <c r="AG90" i="38"/>
  <c r="AC90" i="38"/>
  <c r="Y90" i="38"/>
  <c r="U90" i="38"/>
  <c r="AH90" i="38" s="1"/>
  <c r="AI90" i="38" s="1"/>
  <c r="AG89" i="38"/>
  <c r="AC89" i="38"/>
  <c r="U89" i="38"/>
  <c r="Y89" i="38"/>
  <c r="AH89" i="38"/>
  <c r="AI89" i="38" s="1"/>
  <c r="AG88" i="38"/>
  <c r="AC88" i="38"/>
  <c r="Y88" i="38"/>
  <c r="U88" i="38"/>
  <c r="AH88" i="38" s="1"/>
  <c r="AI88" i="38" s="1"/>
  <c r="AG87" i="38"/>
  <c r="AC87" i="38"/>
  <c r="U87" i="38"/>
  <c r="AH87" i="38" s="1"/>
  <c r="AI87" i="38" s="1"/>
  <c r="Y87" i="38"/>
  <c r="AG86" i="38"/>
  <c r="AC86" i="38"/>
  <c r="Y86" i="38"/>
  <c r="AH86" i="38" s="1"/>
  <c r="AI86" i="38" s="1"/>
  <c r="U86" i="38"/>
  <c r="AG85" i="38"/>
  <c r="AC85" i="38"/>
  <c r="U85" i="38"/>
  <c r="Y85" i="38"/>
  <c r="AH85" i="38"/>
  <c r="AI85" i="38" s="1"/>
  <c r="AG84" i="38"/>
  <c r="AC84" i="38"/>
  <c r="Y84" i="38"/>
  <c r="U84" i="38"/>
  <c r="AG83" i="38"/>
  <c r="AC83" i="38"/>
  <c r="U83" i="38"/>
  <c r="Y83" i="38"/>
  <c r="AG82" i="38"/>
  <c r="AC82" i="38"/>
  <c r="AH82" i="38" s="1"/>
  <c r="AI82" i="38" s="1"/>
  <c r="Y82" i="38"/>
  <c r="U82" i="38"/>
  <c r="AG81" i="38"/>
  <c r="AC81" i="38"/>
  <c r="Y81" i="38"/>
  <c r="U81" i="38"/>
  <c r="AE79" i="38"/>
  <c r="T13" i="39"/>
  <c r="AB79" i="38"/>
  <c r="Q13" i="39"/>
  <c r="AA79" i="38"/>
  <c r="P13" i="39"/>
  <c r="Z79" i="38"/>
  <c r="O13" i="39" s="1"/>
  <c r="X79" i="38"/>
  <c r="M13" i="39"/>
  <c r="W79" i="38"/>
  <c r="L13" i="39"/>
  <c r="V79" i="38"/>
  <c r="K13" i="39"/>
  <c r="T79" i="38"/>
  <c r="I13" i="39" s="1"/>
  <c r="S79" i="38"/>
  <c r="H13" i="39"/>
  <c r="R79" i="38"/>
  <c r="G13" i="39"/>
  <c r="O79" i="38"/>
  <c r="F13" i="39" s="1"/>
  <c r="N79" i="38"/>
  <c r="E13" i="39" s="1"/>
  <c r="M79" i="38"/>
  <c r="D13" i="39"/>
  <c r="K79" i="38"/>
  <c r="C13" i="39"/>
  <c r="J79" i="38"/>
  <c r="B13" i="39" s="1"/>
  <c r="AG78" i="38"/>
  <c r="AC78" i="38"/>
  <c r="Y78" i="38"/>
  <c r="U78" i="38"/>
  <c r="AG77" i="38"/>
  <c r="AC77" i="38"/>
  <c r="Y77" i="38"/>
  <c r="U77" i="38"/>
  <c r="AG76" i="38"/>
  <c r="AG79" i="38" s="1"/>
  <c r="V13" i="39" s="1"/>
  <c r="AC76" i="38"/>
  <c r="Y76" i="38"/>
  <c r="U76" i="38"/>
  <c r="AG75" i="38"/>
  <c r="AC75" i="38"/>
  <c r="Y75" i="38"/>
  <c r="U75" i="38"/>
  <c r="AG74" i="38"/>
  <c r="AC74" i="38"/>
  <c r="U74" i="38"/>
  <c r="Y74" i="38"/>
  <c r="AG73" i="38"/>
  <c r="AC73" i="38"/>
  <c r="Y73" i="38"/>
  <c r="U73" i="38"/>
  <c r="AG72" i="38"/>
  <c r="AC72" i="38"/>
  <c r="Y72" i="38"/>
  <c r="U72" i="38"/>
  <c r="AG71" i="38"/>
  <c r="AC71" i="38"/>
  <c r="Y71" i="38"/>
  <c r="U71" i="38"/>
  <c r="AH71" i="38" s="1"/>
  <c r="AG70" i="38"/>
  <c r="AC70" i="38"/>
  <c r="AC69" i="38"/>
  <c r="Y70" i="38"/>
  <c r="U70" i="38"/>
  <c r="AG69" i="38"/>
  <c r="Y69" i="38"/>
  <c r="U69" i="38"/>
  <c r="AE67" i="38"/>
  <c r="T12" i="39" s="1"/>
  <c r="AB67" i="38"/>
  <c r="Q12" i="39"/>
  <c r="AA67" i="38"/>
  <c r="P12" i="39" s="1"/>
  <c r="Z67" i="38"/>
  <c r="O12" i="39" s="1"/>
  <c r="X67" i="38"/>
  <c r="M12" i="39" s="1"/>
  <c r="W67" i="38"/>
  <c r="L12" i="39"/>
  <c r="V67" i="38"/>
  <c r="K12" i="39" s="1"/>
  <c r="T67" i="38"/>
  <c r="I12" i="39" s="1"/>
  <c r="S67" i="38"/>
  <c r="H12" i="39" s="1"/>
  <c r="R67" i="38"/>
  <c r="G12" i="39"/>
  <c r="O67" i="38"/>
  <c r="F12" i="39" s="1"/>
  <c r="N67" i="38"/>
  <c r="E12" i="39" s="1"/>
  <c r="M67" i="38"/>
  <c r="K67" i="38"/>
  <c r="C12" i="39" s="1"/>
  <c r="J67" i="38"/>
  <c r="B12" i="39" s="1"/>
  <c r="AG66" i="38"/>
  <c r="AC66" i="38"/>
  <c r="U66" i="38"/>
  <c r="Y66" i="38"/>
  <c r="AG65" i="38"/>
  <c r="AC65" i="38"/>
  <c r="AH65" i="38" s="1"/>
  <c r="AI65" i="38" s="1"/>
  <c r="Y65" i="38"/>
  <c r="U65" i="38"/>
  <c r="AG64" i="38"/>
  <c r="AC64" i="38"/>
  <c r="U64" i="38"/>
  <c r="Y64" i="38"/>
  <c r="AH64" i="38" s="1"/>
  <c r="AG63" i="38"/>
  <c r="AC63" i="38"/>
  <c r="Y63" i="38"/>
  <c r="U63" i="38"/>
  <c r="AG62" i="38"/>
  <c r="AC62" i="38"/>
  <c r="U62" i="38"/>
  <c r="Y62" i="38"/>
  <c r="Y57" i="38"/>
  <c r="Y58" i="38"/>
  <c r="Y67" i="38" s="1"/>
  <c r="Y59" i="38"/>
  <c r="Y60" i="38"/>
  <c r="Y61" i="38"/>
  <c r="AG61" i="38"/>
  <c r="AC61" i="38"/>
  <c r="U61" i="38"/>
  <c r="AH61" i="38"/>
  <c r="AI61" i="38" s="1"/>
  <c r="AG60" i="38"/>
  <c r="AC60" i="38"/>
  <c r="U60" i="38"/>
  <c r="AG59" i="38"/>
  <c r="AC59" i="38"/>
  <c r="U59" i="38"/>
  <c r="AG58" i="38"/>
  <c r="AC58" i="38"/>
  <c r="U58" i="38"/>
  <c r="AG57" i="38"/>
  <c r="AC57" i="38"/>
  <c r="U57" i="38"/>
  <c r="U67" i="38"/>
  <c r="J12" i="39" s="1"/>
  <c r="AE55" i="38"/>
  <c r="T11" i="39" s="1"/>
  <c r="AB55" i="38"/>
  <c r="Q11" i="39"/>
  <c r="AA55" i="38"/>
  <c r="P11" i="39" s="1"/>
  <c r="Z55" i="38"/>
  <c r="O11" i="39" s="1"/>
  <c r="X55" i="38"/>
  <c r="M11" i="39" s="1"/>
  <c r="W55" i="38"/>
  <c r="L11" i="39"/>
  <c r="V55" i="38"/>
  <c r="K11" i="39" s="1"/>
  <c r="T55" i="38"/>
  <c r="I11" i="39" s="1"/>
  <c r="S55" i="38"/>
  <c r="H11" i="39" s="1"/>
  <c r="R55" i="38"/>
  <c r="G11" i="39"/>
  <c r="O55" i="38"/>
  <c r="F11" i="39" s="1"/>
  <c r="N55" i="38"/>
  <c r="E11" i="39" s="1"/>
  <c r="M55" i="38"/>
  <c r="D11" i="39" s="1"/>
  <c r="K55" i="38"/>
  <c r="C11" i="39"/>
  <c r="J55" i="38"/>
  <c r="B11" i="39" s="1"/>
  <c r="AG54" i="38"/>
  <c r="AC54" i="38"/>
  <c r="Y54" i="38"/>
  <c r="U54" i="38"/>
  <c r="AG53" i="38"/>
  <c r="AC53" i="38"/>
  <c r="AH53" i="38" s="1"/>
  <c r="AI53" i="38" s="1"/>
  <c r="Y53" i="38"/>
  <c r="U53" i="38"/>
  <c r="AG52" i="38"/>
  <c r="AC52" i="38"/>
  <c r="Y52" i="38"/>
  <c r="U52" i="38"/>
  <c r="AG51" i="38"/>
  <c r="AC51" i="38"/>
  <c r="U51" i="38"/>
  <c r="Y51" i="38"/>
  <c r="AG50" i="38"/>
  <c r="AC50" i="38"/>
  <c r="Y50" i="38"/>
  <c r="U50" i="38"/>
  <c r="AG49" i="38"/>
  <c r="AC49" i="38"/>
  <c r="Y49" i="38"/>
  <c r="U49" i="38"/>
  <c r="AG48" i="38"/>
  <c r="AC48" i="38"/>
  <c r="Y48" i="38"/>
  <c r="U48" i="38"/>
  <c r="AG47" i="38"/>
  <c r="AC47" i="38"/>
  <c r="Y47" i="38"/>
  <c r="U47" i="38"/>
  <c r="AG46" i="38"/>
  <c r="AC46" i="38"/>
  <c r="Y46" i="38"/>
  <c r="Y45" i="38"/>
  <c r="U46" i="38"/>
  <c r="AG45" i="38"/>
  <c r="AC45" i="38"/>
  <c r="U45" i="38"/>
  <c r="AE43" i="38"/>
  <c r="T10" i="39" s="1"/>
  <c r="AB43" i="38"/>
  <c r="AA43" i="38"/>
  <c r="P10" i="39" s="1"/>
  <c r="Z43" i="38"/>
  <c r="O10" i="39" s="1"/>
  <c r="X43" i="38"/>
  <c r="M10" i="39"/>
  <c r="W43" i="38"/>
  <c r="V43" i="38"/>
  <c r="K10" i="39"/>
  <c r="T43" i="38"/>
  <c r="I10" i="39" s="1"/>
  <c r="S43" i="38"/>
  <c r="H10" i="39"/>
  <c r="R43" i="38"/>
  <c r="O43" i="38"/>
  <c r="F10" i="39" s="1"/>
  <c r="N43" i="38"/>
  <c r="E10" i="39" s="1"/>
  <c r="M43" i="38"/>
  <c r="D10" i="39" s="1"/>
  <c r="K43" i="38"/>
  <c r="C10" i="39"/>
  <c r="J43" i="38"/>
  <c r="B10" i="39" s="1"/>
  <c r="AG42" i="38"/>
  <c r="AC42" i="38"/>
  <c r="Y42" i="38"/>
  <c r="U42" i="38"/>
  <c r="AG41" i="38"/>
  <c r="U41" i="38"/>
  <c r="AH41" i="38" s="1"/>
  <c r="AI41" i="38" s="1"/>
  <c r="Y41" i="38"/>
  <c r="AC41" i="38"/>
  <c r="AG40" i="38"/>
  <c r="AC40" i="38"/>
  <c r="Y40" i="38"/>
  <c r="U40" i="38"/>
  <c r="AH40" i="38" s="1"/>
  <c r="AI40" i="38" s="1"/>
  <c r="AG39" i="38"/>
  <c r="AC39" i="38"/>
  <c r="Y39" i="38"/>
  <c r="U39" i="38"/>
  <c r="AG38" i="38"/>
  <c r="AC38" i="38"/>
  <c r="AH38" i="38" s="1"/>
  <c r="Y38" i="38"/>
  <c r="U38" i="38"/>
  <c r="AG37" i="38"/>
  <c r="U37" i="38"/>
  <c r="Y37" i="38"/>
  <c r="AC37" i="38"/>
  <c r="AH37" i="38"/>
  <c r="AI37" i="38" s="1"/>
  <c r="AG36" i="38"/>
  <c r="AC36" i="38"/>
  <c r="Y36" i="38"/>
  <c r="U36" i="38"/>
  <c r="AG35" i="38"/>
  <c r="U35" i="38"/>
  <c r="Y35" i="38"/>
  <c r="AC35" i="38"/>
  <c r="AG34" i="38"/>
  <c r="AC34" i="38"/>
  <c r="Y34" i="38"/>
  <c r="U34" i="38"/>
  <c r="AH34" i="38" s="1"/>
  <c r="AI34" i="38" s="1"/>
  <c r="AG33" i="38"/>
  <c r="AC33" i="38"/>
  <c r="Y33" i="38"/>
  <c r="U33" i="38"/>
  <c r="AE31" i="38"/>
  <c r="T9" i="39" s="1"/>
  <c r="AB31" i="38"/>
  <c r="Q9" i="39"/>
  <c r="AA31" i="38"/>
  <c r="P9" i="39" s="1"/>
  <c r="Z31" i="38"/>
  <c r="O9" i="39"/>
  <c r="X31" i="38"/>
  <c r="M9" i="39" s="1"/>
  <c r="W31" i="38"/>
  <c r="L9" i="39"/>
  <c r="V31" i="38"/>
  <c r="K9" i="39" s="1"/>
  <c r="T31" i="38"/>
  <c r="I9" i="39"/>
  <c r="S31" i="38"/>
  <c r="R31" i="38"/>
  <c r="G9" i="39" s="1"/>
  <c r="O31" i="38"/>
  <c r="F9" i="39"/>
  <c r="N31" i="38"/>
  <c r="E9" i="39" s="1"/>
  <c r="M31" i="38"/>
  <c r="K31" i="38"/>
  <c r="C9" i="39" s="1"/>
  <c r="J31" i="38"/>
  <c r="B9" i="39"/>
  <c r="AG30" i="38"/>
  <c r="AC30" i="38"/>
  <c r="Y30" i="38"/>
  <c r="U30" i="38"/>
  <c r="AG29" i="38"/>
  <c r="AC29" i="38"/>
  <c r="Y29" i="38"/>
  <c r="U29" i="38"/>
  <c r="AG28" i="38"/>
  <c r="AC28" i="38"/>
  <c r="Y28" i="38"/>
  <c r="U28" i="38"/>
  <c r="AG27" i="38"/>
  <c r="AC27" i="38"/>
  <c r="Y27" i="38"/>
  <c r="U27" i="38"/>
  <c r="AG26" i="38"/>
  <c r="AC26" i="38"/>
  <c r="Y26" i="38"/>
  <c r="U26" i="38"/>
  <c r="AG25" i="38"/>
  <c r="AC25" i="38"/>
  <c r="Y25" i="38"/>
  <c r="U25" i="38"/>
  <c r="AG24" i="38"/>
  <c r="AC24" i="38"/>
  <c r="Y24" i="38"/>
  <c r="U24" i="38"/>
  <c r="AG23" i="38"/>
  <c r="AC23" i="38"/>
  <c r="Y23" i="38"/>
  <c r="U23" i="38"/>
  <c r="AG22" i="38"/>
  <c r="AG21" i="38"/>
  <c r="AC22" i="38"/>
  <c r="Y22" i="38"/>
  <c r="U22" i="38"/>
  <c r="AC21" i="38"/>
  <c r="Y21" i="38"/>
  <c r="U21" i="38"/>
  <c r="AE19" i="38"/>
  <c r="AB19" i="38"/>
  <c r="Q8" i="39" s="1"/>
  <c r="AA19" i="38"/>
  <c r="P8" i="39"/>
  <c r="Z19" i="38"/>
  <c r="X19" i="38"/>
  <c r="M8" i="39"/>
  <c r="W19" i="38"/>
  <c r="L8" i="39" s="1"/>
  <c r="V19" i="38"/>
  <c r="T19" i="38"/>
  <c r="S19" i="38"/>
  <c r="H8" i="39" s="1"/>
  <c r="R19" i="38"/>
  <c r="O19" i="38"/>
  <c r="N19" i="38"/>
  <c r="E8" i="39" s="1"/>
  <c r="M19" i="38"/>
  <c r="D8" i="39"/>
  <c r="K19" i="38"/>
  <c r="J19" i="38"/>
  <c r="B8" i="39" s="1"/>
  <c r="AG18" i="38"/>
  <c r="AC18" i="38"/>
  <c r="Y18" i="38"/>
  <c r="U18" i="38"/>
  <c r="AG17" i="38"/>
  <c r="AC17" i="38"/>
  <c r="Y17" i="38"/>
  <c r="U17" i="38"/>
  <c r="AH17" i="38"/>
  <c r="AI17" i="38" s="1"/>
  <c r="AG16" i="38"/>
  <c r="AC16" i="38"/>
  <c r="Y16" i="38"/>
  <c r="U16" i="38"/>
  <c r="AG15" i="38"/>
  <c r="AC15" i="38"/>
  <c r="Y15" i="38"/>
  <c r="U15" i="38"/>
  <c r="AH15" i="38" s="1"/>
  <c r="AI15" i="38" s="1"/>
  <c r="AG14" i="38"/>
  <c r="AC14" i="38"/>
  <c r="Y14" i="38"/>
  <c r="U14" i="38"/>
  <c r="AG13" i="38"/>
  <c r="AH13" i="38" s="1"/>
  <c r="AI13" i="38" s="1"/>
  <c r="AC13" i="38"/>
  <c r="Y13" i="38"/>
  <c r="U13" i="38"/>
  <c r="AG12" i="38"/>
  <c r="AC12" i="38"/>
  <c r="Y12" i="38"/>
  <c r="U12" i="38"/>
  <c r="AG11" i="38"/>
  <c r="AC11" i="38"/>
  <c r="Y11" i="38"/>
  <c r="U11" i="38"/>
  <c r="AG10" i="38"/>
  <c r="AC10" i="38"/>
  <c r="Y10" i="38"/>
  <c r="U10" i="38"/>
  <c r="AG9" i="38"/>
  <c r="AC9" i="38"/>
  <c r="Y9" i="38"/>
  <c r="U9" i="38"/>
  <c r="A3" i="38"/>
  <c r="D23" i="29"/>
  <c r="D22" i="29"/>
  <c r="D20" i="29"/>
  <c r="D19" i="29"/>
  <c r="D18" i="29"/>
  <c r="Y17" i="29"/>
  <c r="D17" i="29"/>
  <c r="D16" i="29"/>
  <c r="D15" i="29"/>
  <c r="D14" i="29"/>
  <c r="D13" i="29"/>
  <c r="D12" i="29"/>
  <c r="D8" i="29"/>
  <c r="D9" i="29"/>
  <c r="D10" i="29"/>
  <c r="D11" i="29"/>
  <c r="X9" i="29"/>
  <c r="A5" i="29"/>
  <c r="A24" i="29" s="1"/>
  <c r="A1" i="29"/>
  <c r="A71" i="15"/>
  <c r="AB70" i="15"/>
  <c r="AA70" i="15"/>
  <c r="Z70" i="15"/>
  <c r="R23" i="29"/>
  <c r="X70" i="15"/>
  <c r="M23" i="29" s="1"/>
  <c r="W70" i="15"/>
  <c r="L23" i="29"/>
  <c r="V70" i="15"/>
  <c r="K23" i="29" s="1"/>
  <c r="T70" i="15"/>
  <c r="I23" i="29"/>
  <c r="S70" i="15"/>
  <c r="H23" i="29" s="1"/>
  <c r="R70" i="15"/>
  <c r="G23" i="29"/>
  <c r="O70" i="15"/>
  <c r="N70" i="15"/>
  <c r="F23" i="29" s="1"/>
  <c r="M70" i="15"/>
  <c r="C23" i="29"/>
  <c r="J70" i="15"/>
  <c r="B23" i="29" s="1"/>
  <c r="Y66" i="15"/>
  <c r="AH66" i="15"/>
  <c r="AI66" i="15" s="1"/>
  <c r="AG67" i="15"/>
  <c r="AC67" i="15"/>
  <c r="Y67" i="15"/>
  <c r="U67" i="15"/>
  <c r="AG65" i="15"/>
  <c r="AC65" i="15"/>
  <c r="Y65" i="15"/>
  <c r="U65" i="15"/>
  <c r="AG64" i="15"/>
  <c r="AG70" i="15"/>
  <c r="AC64" i="15"/>
  <c r="Y64" i="15"/>
  <c r="U64" i="15"/>
  <c r="AF62" i="15"/>
  <c r="AE62" i="15"/>
  <c r="AB62" i="15"/>
  <c r="AA62" i="15"/>
  <c r="X62" i="15"/>
  <c r="W62" i="15"/>
  <c r="V62" i="15"/>
  <c r="O62" i="15"/>
  <c r="AF58" i="15"/>
  <c r="AE58" i="15"/>
  <c r="AB58" i="15"/>
  <c r="AA58" i="15"/>
  <c r="X58" i="15"/>
  <c r="W58" i="15"/>
  <c r="V58" i="15"/>
  <c r="O58" i="15"/>
  <c r="AF55" i="15"/>
  <c r="AE55" i="15"/>
  <c r="AB55" i="15"/>
  <c r="AA55" i="15"/>
  <c r="X55" i="15"/>
  <c r="W55" i="15"/>
  <c r="V55" i="15"/>
  <c r="O55" i="15"/>
  <c r="AF51" i="15"/>
  <c r="AE51" i="15"/>
  <c r="AB51" i="15"/>
  <c r="AA51" i="15"/>
  <c r="X51" i="15"/>
  <c r="W51" i="15"/>
  <c r="V51" i="15"/>
  <c r="O51" i="15"/>
  <c r="K51" i="15"/>
  <c r="J51" i="15"/>
  <c r="AG50" i="15"/>
  <c r="AG51" i="15" s="1"/>
  <c r="AC50" i="15"/>
  <c r="AC33" i="15"/>
  <c r="AC34" i="15" s="1"/>
  <c r="AC39" i="15"/>
  <c r="AC40" i="15" s="1"/>
  <c r="AC48" i="15"/>
  <c r="AC62" i="15"/>
  <c r="AC58" i="15"/>
  <c r="AF48" i="15"/>
  <c r="AE48" i="15"/>
  <c r="AB48" i="15"/>
  <c r="AA48" i="15"/>
  <c r="X48" i="15"/>
  <c r="W48" i="15"/>
  <c r="V48" i="15"/>
  <c r="O48" i="15"/>
  <c r="AG48" i="15"/>
  <c r="AF44" i="15"/>
  <c r="AE44" i="15"/>
  <c r="AB44" i="15"/>
  <c r="AA44" i="15"/>
  <c r="X44" i="15"/>
  <c r="W44" i="15"/>
  <c r="W11" i="15"/>
  <c r="W15" i="15"/>
  <c r="W19" i="15"/>
  <c r="W23" i="15"/>
  <c r="W27" i="15"/>
  <c r="W31" i="15"/>
  <c r="W34" i="15"/>
  <c r="W37" i="15"/>
  <c r="W40" i="15"/>
  <c r="V44" i="15"/>
  <c r="O44" i="15"/>
  <c r="AF40" i="15"/>
  <c r="AE40" i="15"/>
  <c r="AB40" i="15"/>
  <c r="AA40" i="15"/>
  <c r="Z40" i="15"/>
  <c r="V40" i="15"/>
  <c r="S40" i="15"/>
  <c r="O40" i="15"/>
  <c r="K40" i="15"/>
  <c r="J40" i="15"/>
  <c r="AG39" i="15"/>
  <c r="AG40" i="15"/>
  <c r="Y39" i="15"/>
  <c r="U39" i="15"/>
  <c r="U40" i="15"/>
  <c r="AF37" i="15"/>
  <c r="AE37" i="15"/>
  <c r="AB37" i="15"/>
  <c r="AA37" i="15"/>
  <c r="X37" i="15"/>
  <c r="V37" i="15"/>
  <c r="O37" i="15"/>
  <c r="J37" i="15"/>
  <c r="AG37" i="15"/>
  <c r="AF34" i="15"/>
  <c r="AF11" i="15"/>
  <c r="AF15" i="15"/>
  <c r="AF71" i="15" s="1"/>
  <c r="AF19" i="15"/>
  <c r="AF23" i="15"/>
  <c r="AF27" i="15"/>
  <c r="AF31" i="15"/>
  <c r="AE34" i="15"/>
  <c r="AB34" i="15"/>
  <c r="AA34" i="15"/>
  <c r="X34" i="15"/>
  <c r="V34" i="15"/>
  <c r="O34" i="15"/>
  <c r="K34" i="15"/>
  <c r="C14" i="29" s="1"/>
  <c r="J34" i="15"/>
  <c r="AG33" i="15"/>
  <c r="AG34" i="15" s="1"/>
  <c r="AE31" i="15"/>
  <c r="AB31" i="15"/>
  <c r="AA31" i="15"/>
  <c r="X31" i="15"/>
  <c r="X11" i="15"/>
  <c r="X15" i="15"/>
  <c r="X19" i="15"/>
  <c r="X23" i="15"/>
  <c r="X27" i="15"/>
  <c r="V31" i="15"/>
  <c r="O31" i="15"/>
  <c r="AE27" i="15"/>
  <c r="AB27" i="15"/>
  <c r="AA27" i="15"/>
  <c r="V27" i="15"/>
  <c r="O27" i="15"/>
  <c r="AE23" i="15"/>
  <c r="AB23" i="15"/>
  <c r="AA23" i="15"/>
  <c r="V23" i="15"/>
  <c r="O23" i="15"/>
  <c r="AE19" i="15"/>
  <c r="AB19" i="15"/>
  <c r="AA19" i="15"/>
  <c r="V19" i="15"/>
  <c r="O19" i="15"/>
  <c r="AE15" i="15"/>
  <c r="AB15" i="15"/>
  <c r="AA15" i="15"/>
  <c r="AA11" i="15"/>
  <c r="V15" i="15"/>
  <c r="O15" i="15"/>
  <c r="AE11" i="15"/>
  <c r="AB11" i="15"/>
  <c r="O11" i="15"/>
  <c r="G23" i="36"/>
  <c r="F23" i="36"/>
  <c r="E23" i="36"/>
  <c r="D23" i="36"/>
  <c r="C18" i="36"/>
  <c r="B18" i="36"/>
  <c r="Y17" i="36"/>
  <c r="X17" i="36"/>
  <c r="A5" i="36"/>
  <c r="A24" i="36" s="1"/>
  <c r="A1" i="36"/>
  <c r="A208" i="37"/>
  <c r="T23" i="36"/>
  <c r="S23" i="36"/>
  <c r="Q23" i="36"/>
  <c r="P23" i="36"/>
  <c r="O23" i="36"/>
  <c r="M23" i="36"/>
  <c r="L23" i="36"/>
  <c r="K23" i="36"/>
  <c r="H23" i="36"/>
  <c r="J207" i="37"/>
  <c r="B23" i="36"/>
  <c r="AG196" i="37"/>
  <c r="AC196" i="37"/>
  <c r="Y196" i="37"/>
  <c r="U196" i="37"/>
  <c r="AG195" i="37"/>
  <c r="AC195" i="37"/>
  <c r="Y195" i="37"/>
  <c r="U195" i="37"/>
  <c r="AG194" i="37"/>
  <c r="AC194" i="37"/>
  <c r="Y194" i="37"/>
  <c r="U194" i="37"/>
  <c r="AG193" i="37"/>
  <c r="AC193" i="37"/>
  <c r="Y193" i="37"/>
  <c r="U193" i="37"/>
  <c r="AG192" i="37"/>
  <c r="AC192" i="37"/>
  <c r="Y192" i="37"/>
  <c r="U192" i="37"/>
  <c r="AG191" i="37"/>
  <c r="AC191" i="37"/>
  <c r="Y191" i="37"/>
  <c r="U191" i="37"/>
  <c r="AG190" i="37"/>
  <c r="AC190" i="37"/>
  <c r="Y190" i="37"/>
  <c r="U190" i="37"/>
  <c r="AG189" i="37"/>
  <c r="AC189" i="37"/>
  <c r="AC207" i="37" s="1"/>
  <c r="R23" i="36" s="1"/>
  <c r="Y189" i="37"/>
  <c r="Y207" i="37" s="1"/>
  <c r="N23" i="36" s="1"/>
  <c r="U189" i="37"/>
  <c r="AF187" i="37"/>
  <c r="U22" i="36" s="1"/>
  <c r="AE187" i="37"/>
  <c r="T22" i="36"/>
  <c r="AD187" i="37"/>
  <c r="S22" i="36" s="1"/>
  <c r="AB187" i="37"/>
  <c r="Q22" i="36" s="1"/>
  <c r="AA187" i="37"/>
  <c r="P22" i="36" s="1"/>
  <c r="Z187" i="37"/>
  <c r="O22" i="36"/>
  <c r="X187" i="37"/>
  <c r="M22" i="36" s="1"/>
  <c r="W187" i="37"/>
  <c r="V187" i="37"/>
  <c r="K22" i="36" s="1"/>
  <c r="T187" i="37"/>
  <c r="I22" i="36"/>
  <c r="S187" i="37"/>
  <c r="H22" i="36" s="1"/>
  <c r="R187" i="37"/>
  <c r="G22" i="36" s="1"/>
  <c r="O187" i="37"/>
  <c r="F22" i="36" s="1"/>
  <c r="N187" i="37"/>
  <c r="E22" i="36"/>
  <c r="M187" i="37"/>
  <c r="D22" i="36" s="1"/>
  <c r="K187" i="37"/>
  <c r="C22" i="36" s="1"/>
  <c r="J187" i="37"/>
  <c r="B22" i="36" s="1"/>
  <c r="AG186" i="37"/>
  <c r="AC186" i="37"/>
  <c r="Y186" i="37"/>
  <c r="U186" i="37"/>
  <c r="AG185" i="37"/>
  <c r="AH185" i="37" s="1"/>
  <c r="AI185" i="37" s="1"/>
  <c r="AC185" i="37"/>
  <c r="Y185" i="37"/>
  <c r="U185" i="37"/>
  <c r="AG184" i="37"/>
  <c r="AC184" i="37"/>
  <c r="Y184" i="37"/>
  <c r="U184" i="37"/>
  <c r="AG183" i="37"/>
  <c r="AC183" i="37"/>
  <c r="Y183" i="37"/>
  <c r="U183" i="37"/>
  <c r="AG182" i="37"/>
  <c r="AC182" i="37"/>
  <c r="Y182" i="37"/>
  <c r="U182" i="37"/>
  <c r="AG181" i="37"/>
  <c r="AH181" i="37" s="1"/>
  <c r="AI181" i="37" s="1"/>
  <c r="AC181" i="37"/>
  <c r="Y181" i="37"/>
  <c r="U181" i="37"/>
  <c r="AG180" i="37"/>
  <c r="AC180" i="37"/>
  <c r="Y180" i="37"/>
  <c r="U180" i="37"/>
  <c r="AG179" i="37"/>
  <c r="AH179" i="37" s="1"/>
  <c r="AI179" i="37" s="1"/>
  <c r="AC179" i="37"/>
  <c r="Y179" i="37"/>
  <c r="U179" i="37"/>
  <c r="AG178" i="37"/>
  <c r="AC178" i="37"/>
  <c r="Y178" i="37"/>
  <c r="U178" i="37"/>
  <c r="AG177" i="37"/>
  <c r="AC177" i="37"/>
  <c r="Y177" i="37"/>
  <c r="U177" i="37"/>
  <c r="AF175" i="37"/>
  <c r="U21" i="36"/>
  <c r="AE175" i="37"/>
  <c r="T21" i="36" s="1"/>
  <c r="AD175" i="37"/>
  <c r="S21" i="36" s="1"/>
  <c r="AB175" i="37"/>
  <c r="Q21" i="36" s="1"/>
  <c r="AA175" i="37"/>
  <c r="P21" i="36"/>
  <c r="Z175" i="37"/>
  <c r="O21" i="36" s="1"/>
  <c r="X175" i="37"/>
  <c r="M21" i="36" s="1"/>
  <c r="W175" i="37"/>
  <c r="L21" i="36" s="1"/>
  <c r="V175" i="37"/>
  <c r="K21" i="36"/>
  <c r="T175" i="37"/>
  <c r="I21" i="36" s="1"/>
  <c r="S175" i="37"/>
  <c r="H21" i="36" s="1"/>
  <c r="R175" i="37"/>
  <c r="G21" i="36" s="1"/>
  <c r="O175" i="37"/>
  <c r="F21" i="36"/>
  <c r="N175" i="37"/>
  <c r="E21" i="36" s="1"/>
  <c r="M175" i="37"/>
  <c r="D21" i="36" s="1"/>
  <c r="K175" i="37"/>
  <c r="C21" i="36" s="1"/>
  <c r="J175" i="37"/>
  <c r="B21" i="36"/>
  <c r="AG174" i="37"/>
  <c r="AC174" i="37"/>
  <c r="Y174" i="37"/>
  <c r="U174" i="37"/>
  <c r="AG173" i="37"/>
  <c r="AC173" i="37"/>
  <c r="Y173" i="37"/>
  <c r="U173" i="37"/>
  <c r="AG172" i="37"/>
  <c r="AC172" i="37"/>
  <c r="Y172" i="37"/>
  <c r="U172" i="37"/>
  <c r="AG171" i="37"/>
  <c r="AC171" i="37"/>
  <c r="Y171" i="37"/>
  <c r="U171" i="37"/>
  <c r="AG170" i="37"/>
  <c r="AC170" i="37"/>
  <c r="Y170" i="37"/>
  <c r="U170" i="37"/>
  <c r="AG169" i="37"/>
  <c r="AC169" i="37"/>
  <c r="Y169" i="37"/>
  <c r="U169" i="37"/>
  <c r="AG168" i="37"/>
  <c r="AC168" i="37"/>
  <c r="Y168" i="37"/>
  <c r="U168" i="37"/>
  <c r="AG167" i="37"/>
  <c r="AC167" i="37"/>
  <c r="Y167" i="37"/>
  <c r="U167" i="37"/>
  <c r="AG166" i="37"/>
  <c r="AC166" i="37"/>
  <c r="Y166" i="37"/>
  <c r="U166" i="37"/>
  <c r="AG165" i="37"/>
  <c r="AC165" i="37"/>
  <c r="Y165" i="37"/>
  <c r="U165" i="37"/>
  <c r="AF163" i="37"/>
  <c r="U20" i="36" s="1"/>
  <c r="AE163" i="37"/>
  <c r="T20" i="36" s="1"/>
  <c r="AD163" i="37"/>
  <c r="S20" i="36" s="1"/>
  <c r="AB163" i="37"/>
  <c r="Q20" i="36"/>
  <c r="AA163" i="37"/>
  <c r="P20" i="36" s="1"/>
  <c r="Z163" i="37"/>
  <c r="X163" i="37"/>
  <c r="M20" i="36" s="1"/>
  <c r="W163" i="37"/>
  <c r="L20" i="36"/>
  <c r="V163" i="37"/>
  <c r="K20" i="36" s="1"/>
  <c r="T163" i="37"/>
  <c r="I20" i="36" s="1"/>
  <c r="S163" i="37"/>
  <c r="H20" i="36" s="1"/>
  <c r="R163" i="37"/>
  <c r="G20" i="36"/>
  <c r="O163" i="37"/>
  <c r="F20" i="36" s="1"/>
  <c r="N163" i="37"/>
  <c r="E20" i="36" s="1"/>
  <c r="M163" i="37"/>
  <c r="D20" i="36" s="1"/>
  <c r="K163" i="37"/>
  <c r="C20" i="36"/>
  <c r="J163" i="37"/>
  <c r="B20" i="36" s="1"/>
  <c r="AG162" i="37"/>
  <c r="AC162" i="37"/>
  <c r="Y162" i="37"/>
  <c r="U162" i="37"/>
  <c r="AG161" i="37"/>
  <c r="AC161" i="37"/>
  <c r="Y161" i="37"/>
  <c r="U161" i="37"/>
  <c r="AG160" i="37"/>
  <c r="AC160" i="37"/>
  <c r="Y160" i="37"/>
  <c r="U160" i="37"/>
  <c r="AG159" i="37"/>
  <c r="AC159" i="37"/>
  <c r="Y159" i="37"/>
  <c r="U159" i="37"/>
  <c r="AG158" i="37"/>
  <c r="AC158" i="37"/>
  <c r="Y158" i="37"/>
  <c r="U158" i="37"/>
  <c r="AG157" i="37"/>
  <c r="AC157" i="37"/>
  <c r="Y157" i="37"/>
  <c r="U157" i="37"/>
  <c r="AG156" i="37"/>
  <c r="AC156" i="37"/>
  <c r="Y156" i="37"/>
  <c r="U156" i="37"/>
  <c r="AG155" i="37"/>
  <c r="AC155" i="37"/>
  <c r="Y155" i="37"/>
  <c r="U155" i="37"/>
  <c r="AG154" i="37"/>
  <c r="AC154" i="37"/>
  <c r="Y154" i="37"/>
  <c r="U154" i="37"/>
  <c r="AG153" i="37"/>
  <c r="AC153" i="37"/>
  <c r="Y153" i="37"/>
  <c r="U153" i="37"/>
  <c r="AF151" i="37"/>
  <c r="U19" i="36" s="1"/>
  <c r="AE151" i="37"/>
  <c r="T19" i="36" s="1"/>
  <c r="AD151" i="37"/>
  <c r="S19" i="36"/>
  <c r="AB151" i="37"/>
  <c r="Q19" i="36" s="1"/>
  <c r="AA151" i="37"/>
  <c r="P19" i="36" s="1"/>
  <c r="Z151" i="37"/>
  <c r="O19" i="36" s="1"/>
  <c r="X151" i="37"/>
  <c r="M19" i="36"/>
  <c r="W151" i="37"/>
  <c r="L19" i="36" s="1"/>
  <c r="V151" i="37"/>
  <c r="K19" i="36" s="1"/>
  <c r="T151" i="37"/>
  <c r="I19" i="36" s="1"/>
  <c r="S151" i="37"/>
  <c r="H19" i="36"/>
  <c r="R151" i="37"/>
  <c r="G19" i="36" s="1"/>
  <c r="O151" i="37"/>
  <c r="F19" i="36" s="1"/>
  <c r="N151" i="37"/>
  <c r="E19" i="36" s="1"/>
  <c r="M151" i="37"/>
  <c r="D19" i="36"/>
  <c r="K151" i="37"/>
  <c r="C19" i="36" s="1"/>
  <c r="J151" i="37"/>
  <c r="B19" i="36" s="1"/>
  <c r="AG150" i="37"/>
  <c r="AC150" i="37"/>
  <c r="Y150" i="37"/>
  <c r="U150" i="37"/>
  <c r="AG149" i="37"/>
  <c r="AC149" i="37"/>
  <c r="Y149" i="37"/>
  <c r="U149" i="37"/>
  <c r="AG148" i="37"/>
  <c r="AC148" i="37"/>
  <c r="Y148" i="37"/>
  <c r="U148" i="37"/>
  <c r="AG147" i="37"/>
  <c r="AC147" i="37"/>
  <c r="Y147" i="37"/>
  <c r="U147" i="37"/>
  <c r="AG146" i="37"/>
  <c r="AC146" i="37"/>
  <c r="Y146" i="37"/>
  <c r="U146" i="37"/>
  <c r="AG145" i="37"/>
  <c r="AC145" i="37"/>
  <c r="Y145" i="37"/>
  <c r="U145" i="37"/>
  <c r="AG144" i="37"/>
  <c r="AC144" i="37"/>
  <c r="Y144" i="37"/>
  <c r="U144" i="37"/>
  <c r="AG143" i="37"/>
  <c r="AC143" i="37"/>
  <c r="Y143" i="37"/>
  <c r="U143" i="37"/>
  <c r="AG142" i="37"/>
  <c r="AC142" i="37"/>
  <c r="Y142" i="37"/>
  <c r="U142" i="37"/>
  <c r="AG141" i="37"/>
  <c r="AC141" i="37"/>
  <c r="Y141" i="37"/>
  <c r="U141" i="37"/>
  <c r="AF139" i="37"/>
  <c r="U18" i="36" s="1"/>
  <c r="AE139" i="37"/>
  <c r="T18" i="36"/>
  <c r="AD139" i="37"/>
  <c r="S18" i="36" s="1"/>
  <c r="AB139" i="37"/>
  <c r="Q18" i="36" s="1"/>
  <c r="AA139" i="37"/>
  <c r="P18" i="36" s="1"/>
  <c r="Z139" i="37"/>
  <c r="O18" i="36"/>
  <c r="X139" i="37"/>
  <c r="M18" i="36" s="1"/>
  <c r="W139" i="37"/>
  <c r="L18" i="36" s="1"/>
  <c r="V139" i="37"/>
  <c r="K18" i="36" s="1"/>
  <c r="T139" i="37"/>
  <c r="I18" i="36"/>
  <c r="S139" i="37"/>
  <c r="H18" i="36" s="1"/>
  <c r="R139" i="37"/>
  <c r="G18" i="36" s="1"/>
  <c r="O139" i="37"/>
  <c r="F18" i="36" s="1"/>
  <c r="N139" i="37"/>
  <c r="E18" i="36"/>
  <c r="M139" i="37"/>
  <c r="D18" i="36" s="1"/>
  <c r="AG138" i="37"/>
  <c r="AC138" i="37"/>
  <c r="Y138" i="37"/>
  <c r="U138" i="37"/>
  <c r="AG137" i="37"/>
  <c r="AC137" i="37"/>
  <c r="Y137" i="37"/>
  <c r="U137" i="37"/>
  <c r="AG136" i="37"/>
  <c r="AC136" i="37"/>
  <c r="Y136" i="37"/>
  <c r="U136" i="37"/>
  <c r="AG135" i="37"/>
  <c r="AC135" i="37"/>
  <c r="Y135" i="37"/>
  <c r="U135" i="37"/>
  <c r="AG134" i="37"/>
  <c r="AC134" i="37"/>
  <c r="Y134" i="37"/>
  <c r="U134" i="37"/>
  <c r="AG133" i="37"/>
  <c r="AC133" i="37"/>
  <c r="Y133" i="37"/>
  <c r="U133" i="37"/>
  <c r="AG132" i="37"/>
  <c r="AC132" i="37"/>
  <c r="Y132" i="37"/>
  <c r="U132" i="37"/>
  <c r="AG131" i="37"/>
  <c r="AC131" i="37"/>
  <c r="Y131" i="37"/>
  <c r="U131" i="37"/>
  <c r="AG130" i="37"/>
  <c r="AC130" i="37"/>
  <c r="Y130" i="37"/>
  <c r="U130" i="37"/>
  <c r="AG129" i="37"/>
  <c r="AC129" i="37"/>
  <c r="Y129" i="37"/>
  <c r="U129" i="37"/>
  <c r="AF127" i="37"/>
  <c r="U17" i="36" s="1"/>
  <c r="AE127" i="37"/>
  <c r="T17" i="36" s="1"/>
  <c r="T24" i="36" s="1"/>
  <c r="AD127" i="37"/>
  <c r="S17" i="36"/>
  <c r="AB127" i="37"/>
  <c r="Q17" i="36" s="1"/>
  <c r="AA127" i="37"/>
  <c r="P17" i="36" s="1"/>
  <c r="Z127" i="37"/>
  <c r="O17" i="36" s="1"/>
  <c r="X127" i="37"/>
  <c r="M17" i="36"/>
  <c r="W127" i="37"/>
  <c r="L17" i="36" s="1"/>
  <c r="V127" i="37"/>
  <c r="K17" i="36" s="1"/>
  <c r="T127" i="37"/>
  <c r="I17" i="36" s="1"/>
  <c r="S127" i="37"/>
  <c r="H17" i="36"/>
  <c r="R127" i="37"/>
  <c r="G17" i="36" s="1"/>
  <c r="O127" i="37"/>
  <c r="F17" i="36" s="1"/>
  <c r="N127" i="37"/>
  <c r="E17" i="36" s="1"/>
  <c r="M127" i="37"/>
  <c r="D17" i="36"/>
  <c r="K127" i="37"/>
  <c r="C17" i="36" s="1"/>
  <c r="J127" i="37"/>
  <c r="B17" i="36" s="1"/>
  <c r="AG126" i="37"/>
  <c r="AC126" i="37"/>
  <c r="Y126" i="37"/>
  <c r="U126" i="37"/>
  <c r="AG125" i="37"/>
  <c r="AC125" i="37"/>
  <c r="Y125" i="37"/>
  <c r="U125" i="37"/>
  <c r="AG124" i="37"/>
  <c r="AC124" i="37"/>
  <c r="Y124" i="37"/>
  <c r="U124" i="37"/>
  <c r="AG123" i="37"/>
  <c r="AC123" i="37"/>
  <c r="Y123" i="37"/>
  <c r="U123" i="37"/>
  <c r="AG122" i="37"/>
  <c r="AC122" i="37"/>
  <c r="Y122" i="37"/>
  <c r="U122" i="37"/>
  <c r="AG121" i="37"/>
  <c r="AC121" i="37"/>
  <c r="Y121" i="37"/>
  <c r="U121" i="37"/>
  <c r="AG120" i="37"/>
  <c r="AC120" i="37"/>
  <c r="Y120" i="37"/>
  <c r="U120" i="37"/>
  <c r="AG119" i="37"/>
  <c r="AC119" i="37"/>
  <c r="Y119" i="37"/>
  <c r="U119" i="37"/>
  <c r="AG118" i="37"/>
  <c r="AC118" i="37"/>
  <c r="Y118" i="37"/>
  <c r="U118" i="37"/>
  <c r="AG117" i="37"/>
  <c r="AC117" i="37"/>
  <c r="Y117" i="37"/>
  <c r="U117" i="37"/>
  <c r="AF115" i="37"/>
  <c r="U16" i="36" s="1"/>
  <c r="AE115" i="37"/>
  <c r="T16" i="36"/>
  <c r="AD115" i="37"/>
  <c r="S16" i="36" s="1"/>
  <c r="AB115" i="37"/>
  <c r="AA115" i="37"/>
  <c r="P16" i="36" s="1"/>
  <c r="Z115" i="37"/>
  <c r="O16" i="36"/>
  <c r="X115" i="37"/>
  <c r="M16" i="36" s="1"/>
  <c r="W115" i="37"/>
  <c r="L16" i="36" s="1"/>
  <c r="V115" i="37"/>
  <c r="K16" i="36" s="1"/>
  <c r="T115" i="37"/>
  <c r="I16" i="36"/>
  <c r="I24" i="36" s="1"/>
  <c r="S115" i="37"/>
  <c r="H16" i="36" s="1"/>
  <c r="R115" i="37"/>
  <c r="G16" i="36" s="1"/>
  <c r="O115" i="37"/>
  <c r="F16" i="36" s="1"/>
  <c r="N115" i="37"/>
  <c r="E16" i="36"/>
  <c r="M115" i="37"/>
  <c r="D16" i="36" s="1"/>
  <c r="K115" i="37"/>
  <c r="C16" i="36" s="1"/>
  <c r="J115" i="37"/>
  <c r="B16" i="36" s="1"/>
  <c r="AG114" i="37"/>
  <c r="AC114" i="37"/>
  <c r="Y114" i="37"/>
  <c r="U114" i="37"/>
  <c r="AG113" i="37"/>
  <c r="AC113" i="37"/>
  <c r="Y113" i="37"/>
  <c r="U113" i="37"/>
  <c r="AG112" i="37"/>
  <c r="AC112" i="37"/>
  <c r="Y112" i="37"/>
  <c r="U112" i="37"/>
  <c r="AG111" i="37"/>
  <c r="AC111" i="37"/>
  <c r="Y111" i="37"/>
  <c r="U111" i="37"/>
  <c r="AG110" i="37"/>
  <c r="AC110" i="37"/>
  <c r="Y110" i="37"/>
  <c r="U110" i="37"/>
  <c r="AG109" i="37"/>
  <c r="AC109" i="37"/>
  <c r="Y109" i="37"/>
  <c r="U109" i="37"/>
  <c r="AG108" i="37"/>
  <c r="AC108" i="37"/>
  <c r="Y108" i="37"/>
  <c r="U108" i="37"/>
  <c r="AG107" i="37"/>
  <c r="AC107" i="37"/>
  <c r="Y107" i="37"/>
  <c r="U107" i="37"/>
  <c r="AG106" i="37"/>
  <c r="AC106" i="37"/>
  <c r="Y106" i="37"/>
  <c r="U106" i="37"/>
  <c r="AG105" i="37"/>
  <c r="AC105" i="37"/>
  <c r="Y105" i="37"/>
  <c r="U105" i="37"/>
  <c r="U115" i="37"/>
  <c r="J16" i="36"/>
  <c r="AF103" i="37"/>
  <c r="U15" i="36" s="1"/>
  <c r="AE103" i="37"/>
  <c r="T15" i="36" s="1"/>
  <c r="AD103" i="37"/>
  <c r="S15" i="36" s="1"/>
  <c r="AB103" i="37"/>
  <c r="Q15" i="36"/>
  <c r="AA103" i="37"/>
  <c r="P15" i="36" s="1"/>
  <c r="Z103" i="37"/>
  <c r="O15" i="36" s="1"/>
  <c r="X103" i="37"/>
  <c r="M15" i="36" s="1"/>
  <c r="W103" i="37"/>
  <c r="L15" i="36"/>
  <c r="V103" i="37"/>
  <c r="K15" i="36" s="1"/>
  <c r="T103" i="37"/>
  <c r="I15" i="36" s="1"/>
  <c r="S103" i="37"/>
  <c r="H15" i="36" s="1"/>
  <c r="R103" i="37"/>
  <c r="G15" i="36"/>
  <c r="O103" i="37"/>
  <c r="F15" i="36" s="1"/>
  <c r="N103" i="37"/>
  <c r="E15" i="36" s="1"/>
  <c r="M103" i="37"/>
  <c r="D15" i="36" s="1"/>
  <c r="K103" i="37"/>
  <c r="C15" i="36"/>
  <c r="J103" i="37"/>
  <c r="B15" i="36" s="1"/>
  <c r="AG102" i="37"/>
  <c r="AH102" i="37" s="1"/>
  <c r="AI102" i="37" s="1"/>
  <c r="AC102" i="37"/>
  <c r="Y102" i="37"/>
  <c r="U102" i="37"/>
  <c r="AG101" i="37"/>
  <c r="AC101" i="37"/>
  <c r="Y101" i="37"/>
  <c r="U101" i="37"/>
  <c r="AG100" i="37"/>
  <c r="AC100" i="37"/>
  <c r="Y100" i="37"/>
  <c r="U100" i="37"/>
  <c r="AG99" i="37"/>
  <c r="AC99" i="37"/>
  <c r="Y99" i="37"/>
  <c r="U99" i="37"/>
  <c r="AG98" i="37"/>
  <c r="AH98" i="37" s="1"/>
  <c r="AI98" i="37" s="1"/>
  <c r="AC98" i="37"/>
  <c r="Y98" i="37"/>
  <c r="U98" i="37"/>
  <c r="AG97" i="37"/>
  <c r="AC97" i="37"/>
  <c r="Y97" i="37"/>
  <c r="U97" i="37"/>
  <c r="AG96" i="37"/>
  <c r="AC96" i="37"/>
  <c r="Y96" i="37"/>
  <c r="U96" i="37"/>
  <c r="AG95" i="37"/>
  <c r="AC95" i="37"/>
  <c r="Y95" i="37"/>
  <c r="U95" i="37"/>
  <c r="AG94" i="37"/>
  <c r="AC94" i="37"/>
  <c r="Y94" i="37"/>
  <c r="U94" i="37"/>
  <c r="AG93" i="37"/>
  <c r="AC93" i="37"/>
  <c r="Y93" i="37"/>
  <c r="U93" i="37"/>
  <c r="AF91" i="37"/>
  <c r="U14" i="36" s="1"/>
  <c r="AE91" i="37"/>
  <c r="T14" i="36" s="1"/>
  <c r="AD91" i="37"/>
  <c r="S14" i="36"/>
  <c r="AB91" i="37"/>
  <c r="Q14" i="36" s="1"/>
  <c r="AA91" i="37"/>
  <c r="P14" i="36" s="1"/>
  <c r="Z91" i="37"/>
  <c r="O14" i="36" s="1"/>
  <c r="X91" i="37"/>
  <c r="M14" i="36"/>
  <c r="M24" i="36" s="1"/>
  <c r="W91" i="37"/>
  <c r="L14" i="36" s="1"/>
  <c r="V91" i="37"/>
  <c r="K14" i="36" s="1"/>
  <c r="T91" i="37"/>
  <c r="I14" i="36" s="1"/>
  <c r="S91" i="37"/>
  <c r="H14" i="36"/>
  <c r="R91" i="37"/>
  <c r="G14" i="36" s="1"/>
  <c r="O91" i="37"/>
  <c r="F14" i="36" s="1"/>
  <c r="N91" i="37"/>
  <c r="E14" i="36" s="1"/>
  <c r="M91" i="37"/>
  <c r="D14" i="36"/>
  <c r="K91" i="37"/>
  <c r="C14" i="36" s="1"/>
  <c r="J91" i="37"/>
  <c r="B14" i="36" s="1"/>
  <c r="AG90" i="37"/>
  <c r="AC90" i="37"/>
  <c r="Y90" i="37"/>
  <c r="U90" i="37"/>
  <c r="AG89" i="37"/>
  <c r="AC89" i="37"/>
  <c r="Y89" i="37"/>
  <c r="U89" i="37"/>
  <c r="AG88" i="37"/>
  <c r="AC88" i="37"/>
  <c r="Y88" i="37"/>
  <c r="U88" i="37"/>
  <c r="AH88" i="37" s="1"/>
  <c r="AI88" i="37" s="1"/>
  <c r="AG87" i="37"/>
  <c r="AC87" i="37"/>
  <c r="Y87" i="37"/>
  <c r="U87" i="37"/>
  <c r="AG86" i="37"/>
  <c r="AC86" i="37"/>
  <c r="Y86" i="37"/>
  <c r="U86" i="37"/>
  <c r="AH86" i="37" s="1"/>
  <c r="AI86" i="37" s="1"/>
  <c r="AG85" i="37"/>
  <c r="AC85" i="37"/>
  <c r="Y85" i="37"/>
  <c r="U85" i="37"/>
  <c r="AG84" i="37"/>
  <c r="AC84" i="37"/>
  <c r="Y84" i="37"/>
  <c r="U84" i="37"/>
  <c r="AH84" i="37" s="1"/>
  <c r="AG83" i="37"/>
  <c r="AC83" i="37"/>
  <c r="Y83" i="37"/>
  <c r="U83" i="37"/>
  <c r="AG82" i="37"/>
  <c r="AC82" i="37"/>
  <c r="Y82" i="37"/>
  <c r="U82" i="37"/>
  <c r="AG81" i="37"/>
  <c r="AG91" i="37" s="1"/>
  <c r="AC81" i="37"/>
  <c r="Y81" i="37"/>
  <c r="U81" i="37"/>
  <c r="AF79" i="37"/>
  <c r="U13" i="36"/>
  <c r="AE79" i="37"/>
  <c r="T13" i="36" s="1"/>
  <c r="AD79" i="37"/>
  <c r="S13" i="36"/>
  <c r="AB79" i="37"/>
  <c r="Q13" i="36" s="1"/>
  <c r="AA79" i="37"/>
  <c r="P13" i="36"/>
  <c r="Z79" i="37"/>
  <c r="O13" i="36" s="1"/>
  <c r="X79" i="37"/>
  <c r="M13" i="36"/>
  <c r="W79" i="37"/>
  <c r="L13" i="36" s="1"/>
  <c r="V79" i="37"/>
  <c r="K13" i="36"/>
  <c r="T79" i="37"/>
  <c r="I13" i="36" s="1"/>
  <c r="S79" i="37"/>
  <c r="H13" i="36"/>
  <c r="R79" i="37"/>
  <c r="G13" i="36" s="1"/>
  <c r="O79" i="37"/>
  <c r="F13" i="36"/>
  <c r="N79" i="37"/>
  <c r="E13" i="36" s="1"/>
  <c r="M79" i="37"/>
  <c r="D13" i="36"/>
  <c r="K79" i="37"/>
  <c r="C13" i="36" s="1"/>
  <c r="J79" i="37"/>
  <c r="B13" i="36"/>
  <c r="AG78" i="37"/>
  <c r="AC78" i="37"/>
  <c r="Y78" i="37"/>
  <c r="U78" i="37"/>
  <c r="AG77" i="37"/>
  <c r="AC77" i="37"/>
  <c r="Y77" i="37"/>
  <c r="U77" i="37"/>
  <c r="AG76" i="37"/>
  <c r="AC76" i="37"/>
  <c r="Y76" i="37"/>
  <c r="U76" i="37"/>
  <c r="AG75" i="37"/>
  <c r="AC75" i="37"/>
  <c r="Y75" i="37"/>
  <c r="U75" i="37"/>
  <c r="AG74" i="37"/>
  <c r="AC74" i="37"/>
  <c r="Y74" i="37"/>
  <c r="U74" i="37"/>
  <c r="AG73" i="37"/>
  <c r="AC73" i="37"/>
  <c r="Y73" i="37"/>
  <c r="U73" i="37"/>
  <c r="AG72" i="37"/>
  <c r="AC72" i="37"/>
  <c r="Y72" i="37"/>
  <c r="U72" i="37"/>
  <c r="AG71" i="37"/>
  <c r="AC71" i="37"/>
  <c r="Y71" i="37"/>
  <c r="U71" i="37"/>
  <c r="AG70" i="37"/>
  <c r="AC70" i="37"/>
  <c r="Y70" i="37"/>
  <c r="U70" i="37"/>
  <c r="AG69" i="37"/>
  <c r="AC69" i="37"/>
  <c r="Y69" i="37"/>
  <c r="U69" i="37"/>
  <c r="AF67" i="37"/>
  <c r="U12" i="36" s="1"/>
  <c r="AE67" i="37"/>
  <c r="T12" i="36"/>
  <c r="AD67" i="37"/>
  <c r="S12" i="36" s="1"/>
  <c r="AB67" i="37"/>
  <c r="Q12" i="36"/>
  <c r="AB19" i="37"/>
  <c r="Q8" i="36" s="1"/>
  <c r="AB31" i="37"/>
  <c r="Q9" i="36"/>
  <c r="AB43" i="37"/>
  <c r="Q10" i="36" s="1"/>
  <c r="AB55" i="37"/>
  <c r="Q11" i="36"/>
  <c r="AA67" i="37"/>
  <c r="P12" i="36" s="1"/>
  <c r="Z67" i="37"/>
  <c r="O12" i="36" s="1"/>
  <c r="X67" i="37"/>
  <c r="M12" i="36"/>
  <c r="W67" i="37"/>
  <c r="L12" i="36" s="1"/>
  <c r="V67" i="37"/>
  <c r="K12" i="36" s="1"/>
  <c r="T67" i="37"/>
  <c r="I12" i="36" s="1"/>
  <c r="S67" i="37"/>
  <c r="H12" i="36"/>
  <c r="R67" i="37"/>
  <c r="O67" i="37"/>
  <c r="F12" i="36" s="1"/>
  <c r="N67" i="37"/>
  <c r="E12" i="36"/>
  <c r="M67" i="37"/>
  <c r="D12" i="36" s="1"/>
  <c r="K67" i="37"/>
  <c r="C12" i="36"/>
  <c r="J67" i="37"/>
  <c r="AG66" i="37"/>
  <c r="AC66" i="37"/>
  <c r="Y66" i="37"/>
  <c r="U66" i="37"/>
  <c r="AG65" i="37"/>
  <c r="AC65" i="37"/>
  <c r="Y65" i="37"/>
  <c r="U65" i="37"/>
  <c r="AG64" i="37"/>
  <c r="AC64" i="37"/>
  <c r="Y64" i="37"/>
  <c r="U64" i="37"/>
  <c r="AG63" i="37"/>
  <c r="AC63" i="37"/>
  <c r="Y63" i="37"/>
  <c r="U63" i="37"/>
  <c r="AG62" i="37"/>
  <c r="AC62" i="37"/>
  <c r="Y62" i="37"/>
  <c r="U62" i="37"/>
  <c r="AG61" i="37"/>
  <c r="AC61" i="37"/>
  <c r="Y61" i="37"/>
  <c r="U61" i="37"/>
  <c r="AG60" i="37"/>
  <c r="AC60" i="37"/>
  <c r="Y60" i="37"/>
  <c r="U60" i="37"/>
  <c r="AG59" i="37"/>
  <c r="AC59" i="37"/>
  <c r="Y59" i="37"/>
  <c r="U59" i="37"/>
  <c r="AG58" i="37"/>
  <c r="AC58" i="37"/>
  <c r="Y58" i="37"/>
  <c r="U58" i="37"/>
  <c r="AG57" i="37"/>
  <c r="AC57" i="37"/>
  <c r="AC67" i="37" s="1"/>
  <c r="R12" i="36" s="1"/>
  <c r="Y57" i="37"/>
  <c r="U57" i="37"/>
  <c r="AF55" i="37"/>
  <c r="U11" i="36" s="1"/>
  <c r="AF19" i="37"/>
  <c r="U8" i="36"/>
  <c r="AF31" i="37"/>
  <c r="U9" i="36" s="1"/>
  <c r="AF43" i="37"/>
  <c r="U10" i="36"/>
  <c r="AE55" i="37"/>
  <c r="T11" i="36"/>
  <c r="AD55" i="37"/>
  <c r="S11" i="36"/>
  <c r="AA55" i="37"/>
  <c r="P11" i="36"/>
  <c r="Z55" i="37"/>
  <c r="O11" i="36" s="1"/>
  <c r="X55" i="37"/>
  <c r="M11" i="36"/>
  <c r="W55" i="37"/>
  <c r="L11" i="36"/>
  <c r="V55" i="37"/>
  <c r="K11" i="36" s="1"/>
  <c r="T55" i="37"/>
  <c r="I11" i="36" s="1"/>
  <c r="S55" i="37"/>
  <c r="H11" i="36"/>
  <c r="R55" i="37"/>
  <c r="G11" i="36"/>
  <c r="O55" i="37"/>
  <c r="F11" i="36" s="1"/>
  <c r="N55" i="37"/>
  <c r="E11" i="36" s="1"/>
  <c r="M55" i="37"/>
  <c r="D11" i="36"/>
  <c r="K55" i="37"/>
  <c r="C11" i="36"/>
  <c r="J55" i="37"/>
  <c r="B11" i="36" s="1"/>
  <c r="AG54" i="37"/>
  <c r="AC54" i="37"/>
  <c r="Y54" i="37"/>
  <c r="U54" i="37"/>
  <c r="AG53" i="37"/>
  <c r="AC53" i="37"/>
  <c r="Y53" i="37"/>
  <c r="U53" i="37"/>
  <c r="AG52" i="37"/>
  <c r="AC52" i="37"/>
  <c r="Y52" i="37"/>
  <c r="U52" i="37"/>
  <c r="AG51" i="37"/>
  <c r="AC51" i="37"/>
  <c r="Y51" i="37"/>
  <c r="U51" i="37"/>
  <c r="AG50" i="37"/>
  <c r="AC50" i="37"/>
  <c r="Y50" i="37"/>
  <c r="U50" i="37"/>
  <c r="AG49" i="37"/>
  <c r="AC49" i="37"/>
  <c r="Y49" i="37"/>
  <c r="U49" i="37"/>
  <c r="AG48" i="37"/>
  <c r="AC48" i="37"/>
  <c r="Y48" i="37"/>
  <c r="U48" i="37"/>
  <c r="AG47" i="37"/>
  <c r="AC47" i="37"/>
  <c r="Y47" i="37"/>
  <c r="U47" i="37"/>
  <c r="AG46" i="37"/>
  <c r="AC46" i="37"/>
  <c r="Y46" i="37"/>
  <c r="U46" i="37"/>
  <c r="AG45" i="37"/>
  <c r="AC45" i="37"/>
  <c r="Y45" i="37"/>
  <c r="U45" i="37"/>
  <c r="AE43" i="37"/>
  <c r="T10" i="36" s="1"/>
  <c r="AD43" i="37"/>
  <c r="S10" i="36"/>
  <c r="AA43" i="37"/>
  <c r="P10" i="36" s="1"/>
  <c r="Z43" i="37"/>
  <c r="O10" i="36" s="1"/>
  <c r="X43" i="37"/>
  <c r="M10" i="36" s="1"/>
  <c r="W43" i="37"/>
  <c r="L10" i="36"/>
  <c r="V43" i="37"/>
  <c r="K10" i="36"/>
  <c r="T43" i="37"/>
  <c r="I10" i="36" s="1"/>
  <c r="S43" i="37"/>
  <c r="H10" i="36" s="1"/>
  <c r="R43" i="37"/>
  <c r="G10" i="36"/>
  <c r="O43" i="37"/>
  <c r="F10" i="36"/>
  <c r="N43" i="37"/>
  <c r="E10" i="36" s="1"/>
  <c r="M43" i="37"/>
  <c r="D10" i="36" s="1"/>
  <c r="K43" i="37"/>
  <c r="C10" i="36"/>
  <c r="J43" i="37"/>
  <c r="B10" i="36"/>
  <c r="AG42" i="37"/>
  <c r="AC42" i="37"/>
  <c r="Y42" i="37"/>
  <c r="U42" i="37"/>
  <c r="AG41" i="37"/>
  <c r="AC41" i="37"/>
  <c r="Y41" i="37"/>
  <c r="U41" i="37"/>
  <c r="AG40" i="37"/>
  <c r="AC40" i="37"/>
  <c r="Y40" i="37"/>
  <c r="U40" i="37"/>
  <c r="AG39" i="37"/>
  <c r="AC39" i="37"/>
  <c r="Y39" i="37"/>
  <c r="U39" i="37"/>
  <c r="AG38" i="37"/>
  <c r="AC38" i="37"/>
  <c r="Y38" i="37"/>
  <c r="U38" i="37"/>
  <c r="AG37" i="37"/>
  <c r="AC37" i="37"/>
  <c r="Y37" i="37"/>
  <c r="U37" i="37"/>
  <c r="AG36" i="37"/>
  <c r="AC36" i="37"/>
  <c r="Y36" i="37"/>
  <c r="U36" i="37"/>
  <c r="AG35" i="37"/>
  <c r="AC35" i="37"/>
  <c r="Y35" i="37"/>
  <c r="U35" i="37"/>
  <c r="AG34" i="37"/>
  <c r="AC34" i="37"/>
  <c r="Y34" i="37"/>
  <c r="U34" i="37"/>
  <c r="AG33" i="37"/>
  <c r="AC33" i="37"/>
  <c r="Y33" i="37"/>
  <c r="U33" i="37"/>
  <c r="AE31" i="37"/>
  <c r="T9" i="36" s="1"/>
  <c r="AD31" i="37"/>
  <c r="S9" i="36" s="1"/>
  <c r="AA31" i="37"/>
  <c r="P9" i="36"/>
  <c r="Z31" i="37"/>
  <c r="O9" i="36" s="1"/>
  <c r="X31" i="37"/>
  <c r="M9" i="36" s="1"/>
  <c r="W31" i="37"/>
  <c r="L9" i="36" s="1"/>
  <c r="V31" i="37"/>
  <c r="K9" i="36"/>
  <c r="T31" i="37"/>
  <c r="I9" i="36"/>
  <c r="S31" i="37"/>
  <c r="H9" i="36" s="1"/>
  <c r="H24" i="36" s="1"/>
  <c r="R31" i="37"/>
  <c r="G9" i="36" s="1"/>
  <c r="O31" i="37"/>
  <c r="F9" i="36" s="1"/>
  <c r="N31" i="37"/>
  <c r="E9" i="36" s="1"/>
  <c r="M31" i="37"/>
  <c r="D9" i="36" s="1"/>
  <c r="K31" i="37"/>
  <c r="C9" i="36" s="1"/>
  <c r="J31" i="37"/>
  <c r="B9" i="36" s="1"/>
  <c r="AG30" i="37"/>
  <c r="AC30" i="37"/>
  <c r="Y30" i="37"/>
  <c r="U30" i="37"/>
  <c r="AG29" i="37"/>
  <c r="AC29" i="37"/>
  <c r="Y29" i="37"/>
  <c r="U29" i="37"/>
  <c r="AG28" i="37"/>
  <c r="AC28" i="37"/>
  <c r="Y28" i="37"/>
  <c r="U28" i="37"/>
  <c r="AG27" i="37"/>
  <c r="AC27" i="37"/>
  <c r="Y27" i="37"/>
  <c r="U27" i="37"/>
  <c r="AG26" i="37"/>
  <c r="AC26" i="37"/>
  <c r="Y26" i="37"/>
  <c r="U26" i="37"/>
  <c r="AG25" i="37"/>
  <c r="AC25" i="37"/>
  <c r="Y25" i="37"/>
  <c r="U25" i="37"/>
  <c r="AG24" i="37"/>
  <c r="AC24" i="37"/>
  <c r="Y24" i="37"/>
  <c r="U24" i="37"/>
  <c r="AG23" i="37"/>
  <c r="AC23" i="37"/>
  <c r="Y23" i="37"/>
  <c r="U23" i="37"/>
  <c r="AG22" i="37"/>
  <c r="AC22" i="37"/>
  <c r="Y22" i="37"/>
  <c r="U22" i="37"/>
  <c r="AG21" i="37"/>
  <c r="AC21" i="37"/>
  <c r="Y21" i="37"/>
  <c r="U21" i="37"/>
  <c r="U31" i="37"/>
  <c r="J9" i="36" s="1"/>
  <c r="AE19" i="37"/>
  <c r="T8" i="36" s="1"/>
  <c r="AD19" i="37"/>
  <c r="AA19" i="37"/>
  <c r="P8" i="36" s="1"/>
  <c r="Z19" i="37"/>
  <c r="X19" i="37"/>
  <c r="W19" i="37"/>
  <c r="L8" i="36" s="1"/>
  <c r="V19" i="37"/>
  <c r="T19" i="37"/>
  <c r="S19" i="37"/>
  <c r="H8" i="36" s="1"/>
  <c r="R19" i="37"/>
  <c r="O19" i="37"/>
  <c r="N19" i="37"/>
  <c r="M19" i="37"/>
  <c r="D8" i="36" s="1"/>
  <c r="K19" i="37"/>
  <c r="J19" i="37"/>
  <c r="AG18" i="37"/>
  <c r="AC18" i="37"/>
  <c r="Y18" i="37"/>
  <c r="U18" i="37"/>
  <c r="AG17" i="37"/>
  <c r="AC17" i="37"/>
  <c r="Y17" i="37"/>
  <c r="U17" i="37"/>
  <c r="AG16" i="37"/>
  <c r="AC16" i="37"/>
  <c r="Y16" i="37"/>
  <c r="U16" i="37"/>
  <c r="AG15" i="37"/>
  <c r="AC15" i="37"/>
  <c r="Y15" i="37"/>
  <c r="U15" i="37"/>
  <c r="AG14" i="37"/>
  <c r="AC14" i="37"/>
  <c r="Y14" i="37"/>
  <c r="U14" i="37"/>
  <c r="AG13" i="37"/>
  <c r="AC13" i="37"/>
  <c r="Y13" i="37"/>
  <c r="U13" i="37"/>
  <c r="AG12" i="37"/>
  <c r="AC12" i="37"/>
  <c r="Y12" i="37"/>
  <c r="U12" i="37"/>
  <c r="AG11" i="37"/>
  <c r="AC11" i="37"/>
  <c r="Y11" i="37"/>
  <c r="U11" i="37"/>
  <c r="AG10" i="37"/>
  <c r="AC10" i="37"/>
  <c r="Y10" i="37"/>
  <c r="U10" i="37"/>
  <c r="AG9" i="37"/>
  <c r="AC9" i="37"/>
  <c r="Y9" i="37"/>
  <c r="U9" i="37"/>
  <c r="A5" i="31"/>
  <c r="A24" i="31" s="1"/>
  <c r="A1" i="31"/>
  <c r="A191" i="30"/>
  <c r="AF190" i="30"/>
  <c r="AE190" i="30"/>
  <c r="AD190" i="30"/>
  <c r="AB190" i="30"/>
  <c r="AA190" i="30"/>
  <c r="Z190" i="30"/>
  <c r="X190" i="30"/>
  <c r="M23" i="31"/>
  <c r="W190" i="30"/>
  <c r="L23" i="31"/>
  <c r="V190" i="30"/>
  <c r="K23" i="31" s="1"/>
  <c r="T190" i="30"/>
  <c r="I23" i="31" s="1"/>
  <c r="S190" i="30"/>
  <c r="H23" i="31" s="1"/>
  <c r="R190" i="30"/>
  <c r="G23" i="31"/>
  <c r="O190" i="30"/>
  <c r="F23" i="31" s="1"/>
  <c r="N190" i="30"/>
  <c r="E23" i="31" s="1"/>
  <c r="M190" i="30"/>
  <c r="D23" i="31"/>
  <c r="K190" i="30"/>
  <c r="C23" i="31" s="1"/>
  <c r="C24" i="31" s="1"/>
  <c r="AG189" i="30"/>
  <c r="AG190" i="30" s="1"/>
  <c r="V23" i="31" s="1"/>
  <c r="AC189" i="30"/>
  <c r="AC190" i="30"/>
  <c r="R23" i="31" s="1"/>
  <c r="R24" i="31" s="1"/>
  <c r="Y189" i="30"/>
  <c r="Y190" i="30"/>
  <c r="N23" i="31"/>
  <c r="U189" i="30"/>
  <c r="AF187" i="30"/>
  <c r="AE187" i="30"/>
  <c r="AD187" i="30"/>
  <c r="AB187" i="30"/>
  <c r="AA187" i="30"/>
  <c r="Z187" i="30"/>
  <c r="Z19" i="30"/>
  <c r="Z31" i="30"/>
  <c r="Z43" i="30"/>
  <c r="Z55" i="30"/>
  <c r="Z67" i="30"/>
  <c r="Z79" i="30"/>
  <c r="Z91" i="30"/>
  <c r="Z103" i="30"/>
  <c r="Z115" i="30"/>
  <c r="Z127" i="30"/>
  <c r="Z139" i="30"/>
  <c r="Z151" i="30"/>
  <c r="Z163" i="30"/>
  <c r="Z175" i="30"/>
  <c r="X187" i="30"/>
  <c r="W187" i="30"/>
  <c r="V187" i="30"/>
  <c r="T187" i="30"/>
  <c r="S187" i="30"/>
  <c r="R187" i="30"/>
  <c r="O187" i="30"/>
  <c r="N187" i="30"/>
  <c r="N19" i="30"/>
  <c r="N31" i="30"/>
  <c r="N43" i="30"/>
  <c r="N55" i="30"/>
  <c r="N67" i="30"/>
  <c r="N79" i="30"/>
  <c r="N91" i="30"/>
  <c r="N103" i="30"/>
  <c r="N115" i="30"/>
  <c r="N127" i="30"/>
  <c r="N139" i="30"/>
  <c r="N151" i="30"/>
  <c r="N163" i="30"/>
  <c r="N175" i="30"/>
  <c r="N191" i="30"/>
  <c r="M187" i="30"/>
  <c r="K187" i="30"/>
  <c r="AG186" i="30"/>
  <c r="AC186" i="30"/>
  <c r="Y186" i="30"/>
  <c r="U186" i="30"/>
  <c r="AG185" i="30"/>
  <c r="AC185" i="30"/>
  <c r="Y185" i="30"/>
  <c r="U185" i="30"/>
  <c r="AG184" i="30"/>
  <c r="AC184" i="30"/>
  <c r="Y184" i="30"/>
  <c r="U184" i="30"/>
  <c r="AG183" i="30"/>
  <c r="AC183" i="30"/>
  <c r="U183" i="30"/>
  <c r="Y183" i="30"/>
  <c r="AG182" i="30"/>
  <c r="AC182" i="30"/>
  <c r="Y182" i="30"/>
  <c r="U182" i="30"/>
  <c r="AG181" i="30"/>
  <c r="AC181" i="30"/>
  <c r="AH181" i="30" s="1"/>
  <c r="U181" i="30"/>
  <c r="Y181" i="30"/>
  <c r="AG180" i="30"/>
  <c r="AC180" i="30"/>
  <c r="Y180" i="30"/>
  <c r="U180" i="30"/>
  <c r="U177" i="30"/>
  <c r="AH177" i="30" s="1"/>
  <c r="U178" i="30"/>
  <c r="U179" i="30"/>
  <c r="AG179" i="30"/>
  <c r="Y179" i="30"/>
  <c r="AC179" i="30"/>
  <c r="AH179" i="30"/>
  <c r="AI179" i="30"/>
  <c r="AG178" i="30"/>
  <c r="AC178" i="30"/>
  <c r="Y178" i="30"/>
  <c r="AG177" i="30"/>
  <c r="AC177" i="30"/>
  <c r="Y177" i="30"/>
  <c r="AF175" i="30"/>
  <c r="AE175" i="30"/>
  <c r="AD175" i="30"/>
  <c r="AB175" i="30"/>
  <c r="AA175" i="30"/>
  <c r="X175" i="30"/>
  <c r="W175" i="30"/>
  <c r="V175" i="30"/>
  <c r="T175" i="30"/>
  <c r="S175" i="30"/>
  <c r="R175" i="30"/>
  <c r="O175" i="30"/>
  <c r="M175" i="30"/>
  <c r="K175" i="30"/>
  <c r="AG174" i="30"/>
  <c r="AC174" i="30"/>
  <c r="Y174" i="30"/>
  <c r="U174" i="30"/>
  <c r="AG173" i="30"/>
  <c r="AC173" i="30"/>
  <c r="U173" i="30"/>
  <c r="AH173" i="30" s="1"/>
  <c r="Y173" i="30"/>
  <c r="AG172" i="30"/>
  <c r="AC172" i="30"/>
  <c r="Y172" i="30"/>
  <c r="U172" i="30"/>
  <c r="AG171" i="30"/>
  <c r="AC171" i="30"/>
  <c r="Y171" i="30"/>
  <c r="U171" i="30"/>
  <c r="AG170" i="30"/>
  <c r="AC170" i="30"/>
  <c r="Y170" i="30"/>
  <c r="U170" i="30"/>
  <c r="AG169" i="30"/>
  <c r="AH169" i="30" s="1"/>
  <c r="AI169" i="30" s="1"/>
  <c r="AC169" i="30"/>
  <c r="U169" i="30"/>
  <c r="Y169" i="30"/>
  <c r="AG168" i="30"/>
  <c r="AC168" i="30"/>
  <c r="Y168" i="30"/>
  <c r="AH168" i="30" s="1"/>
  <c r="AI168" i="30" s="1"/>
  <c r="U168" i="30"/>
  <c r="AG167" i="30"/>
  <c r="AC167" i="30"/>
  <c r="U167" i="30"/>
  <c r="Y167" i="30"/>
  <c r="AG166" i="30"/>
  <c r="AC166" i="30"/>
  <c r="Y166" i="30"/>
  <c r="AH166" i="30" s="1"/>
  <c r="Y165" i="30"/>
  <c r="U166" i="30"/>
  <c r="AG165" i="30"/>
  <c r="AC165" i="30"/>
  <c r="AC175" i="30" s="1"/>
  <c r="U165" i="30"/>
  <c r="AF163" i="30"/>
  <c r="AE163" i="30"/>
  <c r="AD163" i="30"/>
  <c r="AB163" i="30"/>
  <c r="AA163" i="30"/>
  <c r="X163" i="30"/>
  <c r="W163" i="30"/>
  <c r="V163" i="30"/>
  <c r="T163" i="30"/>
  <c r="S163" i="30"/>
  <c r="R163" i="30"/>
  <c r="O163" i="30"/>
  <c r="M163" i="30"/>
  <c r="K163" i="30"/>
  <c r="AG162" i="30"/>
  <c r="AC162" i="30"/>
  <c r="Y162" i="30"/>
  <c r="U162" i="30"/>
  <c r="AG161" i="30"/>
  <c r="AC161" i="30"/>
  <c r="U161" i="30"/>
  <c r="Y161" i="30"/>
  <c r="AG160" i="30"/>
  <c r="AC160" i="30"/>
  <c r="Y160" i="30"/>
  <c r="U160" i="30"/>
  <c r="AG159" i="30"/>
  <c r="AC159" i="30"/>
  <c r="U159" i="30"/>
  <c r="Y159" i="30"/>
  <c r="AG158" i="30"/>
  <c r="AC158" i="30"/>
  <c r="Y158" i="30"/>
  <c r="U158" i="30"/>
  <c r="AG157" i="30"/>
  <c r="U157" i="30"/>
  <c r="Y157" i="30"/>
  <c r="AC157" i="30"/>
  <c r="AG156" i="30"/>
  <c r="AC156" i="30"/>
  <c r="Y156" i="30"/>
  <c r="U156" i="30"/>
  <c r="AG155" i="30"/>
  <c r="AH155" i="30" s="1"/>
  <c r="AI155" i="30" s="1"/>
  <c r="AC155" i="30"/>
  <c r="U155" i="30"/>
  <c r="Y155" i="30"/>
  <c r="AG154" i="30"/>
  <c r="AC154" i="30"/>
  <c r="Y154" i="30"/>
  <c r="AH154" i="30" s="1"/>
  <c r="AI154" i="30" s="1"/>
  <c r="U154" i="30"/>
  <c r="AG153" i="30"/>
  <c r="AC153" i="30"/>
  <c r="Y153" i="30"/>
  <c r="U153" i="30"/>
  <c r="AF151" i="30"/>
  <c r="AE151" i="30"/>
  <c r="AD151" i="30"/>
  <c r="AB151" i="30"/>
  <c r="AA151" i="30"/>
  <c r="AA19" i="30"/>
  <c r="AA31" i="30"/>
  <c r="AA43" i="30"/>
  <c r="AA55" i="30"/>
  <c r="AA67" i="30"/>
  <c r="AA79" i="30"/>
  <c r="AA91" i="30"/>
  <c r="AA103" i="30"/>
  <c r="AA115" i="30"/>
  <c r="AA127" i="30"/>
  <c r="AA139" i="30"/>
  <c r="X151" i="30"/>
  <c r="W151" i="30"/>
  <c r="V151" i="30"/>
  <c r="T151" i="30"/>
  <c r="S151" i="30"/>
  <c r="R151" i="30"/>
  <c r="O151" i="30"/>
  <c r="O19" i="30"/>
  <c r="O31" i="30"/>
  <c r="O43" i="30"/>
  <c r="O55" i="30"/>
  <c r="O67" i="30"/>
  <c r="O79" i="30"/>
  <c r="O91" i="30"/>
  <c r="O103" i="30"/>
  <c r="O115" i="30"/>
  <c r="O127" i="30"/>
  <c r="O139" i="30"/>
  <c r="O191" i="30"/>
  <c r="M151" i="30"/>
  <c r="K151" i="30"/>
  <c r="AG150" i="30"/>
  <c r="AC150" i="30"/>
  <c r="Y150" i="30"/>
  <c r="U150" i="30"/>
  <c r="AG149" i="30"/>
  <c r="U149" i="30"/>
  <c r="AH149" i="30" s="1"/>
  <c r="Y149" i="30"/>
  <c r="AC149" i="30"/>
  <c r="AG148" i="30"/>
  <c r="AH148" i="30" s="1"/>
  <c r="AI148" i="30" s="1"/>
  <c r="AC148" i="30"/>
  <c r="Y148" i="30"/>
  <c r="U148" i="30"/>
  <c r="AG147" i="30"/>
  <c r="U147" i="30"/>
  <c r="Y147" i="30"/>
  <c r="AC147" i="30"/>
  <c r="AG146" i="30"/>
  <c r="AH146" i="30" s="1"/>
  <c r="AI146" i="30" s="1"/>
  <c r="AC146" i="30"/>
  <c r="Y146" i="30"/>
  <c r="U146" i="30"/>
  <c r="AG145" i="30"/>
  <c r="U145" i="30"/>
  <c r="Y145" i="30"/>
  <c r="AC145" i="30"/>
  <c r="AG144" i="30"/>
  <c r="AH144" i="30" s="1"/>
  <c r="AC144" i="30"/>
  <c r="Y144" i="30"/>
  <c r="U144" i="30"/>
  <c r="AG143" i="30"/>
  <c r="U143" i="30"/>
  <c r="Y143" i="30"/>
  <c r="AC143" i="30"/>
  <c r="AH143" i="30"/>
  <c r="AI143" i="30" s="1"/>
  <c r="AG142" i="30"/>
  <c r="AC142" i="30"/>
  <c r="Y142" i="30"/>
  <c r="U142" i="30"/>
  <c r="AG141" i="30"/>
  <c r="AC141" i="30"/>
  <c r="Y141" i="30"/>
  <c r="U141" i="30"/>
  <c r="AF139" i="30"/>
  <c r="AE139" i="30"/>
  <c r="AE19" i="30"/>
  <c r="AE31" i="30"/>
  <c r="AE43" i="30"/>
  <c r="AE55" i="30"/>
  <c r="AE67" i="30"/>
  <c r="AE79" i="30"/>
  <c r="AE91" i="30"/>
  <c r="AE103" i="30"/>
  <c r="AE115" i="30"/>
  <c r="AE127" i="30"/>
  <c r="AD139" i="30"/>
  <c r="AB139" i="30"/>
  <c r="X139" i="30"/>
  <c r="W139" i="30"/>
  <c r="V139" i="30"/>
  <c r="T139" i="30"/>
  <c r="S139" i="30"/>
  <c r="R139" i="30"/>
  <c r="M139" i="30"/>
  <c r="AG138" i="30"/>
  <c r="AC138" i="30"/>
  <c r="Y138" i="30"/>
  <c r="U138" i="30"/>
  <c r="AG137" i="30"/>
  <c r="U137" i="30"/>
  <c r="AH137" i="30" s="1"/>
  <c r="Y137" i="30"/>
  <c r="AC137" i="30"/>
  <c r="AG136" i="30"/>
  <c r="AC136" i="30"/>
  <c r="Y136" i="30"/>
  <c r="U136" i="30"/>
  <c r="AG135" i="30"/>
  <c r="U135" i="30"/>
  <c r="Y135" i="30"/>
  <c r="AC135" i="30"/>
  <c r="AG134" i="30"/>
  <c r="AH134" i="30" s="1"/>
  <c r="AC134" i="30"/>
  <c r="Y134" i="30"/>
  <c r="U134" i="30"/>
  <c r="AG133" i="30"/>
  <c r="U133" i="30"/>
  <c r="Y133" i="30"/>
  <c r="AC133" i="30"/>
  <c r="AG132" i="30"/>
  <c r="AH132" i="30" s="1"/>
  <c r="AI132" i="30" s="1"/>
  <c r="AC132" i="30"/>
  <c r="Y132" i="30"/>
  <c r="U132" i="30"/>
  <c r="AG131" i="30"/>
  <c r="U131" i="30"/>
  <c r="Y131" i="30"/>
  <c r="AC131" i="30"/>
  <c r="AG130" i="30"/>
  <c r="AH130" i="30" s="1"/>
  <c r="AC130" i="30"/>
  <c r="Y130" i="30"/>
  <c r="U130" i="30"/>
  <c r="AG129" i="30"/>
  <c r="AC129" i="30"/>
  <c r="Y129" i="30"/>
  <c r="U129" i="30"/>
  <c r="AF127" i="30"/>
  <c r="AD127" i="30"/>
  <c r="AB127" i="30"/>
  <c r="AB19" i="30"/>
  <c r="AB31" i="30"/>
  <c r="AB43" i="30"/>
  <c r="AB55" i="30"/>
  <c r="AB67" i="30"/>
  <c r="AB79" i="30"/>
  <c r="AB91" i="30"/>
  <c r="AB103" i="30"/>
  <c r="AB115" i="30"/>
  <c r="X127" i="30"/>
  <c r="W127" i="30"/>
  <c r="V127" i="30"/>
  <c r="T127" i="30"/>
  <c r="S127" i="30"/>
  <c r="R127" i="30"/>
  <c r="R19" i="30"/>
  <c r="R31" i="30"/>
  <c r="R43" i="30"/>
  <c r="R55" i="30"/>
  <c r="R67" i="30"/>
  <c r="R79" i="30"/>
  <c r="R91" i="30"/>
  <c r="R103" i="30"/>
  <c r="R115" i="30"/>
  <c r="M127" i="30"/>
  <c r="K127" i="30"/>
  <c r="AG126" i="30"/>
  <c r="AC126" i="30"/>
  <c r="Y126" i="30"/>
  <c r="U126" i="30"/>
  <c r="AG125" i="30"/>
  <c r="AC125" i="30"/>
  <c r="Y125" i="30"/>
  <c r="U125" i="30"/>
  <c r="AG124" i="30"/>
  <c r="AC124" i="30"/>
  <c r="Y124" i="30"/>
  <c r="U124" i="30"/>
  <c r="AG123" i="30"/>
  <c r="AC123" i="30"/>
  <c r="Y123" i="30"/>
  <c r="U123" i="30"/>
  <c r="AG122" i="30"/>
  <c r="AH122" i="30" s="1"/>
  <c r="AI122" i="30" s="1"/>
  <c r="U122" i="30"/>
  <c r="Y122" i="30"/>
  <c r="AC122" i="30"/>
  <c r="AG121" i="30"/>
  <c r="AC121" i="30"/>
  <c r="Y121" i="30"/>
  <c r="U121" i="30"/>
  <c r="AH121" i="30" s="1"/>
  <c r="AG120" i="30"/>
  <c r="AC120" i="30"/>
  <c r="Y120" i="30"/>
  <c r="U120" i="30"/>
  <c r="AH120" i="30" s="1"/>
  <c r="AG119" i="30"/>
  <c r="AC119" i="30"/>
  <c r="Y119" i="30"/>
  <c r="AH119" i="30" s="1"/>
  <c r="U119" i="30"/>
  <c r="AG118" i="30"/>
  <c r="AG117" i="30"/>
  <c r="AC118" i="30"/>
  <c r="Y118" i="30"/>
  <c r="U118" i="30"/>
  <c r="AC117" i="30"/>
  <c r="Y117" i="30"/>
  <c r="Y127" i="30" s="1"/>
  <c r="U117" i="30"/>
  <c r="AF115" i="30"/>
  <c r="AD115" i="30"/>
  <c r="X115" i="30"/>
  <c r="W115" i="30"/>
  <c r="V115" i="30"/>
  <c r="T115" i="30"/>
  <c r="T191" i="30" s="1"/>
  <c r="S115" i="30"/>
  <c r="M115" i="30"/>
  <c r="K115" i="30"/>
  <c r="AG114" i="30"/>
  <c r="AC114" i="30"/>
  <c r="Y114" i="30"/>
  <c r="U114" i="30"/>
  <c r="AG113" i="30"/>
  <c r="AC113" i="30"/>
  <c r="Y113" i="30"/>
  <c r="U113" i="30"/>
  <c r="AG112" i="30"/>
  <c r="AC112" i="30"/>
  <c r="Y112" i="30"/>
  <c r="U112" i="30"/>
  <c r="AH112" i="30"/>
  <c r="AI112" i="30" s="1"/>
  <c r="AG111" i="30"/>
  <c r="AC111" i="30"/>
  <c r="Y111" i="30"/>
  <c r="AH111" i="30" s="1"/>
  <c r="AI111" i="30" s="1"/>
  <c r="U111" i="30"/>
  <c r="AG110" i="30"/>
  <c r="U110" i="30"/>
  <c r="Y110" i="30"/>
  <c r="AC110" i="30"/>
  <c r="AC115" i="30" s="1"/>
  <c r="AG109" i="30"/>
  <c r="AC109" i="30"/>
  <c r="Y109" i="30"/>
  <c r="U109" i="30"/>
  <c r="AG108" i="30"/>
  <c r="AC108" i="30"/>
  <c r="Y108" i="30"/>
  <c r="AH108" i="30" s="1"/>
  <c r="U108" i="30"/>
  <c r="AI108" i="30"/>
  <c r="AG107" i="30"/>
  <c r="AC107" i="30"/>
  <c r="Y107" i="30"/>
  <c r="U107" i="30"/>
  <c r="AG106" i="30"/>
  <c r="AC106" i="30"/>
  <c r="Y106" i="30"/>
  <c r="Y105" i="30"/>
  <c r="U106" i="30"/>
  <c r="AG105" i="30"/>
  <c r="AC105" i="30"/>
  <c r="U105" i="30"/>
  <c r="AF103" i="30"/>
  <c r="AD103" i="30"/>
  <c r="X103" i="30"/>
  <c r="W103" i="30"/>
  <c r="V103" i="30"/>
  <c r="T103" i="30"/>
  <c r="S103" i="30"/>
  <c r="M103" i="30"/>
  <c r="K103" i="30"/>
  <c r="AG102" i="30"/>
  <c r="AC102" i="30"/>
  <c r="AH102" i="30" s="1"/>
  <c r="Y102" i="30"/>
  <c r="U102" i="30"/>
  <c r="AG101" i="30"/>
  <c r="AC101" i="30"/>
  <c r="AH101" i="30" s="1"/>
  <c r="Y101" i="30"/>
  <c r="U101" i="30"/>
  <c r="AG100" i="30"/>
  <c r="AH100" i="30" s="1"/>
  <c r="AC100" i="30"/>
  <c r="Y100" i="30"/>
  <c r="U100" i="30"/>
  <c r="AG99" i="30"/>
  <c r="AC99" i="30"/>
  <c r="Y99" i="30"/>
  <c r="U99" i="30"/>
  <c r="AG98" i="30"/>
  <c r="AC98" i="30"/>
  <c r="Y98" i="30"/>
  <c r="U98" i="30"/>
  <c r="AG97" i="30"/>
  <c r="AC97" i="30"/>
  <c r="Y97" i="30"/>
  <c r="U97" i="30"/>
  <c r="AG96" i="30"/>
  <c r="AC96" i="30"/>
  <c r="Y96" i="30"/>
  <c r="U96" i="30"/>
  <c r="AH96" i="30" s="1"/>
  <c r="AG95" i="30"/>
  <c r="AG103" i="30" s="1"/>
  <c r="AC95" i="30"/>
  <c r="Y95" i="30"/>
  <c r="U95" i="30"/>
  <c r="AG94" i="30"/>
  <c r="AC94" i="30"/>
  <c r="Y94" i="30"/>
  <c r="U94" i="30"/>
  <c r="AH94" i="30"/>
  <c r="AI94" i="30" s="1"/>
  <c r="AG93" i="30"/>
  <c r="AC93" i="30"/>
  <c r="Y93" i="30"/>
  <c r="Y103" i="30" s="1"/>
  <c r="U93" i="30"/>
  <c r="AF91" i="30"/>
  <c r="AD91" i="30"/>
  <c r="X91" i="30"/>
  <c r="W91" i="30"/>
  <c r="V91" i="30"/>
  <c r="T91" i="30"/>
  <c r="S91" i="30"/>
  <c r="M91" i="30"/>
  <c r="K91" i="30"/>
  <c r="AG90" i="30"/>
  <c r="AC90" i="30"/>
  <c r="Y90" i="30"/>
  <c r="AH90" i="30" s="1"/>
  <c r="U90" i="30"/>
  <c r="AG89" i="30"/>
  <c r="AH89" i="30" s="1"/>
  <c r="AI89" i="30" s="1"/>
  <c r="AC89" i="30"/>
  <c r="Y89" i="30"/>
  <c r="U89" i="30"/>
  <c r="AG88" i="30"/>
  <c r="AC88" i="30"/>
  <c r="Y88" i="30"/>
  <c r="U88" i="30"/>
  <c r="AG87" i="30"/>
  <c r="AH87" i="30" s="1"/>
  <c r="AC87" i="30"/>
  <c r="Y87" i="30"/>
  <c r="U87" i="30"/>
  <c r="AG86" i="30"/>
  <c r="AC86" i="30"/>
  <c r="Y86" i="30"/>
  <c r="U86" i="30"/>
  <c r="AG85" i="30"/>
  <c r="AC85" i="30"/>
  <c r="Y85" i="30"/>
  <c r="U85" i="30"/>
  <c r="AG84" i="30"/>
  <c r="U84" i="30"/>
  <c r="Y84" i="30"/>
  <c r="AC84" i="30"/>
  <c r="AH84" i="30"/>
  <c r="AG83" i="30"/>
  <c r="AC83" i="30"/>
  <c r="Y83" i="30"/>
  <c r="U83" i="30"/>
  <c r="AG82" i="30"/>
  <c r="AC82" i="30"/>
  <c r="Y82" i="30"/>
  <c r="Y81" i="30"/>
  <c r="U82" i="30"/>
  <c r="AG81" i="30"/>
  <c r="AC81" i="30"/>
  <c r="U81" i="30"/>
  <c r="AF79" i="30"/>
  <c r="AD79" i="30"/>
  <c r="X79" i="30"/>
  <c r="W79" i="30"/>
  <c r="V79" i="30"/>
  <c r="T79" i="30"/>
  <c r="S79" i="30"/>
  <c r="M79" i="30"/>
  <c r="K79" i="30"/>
  <c r="AG78" i="30"/>
  <c r="AC78" i="30"/>
  <c r="Y78" i="30"/>
  <c r="U78" i="30"/>
  <c r="AH78" i="30" s="1"/>
  <c r="AG77" i="30"/>
  <c r="AC77" i="30"/>
  <c r="Y77" i="30"/>
  <c r="AH77" i="30" s="1"/>
  <c r="AI77" i="30" s="1"/>
  <c r="U77" i="30"/>
  <c r="AG76" i="30"/>
  <c r="AC76" i="30"/>
  <c r="AH76" i="30" s="1"/>
  <c r="AI76" i="30" s="1"/>
  <c r="Y76" i="30"/>
  <c r="U76" i="30"/>
  <c r="AG75" i="30"/>
  <c r="AC75" i="30"/>
  <c r="Y75" i="30"/>
  <c r="U75" i="30"/>
  <c r="AH75" i="30" s="1"/>
  <c r="AG74" i="30"/>
  <c r="U74" i="30"/>
  <c r="Y74" i="30"/>
  <c r="AC74" i="30"/>
  <c r="AH74" i="30"/>
  <c r="AG73" i="30"/>
  <c r="AC73" i="30"/>
  <c r="Y73" i="30"/>
  <c r="AH73" i="30" s="1"/>
  <c r="U73" i="30"/>
  <c r="AG72" i="30"/>
  <c r="AC72" i="30"/>
  <c r="Y72" i="30"/>
  <c r="U72" i="30"/>
  <c r="AG71" i="30"/>
  <c r="AC71" i="30"/>
  <c r="Y71" i="30"/>
  <c r="AH71" i="30" s="1"/>
  <c r="U71" i="30"/>
  <c r="AG70" i="30"/>
  <c r="AC70" i="30"/>
  <c r="Y70" i="30"/>
  <c r="U70" i="30"/>
  <c r="AG69" i="30"/>
  <c r="AC69" i="30"/>
  <c r="AH69" i="30" s="1"/>
  <c r="Y69" i="30"/>
  <c r="U69" i="30"/>
  <c r="AF67" i="30"/>
  <c r="AD67" i="30"/>
  <c r="X67" i="30"/>
  <c r="W67" i="30"/>
  <c r="V67" i="30"/>
  <c r="V19" i="30"/>
  <c r="V31" i="30"/>
  <c r="V43" i="30"/>
  <c r="V55" i="30"/>
  <c r="T67" i="30"/>
  <c r="S67" i="30"/>
  <c r="M67" i="30"/>
  <c r="K67" i="30"/>
  <c r="AG66" i="30"/>
  <c r="AC66" i="30"/>
  <c r="Y66" i="30"/>
  <c r="U66" i="30"/>
  <c r="AH66" i="30"/>
  <c r="AG65" i="30"/>
  <c r="AC65" i="30"/>
  <c r="Y65" i="30"/>
  <c r="AH65" i="30" s="1"/>
  <c r="U65" i="30"/>
  <c r="AG64" i="30"/>
  <c r="AC64" i="30"/>
  <c r="Y64" i="30"/>
  <c r="U64" i="30"/>
  <c r="AH64" i="30" s="1"/>
  <c r="AG63" i="30"/>
  <c r="AC63" i="30"/>
  <c r="Y63" i="30"/>
  <c r="U63" i="30"/>
  <c r="AG62" i="30"/>
  <c r="AC62" i="30"/>
  <c r="Y62" i="30"/>
  <c r="U62" i="30"/>
  <c r="AG61" i="30"/>
  <c r="AC61" i="30"/>
  <c r="AH61" i="30" s="1"/>
  <c r="AI61" i="30" s="1"/>
  <c r="Y61" i="30"/>
  <c r="U61" i="30"/>
  <c r="AG60" i="30"/>
  <c r="AG57" i="30"/>
  <c r="AG67" i="30" s="1"/>
  <c r="AG58" i="30"/>
  <c r="AG59" i="30"/>
  <c r="AC60" i="30"/>
  <c r="AH60" i="30" s="1"/>
  <c r="Y60" i="30"/>
  <c r="U60" i="30"/>
  <c r="AC59" i="30"/>
  <c r="Y59" i="30"/>
  <c r="AH59" i="30" s="1"/>
  <c r="U59" i="30"/>
  <c r="U58" i="30"/>
  <c r="Y58" i="30"/>
  <c r="AH58" i="30" s="1"/>
  <c r="AC58" i="30"/>
  <c r="AC57" i="30"/>
  <c r="Y57" i="30"/>
  <c r="U57" i="30"/>
  <c r="AF55" i="30"/>
  <c r="AD55" i="30"/>
  <c r="X55" i="30"/>
  <c r="W55" i="30"/>
  <c r="T55" i="30"/>
  <c r="S55" i="30"/>
  <c r="M55" i="30"/>
  <c r="K55" i="30"/>
  <c r="AG54" i="30"/>
  <c r="AC54" i="30"/>
  <c r="Y54" i="30"/>
  <c r="U54" i="30"/>
  <c r="AG53" i="30"/>
  <c r="AC53" i="30"/>
  <c r="Y53" i="30"/>
  <c r="U53" i="30"/>
  <c r="AG52" i="30"/>
  <c r="AC52" i="30"/>
  <c r="Y52" i="30"/>
  <c r="U52" i="30"/>
  <c r="AG51" i="30"/>
  <c r="AC51" i="30"/>
  <c r="Y51" i="30"/>
  <c r="U51" i="30"/>
  <c r="AH51" i="30" s="1"/>
  <c r="AI51" i="30" s="1"/>
  <c r="AG50" i="30"/>
  <c r="AC50" i="30"/>
  <c r="Y50" i="30"/>
  <c r="U50" i="30"/>
  <c r="AH50" i="30" s="1"/>
  <c r="AG49" i="30"/>
  <c r="AC49" i="30"/>
  <c r="Y49" i="30"/>
  <c r="AH49" i="30" s="1"/>
  <c r="AI49" i="30" s="1"/>
  <c r="U49" i="30"/>
  <c r="AG48" i="30"/>
  <c r="AC48" i="30"/>
  <c r="AH48" i="30" s="1"/>
  <c r="AI48" i="30" s="1"/>
  <c r="Y48" i="30"/>
  <c r="U48" i="30"/>
  <c r="AG47" i="30"/>
  <c r="AC47" i="30"/>
  <c r="Y47" i="30"/>
  <c r="U47" i="30"/>
  <c r="AG46" i="30"/>
  <c r="AC46" i="30"/>
  <c r="Y46" i="30"/>
  <c r="U46" i="30"/>
  <c r="AG45" i="30"/>
  <c r="AC45" i="30"/>
  <c r="Y45" i="30"/>
  <c r="AH45" i="30" s="1"/>
  <c r="AI45" i="30" s="1"/>
  <c r="U45" i="30"/>
  <c r="AF43" i="30"/>
  <c r="AD43" i="30"/>
  <c r="AD19" i="30"/>
  <c r="AD31" i="30"/>
  <c r="X43" i="30"/>
  <c r="W43" i="30"/>
  <c r="T43" i="30"/>
  <c r="S43" i="30"/>
  <c r="S19" i="30"/>
  <c r="S31" i="30"/>
  <c r="M43" i="30"/>
  <c r="K43" i="30"/>
  <c r="AG42" i="30"/>
  <c r="AC42" i="30"/>
  <c r="AH42" i="30" s="1"/>
  <c r="AI42" i="30" s="1"/>
  <c r="Y42" i="30"/>
  <c r="U42" i="30"/>
  <c r="AG41" i="30"/>
  <c r="AC41" i="30"/>
  <c r="AH41" i="30" s="1"/>
  <c r="AI41" i="30" s="1"/>
  <c r="Y41" i="30"/>
  <c r="U41" i="30"/>
  <c r="AG40" i="30"/>
  <c r="AC40" i="30"/>
  <c r="Y40" i="30"/>
  <c r="U40" i="30"/>
  <c r="AH40" i="30" s="1"/>
  <c r="AG39" i="30"/>
  <c r="AH39" i="30" s="1"/>
  <c r="AI39" i="30" s="1"/>
  <c r="AC39" i="30"/>
  <c r="Y39" i="30"/>
  <c r="U39" i="30"/>
  <c r="AG38" i="30"/>
  <c r="AC38" i="30"/>
  <c r="Y38" i="30"/>
  <c r="U38" i="30"/>
  <c r="AH38" i="30"/>
  <c r="AI38" i="30" s="1"/>
  <c r="AG37" i="30"/>
  <c r="AC37" i="30"/>
  <c r="AH37" i="30" s="1"/>
  <c r="Y37" i="30"/>
  <c r="U37" i="30"/>
  <c r="AG36" i="30"/>
  <c r="AC36" i="30"/>
  <c r="Y36" i="30"/>
  <c r="U36" i="30"/>
  <c r="AH36" i="30" s="1"/>
  <c r="AG35" i="30"/>
  <c r="AC35" i="30"/>
  <c r="Y35" i="30"/>
  <c r="U35" i="30"/>
  <c r="AG34" i="30"/>
  <c r="AC34" i="30"/>
  <c r="AH34" i="30" s="1"/>
  <c r="AI34" i="30" s="1"/>
  <c r="Y34" i="30"/>
  <c r="U34" i="30"/>
  <c r="AG33" i="30"/>
  <c r="AC33" i="30"/>
  <c r="Y33" i="30"/>
  <c r="U33" i="30"/>
  <c r="AH33" i="30" s="1"/>
  <c r="AF31" i="30"/>
  <c r="AF19" i="30"/>
  <c r="AF191" i="30"/>
  <c r="X31" i="30"/>
  <c r="W31" i="30"/>
  <c r="T31" i="30"/>
  <c r="T19" i="30"/>
  <c r="M31" i="30"/>
  <c r="K31" i="30"/>
  <c r="AG30" i="30"/>
  <c r="AC30" i="30"/>
  <c r="U30" i="30"/>
  <c r="Y30" i="30"/>
  <c r="AG29" i="30"/>
  <c r="AC29" i="30"/>
  <c r="Y29" i="30"/>
  <c r="U29" i="30"/>
  <c r="AG28" i="30"/>
  <c r="AC28" i="30"/>
  <c r="U28" i="30"/>
  <c r="AH28" i="30" s="1"/>
  <c r="AI28" i="30" s="1"/>
  <c r="Y28" i="30"/>
  <c r="AG27" i="30"/>
  <c r="AC27" i="30"/>
  <c r="Y27" i="30"/>
  <c r="U27" i="30"/>
  <c r="AG26" i="30"/>
  <c r="AC26" i="30"/>
  <c r="AC31" i="30" s="1"/>
  <c r="U26" i="30"/>
  <c r="Y26" i="30"/>
  <c r="AH26" i="30"/>
  <c r="AI26" i="30" s="1"/>
  <c r="AG25" i="30"/>
  <c r="AC25" i="30"/>
  <c r="Y25" i="30"/>
  <c r="U25" i="30"/>
  <c r="AH25" i="30" s="1"/>
  <c r="AI25" i="30" s="1"/>
  <c r="AG24" i="30"/>
  <c r="AC24" i="30"/>
  <c r="U24" i="30"/>
  <c r="Y24" i="30"/>
  <c r="AG23" i="30"/>
  <c r="AC23" i="30"/>
  <c r="Y23" i="30"/>
  <c r="U23" i="30"/>
  <c r="AH23" i="30" s="1"/>
  <c r="AG22" i="30"/>
  <c r="AG21" i="30"/>
  <c r="AC22" i="30"/>
  <c r="AC21" i="30"/>
  <c r="Y22" i="30"/>
  <c r="U22" i="30"/>
  <c r="Y21" i="30"/>
  <c r="U21" i="30"/>
  <c r="X19" i="30"/>
  <c r="W19" i="30"/>
  <c r="M19" i="30"/>
  <c r="K19" i="30"/>
  <c r="AG18" i="30"/>
  <c r="U18" i="30"/>
  <c r="Y18" i="30"/>
  <c r="AC18" i="30"/>
  <c r="AG17" i="30"/>
  <c r="AC17" i="30"/>
  <c r="Y17" i="30"/>
  <c r="U17" i="30"/>
  <c r="AG16" i="30"/>
  <c r="U16" i="30"/>
  <c r="Y16" i="30"/>
  <c r="AH16" i="30" s="1"/>
  <c r="AC16" i="30"/>
  <c r="AG15" i="30"/>
  <c r="AC15" i="30"/>
  <c r="Y15" i="30"/>
  <c r="U15" i="30"/>
  <c r="AG14" i="30"/>
  <c r="U14" i="30"/>
  <c r="AH14" i="30" s="1"/>
  <c r="AI14" i="30" s="1"/>
  <c r="Y14" i="30"/>
  <c r="AC14" i="30"/>
  <c r="AG13" i="30"/>
  <c r="AC13" i="30"/>
  <c r="Y13" i="30"/>
  <c r="U13" i="30"/>
  <c r="AH13" i="30" s="1"/>
  <c r="AG12" i="30"/>
  <c r="U12" i="30"/>
  <c r="Y12" i="30"/>
  <c r="AC12" i="30"/>
  <c r="AG11" i="30"/>
  <c r="AC11" i="30"/>
  <c r="Y11" i="30"/>
  <c r="U11" i="30"/>
  <c r="AG10" i="30"/>
  <c r="U10" i="30"/>
  <c r="Y10" i="30"/>
  <c r="AC10" i="30"/>
  <c r="AH10" i="30"/>
  <c r="AI10" i="30" s="1"/>
  <c r="AG9" i="30"/>
  <c r="AC9" i="30"/>
  <c r="AC19" i="30" s="1"/>
  <c r="Y9" i="30"/>
  <c r="U9" i="30"/>
  <c r="A3" i="30"/>
  <c r="Y17" i="14"/>
  <c r="X17" i="14"/>
  <c r="A5" i="14"/>
  <c r="A25" i="14" s="1"/>
  <c r="A1" i="14"/>
  <c r="A143" i="13"/>
  <c r="F24" i="14"/>
  <c r="E24" i="14"/>
  <c r="D24" i="14"/>
  <c r="J142" i="13"/>
  <c r="B24" i="14" s="1"/>
  <c r="AG133" i="13"/>
  <c r="AC133" i="13"/>
  <c r="Y133" i="13"/>
  <c r="U133" i="13"/>
  <c r="AF130" i="13"/>
  <c r="AE130" i="13"/>
  <c r="AD130" i="13"/>
  <c r="AB130" i="13"/>
  <c r="Q22" i="43" s="1"/>
  <c r="AA130" i="13"/>
  <c r="P22" i="31" s="1"/>
  <c r="Z130" i="13"/>
  <c r="O22" i="50"/>
  <c r="X130" i="13"/>
  <c r="M23" i="14"/>
  <c r="W130" i="13"/>
  <c r="L22" i="50" s="1"/>
  <c r="V130" i="13"/>
  <c r="K22" i="29" s="1"/>
  <c r="T130" i="13"/>
  <c r="I23" i="14"/>
  <c r="S130" i="13"/>
  <c r="H22" i="31"/>
  <c r="R130" i="13"/>
  <c r="G22" i="31" s="1"/>
  <c r="O130" i="13"/>
  <c r="F23" i="14" s="1"/>
  <c r="N130" i="13"/>
  <c r="E23" i="14"/>
  <c r="M130" i="13"/>
  <c r="D22" i="31"/>
  <c r="J130" i="13"/>
  <c r="AG129" i="13"/>
  <c r="AC129" i="13"/>
  <c r="Y129" i="13"/>
  <c r="U129" i="13"/>
  <c r="AG128" i="13"/>
  <c r="AC128" i="13"/>
  <c r="Y128" i="13"/>
  <c r="U128" i="13"/>
  <c r="AG127" i="13"/>
  <c r="AC127" i="13"/>
  <c r="Y127" i="13"/>
  <c r="U127" i="13"/>
  <c r="AG126" i="13"/>
  <c r="AC126" i="13"/>
  <c r="Y126" i="13"/>
  <c r="U126" i="13"/>
  <c r="AG125" i="13"/>
  <c r="AC125" i="13"/>
  <c r="Y125" i="13"/>
  <c r="U125" i="13"/>
  <c r="AG124" i="13"/>
  <c r="AC124" i="13"/>
  <c r="Y124" i="13"/>
  <c r="U124" i="13"/>
  <c r="AG123" i="13"/>
  <c r="AC123" i="13"/>
  <c r="Y123" i="13"/>
  <c r="U123" i="13"/>
  <c r="AG117" i="13"/>
  <c r="AC117" i="13"/>
  <c r="AC130" i="13"/>
  <c r="R23" i="14" s="1"/>
  <c r="Y117" i="13"/>
  <c r="U117" i="13"/>
  <c r="AF115" i="13"/>
  <c r="AE115" i="13"/>
  <c r="AD115" i="13"/>
  <c r="AB115" i="13"/>
  <c r="AA115" i="13"/>
  <c r="P21" i="50" s="1"/>
  <c r="Z115" i="13"/>
  <c r="O22" i="14"/>
  <c r="X115" i="13"/>
  <c r="M21" i="31" s="1"/>
  <c r="W115" i="13"/>
  <c r="L21" i="31" s="1"/>
  <c r="V115" i="13"/>
  <c r="K21" i="43" s="1"/>
  <c r="T115" i="13"/>
  <c r="I22" i="14"/>
  <c r="S115" i="13"/>
  <c r="H21" i="31" s="1"/>
  <c r="R115" i="13"/>
  <c r="G21" i="31" s="1"/>
  <c r="O115" i="13"/>
  <c r="F22" i="14" s="1"/>
  <c r="N115" i="13"/>
  <c r="E22" i="14"/>
  <c r="M115" i="13"/>
  <c r="D21" i="31" s="1"/>
  <c r="J115" i="13"/>
  <c r="B22" i="14" s="1"/>
  <c r="AG114" i="13"/>
  <c r="AC114" i="13"/>
  <c r="Y114" i="13"/>
  <c r="U114" i="13"/>
  <c r="AG113" i="13"/>
  <c r="AC113" i="13"/>
  <c r="Y113" i="13"/>
  <c r="U113" i="13"/>
  <c r="AG112" i="13"/>
  <c r="AC112" i="13"/>
  <c r="Y112" i="13"/>
  <c r="U112" i="13"/>
  <c r="AG111" i="13"/>
  <c r="AC111" i="13"/>
  <c r="Y111" i="13"/>
  <c r="U111" i="13"/>
  <c r="AG110" i="13"/>
  <c r="AG115" i="13" s="1"/>
  <c r="AC110" i="13"/>
  <c r="AC115" i="13"/>
  <c r="R22" i="14" s="1"/>
  <c r="Y110" i="13"/>
  <c r="U110" i="13"/>
  <c r="U115" i="13" s="1"/>
  <c r="AF104" i="13"/>
  <c r="U20" i="29" s="1"/>
  <c r="AE104" i="13"/>
  <c r="AD104" i="13"/>
  <c r="S20" i="29" s="1"/>
  <c r="AB104" i="13"/>
  <c r="Q20" i="50" s="1"/>
  <c r="AA104" i="13"/>
  <c r="P20" i="50" s="1"/>
  <c r="Z104" i="13"/>
  <c r="O20" i="29" s="1"/>
  <c r="X104" i="13"/>
  <c r="M20" i="43"/>
  <c r="W104" i="13"/>
  <c r="L20" i="31" s="1"/>
  <c r="V104" i="13"/>
  <c r="K20" i="14" s="1"/>
  <c r="T104" i="13"/>
  <c r="S104" i="13"/>
  <c r="H20" i="31"/>
  <c r="R104" i="13"/>
  <c r="G20" i="31" s="1"/>
  <c r="O104" i="13"/>
  <c r="F20" i="31" s="1"/>
  <c r="N104" i="13"/>
  <c r="M104" i="13"/>
  <c r="D20" i="31"/>
  <c r="J104" i="13"/>
  <c r="B20" i="14" s="1"/>
  <c r="AG103" i="13"/>
  <c r="AC103" i="13"/>
  <c r="Y103" i="13"/>
  <c r="U103" i="13"/>
  <c r="AG102" i="13"/>
  <c r="AC102" i="13"/>
  <c r="U102" i="13"/>
  <c r="Y102" i="13"/>
  <c r="AG101" i="13"/>
  <c r="AC101" i="13"/>
  <c r="U101" i="13"/>
  <c r="Y101" i="13"/>
  <c r="AG100" i="13"/>
  <c r="AG104" i="13"/>
  <c r="AC100" i="13"/>
  <c r="Y100" i="13"/>
  <c r="U100" i="13"/>
  <c r="AF98" i="13"/>
  <c r="AE98" i="13"/>
  <c r="T19" i="29" s="1"/>
  <c r="AD98" i="13"/>
  <c r="AB98" i="13"/>
  <c r="AA98" i="13"/>
  <c r="P19" i="29"/>
  <c r="Z98" i="13"/>
  <c r="O19" i="50"/>
  <c r="X98" i="13"/>
  <c r="M19" i="29"/>
  <c r="W98" i="13"/>
  <c r="L19" i="14" s="1"/>
  <c r="V98" i="13"/>
  <c r="K19" i="50"/>
  <c r="T98" i="13"/>
  <c r="I19" i="31"/>
  <c r="S98" i="13"/>
  <c r="H19" i="14" s="1"/>
  <c r="R98" i="13"/>
  <c r="G19" i="31" s="1"/>
  <c r="O98" i="13"/>
  <c r="N98" i="13"/>
  <c r="E19" i="31" s="1"/>
  <c r="M98" i="13"/>
  <c r="J98" i="13"/>
  <c r="B19" i="14"/>
  <c r="AG97" i="13"/>
  <c r="AC97" i="13"/>
  <c r="Y97" i="13"/>
  <c r="U97" i="13"/>
  <c r="AG96" i="13"/>
  <c r="U96" i="13"/>
  <c r="Y96" i="13"/>
  <c r="AC96" i="13"/>
  <c r="AG95" i="13"/>
  <c r="AC95" i="13"/>
  <c r="Y95" i="13"/>
  <c r="U95" i="13"/>
  <c r="AF93" i="13"/>
  <c r="AE93" i="13"/>
  <c r="AD93" i="13"/>
  <c r="AB93" i="13"/>
  <c r="Q18" i="43" s="1"/>
  <c r="AA93" i="13"/>
  <c r="P18" i="43"/>
  <c r="Z93" i="13"/>
  <c r="O18" i="43"/>
  <c r="X93" i="13"/>
  <c r="M18" i="43"/>
  <c r="W93" i="13"/>
  <c r="L18" i="31" s="1"/>
  <c r="V93" i="13"/>
  <c r="K18" i="29"/>
  <c r="T93" i="13"/>
  <c r="I18" i="31"/>
  <c r="S93" i="13"/>
  <c r="H18" i="31"/>
  <c r="R93" i="13"/>
  <c r="O93" i="13"/>
  <c r="F18" i="31"/>
  <c r="N93" i="13"/>
  <c r="E18" i="31"/>
  <c r="M93" i="13"/>
  <c r="D18" i="31" s="1"/>
  <c r="AG92" i="13"/>
  <c r="AC92" i="13"/>
  <c r="Y92" i="13"/>
  <c r="U92" i="13"/>
  <c r="AG91" i="13"/>
  <c r="AC91" i="13"/>
  <c r="U91" i="13"/>
  <c r="Y91" i="13"/>
  <c r="AG90" i="13"/>
  <c r="AC90" i="13"/>
  <c r="AC89" i="13"/>
  <c r="Y90" i="13"/>
  <c r="U90" i="13"/>
  <c r="AG89" i="13"/>
  <c r="Y89" i="13"/>
  <c r="U89" i="13"/>
  <c r="AB87" i="13"/>
  <c r="Q17" i="43" s="1"/>
  <c r="AA87" i="13"/>
  <c r="Z87" i="13"/>
  <c r="O17" i="14" s="1"/>
  <c r="X87" i="13"/>
  <c r="M17" i="43" s="1"/>
  <c r="W87" i="13"/>
  <c r="L17" i="50"/>
  <c r="V87" i="13"/>
  <c r="K17" i="43" s="1"/>
  <c r="T87" i="13"/>
  <c r="I17" i="14" s="1"/>
  <c r="S87" i="13"/>
  <c r="H17" i="31" s="1"/>
  <c r="R87" i="13"/>
  <c r="G17" i="14"/>
  <c r="O87" i="13"/>
  <c r="F17" i="31" s="1"/>
  <c r="N87" i="13"/>
  <c r="E17" i="31" s="1"/>
  <c r="M87" i="13"/>
  <c r="J87" i="13"/>
  <c r="B17" i="14"/>
  <c r="AG85" i="13"/>
  <c r="AH85" i="13" s="1"/>
  <c r="AC85" i="13"/>
  <c r="Y85" i="13"/>
  <c r="U85" i="13"/>
  <c r="AG84" i="13"/>
  <c r="AC84" i="13"/>
  <c r="Y84" i="13"/>
  <c r="U84" i="13"/>
  <c r="AG79" i="13"/>
  <c r="AC79" i="13"/>
  <c r="Y79" i="13"/>
  <c r="U79" i="13"/>
  <c r="U87" i="13"/>
  <c r="J17" i="14" s="1"/>
  <c r="AF77" i="13"/>
  <c r="AE77" i="13"/>
  <c r="AE143" i="13" s="1"/>
  <c r="AD77" i="13"/>
  <c r="S16" i="14" s="1"/>
  <c r="AB77" i="13"/>
  <c r="Q16" i="31" s="1"/>
  <c r="AA77" i="13"/>
  <c r="P16" i="43" s="1"/>
  <c r="Z77" i="13"/>
  <c r="O16" i="43"/>
  <c r="X77" i="13"/>
  <c r="M16" i="43" s="1"/>
  <c r="W77" i="13"/>
  <c r="L16" i="43" s="1"/>
  <c r="V77" i="13"/>
  <c r="K16" i="50" s="1"/>
  <c r="T77" i="13"/>
  <c r="I16" i="31"/>
  <c r="S77" i="13"/>
  <c r="H16" i="31" s="1"/>
  <c r="R77" i="13"/>
  <c r="G16" i="31" s="1"/>
  <c r="O77" i="13"/>
  <c r="F16" i="14" s="1"/>
  <c r="N77" i="13"/>
  <c r="E16" i="14"/>
  <c r="M77" i="13"/>
  <c r="D16" i="31" s="1"/>
  <c r="J77" i="13"/>
  <c r="B16" i="14" s="1"/>
  <c r="AG67" i="13"/>
  <c r="AH67" i="13" s="1"/>
  <c r="AC67" i="13"/>
  <c r="Y67" i="13"/>
  <c r="U67" i="13"/>
  <c r="AF65" i="13"/>
  <c r="AE65" i="13"/>
  <c r="AD65" i="13"/>
  <c r="AB65" i="13"/>
  <c r="Q15" i="43"/>
  <c r="AA65" i="13"/>
  <c r="Z65" i="13"/>
  <c r="O15" i="43"/>
  <c r="X65" i="13"/>
  <c r="M15" i="50" s="1"/>
  <c r="W65" i="13"/>
  <c r="L15" i="50" s="1"/>
  <c r="V65" i="13"/>
  <c r="K15" i="50" s="1"/>
  <c r="T65" i="13"/>
  <c r="I15" i="31"/>
  <c r="S65" i="13"/>
  <c r="H15" i="31" s="1"/>
  <c r="R65" i="13"/>
  <c r="G15" i="31"/>
  <c r="O65" i="13"/>
  <c r="N65" i="13"/>
  <c r="M65" i="13"/>
  <c r="D15" i="14"/>
  <c r="J65" i="13"/>
  <c r="AG64" i="13"/>
  <c r="AC64" i="13"/>
  <c r="U64" i="13"/>
  <c r="Y64" i="13"/>
  <c r="AG63" i="13"/>
  <c r="AC63" i="13"/>
  <c r="U63" i="13"/>
  <c r="Y63" i="13"/>
  <c r="AG62" i="13"/>
  <c r="AC62" i="13"/>
  <c r="Y62" i="13"/>
  <c r="U62" i="13"/>
  <c r="AG61" i="13"/>
  <c r="AC61" i="13"/>
  <c r="U61" i="13"/>
  <c r="Y61" i="13"/>
  <c r="AG60" i="13"/>
  <c r="AC60" i="13"/>
  <c r="Y60" i="13"/>
  <c r="U60" i="13"/>
  <c r="AG59" i="13"/>
  <c r="AC59" i="13"/>
  <c r="U59" i="13"/>
  <c r="Y59" i="13"/>
  <c r="AG58" i="13"/>
  <c r="AC58" i="13"/>
  <c r="AC65" i="13" s="1"/>
  <c r="R15" i="14" s="1"/>
  <c r="Y58" i="13"/>
  <c r="U58" i="13"/>
  <c r="AF56" i="13"/>
  <c r="U14" i="29" s="1"/>
  <c r="AE56" i="13"/>
  <c r="AD56" i="13"/>
  <c r="AB56" i="13"/>
  <c r="AA56" i="13"/>
  <c r="Z56" i="13"/>
  <c r="O14" i="14"/>
  <c r="X56" i="13"/>
  <c r="M14" i="43" s="1"/>
  <c r="W56" i="13"/>
  <c r="L14" i="43" s="1"/>
  <c r="V56" i="13"/>
  <c r="K14" i="43" s="1"/>
  <c r="T56" i="13"/>
  <c r="I14" i="14"/>
  <c r="S56" i="13"/>
  <c r="H14" i="31" s="1"/>
  <c r="R56" i="13"/>
  <c r="G14" i="31" s="1"/>
  <c r="O56" i="13"/>
  <c r="F14" i="14" s="1"/>
  <c r="N56" i="13"/>
  <c r="E14" i="31"/>
  <c r="M56" i="13"/>
  <c r="D14" i="14" s="1"/>
  <c r="J56" i="13"/>
  <c r="B14" i="14" s="1"/>
  <c r="AG55" i="13"/>
  <c r="AC55" i="13"/>
  <c r="Y55" i="13"/>
  <c r="U55" i="13"/>
  <c r="AG54" i="13"/>
  <c r="U54" i="13"/>
  <c r="Y54" i="13"/>
  <c r="AC54" i="13"/>
  <c r="AG53" i="13"/>
  <c r="U53" i="13"/>
  <c r="Y53" i="13"/>
  <c r="AC53" i="13"/>
  <c r="AG52" i="13"/>
  <c r="U52" i="13"/>
  <c r="Y52" i="13"/>
  <c r="AC52" i="13"/>
  <c r="AG51" i="13"/>
  <c r="U51" i="13"/>
  <c r="Y51" i="13"/>
  <c r="AC51" i="13"/>
  <c r="AG50" i="13"/>
  <c r="U50" i="13"/>
  <c r="Y50" i="13"/>
  <c r="AC50" i="13"/>
  <c r="AG49" i="13"/>
  <c r="AC49" i="13"/>
  <c r="Y49" i="13"/>
  <c r="U49" i="13"/>
  <c r="AF47" i="13"/>
  <c r="AE47" i="13"/>
  <c r="AD47" i="13"/>
  <c r="AB47" i="13"/>
  <c r="AA47" i="13"/>
  <c r="P13" i="43" s="1"/>
  <c r="Z47" i="13"/>
  <c r="O13" i="43"/>
  <c r="X47" i="13"/>
  <c r="W47" i="13"/>
  <c r="L13" i="14"/>
  <c r="V47" i="13"/>
  <c r="K13" i="50"/>
  <c r="T47" i="13"/>
  <c r="I13" i="31"/>
  <c r="S47" i="13"/>
  <c r="R47" i="13"/>
  <c r="G13" i="31" s="1"/>
  <c r="O47" i="13"/>
  <c r="F13" i="31" s="1"/>
  <c r="N47" i="13"/>
  <c r="E13" i="14" s="1"/>
  <c r="M47" i="13"/>
  <c r="J47" i="13"/>
  <c r="AG46" i="13"/>
  <c r="AC46" i="13"/>
  <c r="Y46" i="13"/>
  <c r="U46" i="13"/>
  <c r="AG45" i="13"/>
  <c r="AH45" i="13" s="1"/>
  <c r="AI45" i="13" s="1"/>
  <c r="AC45" i="13"/>
  <c r="Y45" i="13"/>
  <c r="U45" i="13"/>
  <c r="AG44" i="13"/>
  <c r="AC44" i="13"/>
  <c r="Y44" i="13"/>
  <c r="U44" i="13"/>
  <c r="AG43" i="13"/>
  <c r="AH43" i="13" s="1"/>
  <c r="AI43" i="13" s="1"/>
  <c r="AC43" i="13"/>
  <c r="Y43" i="13"/>
  <c r="U43" i="13"/>
  <c r="AG42" i="13"/>
  <c r="AC42" i="13"/>
  <c r="Y42" i="13"/>
  <c r="U42" i="13"/>
  <c r="AG41" i="13"/>
  <c r="AC41" i="13"/>
  <c r="Y41" i="13"/>
  <c r="U41" i="13"/>
  <c r="AG40" i="13"/>
  <c r="AC40" i="13"/>
  <c r="Y40" i="13"/>
  <c r="Y47" i="13" s="1"/>
  <c r="U40" i="13"/>
  <c r="AF38" i="13"/>
  <c r="AE38" i="13"/>
  <c r="AD38" i="13"/>
  <c r="AB38" i="13"/>
  <c r="Q12" i="50" s="1"/>
  <c r="AA38" i="13"/>
  <c r="P12" i="43" s="1"/>
  <c r="Z38" i="13"/>
  <c r="X38" i="13"/>
  <c r="M12" i="50" s="1"/>
  <c r="W38" i="13"/>
  <c r="L12" i="43"/>
  <c r="V38" i="13"/>
  <c r="K12" i="43"/>
  <c r="T38" i="13"/>
  <c r="S38" i="13"/>
  <c r="H12" i="14"/>
  <c r="R38" i="13"/>
  <c r="G12" i="31" s="1"/>
  <c r="O38" i="13"/>
  <c r="F12" i="31" s="1"/>
  <c r="N38" i="13"/>
  <c r="M38" i="13"/>
  <c r="D12" i="14"/>
  <c r="AG37" i="13"/>
  <c r="AC37" i="13"/>
  <c r="Y37" i="13"/>
  <c r="U37" i="13"/>
  <c r="AG36" i="13"/>
  <c r="AC36" i="13"/>
  <c r="Y36" i="13"/>
  <c r="U36" i="13"/>
  <c r="AG35" i="13"/>
  <c r="AC35" i="13"/>
  <c r="Y35" i="13"/>
  <c r="U35" i="13"/>
  <c r="AG34" i="13"/>
  <c r="AC34" i="13"/>
  <c r="Y34" i="13"/>
  <c r="U34" i="13"/>
  <c r="AG33" i="13"/>
  <c r="AC33" i="13"/>
  <c r="Y33" i="13"/>
  <c r="U33" i="13"/>
  <c r="AG32" i="13"/>
  <c r="AC32" i="13"/>
  <c r="Y32" i="13"/>
  <c r="U32" i="13"/>
  <c r="AG31" i="13"/>
  <c r="AC31" i="13"/>
  <c r="Y31" i="13"/>
  <c r="U31" i="13"/>
  <c r="AG30" i="13"/>
  <c r="AC30" i="13"/>
  <c r="Y30" i="13"/>
  <c r="U30" i="13"/>
  <c r="U38" i="13" s="1"/>
  <c r="AF28" i="13"/>
  <c r="AE28" i="13"/>
  <c r="AD28" i="13"/>
  <c r="AB28" i="13"/>
  <c r="Q11" i="50" s="1"/>
  <c r="AA28" i="13"/>
  <c r="P11" i="14"/>
  <c r="Z28" i="13"/>
  <c r="O11" i="50" s="1"/>
  <c r="X28" i="13"/>
  <c r="M11" i="50" s="1"/>
  <c r="W28" i="13"/>
  <c r="L11" i="43" s="1"/>
  <c r="V28" i="13"/>
  <c r="K11" i="50" s="1"/>
  <c r="T28" i="13"/>
  <c r="S28" i="13"/>
  <c r="H11" i="14"/>
  <c r="R28" i="13"/>
  <c r="G11" i="31"/>
  <c r="O28" i="13"/>
  <c r="F11" i="31" s="1"/>
  <c r="N28" i="13"/>
  <c r="E11" i="31" s="1"/>
  <c r="M28" i="13"/>
  <c r="D11" i="31"/>
  <c r="AG27" i="13"/>
  <c r="AC27" i="13"/>
  <c r="Y27" i="13"/>
  <c r="U27" i="13"/>
  <c r="AG26" i="13"/>
  <c r="AC26" i="13"/>
  <c r="Y26" i="13"/>
  <c r="U26" i="13"/>
  <c r="AG25" i="13"/>
  <c r="AC25" i="13"/>
  <c r="Y25" i="13"/>
  <c r="U25" i="13"/>
  <c r="U24" i="13"/>
  <c r="AG24" i="13"/>
  <c r="AC24" i="13"/>
  <c r="Y24" i="13"/>
  <c r="AF22" i="13"/>
  <c r="U10" i="14"/>
  <c r="AE22" i="13"/>
  <c r="AD22" i="13"/>
  <c r="AB22" i="13"/>
  <c r="Q10" i="50" s="1"/>
  <c r="AA22" i="13"/>
  <c r="P10" i="50"/>
  <c r="Z22" i="13"/>
  <c r="O10" i="50"/>
  <c r="X22" i="13"/>
  <c r="M10" i="43"/>
  <c r="W22" i="13"/>
  <c r="L10" i="50" s="1"/>
  <c r="V22" i="13"/>
  <c r="K10" i="50"/>
  <c r="T22" i="13"/>
  <c r="I10" i="31"/>
  <c r="S22" i="13"/>
  <c r="H10" i="14" s="1"/>
  <c r="R22" i="13"/>
  <c r="G10" i="31" s="1"/>
  <c r="O22" i="13"/>
  <c r="F10" i="31"/>
  <c r="N22" i="13"/>
  <c r="E10" i="31"/>
  <c r="M22" i="13"/>
  <c r="D10" i="14" s="1"/>
  <c r="AG21" i="13"/>
  <c r="AG22" i="13" s="1"/>
  <c r="AC21" i="13"/>
  <c r="Y21" i="13"/>
  <c r="U21" i="13"/>
  <c r="AG20" i="13"/>
  <c r="AC20" i="13"/>
  <c r="Y20" i="13"/>
  <c r="U20" i="13"/>
  <c r="U19" i="13"/>
  <c r="AG19" i="13"/>
  <c r="AC19" i="13"/>
  <c r="Y19" i="13"/>
  <c r="AF17" i="13"/>
  <c r="U9" i="29"/>
  <c r="AE17" i="13"/>
  <c r="AD17" i="13"/>
  <c r="S9" i="14" s="1"/>
  <c r="AB17" i="13"/>
  <c r="AA17" i="13"/>
  <c r="P9" i="43"/>
  <c r="Z17" i="13"/>
  <c r="O9" i="29"/>
  <c r="X17" i="13"/>
  <c r="M9" i="43"/>
  <c r="W17" i="13"/>
  <c r="L9" i="50" s="1"/>
  <c r="V17" i="13"/>
  <c r="K9" i="50"/>
  <c r="T17" i="13"/>
  <c r="I9" i="31"/>
  <c r="S17" i="13"/>
  <c r="H9" i="14"/>
  <c r="R17" i="13"/>
  <c r="G9" i="31" s="1"/>
  <c r="O17" i="13"/>
  <c r="F9" i="31"/>
  <c r="N17" i="13"/>
  <c r="E9" i="31"/>
  <c r="M17" i="13"/>
  <c r="AG16" i="13"/>
  <c r="AC16" i="13"/>
  <c r="Y16" i="13"/>
  <c r="U16" i="13"/>
  <c r="AG15" i="13"/>
  <c r="AC15" i="13"/>
  <c r="Y15" i="13"/>
  <c r="U15" i="13"/>
  <c r="AG14" i="13"/>
  <c r="AC14" i="13"/>
  <c r="Y14" i="13"/>
  <c r="U14" i="13"/>
  <c r="AG13" i="13"/>
  <c r="AC13" i="13"/>
  <c r="Y13" i="13"/>
  <c r="Y17" i="13" s="1"/>
  <c r="N9" i="14" s="1"/>
  <c r="U13" i="13"/>
  <c r="AF11" i="13"/>
  <c r="U8" i="14"/>
  <c r="AE11" i="13"/>
  <c r="AD11" i="13"/>
  <c r="AB11" i="13"/>
  <c r="AA11" i="13"/>
  <c r="P8" i="31"/>
  <c r="Z11" i="13"/>
  <c r="O8" i="31"/>
  <c r="X11" i="13"/>
  <c r="M8" i="50"/>
  <c r="W11" i="13"/>
  <c r="L8" i="50" s="1"/>
  <c r="V11" i="13"/>
  <c r="K8" i="50"/>
  <c r="T11" i="13"/>
  <c r="I8" i="14"/>
  <c r="S11" i="13"/>
  <c r="H8" i="31"/>
  <c r="R11" i="13"/>
  <c r="G8" i="31" s="1"/>
  <c r="O11" i="13"/>
  <c r="F8" i="31"/>
  <c r="N11" i="13"/>
  <c r="E8" i="31"/>
  <c r="M11" i="13"/>
  <c r="D8" i="14"/>
  <c r="J11" i="13"/>
  <c r="B8" i="14" s="1"/>
  <c r="AG10" i="13"/>
  <c r="AC10" i="13"/>
  <c r="Y10" i="13"/>
  <c r="U10" i="13"/>
  <c r="AG9" i="13"/>
  <c r="AC9" i="13"/>
  <c r="AC11" i="13"/>
  <c r="R8" i="14" s="1"/>
  <c r="Y9" i="13"/>
  <c r="Y11" i="13"/>
  <c r="N8" i="14" s="1"/>
  <c r="U9" i="13"/>
  <c r="O23" i="10"/>
  <c r="O21" i="10"/>
  <c r="O19" i="10"/>
  <c r="B18" i="10"/>
  <c r="Y17" i="10"/>
  <c r="X17" i="10"/>
  <c r="Q16" i="10"/>
  <c r="Q14" i="10"/>
  <c r="A5" i="10"/>
  <c r="A24" i="10"/>
  <c r="A1" i="10"/>
  <c r="U23" i="10"/>
  <c r="S23" i="10"/>
  <c r="Q23" i="10"/>
  <c r="P23" i="10"/>
  <c r="F23" i="10"/>
  <c r="E23" i="10"/>
  <c r="D23" i="10"/>
  <c r="U22" i="10"/>
  <c r="S22" i="10"/>
  <c r="Q22" i="10"/>
  <c r="P22" i="10"/>
  <c r="O22" i="10"/>
  <c r="L22" i="10"/>
  <c r="F22" i="10"/>
  <c r="E22" i="10"/>
  <c r="D22" i="10"/>
  <c r="B22" i="10"/>
  <c r="N22" i="10"/>
  <c r="V22" i="10"/>
  <c r="R22" i="10"/>
  <c r="U21" i="10"/>
  <c r="S21" i="10"/>
  <c r="Q21" i="10"/>
  <c r="P21" i="10"/>
  <c r="L21" i="10"/>
  <c r="F21" i="10"/>
  <c r="E21" i="10"/>
  <c r="D21" i="10"/>
  <c r="B21" i="10"/>
  <c r="U20" i="10"/>
  <c r="S20" i="10"/>
  <c r="Q20" i="10"/>
  <c r="P20" i="10"/>
  <c r="O20" i="10"/>
  <c r="L20" i="10"/>
  <c r="F20" i="10"/>
  <c r="E20" i="10"/>
  <c r="D20" i="10"/>
  <c r="B20" i="10"/>
  <c r="V20" i="10"/>
  <c r="R20" i="10"/>
  <c r="V19" i="10"/>
  <c r="U19" i="10"/>
  <c r="S19" i="10"/>
  <c r="R19" i="10"/>
  <c r="Q19" i="10"/>
  <c r="P19" i="10"/>
  <c r="N19" i="10"/>
  <c r="L19" i="10"/>
  <c r="J19" i="10"/>
  <c r="F19" i="10"/>
  <c r="E19" i="10"/>
  <c r="D19" i="10"/>
  <c r="B19" i="10"/>
  <c r="U18" i="10"/>
  <c r="S18" i="10"/>
  <c r="Q18" i="10"/>
  <c r="P18" i="10"/>
  <c r="O18" i="10"/>
  <c r="L18" i="10"/>
  <c r="F18" i="10"/>
  <c r="E18" i="10"/>
  <c r="D18" i="10"/>
  <c r="V18" i="10"/>
  <c r="N18" i="10"/>
  <c r="V17" i="10"/>
  <c r="U17" i="10"/>
  <c r="S17" i="10"/>
  <c r="R17" i="10"/>
  <c r="Q17" i="10"/>
  <c r="P17" i="10"/>
  <c r="O17" i="10"/>
  <c r="N17" i="10"/>
  <c r="L17" i="10"/>
  <c r="J17" i="10"/>
  <c r="F17" i="10"/>
  <c r="E17" i="10"/>
  <c r="D17" i="10"/>
  <c r="B17" i="10"/>
  <c r="U16" i="10"/>
  <c r="S16" i="10"/>
  <c r="P16" i="10"/>
  <c r="O16" i="10"/>
  <c r="L16" i="10"/>
  <c r="F16" i="10"/>
  <c r="E16" i="10"/>
  <c r="D16" i="10"/>
  <c r="B16" i="10"/>
  <c r="N16" i="10"/>
  <c r="R16" i="10"/>
  <c r="U15" i="10"/>
  <c r="S15" i="10"/>
  <c r="Q15" i="10"/>
  <c r="P15" i="10"/>
  <c r="O15" i="10"/>
  <c r="L15" i="10"/>
  <c r="F15" i="10"/>
  <c r="E15" i="10"/>
  <c r="D15" i="10"/>
  <c r="B15" i="10"/>
  <c r="V15" i="10"/>
  <c r="N15" i="10"/>
  <c r="R15" i="10"/>
  <c r="U14" i="10"/>
  <c r="S14" i="10"/>
  <c r="P14" i="10"/>
  <c r="P10" i="10"/>
  <c r="P11" i="10"/>
  <c r="P24" i="10" s="1"/>
  <c r="P13" i="10"/>
  <c r="O14" i="10"/>
  <c r="L14" i="10"/>
  <c r="F14" i="10"/>
  <c r="E14" i="10"/>
  <c r="D14" i="10"/>
  <c r="B14" i="10"/>
  <c r="J14" i="10"/>
  <c r="N14" i="10"/>
  <c r="U13" i="10"/>
  <c r="S13" i="10"/>
  <c r="Q13" i="10"/>
  <c r="O13" i="10"/>
  <c r="L13" i="10"/>
  <c r="F13" i="10"/>
  <c r="E13" i="10"/>
  <c r="D13" i="10"/>
  <c r="B13" i="10"/>
  <c r="B24" i="10" s="1"/>
  <c r="R13" i="10"/>
  <c r="F12" i="10"/>
  <c r="E12" i="10"/>
  <c r="D12" i="10"/>
  <c r="U11" i="10"/>
  <c r="S11" i="10"/>
  <c r="Q11" i="10"/>
  <c r="O11" i="10"/>
  <c r="O24" i="10" s="1"/>
  <c r="L11" i="10"/>
  <c r="F11" i="10"/>
  <c r="E11" i="10"/>
  <c r="D11" i="10"/>
  <c r="B11" i="10"/>
  <c r="U10" i="10"/>
  <c r="S10" i="10"/>
  <c r="Q10" i="10"/>
  <c r="Q24" i="10" s="1"/>
  <c r="O10" i="10"/>
  <c r="F10" i="10"/>
  <c r="E10" i="10"/>
  <c r="D10" i="10"/>
  <c r="B10" i="10"/>
  <c r="F9" i="10"/>
  <c r="E9" i="10"/>
  <c r="D9" i="10"/>
  <c r="V22" i="4"/>
  <c r="U22" i="4"/>
  <c r="T22" i="4"/>
  <c r="T25" i="4" s="1"/>
  <c r="S22" i="4"/>
  <c r="R22" i="4"/>
  <c r="Q22" i="4"/>
  <c r="P22" i="4"/>
  <c r="O22" i="4"/>
  <c r="M22" i="4"/>
  <c r="L22" i="4"/>
  <c r="K22" i="4"/>
  <c r="K25" i="4" s="1"/>
  <c r="I22" i="4"/>
  <c r="H22" i="4"/>
  <c r="G22" i="4"/>
  <c r="Y17" i="4"/>
  <c r="U17" i="4"/>
  <c r="T17" i="4"/>
  <c r="S17" i="4"/>
  <c r="Q17" i="4"/>
  <c r="M17" i="4"/>
  <c r="L17" i="4"/>
  <c r="K17" i="4"/>
  <c r="I17" i="4"/>
  <c r="C17" i="4"/>
  <c r="U14" i="4"/>
  <c r="T14" i="4"/>
  <c r="S14" i="4"/>
  <c r="Q14" i="4"/>
  <c r="P14" i="4"/>
  <c r="O14" i="4"/>
  <c r="M14" i="4"/>
  <c r="K14" i="4"/>
  <c r="I14" i="4"/>
  <c r="H14" i="4"/>
  <c r="F14" i="4"/>
  <c r="E14" i="4"/>
  <c r="D14" i="4"/>
  <c r="C14" i="4"/>
  <c r="U13" i="4"/>
  <c r="T13" i="4"/>
  <c r="S13" i="4"/>
  <c r="Q13" i="4"/>
  <c r="P13" i="4"/>
  <c r="M13" i="4"/>
  <c r="L13" i="4"/>
  <c r="K13" i="4"/>
  <c r="I13" i="4"/>
  <c r="H13" i="4"/>
  <c r="G13" i="4"/>
  <c r="F13" i="4"/>
  <c r="E13" i="4"/>
  <c r="D13" i="4"/>
  <c r="C13" i="4"/>
  <c r="U8" i="4"/>
  <c r="T8" i="4"/>
  <c r="S8" i="4"/>
  <c r="Q8" i="4"/>
  <c r="P8" i="4"/>
  <c r="M8" i="4"/>
  <c r="L8" i="4"/>
  <c r="K8" i="4"/>
  <c r="I8" i="4"/>
  <c r="H8" i="4"/>
  <c r="G8" i="4"/>
  <c r="A5" i="4"/>
  <c r="A25" i="4" s="1"/>
  <c r="A1" i="4"/>
  <c r="Q101" i="3"/>
  <c r="P101" i="3"/>
  <c r="A101" i="3"/>
  <c r="U24" i="4"/>
  <c r="U9" i="4"/>
  <c r="U10" i="4"/>
  <c r="U11" i="4"/>
  <c r="U12" i="4"/>
  <c r="U15" i="4"/>
  <c r="U16" i="4"/>
  <c r="U18" i="4"/>
  <c r="U19" i="4"/>
  <c r="U20" i="4"/>
  <c r="U21" i="4"/>
  <c r="U23" i="4"/>
  <c r="T24" i="4"/>
  <c r="S24" i="4"/>
  <c r="Q24" i="4"/>
  <c r="P24" i="4"/>
  <c r="O24" i="4"/>
  <c r="Z16" i="3"/>
  <c r="Z21" i="3"/>
  <c r="O10" i="4" s="1"/>
  <c r="Z26" i="3"/>
  <c r="O11" i="4"/>
  <c r="Z36" i="3"/>
  <c r="O12" i="4" s="1"/>
  <c r="Z52" i="3"/>
  <c r="O15" i="4" s="1"/>
  <c r="Z56" i="3"/>
  <c r="O16" i="4" s="1"/>
  <c r="Z68" i="3"/>
  <c r="O18" i="4"/>
  <c r="Z74" i="3"/>
  <c r="O19" i="4"/>
  <c r="Z78" i="3"/>
  <c r="O20" i="4" s="1"/>
  <c r="Z82" i="3"/>
  <c r="O21" i="4" s="1"/>
  <c r="O23" i="4"/>
  <c r="M24" i="4"/>
  <c r="L24" i="4"/>
  <c r="K24" i="4"/>
  <c r="T100" i="3"/>
  <c r="I24" i="4"/>
  <c r="S100" i="3"/>
  <c r="H24" i="4"/>
  <c r="R100" i="3"/>
  <c r="G24" i="4" s="1"/>
  <c r="O100" i="3"/>
  <c r="F24" i="4"/>
  <c r="N100" i="3"/>
  <c r="E24" i="4"/>
  <c r="M100" i="3"/>
  <c r="D24" i="4"/>
  <c r="C24" i="4"/>
  <c r="B24" i="4"/>
  <c r="AG98" i="3"/>
  <c r="AG100" i="3"/>
  <c r="R24" i="4"/>
  <c r="N24" i="4"/>
  <c r="T23" i="4"/>
  <c r="S23" i="4"/>
  <c r="Q23" i="4"/>
  <c r="P23" i="4"/>
  <c r="M23" i="4"/>
  <c r="K23" i="4"/>
  <c r="T96" i="3"/>
  <c r="I23" i="4"/>
  <c r="S96" i="3"/>
  <c r="H23" i="4" s="1"/>
  <c r="R96" i="3"/>
  <c r="G23" i="4" s="1"/>
  <c r="O96" i="3"/>
  <c r="F23" i="4"/>
  <c r="N96" i="3"/>
  <c r="E23" i="4"/>
  <c r="M96" i="3"/>
  <c r="D23" i="4" s="1"/>
  <c r="C23" i="4"/>
  <c r="J96" i="3"/>
  <c r="B23" i="4"/>
  <c r="AG94" i="3"/>
  <c r="AC94" i="3"/>
  <c r="Y94" i="3"/>
  <c r="U94" i="3"/>
  <c r="U96" i="3" s="1"/>
  <c r="J23" i="4" s="1"/>
  <c r="AG93" i="3"/>
  <c r="AC93" i="3"/>
  <c r="Y93" i="3"/>
  <c r="AH93" i="3" s="1"/>
  <c r="AG92" i="3"/>
  <c r="Y92" i="3"/>
  <c r="AH92" i="3" s="1"/>
  <c r="AC92" i="3"/>
  <c r="AI92" i="3"/>
  <c r="AG91" i="3"/>
  <c r="AG89" i="3"/>
  <c r="AG90" i="3"/>
  <c r="AG96" i="3" s="1"/>
  <c r="AC91" i="3"/>
  <c r="Y91" i="3"/>
  <c r="AC90" i="3"/>
  <c r="Y90" i="3"/>
  <c r="AC89" i="3"/>
  <c r="AH89" i="3" s="1"/>
  <c r="AI89" i="3" s="1"/>
  <c r="Y89" i="3"/>
  <c r="AE87" i="3"/>
  <c r="AD87" i="3"/>
  <c r="AB87" i="3"/>
  <c r="AA87" i="3"/>
  <c r="Z87" i="3"/>
  <c r="X87" i="3"/>
  <c r="W87" i="3"/>
  <c r="T87" i="3"/>
  <c r="S87" i="3"/>
  <c r="R87" i="3"/>
  <c r="O87" i="3"/>
  <c r="F22" i="4" s="1"/>
  <c r="N87" i="3"/>
  <c r="E22" i="4" s="1"/>
  <c r="M87" i="3"/>
  <c r="D22" i="4"/>
  <c r="K87" i="3"/>
  <c r="C22" i="4"/>
  <c r="J87" i="3"/>
  <c r="B22" i="4"/>
  <c r="AG86" i="3"/>
  <c r="AG87" i="3" s="1"/>
  <c r="AC86" i="3"/>
  <c r="Y86" i="3"/>
  <c r="U86" i="3"/>
  <c r="AH86" i="3" s="1"/>
  <c r="AI86" i="3" s="1"/>
  <c r="AG85" i="3"/>
  <c r="AG84" i="3"/>
  <c r="AC85" i="3"/>
  <c r="Y85" i="3"/>
  <c r="U85" i="3"/>
  <c r="AC84" i="3"/>
  <c r="Y84" i="3"/>
  <c r="U84" i="3"/>
  <c r="AE82" i="3"/>
  <c r="T21" i="4"/>
  <c r="AD82" i="3"/>
  <c r="S21" i="4" s="1"/>
  <c r="AB82" i="3"/>
  <c r="Q21" i="4" s="1"/>
  <c r="AA82" i="3"/>
  <c r="P21" i="4"/>
  <c r="X82" i="3"/>
  <c r="M21" i="4" s="1"/>
  <c r="W82" i="3"/>
  <c r="L21" i="4" s="1"/>
  <c r="K21" i="4"/>
  <c r="T82" i="3"/>
  <c r="I21" i="4" s="1"/>
  <c r="S82" i="3"/>
  <c r="H21" i="4" s="1"/>
  <c r="R82" i="3"/>
  <c r="G21" i="4"/>
  <c r="O82" i="3"/>
  <c r="F21" i="4"/>
  <c r="N82" i="3"/>
  <c r="E21" i="4"/>
  <c r="M82" i="3"/>
  <c r="D21" i="4" s="1"/>
  <c r="K82" i="3"/>
  <c r="C21" i="4"/>
  <c r="J82" i="3"/>
  <c r="B21" i="4"/>
  <c r="AG81" i="3"/>
  <c r="AC81" i="3"/>
  <c r="Y81" i="3"/>
  <c r="U81" i="3"/>
  <c r="AG80" i="3"/>
  <c r="AC80" i="3"/>
  <c r="Y80" i="3"/>
  <c r="Y82" i="3"/>
  <c r="N21" i="4" s="1"/>
  <c r="U80" i="3"/>
  <c r="AH80" i="3"/>
  <c r="AI80" i="3" s="1"/>
  <c r="AE78" i="3"/>
  <c r="T20" i="4"/>
  <c r="AD78" i="3"/>
  <c r="S20" i="4" s="1"/>
  <c r="AB78" i="3"/>
  <c r="Q20" i="4" s="1"/>
  <c r="AA78" i="3"/>
  <c r="P20" i="4"/>
  <c r="X78" i="3"/>
  <c r="M20" i="4"/>
  <c r="W78" i="3"/>
  <c r="L20" i="4" s="1"/>
  <c r="K20" i="4"/>
  <c r="T78" i="3"/>
  <c r="I20" i="4" s="1"/>
  <c r="S78" i="3"/>
  <c r="H20" i="4" s="1"/>
  <c r="R78" i="3"/>
  <c r="G20" i="4"/>
  <c r="O78" i="3"/>
  <c r="F20" i="4"/>
  <c r="N78" i="3"/>
  <c r="E20" i="4" s="1"/>
  <c r="M78" i="3"/>
  <c r="D20" i="4" s="1"/>
  <c r="K78" i="3"/>
  <c r="C20" i="4"/>
  <c r="J78" i="3"/>
  <c r="B20" i="4"/>
  <c r="AG77" i="3"/>
  <c r="AC77" i="3"/>
  <c r="AC76" i="3"/>
  <c r="AC78" i="3" s="1"/>
  <c r="R20" i="4" s="1"/>
  <c r="Y77" i="3"/>
  <c r="U77" i="3"/>
  <c r="AG76" i="3"/>
  <c r="AG78" i="3" s="1"/>
  <c r="V20" i="4" s="1"/>
  <c r="Y76" i="3"/>
  <c r="U76" i="3"/>
  <c r="AE74" i="3"/>
  <c r="T19" i="4" s="1"/>
  <c r="AD74" i="3"/>
  <c r="S19" i="4" s="1"/>
  <c r="AB74" i="3"/>
  <c r="Q19" i="4"/>
  <c r="AA74" i="3"/>
  <c r="P19" i="4"/>
  <c r="X74" i="3"/>
  <c r="W74" i="3"/>
  <c r="L19" i="4" s="1"/>
  <c r="K19" i="4"/>
  <c r="T74" i="3"/>
  <c r="I19" i="4" s="1"/>
  <c r="S74" i="3"/>
  <c r="H19" i="4"/>
  <c r="R74" i="3"/>
  <c r="G19" i="4"/>
  <c r="O74" i="3"/>
  <c r="F19" i="4"/>
  <c r="N74" i="3"/>
  <c r="E19" i="4" s="1"/>
  <c r="M74" i="3"/>
  <c r="D19" i="4"/>
  <c r="K74" i="3"/>
  <c r="C19" i="4"/>
  <c r="J74" i="3"/>
  <c r="B19" i="4" s="1"/>
  <c r="AG73" i="3"/>
  <c r="AC73" i="3"/>
  <c r="Y73" i="3"/>
  <c r="U73" i="3"/>
  <c r="U74" i="3" s="1"/>
  <c r="J19" i="4" s="1"/>
  <c r="AG71" i="3"/>
  <c r="AC71" i="3"/>
  <c r="Y71" i="3"/>
  <c r="U71" i="3"/>
  <c r="AH71" i="3"/>
  <c r="AG70" i="3"/>
  <c r="AG74" i="3"/>
  <c r="V19" i="4"/>
  <c r="AC70" i="3"/>
  <c r="AC74" i="3"/>
  <c r="R19" i="4" s="1"/>
  <c r="Y70" i="3"/>
  <c r="Y74" i="3"/>
  <c r="N19" i="4" s="1"/>
  <c r="U70" i="3"/>
  <c r="AE68" i="3"/>
  <c r="T18" i="4" s="1"/>
  <c r="AD68" i="3"/>
  <c r="S18" i="4" s="1"/>
  <c r="AB68" i="3"/>
  <c r="Q18" i="4"/>
  <c r="AA68" i="3"/>
  <c r="P18" i="4"/>
  <c r="X68" i="3"/>
  <c r="M18" i="4" s="1"/>
  <c r="W68" i="3"/>
  <c r="L18" i="4" s="1"/>
  <c r="K18" i="4"/>
  <c r="T68" i="3"/>
  <c r="I18" i="4" s="1"/>
  <c r="S68" i="3"/>
  <c r="H18" i="4"/>
  <c r="R68" i="3"/>
  <c r="G18" i="4"/>
  <c r="O68" i="3"/>
  <c r="F18" i="4" s="1"/>
  <c r="N68" i="3"/>
  <c r="E18" i="4" s="1"/>
  <c r="M68" i="3"/>
  <c r="D18" i="4"/>
  <c r="K68" i="3"/>
  <c r="C18" i="4"/>
  <c r="J68" i="3"/>
  <c r="B18" i="4" s="1"/>
  <c r="AG67" i="3"/>
  <c r="AG68" i="3" s="1"/>
  <c r="AC67" i="3"/>
  <c r="Y67" i="3"/>
  <c r="U67" i="3"/>
  <c r="AG66" i="3"/>
  <c r="AC66" i="3"/>
  <c r="Y66" i="3"/>
  <c r="Y68" i="3" s="1"/>
  <c r="N18" i="4" s="1"/>
  <c r="U66" i="3"/>
  <c r="AG65" i="3"/>
  <c r="AC65" i="3"/>
  <c r="Y65" i="3"/>
  <c r="U65" i="3"/>
  <c r="U64" i="3"/>
  <c r="AG64" i="3"/>
  <c r="AC64" i="3"/>
  <c r="Y64" i="3"/>
  <c r="S62" i="3"/>
  <c r="H17" i="4"/>
  <c r="R62" i="3"/>
  <c r="G17" i="4" s="1"/>
  <c r="O62" i="3"/>
  <c r="N62" i="3"/>
  <c r="E17" i="4"/>
  <c r="M62" i="3"/>
  <c r="D17" i="4" s="1"/>
  <c r="J62" i="3"/>
  <c r="B17" i="4" s="1"/>
  <c r="AC61" i="3"/>
  <c r="AH61" i="3" s="1"/>
  <c r="AI61" i="3" s="1"/>
  <c r="Y61" i="3"/>
  <c r="Y62" i="3" s="1"/>
  <c r="N17" i="4"/>
  <c r="U61" i="3"/>
  <c r="U62" i="3" s="1"/>
  <c r="J17" i="4" s="1"/>
  <c r="AE56" i="3"/>
  <c r="T16" i="4" s="1"/>
  <c r="AD56" i="3"/>
  <c r="S16" i="4" s="1"/>
  <c r="AB56" i="3"/>
  <c r="Q16" i="4" s="1"/>
  <c r="AA56" i="3"/>
  <c r="P16" i="4"/>
  <c r="X56" i="3"/>
  <c r="M16" i="4" s="1"/>
  <c r="W56" i="3"/>
  <c r="K16" i="4"/>
  <c r="T56" i="3"/>
  <c r="I16" i="4" s="1"/>
  <c r="S56" i="3"/>
  <c r="H16" i="4" s="1"/>
  <c r="R56" i="3"/>
  <c r="G16" i="4"/>
  <c r="G25" i="4" s="1"/>
  <c r="O56" i="3"/>
  <c r="F16" i="4"/>
  <c r="N56" i="3"/>
  <c r="E16" i="4"/>
  <c r="M56" i="3"/>
  <c r="D16" i="4" s="1"/>
  <c r="K56" i="3"/>
  <c r="C16" i="4"/>
  <c r="J56" i="3"/>
  <c r="B16" i="4"/>
  <c r="AG55" i="3"/>
  <c r="U55" i="3"/>
  <c r="Y55" i="3"/>
  <c r="AH55" i="3" s="1"/>
  <c r="AC55" i="3"/>
  <c r="AI55" i="3"/>
  <c r="AG54" i="3"/>
  <c r="AG56" i="3"/>
  <c r="V16" i="4" s="1"/>
  <c r="AC54" i="3"/>
  <c r="AC56" i="3"/>
  <c r="R16" i="4" s="1"/>
  <c r="Y54" i="3"/>
  <c r="Y56" i="3"/>
  <c r="N16" i="4" s="1"/>
  <c r="U54" i="3"/>
  <c r="U56" i="3" s="1"/>
  <c r="J16" i="4" s="1"/>
  <c r="AE52" i="3"/>
  <c r="T15" i="4" s="1"/>
  <c r="AD52" i="3"/>
  <c r="S15" i="4"/>
  <c r="AB52" i="3"/>
  <c r="Q15" i="4"/>
  <c r="AA52" i="3"/>
  <c r="P15" i="4" s="1"/>
  <c r="X52" i="3"/>
  <c r="M15" i="4" s="1"/>
  <c r="W52" i="3"/>
  <c r="L15" i="4"/>
  <c r="K15" i="4"/>
  <c r="T52" i="3"/>
  <c r="S52" i="3"/>
  <c r="H15" i="4"/>
  <c r="R52" i="3"/>
  <c r="G15" i="4"/>
  <c r="O52" i="3"/>
  <c r="F15" i="4" s="1"/>
  <c r="N52" i="3"/>
  <c r="E15" i="4" s="1"/>
  <c r="M52" i="3"/>
  <c r="D15" i="4"/>
  <c r="K52" i="3"/>
  <c r="C15" i="4"/>
  <c r="J52" i="3"/>
  <c r="B15" i="4" s="1"/>
  <c r="B25" i="4" s="1"/>
  <c r="AG51" i="3"/>
  <c r="AG52" i="3" s="1"/>
  <c r="AC51" i="3"/>
  <c r="Y51" i="3"/>
  <c r="Y49" i="3"/>
  <c r="Y52" i="3" s="1"/>
  <c r="N15" i="4" s="1"/>
  <c r="Y50" i="3"/>
  <c r="U51" i="3"/>
  <c r="AG50" i="3"/>
  <c r="U50" i="3"/>
  <c r="AH50" i="3" s="1"/>
  <c r="AI50" i="3" s="1"/>
  <c r="AC50" i="3"/>
  <c r="AG49" i="3"/>
  <c r="V15" i="4"/>
  <c r="AC49" i="3"/>
  <c r="AC52" i="3"/>
  <c r="R15" i="4" s="1"/>
  <c r="U49" i="3"/>
  <c r="J47" i="3"/>
  <c r="B14" i="4"/>
  <c r="AG46" i="3"/>
  <c r="AG47" i="3"/>
  <c r="V14" i="4"/>
  <c r="AC46" i="3"/>
  <c r="AC47" i="3"/>
  <c r="R14" i="4"/>
  <c r="U46" i="3"/>
  <c r="U47" i="3"/>
  <c r="J14" i="4" s="1"/>
  <c r="J41" i="3"/>
  <c r="B13" i="4"/>
  <c r="AG40" i="3"/>
  <c r="AG41" i="3"/>
  <c r="V13" i="4"/>
  <c r="AC40" i="3"/>
  <c r="Y40" i="3"/>
  <c r="Y41" i="3" s="1"/>
  <c r="N13" i="4" s="1"/>
  <c r="U40" i="3"/>
  <c r="U41" i="3" s="1"/>
  <c r="J13" i="4" s="1"/>
  <c r="AE36" i="3"/>
  <c r="T12" i="4" s="1"/>
  <c r="AD36" i="3"/>
  <c r="S12" i="4" s="1"/>
  <c r="AB36" i="3"/>
  <c r="Q12" i="4"/>
  <c r="AA36" i="3"/>
  <c r="P12" i="4"/>
  <c r="X36" i="3"/>
  <c r="M12" i="4" s="1"/>
  <c r="W36" i="3"/>
  <c r="L12" i="4" s="1"/>
  <c r="K12" i="4"/>
  <c r="T36" i="3"/>
  <c r="I12" i="4" s="1"/>
  <c r="S36" i="3"/>
  <c r="H12" i="4"/>
  <c r="R36" i="3"/>
  <c r="G12" i="4"/>
  <c r="O36" i="3"/>
  <c r="F12" i="4" s="1"/>
  <c r="N36" i="3"/>
  <c r="E12" i="4" s="1"/>
  <c r="M36" i="3"/>
  <c r="D12" i="4"/>
  <c r="K36" i="3"/>
  <c r="C12" i="4"/>
  <c r="J36" i="3"/>
  <c r="B12" i="4"/>
  <c r="AG35" i="3"/>
  <c r="AC35" i="3"/>
  <c r="U35" i="3"/>
  <c r="AH35" i="3" s="1"/>
  <c r="Y35" i="3"/>
  <c r="AI35" i="3"/>
  <c r="AG34" i="3"/>
  <c r="U34" i="3"/>
  <c r="Y34" i="3"/>
  <c r="AC34" i="3"/>
  <c r="AG33" i="3"/>
  <c r="AC33" i="3"/>
  <c r="U33" i="3"/>
  <c r="Y33" i="3"/>
  <c r="AG32" i="3"/>
  <c r="AC32" i="3"/>
  <c r="Y32" i="3"/>
  <c r="U32" i="3"/>
  <c r="AG31" i="3"/>
  <c r="AC31" i="3"/>
  <c r="U31" i="3"/>
  <c r="Y31" i="3"/>
  <c r="AG30" i="3"/>
  <c r="U30" i="3"/>
  <c r="Y30" i="3"/>
  <c r="AC30" i="3"/>
  <c r="AG29" i="3"/>
  <c r="AC29" i="3"/>
  <c r="U29" i="3"/>
  <c r="Y29" i="3"/>
  <c r="AH29" i="3" s="1"/>
  <c r="AI29" i="3" s="1"/>
  <c r="AG28" i="3"/>
  <c r="AC28" i="3"/>
  <c r="Y28" i="3"/>
  <c r="U28" i="3"/>
  <c r="AE26" i="3"/>
  <c r="T11" i="4"/>
  <c r="AD26" i="3"/>
  <c r="S11" i="4" s="1"/>
  <c r="AB26" i="3"/>
  <c r="Q11" i="4" s="1"/>
  <c r="AA26" i="3"/>
  <c r="P11" i="4"/>
  <c r="X26" i="3"/>
  <c r="M11" i="4"/>
  <c r="W26" i="3"/>
  <c r="L11" i="4" s="1"/>
  <c r="K11" i="4"/>
  <c r="T26" i="3"/>
  <c r="I11" i="4"/>
  <c r="S26" i="3"/>
  <c r="H11" i="4" s="1"/>
  <c r="R26" i="3"/>
  <c r="G11" i="4" s="1"/>
  <c r="O26" i="3"/>
  <c r="F11" i="4"/>
  <c r="N26" i="3"/>
  <c r="E11" i="4"/>
  <c r="M26" i="3"/>
  <c r="D11" i="4" s="1"/>
  <c r="K26" i="3"/>
  <c r="C11" i="4" s="1"/>
  <c r="J26" i="3"/>
  <c r="B11" i="4"/>
  <c r="AG25" i="3"/>
  <c r="AC25" i="3"/>
  <c r="Y25" i="3"/>
  <c r="U25" i="3"/>
  <c r="AG24" i="3"/>
  <c r="AC24" i="3"/>
  <c r="U24" i="3"/>
  <c r="Y24" i="3"/>
  <c r="AH24" i="3" s="1"/>
  <c r="AI24" i="3" s="1"/>
  <c r="AG23" i="3"/>
  <c r="AG26" i="3" s="1"/>
  <c r="U23" i="3"/>
  <c r="Y23" i="3"/>
  <c r="AC23" i="3"/>
  <c r="AE21" i="3"/>
  <c r="T10" i="4" s="1"/>
  <c r="AD21" i="3"/>
  <c r="S10" i="4"/>
  <c r="AB21" i="3"/>
  <c r="Q10" i="4"/>
  <c r="AA21" i="3"/>
  <c r="P10" i="4"/>
  <c r="X21" i="3"/>
  <c r="M10" i="4" s="1"/>
  <c r="W21" i="3"/>
  <c r="L10" i="4"/>
  <c r="K10" i="4"/>
  <c r="T21" i="3"/>
  <c r="I10" i="4" s="1"/>
  <c r="S21" i="3"/>
  <c r="H10" i="4"/>
  <c r="R21" i="3"/>
  <c r="G10" i="4" s="1"/>
  <c r="O21" i="3"/>
  <c r="F10" i="4" s="1"/>
  <c r="N21" i="3"/>
  <c r="E10" i="4" s="1"/>
  <c r="N11" i="3"/>
  <c r="N16" i="3"/>
  <c r="M21" i="3"/>
  <c r="D10" i="4"/>
  <c r="K21" i="3"/>
  <c r="C10" i="4"/>
  <c r="J21" i="3"/>
  <c r="B10" i="4"/>
  <c r="AG20" i="3"/>
  <c r="AH20" i="3" s="1"/>
  <c r="AC20" i="3"/>
  <c r="Y20" i="3"/>
  <c r="Y18" i="3"/>
  <c r="Y19" i="3"/>
  <c r="Y21" i="3"/>
  <c r="U20" i="3"/>
  <c r="AI20" i="3"/>
  <c r="AG19" i="3"/>
  <c r="AC19" i="3"/>
  <c r="U19" i="3"/>
  <c r="AG18" i="3"/>
  <c r="AG21" i="3"/>
  <c r="V10" i="4" s="1"/>
  <c r="AC18" i="3"/>
  <c r="U18" i="3"/>
  <c r="AE16" i="3"/>
  <c r="T9" i="4"/>
  <c r="AD16" i="3"/>
  <c r="AB16" i="3"/>
  <c r="Q9" i="4"/>
  <c r="AA16" i="3"/>
  <c r="P9" i="4"/>
  <c r="X16" i="3"/>
  <c r="M9" i="4" s="1"/>
  <c r="W16" i="3"/>
  <c r="L9" i="4"/>
  <c r="T16" i="3"/>
  <c r="I9" i="4"/>
  <c r="S16" i="3"/>
  <c r="H9" i="4"/>
  <c r="R16" i="3"/>
  <c r="O16" i="3"/>
  <c r="F9" i="4"/>
  <c r="E9" i="4"/>
  <c r="M16" i="3"/>
  <c r="K16" i="3"/>
  <c r="C9" i="4" s="1"/>
  <c r="J16" i="3"/>
  <c r="B9" i="4"/>
  <c r="AG15" i="3"/>
  <c r="AC15" i="3"/>
  <c r="Y15" i="3"/>
  <c r="U15" i="3"/>
  <c r="U13" i="3"/>
  <c r="U16" i="3" s="1"/>
  <c r="J9" i="4" s="1"/>
  <c r="U14" i="3"/>
  <c r="AG14" i="3"/>
  <c r="AC14" i="3"/>
  <c r="AC13" i="3"/>
  <c r="AC16" i="3" s="1"/>
  <c r="R9" i="4"/>
  <c r="Y14" i="3"/>
  <c r="Y13" i="3"/>
  <c r="Y16" i="3"/>
  <c r="N9" i="4" s="1"/>
  <c r="AG13" i="3"/>
  <c r="AG16" i="3"/>
  <c r="V9" i="4"/>
  <c r="O11" i="3"/>
  <c r="F8" i="4"/>
  <c r="E8" i="4"/>
  <c r="M11" i="3"/>
  <c r="D8" i="4"/>
  <c r="J11" i="3"/>
  <c r="B8" i="4"/>
  <c r="AG10" i="3"/>
  <c r="AG11" i="3" s="1"/>
  <c r="V8" i="4" s="1"/>
  <c r="AC10" i="3"/>
  <c r="AC11" i="3" s="1"/>
  <c r="Y10" i="3"/>
  <c r="Y11" i="3" s="1"/>
  <c r="N8" i="4" s="1"/>
  <c r="U10" i="3"/>
  <c r="U11" i="3" s="1"/>
  <c r="J8" i="4"/>
  <c r="U22" i="2"/>
  <c r="T22" i="2"/>
  <c r="R22" i="2"/>
  <c r="Q22" i="2"/>
  <c r="P22" i="2"/>
  <c r="O22" i="2"/>
  <c r="Y17" i="2"/>
  <c r="X17" i="2"/>
  <c r="A5" i="2"/>
  <c r="A25" i="2" s="1"/>
  <c r="A1" i="2"/>
  <c r="M508" i="1"/>
  <c r="A508" i="1"/>
  <c r="S24" i="2"/>
  <c r="AA507" i="1"/>
  <c r="P24" i="2" s="1"/>
  <c r="Z507" i="1"/>
  <c r="O24" i="2" s="1"/>
  <c r="X507" i="1"/>
  <c r="M24" i="2"/>
  <c r="S507" i="1"/>
  <c r="H24" i="2"/>
  <c r="R507" i="1"/>
  <c r="G24" i="2" s="1"/>
  <c r="P507" i="1"/>
  <c r="O507" i="1"/>
  <c r="F24" i="2"/>
  <c r="N507" i="1"/>
  <c r="E24" i="2" s="1"/>
  <c r="AG505" i="1"/>
  <c r="AG504" i="1"/>
  <c r="AC504" i="1"/>
  <c r="U504" i="1"/>
  <c r="S23" i="2"/>
  <c r="Q23" i="2"/>
  <c r="O23" i="2"/>
  <c r="T21" i="2"/>
  <c r="O21" i="2"/>
  <c r="T382" i="1"/>
  <c r="I21" i="2" s="1"/>
  <c r="S382" i="1"/>
  <c r="H21" i="2" s="1"/>
  <c r="P382" i="1"/>
  <c r="O382" i="1"/>
  <c r="F21" i="2" s="1"/>
  <c r="N382" i="1"/>
  <c r="E21" i="2" s="1"/>
  <c r="AG375" i="1"/>
  <c r="AC375" i="1"/>
  <c r="U375" i="1"/>
  <c r="T20" i="2"/>
  <c r="S20" i="2"/>
  <c r="Q20" i="2"/>
  <c r="O20" i="2"/>
  <c r="P373" i="1"/>
  <c r="O373" i="1"/>
  <c r="F20" i="2"/>
  <c r="N373" i="1"/>
  <c r="E20" i="2"/>
  <c r="T19" i="2"/>
  <c r="P19" i="2"/>
  <c r="P357" i="1"/>
  <c r="O357" i="1"/>
  <c r="F19" i="2" s="1"/>
  <c r="N357" i="1"/>
  <c r="E19" i="2" s="1"/>
  <c r="AG355" i="1"/>
  <c r="AC355" i="1"/>
  <c r="S18" i="2"/>
  <c r="Q18" i="2"/>
  <c r="Q25" i="2" s="1"/>
  <c r="P344" i="1"/>
  <c r="O344" i="1"/>
  <c r="F18" i="2"/>
  <c r="N344" i="1"/>
  <c r="E18" i="2"/>
  <c r="S17" i="2"/>
  <c r="Q17" i="2"/>
  <c r="P17" i="2"/>
  <c r="X331" i="1"/>
  <c r="M17" i="2" s="1"/>
  <c r="W331" i="1"/>
  <c r="L17" i="2" s="1"/>
  <c r="T331" i="1"/>
  <c r="I17" i="2"/>
  <c r="S331" i="1"/>
  <c r="H17" i="2"/>
  <c r="P331" i="1"/>
  <c r="O331" i="1"/>
  <c r="F17" i="2"/>
  <c r="N331" i="1"/>
  <c r="E17" i="2"/>
  <c r="T16" i="2"/>
  <c r="AG258" i="1"/>
  <c r="AC258" i="1"/>
  <c r="AG257" i="1"/>
  <c r="AC257" i="1"/>
  <c r="Y257" i="1"/>
  <c r="U257" i="1"/>
  <c r="P255" i="1"/>
  <c r="O255" i="1"/>
  <c r="F15" i="2" s="1"/>
  <c r="N255" i="1"/>
  <c r="E15" i="2" s="1"/>
  <c r="AG226" i="1"/>
  <c r="U226" i="1"/>
  <c r="AC226" i="1"/>
  <c r="AG225" i="1"/>
  <c r="AC225" i="1"/>
  <c r="U225" i="1"/>
  <c r="AG224" i="1"/>
  <c r="AC224" i="1"/>
  <c r="U224" i="1"/>
  <c r="AG223" i="1"/>
  <c r="AC223" i="1"/>
  <c r="U223" i="1"/>
  <c r="AG222" i="1"/>
  <c r="AC222" i="1"/>
  <c r="U222" i="1"/>
  <c r="AG221" i="1"/>
  <c r="AC221" i="1"/>
  <c r="U221" i="1"/>
  <c r="AG220" i="1"/>
  <c r="AC220" i="1"/>
  <c r="U220" i="1"/>
  <c r="AG219" i="1"/>
  <c r="AC219" i="1"/>
  <c r="U219" i="1"/>
  <c r="AG218" i="1"/>
  <c r="U218" i="1"/>
  <c r="AC218" i="1"/>
  <c r="AG217" i="1"/>
  <c r="AC217" i="1"/>
  <c r="U217" i="1"/>
  <c r="AG216" i="1"/>
  <c r="AC216" i="1"/>
  <c r="U216" i="1"/>
  <c r="AG215" i="1"/>
  <c r="AC215" i="1"/>
  <c r="U215" i="1"/>
  <c r="U14" i="2"/>
  <c r="S14" i="2"/>
  <c r="AG182" i="1"/>
  <c r="AC182" i="1"/>
  <c r="U182" i="1"/>
  <c r="AG181" i="1"/>
  <c r="AC181" i="1"/>
  <c r="U181" i="1"/>
  <c r="AG180" i="1"/>
  <c r="AC180" i="1"/>
  <c r="U180" i="1"/>
  <c r="AG179" i="1"/>
  <c r="AC179" i="1"/>
  <c r="U179" i="1"/>
  <c r="AG178" i="1"/>
  <c r="AC178" i="1"/>
  <c r="U178" i="1"/>
  <c r="AG177" i="1"/>
  <c r="AC177" i="1"/>
  <c r="U177" i="1"/>
  <c r="AG176" i="1"/>
  <c r="AC176" i="1"/>
  <c r="U176" i="1"/>
  <c r="AG175" i="1"/>
  <c r="AC175" i="1"/>
  <c r="U175" i="1"/>
  <c r="U13" i="2"/>
  <c r="R171" i="1"/>
  <c r="G13" i="2" s="1"/>
  <c r="P171" i="1"/>
  <c r="O171" i="1"/>
  <c r="F13" i="2"/>
  <c r="N171" i="1"/>
  <c r="E13" i="2" s="1"/>
  <c r="J171" i="1"/>
  <c r="B13" i="2" s="1"/>
  <c r="AG163" i="1"/>
  <c r="AC163" i="1"/>
  <c r="Y163" i="1"/>
  <c r="U163" i="1"/>
  <c r="AG162" i="1"/>
  <c r="AC162" i="1"/>
  <c r="Y162" i="1"/>
  <c r="U162" i="1"/>
  <c r="AG161" i="1"/>
  <c r="AC161" i="1"/>
  <c r="Y161" i="1"/>
  <c r="U161" i="1"/>
  <c r="AG160" i="1"/>
  <c r="AC160" i="1"/>
  <c r="Y160" i="1"/>
  <c r="U160" i="1"/>
  <c r="AG159" i="1"/>
  <c r="AC159" i="1"/>
  <c r="Y159" i="1"/>
  <c r="U159" i="1"/>
  <c r="AG158" i="1"/>
  <c r="AC158" i="1"/>
  <c r="Y158" i="1"/>
  <c r="U158" i="1"/>
  <c r="AG157" i="1"/>
  <c r="AC157" i="1"/>
  <c r="Y157" i="1"/>
  <c r="U157" i="1"/>
  <c r="AG156" i="1"/>
  <c r="AC156" i="1"/>
  <c r="Y156" i="1"/>
  <c r="U156" i="1"/>
  <c r="AG155" i="1"/>
  <c r="AC155" i="1"/>
  <c r="Y155" i="1"/>
  <c r="U155" i="1"/>
  <c r="AG154" i="1"/>
  <c r="AC154" i="1"/>
  <c r="Y154" i="1"/>
  <c r="U154" i="1"/>
  <c r="AG153" i="1"/>
  <c r="AC153" i="1"/>
  <c r="Y153" i="1"/>
  <c r="U153" i="1"/>
  <c r="AG152" i="1"/>
  <c r="AC152" i="1"/>
  <c r="Y152" i="1"/>
  <c r="U152" i="1"/>
  <c r="AG151" i="1"/>
  <c r="AC151" i="1"/>
  <c r="Y151" i="1"/>
  <c r="U151" i="1"/>
  <c r="AG150" i="1"/>
  <c r="AC150" i="1"/>
  <c r="Y150" i="1"/>
  <c r="U150" i="1"/>
  <c r="AG149" i="1"/>
  <c r="AC149" i="1"/>
  <c r="Y149" i="1"/>
  <c r="U149" i="1"/>
  <c r="AG148" i="1"/>
  <c r="AC148" i="1"/>
  <c r="Y148" i="1"/>
  <c r="U148" i="1"/>
  <c r="AG147" i="1"/>
  <c r="AC147" i="1"/>
  <c r="Y147" i="1"/>
  <c r="U147" i="1"/>
  <c r="AG146" i="1"/>
  <c r="AC146" i="1"/>
  <c r="Y146" i="1"/>
  <c r="U146" i="1"/>
  <c r="AG145" i="1"/>
  <c r="AC145" i="1"/>
  <c r="Y145" i="1"/>
  <c r="U145" i="1"/>
  <c r="AG144" i="1"/>
  <c r="AC144" i="1"/>
  <c r="Y144" i="1"/>
  <c r="U144" i="1"/>
  <c r="AG143" i="1"/>
  <c r="AC143" i="1"/>
  <c r="Y143" i="1"/>
  <c r="U143" i="1"/>
  <c r="AG142" i="1"/>
  <c r="AC142" i="1"/>
  <c r="U142" i="1"/>
  <c r="AG141" i="1"/>
  <c r="AC141" i="1"/>
  <c r="Y141" i="1"/>
  <c r="U141" i="1"/>
  <c r="AG140" i="1"/>
  <c r="AC140" i="1"/>
  <c r="Y140" i="1"/>
  <c r="U140" i="1"/>
  <c r="AG139" i="1"/>
  <c r="AC139" i="1"/>
  <c r="Y139" i="1"/>
  <c r="U139" i="1"/>
  <c r="AG138" i="1"/>
  <c r="AC138" i="1"/>
  <c r="Y138" i="1"/>
  <c r="U138" i="1"/>
  <c r="AG137" i="1"/>
  <c r="AC137" i="1"/>
  <c r="Y137" i="1"/>
  <c r="U137" i="1"/>
  <c r="AG136" i="1"/>
  <c r="AC136" i="1"/>
  <c r="Y136" i="1"/>
  <c r="U136" i="1"/>
  <c r="AG135" i="1"/>
  <c r="AC135" i="1"/>
  <c r="Y135" i="1"/>
  <c r="U135" i="1"/>
  <c r="AG134" i="1"/>
  <c r="AC134" i="1"/>
  <c r="U134" i="1"/>
  <c r="U12" i="2"/>
  <c r="Q12" i="2"/>
  <c r="P132" i="1"/>
  <c r="O132" i="1"/>
  <c r="F12" i="2" s="1"/>
  <c r="N132" i="1"/>
  <c r="E12" i="2"/>
  <c r="J132" i="1"/>
  <c r="B12" i="2"/>
  <c r="AG83" i="1"/>
  <c r="AC83" i="1"/>
  <c r="T11" i="2"/>
  <c r="AB81" i="1"/>
  <c r="Q11" i="2"/>
  <c r="AA81" i="1"/>
  <c r="P11" i="2" s="1"/>
  <c r="Z81" i="1"/>
  <c r="O11" i="2" s="1"/>
  <c r="X81" i="1"/>
  <c r="M11" i="2"/>
  <c r="W81" i="1"/>
  <c r="P81" i="1"/>
  <c r="O81" i="1"/>
  <c r="F11" i="2" s="1"/>
  <c r="N81" i="1"/>
  <c r="E11" i="2" s="1"/>
  <c r="J81" i="1"/>
  <c r="B11" i="2"/>
  <c r="AG61" i="1"/>
  <c r="Y61" i="1"/>
  <c r="AG60" i="1"/>
  <c r="Y60" i="1"/>
  <c r="AG59" i="1"/>
  <c r="Y59" i="1"/>
  <c r="AG58" i="1"/>
  <c r="Y58" i="1"/>
  <c r="AG57" i="1"/>
  <c r="Y57" i="1"/>
  <c r="AG56" i="1"/>
  <c r="Y56" i="1"/>
  <c r="AG55" i="1"/>
  <c r="Y55" i="1"/>
  <c r="AG54" i="1"/>
  <c r="Y54" i="1"/>
  <c r="AG53" i="1"/>
  <c r="Y53" i="1"/>
  <c r="AG52" i="1"/>
  <c r="Y52" i="1"/>
  <c r="AG51" i="1"/>
  <c r="T47" i="1"/>
  <c r="I10" i="2"/>
  <c r="S47" i="1"/>
  <c r="H10" i="2" s="1"/>
  <c r="P47" i="1"/>
  <c r="O47" i="1"/>
  <c r="F10" i="2" s="1"/>
  <c r="N47" i="1"/>
  <c r="E10" i="2" s="1"/>
  <c r="J47" i="1"/>
  <c r="B10" i="2"/>
  <c r="Q9" i="2"/>
  <c r="O9" i="2"/>
  <c r="T33" i="1"/>
  <c r="I9" i="2" s="1"/>
  <c r="S33" i="1"/>
  <c r="R33" i="1"/>
  <c r="G9" i="2"/>
  <c r="J33" i="1"/>
  <c r="AG30" i="1"/>
  <c r="AC30" i="1"/>
  <c r="U30" i="1"/>
  <c r="AG29" i="1"/>
  <c r="AC29" i="1"/>
  <c r="U29" i="1"/>
  <c r="AG28" i="1"/>
  <c r="AC28" i="1"/>
  <c r="U28" i="1"/>
  <c r="AG27" i="1"/>
  <c r="AC27" i="1"/>
  <c r="U27" i="1"/>
  <c r="AG26" i="1"/>
  <c r="U26" i="1"/>
  <c r="AC26" i="1"/>
  <c r="AG25" i="1"/>
  <c r="AC25" i="1"/>
  <c r="U25" i="1"/>
  <c r="AG24" i="1"/>
  <c r="AC24" i="1"/>
  <c r="U24" i="1"/>
  <c r="U21" i="1"/>
  <c r="U22" i="1"/>
  <c r="U23" i="1"/>
  <c r="AG23" i="1"/>
  <c r="AC23" i="1"/>
  <c r="AG22" i="1"/>
  <c r="AC22" i="1"/>
  <c r="AG21" i="1"/>
  <c r="AC21" i="1"/>
  <c r="P19" i="1"/>
  <c r="O19" i="1"/>
  <c r="F8" i="2"/>
  <c r="N19" i="1"/>
  <c r="E8" i="2" s="1"/>
  <c r="AG15" i="1"/>
  <c r="AC15" i="1"/>
  <c r="AG14" i="1"/>
  <c r="AC14" i="1"/>
  <c r="AG12" i="1"/>
  <c r="AC12" i="1"/>
  <c r="AG11" i="1"/>
  <c r="AC11" i="1"/>
  <c r="AG10" i="1"/>
  <c r="AC10" i="1"/>
  <c r="C18" i="35"/>
  <c r="Y17" i="35"/>
  <c r="A5" i="35"/>
  <c r="A24" i="35" s="1"/>
  <c r="A3" i="35"/>
  <c r="A1" i="35"/>
  <c r="A71" i="34"/>
  <c r="AF70" i="34"/>
  <c r="U23" i="35"/>
  <c r="AE70" i="34"/>
  <c r="AD70" i="34"/>
  <c r="S23" i="35"/>
  <c r="AB70" i="34"/>
  <c r="Q23" i="35"/>
  <c r="AA70" i="34"/>
  <c r="P23" i="35"/>
  <c r="Z70" i="34"/>
  <c r="O23" i="35" s="1"/>
  <c r="X70" i="34"/>
  <c r="M23" i="35"/>
  <c r="W70" i="34"/>
  <c r="L23" i="35"/>
  <c r="V70" i="34"/>
  <c r="K23" i="35"/>
  <c r="T70" i="34"/>
  <c r="I23" i="35" s="1"/>
  <c r="S70" i="34"/>
  <c r="H23" i="35"/>
  <c r="R70" i="34"/>
  <c r="G23" i="35"/>
  <c r="O70" i="34"/>
  <c r="F23" i="35" s="1"/>
  <c r="N70" i="34"/>
  <c r="E23" i="35" s="1"/>
  <c r="M70" i="34"/>
  <c r="D23" i="35"/>
  <c r="K70" i="34"/>
  <c r="C23" i="35"/>
  <c r="J70" i="34"/>
  <c r="B23" i="35" s="1"/>
  <c r="AG69" i="34"/>
  <c r="AG70" i="34" s="1"/>
  <c r="V23" i="35" s="1"/>
  <c r="AC69" i="34"/>
  <c r="Y69" i="34"/>
  <c r="Y70" i="34" s="1"/>
  <c r="N23" i="35"/>
  <c r="U69" i="34"/>
  <c r="AF67" i="34"/>
  <c r="U22" i="35"/>
  <c r="AF11" i="34"/>
  <c r="U8" i="35"/>
  <c r="AF15" i="34"/>
  <c r="U9" i="35" s="1"/>
  <c r="AF19" i="34"/>
  <c r="U10" i="35" s="1"/>
  <c r="AF23" i="34"/>
  <c r="U11" i="35"/>
  <c r="AF27" i="34"/>
  <c r="U12" i="35"/>
  <c r="AF31" i="34"/>
  <c r="U13" i="35" s="1"/>
  <c r="AF35" i="34"/>
  <c r="AF39" i="34"/>
  <c r="U15" i="35"/>
  <c r="AF43" i="34"/>
  <c r="U16" i="35"/>
  <c r="AF47" i="34"/>
  <c r="U17" i="35" s="1"/>
  <c r="AF51" i="34"/>
  <c r="U18" i="35" s="1"/>
  <c r="AF55" i="34"/>
  <c r="U19" i="35"/>
  <c r="AF59" i="34"/>
  <c r="U20" i="35"/>
  <c r="AF63" i="34"/>
  <c r="U21" i="35" s="1"/>
  <c r="AE67" i="34"/>
  <c r="T22" i="35" s="1"/>
  <c r="AE11" i="34"/>
  <c r="T8" i="35"/>
  <c r="AE15" i="34"/>
  <c r="T9" i="35"/>
  <c r="AE19" i="34"/>
  <c r="T10" i="35" s="1"/>
  <c r="AE23" i="34"/>
  <c r="T11" i="35" s="1"/>
  <c r="AE27" i="34"/>
  <c r="T12" i="35"/>
  <c r="AE31" i="34"/>
  <c r="T13" i="35"/>
  <c r="AE35" i="34"/>
  <c r="T14" i="35" s="1"/>
  <c r="AE39" i="34"/>
  <c r="T15" i="35" s="1"/>
  <c r="AE43" i="34"/>
  <c r="T16" i="35"/>
  <c r="AE47" i="34"/>
  <c r="T17" i="35"/>
  <c r="AE51" i="34"/>
  <c r="T18" i="35" s="1"/>
  <c r="AE55" i="34"/>
  <c r="T19" i="35" s="1"/>
  <c r="AE59" i="34"/>
  <c r="T20" i="35"/>
  <c r="AE63" i="34"/>
  <c r="T21" i="35"/>
  <c r="AD67" i="34"/>
  <c r="S22" i="35" s="1"/>
  <c r="AD11" i="34"/>
  <c r="S8" i="35" s="1"/>
  <c r="AD15" i="34"/>
  <c r="S9" i="35"/>
  <c r="AD19" i="34"/>
  <c r="S10" i="35"/>
  <c r="AD23" i="34"/>
  <c r="S11" i="35" s="1"/>
  <c r="AD27" i="34"/>
  <c r="S12" i="35" s="1"/>
  <c r="AD31" i="34"/>
  <c r="S13" i="35"/>
  <c r="AD35" i="34"/>
  <c r="S14" i="35"/>
  <c r="AD39" i="34"/>
  <c r="S15" i="35"/>
  <c r="AD43" i="34"/>
  <c r="S16" i="35" s="1"/>
  <c r="AD47" i="34"/>
  <c r="S17" i="35"/>
  <c r="AD51" i="34"/>
  <c r="S18" i="35"/>
  <c r="AD55" i="34"/>
  <c r="S19" i="35"/>
  <c r="AD59" i="34"/>
  <c r="AD63" i="34"/>
  <c r="S21" i="35"/>
  <c r="AB67" i="34"/>
  <c r="Q22" i="35"/>
  <c r="AB11" i="34"/>
  <c r="Q8" i="35" s="1"/>
  <c r="AB15" i="34"/>
  <c r="Q9" i="35" s="1"/>
  <c r="AB19" i="34"/>
  <c r="Q10" i="35"/>
  <c r="AB23" i="34"/>
  <c r="Q11" i="35"/>
  <c r="AB27" i="34"/>
  <c r="Q12" i="35"/>
  <c r="AB31" i="34"/>
  <c r="AB35" i="34"/>
  <c r="Q14" i="35"/>
  <c r="AB39" i="34"/>
  <c r="Q15" i="35"/>
  <c r="AB43" i="34"/>
  <c r="Q16" i="35"/>
  <c r="AB47" i="34"/>
  <c r="Q17" i="35" s="1"/>
  <c r="AB51" i="34"/>
  <c r="Q18" i="35"/>
  <c r="AB55" i="34"/>
  <c r="Q19" i="35"/>
  <c r="AB59" i="34"/>
  <c r="Q20" i="35" s="1"/>
  <c r="AB63" i="34"/>
  <c r="Q21" i="35" s="1"/>
  <c r="AA67" i="34"/>
  <c r="P22" i="35"/>
  <c r="AA11" i="34"/>
  <c r="P8" i="35"/>
  <c r="AA15" i="34"/>
  <c r="P9" i="35" s="1"/>
  <c r="AA19" i="34"/>
  <c r="P10" i="35" s="1"/>
  <c r="AA23" i="34"/>
  <c r="AA27" i="34"/>
  <c r="P12" i="35" s="1"/>
  <c r="AA31" i="34"/>
  <c r="P13" i="35" s="1"/>
  <c r="AA35" i="34"/>
  <c r="P14" i="35"/>
  <c r="AA39" i="34"/>
  <c r="P15" i="35"/>
  <c r="AA43" i="34"/>
  <c r="P16" i="35" s="1"/>
  <c r="AA47" i="34"/>
  <c r="P17" i="35" s="1"/>
  <c r="AA51" i="34"/>
  <c r="P18" i="35"/>
  <c r="AA55" i="34"/>
  <c r="P19" i="35"/>
  <c r="AA59" i="34"/>
  <c r="P20" i="35" s="1"/>
  <c r="AA63" i="34"/>
  <c r="P21" i="35" s="1"/>
  <c r="Z67" i="34"/>
  <c r="O22" i="35"/>
  <c r="Z11" i="34"/>
  <c r="O8" i="35"/>
  <c r="Z15" i="34"/>
  <c r="O9" i="35" s="1"/>
  <c r="Z19" i="34"/>
  <c r="Z23" i="34"/>
  <c r="O11" i="35"/>
  <c r="Z27" i="34"/>
  <c r="O12" i="35"/>
  <c r="Z31" i="34"/>
  <c r="O13" i="35" s="1"/>
  <c r="Z35" i="34"/>
  <c r="O14" i="35" s="1"/>
  <c r="Z39" i="34"/>
  <c r="O15" i="35"/>
  <c r="Z43" i="34"/>
  <c r="O16" i="35"/>
  <c r="Z47" i="34"/>
  <c r="O17" i="35" s="1"/>
  <c r="Z51" i="34"/>
  <c r="O18" i="35" s="1"/>
  <c r="Z55" i="34"/>
  <c r="O19" i="35"/>
  <c r="Z59" i="34"/>
  <c r="O20" i="35"/>
  <c r="Z63" i="34"/>
  <c r="O21" i="35" s="1"/>
  <c r="X67" i="34"/>
  <c r="M22" i="35" s="1"/>
  <c r="W67" i="34"/>
  <c r="L22" i="35"/>
  <c r="W11" i="34"/>
  <c r="L8" i="35" s="1"/>
  <c r="W15" i="34"/>
  <c r="L9" i="35" s="1"/>
  <c r="W19" i="34"/>
  <c r="L10" i="35" s="1"/>
  <c r="W23" i="34"/>
  <c r="W27" i="34"/>
  <c r="L12" i="35" s="1"/>
  <c r="W31" i="34"/>
  <c r="L13" i="35"/>
  <c r="W35" i="34"/>
  <c r="L14" i="35"/>
  <c r="W39" i="34"/>
  <c r="L15" i="35"/>
  <c r="W43" i="34"/>
  <c r="L16" i="35" s="1"/>
  <c r="W47" i="34"/>
  <c r="L17" i="35"/>
  <c r="W51" i="34"/>
  <c r="L18" i="35"/>
  <c r="W55" i="34"/>
  <c r="L19" i="35" s="1"/>
  <c r="W59" i="34"/>
  <c r="L20" i="35" s="1"/>
  <c r="W63" i="34"/>
  <c r="L21" i="35"/>
  <c r="V67" i="34"/>
  <c r="K22" i="35"/>
  <c r="V11" i="34"/>
  <c r="K8" i="35" s="1"/>
  <c r="V15" i="34"/>
  <c r="K9" i="35" s="1"/>
  <c r="V19" i="34"/>
  <c r="V23" i="34"/>
  <c r="K11" i="35" s="1"/>
  <c r="V27" i="34"/>
  <c r="K12" i="35" s="1"/>
  <c r="V31" i="34"/>
  <c r="K13" i="35"/>
  <c r="V35" i="34"/>
  <c r="K14" i="35"/>
  <c r="V39" i="34"/>
  <c r="K15" i="35" s="1"/>
  <c r="V43" i="34"/>
  <c r="K16" i="35" s="1"/>
  <c r="V47" i="34"/>
  <c r="K17" i="35"/>
  <c r="V51" i="34"/>
  <c r="K18" i="35"/>
  <c r="V55" i="34"/>
  <c r="K19" i="35" s="1"/>
  <c r="V59" i="34"/>
  <c r="K20" i="35" s="1"/>
  <c r="V63" i="34"/>
  <c r="K21" i="35"/>
  <c r="T67" i="34"/>
  <c r="I22" i="35"/>
  <c r="T11" i="34"/>
  <c r="T15" i="34"/>
  <c r="I9" i="35" s="1"/>
  <c r="T19" i="34"/>
  <c r="I10" i="35"/>
  <c r="T23" i="34"/>
  <c r="I11" i="35"/>
  <c r="T27" i="34"/>
  <c r="I12" i="35" s="1"/>
  <c r="T31" i="34"/>
  <c r="I13" i="35" s="1"/>
  <c r="T35" i="34"/>
  <c r="I14" i="35"/>
  <c r="T39" i="34"/>
  <c r="I15" i="35"/>
  <c r="T43" i="34"/>
  <c r="I16" i="35" s="1"/>
  <c r="T47" i="34"/>
  <c r="I17" i="35" s="1"/>
  <c r="T51" i="34"/>
  <c r="I18" i="35"/>
  <c r="T55" i="34"/>
  <c r="I19" i="35"/>
  <c r="T59" i="34"/>
  <c r="I20" i="35" s="1"/>
  <c r="T63" i="34"/>
  <c r="I21" i="35" s="1"/>
  <c r="S67" i="34"/>
  <c r="H22" i="35"/>
  <c r="R67" i="34"/>
  <c r="G22" i="35"/>
  <c r="O67" i="34"/>
  <c r="F22" i="35" s="1"/>
  <c r="O11" i="34"/>
  <c r="F8" i="35" s="1"/>
  <c r="O15" i="34"/>
  <c r="F9" i="35"/>
  <c r="O19" i="34"/>
  <c r="F10" i="35"/>
  <c r="O23" i="34"/>
  <c r="F11" i="35" s="1"/>
  <c r="O27" i="34"/>
  <c r="F12" i="35" s="1"/>
  <c r="O31" i="34"/>
  <c r="F13" i="35"/>
  <c r="O35" i="34"/>
  <c r="F14" i="35" s="1"/>
  <c r="O39" i="34"/>
  <c r="F15" i="35" s="1"/>
  <c r="O43" i="34"/>
  <c r="F16" i="35" s="1"/>
  <c r="O47" i="34"/>
  <c r="F17" i="35"/>
  <c r="O51" i="34"/>
  <c r="F18" i="35" s="1"/>
  <c r="O55" i="34"/>
  <c r="F19" i="35" s="1"/>
  <c r="O59" i="34"/>
  <c r="F20" i="35" s="1"/>
  <c r="O63" i="34"/>
  <c r="F21" i="35"/>
  <c r="N67" i="34"/>
  <c r="E22" i="35" s="1"/>
  <c r="N11" i="34"/>
  <c r="E8" i="35" s="1"/>
  <c r="N15" i="34"/>
  <c r="E9" i="35" s="1"/>
  <c r="N19" i="34"/>
  <c r="N23" i="34"/>
  <c r="E11" i="35" s="1"/>
  <c r="N27" i="34"/>
  <c r="E12" i="35"/>
  <c r="N31" i="34"/>
  <c r="E13" i="35"/>
  <c r="N35" i="34"/>
  <c r="E14" i="35" s="1"/>
  <c r="N39" i="34"/>
  <c r="E15" i="35" s="1"/>
  <c r="N43" i="34"/>
  <c r="E16" i="35"/>
  <c r="N47" i="34"/>
  <c r="E17" i="35"/>
  <c r="N51" i="34"/>
  <c r="E18" i="35" s="1"/>
  <c r="N55" i="34"/>
  <c r="E19" i="35" s="1"/>
  <c r="N59" i="34"/>
  <c r="E20" i="35"/>
  <c r="N63" i="34"/>
  <c r="E21" i="35"/>
  <c r="M67" i="34"/>
  <c r="D22" i="35" s="1"/>
  <c r="M11" i="34"/>
  <c r="D8" i="35" s="1"/>
  <c r="M15" i="34"/>
  <c r="D9" i="35"/>
  <c r="M19" i="34"/>
  <c r="D10" i="35"/>
  <c r="M23" i="34"/>
  <c r="D11" i="35" s="1"/>
  <c r="M27" i="34"/>
  <c r="M31" i="34"/>
  <c r="D13" i="35"/>
  <c r="M35" i="34"/>
  <c r="D14" i="35"/>
  <c r="M39" i="34"/>
  <c r="D15" i="35" s="1"/>
  <c r="M43" i="34"/>
  <c r="D16" i="35" s="1"/>
  <c r="M47" i="34"/>
  <c r="D17" i="35"/>
  <c r="M51" i="34"/>
  <c r="D18" i="35"/>
  <c r="M55" i="34"/>
  <c r="D19" i="35" s="1"/>
  <c r="M59" i="34"/>
  <c r="D20" i="35" s="1"/>
  <c r="M63" i="34"/>
  <c r="D21" i="35"/>
  <c r="K67" i="34"/>
  <c r="C22" i="35"/>
  <c r="J67" i="34"/>
  <c r="B22" i="35"/>
  <c r="J11" i="34"/>
  <c r="B8" i="35" s="1"/>
  <c r="J15" i="34"/>
  <c r="B9" i="35"/>
  <c r="J19" i="34"/>
  <c r="B10" i="35"/>
  <c r="J23" i="34"/>
  <c r="J27" i="34"/>
  <c r="B12" i="35"/>
  <c r="J31" i="34"/>
  <c r="B13" i="35" s="1"/>
  <c r="J35" i="34"/>
  <c r="B14" i="35" s="1"/>
  <c r="J39" i="34"/>
  <c r="B15" i="35" s="1"/>
  <c r="J43" i="34"/>
  <c r="B16" i="35"/>
  <c r="J47" i="34"/>
  <c r="B17" i="35"/>
  <c r="J51" i="34"/>
  <c r="B18" i="35" s="1"/>
  <c r="J55" i="34"/>
  <c r="B19" i="35" s="1"/>
  <c r="J59" i="34"/>
  <c r="B20" i="35"/>
  <c r="J63" i="34"/>
  <c r="B21" i="35"/>
  <c r="AG66" i="34"/>
  <c r="AG67" i="34" s="1"/>
  <c r="AG65" i="34"/>
  <c r="AC66" i="34"/>
  <c r="U66" i="34"/>
  <c r="Y66" i="34"/>
  <c r="Y67" i="34" s="1"/>
  <c r="N22" i="35" s="1"/>
  <c r="Y65" i="34"/>
  <c r="AC65" i="34"/>
  <c r="U65" i="34"/>
  <c r="U67" i="34" s="1"/>
  <c r="X63" i="34"/>
  <c r="M21" i="35"/>
  <c r="S63" i="34"/>
  <c r="H21" i="35" s="1"/>
  <c r="R63" i="34"/>
  <c r="G21" i="35"/>
  <c r="K63" i="34"/>
  <c r="C21" i="35"/>
  <c r="AG62" i="34"/>
  <c r="AG61" i="34"/>
  <c r="AG63" i="34"/>
  <c r="V21" i="35" s="1"/>
  <c r="AC62" i="34"/>
  <c r="Y62" i="34"/>
  <c r="Y63" i="34" s="1"/>
  <c r="N21" i="35" s="1"/>
  <c r="Y61" i="34"/>
  <c r="U62" i="34"/>
  <c r="AC61" i="34"/>
  <c r="U61" i="34"/>
  <c r="X59" i="34"/>
  <c r="M20" i="35"/>
  <c r="S59" i="34"/>
  <c r="H20" i="35"/>
  <c r="R59" i="34"/>
  <c r="G20" i="35" s="1"/>
  <c r="K59" i="34"/>
  <c r="AG58" i="34"/>
  <c r="AC58" i="34"/>
  <c r="Y58" i="34"/>
  <c r="Y57" i="34"/>
  <c r="Y59" i="34" s="1"/>
  <c r="N20" i="35" s="1"/>
  <c r="U58" i="34"/>
  <c r="AG57" i="34"/>
  <c r="AC57" i="34"/>
  <c r="U57" i="34"/>
  <c r="AH57" i="34" s="1"/>
  <c r="AI57" i="34" s="1"/>
  <c r="X55" i="34"/>
  <c r="M19" i="35"/>
  <c r="S55" i="34"/>
  <c r="H19" i="35" s="1"/>
  <c r="R55" i="34"/>
  <c r="G19" i="35" s="1"/>
  <c r="K55" i="34"/>
  <c r="AG54" i="34"/>
  <c r="AC54" i="34"/>
  <c r="Y54" i="34"/>
  <c r="U54" i="34"/>
  <c r="U53" i="34"/>
  <c r="U55" i="34"/>
  <c r="J19" i="35" s="1"/>
  <c r="AG53" i="34"/>
  <c r="AC53" i="34"/>
  <c r="Y53" i="34"/>
  <c r="X51" i="34"/>
  <c r="M18" i="35" s="1"/>
  <c r="S51" i="34"/>
  <c r="H18" i="35"/>
  <c r="R51" i="34"/>
  <c r="G18" i="35"/>
  <c r="AG50" i="34"/>
  <c r="AC50" i="34"/>
  <c r="AC49" i="34"/>
  <c r="AC51" i="34" s="1"/>
  <c r="R18" i="35" s="1"/>
  <c r="Y50" i="34"/>
  <c r="U50" i="34"/>
  <c r="AG49" i="34"/>
  <c r="Y49" i="34"/>
  <c r="U49" i="34"/>
  <c r="X47" i="34"/>
  <c r="M17" i="35" s="1"/>
  <c r="S47" i="34"/>
  <c r="H17" i="35"/>
  <c r="R47" i="34"/>
  <c r="G17" i="35"/>
  <c r="K47" i="34"/>
  <c r="C17" i="35" s="1"/>
  <c r="AG46" i="34"/>
  <c r="AG47" i="34" s="1"/>
  <c r="AC46" i="34"/>
  <c r="AC45" i="34"/>
  <c r="AC47" i="34"/>
  <c r="R17" i="35" s="1"/>
  <c r="Y46" i="34"/>
  <c r="U46" i="34"/>
  <c r="AG45" i="34"/>
  <c r="Y45" i="34"/>
  <c r="AH45" i="34" s="1"/>
  <c r="U45" i="34"/>
  <c r="X43" i="34"/>
  <c r="M16" i="35" s="1"/>
  <c r="S43" i="34"/>
  <c r="H16" i="35"/>
  <c r="R43" i="34"/>
  <c r="G16" i="35"/>
  <c r="K43" i="34"/>
  <c r="C16" i="35"/>
  <c r="AG42" i="34"/>
  <c r="AG43" i="34" s="1"/>
  <c r="V16" i="35" s="1"/>
  <c r="AG41" i="34"/>
  <c r="AC42" i="34"/>
  <c r="Y42" i="34"/>
  <c r="AH42" i="34" s="1"/>
  <c r="U42" i="34"/>
  <c r="U41" i="34"/>
  <c r="U43" i="34"/>
  <c r="J16" i="35" s="1"/>
  <c r="AC41" i="34"/>
  <c r="Y41" i="34"/>
  <c r="Y43" i="34" s="1"/>
  <c r="N16" i="35" s="1"/>
  <c r="X39" i="34"/>
  <c r="M15" i="35"/>
  <c r="S39" i="34"/>
  <c r="H15" i="35" s="1"/>
  <c r="R39" i="34"/>
  <c r="G15" i="35"/>
  <c r="K39" i="34"/>
  <c r="C15" i="35"/>
  <c r="AG38" i="34"/>
  <c r="AG37" i="34"/>
  <c r="AG39" i="34"/>
  <c r="V15" i="35" s="1"/>
  <c r="AC38" i="34"/>
  <c r="Y38" i="34"/>
  <c r="AH38" i="34" s="1"/>
  <c r="AI38" i="34" s="1"/>
  <c r="U38" i="34"/>
  <c r="AC37" i="34"/>
  <c r="AC39" i="34" s="1"/>
  <c r="R15" i="35" s="1"/>
  <c r="Y37" i="34"/>
  <c r="AH37" i="34" s="1"/>
  <c r="U37" i="34"/>
  <c r="U39" i="34"/>
  <c r="J15" i="35"/>
  <c r="X35" i="34"/>
  <c r="S35" i="34"/>
  <c r="H14" i="35" s="1"/>
  <c r="R35" i="34"/>
  <c r="G14" i="35"/>
  <c r="K35" i="34"/>
  <c r="C14" i="35"/>
  <c r="AG34" i="34"/>
  <c r="AC34" i="34"/>
  <c r="Y34" i="34"/>
  <c r="U34" i="34"/>
  <c r="AG33" i="34"/>
  <c r="AC33" i="34"/>
  <c r="AH33" i="34" s="1"/>
  <c r="AI33" i="34" s="1"/>
  <c r="U33" i="34"/>
  <c r="Y33" i="34"/>
  <c r="X31" i="34"/>
  <c r="M13" i="35"/>
  <c r="S31" i="34"/>
  <c r="H13" i="35"/>
  <c r="R31" i="34"/>
  <c r="G13" i="35" s="1"/>
  <c r="K31" i="34"/>
  <c r="C13" i="35"/>
  <c r="AG30" i="34"/>
  <c r="AC30" i="34"/>
  <c r="AC31" i="34" s="1"/>
  <c r="AC29" i="34"/>
  <c r="R13" i="35"/>
  <c r="Y30" i="34"/>
  <c r="U30" i="34"/>
  <c r="U29" i="34"/>
  <c r="AG29" i="34"/>
  <c r="AG31" i="34"/>
  <c r="V13" i="35"/>
  <c r="Y29" i="34"/>
  <c r="X27" i="34"/>
  <c r="M12" i="35" s="1"/>
  <c r="S27" i="34"/>
  <c r="H12" i="35" s="1"/>
  <c r="R27" i="34"/>
  <c r="G12" i="35"/>
  <c r="K27" i="34"/>
  <c r="C12" i="35"/>
  <c r="AG26" i="34"/>
  <c r="AG27" i="34" s="1"/>
  <c r="V12" i="35" s="1"/>
  <c r="AC26" i="34"/>
  <c r="Y26" i="34"/>
  <c r="U26" i="34"/>
  <c r="AG25" i="34"/>
  <c r="AC25" i="34"/>
  <c r="Y25" i="34"/>
  <c r="U25" i="34"/>
  <c r="AH25" i="34"/>
  <c r="X23" i="34"/>
  <c r="M11" i="35"/>
  <c r="S23" i="34"/>
  <c r="R23" i="34"/>
  <c r="G11" i="35"/>
  <c r="K23" i="34"/>
  <c r="C11" i="35"/>
  <c r="AG22" i="34"/>
  <c r="AG23" i="34" s="1"/>
  <c r="AC22" i="34"/>
  <c r="Y22" i="34"/>
  <c r="U22" i="34"/>
  <c r="AG21" i="34"/>
  <c r="AC21" i="34"/>
  <c r="Y21" i="34"/>
  <c r="U21" i="34"/>
  <c r="U23" i="34"/>
  <c r="J11" i="35" s="1"/>
  <c r="X19" i="34"/>
  <c r="M10" i="35" s="1"/>
  <c r="S19" i="34"/>
  <c r="H10" i="35"/>
  <c r="R19" i="34"/>
  <c r="G10" i="35"/>
  <c r="K19" i="34"/>
  <c r="C10" i="35" s="1"/>
  <c r="AG18" i="34"/>
  <c r="AC18" i="34"/>
  <c r="Y18" i="34"/>
  <c r="U18" i="34"/>
  <c r="U19" i="34" s="1"/>
  <c r="AG17" i="34"/>
  <c r="AC17" i="34"/>
  <c r="AC19" i="34"/>
  <c r="R10" i="35" s="1"/>
  <c r="Y17" i="34"/>
  <c r="U17" i="34"/>
  <c r="X15" i="34"/>
  <c r="M9" i="35"/>
  <c r="M24" i="35" s="1"/>
  <c r="S15" i="34"/>
  <c r="H9" i="35"/>
  <c r="R15" i="34"/>
  <c r="K15" i="34"/>
  <c r="C9" i="35" s="1"/>
  <c r="AG14" i="34"/>
  <c r="AC14" i="34"/>
  <c r="AC15" i="34" s="1"/>
  <c r="Y14" i="34"/>
  <c r="Y13" i="34"/>
  <c r="Y15" i="34"/>
  <c r="N9" i="35" s="1"/>
  <c r="U14" i="34"/>
  <c r="AG13" i="34"/>
  <c r="AG15" i="34" s="1"/>
  <c r="V9" i="35" s="1"/>
  <c r="AC13" i="34"/>
  <c r="U13" i="34"/>
  <c r="X11" i="34"/>
  <c r="M8" i="35"/>
  <c r="S11" i="34"/>
  <c r="H8" i="35" s="1"/>
  <c r="H24" i="35" s="1"/>
  <c r="R11" i="34"/>
  <c r="G8" i="35" s="1"/>
  <c r="K11" i="34"/>
  <c r="AG10" i="34"/>
  <c r="AG11" i="34" s="1"/>
  <c r="V8" i="35" s="1"/>
  <c r="AG9" i="34"/>
  <c r="AC10" i="34"/>
  <c r="Y10" i="34"/>
  <c r="U10" i="34"/>
  <c r="AC9" i="34"/>
  <c r="Y9" i="34"/>
  <c r="U9" i="34"/>
  <c r="J16" i="50"/>
  <c r="H16" i="50"/>
  <c r="Y36" i="3"/>
  <c r="N12" i="4" s="1"/>
  <c r="F23" i="50"/>
  <c r="E23" i="50"/>
  <c r="O12" i="50"/>
  <c r="M13" i="50"/>
  <c r="P15" i="50"/>
  <c r="O17" i="50"/>
  <c r="L12" i="50"/>
  <c r="AH99" i="30"/>
  <c r="AI99" i="30" s="1"/>
  <c r="AI101" i="30"/>
  <c r="Y87" i="3"/>
  <c r="N22" i="4" s="1"/>
  <c r="AC82" i="3"/>
  <c r="R21" i="4" s="1"/>
  <c r="U70" i="15"/>
  <c r="J23" i="29"/>
  <c r="U82" i="3"/>
  <c r="J21" i="4"/>
  <c r="U78" i="3"/>
  <c r="J20" i="4" s="1"/>
  <c r="U26" i="3"/>
  <c r="J11" i="4" s="1"/>
  <c r="U59" i="34"/>
  <c r="J20" i="35" s="1"/>
  <c r="AC26" i="3"/>
  <c r="R11" i="4" s="1"/>
  <c r="AG82" i="3"/>
  <c r="V21" i="4"/>
  <c r="AC87" i="3"/>
  <c r="AG79" i="30"/>
  <c r="AG175" i="30"/>
  <c r="AC19" i="37"/>
  <c r="Y127" i="37"/>
  <c r="N17" i="36"/>
  <c r="Y151" i="37"/>
  <c r="N19" i="36"/>
  <c r="AG187" i="38"/>
  <c r="V22" i="39" s="1"/>
  <c r="AC192" i="38"/>
  <c r="R23" i="39" s="1"/>
  <c r="V17" i="35"/>
  <c r="V18" i="4"/>
  <c r="AI166" i="30"/>
  <c r="AH170" i="30"/>
  <c r="AI170" i="30" s="1"/>
  <c r="AH172" i="30"/>
  <c r="AI172" i="30" s="1"/>
  <c r="AH174" i="30"/>
  <c r="AI174" i="30"/>
  <c r="AG19" i="37"/>
  <c r="V8" i="36"/>
  <c r="Y43" i="37"/>
  <c r="N10" i="36" s="1"/>
  <c r="U55" i="37"/>
  <c r="J11" i="36" s="1"/>
  <c r="AC127" i="37"/>
  <c r="R17" i="36"/>
  <c r="AC151" i="37"/>
  <c r="R19" i="36"/>
  <c r="AG19" i="15"/>
  <c r="AG62" i="15"/>
  <c r="AG192" i="38"/>
  <c r="V23" i="39" s="1"/>
  <c r="V11" i="35"/>
  <c r="Y31" i="34"/>
  <c r="N13" i="35"/>
  <c r="U35" i="34"/>
  <c r="J14" i="35" s="1"/>
  <c r="AG51" i="34"/>
  <c r="J22" i="35"/>
  <c r="AC43" i="37"/>
  <c r="R10" i="36"/>
  <c r="AG151" i="37"/>
  <c r="V19" i="36" s="1"/>
  <c r="AG207" i="37"/>
  <c r="V23" i="36"/>
  <c r="U11" i="34"/>
  <c r="J8" i="35"/>
  <c r="AG59" i="34"/>
  <c r="V20" i="35" s="1"/>
  <c r="AI100" i="30"/>
  <c r="AG43" i="37"/>
  <c r="V10" i="36"/>
  <c r="Y67" i="37"/>
  <c r="N12" i="36"/>
  <c r="AG163" i="37"/>
  <c r="V20" i="36" s="1"/>
  <c r="U207" i="37"/>
  <c r="J23" i="36" s="1"/>
  <c r="AG55" i="15"/>
  <c r="AH14" i="3"/>
  <c r="AI14" i="3"/>
  <c r="AC96" i="3"/>
  <c r="R23" i="4" s="1"/>
  <c r="AH11" i="30"/>
  <c r="AI11" i="30" s="1"/>
  <c r="AI13" i="30"/>
  <c r="AH17" i="30"/>
  <c r="AI17" i="30" s="1"/>
  <c r="AH35" i="30"/>
  <c r="AI35" i="30" s="1"/>
  <c r="AI37" i="30"/>
  <c r="AH83" i="30"/>
  <c r="AI83" i="30" s="1"/>
  <c r="AH85" i="30"/>
  <c r="AI85" i="30" s="1"/>
  <c r="AI87" i="30"/>
  <c r="AH156" i="30"/>
  <c r="AI156" i="30" s="1"/>
  <c r="AH160" i="30"/>
  <c r="AI160" i="30" s="1"/>
  <c r="AH21" i="38"/>
  <c r="AI21" i="38"/>
  <c r="AH165" i="38"/>
  <c r="AH167" i="38"/>
  <c r="AI167" i="38"/>
  <c r="AC79" i="30"/>
  <c r="AC127" i="30"/>
  <c r="AC163" i="38"/>
  <c r="R20" i="39"/>
  <c r="AH57" i="30"/>
  <c r="AI57" i="30" s="1"/>
  <c r="AI59" i="30"/>
  <c r="AH63" i="30"/>
  <c r="AI63" i="30" s="1"/>
  <c r="AH109" i="30"/>
  <c r="AI109" i="30" s="1"/>
  <c r="AH114" i="30"/>
  <c r="AI114" i="30"/>
  <c r="AH136" i="30"/>
  <c r="AI136" i="30" s="1"/>
  <c r="AH178" i="30"/>
  <c r="AI178" i="30"/>
  <c r="AH182" i="30"/>
  <c r="AI182" i="30"/>
  <c r="AH185" i="30"/>
  <c r="AI185" i="30"/>
  <c r="AH186" i="30"/>
  <c r="AI186" i="30" s="1"/>
  <c r="AH46" i="38"/>
  <c r="AI46" i="38"/>
  <c r="AH48" i="38"/>
  <c r="AI48" i="38"/>
  <c r="U91" i="38"/>
  <c r="J14" i="39"/>
  <c r="AH84" i="38"/>
  <c r="AI84" i="38" s="1"/>
  <c r="AC175" i="38"/>
  <c r="R21" i="39"/>
  <c r="J10" i="35"/>
  <c r="AI23" i="30"/>
  <c r="AH27" i="30"/>
  <c r="AI27" i="30" s="1"/>
  <c r="AH29" i="30"/>
  <c r="AI29" i="30" s="1"/>
  <c r="AI69" i="30"/>
  <c r="AI73" i="30"/>
  <c r="AI75" i="30"/>
  <c r="AH117" i="30"/>
  <c r="AI117" i="30" s="1"/>
  <c r="AI119" i="30"/>
  <c r="AI121" i="30"/>
  <c r="AH123" i="30"/>
  <c r="AI123" i="30" s="1"/>
  <c r="AH125" i="30"/>
  <c r="AI125" i="30" s="1"/>
  <c r="AC151" i="30"/>
  <c r="AH189" i="30"/>
  <c r="AC43" i="38"/>
  <c r="R10" i="39" s="1"/>
  <c r="AH134" i="38"/>
  <c r="AI134" i="38"/>
  <c r="AH157" i="38"/>
  <c r="AI157" i="38" s="1"/>
  <c r="B20" i="29"/>
  <c r="Y139" i="37"/>
  <c r="N18" i="36" s="1"/>
  <c r="Y19" i="37"/>
  <c r="N8" i="36" s="1"/>
  <c r="AI93" i="3"/>
  <c r="AH84" i="3"/>
  <c r="AI84" i="3" s="1"/>
  <c r="AH98" i="3"/>
  <c r="J24" i="4"/>
  <c r="K18" i="43"/>
  <c r="AH21" i="30"/>
  <c r="U67" i="30"/>
  <c r="AI134" i="30"/>
  <c r="Y163" i="30"/>
  <c r="AH162" i="30"/>
  <c r="AI162" i="30" s="1"/>
  <c r="AG187" i="30"/>
  <c r="AH184" i="30"/>
  <c r="AI184" i="30" s="1"/>
  <c r="K13" i="43"/>
  <c r="K19" i="43"/>
  <c r="L22" i="43"/>
  <c r="AH9" i="30"/>
  <c r="AI9" i="30" s="1"/>
  <c r="AI71" i="30"/>
  <c r="O11" i="43"/>
  <c r="K20" i="43"/>
  <c r="U55" i="30"/>
  <c r="AH47" i="30"/>
  <c r="AI47" i="30" s="1"/>
  <c r="AH81" i="30"/>
  <c r="U103" i="30"/>
  <c r="AH107" i="30"/>
  <c r="AI107" i="30"/>
  <c r="Y139" i="30"/>
  <c r="AI130" i="30"/>
  <c r="AH158" i="30"/>
  <c r="AI158" i="30" s="1"/>
  <c r="U175" i="30"/>
  <c r="Y187" i="30"/>
  <c r="AH180" i="30"/>
  <c r="AI180" i="30"/>
  <c r="AI42" i="34"/>
  <c r="AH25" i="3"/>
  <c r="AI25" i="3" s="1"/>
  <c r="AH70" i="3"/>
  <c r="AI70" i="3" s="1"/>
  <c r="AH81" i="3"/>
  <c r="AI81" i="3"/>
  <c r="O12" i="43"/>
  <c r="M13" i="43"/>
  <c r="K15" i="43"/>
  <c r="P15" i="43"/>
  <c r="M191" i="30"/>
  <c r="AH53" i="30"/>
  <c r="AI53" i="30" s="1"/>
  <c r="AH72" i="30"/>
  <c r="AI72" i="30"/>
  <c r="AG91" i="30"/>
  <c r="AH95" i="30"/>
  <c r="AI95" i="30" s="1"/>
  <c r="AI144" i="30"/>
  <c r="AG163" i="30"/>
  <c r="E8" i="29"/>
  <c r="E8" i="43"/>
  <c r="H8" i="29"/>
  <c r="H8" i="43"/>
  <c r="C9" i="29"/>
  <c r="C9" i="43"/>
  <c r="G9" i="29"/>
  <c r="G9" i="43"/>
  <c r="B10" i="29"/>
  <c r="B10" i="43"/>
  <c r="F11" i="29"/>
  <c r="F11" i="43"/>
  <c r="I11" i="29"/>
  <c r="I11" i="43"/>
  <c r="R11" i="29"/>
  <c r="E12" i="29"/>
  <c r="E12" i="43"/>
  <c r="V12" i="43"/>
  <c r="C13" i="29"/>
  <c r="C13" i="43"/>
  <c r="G13" i="29"/>
  <c r="G13" i="43"/>
  <c r="G17" i="29"/>
  <c r="G17" i="43"/>
  <c r="B18" i="29"/>
  <c r="B18" i="43"/>
  <c r="C20" i="29"/>
  <c r="C20" i="43"/>
  <c r="G20" i="29"/>
  <c r="G20" i="43"/>
  <c r="F22" i="29"/>
  <c r="F22" i="43"/>
  <c r="I22" i="43"/>
  <c r="R22" i="29"/>
  <c r="R22" i="43"/>
  <c r="AH10" i="38"/>
  <c r="AI10" i="38"/>
  <c r="AH14" i="38"/>
  <c r="AI14" i="38"/>
  <c r="AH18" i="38"/>
  <c r="AI18" i="38"/>
  <c r="F8" i="39"/>
  <c r="F24" i="39" s="1"/>
  <c r="O193" i="38"/>
  <c r="U43" i="38"/>
  <c r="J10" i="39" s="1"/>
  <c r="AI38" i="38"/>
  <c r="AG55" i="38"/>
  <c r="V11" i="39"/>
  <c r="I8" i="43"/>
  <c r="R8" i="29"/>
  <c r="R8" i="43"/>
  <c r="E9" i="43"/>
  <c r="H9" i="43"/>
  <c r="C10" i="29"/>
  <c r="C10" i="43"/>
  <c r="G10" i="29"/>
  <c r="G10" i="43"/>
  <c r="B11" i="29"/>
  <c r="B11" i="43"/>
  <c r="F12" i="29"/>
  <c r="F12" i="43"/>
  <c r="R12" i="29"/>
  <c r="R12" i="43"/>
  <c r="H13" i="29"/>
  <c r="H13" i="43"/>
  <c r="V13" i="29"/>
  <c r="V13" i="43"/>
  <c r="E17" i="29"/>
  <c r="E17" i="43"/>
  <c r="H17" i="29"/>
  <c r="H17" i="43"/>
  <c r="V17" i="29"/>
  <c r="V17" i="43"/>
  <c r="C18" i="29"/>
  <c r="C18" i="43"/>
  <c r="G18" i="29"/>
  <c r="E20" i="29"/>
  <c r="E20" i="43"/>
  <c r="H20" i="29"/>
  <c r="H20" i="43"/>
  <c r="V20" i="29"/>
  <c r="V20" i="43"/>
  <c r="B22" i="29"/>
  <c r="B22" i="43"/>
  <c r="G8" i="39"/>
  <c r="AH105" i="30"/>
  <c r="N8" i="29"/>
  <c r="N8" i="43"/>
  <c r="R9" i="29"/>
  <c r="R9" i="43"/>
  <c r="E10" i="29"/>
  <c r="E10" i="43"/>
  <c r="H10" i="29"/>
  <c r="V10" i="29"/>
  <c r="V10" i="43"/>
  <c r="C11" i="29"/>
  <c r="C11" i="43"/>
  <c r="B12" i="29"/>
  <c r="B12" i="43"/>
  <c r="F13" i="43"/>
  <c r="I13" i="29"/>
  <c r="I13" i="43"/>
  <c r="R13" i="29"/>
  <c r="R13" i="43"/>
  <c r="F17" i="29"/>
  <c r="F17" i="43"/>
  <c r="I17" i="29"/>
  <c r="I17" i="43"/>
  <c r="R17" i="29"/>
  <c r="R17" i="43"/>
  <c r="E18" i="29"/>
  <c r="E18" i="43"/>
  <c r="H18" i="29"/>
  <c r="H18" i="43"/>
  <c r="V18" i="29"/>
  <c r="F20" i="29"/>
  <c r="F20" i="43"/>
  <c r="R20" i="29"/>
  <c r="R20" i="43"/>
  <c r="C22" i="29"/>
  <c r="G22" i="29"/>
  <c r="G22" i="43"/>
  <c r="AH67" i="15"/>
  <c r="AI67" i="15" s="1"/>
  <c r="U31" i="38"/>
  <c r="J9" i="39"/>
  <c r="AH27" i="38"/>
  <c r="AI27" i="38"/>
  <c r="AH29" i="38"/>
  <c r="AI29" i="38"/>
  <c r="AH50" i="38"/>
  <c r="AI50" i="38" s="1"/>
  <c r="AH52" i="38"/>
  <c r="AI52" i="38"/>
  <c r="AH93" i="30"/>
  <c r="C8" i="29"/>
  <c r="C8" i="43"/>
  <c r="J9" i="29"/>
  <c r="J9" i="43"/>
  <c r="B9" i="29"/>
  <c r="B9" i="43"/>
  <c r="I10" i="29"/>
  <c r="I10" i="43"/>
  <c r="H11" i="29"/>
  <c r="H11" i="43"/>
  <c r="C12" i="29"/>
  <c r="C12" i="43"/>
  <c r="G12" i="29"/>
  <c r="G12" i="43"/>
  <c r="B13" i="29"/>
  <c r="B13" i="43"/>
  <c r="B17" i="29"/>
  <c r="B17" i="43"/>
  <c r="F18" i="29"/>
  <c r="F18" i="43"/>
  <c r="I18" i="29"/>
  <c r="I18" i="43"/>
  <c r="R18" i="29"/>
  <c r="R18" i="43"/>
  <c r="B20" i="43"/>
  <c r="E22" i="29"/>
  <c r="E22" i="43"/>
  <c r="U139" i="38"/>
  <c r="J18" i="39"/>
  <c r="AH142" i="38"/>
  <c r="AI142" i="38" s="1"/>
  <c r="AH144" i="38"/>
  <c r="AI144" i="38"/>
  <c r="AH150" i="38"/>
  <c r="AI150" i="38"/>
  <c r="AH169" i="38"/>
  <c r="AI169" i="38"/>
  <c r="AH54" i="38"/>
  <c r="AI54" i="38"/>
  <c r="Y91" i="38"/>
  <c r="N14" i="39" s="1"/>
  <c r="AH109" i="38"/>
  <c r="AI109" i="38" s="1"/>
  <c r="AH111" i="38"/>
  <c r="AI111" i="38"/>
  <c r="AH113" i="38"/>
  <c r="AI113" i="38"/>
  <c r="AH73" i="38"/>
  <c r="AI73" i="38" s="1"/>
  <c r="AH75" i="38"/>
  <c r="AI75" i="38" s="1"/>
  <c r="AH77" i="38"/>
  <c r="AI77" i="38"/>
  <c r="AC151" i="38"/>
  <c r="R19" i="39"/>
  <c r="AI160" i="38"/>
  <c r="H22" i="29"/>
  <c r="H22" i="43"/>
  <c r="V22" i="29"/>
  <c r="V22" i="43"/>
  <c r="AC19" i="38"/>
  <c r="R8" i="39"/>
  <c r="AG91" i="38"/>
  <c r="V14" i="39" s="1"/>
  <c r="U103" i="38"/>
  <c r="J15" i="39" s="1"/>
  <c r="AH96" i="38"/>
  <c r="AI96" i="38"/>
  <c r="AH102" i="38"/>
  <c r="AI102" i="38"/>
  <c r="AC115" i="38"/>
  <c r="R16" i="39" s="1"/>
  <c r="Y163" i="38"/>
  <c r="N20" i="39" s="1"/>
  <c r="X193" i="38"/>
  <c r="J21" i="43"/>
  <c r="N21" i="43"/>
  <c r="G21" i="43"/>
  <c r="E21" i="43"/>
  <c r="H21" i="43"/>
  <c r="V21" i="43"/>
  <c r="F21" i="43"/>
  <c r="R21" i="43"/>
  <c r="E19" i="29"/>
  <c r="E19" i="43"/>
  <c r="H19" i="29"/>
  <c r="H19" i="43"/>
  <c r="V19" i="29"/>
  <c r="V19" i="43"/>
  <c r="F19" i="29"/>
  <c r="F19" i="43"/>
  <c r="I19" i="29"/>
  <c r="I19" i="43"/>
  <c r="R19" i="29"/>
  <c r="R19" i="43"/>
  <c r="B19" i="29"/>
  <c r="C19" i="29"/>
  <c r="G19" i="29"/>
  <c r="G19" i="43"/>
  <c r="E16" i="29"/>
  <c r="E16" i="43"/>
  <c r="H16" i="29"/>
  <c r="H16" i="43"/>
  <c r="V16" i="29"/>
  <c r="F16" i="29"/>
  <c r="F16" i="43"/>
  <c r="I16" i="29"/>
  <c r="I16" i="43"/>
  <c r="R16" i="29"/>
  <c r="J16" i="29"/>
  <c r="J16" i="43"/>
  <c r="B16" i="29"/>
  <c r="C16" i="29"/>
  <c r="G16" i="29"/>
  <c r="G16" i="43"/>
  <c r="I15" i="29"/>
  <c r="I15" i="43"/>
  <c r="R15" i="29"/>
  <c r="R15" i="43"/>
  <c r="N15" i="29"/>
  <c r="N15" i="43"/>
  <c r="C15" i="29"/>
  <c r="C15" i="43"/>
  <c r="G15" i="29"/>
  <c r="G15" i="43"/>
  <c r="B15" i="29"/>
  <c r="E15" i="29"/>
  <c r="E15" i="43"/>
  <c r="V15" i="29"/>
  <c r="V15" i="43"/>
  <c r="B14" i="29"/>
  <c r="G14" i="29"/>
  <c r="E14" i="29"/>
  <c r="E14" i="43"/>
  <c r="H14" i="29"/>
  <c r="H14" i="43"/>
  <c r="V14" i="29"/>
  <c r="V14" i="43"/>
  <c r="F14" i="29"/>
  <c r="F14" i="43"/>
  <c r="I14" i="43"/>
  <c r="R14" i="29"/>
  <c r="R14" i="43"/>
  <c r="AH28" i="37"/>
  <c r="AI28" i="37"/>
  <c r="AH83" i="37"/>
  <c r="AI83" i="37"/>
  <c r="AH16" i="38"/>
  <c r="AI16" i="38" s="1"/>
  <c r="AH39" i="38"/>
  <c r="AI39" i="38"/>
  <c r="Y19" i="38"/>
  <c r="AH12" i="38"/>
  <c r="AI12" i="38" s="1"/>
  <c r="AH23" i="38"/>
  <c r="AI23" i="38"/>
  <c r="Y43" i="38"/>
  <c r="N10" i="39"/>
  <c r="AC31" i="38"/>
  <c r="AH25" i="38"/>
  <c r="AI25" i="38"/>
  <c r="U19" i="38"/>
  <c r="J8" i="39" s="1"/>
  <c r="AG103" i="38"/>
  <c r="V15" i="39"/>
  <c r="AH100" i="38"/>
  <c r="AI100" i="38"/>
  <c r="AH107" i="38"/>
  <c r="AI107" i="38" s="1"/>
  <c r="AH155" i="38"/>
  <c r="AI155" i="38"/>
  <c r="Y103" i="38"/>
  <c r="N15" i="39"/>
  <c r="AH146" i="38"/>
  <c r="AI146" i="38"/>
  <c r="AH171" i="38"/>
  <c r="AI171" i="38" s="1"/>
  <c r="AH98" i="38"/>
  <c r="AI98" i="38"/>
  <c r="AH126" i="38"/>
  <c r="AI126" i="38"/>
  <c r="AG151" i="38"/>
  <c r="V19" i="39"/>
  <c r="AH148" i="38"/>
  <c r="AI148" i="38" s="1"/>
  <c r="U163" i="38"/>
  <c r="J20" i="39"/>
  <c r="AH173" i="38"/>
  <c r="AI173" i="38"/>
  <c r="AH180" i="38"/>
  <c r="AI180" i="38"/>
  <c r="AH94" i="38"/>
  <c r="U127" i="38"/>
  <c r="J17" i="39"/>
  <c r="U151" i="38"/>
  <c r="J19" i="39" s="1"/>
  <c r="AH166" i="38"/>
  <c r="AI165" i="38"/>
  <c r="E23" i="29"/>
  <c r="V23" i="29"/>
  <c r="Y192" i="38"/>
  <c r="N23" i="39"/>
  <c r="L23" i="39"/>
  <c r="M23" i="39"/>
  <c r="M24" i="39" s="1"/>
  <c r="AH65" i="15"/>
  <c r="AI65" i="15"/>
  <c r="F23" i="17"/>
  <c r="D22" i="17"/>
  <c r="AH189" i="38"/>
  <c r="AI189" i="38"/>
  <c r="Y70" i="15"/>
  <c r="N23" i="29"/>
  <c r="AC27" i="34"/>
  <c r="R12" i="35"/>
  <c r="Y19" i="34"/>
  <c r="N10" i="35"/>
  <c r="AC11" i="34"/>
  <c r="R8" i="35"/>
  <c r="AC55" i="34"/>
  <c r="R19" i="35" s="1"/>
  <c r="AC63" i="34"/>
  <c r="R21" i="35"/>
  <c r="AC23" i="34"/>
  <c r="R11" i="35" s="1"/>
  <c r="Y35" i="34"/>
  <c r="N14" i="35"/>
  <c r="AH58" i="34"/>
  <c r="AI58" i="34" s="1"/>
  <c r="AH21" i="34"/>
  <c r="AI21" i="34" s="1"/>
  <c r="AH17" i="34"/>
  <c r="AI17" i="34"/>
  <c r="C8" i="35"/>
  <c r="AH61" i="34"/>
  <c r="AI61" i="34"/>
  <c r="AC21" i="3"/>
  <c r="R10" i="4"/>
  <c r="N10" i="4"/>
  <c r="AH85" i="3"/>
  <c r="AH51" i="3"/>
  <c r="AI51" i="3" s="1"/>
  <c r="AH66" i="3"/>
  <c r="AI66" i="3"/>
  <c r="AH64" i="3"/>
  <c r="AI64" i="3"/>
  <c r="AH40" i="3"/>
  <c r="AI40" i="3" s="1"/>
  <c r="G9" i="4"/>
  <c r="K9" i="4"/>
  <c r="S9" i="4"/>
  <c r="S25" i="4" s="1"/>
  <c r="D9" i="4"/>
  <c r="U70" i="34"/>
  <c r="H23" i="39"/>
  <c r="U192" i="38"/>
  <c r="J23" i="39" s="1"/>
  <c r="AG15" i="15"/>
  <c r="AG44" i="15"/>
  <c r="AH64" i="15"/>
  <c r="AI64" i="15"/>
  <c r="Y40" i="15"/>
  <c r="N16" i="29" s="1"/>
  <c r="AH39" i="15"/>
  <c r="AI39" i="15"/>
  <c r="H9" i="29"/>
  <c r="E9" i="29"/>
  <c r="I8" i="29"/>
  <c r="AH190" i="37"/>
  <c r="AH191" i="37"/>
  <c r="AI191" i="37" s="1"/>
  <c r="AH192" i="37"/>
  <c r="AH193" i="37"/>
  <c r="AI193" i="37"/>
  <c r="AH194" i="37"/>
  <c r="AI194" i="37"/>
  <c r="AH195" i="37"/>
  <c r="AI195" i="37" s="1"/>
  <c r="AH196" i="37"/>
  <c r="AI196" i="37" s="1"/>
  <c r="AH11" i="37"/>
  <c r="AI11" i="37"/>
  <c r="AH12" i="37"/>
  <c r="AI12" i="37"/>
  <c r="AH13" i="37"/>
  <c r="AI13" i="37" s="1"/>
  <c r="AH14" i="37"/>
  <c r="AI14" i="37" s="1"/>
  <c r="AH15" i="37"/>
  <c r="AI15" i="37"/>
  <c r="AH16" i="37"/>
  <c r="AI16" i="37" s="1"/>
  <c r="AH18" i="37"/>
  <c r="AI18" i="37"/>
  <c r="AH59" i="37"/>
  <c r="AI59" i="37"/>
  <c r="AH60" i="37"/>
  <c r="AI60" i="37"/>
  <c r="AH61" i="37"/>
  <c r="AH109" i="37"/>
  <c r="AI109" i="37"/>
  <c r="AH110" i="37"/>
  <c r="AH111" i="37"/>
  <c r="AI111" i="37"/>
  <c r="AH112" i="37"/>
  <c r="AI112" i="37"/>
  <c r="AH113" i="37"/>
  <c r="AI113" i="37" s="1"/>
  <c r="AH70" i="37"/>
  <c r="AI70" i="37"/>
  <c r="AI84" i="37"/>
  <c r="AH90" i="37"/>
  <c r="AI90" i="37" s="1"/>
  <c r="AH131" i="37"/>
  <c r="AI131" i="37"/>
  <c r="AH132" i="37"/>
  <c r="AI132" i="37"/>
  <c r="AH133" i="37"/>
  <c r="AI133" i="37"/>
  <c r="AH137" i="37"/>
  <c r="AI137" i="37" s="1"/>
  <c r="AH138" i="37"/>
  <c r="AI138" i="37"/>
  <c r="AH157" i="37"/>
  <c r="AI157" i="37"/>
  <c r="AH161" i="37"/>
  <c r="AI161" i="37"/>
  <c r="AH162" i="37"/>
  <c r="N208" i="37"/>
  <c r="AH99" i="37"/>
  <c r="AI99" i="37" s="1"/>
  <c r="AH101" i="37"/>
  <c r="AI101" i="37"/>
  <c r="Y175" i="37"/>
  <c r="N21" i="36"/>
  <c r="AC175" i="37"/>
  <c r="R21" i="36" s="1"/>
  <c r="AG175" i="37"/>
  <c r="V21" i="36" s="1"/>
  <c r="AH165" i="37"/>
  <c r="AI165" i="37"/>
  <c r="AH166" i="37"/>
  <c r="AI166" i="37"/>
  <c r="U175" i="37"/>
  <c r="J21" i="36" s="1"/>
  <c r="AH171" i="37"/>
  <c r="AI171" i="37" s="1"/>
  <c r="AH172" i="37"/>
  <c r="AI172" i="37"/>
  <c r="AH174" i="37"/>
  <c r="AH178" i="37"/>
  <c r="AI178" i="37"/>
  <c r="AH180" i="37"/>
  <c r="AI180" i="37"/>
  <c r="AH183" i="37"/>
  <c r="AI183" i="37" s="1"/>
  <c r="AH186" i="37"/>
  <c r="AI186" i="37" s="1"/>
  <c r="AH154" i="37"/>
  <c r="AH155" i="37"/>
  <c r="AI155" i="37"/>
  <c r="AH156" i="37"/>
  <c r="AI156" i="37"/>
  <c r="U151" i="37"/>
  <c r="J19" i="36" s="1"/>
  <c r="AH144" i="37"/>
  <c r="AI144" i="37" s="1"/>
  <c r="AH145" i="37"/>
  <c r="AI145" i="37"/>
  <c r="AH147" i="37"/>
  <c r="AG139" i="37"/>
  <c r="V18" i="36"/>
  <c r="AC139" i="37"/>
  <c r="R18" i="36"/>
  <c r="AH117" i="37"/>
  <c r="AH118" i="37"/>
  <c r="AI118" i="37"/>
  <c r="AH119" i="37"/>
  <c r="AI119" i="37"/>
  <c r="AH121" i="37"/>
  <c r="AI121" i="37" s="1"/>
  <c r="AH122" i="37"/>
  <c r="AH125" i="37"/>
  <c r="AI125" i="37"/>
  <c r="AH126" i="37"/>
  <c r="AI126" i="37" s="1"/>
  <c r="U127" i="37"/>
  <c r="J17" i="36"/>
  <c r="AG127" i="37"/>
  <c r="V17" i="36"/>
  <c r="AH97" i="37"/>
  <c r="AI97" i="37" s="1"/>
  <c r="Y79" i="37"/>
  <c r="N13" i="36"/>
  <c r="AH72" i="37"/>
  <c r="AI72" i="37"/>
  <c r="AH74" i="37"/>
  <c r="AI74" i="37"/>
  <c r="AH75" i="37"/>
  <c r="AH76" i="37"/>
  <c r="AI76" i="37"/>
  <c r="AH78" i="37"/>
  <c r="AI78" i="37"/>
  <c r="U67" i="37"/>
  <c r="J12" i="36"/>
  <c r="AH62" i="37"/>
  <c r="AI62" i="37" s="1"/>
  <c r="AH63" i="37"/>
  <c r="AI63" i="37"/>
  <c r="AH64" i="37"/>
  <c r="AH66" i="37"/>
  <c r="AI66" i="37" s="1"/>
  <c r="AH46" i="37"/>
  <c r="AI46" i="37"/>
  <c r="AH48" i="37"/>
  <c r="AI48" i="37"/>
  <c r="AH49" i="37"/>
  <c r="AI49" i="37" s="1"/>
  <c r="AH50" i="37"/>
  <c r="AH52" i="37"/>
  <c r="AI52" i="37"/>
  <c r="AH53" i="37"/>
  <c r="AI53" i="37"/>
  <c r="AH54" i="37"/>
  <c r="AI54" i="37" s="1"/>
  <c r="U43" i="37"/>
  <c r="AH35" i="37"/>
  <c r="AI35" i="37"/>
  <c r="AH36" i="37"/>
  <c r="AI36" i="37" s="1"/>
  <c r="AH37" i="37"/>
  <c r="AI37" i="37"/>
  <c r="AH38" i="37"/>
  <c r="AI38" i="37"/>
  <c r="AH39" i="37"/>
  <c r="AI39" i="37"/>
  <c r="AH40" i="37"/>
  <c r="AI40" i="37" s="1"/>
  <c r="AH42" i="37"/>
  <c r="Y51" i="1"/>
  <c r="V81" i="1"/>
  <c r="K11" i="2"/>
  <c r="K25" i="2" s="1"/>
  <c r="U132" i="1"/>
  <c r="J12" i="2"/>
  <c r="T8" i="2"/>
  <c r="U8" i="2"/>
  <c r="S8" i="2"/>
  <c r="V507" i="1"/>
  <c r="K24" i="2" s="1"/>
  <c r="AH220" i="1"/>
  <c r="AI220" i="1" s="1"/>
  <c r="V331" i="1"/>
  <c r="K17" i="2"/>
  <c r="AH22" i="37"/>
  <c r="AI22" i="37"/>
  <c r="AH24" i="37"/>
  <c r="AI24" i="37" s="1"/>
  <c r="AH25" i="37"/>
  <c r="AI25" i="37" s="1"/>
  <c r="AH26" i="37"/>
  <c r="AI26" i="37"/>
  <c r="AH29" i="37"/>
  <c r="AI29" i="37"/>
  <c r="AH30" i="37"/>
  <c r="AI30" i="37" s="1"/>
  <c r="U19" i="37"/>
  <c r="J8" i="36" s="1"/>
  <c r="AI64" i="37"/>
  <c r="AI42" i="37"/>
  <c r="AH21" i="37"/>
  <c r="AI21" i="37" s="1"/>
  <c r="AI61" i="37"/>
  <c r="AH10" i="37"/>
  <c r="AH17" i="37"/>
  <c r="AI17" i="37"/>
  <c r="B8" i="36"/>
  <c r="O208" i="37"/>
  <c r="F8" i="36"/>
  <c r="Y31" i="37"/>
  <c r="N9" i="36" s="1"/>
  <c r="AH23" i="37"/>
  <c r="AI23" i="37"/>
  <c r="AH34" i="37"/>
  <c r="AH41" i="37"/>
  <c r="Y55" i="37"/>
  <c r="N11" i="36" s="1"/>
  <c r="AH47" i="37"/>
  <c r="AI47" i="37" s="1"/>
  <c r="AH58" i="37"/>
  <c r="AI58" i="37"/>
  <c r="AH65" i="37"/>
  <c r="AI65" i="37" s="1"/>
  <c r="AC79" i="37"/>
  <c r="R13" i="36"/>
  <c r="AH73" i="37"/>
  <c r="AH81" i="37"/>
  <c r="AH89" i="37"/>
  <c r="AC103" i="37"/>
  <c r="R15" i="36"/>
  <c r="AH95" i="37"/>
  <c r="AC115" i="37"/>
  <c r="R16" i="36" s="1"/>
  <c r="Y115" i="37"/>
  <c r="N16" i="36" s="1"/>
  <c r="AH107" i="37"/>
  <c r="AH108" i="37"/>
  <c r="AI108" i="37" s="1"/>
  <c r="AH129" i="37"/>
  <c r="AH135" i="37"/>
  <c r="AI135" i="37" s="1"/>
  <c r="AH136" i="37"/>
  <c r="U139" i="37"/>
  <c r="J18" i="36" s="1"/>
  <c r="S208" i="37"/>
  <c r="T208" i="37"/>
  <c r="I8" i="36"/>
  <c r="AH45" i="37"/>
  <c r="C8" i="36"/>
  <c r="G8" i="36"/>
  <c r="K8" i="36"/>
  <c r="K24" i="36" s="1"/>
  <c r="O8" i="36"/>
  <c r="AD208" i="37"/>
  <c r="S8" i="36"/>
  <c r="AC31" i="37"/>
  <c r="R9" i="36" s="1"/>
  <c r="AH27" i="37"/>
  <c r="AI27" i="37" s="1"/>
  <c r="AC55" i="37"/>
  <c r="R11" i="36"/>
  <c r="AH51" i="37"/>
  <c r="AG67" i="37"/>
  <c r="V12" i="36"/>
  <c r="AG79" i="37"/>
  <c r="V13" i="36"/>
  <c r="AH71" i="37"/>
  <c r="AI71" i="37"/>
  <c r="Y91" i="37"/>
  <c r="AH87" i="37"/>
  <c r="AI87" i="37"/>
  <c r="AH96" i="37"/>
  <c r="AH123" i="37"/>
  <c r="AH141" i="37"/>
  <c r="AI141" i="37" s="1"/>
  <c r="AI147" i="37"/>
  <c r="AH148" i="37"/>
  <c r="E8" i="36"/>
  <c r="X208" i="37"/>
  <c r="M8" i="36"/>
  <c r="AH9" i="37"/>
  <c r="AI9" i="37" s="1"/>
  <c r="AG31" i="37"/>
  <c r="AH33" i="37"/>
  <c r="AI33" i="37"/>
  <c r="AG55" i="37"/>
  <c r="V11" i="36"/>
  <c r="AH57" i="37"/>
  <c r="AH69" i="37"/>
  <c r="AH77" i="37"/>
  <c r="AC91" i="37"/>
  <c r="R14" i="36"/>
  <c r="AH85" i="37"/>
  <c r="AI85" i="37"/>
  <c r="AH93" i="37"/>
  <c r="AI93" i="37" s="1"/>
  <c r="AH105" i="37"/>
  <c r="AG115" i="37"/>
  <c r="V16" i="36" s="1"/>
  <c r="AI117" i="37"/>
  <c r="AH143" i="37"/>
  <c r="AH167" i="37"/>
  <c r="U79" i="37"/>
  <c r="J13" i="36"/>
  <c r="U103" i="37"/>
  <c r="J15" i="36"/>
  <c r="AH114" i="37"/>
  <c r="AH120" i="37"/>
  <c r="AI120" i="37"/>
  <c r="AH149" i="37"/>
  <c r="U163" i="37"/>
  <c r="J20" i="36"/>
  <c r="AH153" i="37"/>
  <c r="AH158" i="37"/>
  <c r="AI158" i="37" s="1"/>
  <c r="AH168" i="37"/>
  <c r="AI168" i="37"/>
  <c r="AH173" i="37"/>
  <c r="AI173" i="37" s="1"/>
  <c r="AC187" i="37"/>
  <c r="R22" i="36"/>
  <c r="Y187" i="37"/>
  <c r="N22" i="36"/>
  <c r="AH184" i="37"/>
  <c r="AI184" i="37"/>
  <c r="AH124" i="37"/>
  <c r="AH130" i="37"/>
  <c r="AI130" i="37" s="1"/>
  <c r="AH142" i="37"/>
  <c r="AI142" i="37" s="1"/>
  <c r="AH159" i="37"/>
  <c r="AI159" i="37"/>
  <c r="AH169" i="37"/>
  <c r="AI169" i="37" s="1"/>
  <c r="AI174" i="37"/>
  <c r="AA208" i="37"/>
  <c r="AH100" i="37"/>
  <c r="AH106" i="37"/>
  <c r="AI106" i="37" s="1"/>
  <c r="AH134" i="37"/>
  <c r="AI134" i="37"/>
  <c r="AH146" i="37"/>
  <c r="AH150" i="37"/>
  <c r="AC163" i="37"/>
  <c r="R20" i="36" s="1"/>
  <c r="Y163" i="37"/>
  <c r="N20" i="36" s="1"/>
  <c r="AH160" i="37"/>
  <c r="AH170" i="37"/>
  <c r="U187" i="37"/>
  <c r="J22" i="36"/>
  <c r="AH182" i="37"/>
  <c r="M208" i="37"/>
  <c r="AE208" i="37"/>
  <c r="U190" i="30"/>
  <c r="J191" i="30"/>
  <c r="L10" i="14"/>
  <c r="E11" i="14"/>
  <c r="D22" i="14"/>
  <c r="M24" i="14"/>
  <c r="S8" i="14"/>
  <c r="P8" i="29"/>
  <c r="P10" i="14"/>
  <c r="P13" i="29"/>
  <c r="F16" i="31"/>
  <c r="L11" i="31"/>
  <c r="AC47" i="13"/>
  <c r="R13" i="14" s="1"/>
  <c r="D13" i="31"/>
  <c r="D13" i="14"/>
  <c r="H13" i="31"/>
  <c r="H13" i="14"/>
  <c r="M13" i="29"/>
  <c r="M13" i="31"/>
  <c r="M13" i="14"/>
  <c r="D18" i="14"/>
  <c r="O8" i="29"/>
  <c r="U13" i="14"/>
  <c r="P18" i="14"/>
  <c r="L9" i="14"/>
  <c r="O10" i="31"/>
  <c r="K12" i="29"/>
  <c r="O12" i="29"/>
  <c r="O12" i="31"/>
  <c r="O12" i="14"/>
  <c r="E13" i="31"/>
  <c r="P15" i="29"/>
  <c r="P15" i="31"/>
  <c r="P15" i="14"/>
  <c r="I8" i="31"/>
  <c r="K9" i="31"/>
  <c r="O11" i="29"/>
  <c r="I12" i="31"/>
  <c r="I12" i="14"/>
  <c r="Q12" i="29"/>
  <c r="K13" i="31"/>
  <c r="I14" i="31"/>
  <c r="Q14" i="31"/>
  <c r="K15" i="29"/>
  <c r="K15" i="31"/>
  <c r="K15" i="14"/>
  <c r="S15" i="14"/>
  <c r="K17" i="29"/>
  <c r="S17" i="29"/>
  <c r="S17" i="14"/>
  <c r="E19" i="14"/>
  <c r="H20" i="14"/>
  <c r="T20" i="29"/>
  <c r="O14" i="29"/>
  <c r="U15" i="29"/>
  <c r="U15" i="14"/>
  <c r="K16" i="14"/>
  <c r="I17" i="31"/>
  <c r="Q18" i="14"/>
  <c r="U18" i="14"/>
  <c r="O19" i="31"/>
  <c r="H23" i="14"/>
  <c r="L23" i="14"/>
  <c r="K19" i="14"/>
  <c r="L12" i="31"/>
  <c r="T12" i="14"/>
  <c r="B13" i="14"/>
  <c r="B15" i="14"/>
  <c r="F15" i="31"/>
  <c r="F15" i="14"/>
  <c r="H16" i="14"/>
  <c r="H24" i="14"/>
  <c r="F17" i="14"/>
  <c r="G9" i="14"/>
  <c r="S13" i="14"/>
  <c r="K18" i="14"/>
  <c r="Q22" i="14"/>
  <c r="G23" i="14"/>
  <c r="M20" i="14"/>
  <c r="Q22" i="31"/>
  <c r="G22" i="14"/>
  <c r="E8" i="10"/>
  <c r="E24" i="10"/>
  <c r="J10" i="10"/>
  <c r="R11" i="10"/>
  <c r="V13" i="10"/>
  <c r="R14" i="10"/>
  <c r="F8" i="10"/>
  <c r="F24" i="10"/>
  <c r="V11" i="10"/>
  <c r="N20" i="10"/>
  <c r="N10" i="10"/>
  <c r="V10" i="10"/>
  <c r="N13" i="10"/>
  <c r="V14" i="10"/>
  <c r="V16" i="10"/>
  <c r="V21" i="10"/>
  <c r="J15" i="10"/>
  <c r="J16" i="10"/>
  <c r="R18" i="10"/>
  <c r="D8" i="10"/>
  <c r="D24" i="10"/>
  <c r="J11" i="10"/>
  <c r="J13" i="10"/>
  <c r="J18" i="10"/>
  <c r="J20" i="10"/>
  <c r="N21" i="10"/>
  <c r="J21" i="10"/>
  <c r="J22" i="10"/>
  <c r="R21" i="10"/>
  <c r="N17" i="29"/>
  <c r="N17" i="43"/>
  <c r="AI21" i="30"/>
  <c r="AI81" i="30"/>
  <c r="AI93" i="30"/>
  <c r="AI190" i="37"/>
  <c r="AI45" i="34"/>
  <c r="AI25" i="34"/>
  <c r="J23" i="35"/>
  <c r="AH40" i="15"/>
  <c r="W16" i="29"/>
  <c r="Y142" i="1"/>
  <c r="AI51" i="37"/>
  <c r="AI57" i="37"/>
  <c r="AI136" i="37"/>
  <c r="AI81" i="37"/>
  <c r="AI41" i="37"/>
  <c r="AI10" i="37"/>
  <c r="AI123" i="37"/>
  <c r="AI124" i="37"/>
  <c r="AI107" i="37"/>
  <c r="AI95" i="37"/>
  <c r="AI73" i="37"/>
  <c r="AI146" i="37"/>
  <c r="AI69" i="37"/>
  <c r="AI148" i="37"/>
  <c r="AI160" i="37"/>
  <c r="AI150" i="37"/>
  <c r="AI153" i="37"/>
  <c r="AI114" i="37"/>
  <c r="AI105" i="37"/>
  <c r="AI129" i="37"/>
  <c r="AI34" i="37"/>
  <c r="J23" i="31"/>
  <c r="J17" i="31"/>
  <c r="W20" i="10"/>
  <c r="X20" i="10"/>
  <c r="AI40" i="15"/>
  <c r="W18" i="10"/>
  <c r="X18" i="10"/>
  <c r="W17" i="10"/>
  <c r="W14" i="10"/>
  <c r="X14" i="10"/>
  <c r="W16" i="10"/>
  <c r="X16" i="10"/>
  <c r="X23" i="10"/>
  <c r="Y23" i="10"/>
  <c r="W19" i="10"/>
  <c r="X19" i="10"/>
  <c r="Y22" i="10"/>
  <c r="X22" i="10"/>
  <c r="W22" i="10"/>
  <c r="W15" i="10"/>
  <c r="Y15" i="10"/>
  <c r="X15" i="10"/>
  <c r="W21" i="10"/>
  <c r="Y21" i="10"/>
  <c r="X21" i="10"/>
  <c r="Y19" i="10"/>
  <c r="Y16" i="10"/>
  <c r="Y24" i="10"/>
  <c r="X24" i="10"/>
  <c r="Y20" i="10"/>
  <c r="Y14" i="10"/>
  <c r="Y18" i="10"/>
  <c r="U10" i="2"/>
  <c r="O10" i="2"/>
  <c r="S10" i="2"/>
  <c r="C24" i="45"/>
  <c r="K22" i="31"/>
  <c r="F22" i="31"/>
  <c r="AC104" i="13"/>
  <c r="R20" i="14"/>
  <c r="U17" i="13"/>
  <c r="J9" i="14"/>
  <c r="AH52" i="44"/>
  <c r="AI52" i="44" s="1"/>
  <c r="X22" i="45" s="1"/>
  <c r="AB100" i="44"/>
  <c r="AH40" i="44"/>
  <c r="Q14" i="14"/>
  <c r="L14" i="14"/>
  <c r="Q14" i="29"/>
  <c r="G14" i="14"/>
  <c r="K208" i="37"/>
  <c r="V208" i="37"/>
  <c r="AH189" i="37"/>
  <c r="AI189" i="37"/>
  <c r="AF208" i="37"/>
  <c r="C23" i="36"/>
  <c r="C24" i="36"/>
  <c r="AH59" i="44"/>
  <c r="AI59" i="44" s="1"/>
  <c r="Y92" i="49"/>
  <c r="AH206" i="37"/>
  <c r="AI206" i="37"/>
  <c r="D24" i="36"/>
  <c r="V14" i="36"/>
  <c r="Y103" i="37"/>
  <c r="N15" i="36" s="1"/>
  <c r="F24" i="36"/>
  <c r="S24" i="36"/>
  <c r="E24" i="36"/>
  <c r="AH200" i="37"/>
  <c r="AI200" i="37"/>
  <c r="AI89" i="37"/>
  <c r="AI45" i="37"/>
  <c r="P24" i="36"/>
  <c r="AH201" i="37"/>
  <c r="AH198" i="37"/>
  <c r="AC64" i="9"/>
  <c r="R23" i="10" s="1"/>
  <c r="A3" i="13"/>
  <c r="A3" i="16"/>
  <c r="A3" i="17"/>
  <c r="Y52" i="42"/>
  <c r="K72" i="42"/>
  <c r="AH30" i="42"/>
  <c r="AG52" i="42"/>
  <c r="AH51" i="42"/>
  <c r="AI51" i="42" s="1"/>
  <c r="AH63" i="42"/>
  <c r="AI63" i="42"/>
  <c r="AD72" i="42"/>
  <c r="AG31" i="42"/>
  <c r="N72" i="42"/>
  <c r="AH37" i="42"/>
  <c r="AH39" i="42"/>
  <c r="AH43" i="42"/>
  <c r="AI43" i="42"/>
  <c r="AH46" i="42"/>
  <c r="U52" i="42"/>
  <c r="AG35" i="42"/>
  <c r="AC40" i="42"/>
  <c r="AC56" i="42"/>
  <c r="Y60" i="42"/>
  <c r="AH67" i="42"/>
  <c r="AI67" i="42"/>
  <c r="Y15" i="42"/>
  <c r="AA72" i="42"/>
  <c r="AG23" i="42"/>
  <c r="AH25" i="42"/>
  <c r="AI25" i="42"/>
  <c r="U35" i="42"/>
  <c r="AC44" i="42"/>
  <c r="AH9" i="42"/>
  <c r="M72" i="42"/>
  <c r="X72" i="42"/>
  <c r="V72" i="42"/>
  <c r="AF72" i="42"/>
  <c r="AE72" i="42"/>
  <c r="Y48" i="42"/>
  <c r="O72" i="42"/>
  <c r="Y68" i="42"/>
  <c r="Y31" i="42"/>
  <c r="AG40" i="42"/>
  <c r="AH55" i="42"/>
  <c r="AC27" i="42"/>
  <c r="AG44" i="42"/>
  <c r="AC48" i="42"/>
  <c r="AC52" i="42"/>
  <c r="U56" i="42"/>
  <c r="AH54" i="42"/>
  <c r="AI54" i="42"/>
  <c r="U44" i="42"/>
  <c r="AC19" i="42"/>
  <c r="AC72" i="42" s="1"/>
  <c r="W72" i="42"/>
  <c r="AH34" i="42"/>
  <c r="AI34" i="42"/>
  <c r="AH21" i="42"/>
  <c r="AH10" i="42"/>
  <c r="S72" i="42"/>
  <c r="AH14" i="42"/>
  <c r="AI14" i="42" s="1"/>
  <c r="AH42" i="42"/>
  <c r="AI42" i="42" s="1"/>
  <c r="AH18" i="42"/>
  <c r="AI18" i="42" s="1"/>
  <c r="J72" i="42"/>
  <c r="AC31" i="42"/>
  <c r="Y35" i="42"/>
  <c r="AH58" i="42"/>
  <c r="AI58" i="42"/>
  <c r="E22" i="17"/>
  <c r="AH19" i="16"/>
  <c r="AI19" i="16"/>
  <c r="AI267" i="16"/>
  <c r="X16" i="17"/>
  <c r="C8" i="17"/>
  <c r="O10" i="17"/>
  <c r="B10" i="17"/>
  <c r="AF193" i="38"/>
  <c r="R9" i="39"/>
  <c r="I8" i="39"/>
  <c r="I24" i="39" s="1"/>
  <c r="T193" i="38"/>
  <c r="T8" i="39"/>
  <c r="H9" i="39"/>
  <c r="H24" i="39" s="1"/>
  <c r="S193" i="38"/>
  <c r="G10" i="39"/>
  <c r="R193" i="38"/>
  <c r="Q10" i="39"/>
  <c r="AB193" i="38"/>
  <c r="AH70" i="38"/>
  <c r="AI70" i="38" s="1"/>
  <c r="U79" i="38"/>
  <c r="J13" i="39"/>
  <c r="AH141" i="38"/>
  <c r="AI141" i="38" s="1"/>
  <c r="Y151" i="38"/>
  <c r="N19" i="39"/>
  <c r="C8" i="39"/>
  <c r="C24" i="39" s="1"/>
  <c r="K193" i="38"/>
  <c r="B19" i="39"/>
  <c r="AH81" i="38"/>
  <c r="AC91" i="38"/>
  <c r="R14" i="39" s="1"/>
  <c r="AG163" i="38"/>
  <c r="V20" i="39"/>
  <c r="AH154" i="38"/>
  <c r="AI154" i="38"/>
  <c r="AG43" i="38"/>
  <c r="AG127" i="38"/>
  <c r="V17" i="39" s="1"/>
  <c r="O8" i="39"/>
  <c r="Z193" i="38"/>
  <c r="D9" i="39"/>
  <c r="L10" i="39"/>
  <c r="L24" i="39"/>
  <c r="W193" i="38"/>
  <c r="N8" i="39"/>
  <c r="Y31" i="38"/>
  <c r="N9" i="39" s="1"/>
  <c r="Y115" i="38"/>
  <c r="N16" i="39" s="1"/>
  <c r="P24" i="39"/>
  <c r="AH47" i="38"/>
  <c r="AH117" i="38"/>
  <c r="AI153" i="38"/>
  <c r="AH33" i="38"/>
  <c r="V10" i="39"/>
  <c r="AH106" i="38"/>
  <c r="AI106" i="38" s="1"/>
  <c r="AH22" i="38"/>
  <c r="AI22" i="38" s="1"/>
  <c r="AC67" i="38"/>
  <c r="R12" i="39"/>
  <c r="AH58" i="38"/>
  <c r="AI58" i="38" s="1"/>
  <c r="AI93" i="38"/>
  <c r="J193" i="38"/>
  <c r="AA193" i="38"/>
  <c r="AH178" i="38"/>
  <c r="AI178" i="38" s="1"/>
  <c r="K8" i="39"/>
  <c r="K24" i="39"/>
  <c r="AH118" i="38"/>
  <c r="AI118" i="38"/>
  <c r="AC55" i="38"/>
  <c r="R11" i="39" s="1"/>
  <c r="N193" i="38"/>
  <c r="AH105" i="38"/>
  <c r="AC139" i="38"/>
  <c r="R18" i="39" s="1"/>
  <c r="AC187" i="38"/>
  <c r="R22" i="39"/>
  <c r="AH57" i="38"/>
  <c r="U56" i="49"/>
  <c r="Y68" i="49"/>
  <c r="Z93" i="49"/>
  <c r="AH25" i="49"/>
  <c r="AH62" i="49"/>
  <c r="AI62" i="49"/>
  <c r="AG27" i="49"/>
  <c r="AH37" i="49"/>
  <c r="AI37" i="49"/>
  <c r="AH51" i="49"/>
  <c r="AI51" i="49"/>
  <c r="AH38" i="49"/>
  <c r="AG11" i="49"/>
  <c r="AD93" i="49"/>
  <c r="AC11" i="49"/>
  <c r="W93" i="49"/>
  <c r="AH22" i="49"/>
  <c r="U35" i="49"/>
  <c r="AH67" i="49"/>
  <c r="Y11" i="49"/>
  <c r="AC15" i="49"/>
  <c r="Y23" i="49"/>
  <c r="AG31" i="49"/>
  <c r="AC64" i="49"/>
  <c r="AG15" i="49"/>
  <c r="Y15" i="49"/>
  <c r="AG48" i="49"/>
  <c r="Y56" i="49"/>
  <c r="U60" i="49"/>
  <c r="AH9" i="49"/>
  <c r="AI9" i="49"/>
  <c r="AE93" i="49"/>
  <c r="AH47" i="49"/>
  <c r="AI47" i="49" s="1"/>
  <c r="K93" i="49"/>
  <c r="X93" i="49"/>
  <c r="S93" i="49"/>
  <c r="AH29" i="49"/>
  <c r="AH46" i="49"/>
  <c r="AI46" i="49"/>
  <c r="O93" i="49"/>
  <c r="AG19" i="49"/>
  <c r="Y27" i="49"/>
  <c r="Y44" i="49"/>
  <c r="AG60" i="49"/>
  <c r="R93" i="49"/>
  <c r="U40" i="49"/>
  <c r="AC44" i="49"/>
  <c r="Y48" i="49"/>
  <c r="AG52" i="49"/>
  <c r="AH72" i="49"/>
  <c r="AI72" i="49" s="1"/>
  <c r="AH70" i="49"/>
  <c r="AI70" i="49"/>
  <c r="AH21" i="49"/>
  <c r="AI21" i="49" s="1"/>
  <c r="U31" i="49"/>
  <c r="AG44" i="49"/>
  <c r="AH50" i="49"/>
  <c r="AH52" i="49"/>
  <c r="AI52" i="49" s="1"/>
  <c r="AH66" i="49"/>
  <c r="AH74" i="49"/>
  <c r="AI74" i="49" s="1"/>
  <c r="Y31" i="49"/>
  <c r="AH34" i="49"/>
  <c r="AH43" i="49"/>
  <c r="Y52" i="49"/>
  <c r="N93" i="49"/>
  <c r="AH39" i="49"/>
  <c r="AI39" i="49" s="1"/>
  <c r="AH58" i="49"/>
  <c r="AI58" i="49"/>
  <c r="AH63" i="49"/>
  <c r="AI63" i="49"/>
  <c r="AH10" i="49"/>
  <c r="AI10" i="49" s="1"/>
  <c r="AH26" i="49"/>
  <c r="AI26" i="49" s="1"/>
  <c r="AA93" i="49"/>
  <c r="AG40" i="49"/>
  <c r="AC40" i="49"/>
  <c r="AC56" i="49"/>
  <c r="AG68" i="49"/>
  <c r="U44" i="49"/>
  <c r="U27" i="49"/>
  <c r="AH54" i="49"/>
  <c r="AI54" i="49"/>
  <c r="M93" i="49"/>
  <c r="AC35" i="49"/>
  <c r="AC52" i="49"/>
  <c r="AH55" i="49"/>
  <c r="AI55" i="49" s="1"/>
  <c r="Y64" i="49"/>
  <c r="J93" i="49"/>
  <c r="AH13" i="49"/>
  <c r="AH15" i="49" s="1"/>
  <c r="AI15" i="49" s="1"/>
  <c r="AI13" i="49"/>
  <c r="U19" i="49"/>
  <c r="AH14" i="49"/>
  <c r="T93" i="49"/>
  <c r="AH30" i="49"/>
  <c r="AH31" i="49"/>
  <c r="AI31" i="49" s="1"/>
  <c r="AC48" i="49"/>
  <c r="AH59" i="49"/>
  <c r="AI59" i="49"/>
  <c r="V93" i="49"/>
  <c r="U48" i="49"/>
  <c r="AH68" i="15"/>
  <c r="J20" i="50"/>
  <c r="J20" i="29"/>
  <c r="J20" i="43"/>
  <c r="N19" i="50"/>
  <c r="N19" i="29"/>
  <c r="N19" i="43"/>
  <c r="I22" i="29"/>
  <c r="C17" i="29"/>
  <c r="AH54" i="15"/>
  <c r="AI54" i="15"/>
  <c r="I20" i="43"/>
  <c r="I21" i="43"/>
  <c r="I20" i="29"/>
  <c r="Y48" i="15"/>
  <c r="N18" i="50" s="1"/>
  <c r="Y62" i="15"/>
  <c r="I14" i="29"/>
  <c r="C17" i="43"/>
  <c r="C22" i="43"/>
  <c r="V18" i="43"/>
  <c r="G18" i="43"/>
  <c r="N9" i="50"/>
  <c r="N9" i="29"/>
  <c r="N9" i="43"/>
  <c r="J8" i="50"/>
  <c r="J8" i="29"/>
  <c r="J8" i="43"/>
  <c r="K71" i="15"/>
  <c r="F13" i="29"/>
  <c r="V12" i="29"/>
  <c r="Y31" i="15"/>
  <c r="V11" i="43"/>
  <c r="G8" i="43"/>
  <c r="V11" i="29"/>
  <c r="V8" i="29"/>
  <c r="G8" i="29"/>
  <c r="AH10" i="15"/>
  <c r="F10" i="43"/>
  <c r="H15" i="43"/>
  <c r="F10" i="29"/>
  <c r="F9" i="43"/>
  <c r="H15" i="29"/>
  <c r="G11" i="43"/>
  <c r="F9" i="29"/>
  <c r="V8" i="43"/>
  <c r="G11" i="29"/>
  <c r="AI173" i="30"/>
  <c r="AI177" i="30"/>
  <c r="AI181" i="30"/>
  <c r="AI149" i="30"/>
  <c r="AI120" i="30"/>
  <c r="AI137" i="30"/>
  <c r="AI40" i="30"/>
  <c r="AI50" i="30"/>
  <c r="AI58" i="30"/>
  <c r="AI60" i="30"/>
  <c r="AI64" i="30"/>
  <c r="AI66" i="30"/>
  <c r="AI74" i="30"/>
  <c r="AI78" i="30"/>
  <c r="AI84" i="30"/>
  <c r="AI90" i="30"/>
  <c r="AI96" i="30"/>
  <c r="AI102" i="30"/>
  <c r="AI16" i="30"/>
  <c r="U127" i="30"/>
  <c r="Y43" i="30"/>
  <c r="AC43" i="30"/>
  <c r="AC187" i="30"/>
  <c r="AH142" i="30"/>
  <c r="AH150" i="30"/>
  <c r="AI150" i="30"/>
  <c r="AH171" i="30"/>
  <c r="AI105" i="30"/>
  <c r="AH82" i="30"/>
  <c r="AI82" i="30" s="1"/>
  <c r="AH106" i="30"/>
  <c r="AH165" i="30"/>
  <c r="AH153" i="30"/>
  <c r="Y55" i="30"/>
  <c r="Y79" i="30"/>
  <c r="AH129" i="30"/>
  <c r="AI129" i="30" s="1"/>
  <c r="Y67" i="30"/>
  <c r="AG19" i="30"/>
  <c r="AH141" i="30"/>
  <c r="Y151" i="30"/>
  <c r="AH39" i="9"/>
  <c r="S65" i="9"/>
  <c r="Z65" i="9"/>
  <c r="J65" i="9"/>
  <c r="AH36" i="9"/>
  <c r="W10" i="10"/>
  <c r="W13" i="10"/>
  <c r="AD65" i="9"/>
  <c r="N11" i="10"/>
  <c r="N24" i="10"/>
  <c r="AG25" i="9"/>
  <c r="AB65" i="9"/>
  <c r="R10" i="10"/>
  <c r="R24" i="10" s="1"/>
  <c r="AC19" i="9"/>
  <c r="AI24" i="9"/>
  <c r="U10" i="9"/>
  <c r="Y25" i="9"/>
  <c r="T65" i="9"/>
  <c r="AI30" i="9"/>
  <c r="X10" i="10"/>
  <c r="N65" i="9"/>
  <c r="AH58" i="9"/>
  <c r="AI58" i="9" s="1"/>
  <c r="AH27" i="9"/>
  <c r="AI27" i="9" s="1"/>
  <c r="AH91" i="3"/>
  <c r="AI91" i="3"/>
  <c r="AH95" i="3"/>
  <c r="AC36" i="3"/>
  <c r="AC41" i="3"/>
  <c r="R13" i="4" s="1"/>
  <c r="AH82" i="3"/>
  <c r="W21" i="4" s="1"/>
  <c r="AH77" i="3"/>
  <c r="AH72" i="3"/>
  <c r="AI72" i="3" s="1"/>
  <c r="AI71" i="3"/>
  <c r="AH65" i="3"/>
  <c r="R101" i="3"/>
  <c r="AB101" i="3"/>
  <c r="AE101" i="3"/>
  <c r="AH28" i="3"/>
  <c r="AH54" i="3"/>
  <c r="Y96" i="3"/>
  <c r="N23" i="4"/>
  <c r="AH44" i="3"/>
  <c r="AI44" i="3" s="1"/>
  <c r="M101" i="3"/>
  <c r="AI77" i="3"/>
  <c r="AH13" i="3"/>
  <c r="AI13" i="3" s="1"/>
  <c r="AH58" i="3"/>
  <c r="AI58" i="3" s="1"/>
  <c r="AH46" i="3"/>
  <c r="AI46" i="3"/>
  <c r="AH10" i="3"/>
  <c r="P21" i="2"/>
  <c r="AH85" i="1"/>
  <c r="AH98" i="1"/>
  <c r="AI98" i="1"/>
  <c r="AH118" i="1"/>
  <c r="AI118" i="1"/>
  <c r="AH369" i="1"/>
  <c r="AI369" i="1" s="1"/>
  <c r="AH87" i="1"/>
  <c r="AI87" i="1" s="1"/>
  <c r="AH107" i="1"/>
  <c r="AI107" i="1"/>
  <c r="AI39" i="47"/>
  <c r="N22" i="48"/>
  <c r="Z72" i="47"/>
  <c r="J17" i="48"/>
  <c r="V13" i="48"/>
  <c r="J15" i="48"/>
  <c r="AI43" i="47"/>
  <c r="J22" i="48"/>
  <c r="AB72" i="47"/>
  <c r="AD72" i="47"/>
  <c r="V18" i="48"/>
  <c r="R20" i="48"/>
  <c r="N21" i="48"/>
  <c r="C16" i="50"/>
  <c r="AI38" i="47"/>
  <c r="W72" i="47"/>
  <c r="O72" i="47"/>
  <c r="E24" i="48"/>
  <c r="U24" i="48"/>
  <c r="I24" i="48"/>
  <c r="V72" i="47"/>
  <c r="V12" i="48"/>
  <c r="R13" i="48"/>
  <c r="R15" i="48"/>
  <c r="D24" i="48"/>
  <c r="AI63" i="47"/>
  <c r="R8" i="48"/>
  <c r="K72" i="47"/>
  <c r="R72" i="47"/>
  <c r="X72" i="47"/>
  <c r="J72" i="47"/>
  <c r="R12" i="48"/>
  <c r="N13" i="48"/>
  <c r="N18" i="48"/>
  <c r="AI51" i="47"/>
  <c r="S72" i="47"/>
  <c r="J21" i="48"/>
  <c r="J12" i="48"/>
  <c r="N14" i="48"/>
  <c r="M72" i="47"/>
  <c r="J8" i="48"/>
  <c r="T72" i="47"/>
  <c r="AA72" i="47"/>
  <c r="AF72" i="47"/>
  <c r="AE72" i="47"/>
  <c r="N72" i="47"/>
  <c r="V17" i="48"/>
  <c r="V22" i="35"/>
  <c r="AH65" i="34"/>
  <c r="AI65" i="34" s="1"/>
  <c r="AC67" i="34"/>
  <c r="R22" i="35" s="1"/>
  <c r="AI55" i="42"/>
  <c r="AH44" i="42"/>
  <c r="AH15" i="9"/>
  <c r="AI21" i="42"/>
  <c r="AC60" i="42"/>
  <c r="U11" i="42"/>
  <c r="T72" i="42"/>
  <c r="R72" i="42"/>
  <c r="AB72" i="42"/>
  <c r="K8" i="45"/>
  <c r="AE100" i="44"/>
  <c r="X100" i="44"/>
  <c r="M8" i="45"/>
  <c r="O12" i="45"/>
  <c r="AH21" i="9"/>
  <c r="AH22" i="9"/>
  <c r="AI22" i="9" s="1"/>
  <c r="AC60" i="9"/>
  <c r="AH29" i="42"/>
  <c r="AI29" i="42" s="1"/>
  <c r="AH38" i="42"/>
  <c r="AH70" i="42"/>
  <c r="AH33" i="42"/>
  <c r="AH35" i="42" s="1"/>
  <c r="AG27" i="42"/>
  <c r="AH50" i="42"/>
  <c r="AH39" i="3"/>
  <c r="AH43" i="3"/>
  <c r="AI43" i="3" s="1"/>
  <c r="AH45" i="3"/>
  <c r="AH9" i="44"/>
  <c r="AH10" i="44" s="1"/>
  <c r="W8" i="45" s="1"/>
  <c r="U10" i="44"/>
  <c r="S12" i="10"/>
  <c r="S24" i="10"/>
  <c r="U8" i="10"/>
  <c r="AC31" i="9"/>
  <c r="AI37" i="42"/>
  <c r="AH26" i="42"/>
  <c r="AG68" i="42"/>
  <c r="AH22" i="42"/>
  <c r="AH23" i="42"/>
  <c r="AI23" i="42" s="1"/>
  <c r="AH62" i="42"/>
  <c r="AH64" i="42" s="1"/>
  <c r="AI64" i="42" s="1"/>
  <c r="U64" i="42"/>
  <c r="F8" i="45"/>
  <c r="O100" i="44"/>
  <c r="AH12" i="9"/>
  <c r="AH62" i="9"/>
  <c r="AI62" i="9" s="1"/>
  <c r="AH51" i="9"/>
  <c r="L9" i="10"/>
  <c r="L24" i="10"/>
  <c r="AH13" i="42"/>
  <c r="Y44" i="42"/>
  <c r="Z72" i="42"/>
  <c r="AC35" i="42"/>
  <c r="AH49" i="44"/>
  <c r="W21" i="45" s="1"/>
  <c r="AH37" i="44"/>
  <c r="AI37" i="44" s="1"/>
  <c r="X17" i="45" s="1"/>
  <c r="AH47" i="42"/>
  <c r="AG15" i="42"/>
  <c r="Y23" i="42"/>
  <c r="U27" i="42"/>
  <c r="Y40" i="42"/>
  <c r="AH59" i="42"/>
  <c r="AH60" i="42"/>
  <c r="AI60" i="42" s="1"/>
  <c r="AC68" i="42"/>
  <c r="U8" i="45"/>
  <c r="J100" i="44"/>
  <c r="B9" i="45"/>
  <c r="E12" i="45"/>
  <c r="N100" i="44"/>
  <c r="AG19" i="42"/>
  <c r="AC23" i="42"/>
  <c r="U16" i="44"/>
  <c r="J10" i="45" s="1"/>
  <c r="AH15" i="44"/>
  <c r="U19" i="44"/>
  <c r="J11" i="45"/>
  <c r="AH18" i="44"/>
  <c r="AH185" i="1"/>
  <c r="AI185" i="1"/>
  <c r="AG331" i="1"/>
  <c r="V17" i="2" s="1"/>
  <c r="AH24" i="44"/>
  <c r="AH33" i="44"/>
  <c r="AI33" i="44" s="1"/>
  <c r="AH34" i="44"/>
  <c r="AH54" i="44"/>
  <c r="U99" i="44"/>
  <c r="J24" i="45"/>
  <c r="AH356" i="1"/>
  <c r="AI356" i="1"/>
  <c r="AI26" i="47"/>
  <c r="AI22" i="49"/>
  <c r="AI14" i="49"/>
  <c r="AI29" i="49"/>
  <c r="AH60" i="49"/>
  <c r="AI60" i="49" s="1"/>
  <c r="AH33" i="49"/>
  <c r="AI33" i="49"/>
  <c r="AC31" i="49"/>
  <c r="AH191" i="38"/>
  <c r="AH17" i="49"/>
  <c r="AI17" i="49" s="1"/>
  <c r="U15" i="49"/>
  <c r="AH43" i="15"/>
  <c r="AI43" i="15"/>
  <c r="AH17" i="15"/>
  <c r="AI17" i="15" s="1"/>
  <c r="X14" i="50" s="1"/>
  <c r="AC27" i="49"/>
  <c r="Y40" i="49"/>
  <c r="AH53" i="15"/>
  <c r="AI53" i="15" s="1"/>
  <c r="U48" i="15"/>
  <c r="J18" i="29" s="1"/>
  <c r="AH47" i="15"/>
  <c r="U23" i="15"/>
  <c r="J11" i="43" s="1"/>
  <c r="AH21" i="15"/>
  <c r="Y203" i="1"/>
  <c r="V213" i="1"/>
  <c r="K14" i="2"/>
  <c r="U44" i="15"/>
  <c r="AH42" i="15"/>
  <c r="AH44" i="15"/>
  <c r="W17" i="50" s="1"/>
  <c r="C21" i="2"/>
  <c r="AH73" i="49"/>
  <c r="B21" i="48"/>
  <c r="B24" i="48"/>
  <c r="AI198" i="37"/>
  <c r="AH27" i="42"/>
  <c r="AI27" i="42"/>
  <c r="AH56" i="42"/>
  <c r="AI56" i="42"/>
  <c r="AI10" i="42"/>
  <c r="AI57" i="38"/>
  <c r="AI117" i="38"/>
  <c r="AI105" i="38"/>
  <c r="AI33" i="38"/>
  <c r="AI81" i="38"/>
  <c r="AI30" i="49"/>
  <c r="AH23" i="49"/>
  <c r="AI23" i="49" s="1"/>
  <c r="AI66" i="49"/>
  <c r="AH56" i="49"/>
  <c r="AI50" i="49"/>
  <c r="AH11" i="49"/>
  <c r="AI11" i="49" s="1"/>
  <c r="AH48" i="49"/>
  <c r="AI48" i="49"/>
  <c r="AH64" i="49"/>
  <c r="AI64" i="49"/>
  <c r="AI68" i="15"/>
  <c r="N18" i="43"/>
  <c r="N18" i="29"/>
  <c r="AI141" i="30"/>
  <c r="AI153" i="30"/>
  <c r="AI171" i="30"/>
  <c r="AI106" i="30"/>
  <c r="AI165" i="30"/>
  <c r="AI142" i="30"/>
  <c r="AH28" i="9"/>
  <c r="AI28" i="9" s="1"/>
  <c r="AH37" i="9"/>
  <c r="AI37" i="9"/>
  <c r="AI36" i="9"/>
  <c r="AI54" i="3"/>
  <c r="AH56" i="3"/>
  <c r="AI56" i="3" s="1"/>
  <c r="X16" i="4" s="1"/>
  <c r="AI28" i="3"/>
  <c r="AI82" i="3"/>
  <c r="X21" i="4" s="1"/>
  <c r="V11" i="4"/>
  <c r="AI70" i="47"/>
  <c r="AI47" i="42"/>
  <c r="AI39" i="3"/>
  <c r="AH13" i="9"/>
  <c r="AI12" i="9"/>
  <c r="AI62" i="42"/>
  <c r="AI21" i="9"/>
  <c r="AI73" i="49"/>
  <c r="AI22" i="42"/>
  <c r="J8" i="45"/>
  <c r="AI44" i="42"/>
  <c r="AI33" i="42"/>
  <c r="AI42" i="15"/>
  <c r="J11" i="50"/>
  <c r="J11" i="29"/>
  <c r="AI59" i="42"/>
  <c r="AI9" i="44"/>
  <c r="AI26" i="42"/>
  <c r="AH71" i="42"/>
  <c r="AI70" i="42"/>
  <c r="J18" i="50"/>
  <c r="W17" i="45"/>
  <c r="AI49" i="44"/>
  <c r="X21" i="45" s="1"/>
  <c r="W16" i="4"/>
  <c r="W23" i="48"/>
  <c r="AI71" i="47"/>
  <c r="AI10" i="44"/>
  <c r="X8" i="45" s="1"/>
  <c r="AI13" i="9"/>
  <c r="X23" i="48"/>
  <c r="X23" i="52"/>
  <c r="Q23" i="17"/>
  <c r="U8" i="17"/>
  <c r="AF535" i="16"/>
  <c r="AF538" i="16"/>
  <c r="AF539" i="16" s="1"/>
  <c r="T8" i="17"/>
  <c r="S8" i="17"/>
  <c r="AD539" i="16"/>
  <c r="AH147" i="16"/>
  <c r="AI147" i="16"/>
  <c r="B23" i="14"/>
  <c r="AH33" i="16"/>
  <c r="AI33" i="16"/>
  <c r="Y375" i="16"/>
  <c r="N22" i="17"/>
  <c r="AH357" i="16"/>
  <c r="AH375" i="16"/>
  <c r="W22" i="17"/>
  <c r="AH39" i="1"/>
  <c r="AI39" i="1"/>
  <c r="U321" i="16"/>
  <c r="J19" i="17" s="1"/>
  <c r="AH230" i="16"/>
  <c r="AI230" i="16" s="1"/>
  <c r="AH226" i="16"/>
  <c r="AH222" i="16"/>
  <c r="AH218" i="16"/>
  <c r="AI218" i="16" s="1"/>
  <c r="AH214" i="16"/>
  <c r="AH210" i="16"/>
  <c r="AI210" i="16" s="1"/>
  <c r="AH206" i="16"/>
  <c r="AI206" i="16" s="1"/>
  <c r="AH202" i="16"/>
  <c r="AI202" i="16"/>
  <c r="AH198" i="16"/>
  <c r="AI198" i="16"/>
  <c r="Y344" i="1"/>
  <c r="N18" i="2" s="1"/>
  <c r="AH340" i="1"/>
  <c r="AI340" i="1" s="1"/>
  <c r="AH232" i="1"/>
  <c r="AI232" i="1"/>
  <c r="AH70" i="1"/>
  <c r="AI70" i="1"/>
  <c r="AH67" i="1"/>
  <c r="AI67" i="1" s="1"/>
  <c r="AH212" i="1"/>
  <c r="AI212" i="1" s="1"/>
  <c r="AH370" i="1"/>
  <c r="AI370" i="1"/>
  <c r="AH181" i="1"/>
  <c r="AI181" i="1"/>
  <c r="AH219" i="1"/>
  <c r="AI219" i="1" s="1"/>
  <c r="AH416" i="1"/>
  <c r="AI416" i="1" s="1"/>
  <c r="AH424" i="1"/>
  <c r="AH432" i="1"/>
  <c r="AI432" i="1" s="1"/>
  <c r="AH440" i="1"/>
  <c r="AI440" i="1"/>
  <c r="AH448" i="1"/>
  <c r="AI448" i="1"/>
  <c r="AH456" i="1"/>
  <c r="AI456" i="1"/>
  <c r="AH402" i="1"/>
  <c r="AI402" i="1" s="1"/>
  <c r="AH109" i="1"/>
  <c r="AI109" i="1"/>
  <c r="AH113" i="1"/>
  <c r="AI113" i="1"/>
  <c r="AH117" i="1"/>
  <c r="AI117" i="1"/>
  <c r="AH191" i="1"/>
  <c r="AI191" i="1" s="1"/>
  <c r="AH240" i="1"/>
  <c r="AI240" i="1"/>
  <c r="AH273" i="1"/>
  <c r="AI273" i="1"/>
  <c r="AH306" i="1"/>
  <c r="AI306" i="1"/>
  <c r="AH368" i="1"/>
  <c r="AI368" i="1" s="1"/>
  <c r="AH366" i="1"/>
  <c r="AI366" i="1"/>
  <c r="AH363" i="1"/>
  <c r="AI363" i="1"/>
  <c r="AG373" i="1"/>
  <c r="V20" i="2"/>
  <c r="AC373" i="1"/>
  <c r="R20" i="2" s="1"/>
  <c r="Y373" i="1"/>
  <c r="N20" i="2"/>
  <c r="O508" i="1"/>
  <c r="AH381" i="1"/>
  <c r="AI381" i="1" s="1"/>
  <c r="AC38" i="13"/>
  <c r="R12" i="14"/>
  <c r="AC28" i="13"/>
  <c r="R11" i="14"/>
  <c r="AC87" i="13"/>
  <c r="R17" i="14" s="1"/>
  <c r="Y115" i="13"/>
  <c r="N22" i="14" s="1"/>
  <c r="Q22" i="29"/>
  <c r="O20" i="31"/>
  <c r="G15" i="14"/>
  <c r="L22" i="29"/>
  <c r="K19" i="31"/>
  <c r="Q18" i="31"/>
  <c r="S14" i="14"/>
  <c r="L18" i="43"/>
  <c r="Q22" i="50"/>
  <c r="M14" i="50"/>
  <c r="Y142" i="13"/>
  <c r="N24" i="14" s="1"/>
  <c r="T24" i="14"/>
  <c r="O20" i="14"/>
  <c r="M22" i="14"/>
  <c r="P19" i="14"/>
  <c r="D14" i="31"/>
  <c r="L22" i="31"/>
  <c r="K19" i="29"/>
  <c r="Q18" i="29"/>
  <c r="K10" i="29"/>
  <c r="L15" i="31"/>
  <c r="S22" i="14"/>
  <c r="Q18" i="50"/>
  <c r="Q23" i="14"/>
  <c r="L16" i="14"/>
  <c r="F11" i="14"/>
  <c r="O23" i="29"/>
  <c r="T20" i="14"/>
  <c r="U19" i="14"/>
  <c r="K17" i="14"/>
  <c r="M14" i="29"/>
  <c r="T13" i="29"/>
  <c r="P9" i="29"/>
  <c r="K8" i="29"/>
  <c r="F9" i="14"/>
  <c r="H22" i="14"/>
  <c r="L16" i="50"/>
  <c r="K9" i="43"/>
  <c r="J12" i="14"/>
  <c r="J12" i="31"/>
  <c r="M15" i="14"/>
  <c r="T23" i="29"/>
  <c r="E21" i="31"/>
  <c r="L12" i="29"/>
  <c r="F20" i="14"/>
  <c r="M18" i="29"/>
  <c r="M15" i="31"/>
  <c r="Q10" i="14"/>
  <c r="E14" i="14"/>
  <c r="K13" i="29"/>
  <c r="Q10" i="31"/>
  <c r="G12" i="14"/>
  <c r="L9" i="29"/>
  <c r="H15" i="14"/>
  <c r="L10" i="29"/>
  <c r="Q10" i="43"/>
  <c r="M15" i="43"/>
  <c r="K13" i="14"/>
  <c r="L8" i="43"/>
  <c r="P13" i="50"/>
  <c r="L19" i="50"/>
  <c r="Y28" i="13"/>
  <c r="N11" i="31"/>
  <c r="AH58" i="13"/>
  <c r="AI58" i="13"/>
  <c r="AH132" i="13"/>
  <c r="AI132" i="13" s="1"/>
  <c r="Y77" i="13"/>
  <c r="F13" i="14"/>
  <c r="O24" i="14"/>
  <c r="M15" i="29"/>
  <c r="P20" i="14"/>
  <c r="Q12" i="14"/>
  <c r="Q10" i="29"/>
  <c r="G10" i="14"/>
  <c r="U13" i="29"/>
  <c r="Q11" i="14"/>
  <c r="P13" i="14"/>
  <c r="L8" i="31"/>
  <c r="G8" i="14"/>
  <c r="Q12" i="43"/>
  <c r="AG142" i="13"/>
  <c r="V24" i="14" s="1"/>
  <c r="O23" i="43"/>
  <c r="G11" i="14"/>
  <c r="L12" i="14"/>
  <c r="S18" i="29"/>
  <c r="M16" i="14"/>
  <c r="Q12" i="31"/>
  <c r="Q11" i="29"/>
  <c r="P13" i="31"/>
  <c r="D15" i="31"/>
  <c r="O21" i="43"/>
  <c r="O16" i="14"/>
  <c r="D10" i="31"/>
  <c r="I18" i="14"/>
  <c r="K14" i="29"/>
  <c r="P22" i="14"/>
  <c r="A3" i="14"/>
  <c r="O22" i="43"/>
  <c r="F21" i="31"/>
  <c r="M8" i="14"/>
  <c r="M19" i="14"/>
  <c r="D11" i="14"/>
  <c r="H8" i="14"/>
  <c r="M9" i="29"/>
  <c r="AH136" i="13"/>
  <c r="AI136" i="13" s="1"/>
  <c r="AH134" i="13"/>
  <c r="T23" i="14"/>
  <c r="H17" i="14"/>
  <c r="P23" i="29"/>
  <c r="H19" i="31"/>
  <c r="I16" i="14"/>
  <c r="M11" i="31"/>
  <c r="O18" i="50"/>
  <c r="AH141" i="13"/>
  <c r="AI141" i="13"/>
  <c r="J19" i="29"/>
  <c r="J19" i="43"/>
  <c r="J19" i="50"/>
  <c r="N20" i="43"/>
  <c r="N20" i="50"/>
  <c r="N20" i="29"/>
  <c r="X71" i="15"/>
  <c r="AH325" i="16"/>
  <c r="U538" i="16"/>
  <c r="J24" i="17" s="1"/>
  <c r="AH232" i="16"/>
  <c r="AH228" i="16"/>
  <c r="AI228" i="16" s="1"/>
  <c r="AH224" i="16"/>
  <c r="AI224" i="16"/>
  <c r="AH220" i="16"/>
  <c r="AH216" i="16"/>
  <c r="AI216" i="16"/>
  <c r="AH212" i="16"/>
  <c r="AI212" i="16"/>
  <c r="AH208" i="16"/>
  <c r="AI208" i="16"/>
  <c r="AH204" i="16"/>
  <c r="AI204" i="16" s="1"/>
  <c r="AH200" i="16"/>
  <c r="AI200" i="16"/>
  <c r="AC335" i="16"/>
  <c r="R20" i="17"/>
  <c r="AH173" i="16"/>
  <c r="AI173" i="16"/>
  <c r="U213" i="1"/>
  <c r="J14" i="2"/>
  <c r="AH182" i="1"/>
  <c r="AI182" i="1" s="1"/>
  <c r="AG255" i="1"/>
  <c r="V15" i="2" s="1"/>
  <c r="AH362" i="1"/>
  <c r="AI362" i="1"/>
  <c r="AH189" i="1"/>
  <c r="AI189" i="1"/>
  <c r="AH227" i="1"/>
  <c r="AI227" i="1" s="1"/>
  <c r="AC47" i="1"/>
  <c r="R10" i="2" s="1"/>
  <c r="U47" i="1"/>
  <c r="J10" i="2"/>
  <c r="AH116" i="1"/>
  <c r="AI116" i="1"/>
  <c r="AH94" i="1"/>
  <c r="AI94" i="1" s="1"/>
  <c r="AH92" i="1"/>
  <c r="AI92" i="1" s="1"/>
  <c r="Y294" i="1"/>
  <c r="N16" i="2"/>
  <c r="AH15" i="1"/>
  <c r="AI15" i="1"/>
  <c r="AH63" i="1"/>
  <c r="AI63" i="1" s="1"/>
  <c r="AC408" i="1"/>
  <c r="AH209" i="1"/>
  <c r="AI209" i="1"/>
  <c r="AH210" i="1"/>
  <c r="AI210" i="1" s="1"/>
  <c r="AH329" i="1"/>
  <c r="AI329" i="1"/>
  <c r="AC294" i="1"/>
  <c r="R16" i="2"/>
  <c r="U382" i="1"/>
  <c r="J21" i="2"/>
  <c r="AH114" i="1"/>
  <c r="AI114" i="1" s="1"/>
  <c r="AH183" i="1"/>
  <c r="AI183" i="1"/>
  <c r="AH199" i="1"/>
  <c r="AI199" i="1"/>
  <c r="AH202" i="1"/>
  <c r="AI202" i="1"/>
  <c r="AH235" i="1"/>
  <c r="AI235" i="1" s="1"/>
  <c r="AH243" i="1"/>
  <c r="AI243" i="1"/>
  <c r="AH308" i="1"/>
  <c r="AI308" i="1"/>
  <c r="AH298" i="1"/>
  <c r="AI298" i="1"/>
  <c r="AH372" i="1"/>
  <c r="AI372" i="1" s="1"/>
  <c r="AH119" i="1"/>
  <c r="AI119" i="1"/>
  <c r="AH115" i="1"/>
  <c r="AI115" i="1"/>
  <c r="AH111" i="1"/>
  <c r="AI111" i="1"/>
  <c r="AH105" i="1"/>
  <c r="AI105" i="1" s="1"/>
  <c r="AH99" i="1"/>
  <c r="AI99" i="1"/>
  <c r="AH95" i="1"/>
  <c r="AI95" i="1"/>
  <c r="AH91" i="1"/>
  <c r="AI91" i="1"/>
  <c r="Y132" i="1"/>
  <c r="N12" i="2" s="1"/>
  <c r="AH167" i="1"/>
  <c r="AI167" i="1"/>
  <c r="AH225" i="1"/>
  <c r="AI225" i="1"/>
  <c r="Y331" i="1"/>
  <c r="N17" i="2"/>
  <c r="AH200" i="1"/>
  <c r="AI200" i="1" s="1"/>
  <c r="AH192" i="1"/>
  <c r="AI192" i="1"/>
  <c r="AH188" i="1"/>
  <c r="AI188" i="1"/>
  <c r="AH58" i="1"/>
  <c r="AI58" i="1"/>
  <c r="AC331" i="1"/>
  <c r="R17" i="2" s="1"/>
  <c r="U373" i="1"/>
  <c r="J20" i="2"/>
  <c r="AC33" i="1"/>
  <c r="R9" i="2"/>
  <c r="AH23" i="1"/>
  <c r="AI23" i="1"/>
  <c r="AH176" i="1"/>
  <c r="AI176" i="1" s="1"/>
  <c r="AH180" i="1"/>
  <c r="AI180" i="1"/>
  <c r="AH51" i="1"/>
  <c r="AI51" i="1"/>
  <c r="AH64" i="1"/>
  <c r="AI64" i="1"/>
  <c r="AH165" i="1"/>
  <c r="AI165" i="1" s="1"/>
  <c r="AH166" i="1"/>
  <c r="AI166" i="1"/>
  <c r="AH228" i="1"/>
  <c r="AI228" i="1"/>
  <c r="AH230" i="1"/>
  <c r="AI230" i="1"/>
  <c r="AC344" i="1"/>
  <c r="R18" i="2" s="1"/>
  <c r="AH348" i="1"/>
  <c r="AI348" i="1"/>
  <c r="AH351" i="1"/>
  <c r="AI351" i="1"/>
  <c r="AH353" i="1"/>
  <c r="AI353" i="1"/>
  <c r="AH386" i="1"/>
  <c r="AI386" i="1" s="1"/>
  <c r="AH394" i="1"/>
  <c r="AI394" i="1"/>
  <c r="AH193" i="1"/>
  <c r="AI193" i="1"/>
  <c r="AH197" i="1"/>
  <c r="AI197" i="1"/>
  <c r="AH201" i="1"/>
  <c r="AI201" i="1" s="1"/>
  <c r="AH237" i="1"/>
  <c r="AI237" i="1"/>
  <c r="AH245" i="1"/>
  <c r="AI245" i="1"/>
  <c r="AH310" i="1"/>
  <c r="AI310" i="1"/>
  <c r="AH302" i="1"/>
  <c r="AI302" i="1" s="1"/>
  <c r="AH300" i="1"/>
  <c r="AI300" i="1"/>
  <c r="Y47" i="1"/>
  <c r="N10" i="2"/>
  <c r="AH72" i="1"/>
  <c r="AI72" i="1"/>
  <c r="AH110" i="1"/>
  <c r="AI110" i="1" s="1"/>
  <c r="AH106" i="1"/>
  <c r="AI106" i="1"/>
  <c r="AH90" i="1"/>
  <c r="AI90" i="1"/>
  <c r="AH86" i="1"/>
  <c r="AI86" i="1"/>
  <c r="AH170" i="1"/>
  <c r="AI170" i="1" s="1"/>
  <c r="AH252" i="1"/>
  <c r="AI252" i="1"/>
  <c r="AH236" i="1"/>
  <c r="AI236" i="1"/>
  <c r="AH289" i="1"/>
  <c r="AI289" i="1"/>
  <c r="AH281" i="1"/>
  <c r="AI281" i="1" s="1"/>
  <c r="U357" i="1"/>
  <c r="J19" i="2"/>
  <c r="AH355" i="1"/>
  <c r="AI355" i="1"/>
  <c r="AH90" i="13"/>
  <c r="AI90" i="13"/>
  <c r="AH148" i="16"/>
  <c r="AI148" i="16" s="1"/>
  <c r="AH18" i="16"/>
  <c r="AI18" i="16"/>
  <c r="AH231" i="16"/>
  <c r="AI231" i="16"/>
  <c r="AH227" i="16"/>
  <c r="AI227" i="16"/>
  <c r="AH223" i="16"/>
  <c r="AI223" i="16" s="1"/>
  <c r="AH219" i="16"/>
  <c r="AI219" i="16"/>
  <c r="AH215" i="16"/>
  <c r="AH211" i="16"/>
  <c r="AI211" i="16" s="1"/>
  <c r="AH207" i="16"/>
  <c r="AI207" i="16"/>
  <c r="AH203" i="16"/>
  <c r="AI203" i="16"/>
  <c r="AH199" i="16"/>
  <c r="AI199" i="16" s="1"/>
  <c r="D17" i="31"/>
  <c r="O23" i="14"/>
  <c r="E22" i="31"/>
  <c r="Q20" i="29"/>
  <c r="U22" i="14"/>
  <c r="M17" i="29"/>
  <c r="L20" i="29"/>
  <c r="O18" i="29"/>
  <c r="E16" i="31"/>
  <c r="M10" i="29"/>
  <c r="T18" i="29"/>
  <c r="M11" i="14"/>
  <c r="H11" i="31"/>
  <c r="H9" i="31"/>
  <c r="H24" i="31" s="1"/>
  <c r="H10" i="31"/>
  <c r="F14" i="31"/>
  <c r="L13" i="29"/>
  <c r="D8" i="31"/>
  <c r="S23" i="29"/>
  <c r="M9" i="31"/>
  <c r="Q20" i="43"/>
  <c r="M8" i="43"/>
  <c r="M10" i="50"/>
  <c r="M9" i="50"/>
  <c r="K14" i="50"/>
  <c r="Y87" i="13"/>
  <c r="N17" i="31" s="1"/>
  <c r="J9" i="31"/>
  <c r="O16" i="50"/>
  <c r="Q20" i="14"/>
  <c r="S19" i="14"/>
  <c r="H12" i="31"/>
  <c r="E18" i="14"/>
  <c r="M17" i="14"/>
  <c r="O16" i="31"/>
  <c r="I15" i="14"/>
  <c r="L20" i="14"/>
  <c r="M19" i="31"/>
  <c r="O18" i="14"/>
  <c r="M8" i="31"/>
  <c r="M11" i="29"/>
  <c r="P21" i="31"/>
  <c r="S24" i="14"/>
  <c r="S11" i="14"/>
  <c r="S10" i="14"/>
  <c r="M17" i="50"/>
  <c r="AH84" i="13"/>
  <c r="AI84" i="13"/>
  <c r="O16" i="29"/>
  <c r="O22" i="29"/>
  <c r="I22" i="31"/>
  <c r="O22" i="31"/>
  <c r="K21" i="31"/>
  <c r="Q20" i="31"/>
  <c r="G20" i="14"/>
  <c r="T16" i="14"/>
  <c r="M10" i="14"/>
  <c r="M17" i="31"/>
  <c r="O18" i="31"/>
  <c r="M12" i="14"/>
  <c r="M10" i="31"/>
  <c r="M8" i="29"/>
  <c r="M9" i="14"/>
  <c r="S8" i="29"/>
  <c r="M11" i="43"/>
  <c r="T508" i="1"/>
  <c r="AH43" i="1"/>
  <c r="AI43" i="1"/>
  <c r="Y213" i="1"/>
  <c r="N14" i="2"/>
  <c r="AH359" i="1"/>
  <c r="A3" i="48"/>
  <c r="A3" i="3"/>
  <c r="A3" i="4" s="1"/>
  <c r="AC505" i="1"/>
  <c r="AC507" i="1"/>
  <c r="R24" i="2" s="1"/>
  <c r="A3" i="42"/>
  <c r="A3" i="49"/>
  <c r="AH77" i="1"/>
  <c r="AI77" i="1"/>
  <c r="AH375" i="1"/>
  <c r="AI375" i="1"/>
  <c r="A3" i="9"/>
  <c r="A3" i="10" s="1"/>
  <c r="A3" i="2"/>
  <c r="Y30" i="1"/>
  <c r="AH30" i="1"/>
  <c r="AI30" i="1"/>
  <c r="AH44" i="1"/>
  <c r="AI44" i="1"/>
  <c r="AH480" i="1"/>
  <c r="AI480" i="1" s="1"/>
  <c r="AH464" i="1"/>
  <c r="AI464" i="1" s="1"/>
  <c r="AH44" i="13"/>
  <c r="AI44" i="13"/>
  <c r="U65" i="13"/>
  <c r="J15" i="14"/>
  <c r="U104" i="13"/>
  <c r="J20" i="31" s="1"/>
  <c r="AH11" i="16"/>
  <c r="AI11" i="16" s="1"/>
  <c r="AH166" i="16"/>
  <c r="AI166" i="16"/>
  <c r="U164" i="16"/>
  <c r="J13" i="17"/>
  <c r="AH127" i="16"/>
  <c r="AI127" i="16" s="1"/>
  <c r="AH100" i="16"/>
  <c r="AI100" i="16" s="1"/>
  <c r="AH171" i="16"/>
  <c r="AI171" i="16"/>
  <c r="AH167" i="16"/>
  <c r="AI167" i="16"/>
  <c r="AH102" i="16"/>
  <c r="AI102" i="16" s="1"/>
  <c r="AH35" i="16"/>
  <c r="AH172" i="16"/>
  <c r="AI172" i="16"/>
  <c r="AH146" i="16"/>
  <c r="AI146" i="16"/>
  <c r="AH126" i="16"/>
  <c r="AI126" i="16" s="1"/>
  <c r="AH9" i="16"/>
  <c r="AI9" i="16" s="1"/>
  <c r="AC139" i="16"/>
  <c r="R12" i="17"/>
  <c r="AH174" i="16"/>
  <c r="AI174" i="16"/>
  <c r="AH69" i="16"/>
  <c r="AI69" i="16" s="1"/>
  <c r="AH168" i="16"/>
  <c r="AI168" i="16" s="1"/>
  <c r="AH229" i="16"/>
  <c r="AI229" i="16"/>
  <c r="AH225" i="16"/>
  <c r="AI225" i="16"/>
  <c r="AH221" i="16"/>
  <c r="AI221" i="16" s="1"/>
  <c r="AH217" i="16"/>
  <c r="AI217" i="16" s="1"/>
  <c r="AH213" i="16"/>
  <c r="AI213" i="16"/>
  <c r="AH209" i="16"/>
  <c r="AI209" i="16"/>
  <c r="AH205" i="16"/>
  <c r="AI205" i="16" s="1"/>
  <c r="AH201" i="16"/>
  <c r="AI201" i="16" s="1"/>
  <c r="AH197" i="16"/>
  <c r="AG61" i="16"/>
  <c r="V9" i="17"/>
  <c r="AH66" i="16"/>
  <c r="AI66" i="16" s="1"/>
  <c r="AH98" i="16"/>
  <c r="AI98" i="16" s="1"/>
  <c r="AH142" i="16"/>
  <c r="AI142" i="16"/>
  <c r="AH45" i="16"/>
  <c r="AI45" i="16"/>
  <c r="AH247" i="16"/>
  <c r="AC267" i="16"/>
  <c r="R16" i="17"/>
  <c r="AH169" i="16"/>
  <c r="AI169" i="16"/>
  <c r="U61" i="16"/>
  <c r="J9" i="17" s="1"/>
  <c r="AG195" i="16"/>
  <c r="V14" i="17"/>
  <c r="G16" i="14"/>
  <c r="L16" i="31"/>
  <c r="L16" i="29"/>
  <c r="AD508" i="1"/>
  <c r="AH253" i="1"/>
  <c r="AI253" i="1"/>
  <c r="AC255" i="1"/>
  <c r="R15" i="2" s="1"/>
  <c r="AH54" i="1"/>
  <c r="AI54" i="1" s="1"/>
  <c r="P508" i="1"/>
  <c r="AH254" i="1"/>
  <c r="AI254" i="1" s="1"/>
  <c r="AH250" i="1"/>
  <c r="AI250" i="1"/>
  <c r="V508" i="1"/>
  <c r="AH137" i="13"/>
  <c r="AI137" i="13" s="1"/>
  <c r="U31" i="16"/>
  <c r="AH90" i="16"/>
  <c r="AI90" i="16" s="1"/>
  <c r="AH81" i="16"/>
  <c r="AI81" i="16"/>
  <c r="AH63" i="16"/>
  <c r="AI63" i="16"/>
  <c r="AH145" i="16"/>
  <c r="AI145" i="16"/>
  <c r="AH99" i="16"/>
  <c r="AI99" i="16" s="1"/>
  <c r="AG96" i="16"/>
  <c r="V11" i="17"/>
  <c r="AI232" i="16"/>
  <c r="AI220" i="16"/>
  <c r="AC195" i="16"/>
  <c r="R14" i="17"/>
  <c r="U195" i="16"/>
  <c r="J14" i="17" s="1"/>
  <c r="AI215" i="16"/>
  <c r="AC164" i="16"/>
  <c r="R13" i="17" s="1"/>
  <c r="AI234" i="16"/>
  <c r="AI226" i="16"/>
  <c r="AI222" i="16"/>
  <c r="AI214" i="16"/>
  <c r="AH170" i="16"/>
  <c r="AI170" i="16"/>
  <c r="Y195" i="16"/>
  <c r="N14" i="17"/>
  <c r="AH144" i="16"/>
  <c r="AH138" i="16"/>
  <c r="AI138" i="16" s="1"/>
  <c r="AH101" i="16"/>
  <c r="AI101" i="16"/>
  <c r="AH91" i="16"/>
  <c r="AI91" i="16" s="1"/>
  <c r="AH83" i="16"/>
  <c r="AI83" i="16" s="1"/>
  <c r="AH65" i="16"/>
  <c r="AI65" i="16" s="1"/>
  <c r="AH46" i="16"/>
  <c r="AI46" i="16"/>
  <c r="AH13" i="16"/>
  <c r="AI13" i="16" s="1"/>
  <c r="Y245" i="16"/>
  <c r="N15" i="17" s="1"/>
  <c r="AH233" i="16"/>
  <c r="AI233" i="16" s="1"/>
  <c r="U245" i="16"/>
  <c r="J15" i="17" s="1"/>
  <c r="AG164" i="16"/>
  <c r="V13" i="17"/>
  <c r="U79" i="16"/>
  <c r="J10" i="17"/>
  <c r="U96" i="16"/>
  <c r="J11" i="17"/>
  <c r="AH12" i="16"/>
  <c r="AH34" i="16"/>
  <c r="AI34" i="16"/>
  <c r="AH36" i="16"/>
  <c r="AI36" i="16"/>
  <c r="AH82" i="16"/>
  <c r="AI82" i="16"/>
  <c r="AH84" i="16"/>
  <c r="AI84" i="16" s="1"/>
  <c r="AH141" i="16"/>
  <c r="AI141" i="16"/>
  <c r="AH179" i="16"/>
  <c r="AI179" i="16"/>
  <c r="G25" i="17"/>
  <c r="AH143" i="16"/>
  <c r="AI143" i="16"/>
  <c r="Y104" i="13"/>
  <c r="N20" i="31"/>
  <c r="AH11" i="1"/>
  <c r="AI11" i="1" s="1"/>
  <c r="AH175" i="1"/>
  <c r="AI175" i="1" s="1"/>
  <c r="AC213" i="1"/>
  <c r="R14" i="2"/>
  <c r="AG213" i="1"/>
  <c r="V14" i="2"/>
  <c r="AH179" i="1"/>
  <c r="AI179" i="1" s="1"/>
  <c r="AH215" i="1"/>
  <c r="AH207" i="1"/>
  <c r="AI207" i="1" s="1"/>
  <c r="U331" i="1"/>
  <c r="J17" i="2" s="1"/>
  <c r="AH65" i="1"/>
  <c r="AI65" i="1" s="1"/>
  <c r="AH53" i="1"/>
  <c r="AI53" i="1"/>
  <c r="AH206" i="1"/>
  <c r="AI206" i="1" s="1"/>
  <c r="AH249" i="1"/>
  <c r="AI249" i="1" s="1"/>
  <c r="AH251" i="1"/>
  <c r="AI251" i="1" s="1"/>
  <c r="AH490" i="1"/>
  <c r="AI490" i="1"/>
  <c r="AH411" i="1"/>
  <c r="AI411" i="1" s="1"/>
  <c r="U505" i="1"/>
  <c r="AH297" i="1"/>
  <c r="AI297" i="1"/>
  <c r="AH367" i="1"/>
  <c r="AI367" i="1" s="1"/>
  <c r="AH365" i="1"/>
  <c r="AI365" i="1"/>
  <c r="AH343" i="1"/>
  <c r="AI343" i="1"/>
  <c r="D25" i="2"/>
  <c r="A3" i="51"/>
  <c r="Y81" i="1"/>
  <c r="N11" i="2" s="1"/>
  <c r="AH83" i="1"/>
  <c r="AI83" i="1"/>
  <c r="AH136" i="1"/>
  <c r="AI136" i="1"/>
  <c r="AH138" i="1"/>
  <c r="AI138" i="1"/>
  <c r="AH140" i="1"/>
  <c r="AI140" i="1" s="1"/>
  <c r="AH144" i="1"/>
  <c r="AI144" i="1"/>
  <c r="AH146" i="1"/>
  <c r="AI146" i="1"/>
  <c r="AH152" i="1"/>
  <c r="AI152" i="1" s="1"/>
  <c r="AH154" i="1"/>
  <c r="AI154" i="1"/>
  <c r="AH156" i="1"/>
  <c r="AI156" i="1"/>
  <c r="AH158" i="1"/>
  <c r="AI158" i="1"/>
  <c r="AH159" i="1"/>
  <c r="AI159" i="1" s="1"/>
  <c r="AH160" i="1"/>
  <c r="AI160" i="1"/>
  <c r="AH162" i="1"/>
  <c r="AI162" i="1"/>
  <c r="AG81" i="1"/>
  <c r="V11" i="2"/>
  <c r="U171" i="1"/>
  <c r="J13" i="2" s="1"/>
  <c r="AH342" i="1"/>
  <c r="AI342" i="1"/>
  <c r="AH336" i="1"/>
  <c r="AI336" i="1"/>
  <c r="AH350" i="1"/>
  <c r="AI350" i="1"/>
  <c r="AH354" i="1"/>
  <c r="AI354" i="1" s="1"/>
  <c r="AH385" i="1"/>
  <c r="AI385" i="1"/>
  <c r="AH389" i="1"/>
  <c r="AI389" i="1"/>
  <c r="AH397" i="1"/>
  <c r="AI397" i="1"/>
  <c r="AC132" i="1"/>
  <c r="R12" i="2" s="1"/>
  <c r="AH89" i="1"/>
  <c r="AI89" i="1"/>
  <c r="AH97" i="1"/>
  <c r="AI97" i="1"/>
  <c r="AH101" i="1"/>
  <c r="AI101" i="1"/>
  <c r="AH196" i="1"/>
  <c r="AI196" i="1" s="1"/>
  <c r="AH198" i="1"/>
  <c r="AI198" i="1"/>
  <c r="AH204" i="1"/>
  <c r="AI204" i="1"/>
  <c r="AH233" i="1"/>
  <c r="AI233" i="1"/>
  <c r="AH238" i="1"/>
  <c r="AI238" i="1" s="1"/>
  <c r="AH241" i="1"/>
  <c r="AI241" i="1"/>
  <c r="AH328" i="1"/>
  <c r="AI328" i="1"/>
  <c r="AG171" i="1"/>
  <c r="V13" i="2"/>
  <c r="AH205" i="1"/>
  <c r="AI205" i="1" s="1"/>
  <c r="AH405" i="1"/>
  <c r="AI405" i="1"/>
  <c r="AH22" i="1"/>
  <c r="AI22" i="1"/>
  <c r="AH24" i="1"/>
  <c r="AI24" i="1"/>
  <c r="AG33" i="1"/>
  <c r="V9" i="2" s="1"/>
  <c r="AH257" i="1"/>
  <c r="AI257" i="1"/>
  <c r="AG294" i="1"/>
  <c r="V16" i="2"/>
  <c r="AG47" i="1"/>
  <c r="V10" i="2" s="1"/>
  <c r="AH74" i="1"/>
  <c r="AI74" i="1" s="1"/>
  <c r="AH66" i="1"/>
  <c r="AI66" i="1"/>
  <c r="AH131" i="1"/>
  <c r="AI131" i="1"/>
  <c r="AH104" i="1"/>
  <c r="AI104" i="1"/>
  <c r="AH100" i="1"/>
  <c r="AI100" i="1" s="1"/>
  <c r="AH169" i="1"/>
  <c r="AI169" i="1"/>
  <c r="AH134" i="1"/>
  <c r="AI134" i="1"/>
  <c r="AC171" i="1"/>
  <c r="R13" i="2"/>
  <c r="Y19" i="1"/>
  <c r="N8" i="2" s="1"/>
  <c r="AH10" i="1"/>
  <c r="AI10" i="1"/>
  <c r="AH12" i="1"/>
  <c r="AI12" i="1"/>
  <c r="U19" i="1"/>
  <c r="J8" i="2"/>
  <c r="AH60" i="1"/>
  <c r="AI60" i="1" s="1"/>
  <c r="AH56" i="1"/>
  <c r="AI56" i="1"/>
  <c r="AH52" i="1"/>
  <c r="AI52" i="1"/>
  <c r="AG408" i="1"/>
  <c r="AH384" i="1"/>
  <c r="AI384" i="1"/>
  <c r="AH25" i="1"/>
  <c r="AI25" i="1"/>
  <c r="P12" i="2"/>
  <c r="AA508" i="1"/>
  <c r="AH112" i="1"/>
  <c r="AI112" i="1"/>
  <c r="AH217" i="1"/>
  <c r="AI217" i="1" s="1"/>
  <c r="Y255" i="1"/>
  <c r="N15" i="2"/>
  <c r="AH247" i="1"/>
  <c r="AI247" i="1"/>
  <c r="AH239" i="1"/>
  <c r="AI239" i="1"/>
  <c r="AH223" i="1"/>
  <c r="AI223" i="1" s="1"/>
  <c r="U294" i="1"/>
  <c r="J16" i="2"/>
  <c r="U17" i="2"/>
  <c r="AF508" i="1"/>
  <c r="AH404" i="1"/>
  <c r="AI404" i="1" s="1"/>
  <c r="H11" i="2"/>
  <c r="AH177" i="1"/>
  <c r="AI177" i="1"/>
  <c r="AG132" i="1"/>
  <c r="V12" i="2"/>
  <c r="J508" i="1"/>
  <c r="B9" i="2"/>
  <c r="AH504" i="1"/>
  <c r="AI504" i="1"/>
  <c r="AG507" i="1"/>
  <c r="V24" i="2"/>
  <c r="K508" i="1"/>
  <c r="AH222" i="1"/>
  <c r="AI222" i="1"/>
  <c r="U255" i="1"/>
  <c r="J15" i="2"/>
  <c r="T9" i="2"/>
  <c r="Z508" i="1"/>
  <c r="AC382" i="1"/>
  <c r="R21" i="2" s="1"/>
  <c r="Y502" i="1"/>
  <c r="N23" i="2"/>
  <c r="AH413" i="1"/>
  <c r="AI413" i="1" s="1"/>
  <c r="AH42" i="1"/>
  <c r="AI42" i="1" s="1"/>
  <c r="AH421" i="1"/>
  <c r="AI421" i="1" s="1"/>
  <c r="AH429" i="1"/>
  <c r="AI429" i="1"/>
  <c r="AH437" i="1"/>
  <c r="AI437" i="1" s="1"/>
  <c r="AH445" i="1"/>
  <c r="AI445" i="1" s="1"/>
  <c r="AH453" i="1"/>
  <c r="AI453" i="1" s="1"/>
  <c r="AH461" i="1"/>
  <c r="AI461" i="1"/>
  <c r="AG382" i="1"/>
  <c r="V21" i="2" s="1"/>
  <c r="AH414" i="1"/>
  <c r="U502" i="1"/>
  <c r="J23" i="2"/>
  <c r="AH41" i="1"/>
  <c r="AI41" i="1" s="1"/>
  <c r="AH45" i="1"/>
  <c r="AI45" i="1" s="1"/>
  <c r="AH418" i="1"/>
  <c r="AI418" i="1"/>
  <c r="AH422" i="1"/>
  <c r="AI422" i="1"/>
  <c r="AH426" i="1"/>
  <c r="AI426" i="1" s="1"/>
  <c r="AH430" i="1"/>
  <c r="AI430" i="1"/>
  <c r="AH434" i="1"/>
  <c r="AI434" i="1"/>
  <c r="AH438" i="1"/>
  <c r="AI438" i="1"/>
  <c r="AH442" i="1"/>
  <c r="AI442" i="1" s="1"/>
  <c r="AH446" i="1"/>
  <c r="AI446" i="1"/>
  <c r="AH450" i="1"/>
  <c r="AI450" i="1"/>
  <c r="AH454" i="1"/>
  <c r="AI454" i="1"/>
  <c r="AH458" i="1"/>
  <c r="AI458" i="1" s="1"/>
  <c r="AH462" i="1"/>
  <c r="AI462" i="1"/>
  <c r="AH499" i="1"/>
  <c r="AI499" i="1"/>
  <c r="AH491" i="1"/>
  <c r="AI491" i="1"/>
  <c r="AH483" i="1"/>
  <c r="AI483" i="1" s="1"/>
  <c r="AH475" i="1"/>
  <c r="AI475" i="1"/>
  <c r="AH467" i="1"/>
  <c r="AI467" i="1"/>
  <c r="AG357" i="1"/>
  <c r="V19" i="2"/>
  <c r="AH419" i="1"/>
  <c r="AI419" i="1" s="1"/>
  <c r="AH427" i="1"/>
  <c r="AI427" i="1"/>
  <c r="AH435" i="1"/>
  <c r="AI435" i="1"/>
  <c r="AH443" i="1"/>
  <c r="AI443" i="1"/>
  <c r="AH451" i="1"/>
  <c r="AI451" i="1" s="1"/>
  <c r="AH459" i="1"/>
  <c r="AI459" i="1"/>
  <c r="AH46" i="1"/>
  <c r="AI46" i="1" s="1"/>
  <c r="AH494" i="1"/>
  <c r="AI494" i="1"/>
  <c r="AH486" i="1"/>
  <c r="AI486" i="1" s="1"/>
  <c r="AH478" i="1"/>
  <c r="AI478" i="1"/>
  <c r="AH474" i="1"/>
  <c r="AI474" i="1"/>
  <c r="AH470" i="1"/>
  <c r="AI470" i="1"/>
  <c r="AH168" i="1"/>
  <c r="AI168" i="1" s="1"/>
  <c r="AG130" i="13"/>
  <c r="V23" i="14" s="1"/>
  <c r="AC96" i="16"/>
  <c r="R11" i="17"/>
  <c r="AH116" i="16"/>
  <c r="AI116" i="16"/>
  <c r="AH113" i="16"/>
  <c r="AI113" i="16" s="1"/>
  <c r="AH177" i="16"/>
  <c r="AI177" i="16"/>
  <c r="AG139" i="16"/>
  <c r="V12" i="17"/>
  <c r="U139" i="16"/>
  <c r="J12" i="17"/>
  <c r="AH137" i="16"/>
  <c r="AI137" i="16" s="1"/>
  <c r="AH120" i="16"/>
  <c r="AI120" i="16"/>
  <c r="J15" i="31"/>
  <c r="N21" i="31"/>
  <c r="P23" i="14"/>
  <c r="L21" i="50"/>
  <c r="P23" i="31"/>
  <c r="M20" i="31"/>
  <c r="Q21" i="31"/>
  <c r="T19" i="14"/>
  <c r="F18" i="14"/>
  <c r="P16" i="14"/>
  <c r="O13" i="14"/>
  <c r="O19" i="29"/>
  <c r="E17" i="14"/>
  <c r="K16" i="31"/>
  <c r="Q15" i="14"/>
  <c r="O17" i="31"/>
  <c r="U16" i="14"/>
  <c r="U10" i="29"/>
  <c r="K9" i="29"/>
  <c r="K8" i="14"/>
  <c r="I13" i="14"/>
  <c r="F8" i="14"/>
  <c r="P18" i="31"/>
  <c r="L15" i="29"/>
  <c r="T17" i="14"/>
  <c r="P10" i="31"/>
  <c r="U9" i="14"/>
  <c r="K11" i="43"/>
  <c r="P10" i="43"/>
  <c r="K9" i="14"/>
  <c r="O19" i="43"/>
  <c r="K16" i="43"/>
  <c r="K24" i="43" s="1"/>
  <c r="P9" i="50"/>
  <c r="M20" i="50"/>
  <c r="P18" i="50"/>
  <c r="O13" i="50"/>
  <c r="P11" i="50"/>
  <c r="U142" i="13"/>
  <c r="J24" i="14"/>
  <c r="AG38" i="13"/>
  <c r="V12" i="14" s="1"/>
  <c r="M14" i="14"/>
  <c r="P22" i="29"/>
  <c r="U23" i="14"/>
  <c r="M20" i="29"/>
  <c r="P16" i="31"/>
  <c r="H14" i="14"/>
  <c r="Q15" i="31"/>
  <c r="D20" i="14"/>
  <c r="I19" i="14"/>
  <c r="K18" i="31"/>
  <c r="O17" i="29"/>
  <c r="O13" i="31"/>
  <c r="T13" i="14"/>
  <c r="P9" i="14"/>
  <c r="P18" i="29"/>
  <c r="F10" i="14"/>
  <c r="P10" i="29"/>
  <c r="P8" i="14"/>
  <c r="K10" i="43"/>
  <c r="S20" i="14"/>
  <c r="O17" i="43"/>
  <c r="L15" i="43"/>
  <c r="P8" i="43"/>
  <c r="K18" i="50"/>
  <c r="P16" i="50"/>
  <c r="P8" i="50"/>
  <c r="Y38" i="13"/>
  <c r="N12" i="31"/>
  <c r="U56" i="13"/>
  <c r="J14" i="31" s="1"/>
  <c r="AH62" i="13"/>
  <c r="AI62" i="13"/>
  <c r="AC77" i="13"/>
  <c r="R16" i="14"/>
  <c r="AH89" i="13"/>
  <c r="AH92" i="13"/>
  <c r="AI92" i="13"/>
  <c r="AH95" i="13"/>
  <c r="AI95" i="13"/>
  <c r="AH103" i="13"/>
  <c r="AI103" i="13" s="1"/>
  <c r="AH114" i="13"/>
  <c r="AI114" i="13" s="1"/>
  <c r="AH129" i="13"/>
  <c r="AI129" i="13"/>
  <c r="P24" i="14"/>
  <c r="Y130" i="13"/>
  <c r="U77" i="13"/>
  <c r="J16" i="14"/>
  <c r="S14" i="29"/>
  <c r="P16" i="29"/>
  <c r="P12" i="14"/>
  <c r="O19" i="14"/>
  <c r="Q15" i="29"/>
  <c r="M14" i="31"/>
  <c r="O13" i="29"/>
  <c r="K11" i="29"/>
  <c r="K10" i="31"/>
  <c r="P9" i="31"/>
  <c r="L15" i="14"/>
  <c r="K8" i="31"/>
  <c r="U11" i="29"/>
  <c r="N9" i="31"/>
  <c r="K10" i="14"/>
  <c r="K8" i="43"/>
  <c r="Q15" i="50"/>
  <c r="AH10" i="13"/>
  <c r="AI10" i="13"/>
  <c r="V10" i="14"/>
  <c r="AC22" i="13"/>
  <c r="R10" i="14"/>
  <c r="AH25" i="13"/>
  <c r="AI25" i="13" s="1"/>
  <c r="AC142" i="13"/>
  <c r="R24" i="14" s="1"/>
  <c r="P12" i="31"/>
  <c r="F12" i="14"/>
  <c r="P12" i="50"/>
  <c r="P12" i="29"/>
  <c r="K12" i="14"/>
  <c r="K25" i="14" s="1"/>
  <c r="K12" i="31"/>
  <c r="AH277" i="1"/>
  <c r="AI277" i="1" s="1"/>
  <c r="AH263" i="1"/>
  <c r="AI263" i="1" s="1"/>
  <c r="AH261" i="1"/>
  <c r="AI261" i="1"/>
  <c r="AH259" i="1"/>
  <c r="AH234" i="1"/>
  <c r="AI234" i="1" s="1"/>
  <c r="AH278" i="1"/>
  <c r="AI278" i="1"/>
  <c r="AH276" i="1"/>
  <c r="AI276" i="1"/>
  <c r="AH274" i="1"/>
  <c r="AI274" i="1"/>
  <c r="AH264" i="1"/>
  <c r="AI264" i="1" s="1"/>
  <c r="AH262" i="1"/>
  <c r="AI262" i="1" s="1"/>
  <c r="AH260" i="1"/>
  <c r="AI260" i="1"/>
  <c r="AH403" i="1"/>
  <c r="AI403" i="1" s="1"/>
  <c r="AH208" i="1"/>
  <c r="AI208" i="1" s="1"/>
  <c r="AH371" i="1"/>
  <c r="AI371" i="1"/>
  <c r="AH55" i="1"/>
  <c r="AI55" i="1"/>
  <c r="AH79" i="1"/>
  <c r="AI79" i="1" s="1"/>
  <c r="AH71" i="1"/>
  <c r="AI71" i="1"/>
  <c r="AH14" i="1"/>
  <c r="AI14" i="1" s="1"/>
  <c r="O25" i="2"/>
  <c r="R508" i="1"/>
  <c r="X508" i="1"/>
  <c r="N508" i="1"/>
  <c r="AB508" i="1"/>
  <c r="N13" i="14"/>
  <c r="N13" i="31"/>
  <c r="N17" i="14"/>
  <c r="J20" i="14"/>
  <c r="V22" i="14"/>
  <c r="L17" i="43"/>
  <c r="L17" i="14"/>
  <c r="Q17" i="14"/>
  <c r="Q17" i="29"/>
  <c r="M22" i="31"/>
  <c r="I21" i="31"/>
  <c r="K20" i="29"/>
  <c r="K14" i="14"/>
  <c r="U23" i="31"/>
  <c r="L19" i="31"/>
  <c r="D16" i="14"/>
  <c r="D12" i="31"/>
  <c r="D23" i="14"/>
  <c r="G19" i="14"/>
  <c r="M18" i="14"/>
  <c r="Q23" i="31"/>
  <c r="P20" i="29"/>
  <c r="O15" i="29"/>
  <c r="O24" i="29" s="1"/>
  <c r="M12" i="29"/>
  <c r="O9" i="31"/>
  <c r="U93" i="13"/>
  <c r="AH49" i="13"/>
  <c r="AI49" i="13"/>
  <c r="E9" i="14"/>
  <c r="H18" i="14"/>
  <c r="I9" i="14"/>
  <c r="AH79" i="13"/>
  <c r="S143" i="13"/>
  <c r="AH13" i="13"/>
  <c r="L13" i="43"/>
  <c r="M22" i="50"/>
  <c r="K20" i="50"/>
  <c r="M18" i="50"/>
  <c r="O15" i="50"/>
  <c r="O24" i="50" s="1"/>
  <c r="AH24" i="13"/>
  <c r="AI24" i="13"/>
  <c r="AH30" i="13"/>
  <c r="AI30" i="13" s="1"/>
  <c r="AH32" i="13"/>
  <c r="AI32" i="13" s="1"/>
  <c r="AH34" i="13"/>
  <c r="AI34" i="13" s="1"/>
  <c r="AC56" i="13"/>
  <c r="R14" i="14"/>
  <c r="AH52" i="13"/>
  <c r="AI52" i="13" s="1"/>
  <c r="AH124" i="13"/>
  <c r="AH126" i="13"/>
  <c r="AI126" i="13"/>
  <c r="AH127" i="13"/>
  <c r="AI127" i="13"/>
  <c r="AH128" i="13"/>
  <c r="AJ128" i="13" s="1"/>
  <c r="Q23" i="43"/>
  <c r="AH82" i="13"/>
  <c r="AI82" i="13" s="1"/>
  <c r="X21" i="31" s="1"/>
  <c r="L17" i="31"/>
  <c r="Z143" i="13"/>
  <c r="G17" i="31"/>
  <c r="M22" i="29"/>
  <c r="O21" i="31"/>
  <c r="U20" i="14"/>
  <c r="O9" i="14"/>
  <c r="U23" i="29"/>
  <c r="L19" i="29"/>
  <c r="E10" i="14"/>
  <c r="M18" i="31"/>
  <c r="K14" i="31"/>
  <c r="I10" i="14"/>
  <c r="Q23" i="29"/>
  <c r="U14" i="14"/>
  <c r="O11" i="31"/>
  <c r="O10" i="14"/>
  <c r="T10" i="14"/>
  <c r="M22" i="43"/>
  <c r="P20" i="43"/>
  <c r="L19" i="43"/>
  <c r="M12" i="43"/>
  <c r="O10" i="43"/>
  <c r="O21" i="50"/>
  <c r="Q19" i="50"/>
  <c r="Q17" i="50"/>
  <c r="AH59" i="13"/>
  <c r="AI59" i="13" s="1"/>
  <c r="AH120" i="13"/>
  <c r="AI120" i="13" s="1"/>
  <c r="AH69" i="13"/>
  <c r="AI69" i="13"/>
  <c r="X9" i="31"/>
  <c r="AG11" i="13"/>
  <c r="V8" i="14"/>
  <c r="L17" i="29"/>
  <c r="X143" i="13"/>
  <c r="Q17" i="31"/>
  <c r="AH20" i="13"/>
  <c r="AI20" i="13"/>
  <c r="K20" i="31"/>
  <c r="O15" i="14"/>
  <c r="O11" i="14"/>
  <c r="U24" i="14"/>
  <c r="S18" i="14"/>
  <c r="AH133" i="13"/>
  <c r="P20" i="31"/>
  <c r="M16" i="31"/>
  <c r="O15" i="31"/>
  <c r="M12" i="31"/>
  <c r="S12" i="14"/>
  <c r="O10" i="29"/>
  <c r="T9" i="14"/>
  <c r="T10" i="29"/>
  <c r="M16" i="50"/>
  <c r="AG28" i="13"/>
  <c r="Y65" i="13"/>
  <c r="AH100" i="13"/>
  <c r="AI100" i="13" s="1"/>
  <c r="AH110" i="13"/>
  <c r="AI110" i="13"/>
  <c r="AH112" i="13"/>
  <c r="AI112" i="13"/>
  <c r="U11" i="14"/>
  <c r="P11" i="31"/>
  <c r="K11" i="31"/>
  <c r="P11" i="29"/>
  <c r="P11" i="43"/>
  <c r="O143" i="13"/>
  <c r="K11" i="14"/>
  <c r="AH108" i="16"/>
  <c r="AI108" i="16"/>
  <c r="AH104" i="16"/>
  <c r="AI104" i="16" s="1"/>
  <c r="AC31" i="16"/>
  <c r="R8" i="17" s="1"/>
  <c r="AH123" i="16"/>
  <c r="AI123" i="16"/>
  <c r="AH43" i="16"/>
  <c r="AI43" i="16"/>
  <c r="AH67" i="16"/>
  <c r="AI67" i="16" s="1"/>
  <c r="AG31" i="16"/>
  <c r="AH38" i="16"/>
  <c r="AI38" i="16" s="1"/>
  <c r="AC61" i="16"/>
  <c r="R9" i="17"/>
  <c r="AH119" i="16"/>
  <c r="AI119" i="16"/>
  <c r="AH111" i="16"/>
  <c r="AI111" i="16"/>
  <c r="AH107" i="16"/>
  <c r="AI107" i="16" s="1"/>
  <c r="AH122" i="16"/>
  <c r="AI122" i="16"/>
  <c r="AG79" i="16"/>
  <c r="V10" i="17"/>
  <c r="AH70" i="16"/>
  <c r="AI70" i="16"/>
  <c r="AH47" i="16"/>
  <c r="AH10" i="16"/>
  <c r="AI10" i="16"/>
  <c r="AH17" i="16"/>
  <c r="AI17" i="16"/>
  <c r="AH64" i="16"/>
  <c r="AI64" i="16"/>
  <c r="AH68" i="16"/>
  <c r="E25" i="17"/>
  <c r="AC79" i="16"/>
  <c r="R10" i="17" s="1"/>
  <c r="T8" i="14"/>
  <c r="T8" i="29"/>
  <c r="Q16" i="43"/>
  <c r="Q16" i="50"/>
  <c r="P17" i="50"/>
  <c r="P17" i="29"/>
  <c r="P17" i="14"/>
  <c r="Q21" i="43"/>
  <c r="Q21" i="50"/>
  <c r="K23" i="14"/>
  <c r="K22" i="43"/>
  <c r="P22" i="43"/>
  <c r="P22" i="50"/>
  <c r="T14" i="14"/>
  <c r="O14" i="31"/>
  <c r="Q16" i="14"/>
  <c r="O8" i="14"/>
  <c r="P17" i="31"/>
  <c r="P17" i="43"/>
  <c r="O14" i="43"/>
  <c r="O8" i="50"/>
  <c r="O9" i="43"/>
  <c r="O9" i="50"/>
  <c r="T11" i="14"/>
  <c r="T11" i="29"/>
  <c r="AH33" i="13"/>
  <c r="AI33" i="13" s="1"/>
  <c r="AH35" i="13"/>
  <c r="AI35" i="13" s="1"/>
  <c r="AH37" i="13"/>
  <c r="AI37" i="13" s="1"/>
  <c r="AH40" i="13"/>
  <c r="L13" i="50"/>
  <c r="L13" i="31"/>
  <c r="AH55" i="13"/>
  <c r="AI55" i="13"/>
  <c r="T15" i="14"/>
  <c r="L18" i="29"/>
  <c r="L18" i="50"/>
  <c r="L18" i="14"/>
  <c r="AH97" i="13"/>
  <c r="AI97" i="13"/>
  <c r="F19" i="14"/>
  <c r="F19" i="31"/>
  <c r="O20" i="43"/>
  <c r="O20" i="50"/>
  <c r="M21" i="50"/>
  <c r="M21" i="43"/>
  <c r="N8" i="31"/>
  <c r="AH9" i="13"/>
  <c r="AI9" i="13" s="1"/>
  <c r="O8" i="43"/>
  <c r="K17" i="50"/>
  <c r="O14" i="50"/>
  <c r="L8" i="29"/>
  <c r="L8" i="14"/>
  <c r="L25" i="14" s="1"/>
  <c r="Q14" i="43"/>
  <c r="Q14" i="50"/>
  <c r="AH60" i="13"/>
  <c r="AC93" i="13"/>
  <c r="R18" i="14"/>
  <c r="AH91" i="13"/>
  <c r="T22" i="14"/>
  <c r="S23" i="14"/>
  <c r="E8" i="14"/>
  <c r="K17" i="31"/>
  <c r="Q16" i="29"/>
  <c r="K22" i="50"/>
  <c r="Q9" i="50"/>
  <c r="L10" i="43"/>
  <c r="L10" i="31"/>
  <c r="L11" i="29"/>
  <c r="L24" i="29" s="1"/>
  <c r="L11" i="50"/>
  <c r="L11" i="14"/>
  <c r="Q11" i="31"/>
  <c r="Q11" i="43"/>
  <c r="K12" i="50"/>
  <c r="V143" i="13"/>
  <c r="M19" i="50"/>
  <c r="M19" i="43"/>
  <c r="L20" i="50"/>
  <c r="L20" i="43"/>
  <c r="K21" i="50"/>
  <c r="K22" i="14"/>
  <c r="P21" i="43"/>
  <c r="AH101" i="13"/>
  <c r="AI101" i="13"/>
  <c r="AH139" i="13"/>
  <c r="AH36" i="13"/>
  <c r="AI36" i="13"/>
  <c r="AH123" i="13"/>
  <c r="AI123" i="13"/>
  <c r="AH125" i="13"/>
  <c r="AI125" i="13"/>
  <c r="AH71" i="13"/>
  <c r="AI71" i="13" s="1"/>
  <c r="X11" i="31" s="1"/>
  <c r="AH21" i="13"/>
  <c r="AH224" i="1"/>
  <c r="AI224" i="1" s="1"/>
  <c r="AH387" i="1"/>
  <c r="AI387" i="1"/>
  <c r="AH194" i="1"/>
  <c r="AI194" i="1" s="1"/>
  <c r="AH229" i="1"/>
  <c r="AI229" i="1" s="1"/>
  <c r="AH396" i="1"/>
  <c r="AI396" i="1" s="1"/>
  <c r="AH398" i="1"/>
  <c r="AI398" i="1"/>
  <c r="AH290" i="1"/>
  <c r="AI290" i="1" s="1"/>
  <c r="AH279" i="1"/>
  <c r="AI279" i="1" s="1"/>
  <c r="AH410" i="1"/>
  <c r="AI410" i="1" s="1"/>
  <c r="AH338" i="1"/>
  <c r="AI338" i="1"/>
  <c r="AH73" i="1"/>
  <c r="AI73" i="1" s="1"/>
  <c r="AH78" i="1"/>
  <c r="AI78" i="1" s="1"/>
  <c r="AH379" i="1"/>
  <c r="AI379" i="1" s="1"/>
  <c r="AH84" i="1"/>
  <c r="AI84" i="1"/>
  <c r="I25" i="2"/>
  <c r="AH51" i="13"/>
  <c r="AH61" i="13"/>
  <c r="AI61" i="13" s="1"/>
  <c r="AH64" i="13"/>
  <c r="AI64" i="13" s="1"/>
  <c r="AH113" i="13"/>
  <c r="AI113" i="13" s="1"/>
  <c r="AH83" i="13"/>
  <c r="AI83" i="13" s="1"/>
  <c r="X22" i="31" s="1"/>
  <c r="AH26" i="13"/>
  <c r="AI26" i="13"/>
  <c r="AH27" i="13"/>
  <c r="AG56" i="13"/>
  <c r="V14" i="14"/>
  <c r="AH102" i="13"/>
  <c r="AI102" i="13"/>
  <c r="AH111" i="13"/>
  <c r="AI111" i="13"/>
  <c r="AH118" i="13"/>
  <c r="AI118" i="13" s="1"/>
  <c r="AH70" i="13"/>
  <c r="AI70" i="13"/>
  <c r="X10" i="31" s="1"/>
  <c r="AH76" i="13"/>
  <c r="AI76" i="13" s="1"/>
  <c r="X15" i="31" s="1"/>
  <c r="Y22" i="13"/>
  <c r="AH31" i="13"/>
  <c r="AI31" i="13" s="1"/>
  <c r="AH50" i="13"/>
  <c r="AI50" i="13"/>
  <c r="Y93" i="13"/>
  <c r="AH135" i="13"/>
  <c r="AI135" i="13" s="1"/>
  <c r="AH121" i="13"/>
  <c r="AI121" i="13" s="1"/>
  <c r="AH68" i="13"/>
  <c r="AI68" i="13" s="1"/>
  <c r="X8" i="31" s="1"/>
  <c r="AH72" i="13"/>
  <c r="AI72" i="13" s="1"/>
  <c r="X12" i="31" s="1"/>
  <c r="AH80" i="13"/>
  <c r="AH81" i="13"/>
  <c r="AI81" i="13"/>
  <c r="X20" i="31" s="1"/>
  <c r="AH15" i="13"/>
  <c r="AI15" i="13" s="1"/>
  <c r="Y56" i="13"/>
  <c r="AH119" i="13"/>
  <c r="AI119" i="13" s="1"/>
  <c r="AH16" i="13"/>
  <c r="AI16" i="13" s="1"/>
  <c r="G25" i="2"/>
  <c r="F25" i="2"/>
  <c r="AH57" i="1"/>
  <c r="AH59" i="1"/>
  <c r="AI59" i="1" s="1"/>
  <c r="AH61" i="1"/>
  <c r="AI61" i="1" s="1"/>
  <c r="M25" i="2"/>
  <c r="AH391" i="1"/>
  <c r="AI391" i="1"/>
  <c r="AH270" i="1"/>
  <c r="AI270" i="1"/>
  <c r="AH268" i="1"/>
  <c r="AI268" i="1"/>
  <c r="AH319" i="1"/>
  <c r="AI319" i="1" s="1"/>
  <c r="AH315" i="1"/>
  <c r="AI315" i="1"/>
  <c r="AH313" i="1"/>
  <c r="AI313" i="1"/>
  <c r="AH311" i="1"/>
  <c r="AI311" i="1"/>
  <c r="AH305" i="1"/>
  <c r="AI305" i="1" s="1"/>
  <c r="AH303" i="1"/>
  <c r="AI303" i="1"/>
  <c r="AH75" i="1"/>
  <c r="AI75" i="1"/>
  <c r="AH49" i="1"/>
  <c r="AI49" i="1"/>
  <c r="AH360" i="1"/>
  <c r="AH364" i="1"/>
  <c r="AI364" i="1"/>
  <c r="AH145" i="1"/>
  <c r="AI145" i="1"/>
  <c r="AH153" i="1"/>
  <c r="AI153" i="1"/>
  <c r="AH388" i="1"/>
  <c r="AI388" i="1" s="1"/>
  <c r="AH103" i="1"/>
  <c r="AI103" i="1"/>
  <c r="AH275" i="1"/>
  <c r="AI275" i="1"/>
  <c r="AH376" i="1"/>
  <c r="AI376" i="1"/>
  <c r="AH377" i="1"/>
  <c r="AH292" i="1"/>
  <c r="AI292" i="1"/>
  <c r="AH407" i="1"/>
  <c r="AI407" i="1"/>
  <c r="AH406" i="1"/>
  <c r="AI406" i="1"/>
  <c r="AH9" i="1"/>
  <c r="AH135" i="1"/>
  <c r="AI135" i="1"/>
  <c r="AH141" i="1"/>
  <c r="AI141" i="1"/>
  <c r="AH155" i="1"/>
  <c r="AI155" i="1"/>
  <c r="AH226" i="1"/>
  <c r="AI226" i="1" s="1"/>
  <c r="AI414" i="1"/>
  <c r="AH37" i="1"/>
  <c r="AH337" i="1"/>
  <c r="AI337" i="1" s="1"/>
  <c r="AH339" i="1"/>
  <c r="AI339" i="1"/>
  <c r="AH392" i="1"/>
  <c r="AI392" i="1" s="1"/>
  <c r="AH88" i="1"/>
  <c r="AI88" i="1" s="1"/>
  <c r="AH195" i="1"/>
  <c r="AI195" i="1" s="1"/>
  <c r="AH287" i="1"/>
  <c r="AI287" i="1"/>
  <c r="AH285" i="1"/>
  <c r="AI285" i="1" s="1"/>
  <c r="AH283" i="1"/>
  <c r="AI283" i="1" s="1"/>
  <c r="AH271" i="1"/>
  <c r="AI271" i="1" s="1"/>
  <c r="AH269" i="1"/>
  <c r="AI269" i="1"/>
  <c r="AH267" i="1"/>
  <c r="AI267" i="1" s="1"/>
  <c r="AH314" i="1"/>
  <c r="AI314" i="1" s="1"/>
  <c r="AH293" i="1"/>
  <c r="AI293" i="1" s="1"/>
  <c r="AH291" i="1"/>
  <c r="AI291" i="1" s="1"/>
  <c r="AH35" i="1"/>
  <c r="AI35" i="1" s="1"/>
  <c r="AH173" i="1"/>
  <c r="AI173" i="1" s="1"/>
  <c r="AH174" i="1"/>
  <c r="AI174" i="1" s="1"/>
  <c r="AH31" i="1"/>
  <c r="AH32" i="1"/>
  <c r="AI32" i="1" s="1"/>
  <c r="AI357" i="16"/>
  <c r="AH124" i="16"/>
  <c r="AI124" i="16"/>
  <c r="AH125" i="16"/>
  <c r="AI125" i="16" s="1"/>
  <c r="D25" i="17"/>
  <c r="M25" i="17"/>
  <c r="AH41" i="16"/>
  <c r="AI41" i="16"/>
  <c r="AH89" i="16"/>
  <c r="AI89" i="16"/>
  <c r="AH86" i="16"/>
  <c r="AI86" i="16" s="1"/>
  <c r="AH85" i="16"/>
  <c r="AI85" i="16"/>
  <c r="AH156" i="16"/>
  <c r="AI156" i="16"/>
  <c r="AH103" i="16"/>
  <c r="AI103" i="16"/>
  <c r="Y31" i="16"/>
  <c r="N8" i="17" s="1"/>
  <c r="AH161" i="16"/>
  <c r="AI161" i="16"/>
  <c r="AH153" i="16"/>
  <c r="AI153" i="16"/>
  <c r="AH149" i="16"/>
  <c r="AI149" i="16"/>
  <c r="AH178" i="16"/>
  <c r="AI178" i="16" s="1"/>
  <c r="AH180" i="16"/>
  <c r="AI180" i="16"/>
  <c r="AH114" i="16"/>
  <c r="AI114" i="16"/>
  <c r="AH112" i="16"/>
  <c r="AI112" i="16" s="1"/>
  <c r="AH117" i="16"/>
  <c r="AI117" i="16"/>
  <c r="AH42" i="16"/>
  <c r="AI42" i="16" s="1"/>
  <c r="AH39" i="16"/>
  <c r="AI39" i="16"/>
  <c r="AH118" i="16"/>
  <c r="AI118" i="16" s="1"/>
  <c r="AH106" i="16"/>
  <c r="AI106" i="16" s="1"/>
  <c r="AH183" i="16"/>
  <c r="AI183" i="16" s="1"/>
  <c r="AH175" i="16"/>
  <c r="AI175" i="16" s="1"/>
  <c r="Y79" i="16"/>
  <c r="N10" i="17" s="1"/>
  <c r="AH157" i="16"/>
  <c r="AI157" i="16" s="1"/>
  <c r="AH182" i="16"/>
  <c r="AI182" i="16" s="1"/>
  <c r="K25" i="17"/>
  <c r="AH163" i="16"/>
  <c r="AI163" i="16" s="1"/>
  <c r="AH159" i="16"/>
  <c r="AI159" i="16"/>
  <c r="AH155" i="16"/>
  <c r="AI155" i="16"/>
  <c r="AH151" i="16"/>
  <c r="AI151" i="16"/>
  <c r="AH115" i="16"/>
  <c r="AI115" i="16" s="1"/>
  <c r="AH109" i="16"/>
  <c r="AI109" i="16"/>
  <c r="AH105" i="16"/>
  <c r="AI105" i="16"/>
  <c r="AH14" i="16"/>
  <c r="AI14" i="16"/>
  <c r="AH37" i="16"/>
  <c r="AI37" i="16" s="1"/>
  <c r="AH88" i="16"/>
  <c r="AI88" i="16"/>
  <c r="AH87" i="16"/>
  <c r="AH160" i="16"/>
  <c r="AI160" i="16" s="1"/>
  <c r="AH152" i="16"/>
  <c r="AI152" i="16"/>
  <c r="AH158" i="16"/>
  <c r="AI158" i="16" s="1"/>
  <c r="AH154" i="16"/>
  <c r="AI154" i="16" s="1"/>
  <c r="AH121" i="16"/>
  <c r="AI121" i="16" s="1"/>
  <c r="AH184" i="16"/>
  <c r="AI184" i="16"/>
  <c r="AH176" i="16"/>
  <c r="AI176" i="16" s="1"/>
  <c r="AH181" i="16"/>
  <c r="AI181" i="16" s="1"/>
  <c r="AI361" i="16"/>
  <c r="AH15" i="16"/>
  <c r="AH16" i="16"/>
  <c r="AI16" i="16"/>
  <c r="AH203" i="1"/>
  <c r="AI203" i="1"/>
  <c r="AH26" i="1"/>
  <c r="AI26" i="1"/>
  <c r="AH147" i="1"/>
  <c r="AI147" i="1"/>
  <c r="AH163" i="1"/>
  <c r="AI163" i="1" s="1"/>
  <c r="AC19" i="1"/>
  <c r="R8" i="2"/>
  <c r="AH28" i="1"/>
  <c r="AI28" i="1"/>
  <c r="AH137" i="1"/>
  <c r="AI137" i="1"/>
  <c r="AH157" i="1"/>
  <c r="AI157" i="1" s="1"/>
  <c r="B22" i="2"/>
  <c r="AH13" i="1"/>
  <c r="AI13" i="1" s="1"/>
  <c r="AH231" i="1"/>
  <c r="AI231" i="1" s="1"/>
  <c r="AH341" i="1"/>
  <c r="AI341" i="1" s="1"/>
  <c r="AH346" i="1"/>
  <c r="AI346" i="1" s="1"/>
  <c r="AH349" i="1"/>
  <c r="AI349" i="1" s="1"/>
  <c r="AH506" i="1"/>
  <c r="AH93" i="1"/>
  <c r="AH190" i="1"/>
  <c r="AI190" i="1"/>
  <c r="AH244" i="1"/>
  <c r="AI244" i="1" s="1"/>
  <c r="AH323" i="1"/>
  <c r="AI323" i="1" s="1"/>
  <c r="AH320" i="1"/>
  <c r="AI320" i="1" s="1"/>
  <c r="AH317" i="1"/>
  <c r="AI317" i="1"/>
  <c r="AH316" i="1"/>
  <c r="AI316" i="1" s="1"/>
  <c r="AH312" i="1"/>
  <c r="AI312" i="1" s="1"/>
  <c r="AH309" i="1"/>
  <c r="AI309" i="1" s="1"/>
  <c r="AH304" i="1"/>
  <c r="AI304" i="1" s="1"/>
  <c r="AH301" i="1"/>
  <c r="AI301" i="1" s="1"/>
  <c r="AH380" i="1"/>
  <c r="AI380" i="1" s="1"/>
  <c r="AH80" i="1"/>
  <c r="AI80" i="1" s="1"/>
  <c r="AG19" i="1"/>
  <c r="AH211" i="1"/>
  <c r="AI211" i="1" s="1"/>
  <c r="AH501" i="1"/>
  <c r="AI501" i="1"/>
  <c r="AH493" i="1"/>
  <c r="AI493" i="1"/>
  <c r="AH485" i="1"/>
  <c r="AI485" i="1"/>
  <c r="AH477" i="1"/>
  <c r="AI477" i="1" s="1"/>
  <c r="AH469" i="1"/>
  <c r="AI469" i="1"/>
  <c r="AH496" i="1"/>
  <c r="AI496" i="1"/>
  <c r="AH472" i="1"/>
  <c r="AI472" i="1"/>
  <c r="AH498" i="1"/>
  <c r="AI498" i="1" s="1"/>
  <c r="AH482" i="1"/>
  <c r="AI482" i="1"/>
  <c r="AH466" i="1"/>
  <c r="AI466" i="1"/>
  <c r="AH186" i="1"/>
  <c r="AI186" i="1"/>
  <c r="U81" i="1"/>
  <c r="J11" i="2" s="1"/>
  <c r="AH500" i="1"/>
  <c r="AI500" i="1"/>
  <c r="AH492" i="1"/>
  <c r="AI492" i="1"/>
  <c r="AH484" i="1"/>
  <c r="AI484" i="1"/>
  <c r="AH476" i="1"/>
  <c r="AI476" i="1" s="1"/>
  <c r="AH468" i="1"/>
  <c r="AI468" i="1"/>
  <c r="AH460" i="1"/>
  <c r="AI460" i="1"/>
  <c r="AH452" i="1"/>
  <c r="AI452" i="1"/>
  <c r="AH444" i="1"/>
  <c r="AI444" i="1" s="1"/>
  <c r="AH436" i="1"/>
  <c r="AI436" i="1"/>
  <c r="AH428" i="1"/>
  <c r="AI428" i="1"/>
  <c r="AH420" i="1"/>
  <c r="AI420" i="1"/>
  <c r="AH412" i="1"/>
  <c r="AH495" i="1"/>
  <c r="AI495" i="1"/>
  <c r="AH487" i="1"/>
  <c r="AI487" i="1"/>
  <c r="AH479" i="1"/>
  <c r="AI479" i="1"/>
  <c r="AH471" i="1"/>
  <c r="AI471" i="1" s="1"/>
  <c r="AH463" i="1"/>
  <c r="AI463" i="1"/>
  <c r="AH455" i="1"/>
  <c r="AI455" i="1"/>
  <c r="AH447" i="1"/>
  <c r="AI447" i="1"/>
  <c r="AH439" i="1"/>
  <c r="AI439" i="1" s="1"/>
  <c r="AH431" i="1"/>
  <c r="AI431" i="1"/>
  <c r="AH423" i="1"/>
  <c r="AI423" i="1"/>
  <c r="AH415" i="1"/>
  <c r="AI415" i="1"/>
  <c r="AH497" i="1"/>
  <c r="AI497" i="1" s="1"/>
  <c r="AH489" i="1"/>
  <c r="AI489" i="1"/>
  <c r="AH481" i="1"/>
  <c r="AI481" i="1"/>
  <c r="AH473" i="1"/>
  <c r="AI473" i="1"/>
  <c r="AH465" i="1"/>
  <c r="AI465" i="1" s="1"/>
  <c r="AH457" i="1"/>
  <c r="AI457" i="1"/>
  <c r="AH449" i="1"/>
  <c r="AI449" i="1"/>
  <c r="AH441" i="1"/>
  <c r="AI441" i="1"/>
  <c r="AH433" i="1"/>
  <c r="AI433" i="1" s="1"/>
  <c r="AH425" i="1"/>
  <c r="AI425" i="1"/>
  <c r="AH361" i="1"/>
  <c r="AH218" i="1"/>
  <c r="AI218" i="1" s="1"/>
  <c r="AH221" i="1"/>
  <c r="AI221" i="1" s="1"/>
  <c r="AC357" i="1"/>
  <c r="R19" i="2" s="1"/>
  <c r="AH246" i="1"/>
  <c r="AI246" i="1" s="1"/>
  <c r="AH326" i="1"/>
  <c r="AI326" i="1" s="1"/>
  <c r="AH322" i="1"/>
  <c r="AI322" i="1" s="1"/>
  <c r="AH307" i="1"/>
  <c r="AI307" i="1" s="1"/>
  <c r="AH299" i="1"/>
  <c r="AI299" i="1" s="1"/>
  <c r="AH296" i="1"/>
  <c r="AI296" i="1" s="1"/>
  <c r="AH76" i="1"/>
  <c r="AI76" i="1" s="1"/>
  <c r="AH69" i="1"/>
  <c r="AI69" i="1" s="1"/>
  <c r="AH248" i="1"/>
  <c r="AI248" i="1" s="1"/>
  <c r="AH149" i="1"/>
  <c r="AI149" i="1" s="1"/>
  <c r="AH150" i="1"/>
  <c r="AI150" i="1" s="1"/>
  <c r="AH151" i="1"/>
  <c r="AI151" i="1" s="1"/>
  <c r="Y507" i="1"/>
  <c r="N24" i="2" s="1"/>
  <c r="AH333" i="1"/>
  <c r="AI333" i="1" s="1"/>
  <c r="AH335" i="1"/>
  <c r="AI335" i="1"/>
  <c r="AH390" i="1"/>
  <c r="AI390" i="1" s="1"/>
  <c r="AH401" i="1"/>
  <c r="AI401" i="1" s="1"/>
  <c r="AH38" i="1"/>
  <c r="AI38" i="1" s="1"/>
  <c r="AH96" i="1"/>
  <c r="AI96" i="1"/>
  <c r="AH102" i="1"/>
  <c r="AI102" i="1" s="1"/>
  <c r="AH242" i="1"/>
  <c r="AI242" i="1" s="1"/>
  <c r="AH288" i="1"/>
  <c r="AI288" i="1" s="1"/>
  <c r="AH286" i="1"/>
  <c r="AI286" i="1"/>
  <c r="AH284" i="1"/>
  <c r="AI284" i="1" s="1"/>
  <c r="AH282" i="1"/>
  <c r="AI282" i="1" s="1"/>
  <c r="AH272" i="1"/>
  <c r="AI272" i="1" s="1"/>
  <c r="AH266" i="1"/>
  <c r="AI266" i="1"/>
  <c r="AH325" i="1"/>
  <c r="AI325" i="1" s="1"/>
  <c r="AH324" i="1"/>
  <c r="AI324" i="1" s="1"/>
  <c r="AH321" i="1"/>
  <c r="AI321" i="1" s="1"/>
  <c r="AH318" i="1"/>
  <c r="AI318" i="1" s="1"/>
  <c r="AH17" i="1"/>
  <c r="AI17" i="1" s="1"/>
  <c r="AH68" i="1"/>
  <c r="AI68" i="1" s="1"/>
  <c r="AH36" i="1"/>
  <c r="AH108" i="1"/>
  <c r="AI108" i="1"/>
  <c r="AH280" i="1"/>
  <c r="AI280" i="1" s="1"/>
  <c r="AH18" i="1"/>
  <c r="AI18" i="1"/>
  <c r="E25" i="2"/>
  <c r="AH16" i="1"/>
  <c r="AB93" i="49"/>
  <c r="U92" i="49"/>
  <c r="J23" i="50" s="1"/>
  <c r="AH79" i="49"/>
  <c r="AI79" i="49"/>
  <c r="AF93" i="49"/>
  <c r="AH90" i="49"/>
  <c r="B24" i="39"/>
  <c r="AH140" i="13"/>
  <c r="AI140" i="13"/>
  <c r="AD193" i="38"/>
  <c r="AH70" i="15"/>
  <c r="W23" i="29" s="1"/>
  <c r="AH100" i="3"/>
  <c r="AI99" i="3"/>
  <c r="AI38" i="3"/>
  <c r="AH41" i="3"/>
  <c r="V23" i="4"/>
  <c r="E25" i="4"/>
  <c r="AH34" i="3"/>
  <c r="AI34" i="3" s="1"/>
  <c r="C25" i="2"/>
  <c r="AH57" i="44"/>
  <c r="AI57" i="44"/>
  <c r="AF100" i="44"/>
  <c r="P25" i="45"/>
  <c r="AH61" i="44"/>
  <c r="W16" i="45"/>
  <c r="AI34" i="44"/>
  <c r="X16" i="45" s="1"/>
  <c r="J12" i="45"/>
  <c r="U25" i="45"/>
  <c r="L8" i="45"/>
  <c r="L25" i="45" s="1"/>
  <c r="AI89" i="44"/>
  <c r="M25" i="45"/>
  <c r="I25" i="45"/>
  <c r="AI92" i="44"/>
  <c r="AI68" i="44"/>
  <c r="AI95" i="44"/>
  <c r="AA100" i="44"/>
  <c r="AH21" i="44"/>
  <c r="Z100" i="44"/>
  <c r="AI83" i="44"/>
  <c r="F25" i="45"/>
  <c r="AH27" i="44"/>
  <c r="B14" i="45"/>
  <c r="R100" i="44"/>
  <c r="AI86" i="44"/>
  <c r="O24" i="45"/>
  <c r="O25" i="45"/>
  <c r="K25" i="45"/>
  <c r="AC99" i="44"/>
  <c r="AC100" i="44"/>
  <c r="Q25" i="45"/>
  <c r="G25" i="45"/>
  <c r="E25" i="45"/>
  <c r="Y99" i="44"/>
  <c r="N24" i="45" s="1"/>
  <c r="A3" i="37"/>
  <c r="A3" i="15"/>
  <c r="AI91" i="13"/>
  <c r="AG93" i="13"/>
  <c r="V18" i="14" s="1"/>
  <c r="AG98" i="13"/>
  <c r="Y98" i="13"/>
  <c r="N12" i="39"/>
  <c r="Y79" i="38"/>
  <c r="Y127" i="38"/>
  <c r="N17" i="39" s="1"/>
  <c r="Y139" i="38"/>
  <c r="N18" i="39" s="1"/>
  <c r="AI64" i="38"/>
  <c r="D12" i="39"/>
  <c r="D24" i="39"/>
  <c r="M193" i="38"/>
  <c r="N13" i="39"/>
  <c r="AH69" i="38"/>
  <c r="AI71" i="38"/>
  <c r="W23" i="43"/>
  <c r="AI71" i="42"/>
  <c r="X23" i="43" s="1"/>
  <c r="AH87" i="3"/>
  <c r="AI85" i="3"/>
  <c r="AH39" i="34"/>
  <c r="AI39" i="34" s="1"/>
  <c r="AI37" i="34"/>
  <c r="R9" i="35"/>
  <c r="H11" i="35"/>
  <c r="S71" i="34"/>
  <c r="Y27" i="34"/>
  <c r="N12" i="35" s="1"/>
  <c r="AH26" i="34"/>
  <c r="AG35" i="34"/>
  <c r="V14" i="35"/>
  <c r="AH34" i="34"/>
  <c r="X14" i="29"/>
  <c r="J17" i="50"/>
  <c r="J17" i="43"/>
  <c r="J17" i="29"/>
  <c r="AI201" i="37"/>
  <c r="AI38" i="42"/>
  <c r="AH47" i="3"/>
  <c r="AI45" i="3"/>
  <c r="AH31" i="42"/>
  <c r="AI30" i="42"/>
  <c r="AH55" i="15"/>
  <c r="M14" i="35"/>
  <c r="X71" i="34"/>
  <c r="N71" i="34"/>
  <c r="E10" i="35"/>
  <c r="E24" i="35"/>
  <c r="H25" i="4"/>
  <c r="AI44" i="15"/>
  <c r="R8" i="36"/>
  <c r="R24" i="36"/>
  <c r="AC208" i="37"/>
  <c r="AH22" i="34"/>
  <c r="Y23" i="34"/>
  <c r="P11" i="35"/>
  <c r="P24" i="35"/>
  <c r="AA71" i="34"/>
  <c r="W17" i="29"/>
  <c r="J24" i="10"/>
  <c r="B11" i="35"/>
  <c r="J71" i="34"/>
  <c r="L11" i="2"/>
  <c r="L25" i="2"/>
  <c r="W508" i="1"/>
  <c r="AI13" i="13"/>
  <c r="AI110" i="37"/>
  <c r="AH115" i="37"/>
  <c r="AH19" i="37"/>
  <c r="AI295" i="16"/>
  <c r="AI94" i="38"/>
  <c r="AI33" i="30"/>
  <c r="C19" i="35"/>
  <c r="AC59" i="34"/>
  <c r="R20" i="35" s="1"/>
  <c r="L11" i="35"/>
  <c r="W71" i="34"/>
  <c r="AH46" i="34"/>
  <c r="Y47" i="34"/>
  <c r="N17" i="35" s="1"/>
  <c r="AI43" i="49"/>
  <c r="A3" i="50"/>
  <c r="A3" i="43"/>
  <c r="AI149" i="37"/>
  <c r="AI167" i="37"/>
  <c r="N14" i="36"/>
  <c r="N24" i="36"/>
  <c r="Y208" i="37"/>
  <c r="J10" i="36"/>
  <c r="L14" i="29"/>
  <c r="G13" i="14"/>
  <c r="F24" i="35"/>
  <c r="AH32" i="3"/>
  <c r="U36" i="3"/>
  <c r="J12" i="4" s="1"/>
  <c r="T18" i="14"/>
  <c r="AH96" i="13"/>
  <c r="U98" i="13"/>
  <c r="AC98" i="13"/>
  <c r="R19" i="14"/>
  <c r="P19" i="43"/>
  <c r="P19" i="50"/>
  <c r="P19" i="31"/>
  <c r="L21" i="43"/>
  <c r="L22" i="14"/>
  <c r="U43" i="30"/>
  <c r="U91" i="30"/>
  <c r="U139" i="30"/>
  <c r="U163" i="30"/>
  <c r="G12" i="36"/>
  <c r="G24" i="36"/>
  <c r="R208" i="37"/>
  <c r="Q13" i="50"/>
  <c r="Q13" i="29"/>
  <c r="Q13" i="31"/>
  <c r="Q13" i="14"/>
  <c r="Q13" i="43"/>
  <c r="R12" i="4"/>
  <c r="V20" i="14"/>
  <c r="O71" i="34"/>
  <c r="U47" i="34"/>
  <c r="J17" i="35" s="1"/>
  <c r="AG55" i="34"/>
  <c r="V19" i="35"/>
  <c r="AH53" i="34"/>
  <c r="AA101" i="3"/>
  <c r="AH73" i="3"/>
  <c r="AG19" i="34"/>
  <c r="AH18" i="34"/>
  <c r="AH27" i="34"/>
  <c r="AC35" i="34"/>
  <c r="R14" i="35" s="1"/>
  <c r="B24" i="35"/>
  <c r="D9" i="31"/>
  <c r="D9" i="14"/>
  <c r="L9" i="43"/>
  <c r="L9" i="31"/>
  <c r="L14" i="31"/>
  <c r="R143" i="13"/>
  <c r="AH13" i="34"/>
  <c r="AH35" i="34"/>
  <c r="W14" i="35" s="1"/>
  <c r="AH41" i="34"/>
  <c r="AC43" i="34"/>
  <c r="R16" i="35" s="1"/>
  <c r="K10" i="35"/>
  <c r="K24" i="35"/>
  <c r="V71" i="34"/>
  <c r="L24" i="35"/>
  <c r="S101" i="3"/>
  <c r="W143" i="13"/>
  <c r="L14" i="50"/>
  <c r="AH43" i="37"/>
  <c r="AG65" i="13"/>
  <c r="J101" i="3"/>
  <c r="AI98" i="3"/>
  <c r="AH50" i="34"/>
  <c r="U51" i="34"/>
  <c r="J18" i="35"/>
  <c r="AH62" i="34"/>
  <c r="U63" i="34"/>
  <c r="J21" i="35"/>
  <c r="AH27" i="1"/>
  <c r="AH139" i="1"/>
  <c r="AH143" i="1"/>
  <c r="AH148" i="1"/>
  <c r="AI148" i="1" s="1"/>
  <c r="AH161" i="1"/>
  <c r="U27" i="34"/>
  <c r="J12" i="35" s="1"/>
  <c r="U15" i="34"/>
  <c r="J9" i="35" s="1"/>
  <c r="AH66" i="34"/>
  <c r="AH216" i="1"/>
  <c r="AI216" i="1" s="1"/>
  <c r="AH15" i="3"/>
  <c r="AG36" i="3"/>
  <c r="U68" i="3"/>
  <c r="J18" i="4" s="1"/>
  <c r="U33" i="1"/>
  <c r="AH21" i="1"/>
  <c r="AH30" i="3"/>
  <c r="AH178" i="1"/>
  <c r="AI178" i="1" s="1"/>
  <c r="AH29" i="1"/>
  <c r="AH31" i="3"/>
  <c r="AH33" i="3"/>
  <c r="AI33" i="3" s="1"/>
  <c r="AH258" i="1"/>
  <c r="AH18" i="3"/>
  <c r="AH63" i="13"/>
  <c r="AI63" i="13" s="1"/>
  <c r="AG55" i="30"/>
  <c r="AH62" i="30"/>
  <c r="R191" i="30"/>
  <c r="AH131" i="30"/>
  <c r="AH133" i="30"/>
  <c r="AH135" i="30"/>
  <c r="AA191" i="30"/>
  <c r="AC163" i="30"/>
  <c r="AH161" i="30"/>
  <c r="AH183" i="30"/>
  <c r="AH62" i="38"/>
  <c r="U34" i="9"/>
  <c r="AH33" i="9"/>
  <c r="Z191" i="30"/>
  <c r="AH53" i="13"/>
  <c r="S191" i="30"/>
  <c r="AH147" i="30"/>
  <c r="AH12" i="30"/>
  <c r="Y91" i="30"/>
  <c r="AG127" i="30"/>
  <c r="AH145" i="30"/>
  <c r="AD101" i="3"/>
  <c r="AH90" i="3"/>
  <c r="AH14" i="13"/>
  <c r="AH54" i="30"/>
  <c r="AC67" i="30"/>
  <c r="AH88" i="30"/>
  <c r="AH124" i="30"/>
  <c r="AG151" i="30"/>
  <c r="AH24" i="30"/>
  <c r="AI24" i="30" s="1"/>
  <c r="AH126" i="30"/>
  <c r="AH11" i="38"/>
  <c r="AG31" i="38"/>
  <c r="AH94" i="3"/>
  <c r="U28" i="13"/>
  <c r="J11" i="31" s="1"/>
  <c r="AH42" i="13"/>
  <c r="AI42" i="13" s="1"/>
  <c r="AH46" i="13"/>
  <c r="AH54" i="13"/>
  <c r="AH52" i="30"/>
  <c r="AI52" i="30" s="1"/>
  <c r="AH98" i="30"/>
  <c r="AH167" i="30"/>
  <c r="AH36" i="38"/>
  <c r="AH97" i="38"/>
  <c r="AD100" i="44"/>
  <c r="S10" i="45"/>
  <c r="V193" i="38"/>
  <c r="AC103" i="38"/>
  <c r="R15" i="39" s="1"/>
  <c r="AH49" i="38"/>
  <c r="AH63" i="38"/>
  <c r="AH72" i="38"/>
  <c r="AH83" i="38"/>
  <c r="AH91" i="38" s="1"/>
  <c r="AH101" i="38"/>
  <c r="AG115" i="38"/>
  <c r="V16" i="39" s="1"/>
  <c r="AH147" i="38"/>
  <c r="T12" i="10"/>
  <c r="T24" i="10" s="1"/>
  <c r="AI424" i="1"/>
  <c r="B19" i="2"/>
  <c r="AH9" i="38"/>
  <c r="AH45" i="38"/>
  <c r="AH119" i="38"/>
  <c r="D25" i="45"/>
  <c r="AH26" i="38"/>
  <c r="AH28" i="38"/>
  <c r="AH42" i="38"/>
  <c r="AH60" i="38"/>
  <c r="AI60" i="38" s="1"/>
  <c r="AC79" i="38"/>
  <c r="AH78" i="38"/>
  <c r="AH108" i="38"/>
  <c r="AH181" i="38"/>
  <c r="AH35" i="38"/>
  <c r="AH114" i="38"/>
  <c r="K65" i="9"/>
  <c r="S100" i="44"/>
  <c r="H8" i="45"/>
  <c r="H25" i="45" s="1"/>
  <c r="AH130" i="38"/>
  <c r="AH137" i="38"/>
  <c r="AI137" i="38" s="1"/>
  <c r="Y47" i="3"/>
  <c r="AH177" i="38"/>
  <c r="AH183" i="38"/>
  <c r="U187" i="38"/>
  <c r="J22" i="39" s="1"/>
  <c r="AH57" i="9"/>
  <c r="AG60" i="9"/>
  <c r="AG65" i="9"/>
  <c r="AG11" i="42"/>
  <c r="U68" i="42"/>
  <c r="AH66" i="42"/>
  <c r="AH68" i="42" s="1"/>
  <c r="AH62" i="1"/>
  <c r="AI62" i="1" s="1"/>
  <c r="AH352" i="1"/>
  <c r="U408" i="1"/>
  <c r="J22" i="2"/>
  <c r="J25" i="2" s="1"/>
  <c r="AH417" i="1"/>
  <c r="AC502" i="1"/>
  <c r="R23" i="2" s="1"/>
  <c r="AH156" i="38"/>
  <c r="AI156" i="38" s="1"/>
  <c r="U60" i="9"/>
  <c r="U46" i="9"/>
  <c r="AH45" i="9"/>
  <c r="AH56" i="9"/>
  <c r="AI56" i="9" s="1"/>
  <c r="U60" i="42"/>
  <c r="AH164" i="1"/>
  <c r="AH334" i="1"/>
  <c r="AG344" i="1"/>
  <c r="V18" i="2" s="1"/>
  <c r="AH399" i="1"/>
  <c r="T100" i="44"/>
  <c r="AH138" i="13"/>
  <c r="AI138" i="13" s="1"/>
  <c r="AI25" i="9"/>
  <c r="U43" i="9"/>
  <c r="V101" i="3"/>
  <c r="AH347" i="1"/>
  <c r="AI347" i="1" s="1"/>
  <c r="Y357" i="1"/>
  <c r="AG502" i="1"/>
  <c r="V23" i="2" s="1"/>
  <c r="V100" i="44"/>
  <c r="Q11" i="17"/>
  <c r="Q25" i="17" s="1"/>
  <c r="O11" i="17"/>
  <c r="O25" i="17"/>
  <c r="AH120" i="38"/>
  <c r="AH131" i="38"/>
  <c r="AH9" i="9"/>
  <c r="H24" i="10"/>
  <c r="Y27" i="42"/>
  <c r="AH395" i="1"/>
  <c r="AH400" i="1"/>
  <c r="AH393" i="1"/>
  <c r="M100" i="44"/>
  <c r="AG31" i="44"/>
  <c r="V15" i="45" s="1"/>
  <c r="AH30" i="44"/>
  <c r="AI30" i="44" s="1"/>
  <c r="AG139" i="38"/>
  <c r="V18" i="39" s="1"/>
  <c r="AH138" i="38"/>
  <c r="AH184" i="38"/>
  <c r="K24" i="10"/>
  <c r="AH59" i="9"/>
  <c r="U48" i="42"/>
  <c r="Y408" i="1"/>
  <c r="N22" i="2" s="1"/>
  <c r="T25" i="45"/>
  <c r="V13" i="45"/>
  <c r="AH17" i="42"/>
  <c r="AH378" i="1"/>
  <c r="U31" i="51"/>
  <c r="AH30" i="51"/>
  <c r="AH187" i="1"/>
  <c r="P25" i="17"/>
  <c r="AC81" i="1"/>
  <c r="AC508" i="1" s="1"/>
  <c r="AH42" i="44"/>
  <c r="AC92" i="49"/>
  <c r="R23" i="50" s="1"/>
  <c r="AH488" i="1"/>
  <c r="AI488" i="1" s="1"/>
  <c r="AG35" i="49"/>
  <c r="U64" i="49"/>
  <c r="AG92" i="49"/>
  <c r="V23" i="50" s="1"/>
  <c r="AG48" i="51"/>
  <c r="AG64" i="51"/>
  <c r="AH46" i="51"/>
  <c r="AH18" i="49"/>
  <c r="AD83" i="51"/>
  <c r="U27" i="51"/>
  <c r="AH26" i="51"/>
  <c r="AH27" i="51" s="1"/>
  <c r="AC23" i="49"/>
  <c r="AC93" i="49" s="1"/>
  <c r="AH60" i="15"/>
  <c r="R19" i="52"/>
  <c r="R19" i="48"/>
  <c r="F11" i="52"/>
  <c r="F11" i="48"/>
  <c r="H16" i="52"/>
  <c r="H16" i="48"/>
  <c r="M10" i="52"/>
  <c r="M10" i="48"/>
  <c r="M24" i="48"/>
  <c r="Q11" i="52"/>
  <c r="Q11" i="48"/>
  <c r="Q24" i="48"/>
  <c r="U52" i="49"/>
  <c r="E24" i="52"/>
  <c r="M24" i="52"/>
  <c r="AH330" i="1"/>
  <c r="AI330" i="1" s="1"/>
  <c r="AH50" i="1"/>
  <c r="AH39" i="51"/>
  <c r="Y40" i="51"/>
  <c r="N83" i="51"/>
  <c r="W83" i="51"/>
  <c r="U15" i="51"/>
  <c r="U23" i="51"/>
  <c r="U40" i="51"/>
  <c r="U48" i="51"/>
  <c r="U64" i="51"/>
  <c r="AH14" i="51"/>
  <c r="Y27" i="51"/>
  <c r="Y35" i="51"/>
  <c r="Y56" i="51"/>
  <c r="AH25" i="51"/>
  <c r="S83" i="51"/>
  <c r="M83" i="51"/>
  <c r="B24" i="52"/>
  <c r="Q24" i="52"/>
  <c r="AH10" i="51"/>
  <c r="AH11" i="51"/>
  <c r="AH17" i="51"/>
  <c r="AH19" i="51" s="1"/>
  <c r="AH59" i="51"/>
  <c r="AH66" i="51"/>
  <c r="AC52" i="51"/>
  <c r="AH54" i="51"/>
  <c r="AH62" i="51"/>
  <c r="U24" i="52"/>
  <c r="U344" i="1"/>
  <c r="J18" i="2"/>
  <c r="AH42" i="51"/>
  <c r="K83" i="51"/>
  <c r="AI21" i="51"/>
  <c r="AH58" i="51"/>
  <c r="I24" i="52"/>
  <c r="AH22" i="51"/>
  <c r="AH34" i="51"/>
  <c r="AH35" i="51" s="1"/>
  <c r="AI35" i="51" s="1"/>
  <c r="Y164" i="16"/>
  <c r="N13" i="17"/>
  <c r="AH33" i="51"/>
  <c r="AH29" i="51"/>
  <c r="AG60" i="47"/>
  <c r="AH62" i="47"/>
  <c r="AH40" i="16"/>
  <c r="Y61" i="16"/>
  <c r="N9" i="17"/>
  <c r="AH13" i="51"/>
  <c r="AH33" i="47"/>
  <c r="AH44" i="16"/>
  <c r="AH150" i="16"/>
  <c r="AH122" i="13"/>
  <c r="AI122" i="13" s="1"/>
  <c r="AH73" i="13"/>
  <c r="AH14" i="47"/>
  <c r="Y96" i="16"/>
  <c r="N11" i="17"/>
  <c r="U19" i="47"/>
  <c r="Y23" i="47"/>
  <c r="AH67" i="47"/>
  <c r="AI67" i="47" s="1"/>
  <c r="AH54" i="47"/>
  <c r="AH25" i="47"/>
  <c r="AI25" i="47" s="1"/>
  <c r="AH78" i="49"/>
  <c r="AI78" i="49" s="1"/>
  <c r="AH162" i="16"/>
  <c r="AI162" i="16" s="1"/>
  <c r="AH37" i="51"/>
  <c r="AH50" i="47"/>
  <c r="AH110" i="16"/>
  <c r="AH74" i="13"/>
  <c r="Y139" i="16"/>
  <c r="N12" i="17" s="1"/>
  <c r="J8" i="17"/>
  <c r="AG535" i="16"/>
  <c r="AI128" i="13"/>
  <c r="AI359" i="1"/>
  <c r="AJ86" i="13"/>
  <c r="AJ107" i="13"/>
  <c r="AI134" i="13"/>
  <c r="N11" i="14"/>
  <c r="S24" i="50"/>
  <c r="AJ75" i="13"/>
  <c r="N16" i="43"/>
  <c r="N16" i="31"/>
  <c r="AI144" i="16"/>
  <c r="AI79" i="13"/>
  <c r="Y33" i="1"/>
  <c r="N9" i="2"/>
  <c r="AI247" i="16"/>
  <c r="J14" i="14"/>
  <c r="AH115" i="13"/>
  <c r="V11" i="14"/>
  <c r="N12" i="14"/>
  <c r="N20" i="14"/>
  <c r="M24" i="50"/>
  <c r="AH195" i="16"/>
  <c r="W14" i="17" s="1"/>
  <c r="T24" i="31"/>
  <c r="U24" i="31"/>
  <c r="S24" i="43"/>
  <c r="K24" i="29"/>
  <c r="U24" i="50"/>
  <c r="T24" i="43"/>
  <c r="U507" i="1"/>
  <c r="J24" i="2" s="1"/>
  <c r="AH505" i="1"/>
  <c r="AI505" i="1"/>
  <c r="T24" i="50"/>
  <c r="U24" i="43"/>
  <c r="M24" i="31"/>
  <c r="S24" i="31"/>
  <c r="J16" i="31"/>
  <c r="K24" i="31"/>
  <c r="AH11" i="13"/>
  <c r="J18" i="14"/>
  <c r="J18" i="31"/>
  <c r="AH98" i="13"/>
  <c r="W19" i="14"/>
  <c r="N10" i="31"/>
  <c r="N10" i="14"/>
  <c r="AI87" i="16"/>
  <c r="AH96" i="16"/>
  <c r="AI15" i="16"/>
  <c r="AI506" i="1"/>
  <c r="AI361" i="1"/>
  <c r="AI36" i="1"/>
  <c r="AI93" i="1"/>
  <c r="AI16" i="1"/>
  <c r="AI70" i="15"/>
  <c r="X23" i="29" s="1"/>
  <c r="R24" i="45"/>
  <c r="R25" i="45" s="1"/>
  <c r="AI21" i="44"/>
  <c r="AH22" i="44"/>
  <c r="AH28" i="44"/>
  <c r="AI27" i="44"/>
  <c r="A3" i="39"/>
  <c r="A3" i="36"/>
  <c r="AI34" i="51"/>
  <c r="AI66" i="42"/>
  <c r="AI26" i="38"/>
  <c r="AI126" i="30"/>
  <c r="AH15" i="51"/>
  <c r="AI15" i="51" s="1"/>
  <c r="AI13" i="51"/>
  <c r="AH68" i="51"/>
  <c r="AI66" i="51"/>
  <c r="AI120" i="38"/>
  <c r="AI139" i="1"/>
  <c r="V19" i="14"/>
  <c r="AI37" i="51"/>
  <c r="AH40" i="51"/>
  <c r="AI10" i="51"/>
  <c r="AH64" i="47"/>
  <c r="AI62" i="47"/>
  <c r="AI22" i="51"/>
  <c r="AH23" i="51"/>
  <c r="AI59" i="51"/>
  <c r="AI138" i="38"/>
  <c r="AI395" i="1"/>
  <c r="AI334" i="1"/>
  <c r="AI108" i="38"/>
  <c r="AH115" i="38"/>
  <c r="J11" i="14"/>
  <c r="AI12" i="30"/>
  <c r="AI62" i="38"/>
  <c r="J9" i="2"/>
  <c r="AI27" i="1"/>
  <c r="AH43" i="34"/>
  <c r="AI41" i="34"/>
  <c r="AI27" i="34"/>
  <c r="X12" i="35" s="1"/>
  <c r="W12" i="35"/>
  <c r="W20" i="43"/>
  <c r="AI55" i="15"/>
  <c r="W20" i="29"/>
  <c r="W20" i="50"/>
  <c r="AI36" i="38"/>
  <c r="AI164" i="1"/>
  <c r="AI130" i="38"/>
  <c r="AI78" i="38"/>
  <c r="AI119" i="38"/>
  <c r="AI147" i="30"/>
  <c r="AI183" i="30"/>
  <c r="AH187" i="30"/>
  <c r="AI62" i="30"/>
  <c r="AI258" i="1"/>
  <c r="AI35" i="34"/>
  <c r="X14" i="35" s="1"/>
  <c r="AI18" i="34"/>
  <c r="AH19" i="34"/>
  <c r="N11" i="35"/>
  <c r="AI34" i="34"/>
  <c r="J10" i="52"/>
  <c r="J10" i="48"/>
  <c r="AI131" i="38"/>
  <c r="AI35" i="38"/>
  <c r="AH43" i="38"/>
  <c r="AI46" i="13"/>
  <c r="AI133" i="30"/>
  <c r="AI46" i="34"/>
  <c r="AH47" i="34"/>
  <c r="W22" i="4"/>
  <c r="AI87" i="3"/>
  <c r="X22" i="4"/>
  <c r="AI187" i="1"/>
  <c r="AH163" i="38"/>
  <c r="AI167" i="30"/>
  <c r="AH175" i="30"/>
  <c r="AI18" i="3"/>
  <c r="AI363" i="16"/>
  <c r="AI150" i="16"/>
  <c r="AI29" i="51"/>
  <c r="AI39" i="51"/>
  <c r="AI26" i="51"/>
  <c r="AH31" i="44"/>
  <c r="AI417" i="1"/>
  <c r="AI57" i="9"/>
  <c r="AI45" i="38"/>
  <c r="AI101" i="38"/>
  <c r="AI98" i="30"/>
  <c r="AI94" i="3"/>
  <c r="AI124" i="30"/>
  <c r="AI161" i="30"/>
  <c r="V12" i="4"/>
  <c r="AI62" i="34"/>
  <c r="AH63" i="34"/>
  <c r="AI13" i="34"/>
  <c r="V10" i="35"/>
  <c r="AI32" i="3"/>
  <c r="AI22" i="34"/>
  <c r="AH23" i="34"/>
  <c r="AI393" i="1"/>
  <c r="AH104" i="13"/>
  <c r="W20" i="14" s="1"/>
  <c r="AI96" i="13"/>
  <c r="AI60" i="15"/>
  <c r="AI184" i="38"/>
  <c r="AI54" i="47"/>
  <c r="AI40" i="16"/>
  <c r="AI33" i="51"/>
  <c r="AI54" i="51"/>
  <c r="AH56" i="51"/>
  <c r="AI17" i="51"/>
  <c r="AI25" i="51"/>
  <c r="AH60" i="9"/>
  <c r="AI9" i="38"/>
  <c r="AI83" i="38"/>
  <c r="V9" i="39"/>
  <c r="AI88" i="30"/>
  <c r="AI31" i="3"/>
  <c r="AI15" i="3"/>
  <c r="AH16" i="3"/>
  <c r="AI53" i="34"/>
  <c r="AI115" i="37"/>
  <c r="X16" i="36" s="1"/>
  <c r="W16" i="36"/>
  <c r="AH164" i="16"/>
  <c r="AJ164" i="16" s="1"/>
  <c r="Y13" i="17" s="1"/>
  <c r="AI26" i="34"/>
  <c r="AI399" i="1"/>
  <c r="AI66" i="34"/>
  <c r="AI73" i="3"/>
  <c r="AH74" i="3"/>
  <c r="AI74" i="3" s="1"/>
  <c r="AH27" i="47"/>
  <c r="AI400" i="1"/>
  <c r="AI21" i="1"/>
  <c r="AI74" i="13"/>
  <c r="X14" i="31" s="1"/>
  <c r="AI14" i="47"/>
  <c r="X11" i="48" s="1"/>
  <c r="AI42" i="44"/>
  <c r="AH43" i="44"/>
  <c r="W19" i="45" s="1"/>
  <c r="AI378" i="1"/>
  <c r="AI59" i="9"/>
  <c r="AI45" i="9"/>
  <c r="AH46" i="9"/>
  <c r="AI352" i="1"/>
  <c r="AI42" i="38"/>
  <c r="AI72" i="38"/>
  <c r="AI53" i="13"/>
  <c r="AI29" i="1"/>
  <c r="AI161" i="1"/>
  <c r="AI50" i="34"/>
  <c r="X15" i="35"/>
  <c r="W15" i="35"/>
  <c r="AI359" i="16"/>
  <c r="N19" i="2"/>
  <c r="N14" i="4"/>
  <c r="AI49" i="38"/>
  <c r="AI33" i="9"/>
  <c r="AH34" i="9"/>
  <c r="AI143" i="1"/>
  <c r="AI31" i="42"/>
  <c r="AH52" i="47"/>
  <c r="W18" i="48" s="1"/>
  <c r="AI50" i="47"/>
  <c r="AH64" i="51"/>
  <c r="AI44" i="16"/>
  <c r="N11" i="52"/>
  <c r="N11" i="48"/>
  <c r="AI73" i="13"/>
  <c r="X13" i="31" s="1"/>
  <c r="AI58" i="51"/>
  <c r="AH60" i="51"/>
  <c r="AI60" i="51" s="1"/>
  <c r="AH48" i="51"/>
  <c r="AI42" i="51"/>
  <c r="AI14" i="51"/>
  <c r="AI50" i="1"/>
  <c r="AI18" i="49"/>
  <c r="AH19" i="49"/>
  <c r="AI46" i="51"/>
  <c r="R11" i="2"/>
  <c r="AI17" i="42"/>
  <c r="AH19" i="42"/>
  <c r="AI177" i="38"/>
  <c r="AI114" i="38"/>
  <c r="AI28" i="38"/>
  <c r="AI63" i="38"/>
  <c r="AI54" i="13"/>
  <c r="AI54" i="30"/>
  <c r="AI145" i="30"/>
  <c r="AH151" i="30"/>
  <c r="AI151" i="30" s="1"/>
  <c r="AI135" i="30"/>
  <c r="AH213" i="1"/>
  <c r="V15" i="14"/>
  <c r="J19" i="31"/>
  <c r="J19" i="14"/>
  <c r="AH59" i="34"/>
  <c r="AI59" i="34" s="1"/>
  <c r="X20" i="35" s="1"/>
  <c r="N19" i="14"/>
  <c r="N19" i="31"/>
  <c r="W8" i="14"/>
  <c r="AI11" i="13"/>
  <c r="X8" i="14" s="1"/>
  <c r="AI28" i="44"/>
  <c r="X14" i="45" s="1"/>
  <c r="W14" i="45"/>
  <c r="AI19" i="42"/>
  <c r="AI19" i="49"/>
  <c r="W18" i="52"/>
  <c r="AI52" i="47"/>
  <c r="X11" i="52"/>
  <c r="W12" i="52"/>
  <c r="W12" i="48"/>
  <c r="AI27" i="47"/>
  <c r="W21" i="52"/>
  <c r="W21" i="48"/>
  <c r="AI64" i="47"/>
  <c r="AI68" i="51"/>
  <c r="AI43" i="44"/>
  <c r="X19" i="45" s="1"/>
  <c r="AI31" i="44"/>
  <c r="X15" i="45"/>
  <c r="W15" i="45"/>
  <c r="W16" i="39"/>
  <c r="AI115" i="38"/>
  <c r="X16" i="39"/>
  <c r="AI64" i="51"/>
  <c r="W19" i="4"/>
  <c r="X19" i="4"/>
  <c r="AI19" i="51"/>
  <c r="AI23" i="34"/>
  <c r="X11" i="35"/>
  <c r="W11" i="35"/>
  <c r="AI19" i="34"/>
  <c r="X10" i="35"/>
  <c r="W10" i="35"/>
  <c r="AI68" i="42"/>
  <c r="AI16" i="3"/>
  <c r="X9" i="4" s="1"/>
  <c r="W9" i="4"/>
  <c r="W16" i="35"/>
  <c r="AI43" i="34"/>
  <c r="X16" i="35" s="1"/>
  <c r="W20" i="35"/>
  <c r="AI56" i="51"/>
  <c r="AI23" i="51"/>
  <c r="AI48" i="51"/>
  <c r="W14" i="39"/>
  <c r="AI91" i="38"/>
  <c r="X14" i="39" s="1"/>
  <c r="AJ58" i="13"/>
  <c r="AJ95" i="13"/>
  <c r="AJ71" i="13"/>
  <c r="AJ64" i="13"/>
  <c r="AJ113" i="13"/>
  <c r="AJ97" i="13"/>
  <c r="AJ60" i="13"/>
  <c r="AJ91" i="13"/>
  <c r="AI34" i="9"/>
  <c r="AI46" i="9"/>
  <c r="AI175" i="30"/>
  <c r="W10" i="39"/>
  <c r="AI43" i="38"/>
  <c r="X10" i="39" s="1"/>
  <c r="AI187" i="30"/>
  <c r="AI27" i="51"/>
  <c r="AI40" i="51"/>
  <c r="AI98" i="13"/>
  <c r="X19" i="14" s="1"/>
  <c r="AI104" i="13"/>
  <c r="X20" i="14"/>
  <c r="V24" i="31"/>
  <c r="U508" i="1"/>
  <c r="AH507" i="1"/>
  <c r="AJ138" i="13"/>
  <c r="AJ72" i="13"/>
  <c r="AJ114" i="13"/>
  <c r="AJ120" i="13"/>
  <c r="AJ134" i="13"/>
  <c r="AJ118" i="13"/>
  <c r="AJ84" i="13"/>
  <c r="AJ140" i="13"/>
  <c r="AJ127" i="13"/>
  <c r="AJ112" i="13"/>
  <c r="AJ102" i="13"/>
  <c r="AJ111" i="13"/>
  <c r="AJ101" i="13"/>
  <c r="AJ110" i="13"/>
  <c r="AJ96" i="13"/>
  <c r="AJ132" i="13"/>
  <c r="AJ69" i="13"/>
  <c r="AJ126" i="13"/>
  <c r="AJ83" i="13"/>
  <c r="AJ70" i="13"/>
  <c r="AJ59" i="13"/>
  <c r="AJ82" i="13"/>
  <c r="AJ61" i="13"/>
  <c r="AJ68" i="13"/>
  <c r="AJ129" i="13"/>
  <c r="AJ103" i="13"/>
  <c r="AJ73" i="13"/>
  <c r="AJ92" i="13"/>
  <c r="AJ76" i="13"/>
  <c r="AJ62" i="13"/>
  <c r="AJ89" i="13"/>
  <c r="AJ137" i="13"/>
  <c r="AJ79" i="13"/>
  <c r="AJ123" i="13"/>
  <c r="AJ125" i="13"/>
  <c r="AJ100" i="13"/>
  <c r="AJ81" i="13"/>
  <c r="AJ135" i="13"/>
  <c r="AJ119" i="13"/>
  <c r="AJ141" i="13"/>
  <c r="AJ90" i="13"/>
  <c r="AJ136" i="13"/>
  <c r="AJ63" i="13"/>
  <c r="AJ122" i="13"/>
  <c r="AJ74" i="13"/>
  <c r="AI507" i="1"/>
  <c r="X24" i="2"/>
  <c r="W24" i="2"/>
  <c r="AI100" i="3"/>
  <c r="X24" i="4" s="1"/>
  <c r="W24" i="4"/>
  <c r="AG101" i="3"/>
  <c r="V24" i="4"/>
  <c r="V25" i="4"/>
  <c r="AB539" i="16"/>
  <c r="AA539" i="16"/>
  <c r="T539" i="16"/>
  <c r="S539" i="16"/>
  <c r="R539" i="16"/>
  <c r="O539" i="16"/>
  <c r="N539" i="16"/>
  <c r="M539" i="16"/>
  <c r="A539" i="16"/>
  <c r="T538" i="16"/>
  <c r="S538" i="16"/>
  <c r="R538" i="16"/>
  <c r="AB535" i="16"/>
  <c r="AB538" i="16" s="1"/>
  <c r="AA535" i="16"/>
  <c r="K535" i="16"/>
  <c r="K538" i="16" s="1"/>
  <c r="C24" i="17" s="1"/>
  <c r="AB531" i="16"/>
  <c r="AJ364" i="16"/>
  <c r="AI354" i="16"/>
  <c r="AI341" i="16"/>
  <c r="O335" i="16"/>
  <c r="O355" i="16"/>
  <c r="O532" i="16" s="1"/>
  <c r="O538" i="16" s="1"/>
  <c r="N335" i="16"/>
  <c r="N355" i="16"/>
  <c r="N375" i="16" s="1"/>
  <c r="M335" i="16"/>
  <c r="M355" i="16"/>
  <c r="M375" i="16" s="1"/>
  <c r="AJ321" i="16"/>
  <c r="Y19" i="17"/>
  <c r="AI307" i="16"/>
  <c r="O321" i="16"/>
  <c r="N321" i="16"/>
  <c r="M321" i="16"/>
  <c r="AJ206" i="16"/>
  <c r="AJ198" i="16"/>
  <c r="AJ245" i="16" s="1"/>
  <c r="Y15" i="17" s="1"/>
  <c r="AJ197" i="16"/>
  <c r="K195" i="16"/>
  <c r="J195" i="16"/>
  <c r="B14" i="17"/>
  <c r="AB532" i="16"/>
  <c r="AC531" i="16"/>
  <c r="AC532" i="16" s="1"/>
  <c r="R23" i="17" s="1"/>
  <c r="AA538" i="16"/>
  <c r="AJ285" i="16"/>
  <c r="AJ283" i="16"/>
  <c r="AJ291" i="16"/>
  <c r="AJ284" i="16"/>
  <c r="AJ288" i="16"/>
  <c r="AJ289" i="16"/>
  <c r="AJ271" i="16"/>
  <c r="AJ286" i="16"/>
  <c r="AJ278" i="16"/>
  <c r="AJ275" i="16"/>
  <c r="AJ276" i="16"/>
  <c r="AJ292" i="16"/>
  <c r="AJ287" i="16"/>
  <c r="AJ279" i="16"/>
  <c r="AJ290" i="16"/>
  <c r="AJ274" i="16"/>
  <c r="AJ273" i="16"/>
  <c r="AJ282" i="16"/>
  <c r="AJ280" i="16"/>
  <c r="AJ281" i="16"/>
  <c r="AJ272" i="16"/>
  <c r="AJ199" i="16"/>
  <c r="AJ203" i="16"/>
  <c r="AJ263" i="16"/>
  <c r="AJ259" i="16"/>
  <c r="AJ265" i="16"/>
  <c r="AJ261" i="16"/>
  <c r="AJ254" i="16"/>
  <c r="AJ252" i="16"/>
  <c r="AJ258" i="16"/>
  <c r="AJ262" i="16"/>
  <c r="AJ266" i="16"/>
  <c r="AJ253" i="16"/>
  <c r="AJ248" i="16"/>
  <c r="AJ260" i="16"/>
  <c r="AJ249" i="16"/>
  <c r="AJ255" i="16"/>
  <c r="AJ257" i="16"/>
  <c r="AJ256" i="16"/>
  <c r="AJ251" i="16"/>
  <c r="AJ264" i="16"/>
  <c r="AJ247" i="16"/>
  <c r="AJ353" i="16"/>
  <c r="AJ344" i="16"/>
  <c r="AJ346" i="16"/>
  <c r="AJ347" i="16"/>
  <c r="AJ343" i="16"/>
  <c r="AJ350" i="16"/>
  <c r="AJ354" i="16"/>
  <c r="AJ349" i="16"/>
  <c r="AJ345" i="16"/>
  <c r="AJ341" i="16"/>
  <c r="AJ342" i="16"/>
  <c r="AJ235" i="16"/>
  <c r="AJ241" i="16"/>
  <c r="AJ237" i="16"/>
  <c r="AJ243" i="16"/>
  <c r="AJ236" i="16"/>
  <c r="AJ239" i="16"/>
  <c r="AJ240" i="16"/>
  <c r="AJ244" i="16"/>
  <c r="AJ238" i="16"/>
  <c r="AJ242" i="16"/>
  <c r="AJ220" i="16"/>
  <c r="AJ227" i="16"/>
  <c r="AJ219" i="16"/>
  <c r="AJ234" i="16"/>
  <c r="AJ226" i="16"/>
  <c r="AJ218" i="16"/>
  <c r="AJ225" i="16"/>
  <c r="AJ228" i="16"/>
  <c r="AJ229" i="16"/>
  <c r="AJ232" i="16"/>
  <c r="AJ224" i="16"/>
  <c r="AJ216" i="16"/>
  <c r="AJ231" i="16"/>
  <c r="AJ223" i="16"/>
  <c r="AJ215" i="16"/>
  <c r="AJ230" i="16"/>
  <c r="AJ222" i="16"/>
  <c r="AJ214" i="16"/>
  <c r="AJ221" i="16"/>
  <c r="AJ213" i="16"/>
  <c r="AJ217" i="16"/>
  <c r="AJ233" i="16"/>
  <c r="AJ201" i="16"/>
  <c r="AJ205" i="16"/>
  <c r="AJ375" i="16"/>
  <c r="Y22" i="17" s="1"/>
  <c r="AI340" i="16"/>
  <c r="AJ192" i="16"/>
  <c r="AJ193" i="16"/>
  <c r="AJ194" i="16"/>
  <c r="AJ185" i="16"/>
  <c r="AJ187" i="16"/>
  <c r="AJ189" i="16"/>
  <c r="AJ186" i="16"/>
  <c r="AJ188" i="16"/>
  <c r="AJ190" i="16"/>
  <c r="AJ191" i="16"/>
  <c r="AJ135" i="16"/>
  <c r="AJ95" i="16"/>
  <c r="AJ75" i="16"/>
  <c r="AJ71" i="16"/>
  <c r="AJ50" i="16"/>
  <c r="AJ56" i="16"/>
  <c r="AJ59" i="16"/>
  <c r="AJ23" i="16"/>
  <c r="AJ26" i="16"/>
  <c r="AJ41" i="16"/>
  <c r="AJ18" i="16"/>
  <c r="AJ149" i="16"/>
  <c r="AJ105" i="16"/>
  <c r="AJ120" i="16"/>
  <c r="AJ141" i="16"/>
  <c r="AJ161" i="16"/>
  <c r="AJ145" i="16"/>
  <c r="AJ212" i="16"/>
  <c r="AJ35" i="16"/>
  <c r="AJ144" i="16"/>
  <c r="AJ153" i="16"/>
  <c r="AJ86" i="16"/>
  <c r="AJ182" i="16"/>
  <c r="AJ170" i="16"/>
  <c r="AJ118" i="16"/>
  <c r="AJ209" i="16"/>
  <c r="AJ37" i="16"/>
  <c r="AJ156" i="16"/>
  <c r="AJ267" i="16"/>
  <c r="Y16" i="17"/>
  <c r="AJ177" i="16"/>
  <c r="AJ89" i="16"/>
  <c r="AJ39" i="16"/>
  <c r="AJ84" i="16"/>
  <c r="AJ109" i="16"/>
  <c r="X25" i="17"/>
  <c r="AJ87" i="16"/>
  <c r="AJ10" i="16"/>
  <c r="AJ176" i="16"/>
  <c r="AJ121" i="16"/>
  <c r="AJ147" i="16"/>
  <c r="AJ180" i="16"/>
  <c r="AJ159" i="16"/>
  <c r="AJ107" i="16"/>
  <c r="AJ102" i="16"/>
  <c r="AJ151" i="16"/>
  <c r="AJ12" i="16"/>
  <c r="AJ40" i="16"/>
  <c r="AJ129" i="16"/>
  <c r="AJ92" i="16"/>
  <c r="AJ72" i="16"/>
  <c r="AJ76" i="16"/>
  <c r="AJ58" i="16"/>
  <c r="AJ53" i="16"/>
  <c r="AJ52" i="16"/>
  <c r="AJ25" i="16"/>
  <c r="AJ29" i="16"/>
  <c r="AJ24" i="16"/>
  <c r="AJ137" i="16"/>
  <c r="AJ146" i="16"/>
  <c r="AJ108" i="16"/>
  <c r="AJ88" i="16"/>
  <c r="AJ184" i="16"/>
  <c r="AJ85" i="16"/>
  <c r="AJ173" i="16"/>
  <c r="AJ83" i="16"/>
  <c r="AJ178" i="16"/>
  <c r="AJ96" i="16"/>
  <c r="Y11" i="17" s="1"/>
  <c r="AJ148" i="16"/>
  <c r="AJ114" i="16"/>
  <c r="AJ113" i="16"/>
  <c r="AJ210" i="16"/>
  <c r="AJ68" i="16"/>
  <c r="AJ111" i="16"/>
  <c r="AJ361" i="16"/>
  <c r="AJ106" i="16"/>
  <c r="AJ82" i="16"/>
  <c r="AJ169" i="16"/>
  <c r="AJ166" i="16"/>
  <c r="AJ195" i="16" s="1"/>
  <c r="Y14" i="17" s="1"/>
  <c r="AJ142" i="16"/>
  <c r="AJ211" i="16"/>
  <c r="AJ158" i="16"/>
  <c r="AJ293" i="16"/>
  <c r="Y17" i="17" s="1"/>
  <c r="AJ335" i="16"/>
  <c r="Y20" i="17"/>
  <c r="AJ127" i="16"/>
  <c r="AJ11" i="16"/>
  <c r="AJ122" i="16"/>
  <c r="AJ337" i="16"/>
  <c r="AJ13" i="16"/>
  <c r="AJ67" i="16"/>
  <c r="AJ358" i="16"/>
  <c r="AJ36" i="16"/>
  <c r="AJ162" i="16"/>
  <c r="AJ355" i="16"/>
  <c r="Y21" i="17"/>
  <c r="AJ338" i="16"/>
  <c r="AJ131" i="16"/>
  <c r="AJ93" i="16"/>
  <c r="AJ77" i="16"/>
  <c r="AJ73" i="16"/>
  <c r="AJ49" i="16"/>
  <c r="AJ55" i="16"/>
  <c r="AJ54" i="16"/>
  <c r="AJ60" i="16"/>
  <c r="AJ20" i="16"/>
  <c r="AJ28" i="16"/>
  <c r="AJ27" i="16"/>
  <c r="AJ42" i="16"/>
  <c r="AJ101" i="16"/>
  <c r="AJ100" i="16"/>
  <c r="AJ99" i="16"/>
  <c r="AJ115" i="16"/>
  <c r="AJ16" i="16"/>
  <c r="AJ19" i="16"/>
  <c r="AJ123" i="16"/>
  <c r="AJ9" i="16"/>
  <c r="AJ157" i="16"/>
  <c r="AJ138" i="16"/>
  <c r="AJ33" i="16"/>
  <c r="AJ340" i="16"/>
  <c r="AJ98" i="16"/>
  <c r="AJ168" i="16"/>
  <c r="AJ181" i="16"/>
  <c r="AJ14" i="16"/>
  <c r="AJ174" i="16"/>
  <c r="AJ155" i="16"/>
  <c r="AJ125" i="16"/>
  <c r="AJ46" i="16"/>
  <c r="AJ15" i="16"/>
  <c r="AJ167" i="16"/>
  <c r="AJ160" i="16"/>
  <c r="AJ70" i="16"/>
  <c r="AJ163" i="16"/>
  <c r="AJ175" i="16"/>
  <c r="AJ45" i="16"/>
  <c r="AJ103" i="16"/>
  <c r="AJ43" i="16"/>
  <c r="AJ66" i="16"/>
  <c r="AJ64" i="16"/>
  <c r="AJ110" i="16"/>
  <c r="AJ150" i="16"/>
  <c r="AJ44" i="16"/>
  <c r="AJ359" i="16"/>
  <c r="AJ133" i="16"/>
  <c r="AJ94" i="16"/>
  <c r="AJ78" i="16"/>
  <c r="AJ74" i="16"/>
  <c r="AJ57" i="16"/>
  <c r="AJ48" i="16"/>
  <c r="AJ51" i="16"/>
  <c r="AJ30" i="16"/>
  <c r="AJ22" i="16"/>
  <c r="AJ21" i="16"/>
  <c r="AJ117" i="16"/>
  <c r="AJ143" i="16"/>
  <c r="AJ81" i="16"/>
  <c r="AJ124" i="16"/>
  <c r="AJ208" i="16"/>
  <c r="AJ65" i="16"/>
  <c r="AJ112" i="16"/>
  <c r="AJ104" i="16"/>
  <c r="AJ38" i="16"/>
  <c r="AJ119" i="16"/>
  <c r="AJ360" i="16"/>
  <c r="AJ91" i="16"/>
  <c r="AJ183" i="16"/>
  <c r="AJ69" i="16"/>
  <c r="AJ90" i="16"/>
  <c r="AJ179" i="16"/>
  <c r="AJ34" i="16"/>
  <c r="AJ126" i="16"/>
  <c r="AJ116" i="16"/>
  <c r="AJ17" i="16"/>
  <c r="AJ305" i="16"/>
  <c r="Y18" i="17" s="1"/>
  <c r="AJ357" i="16"/>
  <c r="AJ362" i="16"/>
  <c r="AJ154" i="16"/>
  <c r="Y25" i="17"/>
  <c r="AJ172" i="16"/>
  <c r="AJ171" i="16"/>
  <c r="AJ152" i="16"/>
  <c r="AJ63" i="16"/>
  <c r="AJ363" i="16"/>
  <c r="AI539" i="16"/>
  <c r="AI532" i="16"/>
  <c r="X23" i="17" s="1"/>
  <c r="AJ532" i="16"/>
  <c r="Y23" i="17"/>
  <c r="AI536" i="16"/>
  <c r="AJ536" i="16"/>
  <c r="N532" i="16"/>
  <c r="N538" i="16" s="1"/>
  <c r="AJ539" i="16"/>
  <c r="AJ207" i="16"/>
  <c r="AI338" i="16"/>
  <c r="AI337" i="16"/>
  <c r="AI360" i="16"/>
  <c r="AI538" i="16"/>
  <c r="X24" i="17" s="1"/>
  <c r="AJ200" i="16"/>
  <c r="AJ204" i="16"/>
  <c r="AJ202" i="16"/>
  <c r="AI534" i="16"/>
  <c r="AJ538" i="16"/>
  <c r="Y24" i="17"/>
  <c r="AI27" i="57" l="1"/>
  <c r="X12" i="58" s="1"/>
  <c r="W12" i="58"/>
  <c r="W14" i="58"/>
  <c r="AI35" i="57"/>
  <c r="X14" i="58" s="1"/>
  <c r="AI37" i="57"/>
  <c r="AH41" i="57"/>
  <c r="W19" i="58"/>
  <c r="AI54" i="57"/>
  <c r="X19" i="58" s="1"/>
  <c r="M18" i="58"/>
  <c r="J18" i="58"/>
  <c r="AH77" i="57"/>
  <c r="AI65" i="57"/>
  <c r="W11" i="58"/>
  <c r="AI20" i="57"/>
  <c r="X11" i="58" s="1"/>
  <c r="AI79" i="57"/>
  <c r="AH81" i="57"/>
  <c r="Q9" i="58"/>
  <c r="N9" i="58"/>
  <c r="N25" i="58" s="1"/>
  <c r="V25" i="58"/>
  <c r="AI31" i="57"/>
  <c r="X13" i="58" s="1"/>
  <c r="W13" i="58"/>
  <c r="AJ63" i="57"/>
  <c r="Y22" i="58" s="1"/>
  <c r="AI63" i="57"/>
  <c r="X22" i="58" s="1"/>
  <c r="W22" i="58"/>
  <c r="AI72" i="57"/>
  <c r="W16" i="58"/>
  <c r="AI44" i="57"/>
  <c r="X16" i="58" s="1"/>
  <c r="M12" i="58"/>
  <c r="M25" i="58" s="1"/>
  <c r="J12" i="58"/>
  <c r="J25" i="58" s="1"/>
  <c r="W18" i="58"/>
  <c r="AI51" i="57"/>
  <c r="X18" i="58" s="1"/>
  <c r="Q23" i="58"/>
  <c r="N23" i="58"/>
  <c r="AI46" i="57"/>
  <c r="AH48" i="57"/>
  <c r="W9" i="58"/>
  <c r="AI13" i="57"/>
  <c r="X9" i="58" s="1"/>
  <c r="AJ62" i="57"/>
  <c r="AI15" i="57"/>
  <c r="AH16" i="57"/>
  <c r="Q16" i="58"/>
  <c r="N16" i="58"/>
  <c r="AI73" i="57"/>
  <c r="AI60" i="57"/>
  <c r="X21" i="58" s="1"/>
  <c r="W21" i="58"/>
  <c r="B25" i="17"/>
  <c r="Y538" i="16"/>
  <c r="N24" i="17" s="1"/>
  <c r="AG538" i="16"/>
  <c r="V24" i="17" s="1"/>
  <c r="J539" i="16"/>
  <c r="T25" i="17"/>
  <c r="AH537" i="16"/>
  <c r="U24" i="17"/>
  <c r="U25" i="17" s="1"/>
  <c r="AI478" i="16"/>
  <c r="AJ478" i="16"/>
  <c r="AJ483" i="16"/>
  <c r="AH482" i="16"/>
  <c r="AH484" i="16"/>
  <c r="T71" i="15"/>
  <c r="G14" i="43"/>
  <c r="I12" i="29"/>
  <c r="R11" i="43"/>
  <c r="V9" i="50"/>
  <c r="V24" i="50" s="1"/>
  <c r="G14" i="50"/>
  <c r="G24" i="29"/>
  <c r="AH9" i="15"/>
  <c r="AI9" i="15" s="1"/>
  <c r="U19" i="15"/>
  <c r="Z71" i="15"/>
  <c r="V9" i="29"/>
  <c r="S71" i="15"/>
  <c r="E13" i="43"/>
  <c r="E24" i="43" s="1"/>
  <c r="W71" i="15"/>
  <c r="D24" i="29"/>
  <c r="C24" i="50"/>
  <c r="R10" i="29"/>
  <c r="R24" i="29" s="1"/>
  <c r="R10" i="43"/>
  <c r="E13" i="29"/>
  <c r="H12" i="43"/>
  <c r="O71" i="15"/>
  <c r="AA71" i="15"/>
  <c r="H24" i="50"/>
  <c r="D24" i="50"/>
  <c r="AH13" i="15"/>
  <c r="H12" i="29"/>
  <c r="Y11" i="15"/>
  <c r="U27" i="15"/>
  <c r="V9" i="43"/>
  <c r="V24" i="43" s="1"/>
  <c r="I12" i="43"/>
  <c r="AH14" i="15"/>
  <c r="AI14" i="15" s="1"/>
  <c r="J14" i="50"/>
  <c r="J14" i="29"/>
  <c r="J14" i="43"/>
  <c r="J15" i="43"/>
  <c r="J15" i="50"/>
  <c r="J15" i="29"/>
  <c r="E24" i="50"/>
  <c r="J12" i="50"/>
  <c r="J12" i="43"/>
  <c r="J12" i="29"/>
  <c r="F24" i="50"/>
  <c r="X11" i="50"/>
  <c r="X11" i="29"/>
  <c r="X11" i="43"/>
  <c r="X14" i="43"/>
  <c r="X15" i="29"/>
  <c r="M71" i="15"/>
  <c r="N14" i="43"/>
  <c r="B8" i="43"/>
  <c r="B24" i="43" s="1"/>
  <c r="X15" i="43"/>
  <c r="F8" i="29"/>
  <c r="AH33" i="15"/>
  <c r="N14" i="29"/>
  <c r="AH22" i="15"/>
  <c r="AI22" i="15" s="1"/>
  <c r="AH26" i="15"/>
  <c r="AI26" i="15" s="1"/>
  <c r="AI13" i="15"/>
  <c r="B8" i="29"/>
  <c r="B24" i="29" s="1"/>
  <c r="E11" i="43"/>
  <c r="U31" i="15"/>
  <c r="N71" i="15"/>
  <c r="E11" i="29"/>
  <c r="E24" i="29" s="1"/>
  <c r="AG11" i="15"/>
  <c r="AB71" i="15"/>
  <c r="V71" i="15"/>
  <c r="AE71" i="15"/>
  <c r="AH25" i="15"/>
  <c r="AI25" i="15" s="1"/>
  <c r="AH36" i="15"/>
  <c r="I9" i="43"/>
  <c r="G24" i="43"/>
  <c r="F15" i="43"/>
  <c r="I9" i="29"/>
  <c r="I24" i="29" s="1"/>
  <c r="F8" i="43"/>
  <c r="AG31" i="15"/>
  <c r="Y23" i="15"/>
  <c r="X22" i="50"/>
  <c r="AH29" i="15"/>
  <c r="J71" i="15"/>
  <c r="F15" i="29"/>
  <c r="C24" i="43"/>
  <c r="H10" i="43"/>
  <c r="H24" i="43" s="1"/>
  <c r="Y19" i="15"/>
  <c r="AG87" i="13"/>
  <c r="V17" i="14" s="1"/>
  <c r="AI85" i="13"/>
  <c r="AJ85" i="13"/>
  <c r="AH77" i="13"/>
  <c r="AJ67" i="13"/>
  <c r="AG77" i="13"/>
  <c r="V16" i="14" s="1"/>
  <c r="AI77" i="13"/>
  <c r="X16" i="14" s="1"/>
  <c r="W16" i="14"/>
  <c r="AI67" i="13"/>
  <c r="AJ121" i="13"/>
  <c r="AG17" i="13"/>
  <c r="V9" i="14" s="1"/>
  <c r="AD143" i="13"/>
  <c r="AE508" i="1"/>
  <c r="U25" i="2"/>
  <c r="S25" i="2"/>
  <c r="V18" i="35"/>
  <c r="V24" i="35" s="1"/>
  <c r="AG71" i="34"/>
  <c r="T23" i="39"/>
  <c r="AE193" i="38"/>
  <c r="AG335" i="16"/>
  <c r="V20" i="17" s="1"/>
  <c r="AH323" i="16"/>
  <c r="AH335" i="16" s="1"/>
  <c r="W20" i="17" s="1"/>
  <c r="Y43" i="9"/>
  <c r="AH42" i="9"/>
  <c r="C8" i="4"/>
  <c r="C25" i="4" s="1"/>
  <c r="K101" i="3"/>
  <c r="W14" i="2"/>
  <c r="AI213" i="1"/>
  <c r="X14" i="2" s="1"/>
  <c r="AI97" i="38"/>
  <c r="AH103" i="38"/>
  <c r="AH531" i="16"/>
  <c r="M532" i="16"/>
  <c r="M538" i="16" s="1"/>
  <c r="AC535" i="16"/>
  <c r="K539" i="16"/>
  <c r="AI183" i="38"/>
  <c r="AI85" i="1"/>
  <c r="AH132" i="1"/>
  <c r="AI95" i="3"/>
  <c r="AH10" i="9"/>
  <c r="AI9" i="9"/>
  <c r="AI40" i="13"/>
  <c r="AI133" i="13"/>
  <c r="AJ133" i="13"/>
  <c r="AH142" i="13"/>
  <c r="AI164" i="16"/>
  <c r="X13" i="17" s="1"/>
  <c r="W13" i="17"/>
  <c r="AI21" i="13"/>
  <c r="AI139" i="13"/>
  <c r="AJ139" i="13"/>
  <c r="O375" i="16"/>
  <c r="AI47" i="3"/>
  <c r="X14" i="4" s="1"/>
  <c r="W14" i="4"/>
  <c r="AI69" i="38"/>
  <c r="AI90" i="49"/>
  <c r="V8" i="2"/>
  <c r="V25" i="2" s="1"/>
  <c r="AG508" i="1"/>
  <c r="AI80" i="13"/>
  <c r="X19" i="31" s="1"/>
  <c r="AH87" i="13"/>
  <c r="AJ80" i="13"/>
  <c r="AI47" i="16"/>
  <c r="AJ47" i="16"/>
  <c r="C14" i="17"/>
  <c r="C25" i="17" s="1"/>
  <c r="AH67" i="34"/>
  <c r="AI56" i="49"/>
  <c r="AI15" i="44"/>
  <c r="AH16" i="44"/>
  <c r="AI35" i="42"/>
  <c r="AI47" i="34"/>
  <c r="X17" i="35" s="1"/>
  <c r="W17" i="35"/>
  <c r="W11" i="17"/>
  <c r="AI96" i="16"/>
  <c r="X11" i="17" s="1"/>
  <c r="AI11" i="51"/>
  <c r="AI147" i="38"/>
  <c r="AH151" i="38"/>
  <c r="AH19" i="38"/>
  <c r="AI11" i="38"/>
  <c r="T23" i="35"/>
  <c r="T24" i="35" s="1"/>
  <c r="AE71" i="34"/>
  <c r="H9" i="2"/>
  <c r="H25" i="2" s="1"/>
  <c r="S508" i="1"/>
  <c r="B25" i="2"/>
  <c r="R8" i="4"/>
  <c r="AI36" i="30"/>
  <c r="AH43" i="30"/>
  <c r="AH48" i="9"/>
  <c r="U49" i="9"/>
  <c r="AC62" i="3"/>
  <c r="R17" i="4" s="1"/>
  <c r="AH60" i="3"/>
  <c r="G24" i="10"/>
  <c r="I24" i="10"/>
  <c r="J18" i="45"/>
  <c r="J25" i="45" s="1"/>
  <c r="U100" i="44"/>
  <c r="C8" i="45"/>
  <c r="C25" i="45" s="1"/>
  <c r="K100" i="44"/>
  <c r="AH12" i="44"/>
  <c r="Y13" i="44"/>
  <c r="Y40" i="47"/>
  <c r="AH37" i="47"/>
  <c r="AG11" i="47"/>
  <c r="AH9" i="47"/>
  <c r="V20" i="48"/>
  <c r="V20" i="52"/>
  <c r="AI31" i="1"/>
  <c r="AH33" i="1"/>
  <c r="K24" i="50"/>
  <c r="AH408" i="1"/>
  <c r="W22" i="14"/>
  <c r="AI115" i="13"/>
  <c r="X22" i="14" s="1"/>
  <c r="AI110" i="16"/>
  <c r="R13" i="39"/>
  <c r="R24" i="39" s="1"/>
  <c r="AC193" i="38"/>
  <c r="AH96" i="3"/>
  <c r="AI90" i="3"/>
  <c r="R25" i="2"/>
  <c r="N14" i="31"/>
  <c r="N14" i="14"/>
  <c r="Y143" i="13"/>
  <c r="O25" i="14"/>
  <c r="N15" i="31"/>
  <c r="N15" i="14"/>
  <c r="AI124" i="13"/>
  <c r="AJ124" i="13"/>
  <c r="N22" i="31"/>
  <c r="N23" i="14"/>
  <c r="AI60" i="9"/>
  <c r="W20" i="39"/>
  <c r="AI163" i="38"/>
  <c r="X20" i="39" s="1"/>
  <c r="AI33" i="47"/>
  <c r="AI60" i="13"/>
  <c r="AH65" i="13"/>
  <c r="U24" i="29"/>
  <c r="N23" i="50"/>
  <c r="Y93" i="49"/>
  <c r="AI100" i="37"/>
  <c r="AI77" i="37"/>
  <c r="AI96" i="37"/>
  <c r="AI154" i="37"/>
  <c r="AH163" i="37"/>
  <c r="AI162" i="37"/>
  <c r="AI192" i="37"/>
  <c r="AH207" i="37"/>
  <c r="AI61" i="44"/>
  <c r="AH99" i="44"/>
  <c r="AI215" i="1"/>
  <c r="AH255" i="1"/>
  <c r="AI12" i="16"/>
  <c r="AH31" i="16"/>
  <c r="AI39" i="42"/>
  <c r="AH40" i="42"/>
  <c r="AI22" i="44"/>
  <c r="X12" i="45" s="1"/>
  <c r="W12" i="45"/>
  <c r="AH38" i="13"/>
  <c r="AI62" i="51"/>
  <c r="L24" i="50"/>
  <c r="W8" i="36"/>
  <c r="AI19" i="37"/>
  <c r="X8" i="36" s="1"/>
  <c r="W13" i="4"/>
  <c r="AI41" i="3"/>
  <c r="X13" i="4" s="1"/>
  <c r="AH344" i="1"/>
  <c r="T25" i="14"/>
  <c r="O24" i="31"/>
  <c r="F25" i="14"/>
  <c r="AI195" i="16"/>
  <c r="X14" i="17" s="1"/>
  <c r="AH25" i="44"/>
  <c r="AI24" i="44"/>
  <c r="AI51" i="9"/>
  <c r="AH52" i="9"/>
  <c r="AI65" i="3"/>
  <c r="I24" i="31"/>
  <c r="E12" i="31"/>
  <c r="E24" i="31" s="1"/>
  <c r="N143" i="13"/>
  <c r="E12" i="14"/>
  <c r="U12" i="29"/>
  <c r="U12" i="14"/>
  <c r="U25" i="14" s="1"/>
  <c r="AG47" i="13"/>
  <c r="V13" i="14" s="1"/>
  <c r="AH41" i="13"/>
  <c r="AH47" i="13" s="1"/>
  <c r="F24" i="31"/>
  <c r="AG31" i="30"/>
  <c r="AI63" i="34"/>
  <c r="X21" i="35" s="1"/>
  <c r="W21" i="35"/>
  <c r="V8" i="17"/>
  <c r="AI21" i="15"/>
  <c r="N22" i="50"/>
  <c r="N22" i="43"/>
  <c r="N22" i="29"/>
  <c r="AI67" i="49"/>
  <c r="AH68" i="49"/>
  <c r="AI170" i="37"/>
  <c r="AH175" i="37"/>
  <c r="AI143" i="37"/>
  <c r="AH151" i="37"/>
  <c r="V9" i="36"/>
  <c r="Y39" i="34"/>
  <c r="N15" i="35" s="1"/>
  <c r="R24" i="43"/>
  <c r="G24" i="39"/>
  <c r="O101" i="3"/>
  <c r="F17" i="4"/>
  <c r="F25" i="4" s="1"/>
  <c r="AH357" i="1"/>
  <c r="AI30" i="51"/>
  <c r="U65" i="9"/>
  <c r="AI131" i="30"/>
  <c r="AH139" i="30"/>
  <c r="AH373" i="1"/>
  <c r="AI360" i="1"/>
  <c r="L24" i="31"/>
  <c r="AI68" i="16"/>
  <c r="AH79" i="16"/>
  <c r="AI259" i="1"/>
  <c r="AH294" i="1"/>
  <c r="AH245" i="16"/>
  <c r="W15" i="17" s="1"/>
  <c r="AI197" i="16"/>
  <c r="AI245" i="16" s="1"/>
  <c r="X15" i="17" s="1"/>
  <c r="M24" i="43"/>
  <c r="U25" i="4"/>
  <c r="Q8" i="14"/>
  <c r="Q8" i="31"/>
  <c r="Q8" i="29"/>
  <c r="Q8" i="50"/>
  <c r="Q24" i="50" s="1"/>
  <c r="Q8" i="43"/>
  <c r="AB143" i="13"/>
  <c r="Q9" i="31"/>
  <c r="Q9" i="14"/>
  <c r="Q9" i="43"/>
  <c r="Q9" i="29"/>
  <c r="AH19" i="13"/>
  <c r="U22" i="13"/>
  <c r="I11" i="31"/>
  <c r="I11" i="14"/>
  <c r="I25" i="14" s="1"/>
  <c r="T143" i="13"/>
  <c r="H25" i="14"/>
  <c r="P14" i="43"/>
  <c r="P24" i="43" s="1"/>
  <c r="P14" i="31"/>
  <c r="P24" i="31" s="1"/>
  <c r="AA143" i="13"/>
  <c r="P14" i="50"/>
  <c r="P24" i="50" s="1"/>
  <c r="P14" i="14"/>
  <c r="P25" i="14" s="1"/>
  <c r="P14" i="29"/>
  <c r="P24" i="29" s="1"/>
  <c r="AH51" i="38"/>
  <c r="U55" i="38"/>
  <c r="AI181" i="38"/>
  <c r="AH187" i="38"/>
  <c r="AH502" i="1"/>
  <c r="AI412" i="1"/>
  <c r="AI57" i="1"/>
  <c r="AH81" i="1"/>
  <c r="L24" i="43"/>
  <c r="M24" i="29"/>
  <c r="U539" i="16"/>
  <c r="AI35" i="16"/>
  <c r="AH61" i="16"/>
  <c r="M25" i="14"/>
  <c r="S25" i="14"/>
  <c r="AH19" i="44"/>
  <c r="AI18" i="44"/>
  <c r="AI47" i="38"/>
  <c r="AH55" i="38"/>
  <c r="W18" i="45"/>
  <c r="AI40" i="44"/>
  <c r="X18" i="45" s="1"/>
  <c r="O9" i="4"/>
  <c r="O25" i="4" s="1"/>
  <c r="Z101" i="3"/>
  <c r="AI65" i="30"/>
  <c r="AH67" i="30"/>
  <c r="AI37" i="1"/>
  <c r="AH47" i="1"/>
  <c r="AI377" i="1"/>
  <c r="AH382" i="1"/>
  <c r="N18" i="31"/>
  <c r="N18" i="14"/>
  <c r="AI89" i="13"/>
  <c r="AH93" i="13"/>
  <c r="N13" i="50"/>
  <c r="N13" i="29"/>
  <c r="N13" i="43"/>
  <c r="AG93" i="49"/>
  <c r="U21" i="3"/>
  <c r="AH19" i="3"/>
  <c r="I15" i="4"/>
  <c r="I25" i="4" s="1"/>
  <c r="T101" i="3"/>
  <c r="AH31" i="51"/>
  <c r="AI14" i="13"/>
  <c r="AH17" i="13"/>
  <c r="AI30" i="3"/>
  <c r="AH36" i="3"/>
  <c r="W10" i="36"/>
  <c r="AI43" i="37"/>
  <c r="X10" i="36" s="1"/>
  <c r="AH19" i="1"/>
  <c r="AI9" i="1"/>
  <c r="AI27" i="13"/>
  <c r="AH28" i="13"/>
  <c r="AI51" i="13"/>
  <c r="AH56" i="13"/>
  <c r="O24" i="43"/>
  <c r="AI191" i="38"/>
  <c r="AH192" i="38"/>
  <c r="AI182" i="37"/>
  <c r="AI50" i="37"/>
  <c r="AI122" i="37"/>
  <c r="AH127" i="37"/>
  <c r="AH29" i="34"/>
  <c r="U31" i="34"/>
  <c r="Y55" i="34"/>
  <c r="N19" i="35" s="1"/>
  <c r="AH54" i="34"/>
  <c r="C20" i="35"/>
  <c r="C24" i="35" s="1"/>
  <c r="K71" i="34"/>
  <c r="D25" i="4"/>
  <c r="P25" i="2"/>
  <c r="AH55" i="44"/>
  <c r="AI54" i="44"/>
  <c r="AH15" i="42"/>
  <c r="AH55" i="37"/>
  <c r="T25" i="2"/>
  <c r="AI75" i="37"/>
  <c r="AH79" i="37"/>
  <c r="H24" i="29"/>
  <c r="D12" i="35"/>
  <c r="D24" i="35" s="1"/>
  <c r="M71" i="34"/>
  <c r="I8" i="35"/>
  <c r="I24" i="35" s="1"/>
  <c r="T71" i="34"/>
  <c r="O10" i="35"/>
  <c r="O24" i="35" s="1"/>
  <c r="Z71" i="34"/>
  <c r="Q13" i="35"/>
  <c r="Q24" i="35" s="1"/>
  <c r="AB71" i="34"/>
  <c r="P25" i="4"/>
  <c r="L16" i="4"/>
  <c r="L25" i="4" s="1"/>
  <c r="W101" i="3"/>
  <c r="M19" i="4"/>
  <c r="M25" i="4" s="1"/>
  <c r="X101" i="3"/>
  <c r="AH76" i="3"/>
  <c r="Y78" i="3"/>
  <c r="N20" i="4" s="1"/>
  <c r="AI50" i="42"/>
  <c r="AH52" i="42"/>
  <c r="AI10" i="15"/>
  <c r="AH11" i="15"/>
  <c r="Q25" i="4"/>
  <c r="G24" i="31"/>
  <c r="G18" i="31"/>
  <c r="G18" i="14"/>
  <c r="G25" i="14" s="1"/>
  <c r="D19" i="31"/>
  <c r="D24" i="31" s="1"/>
  <c r="D19" i="14"/>
  <c r="Q19" i="14"/>
  <c r="Q19" i="43"/>
  <c r="Q19" i="29"/>
  <c r="Q19" i="31"/>
  <c r="E20" i="31"/>
  <c r="E20" i="14"/>
  <c r="J22" i="14"/>
  <c r="J21" i="31"/>
  <c r="AH117" i="13"/>
  <c r="U130" i="13"/>
  <c r="AH113" i="30"/>
  <c r="B12" i="36"/>
  <c r="B24" i="36" s="1"/>
  <c r="J208" i="37"/>
  <c r="AI47" i="15"/>
  <c r="AH48" i="15"/>
  <c r="AH11" i="3"/>
  <c r="AI10" i="3"/>
  <c r="AI46" i="42"/>
  <c r="AH48" i="42"/>
  <c r="Y171" i="1"/>
  <c r="AH142" i="1"/>
  <c r="AI166" i="38"/>
  <c r="AI189" i="30"/>
  <c r="AH190" i="30"/>
  <c r="G9" i="35"/>
  <c r="G24" i="35" s="1"/>
  <c r="R71" i="34"/>
  <c r="AC70" i="34"/>
  <c r="R23" i="35" s="1"/>
  <c r="R24" i="35" s="1"/>
  <c r="AH69" i="34"/>
  <c r="U91" i="37"/>
  <c r="AH82" i="37"/>
  <c r="AH94" i="37"/>
  <c r="AG103" i="37"/>
  <c r="V15" i="36" s="1"/>
  <c r="Q16" i="36"/>
  <c r="AB208" i="37"/>
  <c r="O20" i="36"/>
  <c r="O24" i="36" s="1"/>
  <c r="Z208" i="37"/>
  <c r="AG187" i="37"/>
  <c r="V22" i="36" s="1"/>
  <c r="AH177" i="37"/>
  <c r="L22" i="36"/>
  <c r="L24" i="36" s="1"/>
  <c r="W208" i="37"/>
  <c r="AC51" i="15"/>
  <c r="AH50" i="15"/>
  <c r="N16" i="14"/>
  <c r="N25" i="14" s="1"/>
  <c r="N16" i="50"/>
  <c r="AH16" i="9"/>
  <c r="AI15" i="9"/>
  <c r="AI34" i="49"/>
  <c r="AH35" i="49"/>
  <c r="O24" i="39"/>
  <c r="AI9" i="42"/>
  <c r="AH11" i="42"/>
  <c r="A3" i="29"/>
  <c r="A3" i="31"/>
  <c r="AH67" i="37"/>
  <c r="C24" i="29"/>
  <c r="S20" i="35"/>
  <c r="S24" i="35" s="1"/>
  <c r="AD71" i="34"/>
  <c r="U14" i="35"/>
  <c r="U24" i="35" s="1"/>
  <c r="AF71" i="34"/>
  <c r="AH18" i="30"/>
  <c r="U19" i="30"/>
  <c r="U31" i="30"/>
  <c r="AH22" i="30"/>
  <c r="W191" i="30"/>
  <c r="W22" i="45"/>
  <c r="AH40" i="9"/>
  <c r="W11" i="10"/>
  <c r="AI39" i="9"/>
  <c r="X11" i="10" s="1"/>
  <c r="AI38" i="49"/>
  <c r="AH40" i="49"/>
  <c r="AI25" i="49"/>
  <c r="AH27" i="49"/>
  <c r="T24" i="39"/>
  <c r="AH34" i="15"/>
  <c r="AI33" i="15"/>
  <c r="I24" i="43"/>
  <c r="AC55" i="30"/>
  <c r="E15" i="31"/>
  <c r="E15" i="14"/>
  <c r="D17" i="14"/>
  <c r="D25" i="14" s="1"/>
  <c r="M143" i="13"/>
  <c r="B25" i="14"/>
  <c r="I20" i="31"/>
  <c r="I20" i="14"/>
  <c r="AI13" i="42"/>
  <c r="AH139" i="37"/>
  <c r="Y11" i="34"/>
  <c r="AH9" i="34"/>
  <c r="AH14" i="34"/>
  <c r="AH49" i="34"/>
  <c r="N101" i="3"/>
  <c r="AH49" i="3"/>
  <c r="U52" i="3"/>
  <c r="J15" i="4" s="1"/>
  <c r="U87" i="3"/>
  <c r="J22" i="4" s="1"/>
  <c r="U47" i="13"/>
  <c r="AH86" i="30"/>
  <c r="AC91" i="30"/>
  <c r="AH170" i="38"/>
  <c r="U175" i="38"/>
  <c r="J21" i="39" s="1"/>
  <c r="AH18" i="9"/>
  <c r="Y19" i="9"/>
  <c r="Y65" i="9" s="1"/>
  <c r="AC22" i="9"/>
  <c r="AC25" i="9" s="1"/>
  <c r="AC65" i="9" s="1"/>
  <c r="U12" i="10"/>
  <c r="U24" i="10" s="1"/>
  <c r="AF25" i="9"/>
  <c r="AF65" i="9" s="1"/>
  <c r="AH31" i="37"/>
  <c r="AH67" i="3"/>
  <c r="AC17" i="13"/>
  <c r="AH15" i="30"/>
  <c r="Y19" i="30"/>
  <c r="K191" i="30"/>
  <c r="V191" i="30"/>
  <c r="Y115" i="30"/>
  <c r="AI98" i="44"/>
  <c r="B23" i="45"/>
  <c r="J18" i="43"/>
  <c r="AH19" i="15"/>
  <c r="AH103" i="37"/>
  <c r="AH30" i="34"/>
  <c r="AH10" i="34"/>
  <c r="U11" i="13"/>
  <c r="Y31" i="30"/>
  <c r="U79" i="30"/>
  <c r="AH70" i="30"/>
  <c r="AC139" i="30"/>
  <c r="AH138" i="30"/>
  <c r="X191" i="30"/>
  <c r="AH30" i="30"/>
  <c r="AG115" i="30"/>
  <c r="AH110" i="30"/>
  <c r="AH76" i="38"/>
  <c r="S24" i="39"/>
  <c r="U24" i="39"/>
  <c r="W17" i="43"/>
  <c r="AH64" i="9"/>
  <c r="Y26" i="3"/>
  <c r="AH23" i="3"/>
  <c r="AC68" i="3"/>
  <c r="R18" i="4" s="1"/>
  <c r="AG43" i="30"/>
  <c r="AD191" i="30"/>
  <c r="AH46" i="30"/>
  <c r="U115" i="30"/>
  <c r="Q24" i="36"/>
  <c r="AH59" i="38"/>
  <c r="AG67" i="38"/>
  <c r="V12" i="39" s="1"/>
  <c r="U19" i="42"/>
  <c r="U72" i="42" s="1"/>
  <c r="Y51" i="34"/>
  <c r="N18" i="35" s="1"/>
  <c r="AC103" i="30"/>
  <c r="AH97" i="30"/>
  <c r="U151" i="30"/>
  <c r="AH159" i="30"/>
  <c r="AH74" i="38"/>
  <c r="AH79" i="38" s="1"/>
  <c r="AH129" i="38"/>
  <c r="Y175" i="38"/>
  <c r="N21" i="39" s="1"/>
  <c r="AG46" i="44"/>
  <c r="AH45" i="44"/>
  <c r="AH157" i="30"/>
  <c r="Y175" i="30"/>
  <c r="U187" i="30"/>
  <c r="AH24" i="38"/>
  <c r="AH30" i="38"/>
  <c r="R65" i="9"/>
  <c r="V25" i="9"/>
  <c r="V65" i="9" s="1"/>
  <c r="W25" i="9"/>
  <c r="W65" i="9" s="1"/>
  <c r="X25" i="9"/>
  <c r="X65" i="9" s="1"/>
  <c r="AG139" i="30"/>
  <c r="AE191" i="30"/>
  <c r="AG175" i="38"/>
  <c r="V21" i="39" s="1"/>
  <c r="Y19" i="42"/>
  <c r="Y72" i="42" s="1"/>
  <c r="AH199" i="37"/>
  <c r="AE83" i="51"/>
  <c r="N9" i="52"/>
  <c r="N9" i="48"/>
  <c r="H12" i="52"/>
  <c r="H12" i="48"/>
  <c r="AB191" i="30"/>
  <c r="AG19" i="38"/>
  <c r="AA65" i="9"/>
  <c r="AC44" i="51"/>
  <c r="AH43" i="51"/>
  <c r="AH118" i="30"/>
  <c r="AC70" i="15"/>
  <c r="Y55" i="38"/>
  <c r="AH66" i="38"/>
  <c r="AH123" i="38"/>
  <c r="AH127" i="38" s="1"/>
  <c r="U24" i="36"/>
  <c r="L16" i="52"/>
  <c r="L24" i="52" s="1"/>
  <c r="L16" i="48"/>
  <c r="L24" i="48" s="1"/>
  <c r="AH42" i="49"/>
  <c r="AH377" i="16"/>
  <c r="U532" i="16"/>
  <c r="J23" i="17" s="1"/>
  <c r="AI524" i="16"/>
  <c r="AJ524" i="16"/>
  <c r="AJ516" i="16"/>
  <c r="AI516" i="16"/>
  <c r="AJ508" i="16"/>
  <c r="AI508" i="16"/>
  <c r="AI472" i="16"/>
  <c r="AJ472" i="16"/>
  <c r="AI464" i="16"/>
  <c r="AJ464" i="16"/>
  <c r="AJ456" i="16"/>
  <c r="AI456" i="16"/>
  <c r="AI448" i="16"/>
  <c r="AJ448" i="16"/>
  <c r="AI525" i="16"/>
  <c r="AJ525" i="16"/>
  <c r="AI517" i="16"/>
  <c r="AJ517" i="16"/>
  <c r="AI509" i="16"/>
  <c r="AJ509" i="16"/>
  <c r="AI440" i="16"/>
  <c r="AJ440" i="16"/>
  <c r="AI424" i="16"/>
  <c r="AJ424" i="16"/>
  <c r="AI416" i="16"/>
  <c r="AJ416" i="16"/>
  <c r="AJ408" i="16"/>
  <c r="AI408" i="16"/>
  <c r="AI392" i="16"/>
  <c r="AJ392" i="16"/>
  <c r="AI384" i="16"/>
  <c r="AJ384" i="16"/>
  <c r="AI504" i="16"/>
  <c r="AJ504" i="16"/>
  <c r="AJ502" i="16"/>
  <c r="AI502" i="16"/>
  <c r="AJ500" i="16"/>
  <c r="AI500" i="16"/>
  <c r="AJ498" i="16"/>
  <c r="AI498" i="16"/>
  <c r="AJ496" i="16"/>
  <c r="AI496" i="16"/>
  <c r="AJ492" i="16"/>
  <c r="AI492" i="16"/>
  <c r="AI490" i="16"/>
  <c r="AJ490" i="16"/>
  <c r="AI488" i="16"/>
  <c r="AJ488" i="16"/>
  <c r="AI486" i="16"/>
  <c r="AJ486" i="16"/>
  <c r="AC44" i="15"/>
  <c r="AC71" i="15" s="1"/>
  <c r="F23" i="52"/>
  <c r="F23" i="48"/>
  <c r="K17" i="52"/>
  <c r="K24" i="52" s="1"/>
  <c r="K17" i="48"/>
  <c r="K24" i="48" s="1"/>
  <c r="O8" i="52"/>
  <c r="O24" i="52" s="1"/>
  <c r="O8" i="48"/>
  <c r="O24" i="48" s="1"/>
  <c r="S8" i="52"/>
  <c r="S24" i="52" s="1"/>
  <c r="S8" i="48"/>
  <c r="S24" i="48" s="1"/>
  <c r="C16" i="52"/>
  <c r="C24" i="52" s="1"/>
  <c r="C16" i="48"/>
  <c r="C24" i="48" s="1"/>
  <c r="AI432" i="16"/>
  <c r="AJ506" i="16"/>
  <c r="I24" i="50"/>
  <c r="B24" i="50"/>
  <c r="F15" i="52"/>
  <c r="F24" i="52" s="1"/>
  <c r="F15" i="48"/>
  <c r="F24" i="48" s="1"/>
  <c r="AH74" i="51"/>
  <c r="AC82" i="51"/>
  <c r="R23" i="52" s="1"/>
  <c r="AH327" i="1"/>
  <c r="Y382" i="1"/>
  <c r="N21" i="2" s="1"/>
  <c r="AH61" i="15"/>
  <c r="U62" i="15"/>
  <c r="P8" i="52"/>
  <c r="P24" i="52" s="1"/>
  <c r="P8" i="48"/>
  <c r="P24" i="48" s="1"/>
  <c r="T9" i="52"/>
  <c r="T9" i="48"/>
  <c r="T24" i="48" s="1"/>
  <c r="J11" i="52"/>
  <c r="J11" i="48"/>
  <c r="Y19" i="47"/>
  <c r="AH18" i="47"/>
  <c r="Y11" i="47"/>
  <c r="AH10" i="47"/>
  <c r="G24" i="50"/>
  <c r="T83" i="51"/>
  <c r="AH59" i="47"/>
  <c r="Y60" i="47"/>
  <c r="AI80" i="44"/>
  <c r="B17" i="45"/>
  <c r="B25" i="45" s="1"/>
  <c r="U23" i="49"/>
  <c r="U93" i="49" s="1"/>
  <c r="Y27" i="15"/>
  <c r="H14" i="52"/>
  <c r="H14" i="48"/>
  <c r="T20" i="52"/>
  <c r="T20" i="48"/>
  <c r="G21" i="52"/>
  <c r="G24" i="52" s="1"/>
  <c r="G21" i="48"/>
  <c r="G24" i="48" s="1"/>
  <c r="AH66" i="47"/>
  <c r="AC68" i="47"/>
  <c r="AH55" i="47"/>
  <c r="AH47" i="47"/>
  <c r="Y48" i="47"/>
  <c r="AH30" i="47"/>
  <c r="AH22" i="47"/>
  <c r="AJ366" i="16"/>
  <c r="AI366" i="16"/>
  <c r="AI439" i="16"/>
  <c r="AJ439" i="16"/>
  <c r="AI458" i="16"/>
  <c r="AJ458" i="16"/>
  <c r="B24" i="31"/>
  <c r="AG23" i="47"/>
  <c r="AH19" i="47"/>
  <c r="AI17" i="47"/>
  <c r="AH203" i="37"/>
  <c r="AH76" i="49"/>
  <c r="AF83" i="51"/>
  <c r="O83" i="51"/>
  <c r="Y48" i="51"/>
  <c r="Y83" i="51" s="1"/>
  <c r="U56" i="51"/>
  <c r="AH60" i="47"/>
  <c r="AG40" i="51"/>
  <c r="AG83" i="51" s="1"/>
  <c r="AH51" i="51"/>
  <c r="U52" i="51"/>
  <c r="U83" i="51" s="1"/>
  <c r="D24" i="52"/>
  <c r="AH29" i="47"/>
  <c r="U31" i="47"/>
  <c r="AH21" i="47"/>
  <c r="AJ459" i="16"/>
  <c r="AI459" i="16"/>
  <c r="AI435" i="16"/>
  <c r="AJ435" i="16"/>
  <c r="Z83" i="51"/>
  <c r="J83" i="51"/>
  <c r="AH46" i="47"/>
  <c r="AH42" i="47"/>
  <c r="U44" i="47"/>
  <c r="U15" i="47"/>
  <c r="AH13" i="47"/>
  <c r="AH34" i="47"/>
  <c r="C25" i="14"/>
  <c r="AH77" i="51"/>
  <c r="U305" i="16"/>
  <c r="J18" i="17" s="1"/>
  <c r="J25" i="17" s="1"/>
  <c r="Y293" i="16"/>
  <c r="AH277" i="16"/>
  <c r="AG293" i="16"/>
  <c r="V17" i="17" s="1"/>
  <c r="Y335" i="16"/>
  <c r="N20" i="17" s="1"/>
  <c r="AC355" i="16"/>
  <c r="R21" i="17" s="1"/>
  <c r="AG355" i="16"/>
  <c r="V21" i="17" s="1"/>
  <c r="AH528" i="16"/>
  <c r="AH128" i="16"/>
  <c r="AH139" i="16" s="1"/>
  <c r="AH130" i="16"/>
  <c r="AH132" i="16"/>
  <c r="AH134" i="16"/>
  <c r="AH136" i="16"/>
  <c r="AG305" i="16"/>
  <c r="V18" i="17" s="1"/>
  <c r="AH298" i="16"/>
  <c r="AH305" i="16" s="1"/>
  <c r="W18" i="17" s="1"/>
  <c r="Y108" i="13"/>
  <c r="N21" i="14" s="1"/>
  <c r="AH106" i="13"/>
  <c r="AC375" i="16"/>
  <c r="R22" i="17" s="1"/>
  <c r="AI372" i="16"/>
  <c r="AJ372" i="16"/>
  <c r="AI438" i="16"/>
  <c r="AJ438" i="16"/>
  <c r="AH269" i="16"/>
  <c r="AH348" i="16"/>
  <c r="AJ348" i="16" s="1"/>
  <c r="AJ368" i="16"/>
  <c r="AI368" i="16"/>
  <c r="AJ443" i="16"/>
  <c r="AI519" i="16"/>
  <c r="AJ519" i="16"/>
  <c r="AI470" i="16"/>
  <c r="AJ470" i="16"/>
  <c r="AI406" i="16"/>
  <c r="AJ406" i="16"/>
  <c r="AI520" i="16"/>
  <c r="AJ520" i="16"/>
  <c r="AI475" i="16"/>
  <c r="AJ475" i="16"/>
  <c r="AJ467" i="16"/>
  <c r="AI467" i="16"/>
  <c r="AJ451" i="16"/>
  <c r="AI451" i="16"/>
  <c r="AJ427" i="16"/>
  <c r="AI427" i="16"/>
  <c r="AI411" i="16"/>
  <c r="AJ411" i="16"/>
  <c r="AI403" i="16"/>
  <c r="AJ403" i="16"/>
  <c r="AJ395" i="16"/>
  <c r="AI395" i="16"/>
  <c r="AH379" i="16"/>
  <c r="AJ505" i="16"/>
  <c r="AI505" i="16"/>
  <c r="AJ503" i="16"/>
  <c r="AI503" i="16"/>
  <c r="AJ501" i="16"/>
  <c r="AI501" i="16"/>
  <c r="AJ499" i="16"/>
  <c r="AI499" i="16"/>
  <c r="AI495" i="16"/>
  <c r="AJ495" i="16"/>
  <c r="AI493" i="16"/>
  <c r="AJ493" i="16"/>
  <c r="AI491" i="16"/>
  <c r="AJ491" i="16"/>
  <c r="AI487" i="16"/>
  <c r="AJ487" i="16"/>
  <c r="AJ479" i="16"/>
  <c r="AI479" i="16"/>
  <c r="AH270" i="16"/>
  <c r="AC293" i="16"/>
  <c r="T21" i="29"/>
  <c r="T24" i="29" s="1"/>
  <c r="AG57" i="15"/>
  <c r="AG58" i="15" s="1"/>
  <c r="AJ480" i="16"/>
  <c r="AI480" i="16"/>
  <c r="AJ489" i="16"/>
  <c r="AI489" i="16"/>
  <c r="AH81" i="51"/>
  <c r="AH250" i="16"/>
  <c r="AG267" i="16"/>
  <c r="V16" i="17" s="1"/>
  <c r="AH321" i="16"/>
  <c r="W19" i="17" s="1"/>
  <c r="AG321" i="16"/>
  <c r="V19" i="17" s="1"/>
  <c r="AH339" i="16"/>
  <c r="AH355" i="16" s="1"/>
  <c r="W21" i="17" s="1"/>
  <c r="U355" i="16"/>
  <c r="J21" i="17" s="1"/>
  <c r="AJ371" i="16"/>
  <c r="AI371" i="16"/>
  <c r="AJ370" i="16"/>
  <c r="AI370" i="16"/>
  <c r="AI391" i="16"/>
  <c r="AJ391" i="16"/>
  <c r="AI405" i="16"/>
  <c r="AJ405" i="16"/>
  <c r="AJ463" i="16"/>
  <c r="AI463" i="16"/>
  <c r="AI431" i="16"/>
  <c r="AJ431" i="16"/>
  <c r="AI423" i="16"/>
  <c r="AJ423" i="16"/>
  <c r="AI413" i="16"/>
  <c r="AI433" i="16"/>
  <c r="AJ433" i="16"/>
  <c r="AH419" i="16"/>
  <c r="AH396" i="16"/>
  <c r="AI389" i="16"/>
  <c r="AJ389" i="16"/>
  <c r="AH383" i="16"/>
  <c r="AH481" i="16"/>
  <c r="AH512" i="16"/>
  <c r="AI401" i="16"/>
  <c r="AJ401" i="16"/>
  <c r="AH387" i="16"/>
  <c r="AE532" i="16"/>
  <c r="AE539" i="16" s="1"/>
  <c r="AG531" i="16"/>
  <c r="AG532" i="16" s="1"/>
  <c r="V23" i="17" s="1"/>
  <c r="AI437" i="16"/>
  <c r="AJ437" i="16"/>
  <c r="AH400" i="16"/>
  <c r="AJ418" i="16"/>
  <c r="AH428" i="16"/>
  <c r="AI421" i="16"/>
  <c r="AJ421" i="16"/>
  <c r="AH415" i="16"/>
  <c r="AI77" i="57" l="1"/>
  <c r="X23" i="58" s="1"/>
  <c r="W23" i="58"/>
  <c r="X25" i="58"/>
  <c r="W17" i="58"/>
  <c r="AI48" i="57"/>
  <c r="X17" i="58" s="1"/>
  <c r="Q25" i="58"/>
  <c r="W10" i="58"/>
  <c r="W25" i="58" s="1"/>
  <c r="AI16" i="57"/>
  <c r="X10" i="58" s="1"/>
  <c r="AH82" i="57"/>
  <c r="AJ16" i="57" s="1"/>
  <c r="Y10" i="58" s="1"/>
  <c r="AI81" i="57"/>
  <c r="X24" i="58" s="1"/>
  <c r="W24" i="58"/>
  <c r="AI41" i="57"/>
  <c r="X15" i="58" s="1"/>
  <c r="W15" i="58"/>
  <c r="AI537" i="16"/>
  <c r="AJ537" i="16"/>
  <c r="AJ482" i="16"/>
  <c r="AI482" i="16"/>
  <c r="AI484" i="16"/>
  <c r="AJ484" i="16"/>
  <c r="AH27" i="15"/>
  <c r="AH15" i="15"/>
  <c r="J10" i="50"/>
  <c r="J10" i="43"/>
  <c r="J10" i="29"/>
  <c r="F24" i="43"/>
  <c r="X10" i="29"/>
  <c r="X10" i="43"/>
  <c r="X10" i="50"/>
  <c r="X19" i="50"/>
  <c r="X19" i="43"/>
  <c r="X19" i="29"/>
  <c r="N10" i="50"/>
  <c r="N10" i="43"/>
  <c r="N10" i="29"/>
  <c r="AH31" i="15"/>
  <c r="AI29" i="15"/>
  <c r="AH37" i="15"/>
  <c r="AI36" i="15"/>
  <c r="J13" i="50"/>
  <c r="J13" i="43"/>
  <c r="J13" i="29"/>
  <c r="N11" i="50"/>
  <c r="N11" i="29"/>
  <c r="N11" i="43"/>
  <c r="X22" i="29"/>
  <c r="X22" i="43"/>
  <c r="F24" i="29"/>
  <c r="AH23" i="15"/>
  <c r="V25" i="14"/>
  <c r="W13" i="14"/>
  <c r="AI47" i="13"/>
  <c r="X13" i="14" s="1"/>
  <c r="W12" i="17"/>
  <c r="AI139" i="16"/>
  <c r="X12" i="17" s="1"/>
  <c r="AJ139" i="16"/>
  <c r="Y12" i="17" s="1"/>
  <c r="W13" i="39"/>
  <c r="AI79" i="38"/>
  <c r="X13" i="39" s="1"/>
  <c r="W17" i="39"/>
  <c r="AI127" i="38"/>
  <c r="N17" i="17"/>
  <c r="N25" i="17" s="1"/>
  <c r="Y539" i="16"/>
  <c r="AI170" i="38"/>
  <c r="AI11" i="42"/>
  <c r="AH72" i="42"/>
  <c r="AJ52" i="42" s="1"/>
  <c r="AJ11" i="42"/>
  <c r="W18" i="50"/>
  <c r="W18" i="43"/>
  <c r="AI48" i="15"/>
  <c r="W18" i="29"/>
  <c r="AI52" i="42"/>
  <c r="AI28" i="13"/>
  <c r="X11" i="14" s="1"/>
  <c r="W11" i="14"/>
  <c r="W10" i="2"/>
  <c r="AI47" i="1"/>
  <c r="X10" i="2" s="1"/>
  <c r="AI151" i="37"/>
  <c r="X19" i="36" s="1"/>
  <c r="W19" i="36"/>
  <c r="J13" i="52"/>
  <c r="J13" i="48"/>
  <c r="AI22" i="47"/>
  <c r="N10" i="52"/>
  <c r="N10" i="48"/>
  <c r="AI61" i="15"/>
  <c r="AH62" i="15"/>
  <c r="AI59" i="38"/>
  <c r="AH67" i="38"/>
  <c r="AI14" i="34"/>
  <c r="AH15" i="34"/>
  <c r="AI40" i="9"/>
  <c r="AI294" i="1"/>
  <c r="X16" i="2" s="1"/>
  <c r="W16" i="2"/>
  <c r="X18" i="29"/>
  <c r="X18" i="50"/>
  <c r="X18" i="43"/>
  <c r="W12" i="2"/>
  <c r="AI132" i="1"/>
  <c r="X12" i="2" s="1"/>
  <c r="AI277" i="16"/>
  <c r="AJ277" i="16"/>
  <c r="J16" i="52"/>
  <c r="J16" i="48"/>
  <c r="W20" i="52"/>
  <c r="W20" i="48"/>
  <c r="AI60" i="47"/>
  <c r="X22" i="48"/>
  <c r="X14" i="48"/>
  <c r="X14" i="52"/>
  <c r="X22" i="52"/>
  <c r="AI66" i="47"/>
  <c r="AH68" i="47"/>
  <c r="N8" i="52"/>
  <c r="N8" i="48"/>
  <c r="Y72" i="47"/>
  <c r="AI199" i="37"/>
  <c r="AI110" i="30"/>
  <c r="AH115" i="30"/>
  <c r="AI67" i="3"/>
  <c r="AI18" i="30"/>
  <c r="AH175" i="38"/>
  <c r="AI15" i="42"/>
  <c r="W12" i="4"/>
  <c r="AI36" i="3"/>
  <c r="X12" i="4" s="1"/>
  <c r="AC71" i="34"/>
  <c r="AI19" i="13"/>
  <c r="AH22" i="13"/>
  <c r="Q24" i="43"/>
  <c r="AI373" i="1"/>
  <c r="X20" i="2" s="1"/>
  <c r="W20" i="2"/>
  <c r="V24" i="36"/>
  <c r="AG191" i="30"/>
  <c r="AI19" i="38"/>
  <c r="X8" i="39" s="1"/>
  <c r="W8" i="39"/>
  <c r="AC538" i="16"/>
  <c r="R24" i="17" s="1"/>
  <c r="AH535" i="16"/>
  <c r="AI42" i="47"/>
  <c r="AH44" i="47"/>
  <c r="AI129" i="38"/>
  <c r="AH139" i="38"/>
  <c r="AH171" i="1"/>
  <c r="AI142" i="1"/>
  <c r="AH49" i="9"/>
  <c r="AI48" i="9"/>
  <c r="AI400" i="16"/>
  <c r="AJ400" i="16"/>
  <c r="V11" i="52"/>
  <c r="V11" i="48"/>
  <c r="AI30" i="30"/>
  <c r="N13" i="2"/>
  <c r="N25" i="2" s="1"/>
  <c r="Y508" i="1"/>
  <c r="J10" i="4"/>
  <c r="J25" i="4" s="1"/>
  <c r="U101" i="3"/>
  <c r="AI415" i="16"/>
  <c r="AJ415" i="16"/>
  <c r="AI250" i="16"/>
  <c r="AH267" i="16"/>
  <c r="W16" i="17" s="1"/>
  <c r="AJ250" i="16"/>
  <c r="AH57" i="15"/>
  <c r="AI136" i="16"/>
  <c r="AJ136" i="16"/>
  <c r="AI77" i="51"/>
  <c r="AH31" i="47"/>
  <c r="AI29" i="47"/>
  <c r="AI30" i="47"/>
  <c r="N20" i="52"/>
  <c r="N20" i="48"/>
  <c r="AJ377" i="16"/>
  <c r="AI377" i="16"/>
  <c r="AH532" i="16"/>
  <c r="W23" i="17" s="1"/>
  <c r="N11" i="39"/>
  <c r="N24" i="39" s="1"/>
  <c r="Y193" i="38"/>
  <c r="H24" i="48"/>
  <c r="AI159" i="30"/>
  <c r="AI64" i="9"/>
  <c r="W23" i="10"/>
  <c r="W24" i="10" s="1"/>
  <c r="AI30" i="34"/>
  <c r="AI86" i="30"/>
  <c r="AH91" i="30"/>
  <c r="AI9" i="34"/>
  <c r="AH11" i="34"/>
  <c r="AI48" i="42"/>
  <c r="AI79" i="37"/>
  <c r="X13" i="36" s="1"/>
  <c r="W13" i="36"/>
  <c r="J13" i="35"/>
  <c r="J24" i="35" s="1"/>
  <c r="U71" i="34"/>
  <c r="W18" i="14"/>
  <c r="AI93" i="13"/>
  <c r="X18" i="14" s="1"/>
  <c r="AI67" i="30"/>
  <c r="J11" i="39"/>
  <c r="J24" i="39" s="1"/>
  <c r="U193" i="38"/>
  <c r="Q24" i="31"/>
  <c r="W21" i="36"/>
  <c r="AI175" i="37"/>
  <c r="X21" i="36" s="1"/>
  <c r="W11" i="50"/>
  <c r="W11" i="29"/>
  <c r="W11" i="43"/>
  <c r="AI23" i="15"/>
  <c r="V8" i="52"/>
  <c r="V24" i="52" s="1"/>
  <c r="V8" i="48"/>
  <c r="AG72" i="47"/>
  <c r="AI43" i="30"/>
  <c r="AJ387" i="16"/>
  <c r="AI387" i="16"/>
  <c r="V21" i="29"/>
  <c r="V24" i="29" s="1"/>
  <c r="AG71" i="15"/>
  <c r="AI18" i="47"/>
  <c r="AI30" i="38"/>
  <c r="J8" i="14"/>
  <c r="J8" i="31"/>
  <c r="U143" i="13"/>
  <c r="AI49" i="34"/>
  <c r="AH51" i="34"/>
  <c r="AI19" i="3"/>
  <c r="AH21" i="3"/>
  <c r="W23" i="45"/>
  <c r="AI55" i="44"/>
  <c r="X23" i="45" s="1"/>
  <c r="AI17" i="13"/>
  <c r="X9" i="14" s="1"/>
  <c r="W9" i="14"/>
  <c r="W23" i="36"/>
  <c r="AI207" i="37"/>
  <c r="X23" i="36" s="1"/>
  <c r="AJ512" i="16"/>
  <c r="AI512" i="16"/>
  <c r="AI81" i="51"/>
  <c r="R17" i="17"/>
  <c r="AC539" i="16"/>
  <c r="AH82" i="51"/>
  <c r="W23" i="52" s="1"/>
  <c r="AI134" i="16"/>
  <c r="AJ134" i="16"/>
  <c r="N17" i="52"/>
  <c r="N17" i="48"/>
  <c r="AI59" i="47"/>
  <c r="AI327" i="1"/>
  <c r="AH331" i="1"/>
  <c r="AI42" i="49"/>
  <c r="AH44" i="49"/>
  <c r="H24" i="52"/>
  <c r="AI138" i="30"/>
  <c r="AI103" i="37"/>
  <c r="X15" i="36" s="1"/>
  <c r="W15" i="36"/>
  <c r="J13" i="31"/>
  <c r="J13" i="14"/>
  <c r="N8" i="35"/>
  <c r="N24" i="35" s="1"/>
  <c r="Y71" i="34"/>
  <c r="AI27" i="49"/>
  <c r="AI35" i="49"/>
  <c r="AH78" i="3"/>
  <c r="AI76" i="3"/>
  <c r="AI29" i="34"/>
  <c r="AH31" i="34"/>
  <c r="W23" i="39"/>
  <c r="AI192" i="38"/>
  <c r="X23" i="39" s="1"/>
  <c r="AI19" i="1"/>
  <c r="X8" i="2" s="1"/>
  <c r="W8" i="2"/>
  <c r="AH508" i="1"/>
  <c r="AJ382" i="1" s="1"/>
  <c r="Y21" i="2" s="1"/>
  <c r="W11" i="45"/>
  <c r="AI19" i="44"/>
  <c r="X11" i="45" s="1"/>
  <c r="W11" i="2"/>
  <c r="AI81" i="1"/>
  <c r="X11" i="2" s="1"/>
  <c r="AI51" i="38"/>
  <c r="Q25" i="14"/>
  <c r="W10" i="17"/>
  <c r="AI79" i="16"/>
  <c r="X10" i="17" s="1"/>
  <c r="AJ79" i="16"/>
  <c r="Y10" i="17" s="1"/>
  <c r="V25" i="17"/>
  <c r="AI99" i="44"/>
  <c r="X24" i="45" s="1"/>
  <c r="W24" i="45"/>
  <c r="W9" i="2"/>
  <c r="AI33" i="1"/>
  <c r="X9" i="2" s="1"/>
  <c r="AH40" i="47"/>
  <c r="AI37" i="47"/>
  <c r="AI67" i="34"/>
  <c r="X22" i="35" s="1"/>
  <c r="W22" i="35"/>
  <c r="W15" i="39"/>
  <c r="AI103" i="38"/>
  <c r="X15" i="39" s="1"/>
  <c r="AI21" i="47"/>
  <c r="AH23" i="47"/>
  <c r="AI19" i="47"/>
  <c r="W10" i="48"/>
  <c r="W10" i="52"/>
  <c r="AI123" i="38"/>
  <c r="W9" i="36"/>
  <c r="AI31" i="37"/>
  <c r="X9" i="36" s="1"/>
  <c r="W11" i="39"/>
  <c r="AI55" i="38"/>
  <c r="X11" i="39" s="1"/>
  <c r="W22" i="39"/>
  <c r="AI187" i="38"/>
  <c r="X22" i="39" s="1"/>
  <c r="AI255" i="1"/>
  <c r="X15" i="2" s="1"/>
  <c r="W15" i="2"/>
  <c r="AI419" i="16"/>
  <c r="AJ419" i="16"/>
  <c r="AH48" i="47"/>
  <c r="AI46" i="47"/>
  <c r="AI74" i="38"/>
  <c r="W15" i="14"/>
  <c r="AI65" i="13"/>
  <c r="X15" i="14" s="1"/>
  <c r="AI408" i="1"/>
  <c r="X22" i="2" s="1"/>
  <c r="W22" i="2"/>
  <c r="AJ481" i="16"/>
  <c r="AI481" i="16"/>
  <c r="AI270" i="16"/>
  <c r="AJ270" i="16"/>
  <c r="AJ379" i="16"/>
  <c r="AI379" i="16"/>
  <c r="AI132" i="16"/>
  <c r="AJ132" i="16"/>
  <c r="AI34" i="47"/>
  <c r="AI47" i="47"/>
  <c r="AI118" i="30"/>
  <c r="AH127" i="30"/>
  <c r="AI157" i="30"/>
  <c r="AH163" i="30"/>
  <c r="AI97" i="30"/>
  <c r="AH103" i="30"/>
  <c r="AI46" i="30"/>
  <c r="AH55" i="30"/>
  <c r="W10" i="50"/>
  <c r="W10" i="29"/>
  <c r="W10" i="43"/>
  <c r="AI19" i="15"/>
  <c r="Y191" i="30"/>
  <c r="W18" i="36"/>
  <c r="AI139" i="37"/>
  <c r="X18" i="36" s="1"/>
  <c r="AI22" i="30"/>
  <c r="AH31" i="30"/>
  <c r="AI94" i="37"/>
  <c r="AI190" i="30"/>
  <c r="W23" i="31"/>
  <c r="W24" i="31" s="1"/>
  <c r="AI113" i="30"/>
  <c r="AI127" i="37"/>
  <c r="W17" i="36"/>
  <c r="AI31" i="51"/>
  <c r="AI68" i="49"/>
  <c r="AG539" i="16"/>
  <c r="AH68" i="3"/>
  <c r="AI40" i="42"/>
  <c r="AH35" i="47"/>
  <c r="N15" i="52"/>
  <c r="N15" i="48"/>
  <c r="AC101" i="3"/>
  <c r="AI87" i="13"/>
  <c r="W17" i="14"/>
  <c r="AI54" i="34"/>
  <c r="AH55" i="34"/>
  <c r="Q24" i="29"/>
  <c r="AI428" i="16"/>
  <c r="AJ428" i="16"/>
  <c r="AI383" i="16"/>
  <c r="AJ383" i="16"/>
  <c r="AI130" i="16"/>
  <c r="AJ130" i="16"/>
  <c r="AI13" i="47"/>
  <c r="AH15" i="47"/>
  <c r="AH52" i="51"/>
  <c r="AI51" i="51"/>
  <c r="AI76" i="49"/>
  <c r="AH92" i="49"/>
  <c r="AI55" i="47"/>
  <c r="AH56" i="47"/>
  <c r="T24" i="52"/>
  <c r="AI74" i="51"/>
  <c r="AI43" i="51"/>
  <c r="AH44" i="51"/>
  <c r="AH46" i="44"/>
  <c r="AI45" i="44"/>
  <c r="AI70" i="30"/>
  <c r="AH79" i="30"/>
  <c r="AI15" i="30"/>
  <c r="AH19" i="30"/>
  <c r="AC191" i="30"/>
  <c r="AI40" i="49"/>
  <c r="W12" i="36"/>
  <c r="AI67" i="37"/>
  <c r="X12" i="36" s="1"/>
  <c r="AI177" i="37"/>
  <c r="AH187" i="37"/>
  <c r="AI82" i="37"/>
  <c r="AI11" i="3"/>
  <c r="X8" i="4" s="1"/>
  <c r="W8" i="4"/>
  <c r="J23" i="14"/>
  <c r="J22" i="31"/>
  <c r="W8" i="43"/>
  <c r="W8" i="50"/>
  <c r="AI11" i="15"/>
  <c r="W8" i="29"/>
  <c r="AH91" i="37"/>
  <c r="AH208" i="37" s="1"/>
  <c r="AI52" i="9"/>
  <c r="N24" i="31"/>
  <c r="N9" i="45"/>
  <c r="N25" i="45" s="1"/>
  <c r="Y100" i="44"/>
  <c r="AI60" i="3"/>
  <c r="AH62" i="3"/>
  <c r="R25" i="4"/>
  <c r="AI396" i="16"/>
  <c r="AJ396" i="16"/>
  <c r="AH293" i="16"/>
  <c r="W17" i="17" s="1"/>
  <c r="AI269" i="16"/>
  <c r="AJ269" i="16"/>
  <c r="J22" i="50"/>
  <c r="J22" i="29"/>
  <c r="J24" i="29" s="1"/>
  <c r="J22" i="43"/>
  <c r="J24" i="43" s="1"/>
  <c r="U71" i="15"/>
  <c r="V8" i="39"/>
  <c r="V24" i="39" s="1"/>
  <c r="AG193" i="38"/>
  <c r="AI23" i="3"/>
  <c r="AH26" i="3"/>
  <c r="AH101" i="3" s="1"/>
  <c r="AI69" i="34"/>
  <c r="AH70" i="34"/>
  <c r="AI25" i="44"/>
  <c r="X13" i="45" s="1"/>
  <c r="W13" i="45"/>
  <c r="AJ528" i="16"/>
  <c r="AI528" i="16"/>
  <c r="AI66" i="38"/>
  <c r="AI24" i="38"/>
  <c r="AH31" i="38"/>
  <c r="AH193" i="38" s="1"/>
  <c r="N11" i="4"/>
  <c r="N25" i="4" s="1"/>
  <c r="Y101" i="3"/>
  <c r="AI10" i="34"/>
  <c r="W14" i="29"/>
  <c r="AI34" i="15"/>
  <c r="AI50" i="15"/>
  <c r="AH51" i="15"/>
  <c r="AI139" i="30"/>
  <c r="AI41" i="13"/>
  <c r="AI38" i="13"/>
  <c r="X12" i="14" s="1"/>
  <c r="W12" i="14"/>
  <c r="AI96" i="3"/>
  <c r="X23" i="4" s="1"/>
  <c r="W23" i="4"/>
  <c r="AH11" i="47"/>
  <c r="AI9" i="47"/>
  <c r="W19" i="39"/>
  <c r="AI151" i="38"/>
  <c r="X19" i="39" s="1"/>
  <c r="AI531" i="16"/>
  <c r="AJ531" i="16"/>
  <c r="AI339" i="16"/>
  <c r="AJ339" i="16"/>
  <c r="AI106" i="13"/>
  <c r="AH108" i="13"/>
  <c r="AJ106" i="13"/>
  <c r="AI128" i="16"/>
  <c r="AJ128" i="16"/>
  <c r="J9" i="52"/>
  <c r="J24" i="52" s="1"/>
  <c r="J9" i="48"/>
  <c r="J24" i="48" s="1"/>
  <c r="U72" i="47"/>
  <c r="AI203" i="37"/>
  <c r="R22" i="52"/>
  <c r="R24" i="52" s="1"/>
  <c r="R22" i="48"/>
  <c r="R24" i="48" s="1"/>
  <c r="AC72" i="47"/>
  <c r="N12" i="50"/>
  <c r="N12" i="29"/>
  <c r="Y71" i="15"/>
  <c r="N12" i="43"/>
  <c r="N24" i="43" s="1"/>
  <c r="AI10" i="47"/>
  <c r="AC83" i="51"/>
  <c r="V20" i="45"/>
  <c r="V25" i="45" s="1"/>
  <c r="AG100" i="44"/>
  <c r="AI76" i="38"/>
  <c r="R9" i="14"/>
  <c r="R25" i="14" s="1"/>
  <c r="AC143" i="13"/>
  <c r="AI18" i="9"/>
  <c r="AH19" i="9"/>
  <c r="AI49" i="3"/>
  <c r="AH52" i="3"/>
  <c r="U191" i="30"/>
  <c r="AI16" i="9"/>
  <c r="J14" i="36"/>
  <c r="J24" i="36" s="1"/>
  <c r="U208" i="37"/>
  <c r="AI27" i="15"/>
  <c r="W12" i="50"/>
  <c r="W12" i="29"/>
  <c r="W12" i="43"/>
  <c r="AH130" i="13"/>
  <c r="AJ17" i="13" s="1"/>
  <c r="Y9" i="14" s="1"/>
  <c r="AI117" i="13"/>
  <c r="W11" i="36"/>
  <c r="AI55" i="37"/>
  <c r="X11" i="36" s="1"/>
  <c r="W14" i="14"/>
  <c r="AI56" i="13"/>
  <c r="X14" i="14" s="1"/>
  <c r="AI382" i="1"/>
  <c r="X21" i="2" s="1"/>
  <c r="W21" i="2"/>
  <c r="AI61" i="16"/>
  <c r="X9" i="17" s="1"/>
  <c r="W9" i="17"/>
  <c r="AJ61" i="16"/>
  <c r="Y9" i="17" s="1"/>
  <c r="AI502" i="1"/>
  <c r="X23" i="2" s="1"/>
  <c r="W23" i="2"/>
  <c r="J10" i="31"/>
  <c r="J10" i="14"/>
  <c r="AI357" i="1"/>
  <c r="X19" i="2" s="1"/>
  <c r="W19" i="2"/>
  <c r="AG208" i="37"/>
  <c r="E25" i="14"/>
  <c r="W18" i="2"/>
  <c r="AI344" i="1"/>
  <c r="X18" i="2" s="1"/>
  <c r="AI31" i="16"/>
  <c r="X8" i="17" s="1"/>
  <c r="W8" i="17"/>
  <c r="AJ31" i="16"/>
  <c r="Y8" i="17" s="1"/>
  <c r="AI163" i="37"/>
  <c r="X20" i="36" s="1"/>
  <c r="W20" i="36"/>
  <c r="AH13" i="44"/>
  <c r="AI12" i="44"/>
  <c r="W10" i="45"/>
  <c r="AI16" i="44"/>
  <c r="X10" i="45" s="1"/>
  <c r="W24" i="14"/>
  <c r="AI142" i="13"/>
  <c r="AH65" i="9"/>
  <c r="AJ48" i="9" s="1"/>
  <c r="AI10" i="9"/>
  <c r="AH43" i="9"/>
  <c r="AI42" i="9"/>
  <c r="AJ48" i="57" l="1"/>
  <c r="Y17" i="58" s="1"/>
  <c r="AJ81" i="57"/>
  <c r="Y24" i="58" s="1"/>
  <c r="AJ77" i="57"/>
  <c r="Y23" i="58" s="1"/>
  <c r="AJ82" i="57"/>
  <c r="AI82" i="57"/>
  <c r="AJ68" i="57"/>
  <c r="AJ59" i="57"/>
  <c r="AJ12" i="57"/>
  <c r="AJ76" i="57"/>
  <c r="AJ66" i="57"/>
  <c r="AJ43" i="57"/>
  <c r="AJ38" i="57"/>
  <c r="AJ30" i="57"/>
  <c r="AJ80" i="57"/>
  <c r="AJ47" i="57"/>
  <c r="AJ34" i="57"/>
  <c r="AJ29" i="57"/>
  <c r="AJ74" i="57"/>
  <c r="AJ39" i="57"/>
  <c r="AJ24" i="57"/>
  <c r="AJ75" i="57"/>
  <c r="AJ70" i="57"/>
  <c r="AJ26" i="57"/>
  <c r="AJ40" i="57"/>
  <c r="AJ53" i="57"/>
  <c r="AJ69" i="57"/>
  <c r="AJ56" i="57"/>
  <c r="AJ25" i="57"/>
  <c r="AJ57" i="57"/>
  <c r="Y20" i="58" s="1"/>
  <c r="AJ67" i="57"/>
  <c r="AJ50" i="57"/>
  <c r="AJ33" i="57"/>
  <c r="AJ23" i="57"/>
  <c r="AJ10" i="57"/>
  <c r="Y8" i="58" s="1"/>
  <c r="AJ71" i="57"/>
  <c r="AJ22" i="57"/>
  <c r="AJ9" i="57"/>
  <c r="AJ65" i="57"/>
  <c r="AJ60" i="57"/>
  <c r="Y21" i="58" s="1"/>
  <c r="AJ31" i="57"/>
  <c r="Y13" i="58" s="1"/>
  <c r="AJ27" i="57"/>
  <c r="Y12" i="58" s="1"/>
  <c r="AJ37" i="57"/>
  <c r="AJ73" i="57"/>
  <c r="AJ72" i="57"/>
  <c r="AJ51" i="57"/>
  <c r="Y18" i="58" s="1"/>
  <c r="AJ54" i="57"/>
  <c r="Y19" i="58" s="1"/>
  <c r="AJ13" i="57"/>
  <c r="Y9" i="58" s="1"/>
  <c r="AJ20" i="57"/>
  <c r="Y11" i="58" s="1"/>
  <c r="AJ35" i="57"/>
  <c r="Y14" i="58" s="1"/>
  <c r="AJ44" i="57"/>
  <c r="Y16" i="58" s="1"/>
  <c r="AJ79" i="57"/>
  <c r="AJ15" i="57"/>
  <c r="AJ46" i="57"/>
  <c r="AJ41" i="57"/>
  <c r="Y15" i="58" s="1"/>
  <c r="R25" i="17"/>
  <c r="J24" i="50"/>
  <c r="AI15" i="15"/>
  <c r="W9" i="50"/>
  <c r="W9" i="29"/>
  <c r="W9" i="43"/>
  <c r="W15" i="50"/>
  <c r="W15" i="43"/>
  <c r="W15" i="29"/>
  <c r="AI37" i="15"/>
  <c r="N24" i="29"/>
  <c r="N24" i="50"/>
  <c r="W13" i="50"/>
  <c r="W13" i="43"/>
  <c r="W13" i="29"/>
  <c r="AI31" i="15"/>
  <c r="AJ87" i="13"/>
  <c r="AJ56" i="13"/>
  <c r="Y14" i="14" s="1"/>
  <c r="AJ408" i="1"/>
  <c r="Y22" i="2" s="1"/>
  <c r="AJ81" i="1"/>
  <c r="Y11" i="2" s="1"/>
  <c r="AJ502" i="1"/>
  <c r="Y23" i="2" s="1"/>
  <c r="AJ327" i="1"/>
  <c r="AJ255" i="1"/>
  <c r="Y15" i="2" s="1"/>
  <c r="AJ357" i="1"/>
  <c r="Y19" i="2" s="1"/>
  <c r="AJ294" i="1"/>
  <c r="Y16" i="2" s="1"/>
  <c r="AJ33" i="1"/>
  <c r="Y9" i="2" s="1"/>
  <c r="AJ344" i="1"/>
  <c r="Y18" i="2" s="1"/>
  <c r="AJ84" i="3"/>
  <c r="AJ59" i="3"/>
  <c r="AJ14" i="3"/>
  <c r="AJ82" i="3"/>
  <c r="Y21" i="4" s="1"/>
  <c r="AJ34" i="3"/>
  <c r="AJ40" i="3"/>
  <c r="AJ18" i="3"/>
  <c r="AJ51" i="3"/>
  <c r="AJ24" i="3"/>
  <c r="AJ101" i="3"/>
  <c r="Y25" i="4" s="1"/>
  <c r="AJ33" i="3"/>
  <c r="AJ86" i="3"/>
  <c r="AJ13" i="3"/>
  <c r="AJ29" i="3"/>
  <c r="AJ70" i="3"/>
  <c r="AJ43" i="3"/>
  <c r="AI101" i="3"/>
  <c r="X25" i="4" s="1"/>
  <c r="AJ87" i="3"/>
  <c r="Y22" i="4" s="1"/>
  <c r="AJ38" i="3"/>
  <c r="AJ10" i="3"/>
  <c r="AJ66" i="3"/>
  <c r="AJ65" i="3"/>
  <c r="AJ32" i="3"/>
  <c r="AJ9" i="3"/>
  <c r="AJ92" i="3"/>
  <c r="AJ90" i="3"/>
  <c r="AJ16" i="3"/>
  <c r="Y9" i="4" s="1"/>
  <c r="AJ77" i="3"/>
  <c r="AJ73" i="3"/>
  <c r="AJ45" i="3"/>
  <c r="AJ15" i="3"/>
  <c r="AJ93" i="3"/>
  <c r="AJ100" i="3"/>
  <c r="Y24" i="4" s="1"/>
  <c r="AJ30" i="3"/>
  <c r="AJ74" i="3"/>
  <c r="Y19" i="4" s="1"/>
  <c r="AJ20" i="3"/>
  <c r="AJ85" i="3"/>
  <c r="AJ55" i="3"/>
  <c r="AJ50" i="3"/>
  <c r="AJ98" i="3"/>
  <c r="AJ31" i="3"/>
  <c r="AJ41" i="3"/>
  <c r="Y13" i="4" s="1"/>
  <c r="AJ91" i="3"/>
  <c r="AJ39" i="3"/>
  <c r="AJ61" i="3"/>
  <c r="AJ94" i="3"/>
  <c r="AJ47" i="3"/>
  <c r="Y14" i="4" s="1"/>
  <c r="AJ72" i="3"/>
  <c r="AJ58" i="3"/>
  <c r="AJ54" i="3"/>
  <c r="AJ71" i="3"/>
  <c r="AJ80" i="3"/>
  <c r="AJ81" i="3"/>
  <c r="AJ28" i="3"/>
  <c r="AJ25" i="3"/>
  <c r="AJ99" i="3"/>
  <c r="AJ89" i="3"/>
  <c r="AJ35" i="3"/>
  <c r="AJ44" i="3"/>
  <c r="AJ64" i="3"/>
  <c r="AJ46" i="3"/>
  <c r="AJ56" i="3"/>
  <c r="Y16" i="4" s="1"/>
  <c r="AJ95" i="3"/>
  <c r="AJ60" i="3"/>
  <c r="AJ23" i="3"/>
  <c r="AJ76" i="3"/>
  <c r="AJ19" i="3"/>
  <c r="AJ67" i="3"/>
  <c r="AJ36" i="3"/>
  <c r="Y12" i="4" s="1"/>
  <c r="AJ49" i="3"/>
  <c r="AJ11" i="3"/>
  <c r="Y8" i="4" s="1"/>
  <c r="AJ96" i="3"/>
  <c r="Y23" i="4" s="1"/>
  <c r="AJ85" i="38"/>
  <c r="AJ81" i="38"/>
  <c r="AJ142" i="38"/>
  <c r="AJ14" i="38"/>
  <c r="AJ41" i="38"/>
  <c r="AJ37" i="38"/>
  <c r="AJ16" i="38"/>
  <c r="AJ84" i="38"/>
  <c r="AJ186" i="38"/>
  <c r="AJ73" i="38"/>
  <c r="AJ52" i="38"/>
  <c r="AJ134" i="38"/>
  <c r="AJ168" i="38"/>
  <c r="AJ18" i="38"/>
  <c r="AJ71" i="38"/>
  <c r="AJ26" i="38"/>
  <c r="AJ36" i="38"/>
  <c r="AJ138" i="38"/>
  <c r="AJ131" i="38"/>
  <c r="AJ110" i="38"/>
  <c r="AJ48" i="38"/>
  <c r="AJ145" i="38"/>
  <c r="AJ61" i="38"/>
  <c r="AJ15" i="38"/>
  <c r="AJ12" i="38"/>
  <c r="AJ53" i="38"/>
  <c r="AJ65" i="38"/>
  <c r="AJ107" i="38"/>
  <c r="AJ191" i="38"/>
  <c r="AJ94" i="38"/>
  <c r="AJ121" i="38"/>
  <c r="AJ70" i="38"/>
  <c r="AJ141" i="38"/>
  <c r="AJ33" i="38"/>
  <c r="AJ120" i="38"/>
  <c r="AJ83" i="38"/>
  <c r="AJ181" i="38"/>
  <c r="AJ91" i="38"/>
  <c r="Y14" i="39" s="1"/>
  <c r="AJ115" i="38"/>
  <c r="Y16" i="39" s="1"/>
  <c r="AJ39" i="38"/>
  <c r="AJ158" i="38"/>
  <c r="AJ180" i="38"/>
  <c r="AJ162" i="38"/>
  <c r="AJ82" i="38"/>
  <c r="AJ185" i="38"/>
  <c r="AJ167" i="38"/>
  <c r="AJ155" i="38"/>
  <c r="AJ172" i="38"/>
  <c r="AJ95" i="38"/>
  <c r="AJ77" i="38"/>
  <c r="AJ40" i="38"/>
  <c r="AJ154" i="38"/>
  <c r="AJ178" i="38"/>
  <c r="AJ105" i="38"/>
  <c r="AJ9" i="38"/>
  <c r="AJ184" i="38"/>
  <c r="AJ62" i="38"/>
  <c r="AJ47" i="38"/>
  <c r="AJ146" i="38"/>
  <c r="AJ58" i="38"/>
  <c r="AJ25" i="38"/>
  <c r="AJ100" i="38"/>
  <c r="AJ124" i="38"/>
  <c r="AJ143" i="38"/>
  <c r="AJ90" i="38"/>
  <c r="AJ161" i="38"/>
  <c r="AJ135" i="38"/>
  <c r="AJ109" i="38"/>
  <c r="AJ34" i="38"/>
  <c r="AJ54" i="38"/>
  <c r="AJ149" i="38"/>
  <c r="AJ50" i="38"/>
  <c r="AJ38" i="38"/>
  <c r="AJ42" i="38"/>
  <c r="AJ72" i="38"/>
  <c r="AJ156" i="38"/>
  <c r="AJ63" i="38"/>
  <c r="AJ93" i="38"/>
  <c r="AJ182" i="38"/>
  <c r="AJ117" i="38"/>
  <c r="AJ57" i="38"/>
  <c r="AJ75" i="38"/>
  <c r="AJ173" i="38"/>
  <c r="AJ126" i="38"/>
  <c r="AJ133" i="38"/>
  <c r="AJ35" i="38"/>
  <c r="AJ150" i="38"/>
  <c r="AJ29" i="38"/>
  <c r="AJ171" i="38"/>
  <c r="AJ10" i="38"/>
  <c r="AJ169" i="38"/>
  <c r="AJ64" i="38"/>
  <c r="AJ114" i="38"/>
  <c r="AJ108" i="38"/>
  <c r="AJ43" i="38"/>
  <c r="Y10" i="39" s="1"/>
  <c r="AJ86" i="38"/>
  <c r="AJ13" i="38"/>
  <c r="AJ165" i="38"/>
  <c r="AJ111" i="38"/>
  <c r="AJ21" i="38"/>
  <c r="AJ130" i="38"/>
  <c r="AJ49" i="38"/>
  <c r="AJ190" i="38"/>
  <c r="AJ102" i="38"/>
  <c r="AJ27" i="38"/>
  <c r="AJ113" i="38"/>
  <c r="AJ166" i="38"/>
  <c r="AJ101" i="38"/>
  <c r="AJ177" i="38"/>
  <c r="AI193" i="38"/>
  <c r="AJ157" i="38"/>
  <c r="AJ89" i="38"/>
  <c r="AJ22" i="38"/>
  <c r="AJ88" i="38"/>
  <c r="AJ87" i="38"/>
  <c r="AJ193" i="38"/>
  <c r="Y24" i="39" s="1"/>
  <c r="AJ119" i="38"/>
  <c r="AJ137" i="38"/>
  <c r="AJ122" i="38"/>
  <c r="AJ160" i="38"/>
  <c r="AJ106" i="38"/>
  <c r="AJ112" i="38"/>
  <c r="AJ125" i="38"/>
  <c r="AJ179" i="38"/>
  <c r="AJ96" i="38"/>
  <c r="AJ136" i="38"/>
  <c r="AJ28" i="38"/>
  <c r="AJ118" i="38"/>
  <c r="AJ159" i="38"/>
  <c r="AJ69" i="38"/>
  <c r="AJ23" i="38"/>
  <c r="AJ148" i="38"/>
  <c r="AJ144" i="38"/>
  <c r="AJ78" i="38"/>
  <c r="AJ17" i="38"/>
  <c r="AJ98" i="38"/>
  <c r="AJ174" i="38"/>
  <c r="AJ60" i="38"/>
  <c r="AJ189" i="38"/>
  <c r="AJ153" i="38"/>
  <c r="AJ46" i="38"/>
  <c r="AJ99" i="38"/>
  <c r="AJ132" i="38"/>
  <c r="AJ45" i="38"/>
  <c r="AJ163" i="38"/>
  <c r="Y20" i="39" s="1"/>
  <c r="AJ11" i="38"/>
  <c r="AJ183" i="38"/>
  <c r="AJ97" i="38"/>
  <c r="AJ147" i="38"/>
  <c r="AJ19" i="38"/>
  <c r="Y8" i="39" s="1"/>
  <c r="AJ192" i="38"/>
  <c r="Y23" i="39" s="1"/>
  <c r="AJ55" i="38"/>
  <c r="Y11" i="39" s="1"/>
  <c r="AJ127" i="38"/>
  <c r="AJ30" i="38"/>
  <c r="AJ103" i="38"/>
  <c r="Y15" i="39" s="1"/>
  <c r="AJ24" i="38"/>
  <c r="AJ170" i="38"/>
  <c r="AJ66" i="38"/>
  <c r="AJ79" i="38"/>
  <c r="Y13" i="39" s="1"/>
  <c r="AJ51" i="38"/>
  <c r="AJ74" i="38"/>
  <c r="AJ76" i="38"/>
  <c r="AJ59" i="38"/>
  <c r="AJ129" i="38"/>
  <c r="AJ123" i="38"/>
  <c r="AJ187" i="38"/>
  <c r="Y22" i="39" s="1"/>
  <c r="AJ151" i="38"/>
  <c r="Y19" i="39" s="1"/>
  <c r="W24" i="36"/>
  <c r="AJ107" i="37"/>
  <c r="AJ62" i="37"/>
  <c r="AJ17" i="37"/>
  <c r="AJ21" i="37"/>
  <c r="AJ37" i="37"/>
  <c r="AJ54" i="37"/>
  <c r="AJ18" i="37"/>
  <c r="AJ109" i="37"/>
  <c r="AJ93" i="37"/>
  <c r="AJ110" i="37"/>
  <c r="AJ84" i="37"/>
  <c r="AJ201" i="37"/>
  <c r="AJ133" i="37"/>
  <c r="AJ25" i="37"/>
  <c r="AJ52" i="37"/>
  <c r="AJ132" i="37"/>
  <c r="AJ135" i="37"/>
  <c r="AJ153" i="37"/>
  <c r="AJ174" i="37"/>
  <c r="AJ124" i="37"/>
  <c r="AJ89" i="37"/>
  <c r="AJ85" i="37"/>
  <c r="AJ185" i="37"/>
  <c r="AJ106" i="37"/>
  <c r="AJ193" i="37"/>
  <c r="AJ172" i="37"/>
  <c r="AJ148" i="37"/>
  <c r="AJ195" i="37"/>
  <c r="AJ81" i="37"/>
  <c r="AJ142" i="37"/>
  <c r="AJ138" i="37"/>
  <c r="AJ66" i="37"/>
  <c r="AJ150" i="37"/>
  <c r="AJ156" i="37"/>
  <c r="AJ118" i="37"/>
  <c r="AJ34" i="37"/>
  <c r="AJ179" i="37"/>
  <c r="AJ145" i="37"/>
  <c r="AJ9" i="37"/>
  <c r="AJ13" i="37"/>
  <c r="AJ194" i="37"/>
  <c r="AJ43" i="37"/>
  <c r="Y10" i="36" s="1"/>
  <c r="AJ173" i="37"/>
  <c r="AJ45" i="37"/>
  <c r="AJ198" i="37"/>
  <c r="AJ200" i="37"/>
  <c r="AJ105" i="37"/>
  <c r="AJ74" i="37"/>
  <c r="AJ160" i="37"/>
  <c r="AJ146" i="37"/>
  <c r="AJ95" i="37"/>
  <c r="AJ23" i="37"/>
  <c r="AJ59" i="37"/>
  <c r="AJ167" i="37"/>
  <c r="AJ29" i="37"/>
  <c r="AJ169" i="37"/>
  <c r="AJ206" i="37"/>
  <c r="AJ98" i="37"/>
  <c r="AJ61" i="37"/>
  <c r="AJ190" i="37"/>
  <c r="AJ83" i="37"/>
  <c r="AJ130" i="37"/>
  <c r="AJ14" i="37"/>
  <c r="AJ134" i="37"/>
  <c r="AJ47" i="37"/>
  <c r="AJ49" i="37"/>
  <c r="AJ70" i="37"/>
  <c r="AJ189" i="37"/>
  <c r="AJ143" i="37"/>
  <c r="AJ64" i="37"/>
  <c r="AJ170" i="37"/>
  <c r="AJ88" i="37"/>
  <c r="AJ40" i="37"/>
  <c r="AJ180" i="37"/>
  <c r="AJ38" i="37"/>
  <c r="AJ12" i="37"/>
  <c r="AJ36" i="37"/>
  <c r="AJ75" i="37"/>
  <c r="AJ72" i="37"/>
  <c r="AJ111" i="37"/>
  <c r="AJ126" i="37"/>
  <c r="AJ24" i="37"/>
  <c r="AJ90" i="37"/>
  <c r="AJ53" i="37"/>
  <c r="AJ166" i="37"/>
  <c r="AJ171" i="37"/>
  <c r="AJ131" i="37"/>
  <c r="AJ117" i="37"/>
  <c r="AJ161" i="37"/>
  <c r="AJ144" i="37"/>
  <c r="AJ87" i="37"/>
  <c r="AJ48" i="37"/>
  <c r="AJ46" i="37"/>
  <c r="AJ42" i="37"/>
  <c r="AJ101" i="37"/>
  <c r="AJ202" i="37"/>
  <c r="AJ115" i="37"/>
  <c r="Y16" i="36" s="1"/>
  <c r="AJ141" i="37"/>
  <c r="AJ168" i="37"/>
  <c r="AJ112" i="37"/>
  <c r="AJ136" i="37"/>
  <c r="AJ165" i="37"/>
  <c r="AJ15" i="37"/>
  <c r="AJ119" i="37"/>
  <c r="AJ204" i="37"/>
  <c r="AJ121" i="37"/>
  <c r="AJ11" i="37"/>
  <c r="AJ30" i="37"/>
  <c r="AJ71" i="37"/>
  <c r="AJ181" i="37"/>
  <c r="AJ86" i="37"/>
  <c r="AJ149" i="37"/>
  <c r="AJ205" i="37"/>
  <c r="AJ33" i="37"/>
  <c r="AJ69" i="37"/>
  <c r="AJ26" i="37"/>
  <c r="AJ147" i="37"/>
  <c r="AJ63" i="37"/>
  <c r="AJ99" i="37"/>
  <c r="AJ73" i="37"/>
  <c r="AJ76" i="37"/>
  <c r="AJ159" i="37"/>
  <c r="AJ183" i="37"/>
  <c r="AJ78" i="37"/>
  <c r="AJ123" i="37"/>
  <c r="AJ120" i="37"/>
  <c r="AJ186" i="37"/>
  <c r="AJ27" i="37"/>
  <c r="AJ108" i="37"/>
  <c r="AJ102" i="37"/>
  <c r="AJ16" i="37"/>
  <c r="AJ158" i="37"/>
  <c r="AJ22" i="37"/>
  <c r="AJ184" i="37"/>
  <c r="AJ125" i="37"/>
  <c r="AJ35" i="37"/>
  <c r="AJ51" i="37"/>
  <c r="AJ129" i="37"/>
  <c r="AJ113" i="37"/>
  <c r="AJ208" i="37"/>
  <c r="Y24" i="36" s="1"/>
  <c r="AJ196" i="37"/>
  <c r="AJ58" i="37"/>
  <c r="AJ28" i="37"/>
  <c r="AJ197" i="37"/>
  <c r="AJ57" i="37"/>
  <c r="AJ114" i="37"/>
  <c r="AJ178" i="37"/>
  <c r="AJ155" i="37"/>
  <c r="AJ97" i="37"/>
  <c r="AJ137" i="37"/>
  <c r="AJ60" i="37"/>
  <c r="AI208" i="37"/>
  <c r="AJ157" i="37"/>
  <c r="AJ19" i="37"/>
  <c r="Y8" i="36" s="1"/>
  <c r="AJ65" i="37"/>
  <c r="AJ191" i="37"/>
  <c r="AJ39" i="37"/>
  <c r="AJ41" i="37"/>
  <c r="AJ10" i="37"/>
  <c r="AJ182" i="37"/>
  <c r="AJ192" i="37"/>
  <c r="AJ154" i="37"/>
  <c r="AJ122" i="37"/>
  <c r="AJ100" i="37"/>
  <c r="AJ162" i="37"/>
  <c r="AJ77" i="37"/>
  <c r="AJ96" i="37"/>
  <c r="AJ50" i="37"/>
  <c r="AJ199" i="37"/>
  <c r="AJ139" i="37"/>
  <c r="Y18" i="36" s="1"/>
  <c r="AJ203" i="37"/>
  <c r="AJ127" i="37"/>
  <c r="AJ163" i="37"/>
  <c r="Y20" i="36" s="1"/>
  <c r="AJ175" i="37"/>
  <c r="Y21" i="36" s="1"/>
  <c r="AJ207" i="37"/>
  <c r="Y23" i="36" s="1"/>
  <c r="AJ31" i="37"/>
  <c r="Y9" i="36" s="1"/>
  <c r="AJ177" i="37"/>
  <c r="AJ103" i="37"/>
  <c r="Y15" i="36" s="1"/>
  <c r="AJ79" i="37"/>
  <c r="Y13" i="36" s="1"/>
  <c r="AJ94" i="37"/>
  <c r="AJ82" i="37"/>
  <c r="AJ55" i="37"/>
  <c r="Y11" i="36" s="1"/>
  <c r="AJ151" i="37"/>
  <c r="Y19" i="36" s="1"/>
  <c r="AJ67" i="37"/>
  <c r="Y12" i="36" s="1"/>
  <c r="AJ42" i="9"/>
  <c r="AI163" i="30"/>
  <c r="AJ18" i="9"/>
  <c r="AI70" i="34"/>
  <c r="X23" i="35" s="1"/>
  <c r="W23" i="35"/>
  <c r="W9" i="52"/>
  <c r="AI15" i="47"/>
  <c r="W9" i="48"/>
  <c r="AJ10" i="9"/>
  <c r="W23" i="14"/>
  <c r="AI130" i="13"/>
  <c r="X23" i="14" s="1"/>
  <c r="AJ130" i="13"/>
  <c r="Y23" i="14" s="1"/>
  <c r="AJ16" i="9"/>
  <c r="AI51" i="15"/>
  <c r="W19" i="29"/>
  <c r="AI44" i="51"/>
  <c r="X10" i="52"/>
  <c r="X10" i="48"/>
  <c r="AJ65" i="13"/>
  <c r="Y15" i="14" s="1"/>
  <c r="X18" i="52"/>
  <c r="X18" i="48"/>
  <c r="AI44" i="49"/>
  <c r="AI51" i="34"/>
  <c r="X18" i="35" s="1"/>
  <c r="W18" i="35"/>
  <c r="X15" i="52"/>
  <c r="X15" i="48"/>
  <c r="AI11" i="34"/>
  <c r="X8" i="35" s="1"/>
  <c r="W8" i="35"/>
  <c r="AH71" i="34"/>
  <c r="W13" i="52"/>
  <c r="W13" i="48"/>
  <c r="AI31" i="47"/>
  <c r="AI108" i="13"/>
  <c r="X21" i="14" s="1"/>
  <c r="W21" i="14"/>
  <c r="AJ108" i="13"/>
  <c r="Y21" i="14" s="1"/>
  <c r="AJ38" i="13"/>
  <c r="Y12" i="14" s="1"/>
  <c r="N24" i="48"/>
  <c r="X19" i="52"/>
  <c r="X19" i="48"/>
  <c r="AJ43" i="9"/>
  <c r="AI43" i="9"/>
  <c r="X24" i="14"/>
  <c r="X23" i="31"/>
  <c r="AI82" i="51"/>
  <c r="W14" i="52"/>
  <c r="AI35" i="47"/>
  <c r="W14" i="48"/>
  <c r="AI55" i="30"/>
  <c r="AI127" i="30"/>
  <c r="AJ120" i="1"/>
  <c r="AJ266" i="1"/>
  <c r="AJ311" i="1"/>
  <c r="AJ498" i="1"/>
  <c r="AJ325" i="1"/>
  <c r="AJ319" i="1"/>
  <c r="AJ152" i="1"/>
  <c r="AJ174" i="1"/>
  <c r="AJ100" i="1"/>
  <c r="AJ200" i="1"/>
  <c r="AJ434" i="1"/>
  <c r="AJ176" i="1"/>
  <c r="AJ464" i="1"/>
  <c r="AJ71" i="1"/>
  <c r="AJ237" i="1"/>
  <c r="AJ463" i="1"/>
  <c r="AJ371" i="1"/>
  <c r="AJ412" i="1"/>
  <c r="AJ125" i="1"/>
  <c r="AJ181" i="1"/>
  <c r="AJ249" i="1"/>
  <c r="AJ321" i="1"/>
  <c r="AJ465" i="1"/>
  <c r="AJ335" i="1"/>
  <c r="AJ92" i="1"/>
  <c r="AJ129" i="1"/>
  <c r="AJ473" i="1"/>
  <c r="AJ89" i="1"/>
  <c r="AJ338" i="1"/>
  <c r="AJ375" i="1"/>
  <c r="AJ192" i="1"/>
  <c r="AJ354" i="1"/>
  <c r="AJ79" i="1"/>
  <c r="AJ191" i="1"/>
  <c r="AJ282" i="1"/>
  <c r="AJ411" i="1"/>
  <c r="AJ312" i="1"/>
  <c r="AJ199" i="1"/>
  <c r="AJ425" i="1"/>
  <c r="AJ380" i="1"/>
  <c r="AJ53" i="1"/>
  <c r="AJ93" i="1"/>
  <c r="AJ333" i="1"/>
  <c r="AJ76" i="1"/>
  <c r="AJ307" i="1"/>
  <c r="AJ180" i="1"/>
  <c r="AJ385" i="1"/>
  <c r="AJ260" i="1"/>
  <c r="AJ30" i="1"/>
  <c r="AJ56" i="1"/>
  <c r="AJ341" i="1"/>
  <c r="AJ118" i="1"/>
  <c r="AJ391" i="1"/>
  <c r="AJ9" i="1"/>
  <c r="AJ69" i="1"/>
  <c r="AJ197" i="1"/>
  <c r="AJ110" i="1"/>
  <c r="AJ303" i="1"/>
  <c r="AJ466" i="1"/>
  <c r="AJ198" i="1"/>
  <c r="AJ91" i="1"/>
  <c r="AJ159" i="1"/>
  <c r="AJ195" i="1"/>
  <c r="AJ460" i="1"/>
  <c r="AJ387" i="1"/>
  <c r="AJ285" i="1"/>
  <c r="AJ60" i="1"/>
  <c r="AJ276" i="1"/>
  <c r="AJ300" i="1"/>
  <c r="AJ488" i="1"/>
  <c r="AJ422" i="1"/>
  <c r="AJ299" i="1"/>
  <c r="AJ423" i="1"/>
  <c r="AJ435" i="1"/>
  <c r="AJ242" i="1"/>
  <c r="AJ445" i="1"/>
  <c r="AJ271" i="1"/>
  <c r="AJ339" i="1"/>
  <c r="AJ162" i="1"/>
  <c r="AJ248" i="1"/>
  <c r="AJ73" i="1"/>
  <c r="AJ68" i="1"/>
  <c r="AJ57" i="1"/>
  <c r="AJ317" i="1"/>
  <c r="AJ96" i="1"/>
  <c r="AJ38" i="1"/>
  <c r="AJ36" i="1"/>
  <c r="AJ504" i="1"/>
  <c r="AJ196" i="1"/>
  <c r="AJ350" i="1"/>
  <c r="AJ286" i="1"/>
  <c r="AJ25" i="1"/>
  <c r="AJ231" i="1"/>
  <c r="AJ355" i="1"/>
  <c r="AJ428" i="1"/>
  <c r="AJ326" i="1"/>
  <c r="AJ252" i="1"/>
  <c r="AJ436" i="1"/>
  <c r="AJ114" i="1"/>
  <c r="AJ474" i="1"/>
  <c r="AJ24" i="1"/>
  <c r="AJ453" i="1"/>
  <c r="AJ235" i="1"/>
  <c r="AJ137" i="1"/>
  <c r="AJ156" i="1"/>
  <c r="AJ232" i="1"/>
  <c r="AJ219" i="1"/>
  <c r="AJ229" i="1"/>
  <c r="AJ45" i="1"/>
  <c r="AJ469" i="1"/>
  <c r="AJ291" i="1"/>
  <c r="AJ106" i="1"/>
  <c r="AJ147" i="1"/>
  <c r="AJ205" i="1"/>
  <c r="AJ109" i="1"/>
  <c r="AJ273" i="1"/>
  <c r="AJ190" i="1"/>
  <c r="AJ267" i="1"/>
  <c r="AJ340" i="1"/>
  <c r="AJ268" i="1"/>
  <c r="AJ472" i="1"/>
  <c r="AJ356" i="1"/>
  <c r="AJ309" i="1"/>
  <c r="AJ347" i="1"/>
  <c r="AJ336" i="1"/>
  <c r="AJ298" i="1"/>
  <c r="AJ44" i="1"/>
  <c r="AJ70" i="1"/>
  <c r="AJ207" i="1"/>
  <c r="AJ290" i="1"/>
  <c r="AJ279" i="1"/>
  <c r="AJ452" i="1"/>
  <c r="AJ462" i="1"/>
  <c r="AJ251" i="1"/>
  <c r="AJ500" i="1"/>
  <c r="AJ102" i="1"/>
  <c r="AJ479" i="1"/>
  <c r="AJ18" i="1"/>
  <c r="AJ296" i="1"/>
  <c r="AJ98" i="1"/>
  <c r="AJ217" i="1"/>
  <c r="AJ43" i="1"/>
  <c r="AJ278" i="1"/>
  <c r="AJ283" i="1"/>
  <c r="AJ101" i="1"/>
  <c r="AJ342" i="1"/>
  <c r="AJ61" i="1"/>
  <c r="AJ153" i="1"/>
  <c r="AJ113" i="1"/>
  <c r="AJ337" i="1"/>
  <c r="AJ86" i="1"/>
  <c r="AJ206" i="1"/>
  <c r="AJ236" i="1"/>
  <c r="AJ65" i="1"/>
  <c r="AJ150" i="1"/>
  <c r="AJ138" i="1"/>
  <c r="AJ397" i="1"/>
  <c r="AJ67" i="1"/>
  <c r="AJ59" i="1"/>
  <c r="AJ365" i="1"/>
  <c r="AJ370" i="1"/>
  <c r="AJ182" i="1"/>
  <c r="AJ492" i="1"/>
  <c r="AJ440" i="1"/>
  <c r="AJ379" i="1"/>
  <c r="AJ467" i="1"/>
  <c r="AJ160" i="1"/>
  <c r="AJ209" i="1"/>
  <c r="AJ455" i="1"/>
  <c r="AJ403" i="1"/>
  <c r="AJ413" i="1"/>
  <c r="AJ186" i="1"/>
  <c r="AJ253" i="1"/>
  <c r="AJ105" i="1"/>
  <c r="AJ269" i="1"/>
  <c r="AJ395" i="1"/>
  <c r="AJ301" i="1"/>
  <c r="AJ116" i="1"/>
  <c r="AJ21" i="1"/>
  <c r="AJ287" i="1"/>
  <c r="AJ131" i="1"/>
  <c r="AI508" i="1"/>
  <c r="X25" i="2" s="1"/>
  <c r="AJ416" i="1"/>
  <c r="AJ386" i="1"/>
  <c r="AJ23" i="1"/>
  <c r="AJ210" i="1"/>
  <c r="AJ121" i="1"/>
  <c r="AJ51" i="1"/>
  <c r="AJ457" i="1"/>
  <c r="AJ447" i="1"/>
  <c r="AJ381" i="1"/>
  <c r="AJ77" i="1"/>
  <c r="AJ293" i="1"/>
  <c r="AJ37" i="1"/>
  <c r="AJ111" i="1"/>
  <c r="AJ405" i="1"/>
  <c r="AJ158" i="1"/>
  <c r="AJ22" i="1"/>
  <c r="AJ506" i="1"/>
  <c r="AJ478" i="1"/>
  <c r="AJ426" i="1"/>
  <c r="AJ122" i="1"/>
  <c r="AJ415" i="1"/>
  <c r="AJ224" i="1"/>
  <c r="AJ289" i="1"/>
  <c r="AJ170" i="1"/>
  <c r="AJ360" i="1"/>
  <c r="AJ328" i="1"/>
  <c r="AJ128" i="1"/>
  <c r="AJ449" i="1"/>
  <c r="AJ442" i="1"/>
  <c r="AJ87" i="1"/>
  <c r="AJ505" i="1"/>
  <c r="AJ220" i="1"/>
  <c r="AJ487" i="1"/>
  <c r="AJ402" i="1"/>
  <c r="AJ362" i="1"/>
  <c r="AJ305" i="1"/>
  <c r="AJ141" i="1"/>
  <c r="AJ396" i="1"/>
  <c r="AJ26" i="1"/>
  <c r="AJ483" i="1"/>
  <c r="AJ16" i="1"/>
  <c r="AJ275" i="1"/>
  <c r="AJ393" i="1"/>
  <c r="AJ324" i="1"/>
  <c r="AJ189" i="1"/>
  <c r="AJ292" i="1"/>
  <c r="AJ108" i="1"/>
  <c r="AJ491" i="1"/>
  <c r="AJ146" i="1"/>
  <c r="AJ143" i="1"/>
  <c r="AJ394" i="1"/>
  <c r="AJ320" i="1"/>
  <c r="AJ366" i="1"/>
  <c r="AJ55" i="1"/>
  <c r="AJ243" i="1"/>
  <c r="AJ392" i="1"/>
  <c r="AJ334" i="1"/>
  <c r="AJ104" i="1"/>
  <c r="AJ390" i="1"/>
  <c r="AJ265" i="1"/>
  <c r="AJ27" i="1"/>
  <c r="AJ246" i="1"/>
  <c r="AJ40" i="1"/>
  <c r="AJ31" i="1"/>
  <c r="AJ468" i="1"/>
  <c r="AJ369" i="1"/>
  <c r="AJ177" i="1"/>
  <c r="AJ126" i="1"/>
  <c r="AJ254" i="1"/>
  <c r="AJ240" i="1"/>
  <c r="AJ419" i="1"/>
  <c r="AJ475" i="1"/>
  <c r="AJ456" i="1"/>
  <c r="AJ46" i="1"/>
  <c r="AJ507" i="1"/>
  <c r="Y24" i="2" s="1"/>
  <c r="AJ58" i="1"/>
  <c r="AJ228" i="1"/>
  <c r="AJ476" i="1"/>
  <c r="AJ241" i="1"/>
  <c r="AJ154" i="1"/>
  <c r="AJ75" i="1"/>
  <c r="AJ238" i="1"/>
  <c r="AJ63" i="1"/>
  <c r="AJ90" i="1"/>
  <c r="AJ364" i="1"/>
  <c r="AJ315" i="1"/>
  <c r="AJ245" i="1"/>
  <c r="AJ418" i="1"/>
  <c r="AJ41" i="1"/>
  <c r="AJ448" i="1"/>
  <c r="AJ78" i="1"/>
  <c r="AJ10" i="1"/>
  <c r="AJ39" i="1"/>
  <c r="AJ454" i="1"/>
  <c r="AJ368" i="1"/>
  <c r="AJ166" i="1"/>
  <c r="AJ450" i="1"/>
  <c r="AJ458" i="1"/>
  <c r="AJ239" i="1"/>
  <c r="AJ259" i="1"/>
  <c r="AJ471" i="1"/>
  <c r="AJ115" i="1"/>
  <c r="AJ179" i="1"/>
  <c r="AJ351" i="1"/>
  <c r="AJ167" i="1"/>
  <c r="AJ352" i="1"/>
  <c r="AJ443" i="1"/>
  <c r="AJ155" i="1"/>
  <c r="AJ314" i="1"/>
  <c r="AJ178" i="1"/>
  <c r="AJ388" i="1"/>
  <c r="AJ313" i="1"/>
  <c r="AJ54" i="1"/>
  <c r="AJ230" i="1"/>
  <c r="AJ263" i="1"/>
  <c r="AJ134" i="1"/>
  <c r="AJ204" i="1"/>
  <c r="AJ270" i="1"/>
  <c r="AJ470" i="1"/>
  <c r="AJ188" i="1"/>
  <c r="AJ376" i="1"/>
  <c r="AJ64" i="1"/>
  <c r="AJ274" i="1"/>
  <c r="AJ288" i="1"/>
  <c r="AJ262" i="1"/>
  <c r="AJ247" i="1"/>
  <c r="AJ424" i="1"/>
  <c r="AJ459" i="1"/>
  <c r="AJ329" i="1"/>
  <c r="AJ169" i="1"/>
  <c r="AJ218" i="1"/>
  <c r="AJ461" i="1"/>
  <c r="AJ398" i="1"/>
  <c r="AJ477" i="1"/>
  <c r="AJ161" i="1"/>
  <c r="AJ12" i="1"/>
  <c r="AJ404" i="1"/>
  <c r="AJ429" i="1"/>
  <c r="AJ187" i="1"/>
  <c r="AJ417" i="1"/>
  <c r="AJ431" i="1"/>
  <c r="AJ173" i="1"/>
  <c r="AJ112" i="1"/>
  <c r="AJ227" i="1"/>
  <c r="AJ35" i="1"/>
  <c r="AJ484" i="1"/>
  <c r="AJ226" i="1"/>
  <c r="AJ508" i="1"/>
  <c r="Y25" i="2" s="1"/>
  <c r="AJ123" i="1"/>
  <c r="AJ49" i="1"/>
  <c r="AJ94" i="1"/>
  <c r="AJ225" i="1"/>
  <c r="AJ489" i="1"/>
  <c r="AJ432" i="1"/>
  <c r="AJ88" i="1"/>
  <c r="AJ377" i="1"/>
  <c r="AJ211" i="1"/>
  <c r="AJ183" i="1"/>
  <c r="AJ151" i="1"/>
  <c r="AJ437" i="1"/>
  <c r="AJ316" i="1"/>
  <c r="AJ175" i="1"/>
  <c r="AJ223" i="1"/>
  <c r="AJ353" i="1"/>
  <c r="AJ163" i="1"/>
  <c r="AJ184" i="1"/>
  <c r="AJ216" i="1"/>
  <c r="AJ80" i="1"/>
  <c r="AJ349" i="1"/>
  <c r="AJ361" i="1"/>
  <c r="AJ52" i="1"/>
  <c r="AJ119" i="1"/>
  <c r="AJ258" i="1"/>
  <c r="AJ501" i="1"/>
  <c r="AJ399" i="1"/>
  <c r="AJ148" i="1"/>
  <c r="AJ234" i="1"/>
  <c r="AJ83" i="1"/>
  <c r="AJ318" i="1"/>
  <c r="AJ330" i="1"/>
  <c r="AJ497" i="1"/>
  <c r="AJ378" i="1"/>
  <c r="AJ323" i="1"/>
  <c r="AJ496" i="1"/>
  <c r="AJ272" i="1"/>
  <c r="AJ107" i="1"/>
  <c r="AJ130" i="1"/>
  <c r="AJ406" i="1"/>
  <c r="AJ257" i="1"/>
  <c r="AJ400" i="1"/>
  <c r="AJ284" i="1"/>
  <c r="AJ42" i="1"/>
  <c r="AJ135" i="1"/>
  <c r="AJ348" i="1"/>
  <c r="AJ493" i="1"/>
  <c r="AJ15" i="1"/>
  <c r="AJ213" i="1"/>
  <c r="Y14" i="2" s="1"/>
  <c r="AJ97" i="1"/>
  <c r="AJ185" i="1"/>
  <c r="AJ13" i="1"/>
  <c r="AJ17" i="1"/>
  <c r="AJ95" i="1"/>
  <c r="AJ407" i="1"/>
  <c r="AJ127" i="1"/>
  <c r="AJ490" i="1"/>
  <c r="AJ103" i="1"/>
  <c r="AJ495" i="1"/>
  <c r="AJ281" i="1"/>
  <c r="AJ117" i="1"/>
  <c r="AJ322" i="1"/>
  <c r="AJ11" i="1"/>
  <c r="AJ499" i="1"/>
  <c r="AJ221" i="1"/>
  <c r="AJ297" i="1"/>
  <c r="AJ302" i="1"/>
  <c r="AJ194" i="1"/>
  <c r="AJ202" i="1"/>
  <c r="AJ367" i="1"/>
  <c r="AJ389" i="1"/>
  <c r="AJ72" i="1"/>
  <c r="AJ222" i="1"/>
  <c r="AJ84" i="1"/>
  <c r="AJ372" i="1"/>
  <c r="AJ164" i="1"/>
  <c r="AJ306" i="1"/>
  <c r="AJ482" i="1"/>
  <c r="AJ481" i="1"/>
  <c r="AJ139" i="1"/>
  <c r="AJ29" i="1"/>
  <c r="AJ444" i="1"/>
  <c r="AJ414" i="1"/>
  <c r="AJ140" i="1"/>
  <c r="AJ421" i="1"/>
  <c r="AJ280" i="1"/>
  <c r="AJ346" i="1"/>
  <c r="AJ480" i="1"/>
  <c r="AJ66" i="1"/>
  <c r="AJ14" i="1"/>
  <c r="AJ451" i="1"/>
  <c r="AJ439" i="1"/>
  <c r="AJ168" i="1"/>
  <c r="AJ304" i="1"/>
  <c r="AJ28" i="1"/>
  <c r="AJ441" i="1"/>
  <c r="AJ363" i="1"/>
  <c r="AJ430" i="1"/>
  <c r="AJ277" i="1"/>
  <c r="AJ145" i="1"/>
  <c r="AJ149" i="1"/>
  <c r="AJ250" i="1"/>
  <c r="AJ310" i="1"/>
  <c r="AJ50" i="1"/>
  <c r="AJ233" i="1"/>
  <c r="AJ201" i="1"/>
  <c r="AJ410" i="1"/>
  <c r="AJ99" i="1"/>
  <c r="AJ74" i="1"/>
  <c r="AJ308" i="1"/>
  <c r="AJ244" i="1"/>
  <c r="AJ486" i="1"/>
  <c r="AJ384" i="1"/>
  <c r="AJ165" i="1"/>
  <c r="AJ420" i="1"/>
  <c r="AJ124" i="1"/>
  <c r="AJ438" i="1"/>
  <c r="AJ136" i="1"/>
  <c r="AJ144" i="1"/>
  <c r="AJ157" i="1"/>
  <c r="AJ208" i="1"/>
  <c r="AJ215" i="1"/>
  <c r="AJ261" i="1"/>
  <c r="AJ32" i="1"/>
  <c r="AJ401" i="1"/>
  <c r="AJ359" i="1"/>
  <c r="AJ427" i="1"/>
  <c r="AJ212" i="1"/>
  <c r="AJ193" i="1"/>
  <c r="AJ485" i="1"/>
  <c r="AJ343" i="1"/>
  <c r="AJ62" i="1"/>
  <c r="AJ203" i="1"/>
  <c r="AJ494" i="1"/>
  <c r="AJ433" i="1"/>
  <c r="AJ446" i="1"/>
  <c r="AJ264" i="1"/>
  <c r="AJ85" i="1"/>
  <c r="AI31" i="34"/>
  <c r="X13" i="35" s="1"/>
  <c r="W13" i="35"/>
  <c r="AJ31" i="34"/>
  <c r="Y13" i="35" s="1"/>
  <c r="AH93" i="49"/>
  <c r="AI331" i="1"/>
  <c r="AJ331" i="1"/>
  <c r="W17" i="2"/>
  <c r="J24" i="31"/>
  <c r="AI91" i="30"/>
  <c r="AJ373" i="1"/>
  <c r="Y20" i="2" s="1"/>
  <c r="N24" i="52"/>
  <c r="AJ132" i="1"/>
  <c r="Y12" i="2" s="1"/>
  <c r="AJ27" i="9"/>
  <c r="AJ21" i="9"/>
  <c r="AJ15" i="9"/>
  <c r="AJ56" i="9"/>
  <c r="AJ46" i="9"/>
  <c r="AJ30" i="9"/>
  <c r="Y10" i="10" s="1"/>
  <c r="AJ39" i="9"/>
  <c r="Y11" i="10" s="1"/>
  <c r="AJ62" i="9"/>
  <c r="AI65" i="9"/>
  <c r="AJ51" i="9"/>
  <c r="AJ12" i="9"/>
  <c r="AJ22" i="9"/>
  <c r="AJ45" i="9"/>
  <c r="AJ13" i="9"/>
  <c r="AJ54" i="9"/>
  <c r="Y13" i="10" s="1"/>
  <c r="AJ36" i="9"/>
  <c r="AJ33" i="9"/>
  <c r="AJ63" i="9"/>
  <c r="AJ24" i="9"/>
  <c r="AJ57" i="9"/>
  <c r="AJ34" i="9"/>
  <c r="AJ55" i="9"/>
  <c r="AJ37" i="9"/>
  <c r="AJ65" i="9"/>
  <c r="AJ25" i="9"/>
  <c r="AJ58" i="9"/>
  <c r="AJ28" i="9"/>
  <c r="AJ31" i="9"/>
  <c r="AJ59" i="9"/>
  <c r="AJ60" i="9"/>
  <c r="AJ9" i="9"/>
  <c r="W23" i="50"/>
  <c r="AJ92" i="49"/>
  <c r="Y23" i="50" s="1"/>
  <c r="AI92" i="49"/>
  <c r="X23" i="50" s="1"/>
  <c r="AI143" i="13"/>
  <c r="AJ37" i="13"/>
  <c r="AJ42" i="13"/>
  <c r="AJ27" i="13"/>
  <c r="AJ50" i="13"/>
  <c r="AJ15" i="13"/>
  <c r="AJ53" i="13"/>
  <c r="AJ143" i="13"/>
  <c r="AJ49" i="13"/>
  <c r="AJ43" i="13"/>
  <c r="AJ25" i="13"/>
  <c r="AJ52" i="13"/>
  <c r="AJ13" i="13"/>
  <c r="AJ54" i="13"/>
  <c r="AJ20" i="13"/>
  <c r="AJ35" i="13"/>
  <c r="AJ30" i="13"/>
  <c r="AJ33" i="13"/>
  <c r="AJ16" i="13"/>
  <c r="AJ104" i="13"/>
  <c r="Y20" i="14" s="1"/>
  <c r="AJ51" i="13"/>
  <c r="AJ55" i="13"/>
  <c r="AJ77" i="13"/>
  <c r="Y16" i="14" s="1"/>
  <c r="AJ46" i="13"/>
  <c r="AJ45" i="13"/>
  <c r="AJ11" i="13"/>
  <c r="Y8" i="14" s="1"/>
  <c r="AJ31" i="13"/>
  <c r="AJ32" i="13"/>
  <c r="AJ36" i="13"/>
  <c r="AJ44" i="13"/>
  <c r="AJ34" i="13"/>
  <c r="AJ24" i="13"/>
  <c r="AJ9" i="13"/>
  <c r="AJ14" i="13"/>
  <c r="AJ10" i="13"/>
  <c r="AJ98" i="13"/>
  <c r="Y19" i="14" s="1"/>
  <c r="AJ26" i="13"/>
  <c r="AJ115" i="13"/>
  <c r="Y22" i="14" s="1"/>
  <c r="AJ21" i="13"/>
  <c r="AJ40" i="13"/>
  <c r="W12" i="39"/>
  <c r="AI67" i="38"/>
  <c r="X12" i="39" s="1"/>
  <c r="AJ67" i="38"/>
  <c r="Y12" i="39" s="1"/>
  <c r="W9" i="45"/>
  <c r="AI13" i="44"/>
  <c r="X9" i="45" s="1"/>
  <c r="AH100" i="44"/>
  <c r="AJ13" i="44"/>
  <c r="Y9" i="45" s="1"/>
  <c r="W11" i="4"/>
  <c r="AI26" i="3"/>
  <c r="X11" i="4" s="1"/>
  <c r="AJ26" i="3"/>
  <c r="Y11" i="4" s="1"/>
  <c r="AJ535" i="16"/>
  <c r="AH538" i="16"/>
  <c r="AI535" i="16"/>
  <c r="AJ72" i="42"/>
  <c r="AJ34" i="42"/>
  <c r="AJ58" i="42"/>
  <c r="AJ27" i="42"/>
  <c r="AJ66" i="42"/>
  <c r="AJ67" i="42"/>
  <c r="AJ64" i="42"/>
  <c r="AJ18" i="42"/>
  <c r="AJ54" i="42"/>
  <c r="AJ60" i="42"/>
  <c r="AJ62" i="42"/>
  <c r="AJ25" i="42"/>
  <c r="AJ22" i="42"/>
  <c r="AJ47" i="42"/>
  <c r="AJ71" i="42"/>
  <c r="Y23" i="43" s="1"/>
  <c r="AJ50" i="42"/>
  <c r="AI72" i="42"/>
  <c r="X24" i="43" s="1"/>
  <c r="AJ26" i="42"/>
  <c r="AJ51" i="42"/>
  <c r="AJ43" i="42"/>
  <c r="AJ63" i="42"/>
  <c r="AJ37" i="42"/>
  <c r="AJ38" i="42"/>
  <c r="AJ13" i="42"/>
  <c r="AJ59" i="42"/>
  <c r="AJ55" i="42"/>
  <c r="AJ42" i="42"/>
  <c r="AJ14" i="42"/>
  <c r="AJ9" i="42"/>
  <c r="AJ46" i="42"/>
  <c r="AJ21" i="42"/>
  <c r="AJ29" i="42"/>
  <c r="AJ56" i="42"/>
  <c r="AJ33" i="42"/>
  <c r="AJ39" i="42"/>
  <c r="AJ70" i="42"/>
  <c r="AJ68" i="42"/>
  <c r="AJ31" i="42"/>
  <c r="AJ17" i="42"/>
  <c r="AJ30" i="42"/>
  <c r="AJ10" i="42"/>
  <c r="AJ19" i="42"/>
  <c r="AJ44" i="42"/>
  <c r="AJ23" i="42"/>
  <c r="AJ35" i="42"/>
  <c r="W15" i="4"/>
  <c r="AI52" i="3"/>
  <c r="X15" i="4" s="1"/>
  <c r="AJ52" i="3"/>
  <c r="Y15" i="4" s="1"/>
  <c r="W8" i="48"/>
  <c r="AH72" i="47"/>
  <c r="AJ11" i="47" s="1"/>
  <c r="AI11" i="47"/>
  <c r="W8" i="52"/>
  <c r="AJ41" i="13"/>
  <c r="AJ52" i="9"/>
  <c r="AH83" i="51"/>
  <c r="AJ44" i="51" s="1"/>
  <c r="AJ40" i="42"/>
  <c r="AJ19" i="1"/>
  <c r="Y8" i="2" s="1"/>
  <c r="J25" i="14"/>
  <c r="V24" i="48"/>
  <c r="AI49" i="9"/>
  <c r="AJ49" i="9"/>
  <c r="W16" i="48"/>
  <c r="W16" i="52"/>
  <c r="AI44" i="47"/>
  <c r="AJ40" i="9"/>
  <c r="AJ47" i="1"/>
  <c r="Y10" i="2" s="1"/>
  <c r="W18" i="39"/>
  <c r="AI139" i="38"/>
  <c r="X18" i="39" s="1"/>
  <c r="AJ139" i="38"/>
  <c r="Y18" i="39" s="1"/>
  <c r="AI79" i="30"/>
  <c r="AI62" i="3"/>
  <c r="X17" i="4" s="1"/>
  <c r="W17" i="4"/>
  <c r="AJ62" i="3"/>
  <c r="AI52" i="51"/>
  <c r="X16" i="43"/>
  <c r="X16" i="50"/>
  <c r="X16" i="29"/>
  <c r="AI103" i="30"/>
  <c r="X16" i="52"/>
  <c r="X16" i="48"/>
  <c r="W15" i="52"/>
  <c r="W15" i="48"/>
  <c r="AI40" i="47"/>
  <c r="AJ40" i="47"/>
  <c r="W10" i="4"/>
  <c r="AI21" i="3"/>
  <c r="X10" i="4" s="1"/>
  <c r="AJ21" i="3"/>
  <c r="Y10" i="4" s="1"/>
  <c r="AJ48" i="42"/>
  <c r="AH58" i="15"/>
  <c r="AI57" i="15"/>
  <c r="AJ142" i="1"/>
  <c r="AJ15" i="42"/>
  <c r="AI115" i="30"/>
  <c r="W22" i="52"/>
  <c r="W22" i="48"/>
  <c r="AI68" i="47"/>
  <c r="W22" i="43"/>
  <c r="W22" i="50"/>
  <c r="W22" i="29"/>
  <c r="AI62" i="15"/>
  <c r="X20" i="50"/>
  <c r="X20" i="29"/>
  <c r="X20" i="43"/>
  <c r="AJ142" i="13"/>
  <c r="W9" i="39"/>
  <c r="W24" i="39" s="1"/>
  <c r="AJ31" i="38"/>
  <c r="Y9" i="39" s="1"/>
  <c r="AI31" i="38"/>
  <c r="X9" i="39" s="1"/>
  <c r="X8" i="43"/>
  <c r="X8" i="29"/>
  <c r="X8" i="50"/>
  <c r="AJ117" i="13"/>
  <c r="AI19" i="9"/>
  <c r="AJ19" i="9"/>
  <c r="W14" i="36"/>
  <c r="AI91" i="37"/>
  <c r="X14" i="36" s="1"/>
  <c r="AJ91" i="37"/>
  <c r="Y14" i="36" s="1"/>
  <c r="W22" i="36"/>
  <c r="AI187" i="37"/>
  <c r="X22" i="36" s="1"/>
  <c r="AJ187" i="37"/>
  <c r="Y22" i="36" s="1"/>
  <c r="AI46" i="44"/>
  <c r="X20" i="45" s="1"/>
  <c r="W20" i="45"/>
  <c r="W19" i="48"/>
  <c r="W19" i="52"/>
  <c r="AI56" i="47"/>
  <c r="W19" i="35"/>
  <c r="AI55" i="34"/>
  <c r="X19" i="35" s="1"/>
  <c r="AJ55" i="34"/>
  <c r="Y19" i="35" s="1"/>
  <c r="AI68" i="3"/>
  <c r="X18" i="4" s="1"/>
  <c r="W18" i="4"/>
  <c r="AJ68" i="3"/>
  <c r="Y18" i="4" s="1"/>
  <c r="AI31" i="30"/>
  <c r="AJ93" i="13"/>
  <c r="Y18" i="14" s="1"/>
  <c r="AJ19" i="13"/>
  <c r="AI15" i="34"/>
  <c r="X9" i="35" s="1"/>
  <c r="AJ15" i="34"/>
  <c r="Y9" i="35" s="1"/>
  <c r="W9" i="35"/>
  <c r="W25" i="4"/>
  <c r="AI19" i="30"/>
  <c r="AH191" i="30"/>
  <c r="AJ55" i="30" s="1"/>
  <c r="AI48" i="47"/>
  <c r="W17" i="48"/>
  <c r="W17" i="52"/>
  <c r="W11" i="52"/>
  <c r="AI23" i="47"/>
  <c r="W11" i="48"/>
  <c r="AI78" i="3"/>
  <c r="X20" i="4" s="1"/>
  <c r="W20" i="4"/>
  <c r="AJ78" i="3"/>
  <c r="Y20" i="4" s="1"/>
  <c r="AJ64" i="9"/>
  <c r="W13" i="2"/>
  <c r="W25" i="2" s="1"/>
  <c r="AI171" i="1"/>
  <c r="X13" i="2" s="1"/>
  <c r="AJ171" i="1"/>
  <c r="Y13" i="2" s="1"/>
  <c r="W10" i="14"/>
  <c r="AJ22" i="13"/>
  <c r="Y10" i="14" s="1"/>
  <c r="AI22" i="13"/>
  <c r="X10" i="14" s="1"/>
  <c r="AI175" i="38"/>
  <c r="X21" i="39" s="1"/>
  <c r="W21" i="39"/>
  <c r="AJ175" i="38"/>
  <c r="Y21" i="39" s="1"/>
  <c r="AJ28" i="13"/>
  <c r="Y11" i="14" s="1"/>
  <c r="AJ47" i="13"/>
  <c r="Y13" i="14" s="1"/>
  <c r="Y25" i="58" l="1"/>
  <c r="W24" i="43"/>
  <c r="X12" i="29"/>
  <c r="X12" i="43"/>
  <c r="X12" i="50"/>
  <c r="W24" i="50"/>
  <c r="W25" i="14"/>
  <c r="Y8" i="52"/>
  <c r="Y8" i="48"/>
  <c r="AJ35" i="47"/>
  <c r="AJ65" i="44"/>
  <c r="AJ96" i="44"/>
  <c r="AJ95" i="44"/>
  <c r="AJ81" i="44"/>
  <c r="AJ75" i="44"/>
  <c r="AJ9" i="44"/>
  <c r="AJ22" i="44"/>
  <c r="Y12" i="45" s="1"/>
  <c r="AJ73" i="44"/>
  <c r="AJ67" i="44"/>
  <c r="AJ92" i="44"/>
  <c r="AJ85" i="44"/>
  <c r="AJ77" i="44"/>
  <c r="AJ69" i="44"/>
  <c r="AJ79" i="44"/>
  <c r="AJ89" i="44"/>
  <c r="AJ39" i="44"/>
  <c r="AJ27" i="44"/>
  <c r="AJ24" i="44"/>
  <c r="AJ54" i="44"/>
  <c r="AJ31" i="44"/>
  <c r="Y15" i="45" s="1"/>
  <c r="AJ88" i="44"/>
  <c r="AJ74" i="44"/>
  <c r="AJ91" i="44"/>
  <c r="AJ80" i="44"/>
  <c r="AJ62" i="44"/>
  <c r="AJ37" i="44"/>
  <c r="AJ18" i="44"/>
  <c r="AJ30" i="44"/>
  <c r="AJ43" i="44"/>
  <c r="Y19" i="45" s="1"/>
  <c r="AJ90" i="44"/>
  <c r="AJ76" i="44"/>
  <c r="AJ97" i="44"/>
  <c r="AJ87" i="44"/>
  <c r="AJ52" i="44"/>
  <c r="Y22" i="45" s="1"/>
  <c r="AJ49" i="44"/>
  <c r="Y21" i="45" s="1"/>
  <c r="AJ42" i="44"/>
  <c r="AJ72" i="44"/>
  <c r="AJ59" i="44"/>
  <c r="AI100" i="44"/>
  <c r="X25" i="45" s="1"/>
  <c r="AJ78" i="44"/>
  <c r="AJ40" i="44"/>
  <c r="Y18" i="45" s="1"/>
  <c r="AJ66" i="44"/>
  <c r="AJ84" i="44"/>
  <c r="AJ21" i="44"/>
  <c r="AJ15" i="44"/>
  <c r="AJ82" i="44"/>
  <c r="AJ70" i="44"/>
  <c r="AJ28" i="44"/>
  <c r="Y14" i="45" s="1"/>
  <c r="AJ36" i="44"/>
  <c r="AJ57" i="44"/>
  <c r="AJ98" i="44"/>
  <c r="AJ71" i="44"/>
  <c r="AJ60" i="44"/>
  <c r="AJ33" i="44"/>
  <c r="AJ48" i="44"/>
  <c r="AJ51" i="44"/>
  <c r="AJ86" i="44"/>
  <c r="AJ83" i="44"/>
  <c r="AJ34" i="44"/>
  <c r="Y16" i="45" s="1"/>
  <c r="AJ100" i="44"/>
  <c r="Y25" i="45" s="1"/>
  <c r="AJ58" i="44"/>
  <c r="AJ94" i="44"/>
  <c r="AJ10" i="44"/>
  <c r="Y8" i="45" s="1"/>
  <c r="AJ68" i="44"/>
  <c r="AJ93" i="44"/>
  <c r="AJ61" i="44"/>
  <c r="AJ55" i="44"/>
  <c r="Y23" i="45" s="1"/>
  <c r="AJ16" i="44"/>
  <c r="Y10" i="45" s="1"/>
  <c r="AJ45" i="44"/>
  <c r="AJ99" i="44"/>
  <c r="Y24" i="45" s="1"/>
  <c r="AJ25" i="44"/>
  <c r="Y13" i="45" s="1"/>
  <c r="AJ19" i="44"/>
  <c r="Y11" i="45" s="1"/>
  <c r="AJ12" i="44"/>
  <c r="AJ31" i="30"/>
  <c r="Y24" i="31"/>
  <c r="Y25" i="14"/>
  <c r="AJ23" i="47"/>
  <c r="W24" i="48"/>
  <c r="AJ15" i="47"/>
  <c r="AJ48" i="47"/>
  <c r="W25" i="45"/>
  <c r="AJ83" i="49"/>
  <c r="AJ15" i="49"/>
  <c r="AJ37" i="49"/>
  <c r="AJ10" i="49"/>
  <c r="AJ9" i="49"/>
  <c r="AJ51" i="49"/>
  <c r="AJ38" i="49"/>
  <c r="AJ54" i="49"/>
  <c r="AJ89" i="49"/>
  <c r="AJ82" i="49"/>
  <c r="AJ88" i="49"/>
  <c r="AJ46" i="49"/>
  <c r="AJ91" i="49"/>
  <c r="AJ22" i="49"/>
  <c r="AJ60" i="49"/>
  <c r="AJ58" i="49"/>
  <c r="AJ50" i="49"/>
  <c r="AJ64" i="49"/>
  <c r="AJ81" i="49"/>
  <c r="AJ71" i="49"/>
  <c r="AJ30" i="49"/>
  <c r="AJ59" i="49"/>
  <c r="AJ72" i="49"/>
  <c r="AJ79" i="49"/>
  <c r="AI93" i="49"/>
  <c r="AJ78" i="49"/>
  <c r="AJ84" i="49"/>
  <c r="AJ93" i="49"/>
  <c r="AJ23" i="49"/>
  <c r="AJ70" i="49"/>
  <c r="AJ47" i="49"/>
  <c r="AJ33" i="49"/>
  <c r="AJ18" i="49"/>
  <c r="AJ85" i="49"/>
  <c r="AJ77" i="49"/>
  <c r="AJ74" i="49"/>
  <c r="AJ67" i="49"/>
  <c r="AJ48" i="49"/>
  <c r="AJ52" i="49"/>
  <c r="AJ14" i="49"/>
  <c r="AJ17" i="49"/>
  <c r="AJ31" i="49"/>
  <c r="AJ80" i="49"/>
  <c r="AJ73" i="49"/>
  <c r="AJ63" i="49"/>
  <c r="AJ55" i="49"/>
  <c r="AJ13" i="49"/>
  <c r="AJ43" i="49"/>
  <c r="AJ66" i="49"/>
  <c r="AJ29" i="49"/>
  <c r="AJ21" i="49"/>
  <c r="AJ11" i="49"/>
  <c r="AJ34" i="49"/>
  <c r="AJ62" i="49"/>
  <c r="AJ86" i="49"/>
  <c r="AJ25" i="49"/>
  <c r="AJ87" i="49"/>
  <c r="AJ26" i="49"/>
  <c r="AJ19" i="49"/>
  <c r="AJ75" i="49"/>
  <c r="AJ39" i="49"/>
  <c r="AJ90" i="49"/>
  <c r="AJ56" i="49"/>
  <c r="AJ42" i="49"/>
  <c r="AJ27" i="49"/>
  <c r="AJ40" i="49"/>
  <c r="AJ35" i="49"/>
  <c r="AJ68" i="49"/>
  <c r="AJ76" i="49"/>
  <c r="AJ127" i="30"/>
  <c r="AJ46" i="34"/>
  <c r="AJ18" i="34"/>
  <c r="AJ59" i="34"/>
  <c r="Y20" i="35" s="1"/>
  <c r="AJ65" i="34"/>
  <c r="AJ39" i="34"/>
  <c r="Y15" i="35" s="1"/>
  <c r="AJ25" i="34"/>
  <c r="AJ45" i="34"/>
  <c r="AJ38" i="34"/>
  <c r="AJ53" i="34"/>
  <c r="AJ43" i="34"/>
  <c r="Y16" i="35" s="1"/>
  <c r="AJ23" i="34"/>
  <c r="Y11" i="35" s="1"/>
  <c r="AJ17" i="34"/>
  <c r="AI71" i="34"/>
  <c r="X24" i="35" s="1"/>
  <c r="AJ34" i="34"/>
  <c r="AJ50" i="34"/>
  <c r="AJ58" i="34"/>
  <c r="AJ62" i="34"/>
  <c r="AJ41" i="34"/>
  <c r="AJ57" i="34"/>
  <c r="AJ33" i="34"/>
  <c r="AJ37" i="34"/>
  <c r="AJ22" i="34"/>
  <c r="AJ19" i="34"/>
  <c r="Y10" i="35" s="1"/>
  <c r="AJ21" i="34"/>
  <c r="AJ61" i="34"/>
  <c r="AJ27" i="34"/>
  <c r="Y12" i="35" s="1"/>
  <c r="AJ35" i="34"/>
  <c r="Y14" i="35" s="1"/>
  <c r="AJ63" i="34"/>
  <c r="Y21" i="35" s="1"/>
  <c r="AJ26" i="34"/>
  <c r="AJ71" i="34"/>
  <c r="Y24" i="35" s="1"/>
  <c r="AJ13" i="34"/>
  <c r="AJ42" i="34"/>
  <c r="AJ47" i="34"/>
  <c r="AJ66" i="34"/>
  <c r="AJ14" i="34"/>
  <c r="AJ9" i="34"/>
  <c r="AJ49" i="34"/>
  <c r="AJ69" i="34"/>
  <c r="AJ29" i="34"/>
  <c r="AJ30" i="34"/>
  <c r="AJ10" i="34"/>
  <c r="AJ67" i="34"/>
  <c r="Y22" i="35" s="1"/>
  <c r="AJ54" i="34"/>
  <c r="AJ51" i="34"/>
  <c r="Y18" i="35" s="1"/>
  <c r="AJ68" i="47"/>
  <c r="AJ46" i="44"/>
  <c r="Y20" i="45" s="1"/>
  <c r="AJ115" i="30"/>
  <c r="AJ52" i="51"/>
  <c r="W24" i="17"/>
  <c r="W25" i="17" s="1"/>
  <c r="AH539" i="16"/>
  <c r="AJ11" i="34"/>
  <c r="Y8" i="35" s="1"/>
  <c r="X12" i="52"/>
  <c r="X12" i="48"/>
  <c r="Y16" i="52"/>
  <c r="Y16" i="48"/>
  <c r="X24" i="36"/>
  <c r="X24" i="39"/>
  <c r="AJ91" i="30"/>
  <c r="W24" i="35"/>
  <c r="AJ44" i="49"/>
  <c r="AJ163" i="30"/>
  <c r="X20" i="52"/>
  <c r="X20" i="48"/>
  <c r="AJ51" i="47"/>
  <c r="AI72" i="47"/>
  <c r="AJ43" i="47"/>
  <c r="AJ50" i="47"/>
  <c r="AJ58" i="47"/>
  <c r="AJ17" i="47"/>
  <c r="AJ64" i="47"/>
  <c r="AJ70" i="47"/>
  <c r="AJ54" i="47"/>
  <c r="AJ26" i="47"/>
  <c r="AJ14" i="47"/>
  <c r="AJ72" i="47"/>
  <c r="AJ38" i="47"/>
  <c r="AJ25" i="47"/>
  <c r="AJ52" i="47"/>
  <c r="AJ39" i="47"/>
  <c r="AJ67" i="47"/>
  <c r="AJ33" i="47"/>
  <c r="AJ63" i="47"/>
  <c r="AJ62" i="47"/>
  <c r="AJ27" i="47"/>
  <c r="AJ71" i="47"/>
  <c r="AJ18" i="47"/>
  <c r="AJ29" i="47"/>
  <c r="AJ21" i="47"/>
  <c r="AJ47" i="47"/>
  <c r="AJ13" i="47"/>
  <c r="AJ59" i="47"/>
  <c r="AJ46" i="47"/>
  <c r="AJ55" i="47"/>
  <c r="AJ66" i="47"/>
  <c r="AJ30" i="47"/>
  <c r="AJ19" i="47"/>
  <c r="AJ9" i="47"/>
  <c r="AJ60" i="47"/>
  <c r="AJ42" i="47"/>
  <c r="AJ37" i="47"/>
  <c r="AJ22" i="47"/>
  <c r="AJ34" i="47"/>
  <c r="AJ10" i="47"/>
  <c r="Y24" i="14"/>
  <c r="Y23" i="31"/>
  <c r="AJ79" i="30"/>
  <c r="AJ73" i="51"/>
  <c r="AJ9" i="51"/>
  <c r="AJ18" i="51"/>
  <c r="AJ39" i="51"/>
  <c r="AJ54" i="51"/>
  <c r="AJ80" i="51"/>
  <c r="AJ70" i="51"/>
  <c r="AJ63" i="51"/>
  <c r="AJ58" i="51"/>
  <c r="AJ10" i="51"/>
  <c r="AJ75" i="51"/>
  <c r="AJ50" i="51"/>
  <c r="AJ66" i="51"/>
  <c r="AJ71" i="51"/>
  <c r="AJ21" i="51"/>
  <c r="AJ33" i="51"/>
  <c r="AJ56" i="51"/>
  <c r="AJ78" i="51"/>
  <c r="AJ25" i="51"/>
  <c r="AJ17" i="51"/>
  <c r="AJ40" i="51"/>
  <c r="AJ72" i="51"/>
  <c r="AJ55" i="51"/>
  <c r="AJ46" i="51"/>
  <c r="AJ60" i="51"/>
  <c r="AJ27" i="51"/>
  <c r="AJ76" i="51"/>
  <c r="AJ67" i="51"/>
  <c r="AJ47" i="51"/>
  <c r="AJ42" i="51"/>
  <c r="AJ23" i="51"/>
  <c r="AJ79" i="51"/>
  <c r="AJ34" i="51"/>
  <c r="AJ59" i="51"/>
  <c r="AJ19" i="51"/>
  <c r="AJ37" i="51"/>
  <c r="AJ22" i="51"/>
  <c r="AJ68" i="51"/>
  <c r="AJ26" i="51"/>
  <c r="AJ35" i="51"/>
  <c r="AJ15" i="51"/>
  <c r="AJ13" i="51"/>
  <c r="AJ14" i="51"/>
  <c r="AJ83" i="51"/>
  <c r="AJ38" i="51"/>
  <c r="AI83" i="51"/>
  <c r="AJ29" i="51"/>
  <c r="AJ30" i="51"/>
  <c r="AJ48" i="51"/>
  <c r="AJ11" i="51"/>
  <c r="AJ64" i="51"/>
  <c r="AJ62" i="51"/>
  <c r="AJ81" i="51"/>
  <c r="AJ74" i="51"/>
  <c r="AJ31" i="51"/>
  <c r="AJ51" i="51"/>
  <c r="AJ77" i="51"/>
  <c r="AJ43" i="51"/>
  <c r="W24" i="52"/>
  <c r="AJ70" i="34"/>
  <c r="Y23" i="35" s="1"/>
  <c r="AJ130" i="30"/>
  <c r="AJ136" i="30"/>
  <c r="AI191" i="30"/>
  <c r="AJ178" i="30"/>
  <c r="AJ185" i="30"/>
  <c r="AJ144" i="30"/>
  <c r="AJ171" i="30"/>
  <c r="AJ114" i="30"/>
  <c r="AJ85" i="30"/>
  <c r="AJ49" i="30"/>
  <c r="AJ120" i="30"/>
  <c r="AJ180" i="30"/>
  <c r="AJ156" i="30"/>
  <c r="AJ28" i="30"/>
  <c r="AJ181" i="30"/>
  <c r="AJ76" i="30"/>
  <c r="AJ12" i="30"/>
  <c r="AJ62" i="30"/>
  <c r="AJ69" i="30"/>
  <c r="AJ17" i="30"/>
  <c r="AJ154" i="30"/>
  <c r="AJ78" i="30"/>
  <c r="AJ23" i="30"/>
  <c r="AJ184" i="30"/>
  <c r="AJ13" i="30"/>
  <c r="AJ94" i="30"/>
  <c r="AJ50" i="30"/>
  <c r="AJ174" i="30"/>
  <c r="AJ26" i="30"/>
  <c r="AJ61" i="30"/>
  <c r="AJ42" i="30"/>
  <c r="AJ84" i="30"/>
  <c r="AJ63" i="30"/>
  <c r="AJ148" i="30"/>
  <c r="AJ99" i="30"/>
  <c r="AJ126" i="30"/>
  <c r="AJ98" i="30"/>
  <c r="AJ33" i="30"/>
  <c r="AJ25" i="30"/>
  <c r="AJ60" i="30"/>
  <c r="AJ182" i="30"/>
  <c r="AJ112" i="30"/>
  <c r="AJ108" i="30"/>
  <c r="AJ175" i="30"/>
  <c r="AJ75" i="30"/>
  <c r="AJ59" i="30"/>
  <c r="AJ170" i="30"/>
  <c r="AJ87" i="30"/>
  <c r="AJ158" i="30"/>
  <c r="AJ146" i="30"/>
  <c r="AJ53" i="30"/>
  <c r="AJ36" i="30"/>
  <c r="AJ129" i="30"/>
  <c r="AJ177" i="30"/>
  <c r="AJ137" i="30"/>
  <c r="AJ29" i="30"/>
  <c r="AJ35" i="30"/>
  <c r="AJ96" i="30"/>
  <c r="AJ107" i="30"/>
  <c r="AJ88" i="30"/>
  <c r="AJ147" i="30"/>
  <c r="AJ81" i="30"/>
  <c r="AJ191" i="30"/>
  <c r="AJ100" i="30"/>
  <c r="AJ27" i="30"/>
  <c r="AJ101" i="30"/>
  <c r="AJ155" i="30"/>
  <c r="AJ47" i="30"/>
  <c r="AJ58" i="30"/>
  <c r="AJ89" i="30"/>
  <c r="AJ122" i="30"/>
  <c r="AJ131" i="30"/>
  <c r="AJ145" i="30"/>
  <c r="AJ105" i="30"/>
  <c r="AJ95" i="30"/>
  <c r="AJ102" i="30"/>
  <c r="AJ179" i="30"/>
  <c r="AJ83" i="30"/>
  <c r="AJ57" i="30"/>
  <c r="AJ71" i="30"/>
  <c r="AJ125" i="30"/>
  <c r="AJ123" i="30"/>
  <c r="AJ119" i="30"/>
  <c r="AJ124" i="30"/>
  <c r="AJ187" i="30"/>
  <c r="AJ121" i="30"/>
  <c r="AJ40" i="30"/>
  <c r="AJ51" i="30"/>
  <c r="AJ10" i="30"/>
  <c r="AJ186" i="30"/>
  <c r="AJ153" i="30"/>
  <c r="AJ38" i="30"/>
  <c r="AJ41" i="30"/>
  <c r="AJ45" i="30"/>
  <c r="AJ109" i="30"/>
  <c r="AJ39" i="30"/>
  <c r="AJ21" i="30"/>
  <c r="AJ189" i="30"/>
  <c r="AJ134" i="30"/>
  <c r="AJ165" i="30"/>
  <c r="AJ173" i="30"/>
  <c r="AJ73" i="30"/>
  <c r="AJ160" i="30"/>
  <c r="AJ143" i="30"/>
  <c r="AJ16" i="30"/>
  <c r="AJ65" i="30"/>
  <c r="AJ172" i="30"/>
  <c r="AJ141" i="30"/>
  <c r="AJ169" i="30"/>
  <c r="AJ166" i="30"/>
  <c r="AJ142" i="30"/>
  <c r="AJ34" i="30"/>
  <c r="AJ93" i="30"/>
  <c r="AJ132" i="30"/>
  <c r="AJ161" i="30"/>
  <c r="AJ52" i="30"/>
  <c r="AJ149" i="30"/>
  <c r="AJ72" i="30"/>
  <c r="AJ168" i="30"/>
  <c r="AJ133" i="30"/>
  <c r="AJ151" i="30"/>
  <c r="AJ111" i="30"/>
  <c r="AJ77" i="30"/>
  <c r="AJ82" i="30"/>
  <c r="AJ74" i="30"/>
  <c r="AJ48" i="30"/>
  <c r="AJ24" i="30"/>
  <c r="AJ37" i="30"/>
  <c r="AJ9" i="30"/>
  <c r="AJ14" i="30"/>
  <c r="AJ117" i="30"/>
  <c r="AJ90" i="30"/>
  <c r="AJ167" i="30"/>
  <c r="AJ64" i="30"/>
  <c r="AJ162" i="30"/>
  <c r="AJ135" i="30"/>
  <c r="AJ150" i="30"/>
  <c r="AJ106" i="30"/>
  <c r="AJ183" i="30"/>
  <c r="AJ11" i="30"/>
  <c r="AJ66" i="30"/>
  <c r="AJ54" i="30"/>
  <c r="AJ22" i="30"/>
  <c r="AJ113" i="30"/>
  <c r="AJ97" i="30"/>
  <c r="AJ15" i="30"/>
  <c r="AJ139" i="30"/>
  <c r="AJ46" i="30"/>
  <c r="AJ190" i="30"/>
  <c r="AJ110" i="30"/>
  <c r="AJ138" i="30"/>
  <c r="AJ118" i="30"/>
  <c r="AJ159" i="30"/>
  <c r="AJ43" i="30"/>
  <c r="AJ67" i="30"/>
  <c r="AJ86" i="30"/>
  <c r="AJ18" i="30"/>
  <c r="AJ30" i="30"/>
  <c r="AJ157" i="30"/>
  <c r="AJ70" i="30"/>
  <c r="AJ56" i="47"/>
  <c r="W21" i="29"/>
  <c r="W24" i="29" s="1"/>
  <c r="AI58" i="15"/>
  <c r="AH71" i="15"/>
  <c r="AJ58" i="15" s="1"/>
  <c r="AJ19" i="30"/>
  <c r="AJ103" i="30"/>
  <c r="AJ44" i="47"/>
  <c r="X8" i="48"/>
  <c r="X8" i="52"/>
  <c r="X24" i="31"/>
  <c r="X25" i="14"/>
  <c r="AJ31" i="47"/>
  <c r="AJ82" i="51" l="1"/>
  <c r="AJ70" i="15"/>
  <c r="Y23" i="29" s="1"/>
  <c r="AJ53" i="15"/>
  <c r="AJ13" i="15"/>
  <c r="AJ31" i="15"/>
  <c r="AJ18" i="15"/>
  <c r="AJ44" i="15"/>
  <c r="AJ71" i="15"/>
  <c r="AJ42" i="15"/>
  <c r="AJ69" i="15"/>
  <c r="AJ17" i="15"/>
  <c r="AJ36" i="15"/>
  <c r="AJ30" i="15"/>
  <c r="AJ67" i="15"/>
  <c r="AJ37" i="15"/>
  <c r="AJ60" i="15"/>
  <c r="AI71" i="15"/>
  <c r="X24" i="29" s="1"/>
  <c r="AJ65" i="15"/>
  <c r="AJ54" i="15"/>
  <c r="AJ25" i="15"/>
  <c r="AJ26" i="15"/>
  <c r="AJ55" i="15"/>
  <c r="AJ14" i="15"/>
  <c r="AJ33" i="15"/>
  <c r="AJ29" i="15"/>
  <c r="AJ22" i="15"/>
  <c r="AJ9" i="15"/>
  <c r="AJ15" i="15"/>
  <c r="AJ40" i="15"/>
  <c r="AJ10" i="15"/>
  <c r="AJ68" i="15"/>
  <c r="AJ66" i="15"/>
  <c r="AJ43" i="15"/>
  <c r="AJ46" i="15"/>
  <c r="AJ64" i="15"/>
  <c r="AJ21" i="15"/>
  <c r="AJ39" i="15"/>
  <c r="AJ47" i="15"/>
  <c r="AJ48" i="15"/>
  <c r="AJ61" i="15"/>
  <c r="AJ34" i="15"/>
  <c r="AJ27" i="15"/>
  <c r="AJ23" i="15"/>
  <c r="AJ19" i="15"/>
  <c r="AJ11" i="15"/>
  <c r="AJ50" i="15"/>
  <c r="AJ57" i="15"/>
  <c r="AJ51" i="15"/>
  <c r="AJ62" i="15"/>
  <c r="Y22" i="52"/>
  <c r="Y22" i="48"/>
  <c r="Y24" i="52"/>
  <c r="Y24" i="48"/>
  <c r="Y24" i="50"/>
  <c r="Y11" i="48"/>
  <c r="Y11" i="52"/>
  <c r="X24" i="50"/>
  <c r="X24" i="48"/>
  <c r="X24" i="52"/>
  <c r="Y21" i="29"/>
  <c r="Y21" i="50"/>
  <c r="Y21" i="43"/>
  <c r="Y10" i="48"/>
  <c r="Y10" i="52"/>
  <c r="Y19" i="48"/>
  <c r="Y19" i="52"/>
  <c r="Y14" i="52"/>
  <c r="Y14" i="48"/>
  <c r="Y18" i="48"/>
  <c r="Y18" i="52"/>
  <c r="Y13" i="52"/>
  <c r="Y13" i="48"/>
  <c r="Y20" i="52"/>
  <c r="Y20" i="48"/>
  <c r="Y23" i="52"/>
  <c r="Y23" i="48"/>
  <c r="Y9" i="48"/>
  <c r="Y9" i="52"/>
  <c r="Y15" i="48"/>
  <c r="Y15" i="52"/>
  <c r="Y12" i="48"/>
  <c r="Y12" i="52"/>
  <c r="Y21" i="52"/>
  <c r="Y21" i="48"/>
  <c r="Y24" i="43" l="1"/>
  <c r="Y24" i="29"/>
  <c r="Y18" i="43"/>
  <c r="Y18" i="29"/>
  <c r="Y18" i="50"/>
  <c r="Y15" i="29"/>
  <c r="Y15" i="43"/>
  <c r="Y15" i="50"/>
  <c r="Y20" i="29"/>
  <c r="Y20" i="50"/>
  <c r="Y20" i="43"/>
  <c r="Y19" i="50"/>
  <c r="Y19" i="43"/>
  <c r="Y19" i="29"/>
  <c r="Y8" i="50"/>
  <c r="Y8" i="43"/>
  <c r="Y8" i="29"/>
  <c r="Y16" i="43"/>
  <c r="Y16" i="50"/>
  <c r="Y16" i="29"/>
  <c r="Y13" i="43"/>
  <c r="Y13" i="29"/>
  <c r="Y13" i="50"/>
  <c r="Y14" i="50"/>
  <c r="Y14" i="43"/>
  <c r="Y14" i="29"/>
  <c r="Y10" i="43"/>
  <c r="Y10" i="50"/>
  <c r="Y10" i="29"/>
  <c r="Y9" i="43"/>
  <c r="Y9" i="29"/>
  <c r="Y9" i="50"/>
  <c r="Y11" i="29"/>
  <c r="Y11" i="50"/>
  <c r="Y11" i="43"/>
  <c r="Y22" i="29"/>
  <c r="Y22" i="43"/>
  <c r="Y22" i="50"/>
  <c r="Y12" i="50"/>
  <c r="Y12" i="43"/>
  <c r="Y12" i="29"/>
</calcChain>
</file>

<file path=xl/sharedStrings.xml><?xml version="1.0" encoding="utf-8"?>
<sst xmlns="http://schemas.openxmlformats.org/spreadsheetml/2006/main" count="7878" uniqueCount="1572">
  <si>
    <t>PARTIDA 21-01-001 "SUBSECRETARIA DE SERVICIOS SOCIALES"</t>
  </si>
  <si>
    <t>INFORME POR PROGRAMA Y REGIÓN</t>
  </si>
  <si>
    <t>EJECUCIÓN AL 31 DE DICIEMBRE DE 2022</t>
  </si>
  <si>
    <t>En pesos</t>
  </si>
  <si>
    <t>24-01-321 "Fundación de la Familia - Programa Red de Telecentros"</t>
  </si>
  <si>
    <t>Nº</t>
  </si>
  <si>
    <t>Código Proyecto</t>
  </si>
  <si>
    <t>REGION</t>
  </si>
  <si>
    <t>Fecha</t>
  </si>
  <si>
    <t>Nombre y Razón Social del Ejecutor</t>
  </si>
  <si>
    <t>Denominación del Programa- Convenio o Transferencia</t>
  </si>
  <si>
    <t xml:space="preserve">Modalidad de Asignación </t>
  </si>
  <si>
    <t xml:space="preserve">Vigencia del Convenio </t>
  </si>
  <si>
    <t>Presupuesto por región</t>
  </si>
  <si>
    <t>Monto del convenio</t>
  </si>
  <si>
    <t>Productos/y/o Actividades</t>
  </si>
  <si>
    <t>Beneficiarios</t>
  </si>
  <si>
    <t>Modalidad de Pago</t>
  </si>
  <si>
    <t>Observaciones</t>
  </si>
  <si>
    <t>EJECUCION DEVENGADA</t>
  </si>
  <si>
    <t>1er. Trimestre</t>
  </si>
  <si>
    <t>2do. Trimestre</t>
  </si>
  <si>
    <t>3er. Trimestre</t>
  </si>
  <si>
    <t>4to. Trimestre</t>
  </si>
  <si>
    <t>Total Anual</t>
  </si>
  <si>
    <t>Porcentaje de Participación:</t>
  </si>
  <si>
    <t>Resolución o Decreto</t>
  </si>
  <si>
    <t>Inicio</t>
  </si>
  <si>
    <t>Término</t>
  </si>
  <si>
    <t>Cobertura</t>
  </si>
  <si>
    <t>Universo</t>
  </si>
  <si>
    <t>Tipo de Beneficiarios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</si>
  <si>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</si>
  <si>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</si>
  <si>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</si>
  <si>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</si>
  <si>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</si>
  <si>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</si>
  <si>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</si>
  <si>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</si>
  <si>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</si>
  <si>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</si>
  <si>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</si>
  <si>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</si>
  <si>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Ejecución</t>
  </si>
  <si>
    <t>Del Gasto</t>
  </si>
  <si>
    <t>TARAPACÁ</t>
  </si>
  <si>
    <t>TOTAL  REGIÓN DE TARAPACÁ</t>
  </si>
  <si>
    <t>ANTOFAGASTA</t>
  </si>
  <si>
    <t>TOTAL  REGIÓN DE ANTOFAGASTA</t>
  </si>
  <si>
    <t>ATACAMA</t>
  </si>
  <si>
    <t>TOTAL  REGIÓN DE ATACAMA</t>
  </si>
  <si>
    <t>COQUIMBO</t>
  </si>
  <si>
    <t>TOTAL  REGIÓN DE COQUIMBO</t>
  </si>
  <si>
    <t>VALPARAÍSO</t>
  </si>
  <si>
    <t>TOTAL  REGIÓN DE VALPARAÍSO</t>
  </si>
  <si>
    <t>LIBERTADOR B. O HIGGINS</t>
  </si>
  <si>
    <t>TOTAL  REGIÓN DEL LIBERTADOR GENERAL BERNARDO O'HIGGINS</t>
  </si>
  <si>
    <t>MAULE</t>
  </si>
  <si>
    <t>TOTAL  REGIÓN DEL MAULE</t>
  </si>
  <si>
    <t>BIOBÍO</t>
  </si>
  <si>
    <t>TOTAL  REGIÓN DEL BIOBÍO</t>
  </si>
  <si>
    <t>ARAUCANÍA</t>
  </si>
  <si>
    <t>TOTAL  REGIÓN DE LA ARAUCANÍA</t>
  </si>
  <si>
    <t>LOS LAGOS</t>
  </si>
  <si>
    <t>TOTAL  REGIÓN DE LOS LAGOS</t>
  </si>
  <si>
    <t>AYSÉN</t>
  </si>
  <si>
    <t>TOTAL  REGIÓN AYSÉN DEL GENERAL CARLOS IBAÑEZ DEL CAMPO</t>
  </si>
  <si>
    <t>MAGALLANES</t>
  </si>
  <si>
    <t>TOTAL  REGIÓN DE MAGALLANES Y ANTÁRTICA CHILENA</t>
  </si>
  <si>
    <t>LOS RÍOS</t>
  </si>
  <si>
    <t>TOTAL  REGIÓN DE LOS RÍOS</t>
  </si>
  <si>
    <t>ARICA Y PARINACOTA</t>
  </si>
  <si>
    <t>TOTAL  REGIÓN DE ARICA Y PARINACOTA</t>
  </si>
  <si>
    <t>METROPOLITANA</t>
  </si>
  <si>
    <t>TOTAL  REGIÓN METROPOLITANA</t>
  </si>
  <si>
    <t>NIVEL CENTRAL</t>
  </si>
  <si>
    <t>RES 4</t>
  </si>
  <si>
    <t>Fundacion de las Familias</t>
  </si>
  <si>
    <t>Programa Familia Digital - ExTelecentros</t>
  </si>
  <si>
    <t>24-03-321</t>
  </si>
  <si>
    <t>Subtitulo 24</t>
  </si>
  <si>
    <t>TOTAL  NIVEL CENTRAL</t>
  </si>
  <si>
    <t>Total Convenios</t>
  </si>
  <si>
    <t>Porcentaje de:</t>
  </si>
  <si>
    <t>Participación del Gasto</t>
  </si>
  <si>
    <t>24-01-322 "Subsidio a la Calefacción"</t>
  </si>
  <si>
    <t>Denominación del Programa - Convenio o Transferencia</t>
  </si>
  <si>
    <t xml:space="preserve">SUBTITULO 22 </t>
  </si>
  <si>
    <t xml:space="preserve">SUBTITULO 21 </t>
  </si>
  <si>
    <t>RES. N° 380</t>
  </si>
  <si>
    <t xml:space="preserve">SUBSIDIO A LA CALEFACCION </t>
  </si>
  <si>
    <t>24-01-411 "Niñas y Adolescentes en situacion de Calle "</t>
  </si>
  <si>
    <t>REX 050</t>
  </si>
  <si>
    <t>Fundacion Vida Compartida Don Bosco</t>
  </si>
  <si>
    <t>Red calle Niños</t>
  </si>
  <si>
    <t>24-01-411</t>
  </si>
  <si>
    <t>DEX129</t>
  </si>
  <si>
    <t>SERPAJ</t>
  </si>
  <si>
    <t>DEX154</t>
  </si>
  <si>
    <t>Fundación Calle Niños</t>
  </si>
  <si>
    <t>REX152</t>
  </si>
  <si>
    <t>ong cidets</t>
  </si>
  <si>
    <t>DEX133</t>
  </si>
  <si>
    <t>Fundación Vida Compartida Don Bosco</t>
  </si>
  <si>
    <t>DEX 153</t>
  </si>
  <si>
    <t>ONG Trekan</t>
  </si>
  <si>
    <t>DEX 150</t>
  </si>
  <si>
    <t>ONG ENMARCHA</t>
  </si>
  <si>
    <t>DEX 147</t>
  </si>
  <si>
    <t>Fundacion Creseres</t>
  </si>
  <si>
    <t>DEX148</t>
  </si>
  <si>
    <t>PRODENI</t>
  </si>
  <si>
    <t>DEX052</t>
  </si>
  <si>
    <t>DEX74</t>
  </si>
  <si>
    <t>ong coincide</t>
  </si>
  <si>
    <t>24-03-315 "Elige Vivir Sano"</t>
  </si>
  <si>
    <t>Subtitulo 22</t>
  </si>
  <si>
    <t>TOTAL REGIÓN AYSÉN DEL GENERAL CARLOS IBAÑEZ DEL CAMPO</t>
  </si>
  <si>
    <t>ÑUBLE</t>
  </si>
  <si>
    <t>TOTAL  REGIÓN DE ÑUBLE</t>
  </si>
  <si>
    <t>Subtitulo 21</t>
  </si>
  <si>
    <t>Subtitulo 29</t>
  </si>
  <si>
    <t>DEX 021</t>
  </si>
  <si>
    <t>Junta de Vecinos N°13 de Guayacan</t>
  </si>
  <si>
    <t>EVS2021</t>
  </si>
  <si>
    <t>24-03-315</t>
  </si>
  <si>
    <t>Club Deportivo Municipaldad de Natales</t>
  </si>
  <si>
    <t>DEX 089</t>
  </si>
  <si>
    <t>FUDE</t>
  </si>
  <si>
    <t>DEX 073</t>
  </si>
  <si>
    <t>CODEMA</t>
  </si>
  <si>
    <t>EVS2022</t>
  </si>
  <si>
    <t>DEX 109</t>
  </si>
  <si>
    <t>CETSUR</t>
  </si>
  <si>
    <t>Fundacion Publica por mas</t>
  </si>
  <si>
    <t>DEX 94</t>
  </si>
  <si>
    <t>Club Deportivo, Social y Cultural Machine Ladys</t>
  </si>
  <si>
    <t>DEX 095</t>
  </si>
  <si>
    <t>Centro General de Padres y Apoderados Liceo Bicentenario Santa María</t>
  </si>
  <si>
    <t>DEX 93</t>
  </si>
  <si>
    <t>Centro Cultural Social, Deportivo y Terapéutico "Terapearte"</t>
  </si>
  <si>
    <t>Club deportivo Miramar Sureste</t>
  </si>
  <si>
    <t>Fundación la Huerta Atacama</t>
  </si>
  <si>
    <t>DEX 95</t>
  </si>
  <si>
    <t>Fundación Atacama Sueños</t>
  </si>
  <si>
    <t>Agrupación de Mujeres rurales de Canela</t>
  </si>
  <si>
    <t>DEX 104</t>
  </si>
  <si>
    <t>Corporación Municipal del Deporte de la Comuna de Salamanca</t>
  </si>
  <si>
    <t>DEX096</t>
  </si>
  <si>
    <t>Fundación Paisaje Endémico FUPAE</t>
  </si>
  <si>
    <t>Fundación Entorno Nativo</t>
  </si>
  <si>
    <t>ONG de Desarrollo Casa Azul</t>
  </si>
  <si>
    <t>ONG Corporación de Beneficencia Jesús Niño</t>
  </si>
  <si>
    <t>Corporación Desarrollo Social de la Municipalidad de Independencia</t>
  </si>
  <si>
    <t>Centro Ecopedagógico Aucca</t>
  </si>
  <si>
    <t>Fundación Educacional Protectora de la Infancia</t>
  </si>
  <si>
    <t>Junta de Vecinos San Pedro de Alcántara</t>
  </si>
  <si>
    <t>Organización Cultural Ruca Newen</t>
  </si>
  <si>
    <t>Corporación Raíces de Fuego</t>
  </si>
  <si>
    <t>Fundación Desafío Levantemos Chile</t>
  </si>
  <si>
    <t>Corporación Educacional ELIM</t>
  </si>
  <si>
    <t>ONG de Desarrollo de Salud Odonto Chile</t>
  </si>
  <si>
    <t>Agrupación Sociocultural y Medioambiental Agua Dulce</t>
  </si>
  <si>
    <t>Junta de Vecinos Puyangue</t>
  </si>
  <si>
    <t xml:space="preserve">Comité Comunal de Salud de Perquenco   </t>
  </si>
  <si>
    <t>Club Adulto Mayor FUCHA KIM</t>
  </si>
  <si>
    <t>Corporación Municipal de Creación y Desarrollo de la Municipalidad de Los Lagos</t>
  </si>
  <si>
    <t xml:space="preserve">Corporación Municipal Curaco de Vélez para la Educación, Salud y Atención de Menores </t>
  </si>
  <si>
    <t>Club Deportivo Social y Cultural Insularino</t>
  </si>
  <si>
    <t>Corporación de Rehabilitación Integral Aysén Rehabilita</t>
  </si>
  <si>
    <t>Corporación Municipal de deportes y recreación de Coyhaique</t>
  </si>
  <si>
    <t>Corporación Municipal de Deportes de Natales</t>
  </si>
  <si>
    <t>Club Deportivo Municipalidad de Natales</t>
  </si>
  <si>
    <t>24-03-341 "Sistema de Apoyo a la Selección de Beneficios Sociales"</t>
  </si>
  <si>
    <t>Productos y/o Actividades</t>
  </si>
  <si>
    <t xml:space="preserve">Mayo </t>
  </si>
  <si>
    <t>REX 173</t>
  </si>
  <si>
    <t>Municipalidad de Alto Hospicio</t>
  </si>
  <si>
    <t>RSH 2022</t>
  </si>
  <si>
    <t>24-03-341</t>
  </si>
  <si>
    <t>REX 183</t>
  </si>
  <si>
    <t>Municipalidad de Camiña</t>
  </si>
  <si>
    <t>REX 204</t>
  </si>
  <si>
    <t>Municipalidad de Colchane</t>
  </si>
  <si>
    <t>REX 180</t>
  </si>
  <si>
    <t>Municipalidad de Huara</t>
  </si>
  <si>
    <t>REX 174</t>
  </si>
  <si>
    <t>Municipalidad de Iquique</t>
  </si>
  <si>
    <t>REX 179</t>
  </si>
  <si>
    <t>Municipalidad de Pica</t>
  </si>
  <si>
    <t>REX 184</t>
  </si>
  <si>
    <t>Municipalidad de Pozo Almonte</t>
  </si>
  <si>
    <t>REX 611</t>
  </si>
  <si>
    <t>REX 623</t>
  </si>
  <si>
    <t>RES 097</t>
  </si>
  <si>
    <t>Municipalidad de Ollagüe</t>
  </si>
  <si>
    <t>RES 100</t>
  </si>
  <si>
    <t>Municipalidad de Tocopilla</t>
  </si>
  <si>
    <t>RES 116</t>
  </si>
  <si>
    <t>Municipalidad de Antofagasta</t>
  </si>
  <si>
    <t>RES 146</t>
  </si>
  <si>
    <t>Municipalidad de Calama</t>
  </si>
  <si>
    <t>Res 147</t>
  </si>
  <si>
    <t>Municipalidad de María Elena</t>
  </si>
  <si>
    <t>Res 99</t>
  </si>
  <si>
    <t>Municipalidad de Mejillones</t>
  </si>
  <si>
    <t>RES 152</t>
  </si>
  <si>
    <t>Municipalidad de San Pedro de Atacama</t>
  </si>
  <si>
    <t>RES 098</t>
  </si>
  <si>
    <t>Municipalidad de Sierra Gorda</t>
  </si>
  <si>
    <t>RES 117</t>
  </si>
  <si>
    <t>Municipalidad de Taltal</t>
  </si>
  <si>
    <t>Res 180</t>
  </si>
  <si>
    <t>Municipalidad de Chañaral</t>
  </si>
  <si>
    <t>Res 184</t>
  </si>
  <si>
    <t>Municipalidad de Freirina</t>
  </si>
  <si>
    <t>Res 179</t>
  </si>
  <si>
    <t>Municipalidad de Huasco</t>
  </si>
  <si>
    <t>Res 232</t>
  </si>
  <si>
    <t>Municipalidad de Tierra Amarilla</t>
  </si>
  <si>
    <t>Res 183</t>
  </si>
  <si>
    <t>Municipalidad de Vallenar</t>
  </si>
  <si>
    <t>Res 262</t>
  </si>
  <si>
    <t>Municipalidad de Alto Del Carmen</t>
  </si>
  <si>
    <t>Res 264</t>
  </si>
  <si>
    <t>Municipalidad de Caldera</t>
  </si>
  <si>
    <t>Res 202</t>
  </si>
  <si>
    <t>Municipalidad de Copiapó</t>
  </si>
  <si>
    <t>Res 263</t>
  </si>
  <si>
    <t>Municipalidad de Diego De Almagro</t>
  </si>
  <si>
    <t>Res 1113</t>
  </si>
  <si>
    <t>Rex 221</t>
  </si>
  <si>
    <t>Municipalidad de Andacollo</t>
  </si>
  <si>
    <t>Rex 222</t>
  </si>
  <si>
    <t>Municipalidad de Canela</t>
  </si>
  <si>
    <t>Rex 285</t>
  </si>
  <si>
    <t>Municipalidad de Combarbalá</t>
  </si>
  <si>
    <t>Rex 363</t>
  </si>
  <si>
    <t>Municipalidad de Coquimbo</t>
  </si>
  <si>
    <t>Rex 286</t>
  </si>
  <si>
    <t>Municipalidad de Illapel</t>
  </si>
  <si>
    <t>Rex 289</t>
  </si>
  <si>
    <t>Municipalidad de La Higuera</t>
  </si>
  <si>
    <t>Rex 215</t>
  </si>
  <si>
    <t>Municipalidad de La Serena</t>
  </si>
  <si>
    <t>Rex 291</t>
  </si>
  <si>
    <t>Municipalidad de Los Vilos</t>
  </si>
  <si>
    <t>Rex 290</t>
  </si>
  <si>
    <t>Municipalidad de Monte Patria</t>
  </si>
  <si>
    <t>Rex 287</t>
  </si>
  <si>
    <t>Municipalidad de Ovalle</t>
  </si>
  <si>
    <t>Rex 284</t>
  </si>
  <si>
    <t>Municipalidad de Paihuano</t>
  </si>
  <si>
    <t>Rex 288</t>
  </si>
  <si>
    <t>Municipalidad de Punitaqui</t>
  </si>
  <si>
    <t>Rex 331</t>
  </si>
  <si>
    <t>Municipalidad de Río Hurtado</t>
  </si>
  <si>
    <t>Rex 292</t>
  </si>
  <si>
    <t>Municipalidad de Salamanca</t>
  </si>
  <si>
    <t>Rex 216</t>
  </si>
  <si>
    <t>Municipalidad de Vicuña</t>
  </si>
  <si>
    <t>Rex 1379</t>
  </si>
  <si>
    <t>Rex 1378</t>
  </si>
  <si>
    <t>Rex 1380</t>
  </si>
  <si>
    <t>Rex 198</t>
  </si>
  <si>
    <t>Municipalidad de Algarrobo</t>
  </si>
  <si>
    <t>Rex 199</t>
  </si>
  <si>
    <t>Municipalidad de Cabildo</t>
  </si>
  <si>
    <t>Rex 197</t>
  </si>
  <si>
    <t>Municipalidad de Calle Larga</t>
  </si>
  <si>
    <t>Rex 201</t>
  </si>
  <si>
    <t>Municipalidad de Cartagena</t>
  </si>
  <si>
    <t>Rex 196</t>
  </si>
  <si>
    <t>Municipalidad de Casablanca</t>
  </si>
  <si>
    <t>Rex 193</t>
  </si>
  <si>
    <t>Municipalidad de Catemu</t>
  </si>
  <si>
    <t>Rex 251</t>
  </si>
  <si>
    <t>Municipalidad de Con-cón</t>
  </si>
  <si>
    <t>Rex 260</t>
  </si>
  <si>
    <t>Municipalidad de El Quisco</t>
  </si>
  <si>
    <t>Rex 194</t>
  </si>
  <si>
    <t>Municipalidad de El Tabo</t>
  </si>
  <si>
    <t>Rex 195</t>
  </si>
  <si>
    <t>Municipalidad de Hijuelas</t>
  </si>
  <si>
    <t>Rex 220</t>
  </si>
  <si>
    <t>Municipalidad de Isla De Pascua</t>
  </si>
  <si>
    <t>Rex 200</t>
  </si>
  <si>
    <t>Municipalidad de Juan Fernández</t>
  </si>
  <si>
    <t>Municipalidad de La Cruz</t>
  </si>
  <si>
    <t>Rex 226</t>
  </si>
  <si>
    <t>Municipalidad de La Ligua</t>
  </si>
  <si>
    <t>Rex 225</t>
  </si>
  <si>
    <t>Municipalidad de Limache</t>
  </si>
  <si>
    <t>Rex 224</t>
  </si>
  <si>
    <t>Municipalidad de Llay llay</t>
  </si>
  <si>
    <t>Rex 218</t>
  </si>
  <si>
    <t>Municipalidad de Los Andes</t>
  </si>
  <si>
    <t>Rex 217</t>
  </si>
  <si>
    <t>Municipalidad de Nogales</t>
  </si>
  <si>
    <t>Rex 214</t>
  </si>
  <si>
    <t>Municipalidad de Olmué</t>
  </si>
  <si>
    <t>Rex 213</t>
  </si>
  <si>
    <t>Municipalidad de Panquehue</t>
  </si>
  <si>
    <t>Rex 212</t>
  </si>
  <si>
    <t>Municipalidad de Papudo</t>
  </si>
  <si>
    <t>Rex 211</t>
  </si>
  <si>
    <t>Municipalidad de Petorca</t>
  </si>
  <si>
    <t>Rex 202</t>
  </si>
  <si>
    <t>Municipalidad de Puchuncaví</t>
  </si>
  <si>
    <t>Rex 223</t>
  </si>
  <si>
    <t>Municipalidad de Putaendo</t>
  </si>
  <si>
    <t>Municipalidad de Quillota</t>
  </si>
  <si>
    <t>Rex 252</t>
  </si>
  <si>
    <t>Municipalidad de Quilpué</t>
  </si>
  <si>
    <t>Municipalidad de Quintero</t>
  </si>
  <si>
    <t>Rex 210</t>
  </si>
  <si>
    <t>Municipalidad de Rinconada</t>
  </si>
  <si>
    <t>Rex 209</t>
  </si>
  <si>
    <t>Municipalidad de San Antonio</t>
  </si>
  <si>
    <t>Rex 208</t>
  </si>
  <si>
    <t>Municipalidad de San Esteban</t>
  </si>
  <si>
    <t>Rex 207</t>
  </si>
  <si>
    <t>Municipalidad de San Felipe</t>
  </si>
  <si>
    <t>Rex 206</t>
  </si>
  <si>
    <t>Municipalidad de Santa María</t>
  </si>
  <si>
    <t>Rex 205</t>
  </si>
  <si>
    <t>Municipalidad de Santo Domingo</t>
  </si>
  <si>
    <t>Rex 204</t>
  </si>
  <si>
    <t>Municipalidad de Valparaíso</t>
  </si>
  <si>
    <t>Rex 203</t>
  </si>
  <si>
    <t>Municipalidad de Villa Alemana</t>
  </si>
  <si>
    <t>Rex 255</t>
  </si>
  <si>
    <t>Municipalidad de Viña Del Mar</t>
  </si>
  <si>
    <t>Rex 219</t>
  </si>
  <si>
    <t>Municipalidad de Zapallar</t>
  </si>
  <si>
    <t>Municipalidad de la Calera</t>
  </si>
  <si>
    <t>Rex 825</t>
  </si>
  <si>
    <t>Rex 1054</t>
  </si>
  <si>
    <t>REX 801</t>
  </si>
  <si>
    <t>REX 814</t>
  </si>
  <si>
    <t>REX 802</t>
  </si>
  <si>
    <t>Municipalidad de La Calera</t>
  </si>
  <si>
    <t>REX 767</t>
  </si>
  <si>
    <t>REX 827</t>
  </si>
  <si>
    <t>REX 1137</t>
  </si>
  <si>
    <t>REX 768</t>
  </si>
  <si>
    <t>REX 826</t>
  </si>
  <si>
    <t>Res 203</t>
  </si>
  <si>
    <t>Municipalidad de Chimbarongo</t>
  </si>
  <si>
    <t>Municipalidad de Chépica</t>
  </si>
  <si>
    <t>Res 192</t>
  </si>
  <si>
    <t>Municipalidad de Codegua</t>
  </si>
  <si>
    <t>Res 230</t>
  </si>
  <si>
    <t>Municipalidad de Coinco</t>
  </si>
  <si>
    <t>Res 193</t>
  </si>
  <si>
    <t>Municipalidad de Coltauco</t>
  </si>
  <si>
    <t>Res 209</t>
  </si>
  <si>
    <t>Municipalidad de Doñihue</t>
  </si>
  <si>
    <t>Res 213</t>
  </si>
  <si>
    <t>Municipalidad de Graneros</t>
  </si>
  <si>
    <t>Res 201</t>
  </si>
  <si>
    <t>Municipalidad de La Estrella</t>
  </si>
  <si>
    <t>Res 194</t>
  </si>
  <si>
    <t>Municipalidad de Las Cabras</t>
  </si>
  <si>
    <t>Res 219</t>
  </si>
  <si>
    <t>Municipalidad de Litueche</t>
  </si>
  <si>
    <t>Res 204</t>
  </si>
  <si>
    <t>Municipalidad de Lolol</t>
  </si>
  <si>
    <t>Res 226</t>
  </si>
  <si>
    <t>Municipalidad de Machalí</t>
  </si>
  <si>
    <t>Res 207</t>
  </si>
  <si>
    <t>Municipalidad de Malloa</t>
  </si>
  <si>
    <t>Res 208</t>
  </si>
  <si>
    <t>Municipalidad de Marchigüe</t>
  </si>
  <si>
    <t>Res 195</t>
  </si>
  <si>
    <t>Municipalidad de Mostazal</t>
  </si>
  <si>
    <t>Municipalidad de Nancagua</t>
  </si>
  <si>
    <t>Res 214</t>
  </si>
  <si>
    <t>Municipalidad de Navidad</t>
  </si>
  <si>
    <t>Res 227</t>
  </si>
  <si>
    <t>Municipalidad de Olivar</t>
  </si>
  <si>
    <t>Res 216</t>
  </si>
  <si>
    <t>Municipalidad de Palmilla</t>
  </si>
  <si>
    <t>Res 215</t>
  </si>
  <si>
    <t>Municipalidad de Paredones</t>
  </si>
  <si>
    <t>Res 221</t>
  </si>
  <si>
    <t>Municipalidad de Peralillo</t>
  </si>
  <si>
    <t>Res 228</t>
  </si>
  <si>
    <t>Municipalidad de Peumo</t>
  </si>
  <si>
    <t>Res 196</t>
  </si>
  <si>
    <t>Municipalidad de Pichidegua</t>
  </si>
  <si>
    <t>Res 200</t>
  </si>
  <si>
    <t>Municipalidad de Pichilemu</t>
  </si>
  <si>
    <t>Res 217</t>
  </si>
  <si>
    <t>Municipalidad de Placilla</t>
  </si>
  <si>
    <t>Res 229</t>
  </si>
  <si>
    <t>Municipalidad de Pumanque</t>
  </si>
  <si>
    <t>Res 197</t>
  </si>
  <si>
    <t>Municipalidad de Quinta De Tilcoco</t>
  </si>
  <si>
    <t>Res 243</t>
  </si>
  <si>
    <t>Municipalidad de Rancagua</t>
  </si>
  <si>
    <t>Res 218</t>
  </si>
  <si>
    <t>Municipalidad de Rengo</t>
  </si>
  <si>
    <t>Res 198</t>
  </si>
  <si>
    <t>Municipalidad de Requínoa</t>
  </si>
  <si>
    <t>Res 220</t>
  </si>
  <si>
    <t>Municipalidad de San Fernando</t>
  </si>
  <si>
    <t>Res 199</t>
  </si>
  <si>
    <t>Municipalidad de San Vicente</t>
  </si>
  <si>
    <t>Res 205</t>
  </si>
  <si>
    <t>Municipalidad de Santa Cruz</t>
  </si>
  <si>
    <t>Res 990</t>
  </si>
  <si>
    <t>Res 749</t>
  </si>
  <si>
    <t>Res 731</t>
  </si>
  <si>
    <t>Res 743</t>
  </si>
  <si>
    <t>Res 272</t>
  </si>
  <si>
    <t>Municipalidad de Cauquenes</t>
  </si>
  <si>
    <t>Res 281</t>
  </si>
  <si>
    <t>Municipalidad de Chanco</t>
  </si>
  <si>
    <t>Res 265</t>
  </si>
  <si>
    <t>Municipalidad de Colbún</t>
  </si>
  <si>
    <t>Res 283</t>
  </si>
  <si>
    <t>Municipalidad de Constitución</t>
  </si>
  <si>
    <t>Res 280</t>
  </si>
  <si>
    <t>Municipalidad de Curepto</t>
  </si>
  <si>
    <t>Res 261</t>
  </si>
  <si>
    <t>Municipalidad de Curicó</t>
  </si>
  <si>
    <t>Res 267</t>
  </si>
  <si>
    <t>Municipalidad de Empedrado</t>
  </si>
  <si>
    <t>Res 282</t>
  </si>
  <si>
    <t>Municipalidad de Hualañe</t>
  </si>
  <si>
    <t>Municipalidad de Licantén</t>
  </si>
  <si>
    <t>Res 275</t>
  </si>
  <si>
    <t>Municipalidad de Longaví</t>
  </si>
  <si>
    <t>Res 259</t>
  </si>
  <si>
    <t>Municipalidad de Línares</t>
  </si>
  <si>
    <t>Res 258</t>
  </si>
  <si>
    <t>Municipalidad de Maule</t>
  </si>
  <si>
    <t>Res 279</t>
  </si>
  <si>
    <t>Municipalidad de Molina</t>
  </si>
  <si>
    <t>Res 266</t>
  </si>
  <si>
    <t>Municipalidad de Parral</t>
  </si>
  <si>
    <t>Res 276</t>
  </si>
  <si>
    <t>Municipalidad de Pelarco</t>
  </si>
  <si>
    <t>Res 260</t>
  </si>
  <si>
    <t>Municipalidad de Pelluhue</t>
  </si>
  <si>
    <t>Res 273</t>
  </si>
  <si>
    <t>Municipalidad de Pencahue</t>
  </si>
  <si>
    <t>Res 285</t>
  </si>
  <si>
    <t>Municipalidad de Rauco</t>
  </si>
  <si>
    <t>Res 256</t>
  </si>
  <si>
    <t>Municipalidad de Retiro</t>
  </si>
  <si>
    <t>Res 284</t>
  </si>
  <si>
    <t>Municipalidad de Romeral</t>
  </si>
  <si>
    <t>Res 274</t>
  </si>
  <si>
    <t>Municipalidad de Río Claro</t>
  </si>
  <si>
    <t>Res 257</t>
  </si>
  <si>
    <t>Municipalidad de Sagrada Familia</t>
  </si>
  <si>
    <t>Res 287</t>
  </si>
  <si>
    <t>Municipalidad de San Clemente</t>
  </si>
  <si>
    <t>Res 286</t>
  </si>
  <si>
    <t>Municipalidad de San Javier</t>
  </si>
  <si>
    <t>Res 288</t>
  </si>
  <si>
    <t>Municipalidad de San Rafael</t>
  </si>
  <si>
    <t>Res 338</t>
  </si>
  <si>
    <t>Municipalidad de Talca</t>
  </si>
  <si>
    <t>Municipalidad de Teno</t>
  </si>
  <si>
    <t>Municipalidad de Vichuquén</t>
  </si>
  <si>
    <t>Res 278</t>
  </si>
  <si>
    <t>Municipalidad de Villa Alegre</t>
  </si>
  <si>
    <t>Res 277</t>
  </si>
  <si>
    <t>Municipalidad de Yerbas Buenas</t>
  </si>
  <si>
    <t>Res 1510</t>
  </si>
  <si>
    <t>Res 1515</t>
  </si>
  <si>
    <t>Res 1514</t>
  </si>
  <si>
    <t>Res 1522</t>
  </si>
  <si>
    <t>Res 1521</t>
  </si>
  <si>
    <t>Res 1520</t>
  </si>
  <si>
    <t>Res 1519</t>
  </si>
  <si>
    <t>Res 1518</t>
  </si>
  <si>
    <t>Res 1513</t>
  </si>
  <si>
    <t>Municipalidad de Alto Bíobío</t>
  </si>
  <si>
    <t>Res 190</t>
  </si>
  <si>
    <t>Municipalidad de Antuco</t>
  </si>
  <si>
    <t>Municipalidad de Arauco</t>
  </si>
  <si>
    <t>Res 191</t>
  </si>
  <si>
    <t>Municipalidad de Cabrero</t>
  </si>
  <si>
    <t>Municipalidad de Cañete</t>
  </si>
  <si>
    <t>Municipalidad de Chiguayante</t>
  </si>
  <si>
    <t>Res 313</t>
  </si>
  <si>
    <t>Municipalidad de Concepción</t>
  </si>
  <si>
    <t>Res 211</t>
  </si>
  <si>
    <t>Municipalidad de Contulmo</t>
  </si>
  <si>
    <t>Res 212</t>
  </si>
  <si>
    <t>Municipalidad de Coronel</t>
  </si>
  <si>
    <t>Municipalidad de Curanilahue</t>
  </si>
  <si>
    <t>Municipalidad de Florida</t>
  </si>
  <si>
    <t>Res 247</t>
  </si>
  <si>
    <t>Municipalidad de Hualpén</t>
  </si>
  <si>
    <t>Municipalidad de Hualqui</t>
  </si>
  <si>
    <t>Res 206</t>
  </si>
  <si>
    <t>Municipalidad de Laja</t>
  </si>
  <si>
    <t>Municipalidad de Lebu</t>
  </si>
  <si>
    <t>Municipalidad de Los Alamos</t>
  </si>
  <si>
    <t>Res 246</t>
  </si>
  <si>
    <t>Municipalidad de Los Angeles</t>
  </si>
  <si>
    <t>Res 186</t>
  </si>
  <si>
    <t>Municipalidad de Lota</t>
  </si>
  <si>
    <t>Municipalidad de Mulchén</t>
  </si>
  <si>
    <t>Municipalidad de Nacimiento</t>
  </si>
  <si>
    <t>Municipalidad de Negrete</t>
  </si>
  <si>
    <t>Municipalidad de Penco</t>
  </si>
  <si>
    <t>Municipalidad de Quilaco</t>
  </si>
  <si>
    <t>Municipalidad de Quilleco</t>
  </si>
  <si>
    <t>Res 188</t>
  </si>
  <si>
    <t>Municipalidad de San Pedro de la Paz</t>
  </si>
  <si>
    <t>Res 210</t>
  </si>
  <si>
    <t>Municipalidad de San Rosendo</t>
  </si>
  <si>
    <t>Municipalidad de Santa Barbara</t>
  </si>
  <si>
    <t>Res 255</t>
  </si>
  <si>
    <t>Municipalidad de Santa Juana</t>
  </si>
  <si>
    <t>Municipalidad de Talcahuano</t>
  </si>
  <si>
    <t>Municipalidad de Tirúa</t>
  </si>
  <si>
    <t>Municipalidad de Tomé</t>
  </si>
  <si>
    <t>Res 187</t>
  </si>
  <si>
    <t>Municipalidad de Tucapel</t>
  </si>
  <si>
    <t>Res 189</t>
  </si>
  <si>
    <t>Municipalidad de Yumbel</t>
  </si>
  <si>
    <t>Res 986</t>
  </si>
  <si>
    <t>Res 895</t>
  </si>
  <si>
    <t>Res 892</t>
  </si>
  <si>
    <t>Res 893</t>
  </si>
  <si>
    <t>Res 894</t>
  </si>
  <si>
    <t>Res 853</t>
  </si>
  <si>
    <t>Res 854</t>
  </si>
  <si>
    <t>Res 165</t>
  </si>
  <si>
    <t>Municipalidad de Angol</t>
  </si>
  <si>
    <t>Res 127</t>
  </si>
  <si>
    <t>Municipalidad de Carahue</t>
  </si>
  <si>
    <t>Res 138</t>
  </si>
  <si>
    <t>Municipalidad de Cholchol</t>
  </si>
  <si>
    <t>RES 139</t>
  </si>
  <si>
    <t>Municipalidad de Collipulli</t>
  </si>
  <si>
    <t>RES 140</t>
  </si>
  <si>
    <t>Municipalidad de Cunco</t>
  </si>
  <si>
    <t>Res 176</t>
  </si>
  <si>
    <t>Municipalidad de Curacautín</t>
  </si>
  <si>
    <t>RES 141</t>
  </si>
  <si>
    <t>Municipalidad de Curarrehue</t>
  </si>
  <si>
    <t>Res 128</t>
  </si>
  <si>
    <t>Municipalidad de Ercilla</t>
  </si>
  <si>
    <t>Res 178</t>
  </si>
  <si>
    <t>Municipalidad de Freire</t>
  </si>
  <si>
    <t>Res 129</t>
  </si>
  <si>
    <t>Municipalidad de Galvarino</t>
  </si>
  <si>
    <t>RES 153</t>
  </si>
  <si>
    <t>Municipalidad de Gorbea</t>
  </si>
  <si>
    <t>Res 130</t>
  </si>
  <si>
    <t>Municipalidad de Lautaro</t>
  </si>
  <si>
    <t>RES 164</t>
  </si>
  <si>
    <t>Municipalidad de Loncoche</t>
  </si>
  <si>
    <t>Res 131</t>
  </si>
  <si>
    <t>Municipalidad de Lonquimay</t>
  </si>
  <si>
    <t>Res 132</t>
  </si>
  <si>
    <t>Municipalidad de Los Sauces</t>
  </si>
  <si>
    <t>RES 142</t>
  </si>
  <si>
    <t>Municipalidad de Lumaco</t>
  </si>
  <si>
    <t>RES 145</t>
  </si>
  <si>
    <t>Municipalidad de Melipeuco</t>
  </si>
  <si>
    <t>Res 133</t>
  </si>
  <si>
    <t>Municipalidad de Nueva Imperial</t>
  </si>
  <si>
    <t>Res 134</t>
  </si>
  <si>
    <t>Municipalidad de Padre Las Casas</t>
  </si>
  <si>
    <t>Res 135</t>
  </si>
  <si>
    <t>Municipalidad de Perquenco</t>
  </si>
  <si>
    <t>Res 136</t>
  </si>
  <si>
    <t>Municipalidad de Pitrufquén</t>
  </si>
  <si>
    <t>RES 143</t>
  </si>
  <si>
    <t>Municipalidad de Pucón</t>
  </si>
  <si>
    <t>Res 171</t>
  </si>
  <si>
    <t>Municipalidad de Purén</t>
  </si>
  <si>
    <t>RES 144</t>
  </si>
  <si>
    <t>Municipalidad de Renaico</t>
  </si>
  <si>
    <t>Res 170</t>
  </si>
  <si>
    <t>Municipalidad de Saavedra</t>
  </si>
  <si>
    <t>Res 185</t>
  </si>
  <si>
    <t>Municipalidad de Temuco</t>
  </si>
  <si>
    <t>Res 177</t>
  </si>
  <si>
    <t>Municipalidad de Teodoro Schmidt</t>
  </si>
  <si>
    <t>Res 175</t>
  </si>
  <si>
    <t>Municipalidad de Toltén</t>
  </si>
  <si>
    <t>Res 172</t>
  </si>
  <si>
    <t>Municipalidad de Traiguén</t>
  </si>
  <si>
    <t>Municipalidad de Victoria</t>
  </si>
  <si>
    <t>Res 166</t>
  </si>
  <si>
    <t>Municipalidad de Vilcún</t>
  </si>
  <si>
    <t>Res 152</t>
  </si>
  <si>
    <t>Municipalidad de Villarrica</t>
  </si>
  <si>
    <t>Res 1107</t>
  </si>
  <si>
    <t>Res 1106</t>
  </si>
  <si>
    <t>Res 1140</t>
  </si>
  <si>
    <t>Res 1150</t>
  </si>
  <si>
    <t>Res 297</t>
  </si>
  <si>
    <t>Municipalidad de Ancud</t>
  </si>
  <si>
    <t>Municipalidad de Calbuco</t>
  </si>
  <si>
    <t>Res 291</t>
  </si>
  <si>
    <t>Municipalidad de Castro</t>
  </si>
  <si>
    <t>Res 326</t>
  </si>
  <si>
    <t>Municipalidad de Chaitén</t>
  </si>
  <si>
    <t>Res 290</t>
  </si>
  <si>
    <t>Municipalidad de Chonchi</t>
  </si>
  <si>
    <t>Res 324</t>
  </si>
  <si>
    <t>Municipalidad de Cochamó</t>
  </si>
  <si>
    <t>Municipalidad de Curaco De Vélez</t>
  </si>
  <si>
    <t>Municipalidad de Dalcahue</t>
  </si>
  <si>
    <t>Res 298</t>
  </si>
  <si>
    <t>Municipalidad de Fresia</t>
  </si>
  <si>
    <t>Res 289</t>
  </si>
  <si>
    <t>Municipalidad de Frutillar</t>
  </si>
  <si>
    <t>Municipalidad de Futaleufú</t>
  </si>
  <si>
    <t>Res 299</t>
  </si>
  <si>
    <t>Municipalidad de Hualaihue</t>
  </si>
  <si>
    <t>Res 323</t>
  </si>
  <si>
    <t>Municipalidad de Llanquihue</t>
  </si>
  <si>
    <t>Municipalidad de Los Muermos</t>
  </si>
  <si>
    <t>Res 253</t>
  </si>
  <si>
    <t>Municipalidad de Maullín</t>
  </si>
  <si>
    <t>Res 327</t>
  </si>
  <si>
    <t>Municipalidad de Osorno</t>
  </si>
  <si>
    <t>Res 292</t>
  </si>
  <si>
    <t>Municipalidad de Palena</t>
  </si>
  <si>
    <t>Res 293</t>
  </si>
  <si>
    <t>Municipalidad de Puerto Montt</t>
  </si>
  <si>
    <t>Res 254</t>
  </si>
  <si>
    <t>Municipalidad de Puerto Octay</t>
  </si>
  <si>
    <t>Res 295</t>
  </si>
  <si>
    <t>Municipalidad de Puerto Varas</t>
  </si>
  <si>
    <t>Res 296</t>
  </si>
  <si>
    <t>Municipalidad de Puqueldón</t>
  </si>
  <si>
    <t>Res 300</t>
  </si>
  <si>
    <t>Municipalidad de Purranque</t>
  </si>
  <si>
    <t>Res 252</t>
  </si>
  <si>
    <t>Municipalidad de Puyehue</t>
  </si>
  <si>
    <t>Municipalidad de Queilen</t>
  </si>
  <si>
    <t>Res 328</t>
  </si>
  <si>
    <t>Municipalidad de Quellón</t>
  </si>
  <si>
    <t>Res 325</t>
  </si>
  <si>
    <t>Municipalidad de Quemchi</t>
  </si>
  <si>
    <t>Municipalidad de Quinchao</t>
  </si>
  <si>
    <t>Municipalidad de Río Negro</t>
  </si>
  <si>
    <t>Res 329</t>
  </si>
  <si>
    <t>Municipalidad de San Juan de La Costa</t>
  </si>
  <si>
    <t>Res 294</t>
  </si>
  <si>
    <t>Municipalidad de San Pablo</t>
  </si>
  <si>
    <t>Res 1600</t>
  </si>
  <si>
    <t>Res 1601</t>
  </si>
  <si>
    <t>Res 1599</t>
  </si>
  <si>
    <t>Municipalidad de Aysén</t>
  </si>
  <si>
    <t>Municipalidad de Coyhaique</t>
  </si>
  <si>
    <t>Res 125</t>
  </si>
  <si>
    <t>Municipalidad de Ohiggins</t>
  </si>
  <si>
    <t>Municipalidad de Tortel</t>
  </si>
  <si>
    <t>Municipalidad de Chile Chico</t>
  </si>
  <si>
    <t>Res 124</t>
  </si>
  <si>
    <t>Municipalidad de Cisnes</t>
  </si>
  <si>
    <t>Res 126</t>
  </si>
  <si>
    <t>Municipalidad de Cochrane</t>
  </si>
  <si>
    <t>Municipalidad de Guaitecas</t>
  </si>
  <si>
    <t>Res 158</t>
  </si>
  <si>
    <t>Municipalidad de Lago Verde</t>
  </si>
  <si>
    <t>Municipalidad de Río Ibañez</t>
  </si>
  <si>
    <t>Res 844</t>
  </si>
  <si>
    <t>Municipalidad de Cabo De Hornos</t>
  </si>
  <si>
    <t>Municipalidad de Natales</t>
  </si>
  <si>
    <t>Municipalidad de Primavera</t>
  </si>
  <si>
    <t>Municipalidad de Punta Arenas</t>
  </si>
  <si>
    <t>Res 141</t>
  </si>
  <si>
    <t>Municipalidad de Torres del Paine</t>
  </si>
  <si>
    <t>Res 142</t>
  </si>
  <si>
    <t>Municipalidad de Laguna Blanca</t>
  </si>
  <si>
    <t>Res 140</t>
  </si>
  <si>
    <t>Municipalidad de Porvenir</t>
  </si>
  <si>
    <t>Res 164</t>
  </si>
  <si>
    <t>Municipalidad de Río Verde</t>
  </si>
  <si>
    <t>Municipalidad de San Gregorio</t>
  </si>
  <si>
    <t>Municipalidad de Timaukel</t>
  </si>
  <si>
    <t>Res 879</t>
  </si>
  <si>
    <t>Municipalidad de Corral</t>
  </si>
  <si>
    <t>Municipalidad de Futrono</t>
  </si>
  <si>
    <t>Municipalidad de La Unión</t>
  </si>
  <si>
    <t>Municipalidad de Lago Ranco</t>
  </si>
  <si>
    <t>Municipalidad de Lanco</t>
  </si>
  <si>
    <t>Res 156</t>
  </si>
  <si>
    <t>Municipalidad de Los Lagos</t>
  </si>
  <si>
    <t>Municipalidad de Mariquina</t>
  </si>
  <si>
    <t>Res 144</t>
  </si>
  <si>
    <t>Municipalidad de Máfil</t>
  </si>
  <si>
    <t>Res 146</t>
  </si>
  <si>
    <t>Municipalidad de Paillaco</t>
  </si>
  <si>
    <t>Municipalidad de Panguipulli</t>
  </si>
  <si>
    <t>Municipalidad de Río Bueno</t>
  </si>
  <si>
    <t>Municipalidad de Valdivia</t>
  </si>
  <si>
    <t>Res 856</t>
  </si>
  <si>
    <t>Res 911</t>
  </si>
  <si>
    <t>Municipalidad de Arica</t>
  </si>
  <si>
    <t>Municipalidad deGeneral Lagos</t>
  </si>
  <si>
    <t>Municipalidad de Camarones</t>
  </si>
  <si>
    <t>Municipalidad de Putre</t>
  </si>
  <si>
    <t>Res 813</t>
  </si>
  <si>
    <t>Res 223</t>
  </si>
  <si>
    <t>Municipalidad de Bulnes</t>
  </si>
  <si>
    <t>Municipalidad de Chillán</t>
  </si>
  <si>
    <t>Municipalidad de Chillán Viejo</t>
  </si>
  <si>
    <t>Res 245</t>
  </si>
  <si>
    <t>Municipalidad de Cobquecura</t>
  </si>
  <si>
    <t>Municipalidad de Coelemu</t>
  </si>
  <si>
    <t>Municipalidad de Coihueco</t>
  </si>
  <si>
    <t>Municipalidad de El Carmen</t>
  </si>
  <si>
    <t>Municipalidad de Ninhue</t>
  </si>
  <si>
    <t>Municipalidad de Pemuco</t>
  </si>
  <si>
    <t>Municipalidad de Pinto</t>
  </si>
  <si>
    <t>Municipalidad de Portezuelo</t>
  </si>
  <si>
    <t>Municipalidad de Quillón</t>
  </si>
  <si>
    <t>Municipalidad de Quirihue</t>
  </si>
  <si>
    <t>Res 244</t>
  </si>
  <si>
    <t>Municipalidad de Ranquil</t>
  </si>
  <si>
    <t>Municipalidad de San Carlos</t>
  </si>
  <si>
    <t>Municipalidad de San Fabián</t>
  </si>
  <si>
    <t>Municipalidad de San Ignacio</t>
  </si>
  <si>
    <t>Municipalidad de San Nicolás</t>
  </si>
  <si>
    <t>Res 222</t>
  </si>
  <si>
    <t>Municipalidad de Trehuaco</t>
  </si>
  <si>
    <t>Municipalidad de Yungay</t>
  </si>
  <si>
    <t>Municipalidad de Ñiquen</t>
  </si>
  <si>
    <t>Res 785</t>
  </si>
  <si>
    <t>Res 762</t>
  </si>
  <si>
    <t>Res 239</t>
  </si>
  <si>
    <t>Municipalidad de Alhué</t>
  </si>
  <si>
    <t>Res 240</t>
  </si>
  <si>
    <t>Municipalidad de Buin</t>
  </si>
  <si>
    <t>Res 241</t>
  </si>
  <si>
    <t>Municipalidad de Calera De Tango</t>
  </si>
  <si>
    <t>Res 242</t>
  </si>
  <si>
    <t>Municipalidad de Cerrillos</t>
  </si>
  <si>
    <t>Municipalidad de Cerro Navia</t>
  </si>
  <si>
    <t>Municipalidad de Colina</t>
  </si>
  <si>
    <t>Municipalidad de Conchalí</t>
  </si>
  <si>
    <t>Municipalidad de Curacaví</t>
  </si>
  <si>
    <t>Municipalidad de El Bosque</t>
  </si>
  <si>
    <t>Res 237</t>
  </si>
  <si>
    <t>Municipalidad de El Monte</t>
  </si>
  <si>
    <t>Municipalidad de Estación Central</t>
  </si>
  <si>
    <t>Res 311</t>
  </si>
  <si>
    <t>Municipalidad de Huechuraba</t>
  </si>
  <si>
    <t>Municipalidad de Independencia</t>
  </si>
  <si>
    <t>Res 271</t>
  </si>
  <si>
    <t>Municipalidad de Isla De Maipo</t>
  </si>
  <si>
    <t>Res 270</t>
  </si>
  <si>
    <t>Municipalidad de La Cisterna</t>
  </si>
  <si>
    <t>Res 238</t>
  </si>
  <si>
    <t>Municipalidad de La Florida</t>
  </si>
  <si>
    <t>Municipalidad de La Granja</t>
  </si>
  <si>
    <t>Res 269</t>
  </si>
  <si>
    <t>Municipalidad de La Pintana</t>
  </si>
  <si>
    <t>Res 268</t>
  </si>
  <si>
    <t>Municipalidad de La Reina</t>
  </si>
  <si>
    <t>Municipalidad de Lampa</t>
  </si>
  <si>
    <t>Municipalidad de Las Condes</t>
  </si>
  <si>
    <t>Municipalidad de Lo Barnechea</t>
  </si>
  <si>
    <t>Municipalidad de Lo Espejo</t>
  </si>
  <si>
    <t>Municipalidad de Lo Prado</t>
  </si>
  <si>
    <t>Municipalidad de Macul</t>
  </si>
  <si>
    <t>Res 462</t>
  </si>
  <si>
    <t>Municipalidad de Maipú</t>
  </si>
  <si>
    <t>Municipalidad de María Pinto</t>
  </si>
  <si>
    <t>Municipalidad de Melipilla</t>
  </si>
  <si>
    <t>Municipalidad de Padre Hurtado</t>
  </si>
  <si>
    <t>Municipalidad de Paine</t>
  </si>
  <si>
    <t>Res 463</t>
  </si>
  <si>
    <t>Municipalidad de Pedro Aguirre Cerda</t>
  </si>
  <si>
    <t>Municipalidad de Peñaflor</t>
  </si>
  <si>
    <t>Municipalidad de Peñalolén</t>
  </si>
  <si>
    <t>Municipalidad de Pirque</t>
  </si>
  <si>
    <t>Municipalidad de Providencia</t>
  </si>
  <si>
    <t>Res 314</t>
  </si>
  <si>
    <t>Municipalidad de Pudahuel</t>
  </si>
  <si>
    <t>Municipalidad de Puente Alto</t>
  </si>
  <si>
    <t>Municipalidad de Quilicura</t>
  </si>
  <si>
    <t>Municipalidad de Quinta Normal</t>
  </si>
  <si>
    <t>Res 251</t>
  </si>
  <si>
    <t>Municipalidad de Recoleta</t>
  </si>
  <si>
    <t>Res 250</t>
  </si>
  <si>
    <t>Municipalidad de Renca</t>
  </si>
  <si>
    <t>Res 460</t>
  </si>
  <si>
    <t>Municipalidad de San Bernardo</t>
  </si>
  <si>
    <t>Res 312</t>
  </si>
  <si>
    <t>Municipalidad de San Joaquín</t>
  </si>
  <si>
    <t>Res 461</t>
  </si>
  <si>
    <t>Municipalidad de San José de Maipo</t>
  </si>
  <si>
    <t>Res 249</t>
  </si>
  <si>
    <t>Municipalidad de San Miguel</t>
  </si>
  <si>
    <t>Res 248</t>
  </si>
  <si>
    <t>Municipalidad de San Pedro</t>
  </si>
  <si>
    <t>Municipalidad de San Ramón</t>
  </si>
  <si>
    <t>Res 501</t>
  </si>
  <si>
    <t>Municipalidad de Santiago</t>
  </si>
  <si>
    <t>Municipalidad de Talagante</t>
  </si>
  <si>
    <t>Municipalidad de Til -Til</t>
  </si>
  <si>
    <t>Municipalidad de Vitacura</t>
  </si>
  <si>
    <t>Municipalidad de Ñuñoa</t>
  </si>
  <si>
    <t>Res 1796</t>
  </si>
  <si>
    <t>Res 2110</t>
  </si>
  <si>
    <t>Res 1503</t>
  </si>
  <si>
    <t>Res 1592</t>
  </si>
  <si>
    <t>Res 1722</t>
  </si>
  <si>
    <t>Res 1591</t>
  </si>
  <si>
    <t>Res 1529</t>
  </si>
  <si>
    <t>Res 1918</t>
  </si>
  <si>
    <t>Res 1831</t>
  </si>
  <si>
    <t>Res 1598</t>
  </si>
  <si>
    <t>Res 1597</t>
  </si>
  <si>
    <t>Res 1535</t>
  </si>
  <si>
    <t>Res 1631</t>
  </si>
  <si>
    <t>Res 1537</t>
  </si>
  <si>
    <t>Res 1596</t>
  </si>
  <si>
    <t>Res 1504</t>
  </si>
  <si>
    <t>Res 1536</t>
  </si>
  <si>
    <t>Res 1797</t>
  </si>
  <si>
    <t>Res 1632</t>
  </si>
  <si>
    <t>Res 1594</t>
  </si>
  <si>
    <t>Res 1720</t>
  </si>
  <si>
    <t>Res 2106</t>
  </si>
  <si>
    <t>Res 1799</t>
  </si>
  <si>
    <t>Res 1506</t>
  </si>
  <si>
    <t>Res 1528</t>
  </si>
  <si>
    <t>Res 1593</t>
  </si>
  <si>
    <t>Res 1526</t>
  </si>
  <si>
    <t>Res 1525</t>
  </si>
  <si>
    <t>Res 1645</t>
  </si>
  <si>
    <t>Res 1798</t>
  </si>
  <si>
    <t>Res 1524</t>
  </si>
  <si>
    <t>Res 1630</t>
  </si>
  <si>
    <t>Res 1606</t>
  </si>
  <si>
    <t>Res 1502</t>
  </si>
  <si>
    <t>Res 1644</t>
  </si>
  <si>
    <t>Res 1595</t>
  </si>
  <si>
    <t>Res 1527</t>
  </si>
  <si>
    <t>Res 1721</t>
  </si>
  <si>
    <t>Res 1854</t>
  </si>
  <si>
    <t>24-03-342 "Programa Apoyo, monitoreo y supervisión a la gestión provincial"</t>
  </si>
  <si>
    <t>1 CUOTAS</t>
  </si>
  <si>
    <t>1 CUOTA</t>
  </si>
  <si>
    <t>DEC 28</t>
  </si>
  <si>
    <t>Servicio Gobierno Interior</t>
  </si>
  <si>
    <t>Gestion terrotorial 2022</t>
  </si>
  <si>
    <t>24/03/342</t>
  </si>
  <si>
    <t>24-03-349 "Subsidio al Pago Electrónico de Prestaciones Monetarias"</t>
  </si>
  <si>
    <t xml:space="preserve">BIO BIO </t>
  </si>
  <si>
    <t>ARAUCANIA</t>
  </si>
  <si>
    <t>LOS RIOS</t>
  </si>
  <si>
    <t>Res 9</t>
  </si>
  <si>
    <t>IPS</t>
  </si>
  <si>
    <t>Subsidio al Pago Electrónico de Prestaciones Monetarias 2022</t>
  </si>
  <si>
    <t>24-03-349</t>
  </si>
  <si>
    <t>24-03-351 "Sistema Nacional de Cuidado"</t>
  </si>
  <si>
    <t>REX 365</t>
  </si>
  <si>
    <t xml:space="preserve">Municipalidad de Alto Hospicio </t>
  </si>
  <si>
    <t>SNAC 2022</t>
  </si>
  <si>
    <t>24-03-351</t>
  </si>
  <si>
    <t>REX 626</t>
  </si>
  <si>
    <t>RES 481</t>
  </si>
  <si>
    <t>RES 482</t>
  </si>
  <si>
    <t>RES 746</t>
  </si>
  <si>
    <t>RES 725</t>
  </si>
  <si>
    <t>Municipalidad de Maria Elena</t>
  </si>
  <si>
    <t>RES 787</t>
  </si>
  <si>
    <t>RES 902</t>
  </si>
  <si>
    <t>Municipalidad de Copiapo</t>
  </si>
  <si>
    <t>RES 1159</t>
  </si>
  <si>
    <t>Municipalidad de Alto del Carmen</t>
  </si>
  <si>
    <t>REX 898</t>
  </si>
  <si>
    <t>REX 899</t>
  </si>
  <si>
    <t>REX 1373</t>
  </si>
  <si>
    <t>REX 1374</t>
  </si>
  <si>
    <t>REX 657</t>
  </si>
  <si>
    <t>REX 575</t>
  </si>
  <si>
    <t>REX 522</t>
  </si>
  <si>
    <t>Municipalidad de Olmue</t>
  </si>
  <si>
    <t>REX 523</t>
  </si>
  <si>
    <t>REX 552</t>
  </si>
  <si>
    <t>REX 521</t>
  </si>
  <si>
    <t>REX 917</t>
  </si>
  <si>
    <t>REX 974</t>
  </si>
  <si>
    <t>REX 591</t>
  </si>
  <si>
    <t>REX 679</t>
  </si>
  <si>
    <t>REX 737</t>
  </si>
  <si>
    <t>Municipalidad de Machali</t>
  </si>
  <si>
    <t>REX 537</t>
  </si>
  <si>
    <t>REX 634</t>
  </si>
  <si>
    <t>REX 541</t>
  </si>
  <si>
    <t>REX 772</t>
  </si>
  <si>
    <t>REX 992</t>
  </si>
  <si>
    <t>REX 1210</t>
  </si>
  <si>
    <t>Municipalidad de Linares</t>
  </si>
  <si>
    <t>REX 1209</t>
  </si>
  <si>
    <t>REX 991</t>
  </si>
  <si>
    <t>REX 1208</t>
  </si>
  <si>
    <t>Municipalidad de San Cemente</t>
  </si>
  <si>
    <t>REX 1458</t>
  </si>
  <si>
    <t>REX 1409</t>
  </si>
  <si>
    <t>REX 985</t>
  </si>
  <si>
    <t>Municipalidad de Alto Biobio</t>
  </si>
  <si>
    <t>REX 1230</t>
  </si>
  <si>
    <t>REX 653</t>
  </si>
  <si>
    <t>REX 539</t>
  </si>
  <si>
    <t>REX 540</t>
  </si>
  <si>
    <t>REX 779</t>
  </si>
  <si>
    <t>REX 845</t>
  </si>
  <si>
    <t>REX 1368</t>
  </si>
  <si>
    <t>REX 840</t>
  </si>
  <si>
    <t>REX 837</t>
  </si>
  <si>
    <t>REX 1147</t>
  </si>
  <si>
    <t>REX 847</t>
  </si>
  <si>
    <t>REX 838</t>
  </si>
  <si>
    <t>REX 839</t>
  </si>
  <si>
    <t>REX 788</t>
  </si>
  <si>
    <t>Municipalidad de Puren</t>
  </si>
  <si>
    <t>REX 1369</t>
  </si>
  <si>
    <t>Municipalidad de Tolten</t>
  </si>
  <si>
    <t>REX 1370</t>
  </si>
  <si>
    <t>Res 1139</t>
  </si>
  <si>
    <t>Res 1477</t>
  </si>
  <si>
    <t>Municipalidad de Chaiten</t>
  </si>
  <si>
    <t>Res 1099</t>
  </si>
  <si>
    <t>Municipalidad de Curaco de Velez</t>
  </si>
  <si>
    <t>Res 1795</t>
  </si>
  <si>
    <t>Res 1949</t>
  </si>
  <si>
    <t>Res 609</t>
  </si>
  <si>
    <t>Res 600</t>
  </si>
  <si>
    <t>Res 1071</t>
  </si>
  <si>
    <t>Municipalidad de Rio Ibañez</t>
  </si>
  <si>
    <t>Res 729</t>
  </si>
  <si>
    <t>Res 1046</t>
  </si>
  <si>
    <t>Municipalidad de Cabo de Hornos</t>
  </si>
  <si>
    <t>Res 869</t>
  </si>
  <si>
    <t>Res 606</t>
  </si>
  <si>
    <t>Res 607</t>
  </si>
  <si>
    <t>Municipalidad de Mafil</t>
  </si>
  <si>
    <t>Res 782</t>
  </si>
  <si>
    <t>Res 783</t>
  </si>
  <si>
    <t>Res 912</t>
  </si>
  <si>
    <t>Res 1010</t>
  </si>
  <si>
    <t>Res 580</t>
  </si>
  <si>
    <t>Municipalidad de Chillan</t>
  </si>
  <si>
    <t>Res 542</t>
  </si>
  <si>
    <t>Res 543</t>
  </si>
  <si>
    <t>Res 702</t>
  </si>
  <si>
    <t>Res 707</t>
  </si>
  <si>
    <t>Res 2113</t>
  </si>
  <si>
    <t>Municipalidad de Estacion Central</t>
  </si>
  <si>
    <t>Res 1234</t>
  </si>
  <si>
    <t>Res 1455</t>
  </si>
  <si>
    <t>Municipalidad de Maria Pinto</t>
  </si>
  <si>
    <t>Res 1389</t>
  </si>
  <si>
    <t>Res 1500</t>
  </si>
  <si>
    <t>Municipalidad de Peñalolen</t>
  </si>
  <si>
    <t>Res 1566</t>
  </si>
  <si>
    <t>Res 1257</t>
  </si>
  <si>
    <t>Res 1274</t>
  </si>
  <si>
    <t>Res 1109</t>
  </si>
  <si>
    <t>Res 1385</t>
  </si>
  <si>
    <t>Res 1304</t>
  </si>
  <si>
    <t>Res 1567</t>
  </si>
  <si>
    <t>Municipalidad de Til Til</t>
  </si>
  <si>
    <t>Res 2114</t>
  </si>
  <si>
    <t>24-03-352 "Programa Pago Cuidadores de Personas con Discapacidad"</t>
  </si>
  <si>
    <t xml:space="preserve">ABRIL </t>
  </si>
  <si>
    <t>MAYO</t>
  </si>
  <si>
    <t xml:space="preserve">JUNIO </t>
  </si>
  <si>
    <t>MARZO</t>
  </si>
  <si>
    <t>RES 8</t>
  </si>
  <si>
    <t>Programa Pago Cuidadores de Personas con Discapacidad</t>
  </si>
  <si>
    <t>24-03-352</t>
  </si>
  <si>
    <t>24-03-358 "Programa Apoyo a la Atencion de Salud Mental"</t>
  </si>
  <si>
    <t>REX. 180</t>
  </si>
  <si>
    <t>PASAAM 2022</t>
  </si>
  <si>
    <t>24-03-358</t>
  </si>
  <si>
    <t>REX. 172</t>
  </si>
  <si>
    <t>Servicio de Salud Valparaiso-San Antonio</t>
  </si>
  <si>
    <t>REX. 178</t>
  </si>
  <si>
    <t>REX. 177</t>
  </si>
  <si>
    <t>REX. 173</t>
  </si>
  <si>
    <t>REX. 176</t>
  </si>
  <si>
    <t>Servicio de Salud Arica</t>
  </si>
  <si>
    <t>REX. 174</t>
  </si>
  <si>
    <t>REX. 175</t>
  </si>
  <si>
    <t>REX. 171</t>
  </si>
  <si>
    <t xml:space="preserve">Municipalidad de Puente Alto </t>
  </si>
  <si>
    <t>REX. 193</t>
  </si>
  <si>
    <t>REX. 179</t>
  </si>
  <si>
    <t>REX. 379</t>
  </si>
  <si>
    <t>REX. 561</t>
  </si>
  <si>
    <t>Servicio de Salud Atacama</t>
  </si>
  <si>
    <t>REX 151</t>
  </si>
  <si>
    <t>24-03-409 "Programa Asuntos Indígenas"</t>
  </si>
  <si>
    <t>24-03-414 "Programa Vivianda Primero"</t>
  </si>
  <si>
    <t>Rex 427</t>
  </si>
  <si>
    <t>Fundacion Luxemburgo</t>
  </si>
  <si>
    <t>Programa Vivienda Primero 2022</t>
  </si>
  <si>
    <t>24-03-414</t>
  </si>
  <si>
    <t>REX 433</t>
  </si>
  <si>
    <t>Hogar de Cristo</t>
  </si>
  <si>
    <t>REX 429</t>
  </si>
  <si>
    <t>Fundacion Cristo Vive</t>
  </si>
  <si>
    <t>REX 468</t>
  </si>
  <si>
    <t>ONG Cidets</t>
  </si>
  <si>
    <t>REX 469</t>
  </si>
  <si>
    <t>ONG Las Viñas</t>
  </si>
  <si>
    <t>REX 428</t>
  </si>
  <si>
    <t>Fundacion Nuestra Casa</t>
  </si>
  <si>
    <t>REX 472</t>
  </si>
  <si>
    <t>Moviliza</t>
  </si>
  <si>
    <t>REX 430</t>
  </si>
  <si>
    <t>Fundacion Hogar de Cristo</t>
  </si>
  <si>
    <t>RES 428</t>
  </si>
  <si>
    <t>Nuestra Casa</t>
  </si>
  <si>
    <t>RES 427</t>
  </si>
  <si>
    <t>Fundación Luxemburgo</t>
  </si>
  <si>
    <t>DEX092</t>
  </si>
  <si>
    <t>Corporación Nuestra Casa</t>
  </si>
  <si>
    <t>ONG CIDETS</t>
  </si>
  <si>
    <t>Corporación Moviliza</t>
  </si>
  <si>
    <t>DEX 059</t>
  </si>
  <si>
    <t>CATIMM</t>
  </si>
  <si>
    <t>DEX 101</t>
  </si>
  <si>
    <t xml:space="preserve">ONG Cidets </t>
  </si>
  <si>
    <t>DEX 60</t>
  </si>
  <si>
    <t>24-03-414 "Programa Vivienda Primero"</t>
  </si>
  <si>
    <t>24-03-986 "Programa de apoyo a niños(as) y adolescentes con un adulto significativo privado de libertad"</t>
  </si>
  <si>
    <t>CORPORACION SERPAJ CHILE</t>
  </si>
  <si>
    <t>PROGRAMA DE APOYO A NIÑOS (AS) Y ADOLESCENTES CON UN ADULTO SIGNIFICATIVO PRIVADO DE LIBERTAD</t>
  </si>
  <si>
    <t>24-03-986</t>
  </si>
  <si>
    <t>REX. N° 691</t>
  </si>
  <si>
    <t>SUBTITULO 21</t>
  </si>
  <si>
    <t>SUBTITULO 22</t>
  </si>
  <si>
    <t>REX. N° 965</t>
  </si>
  <si>
    <t>CENTRO DE REHABILITACION, CULTURAL SOCIAL</t>
  </si>
  <si>
    <t>UNIVERSIDAD DE ATACAMA</t>
  </si>
  <si>
    <t>REX. N° 1608</t>
  </si>
  <si>
    <t>REX. N° 1929</t>
  </si>
  <si>
    <t>MUNICIPALIDAD DE LA SERENA</t>
  </si>
  <si>
    <t>REX. N° 1923</t>
  </si>
  <si>
    <t>MUNICIPALIDAD DE COQUIMBO</t>
  </si>
  <si>
    <t>REX. N° 1369</t>
  </si>
  <si>
    <t>ONG GALERNA</t>
  </si>
  <si>
    <t xml:space="preserve">CENTRO SOCIAL Y CULTURAL CENTRO DE APOYO </t>
  </si>
  <si>
    <t>FUNDACION BANAMOR</t>
  </si>
  <si>
    <t>ONG TREKAN</t>
  </si>
  <si>
    <t>REX. N° 1190</t>
  </si>
  <si>
    <t>REX. N° 1176</t>
  </si>
  <si>
    <t>REX. N° 1179</t>
  </si>
  <si>
    <t>REX. N° 1177</t>
  </si>
  <si>
    <t>REX. N° 1178</t>
  </si>
  <si>
    <t>CORPORACION DE DESARROLLO LAS ALAMEDAS - ONG ENMARCHA</t>
  </si>
  <si>
    <t>REX. N° 1095</t>
  </si>
  <si>
    <t>REX. N° 1094</t>
  </si>
  <si>
    <t>CORPORACION PRODEL</t>
  </si>
  <si>
    <t xml:space="preserve">MUNICIPALIDAD DE CURICO </t>
  </si>
  <si>
    <t>REX. N° 1953</t>
  </si>
  <si>
    <t>REX. N° 1952</t>
  </si>
  <si>
    <t>FUNDACION TIERRA ESPERANZA</t>
  </si>
  <si>
    <t>REX. N° 1368</t>
  </si>
  <si>
    <t>CORPORACION POBLACIONAL SERVICIOS LA CALETA</t>
  </si>
  <si>
    <t>REX. N° 1367</t>
  </si>
  <si>
    <t>CORPORACION PARA LA ATENCION INTEGRAL DEL MALTRATO CATIMM</t>
  </si>
  <si>
    <t>REX. N° 1366</t>
  </si>
  <si>
    <t>REX. N° 1600</t>
  </si>
  <si>
    <t>CORPORACION MUJERES SIGLO XXI</t>
  </si>
  <si>
    <t>REX. N° 2061</t>
  </si>
  <si>
    <t>REX. N° 2060</t>
  </si>
  <si>
    <t>TOTAL REGION DE LOS LAGOS</t>
  </si>
  <si>
    <t>REX. N° 1152</t>
  </si>
  <si>
    <t>REX. N° 1170</t>
  </si>
  <si>
    <t>REX. N° 1246</t>
  </si>
  <si>
    <t>REX. N° 1026</t>
  </si>
  <si>
    <t>ONG DE DESARROLLO E INTEGRACION SOCIAL</t>
  </si>
  <si>
    <t>CORPORACION PARA LA ATENCION INTEGRAL DEL MALTRATO AL MENOR</t>
  </si>
  <si>
    <t>REX. N° 997</t>
  </si>
  <si>
    <t>TOTAL REGION DE ÑUBLE</t>
  </si>
  <si>
    <t>CORPORACION SODEM</t>
  </si>
  <si>
    <t>CORPORACION DE DESARROLLO LOCAL RAYEN MAHUIDA</t>
  </si>
  <si>
    <t>REX. N° 2495</t>
  </si>
  <si>
    <t>REX. N° 2504</t>
  </si>
  <si>
    <t xml:space="preserve">CORPORACION EDUCACIONAL Y DE BENEFICENCIA CRISTO </t>
  </si>
  <si>
    <t>REX. N° 2502</t>
  </si>
  <si>
    <t xml:space="preserve">FUNDACION VIDA COMPARTIDA DON BOSCO </t>
  </si>
  <si>
    <t>REX. N° 2499</t>
  </si>
  <si>
    <t xml:space="preserve">FUNDACION LEON BLOY </t>
  </si>
  <si>
    <t>REX. N° 2497</t>
  </si>
  <si>
    <t>REX. N° 2494</t>
  </si>
  <si>
    <t>ONG DESARROLLO LAS ALAMEDAS</t>
  </si>
  <si>
    <t>REX. N° 2500</t>
  </si>
  <si>
    <t xml:space="preserve">CORPORACION PROGRAMA POBLACIONAL SERVICIOS </t>
  </si>
  <si>
    <t>REX. N° 2493</t>
  </si>
  <si>
    <t>REX. N° 2496</t>
  </si>
  <si>
    <t>REX. N° 2498</t>
  </si>
  <si>
    <t xml:space="preserve">MUNICIPALIDAD DE PUENTE ALTO </t>
  </si>
  <si>
    <t>REX. N° 2501</t>
  </si>
  <si>
    <t>REX. N° 2503</t>
  </si>
  <si>
    <t>TOTAL ASIG. 24-03-986 "Programa de apoyo a niños(as) y adolescentes con un adulto significativo privado de libertad"</t>
  </si>
  <si>
    <t>24-03-996 "Programa Red Clase Media Protegida"</t>
  </si>
  <si>
    <t>24-03-998 "Programa Noche Digna"</t>
  </si>
  <si>
    <t>REX 307</t>
  </si>
  <si>
    <t>Noche Digna 2022</t>
  </si>
  <si>
    <t>24-03-998</t>
  </si>
  <si>
    <t>REX 314</t>
  </si>
  <si>
    <t>Fundacion para el trabajo Universidad Arturo Prat</t>
  </si>
  <si>
    <t>REX 315</t>
  </si>
  <si>
    <t>REX 394</t>
  </si>
  <si>
    <t>REX 402</t>
  </si>
  <si>
    <t>Servicio de Salud Iquique</t>
  </si>
  <si>
    <t>REX 420</t>
  </si>
  <si>
    <t>REX 393</t>
  </si>
  <si>
    <t>REX 424</t>
  </si>
  <si>
    <t>REX 423</t>
  </si>
  <si>
    <t>REX 421</t>
  </si>
  <si>
    <t>REX 442</t>
  </si>
  <si>
    <t>REX 568</t>
  </si>
  <si>
    <t>REX 706</t>
  </si>
  <si>
    <t>REX 714</t>
  </si>
  <si>
    <t>Centro de Rehabilitacion Culturasl Socaila  TABOR</t>
  </si>
  <si>
    <t>RES 239</t>
  </si>
  <si>
    <t>RES 319</t>
  </si>
  <si>
    <t>RES 444</t>
  </si>
  <si>
    <t>RES 456</t>
  </si>
  <si>
    <t>RES 465</t>
  </si>
  <si>
    <t>RES 466</t>
  </si>
  <si>
    <t>Fundacion Ojos de mi Madre</t>
  </si>
  <si>
    <t>RES 515</t>
  </si>
  <si>
    <t>Delegacion Presidencial El Loa</t>
  </si>
  <si>
    <t>RES 520</t>
  </si>
  <si>
    <t>Delegacion Presidencial Tocopilla</t>
  </si>
  <si>
    <t>RES 521</t>
  </si>
  <si>
    <t>Minicipalidad de Calama</t>
  </si>
  <si>
    <t>RES 523</t>
  </si>
  <si>
    <t>RES 522</t>
  </si>
  <si>
    <t>Servicio de Salud Antofagasta</t>
  </si>
  <si>
    <t>RES 539</t>
  </si>
  <si>
    <t>RES 540</t>
  </si>
  <si>
    <t>Arzobispado de Antofagasta</t>
  </si>
  <si>
    <t>RES 530</t>
  </si>
  <si>
    <t>Caritas Calama</t>
  </si>
  <si>
    <t>RES 957</t>
  </si>
  <si>
    <t>RES 966</t>
  </si>
  <si>
    <t>RES 980</t>
  </si>
  <si>
    <t>RES 987</t>
  </si>
  <si>
    <t>RES 996</t>
  </si>
  <si>
    <t>Delegacion Presidencial Antofagasta</t>
  </si>
  <si>
    <t>REX 203</t>
  </si>
  <si>
    <t>Fundacion Cuatro Esquinas</t>
  </si>
  <si>
    <t>REX 416</t>
  </si>
  <si>
    <t>REX 544</t>
  </si>
  <si>
    <t>REX 717</t>
  </si>
  <si>
    <t>Fundacion Atacama Sueños</t>
  </si>
  <si>
    <t>REX 724</t>
  </si>
  <si>
    <t>REX 755</t>
  </si>
  <si>
    <t>REX 765</t>
  </si>
  <si>
    <t>REX 874</t>
  </si>
  <si>
    <t>REX 1621</t>
  </si>
  <si>
    <t>REX 1622</t>
  </si>
  <si>
    <t>REX 1641</t>
  </si>
  <si>
    <t>Rex 263</t>
  </si>
  <si>
    <t>Fundacion Mission Golden</t>
  </si>
  <si>
    <t>REX 622</t>
  </si>
  <si>
    <t>Rex 545</t>
  </si>
  <si>
    <t>REX 816</t>
  </si>
  <si>
    <t>REX 829</t>
  </si>
  <si>
    <t>Delegacion Provincial Limari</t>
  </si>
  <si>
    <t>REX 815</t>
  </si>
  <si>
    <t>Servicio de Salud Coquimbo</t>
  </si>
  <si>
    <t>REX 841</t>
  </si>
  <si>
    <t>REX 881</t>
  </si>
  <si>
    <t>REX 856</t>
  </si>
  <si>
    <t>REX 894</t>
  </si>
  <si>
    <t>REX 892</t>
  </si>
  <si>
    <t>REX 1870</t>
  </si>
  <si>
    <t>REX 1918</t>
  </si>
  <si>
    <t>Rex 95</t>
  </si>
  <si>
    <t>Corporacion Moviliza</t>
  </si>
  <si>
    <t>Rex. 273</t>
  </si>
  <si>
    <t>Fundacion Educere</t>
  </si>
  <si>
    <t>Rex 348</t>
  </si>
  <si>
    <t>Municipalidad de Quilpue</t>
  </si>
  <si>
    <t>Rex. 95</t>
  </si>
  <si>
    <t>Rex 325</t>
  </si>
  <si>
    <t>Rex 503</t>
  </si>
  <si>
    <t>Fundacion Amalegria</t>
  </si>
  <si>
    <t>REX 496</t>
  </si>
  <si>
    <t>REX 492</t>
  </si>
  <si>
    <t>REX 495</t>
  </si>
  <si>
    <t>Rex 500</t>
  </si>
  <si>
    <t>Rex 501</t>
  </si>
  <si>
    <t>REX 494</t>
  </si>
  <si>
    <t>REX 518</t>
  </si>
  <si>
    <t>Delegacion Presidencial San Felipe</t>
  </si>
  <si>
    <t>REX 499</t>
  </si>
  <si>
    <t>Rex 502</t>
  </si>
  <si>
    <t>REX 550</t>
  </si>
  <si>
    <t>Servicio de Salud Viña del Mar - Quillota</t>
  </si>
  <si>
    <t>REX 497</t>
  </si>
  <si>
    <t>REX 551</t>
  </si>
  <si>
    <t>REX 493</t>
  </si>
  <si>
    <t>REX 498</t>
  </si>
  <si>
    <t>REX 273</t>
  </si>
  <si>
    <t>FUNDACION EDUCERE</t>
  </si>
  <si>
    <t>REX 596</t>
  </si>
  <si>
    <t>REX 629</t>
  </si>
  <si>
    <t>FUNDACION MISSION GOLDEN</t>
  </si>
  <si>
    <t>REX 524</t>
  </si>
  <si>
    <t>REX 630</t>
  </si>
  <si>
    <t>REX 1042</t>
  </si>
  <si>
    <t>REX 979</t>
  </si>
  <si>
    <t>REX 1043</t>
  </si>
  <si>
    <t>REX 1220</t>
  </si>
  <si>
    <t>REX 1185</t>
  </si>
  <si>
    <t>REX 1238</t>
  </si>
  <si>
    <t>Fundacion Don Bosco</t>
  </si>
  <si>
    <t>RES 210</t>
  </si>
  <si>
    <t>Corporacion Retazos</t>
  </si>
  <si>
    <t>RES 231</t>
  </si>
  <si>
    <t>Corporacion Caritas</t>
  </si>
  <si>
    <t>Res 390</t>
  </si>
  <si>
    <t>Res 450</t>
  </si>
  <si>
    <t>Res 451</t>
  </si>
  <si>
    <t>Res 447</t>
  </si>
  <si>
    <t>Res 444</t>
  </si>
  <si>
    <t>RES 449</t>
  </si>
  <si>
    <t>RES 448</t>
  </si>
  <si>
    <t>RES 529</t>
  </si>
  <si>
    <t>RES 640</t>
  </si>
  <si>
    <t>RES 736</t>
  </si>
  <si>
    <t>RES 723</t>
  </si>
  <si>
    <t>RES 712</t>
  </si>
  <si>
    <t>CORMUN</t>
  </si>
  <si>
    <t>RES 791</t>
  </si>
  <si>
    <t>RES 781</t>
  </si>
  <si>
    <t>RES 783</t>
  </si>
  <si>
    <t>RES 451</t>
  </si>
  <si>
    <t>RES 1059</t>
  </si>
  <si>
    <t>RES 1060</t>
  </si>
  <si>
    <t>RES 1114</t>
  </si>
  <si>
    <t>RES 1145</t>
  </si>
  <si>
    <t>RES 191</t>
  </si>
  <si>
    <t>ONG Alta Tierra</t>
  </si>
  <si>
    <t>Res 426</t>
  </si>
  <si>
    <t>Res 569</t>
  </si>
  <si>
    <t>RES 667</t>
  </si>
  <si>
    <t>Res 846</t>
  </si>
  <si>
    <t>Delegacion Presidencial Provincial de Linares</t>
  </si>
  <si>
    <t>Res 860</t>
  </si>
  <si>
    <t>Res 859</t>
  </si>
  <si>
    <t>Res 858</t>
  </si>
  <si>
    <t>Res 883</t>
  </si>
  <si>
    <t>Res 900</t>
  </si>
  <si>
    <t>Universidad Catolica del Maule</t>
  </si>
  <si>
    <t>Res 980</t>
  </si>
  <si>
    <t>Res 1039</t>
  </si>
  <si>
    <t>Delegacion Presidencial Linares</t>
  </si>
  <si>
    <t>Res 1459</t>
  </si>
  <si>
    <t>ONG Abriga a un Hermano</t>
  </si>
  <si>
    <t>Res 1671</t>
  </si>
  <si>
    <t>RES 661</t>
  </si>
  <si>
    <t>RES 162</t>
  </si>
  <si>
    <t>Catimm</t>
  </si>
  <si>
    <t>Res 155</t>
  </si>
  <si>
    <t>Fundacion Novo Milennio</t>
  </si>
  <si>
    <t>Res 154</t>
  </si>
  <si>
    <t>Corp. Serpiterno</t>
  </si>
  <si>
    <t>Res 334</t>
  </si>
  <si>
    <t>Res 351</t>
  </si>
  <si>
    <t>Res 350</t>
  </si>
  <si>
    <t>Res 393</t>
  </si>
  <si>
    <t>Res 482</t>
  </si>
  <si>
    <t>Servicio de Salud Talcahuano</t>
  </si>
  <si>
    <t>Res 492</t>
  </si>
  <si>
    <t>Servicio de Salud Concepcion</t>
  </si>
  <si>
    <t>Res 525</t>
  </si>
  <si>
    <t>Delegación Presidencial Biobío</t>
  </si>
  <si>
    <t>Res 516</t>
  </si>
  <si>
    <t>Res 517</t>
  </si>
  <si>
    <t>Res 491</t>
  </si>
  <si>
    <t>Servicio de Salud BIOBIO</t>
  </si>
  <si>
    <t>Res 524</t>
  </si>
  <si>
    <t>Res 500</t>
  </si>
  <si>
    <t>Servicio de Salud Arauco</t>
  </si>
  <si>
    <t>Res 515</t>
  </si>
  <si>
    <t>Municipalidad de Tome</t>
  </si>
  <si>
    <t>Res 522</t>
  </si>
  <si>
    <t>Res 576</t>
  </si>
  <si>
    <t>Res 761</t>
  </si>
  <si>
    <t>Res 538</t>
  </si>
  <si>
    <t>Res 573</t>
  </si>
  <si>
    <t>Delegación Provincial Arauco</t>
  </si>
  <si>
    <t>Res 547</t>
  </si>
  <si>
    <t>Res 548</t>
  </si>
  <si>
    <t>Res 584</t>
  </si>
  <si>
    <t>Res 572</t>
  </si>
  <si>
    <t>Res 713</t>
  </si>
  <si>
    <t>Res 772</t>
  </si>
  <si>
    <t>Res 778</t>
  </si>
  <si>
    <t>Res 1322</t>
  </si>
  <si>
    <t>Res 1380</t>
  </si>
  <si>
    <t>Res 1396</t>
  </si>
  <si>
    <t>Res 552</t>
  </si>
  <si>
    <t>Res 605</t>
  </si>
  <si>
    <t>Res 760</t>
  </si>
  <si>
    <t>Servicio de Salud Araucania</t>
  </si>
  <si>
    <t>Res 769</t>
  </si>
  <si>
    <t>Res 764</t>
  </si>
  <si>
    <t>Res 835</t>
  </si>
  <si>
    <t>Res 834</t>
  </si>
  <si>
    <t>Res 832</t>
  </si>
  <si>
    <t>Res 831</t>
  </si>
  <si>
    <t>Res 836</t>
  </si>
  <si>
    <t>Res 1082</t>
  </si>
  <si>
    <t>Res 1634</t>
  </si>
  <si>
    <t>Fundacion Casa Nazareth</t>
  </si>
  <si>
    <t>Res 416</t>
  </si>
  <si>
    <t>Res 767</t>
  </si>
  <si>
    <t>Res 905</t>
  </si>
  <si>
    <t>Delegacion Presidencial Provincial de Chiloe</t>
  </si>
  <si>
    <t>Res 934</t>
  </si>
  <si>
    <t>Servicio de Salud Osorno</t>
  </si>
  <si>
    <t>Res 908</t>
  </si>
  <si>
    <t>Fundacion Cristo de la Noche</t>
  </si>
  <si>
    <t>Res 907</t>
  </si>
  <si>
    <t>Agrupacion Social Cultural Salem</t>
  </si>
  <si>
    <t>Res 904</t>
  </si>
  <si>
    <t>Delegacion Presidencial Provincial de Osorno</t>
  </si>
  <si>
    <t>Res 910</t>
  </si>
  <si>
    <t>Municipalidad de Quellon</t>
  </si>
  <si>
    <t>Res. 919</t>
  </si>
  <si>
    <t>Res 909</t>
  </si>
  <si>
    <t>Res 927</t>
  </si>
  <si>
    <t>Arzobispado Puerto Montt</t>
  </si>
  <si>
    <t>Res 906</t>
  </si>
  <si>
    <t>Res 1104</t>
  </si>
  <si>
    <t>Res 1744</t>
  </si>
  <si>
    <t>Res 1928</t>
  </si>
  <si>
    <t>Res 1856</t>
  </si>
  <si>
    <t>Res 352</t>
  </si>
  <si>
    <t>REX 542</t>
  </si>
  <si>
    <t>Servicio de Salud Aysen</t>
  </si>
  <si>
    <t>Rex 664</t>
  </si>
  <si>
    <t>Municipalidad de Aysen</t>
  </si>
  <si>
    <t>REX 1098</t>
  </si>
  <si>
    <t>REX 975</t>
  </si>
  <si>
    <t>REX 1143</t>
  </si>
  <si>
    <t>Res 307</t>
  </si>
  <si>
    <t>FIDE XII</t>
  </si>
  <si>
    <t>Res 356</t>
  </si>
  <si>
    <t>Res 459</t>
  </si>
  <si>
    <t>Res 533</t>
  </si>
  <si>
    <t>Res 562</t>
  </si>
  <si>
    <t>Res 639</t>
  </si>
  <si>
    <t>Res 616</t>
  </si>
  <si>
    <t>Servicio de Salud Magallanes</t>
  </si>
  <si>
    <t>Res 521</t>
  </si>
  <si>
    <t>Res 1091</t>
  </si>
  <si>
    <t>Res 1195</t>
  </si>
  <si>
    <t>Res 1188</t>
  </si>
  <si>
    <t>RES 179</t>
  </si>
  <si>
    <t>Los Caminos de la Vida Valdiviana</t>
  </si>
  <si>
    <t>Res 322</t>
  </si>
  <si>
    <t>ONG Los Caminos de la Vida</t>
  </si>
  <si>
    <t>Res 433</t>
  </si>
  <si>
    <t>Res 550</t>
  </si>
  <si>
    <t>Corporacion EMUNA</t>
  </si>
  <si>
    <t>Res 549</t>
  </si>
  <si>
    <t>Municipalidad de la Union</t>
  </si>
  <si>
    <t>Res. 575</t>
  </si>
  <si>
    <t>Res 541</t>
  </si>
  <si>
    <t>Servicio de Salud Valdivia</t>
  </si>
  <si>
    <t>Res 570</t>
  </si>
  <si>
    <t>Res 1230</t>
  </si>
  <si>
    <t>Res 120</t>
  </si>
  <si>
    <t>ONG COFEDUC</t>
  </si>
  <si>
    <t>Res 380</t>
  </si>
  <si>
    <t>Res 437</t>
  </si>
  <si>
    <t>ONG MAYMURU</t>
  </si>
  <si>
    <t>Res 470</t>
  </si>
  <si>
    <t>Res 529</t>
  </si>
  <si>
    <t>Res 537</t>
  </si>
  <si>
    <t>Res 553</t>
  </si>
  <si>
    <t>Res 631</t>
  </si>
  <si>
    <t>Res 673</t>
  </si>
  <si>
    <t>Fundacion Scalabrini</t>
  </si>
  <si>
    <t>Res 728</t>
  </si>
  <si>
    <t>RES 1012</t>
  </si>
  <si>
    <t>Res 1013</t>
  </si>
  <si>
    <t>Res 10230</t>
  </si>
  <si>
    <t>Padre Chango</t>
  </si>
  <si>
    <t>Res 341</t>
  </si>
  <si>
    <t>Res 342</t>
  </si>
  <si>
    <t>Res 497</t>
  </si>
  <si>
    <t>Servicio de Salud Ñuble</t>
  </si>
  <si>
    <t>Delegacion Presidencia de Punilla</t>
  </si>
  <si>
    <t>Res 523</t>
  </si>
  <si>
    <t>Delegacion Presidencial Punilla</t>
  </si>
  <si>
    <t>Delegacion Presidencial Nuble</t>
  </si>
  <si>
    <t>Res 534</t>
  </si>
  <si>
    <t>Res 535</t>
  </si>
  <si>
    <t>Res 620</t>
  </si>
  <si>
    <t>Res 699</t>
  </si>
  <si>
    <t>Res 1007</t>
  </si>
  <si>
    <t>Fundacion Maria Ward</t>
  </si>
  <si>
    <t>Corporacion 3 tiempos</t>
  </si>
  <si>
    <t>Corporacion Casa Padre Demetrio</t>
  </si>
  <si>
    <t>Res 498</t>
  </si>
  <si>
    <t>Res 496</t>
  </si>
  <si>
    <t>Res 633</t>
  </si>
  <si>
    <t>Corporacion Evangelica Pentecostes</t>
  </si>
  <si>
    <t>Res 590</t>
  </si>
  <si>
    <t>Iglesia Volver a Vivir</t>
  </si>
  <si>
    <t>Res 668</t>
  </si>
  <si>
    <t>Res 557</t>
  </si>
  <si>
    <t>Res 612</t>
  </si>
  <si>
    <t>Res 632</t>
  </si>
  <si>
    <t>Fundcion Educere</t>
  </si>
  <si>
    <t>Res 634</t>
  </si>
  <si>
    <t>Res 610</t>
  </si>
  <si>
    <t>Municipalidad de Conchali</t>
  </si>
  <si>
    <t>Res 611</t>
  </si>
  <si>
    <t>Res 589</t>
  </si>
  <si>
    <t>Res 630</t>
  </si>
  <si>
    <t>Res 690</t>
  </si>
  <si>
    <t>Res 692</t>
  </si>
  <si>
    <t>Corporacion Padre Demetrio</t>
  </si>
  <si>
    <t>Res 693</t>
  </si>
  <si>
    <t>Res 821</t>
  </si>
  <si>
    <t>Res 850</t>
  </si>
  <si>
    <t>FUNDACION MARIA WARD</t>
  </si>
  <si>
    <t>IGLESIA PENTECOSTES</t>
  </si>
  <si>
    <t>Res 898</t>
  </si>
  <si>
    <t>COMUNITA PAPA GIOVANNI XXIII</t>
  </si>
  <si>
    <t>FUNDACION RAPHA</t>
  </si>
  <si>
    <t>IGLESIA VOLVER A VIVIR</t>
  </si>
  <si>
    <t>Res 891</t>
  </si>
  <si>
    <t>ONG LAS VIÑITAS</t>
  </si>
  <si>
    <t>ONG FRATERNIDAD LAS VIÑAS</t>
  </si>
  <si>
    <t>FUNDACION CRISTO VIVE</t>
  </si>
  <si>
    <t>CORDESAN SANTIAGO</t>
  </si>
  <si>
    <t>Res 896</t>
  </si>
  <si>
    <t>CASA DEL PADRE DEMETRIO</t>
  </si>
  <si>
    <t>I.M. de Puente Alto</t>
  </si>
  <si>
    <t>Res 1001</t>
  </si>
  <si>
    <t xml:space="preserve">FUNDACION MISSION GOLDEN </t>
  </si>
  <si>
    <t>Res 1006</t>
  </si>
  <si>
    <t>Res 1005</t>
  </si>
  <si>
    <t>Res 897</t>
  </si>
  <si>
    <t>CORPORACION CALETA SUR</t>
  </si>
  <si>
    <t>Res 993</t>
  </si>
  <si>
    <t>FUNDACION BETESDA</t>
  </si>
  <si>
    <t>Res 994</t>
  </si>
  <si>
    <t xml:space="preserve">FUNDACION DAMIAN DE MOLOKAI </t>
  </si>
  <si>
    <t>Res 890</t>
  </si>
  <si>
    <t xml:space="preserve">FUNDACION DE SALUD CALLE </t>
  </si>
  <si>
    <t>Res 992</t>
  </si>
  <si>
    <t xml:space="preserve">MUNICIPALIDAD DE TALAGANTE </t>
  </si>
  <si>
    <t>Res 1009</t>
  </si>
  <si>
    <t xml:space="preserve">MUNICIPALIDAD DE RENCA </t>
  </si>
  <si>
    <t xml:space="preserve">CORPORACION MOVILIZA </t>
  </si>
  <si>
    <t xml:space="preserve">Municipalidad de Buin </t>
  </si>
  <si>
    <t>Res 991</t>
  </si>
  <si>
    <t>Res 1036</t>
  </si>
  <si>
    <t>Res 1020</t>
  </si>
  <si>
    <t>Res 1026</t>
  </si>
  <si>
    <t>Res 1016</t>
  </si>
  <si>
    <t>Res 1015</t>
  </si>
  <si>
    <t>Res 1073</t>
  </si>
  <si>
    <t>COMUNIDAD JOVEN LEVANTATE</t>
  </si>
  <si>
    <t>Res 1052</t>
  </si>
  <si>
    <t xml:space="preserve">FUNDACION DON BOSCO </t>
  </si>
  <si>
    <t>Res 1081</t>
  </si>
  <si>
    <t>MUNICIPALIDAD DE ESTACION CENTRAL</t>
  </si>
  <si>
    <t>Res 1019</t>
  </si>
  <si>
    <t>MUNICIPALIDAD DE TALAGANTE</t>
  </si>
  <si>
    <t>Res 1014</t>
  </si>
  <si>
    <t>Res 1069</t>
  </si>
  <si>
    <t>DELEGACION PROVINCIAL DEL MAIPO</t>
  </si>
  <si>
    <t>Res 1053</t>
  </si>
  <si>
    <t xml:space="preserve">FUNDACION EDUCERE </t>
  </si>
  <si>
    <t>Res 1017</t>
  </si>
  <si>
    <t>Res 1018</t>
  </si>
  <si>
    <t xml:space="preserve">MUNICIPALIDAD DE RECOLETA </t>
  </si>
  <si>
    <t>MUNICIPALIDAD DE INDEPENDENCIA</t>
  </si>
  <si>
    <t>Res 1335</t>
  </si>
  <si>
    <t>ONG LAS VIÑAS</t>
  </si>
  <si>
    <t>HOGAR DE CRISTO</t>
  </si>
  <si>
    <t>Res 1037</t>
  </si>
  <si>
    <t>Res 1152</t>
  </si>
  <si>
    <t>Res 1087</t>
  </si>
  <si>
    <t>Res 1154</t>
  </si>
  <si>
    <t>MUNICIPALIDAD DE BUIN</t>
  </si>
  <si>
    <t>Res 1151</t>
  </si>
  <si>
    <t xml:space="preserve">FUNDACION BETESDA </t>
  </si>
  <si>
    <t>Res 1080</t>
  </si>
  <si>
    <t xml:space="preserve">MUNICIPALIDAD DE QUILICURA </t>
  </si>
  <si>
    <t>Res 1114</t>
  </si>
  <si>
    <t>Res 1199</t>
  </si>
  <si>
    <t>FUNDACION DON BOSCO</t>
  </si>
  <si>
    <t>Res 1201</t>
  </si>
  <si>
    <t>Res 1221</t>
  </si>
  <si>
    <t>Res 1051</t>
  </si>
  <si>
    <t>FUNDACION SCALABRINI</t>
  </si>
  <si>
    <t>Res 1258</t>
  </si>
  <si>
    <t>FRATERNIDAD LAS VIÑAS</t>
  </si>
  <si>
    <t>Res 1203</t>
  </si>
  <si>
    <t>Res 1233</t>
  </si>
  <si>
    <t>MUNICIPALIDAD DE PADRE HURTADO</t>
  </si>
  <si>
    <t>Res 1287</t>
  </si>
  <si>
    <t>FUNDACION CRISTO DE LA NOCHE</t>
  </si>
  <si>
    <t>FUNDACION HOGAR DE CRISTO</t>
  </si>
  <si>
    <t>Res 1327</t>
  </si>
  <si>
    <t>MUNICIPALIDAD DE ISLA DE MAIPO</t>
  </si>
  <si>
    <t>Res 1416</t>
  </si>
  <si>
    <t xml:space="preserve">VICARIA DE PASTORAL SOCIAL </t>
  </si>
  <si>
    <t>RES 1288</t>
  </si>
  <si>
    <t>RES 895</t>
  </si>
  <si>
    <t>RES 1073</t>
  </si>
  <si>
    <t>RES 1036</t>
  </si>
  <si>
    <t>RES 1020</t>
  </si>
  <si>
    <t>RES 898</t>
  </si>
  <si>
    <t>RES 893</t>
  </si>
  <si>
    <t>RES 1388</t>
  </si>
  <si>
    <t>RES 1005</t>
  </si>
  <si>
    <t>RES 892</t>
  </si>
  <si>
    <t>RES 1015</t>
  </si>
  <si>
    <t>RES 910</t>
  </si>
  <si>
    <t>RES 1151</t>
  </si>
  <si>
    <t>RES 894</t>
  </si>
  <si>
    <t>Res 1786</t>
  </si>
  <si>
    <t>Res 1370</t>
  </si>
  <si>
    <t>Res 1483</t>
  </si>
  <si>
    <t>Res 1605</t>
  </si>
  <si>
    <t>Res 1714</t>
  </si>
  <si>
    <t>Res 1666</t>
  </si>
  <si>
    <t>Res 1204</t>
  </si>
  <si>
    <t>Res 2433</t>
  </si>
  <si>
    <t>Res 2435</t>
  </si>
  <si>
    <t>Res 2510</t>
  </si>
  <si>
    <t>Res 2518</t>
  </si>
  <si>
    <t>Res 2511</t>
  </si>
  <si>
    <t>Res 2608</t>
  </si>
  <si>
    <t>Res 2609</t>
  </si>
  <si>
    <t>Res 2513</t>
  </si>
  <si>
    <t>Res 2434</t>
  </si>
  <si>
    <t>Res 2424</t>
  </si>
  <si>
    <t>Res 1369</t>
  </si>
  <si>
    <t>Res 2623</t>
  </si>
  <si>
    <t>Res 2642</t>
  </si>
  <si>
    <t>Res 2643</t>
  </si>
  <si>
    <t>Res 091</t>
  </si>
  <si>
    <t>Fundacion Novo Millennio</t>
  </si>
  <si>
    <t>Res 36</t>
  </si>
  <si>
    <t>JUNAEB</t>
  </si>
  <si>
    <t>24-07-001 "Cuotas a Organismos Internacionales"</t>
  </si>
  <si>
    <t>RES 659</t>
  </si>
  <si>
    <t>OEA</t>
  </si>
  <si>
    <t>Convenio Internacional</t>
  </si>
  <si>
    <t>Res 1505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</si>
</sst>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5"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dd/mm/yy;@"/>
    <numFmt numFmtId="167" formatCode="_-[$€]\ * #,##0.00_-;\-[$€]\ * #,##0.00_-;_-[$€]\ * &quot;-&quot;??_-;_-@_-"/>
    <numFmt numFmtId="168" formatCode="_-* #,##0_-;\-* #,##0_-;_-* &quot;-&quot;??_-;_-@_-"/>
    <numFmt numFmtId="169" formatCode="dd/mm/yyyy;@"/>
    <numFmt numFmtId="170" formatCode="#,##0_ ;[Red]\-#,##0\ "/>
    <numFmt numFmtId="171" formatCode="_-[$€-2]\ * #,##0.00_-;\-[$€-2]\ * #,##0.00_-;_-[$€-2]\ * &quot;-&quot;??_-"/>
    <numFmt numFmtId="172" formatCode="mmm"/>
    <numFmt numFmtId="173" formatCode="dd/mm/yy"/>
    <numFmt numFmtId="174" formatCode="_(* #,##0.00_);_(* \(#,##0.00\);_(* &quot;-&quot;??_);_(@_)"/>
    <numFmt numFmtId="175" formatCode="_-* #,##0\ _P_t_s_-;\-* #,##0\ _P_t_s_-;_-* &quot;-&quot;\ _P_t_s_-;_-@_-"/>
    <numFmt numFmtId="176" formatCode="_(* #,##0_);_(* \(#,##0\);_(* &quot;-&quot;_);_(@_)"/>
    <numFmt numFmtId="177" formatCode="_-* #,##0.00_ _€_-;\-* #,##0.00_ _€_-;_-* &quot;-&quot;??_ _€_-;_-@_-"/>
    <numFmt numFmtId="178" formatCode="#,##0.00\ &quot;pta&quot;;\-#,##0.00\ &quot;pta&quot;"/>
    <numFmt numFmtId="179" formatCode="_-* #,##0.00\ _P_t_s_-;\-* #,##0.00\ _P_t_s_-;_-* &quot;-&quot;??\ _P_t_s_-;_-@_-"/>
    <numFmt numFmtId="180" formatCode="#,##0;[Red]#,##0"/>
    <numFmt numFmtId="181" formatCode="_-* #,##0_ _€_-;\-* #,##0_ _€_-;_-* &quot;-&quot;??_ _€_-;_-@_-"/>
    <numFmt numFmtId="182" formatCode="#,##0.0"/>
    <numFmt numFmtId="183" formatCode="_-* #,##0.0_-;\-* #,##0.0_-;_-* &quot;-&quot;??_-;_-@_-"/>
    <numFmt numFmtId="184" formatCode="_-* #,##0\ _€_-;\-* #,##0\ _€_-;_-* &quot;-&quot;??\ _€_-;_-@_-"/>
    <numFmt numFmtId="185" formatCode="&quot;$&quot;#,##0.00_);[Red]\(&quot;$&quot;#,##0.00\)"/>
    <numFmt numFmtId="186" formatCode="_-* #,##0.00\ &quot;Pts&quot;_-;\-* #,##0.00\ &quot;Pts&quot;_-;_-* &quot;-&quot;??\ &quot;Pts&quot;_-;_-@_-"/>
    <numFmt numFmtId="187" formatCode="#,##0.0000"/>
    <numFmt numFmtId="188" formatCode="#,##0\ &quot;Pta&quot;;\-#,##0\ &quot;Pta&quot;"/>
    <numFmt numFmtId="189" formatCode="#,##0.00\ &quot;Pta&quot;;\-#,##0.00\ &quot;Pta&quot;"/>
    <numFmt numFmtId="190" formatCode="#,##0\ &quot;pta&quot;;\-#,##0\ &quot;pta&quot;"/>
    <numFmt numFmtId="191" formatCode="&quot;$&quot;\ #,##0"/>
    <numFmt numFmtId="192" formatCode="_ &quot;$&quot;* #,##0_ ;_ &quot;$&quot;* \-#,##0_ ;_ &quot;$&quot;* &quot;-&quot;_ ;_ @_ "/>
    <numFmt numFmtId="193" formatCode="_ &quot;$&quot;* #,##0.00_ ;_ &quot;$&quot;* \-#,##0.00_ ;_ &quot;$&quot;* &quot;-&quot;??_ ;_ @_ "/>
    <numFmt numFmtId="194" formatCode="_ * #,##0_ ;_ * \-#,##0_ ;_ * &quot;-&quot;_ ;_ @_ "/>
  </numFmts>
  <fonts count="99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8"/>
      <name val="Arial Narrow"/>
      <family val="2"/>
    </font>
    <font>
      <sz val="8"/>
      <color rgb="FF2F3D44"/>
      <name val="Arial Narrow"/>
      <family val="2"/>
    </font>
    <font>
      <b/>
      <sz val="9"/>
      <name val="Arial Narrow"/>
      <family val="2"/>
    </font>
    <font>
      <b/>
      <sz val="10"/>
      <name val="Arial Narrow"/>
      <family val="2"/>
    </font>
    <font>
      <sz val="8"/>
      <name val="Arial"/>
      <family val="2"/>
    </font>
    <font>
      <sz val="8"/>
      <color indexed="8"/>
      <name val="Arial"/>
      <family val="2"/>
    </font>
    <font>
      <sz val="8"/>
      <color rgb="FFFF0000"/>
      <name val="Arial Narrow"/>
      <family val="2"/>
    </font>
    <font>
      <sz val="8"/>
      <color theme="1"/>
      <name val="Arial Narrow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</font>
    <font>
      <sz val="10"/>
      <color theme="1"/>
      <name val="Calibri"/>
      <family val="2"/>
      <scheme val="minor"/>
    </font>
    <font>
      <sz val="12"/>
      <color indexed="8"/>
      <name val="Times New Roman"/>
      <family val="2"/>
    </font>
    <font>
      <sz val="12"/>
      <color indexed="9"/>
      <name val="Times New Roman"/>
      <family val="2"/>
    </font>
    <font>
      <sz val="10"/>
      <color indexed="9"/>
      <name val="Arial"/>
      <family val="2"/>
    </font>
    <font>
      <sz val="12"/>
      <color indexed="20"/>
      <name val="Times New Roman"/>
      <family val="2"/>
    </font>
    <font>
      <sz val="10"/>
      <color indexed="17"/>
      <name val="Arial"/>
      <family val="2"/>
    </font>
    <font>
      <b/>
      <sz val="12"/>
      <color indexed="52"/>
      <name val="Times New Roman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b/>
      <sz val="12"/>
      <color indexed="9"/>
      <name val="Times New Roman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9"/>
      <name val="Verdana"/>
      <family val="2"/>
    </font>
    <font>
      <i/>
      <sz val="12"/>
      <color indexed="23"/>
      <name val="Times New Roman"/>
      <family val="2"/>
    </font>
    <font>
      <sz val="12"/>
      <color indexed="17"/>
      <name val="Times New Roman"/>
      <family val="2"/>
    </font>
    <font>
      <b/>
      <sz val="15"/>
      <color indexed="56"/>
      <name val="Calibri"/>
      <family val="2"/>
    </font>
    <font>
      <b/>
      <sz val="15"/>
      <color indexed="56"/>
      <name val="Times New Roman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u/>
      <sz val="10"/>
      <color indexed="12"/>
      <name val="Arial"/>
      <family val="2"/>
    </font>
    <font>
      <u/>
      <sz val="10"/>
      <color indexed="18"/>
      <name val="Arial"/>
      <family val="2"/>
    </font>
    <font>
      <u/>
      <sz val="8.5"/>
      <color indexed="12"/>
      <name val="Arial"/>
      <family val="2"/>
    </font>
    <font>
      <u/>
      <sz val="11"/>
      <color indexed="12"/>
      <name val="Calibri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sz val="10"/>
      <color indexed="20"/>
      <name val="Arial"/>
      <family val="2"/>
    </font>
    <font>
      <sz val="12"/>
      <color indexed="62"/>
      <name val="Times New Roman"/>
      <family val="2"/>
    </font>
    <font>
      <sz val="12"/>
      <color indexed="52"/>
      <name val="Times New Roman"/>
      <family val="2"/>
    </font>
    <font>
      <sz val="10"/>
      <name val="Verdana"/>
      <family val="2"/>
    </font>
    <font>
      <sz val="10"/>
      <name val="Palatino Linotype"/>
      <family val="1"/>
    </font>
    <font>
      <sz val="10"/>
      <color indexed="60"/>
      <name val="Arial"/>
      <family val="2"/>
    </font>
    <font>
      <sz val="10"/>
      <name val="Tahoma"/>
      <family val="2"/>
    </font>
    <font>
      <b/>
      <sz val="12"/>
      <color indexed="63"/>
      <name val="Times New Roman"/>
      <family val="2"/>
    </font>
    <font>
      <sz val="10"/>
      <color rgb="FF3F3F3F"/>
      <name val="Calibri"/>
      <family val="2"/>
      <scheme val="minor"/>
    </font>
    <font>
      <b/>
      <sz val="10"/>
      <color indexed="63"/>
      <name val="Arial"/>
      <family val="2"/>
    </font>
    <font>
      <sz val="10"/>
      <color rgb="FFFF0000"/>
      <name val="Calibri"/>
      <family val="2"/>
      <scheme val="minor"/>
    </font>
    <font>
      <sz val="10"/>
      <color indexed="10"/>
      <name val="Arial"/>
      <family val="2"/>
    </font>
    <font>
      <sz val="10"/>
      <color rgb="FF7F7F7F"/>
      <name val="Calibri"/>
      <family val="2"/>
      <scheme val="minor"/>
    </font>
    <font>
      <i/>
      <sz val="10"/>
      <color indexed="23"/>
      <name val="Arial"/>
      <family val="2"/>
    </font>
    <font>
      <sz val="10"/>
      <color theme="3"/>
      <name val="Calibri"/>
      <family val="2"/>
      <scheme val="minor"/>
    </font>
    <font>
      <b/>
      <sz val="15"/>
      <color indexed="56"/>
      <name val="Arial"/>
      <family val="2"/>
    </font>
    <font>
      <sz val="10"/>
      <color theme="3"/>
      <name val="Cambria"/>
      <family val="1"/>
      <scheme val="major"/>
    </font>
    <font>
      <b/>
      <sz val="13"/>
      <color indexed="56"/>
      <name val="Arial"/>
      <family val="2"/>
    </font>
    <font>
      <b/>
      <sz val="10"/>
      <color indexed="8"/>
      <name val="Arial"/>
      <family val="2"/>
    </font>
    <font>
      <sz val="12"/>
      <color indexed="10"/>
      <name val="Times New Roman"/>
      <family val="2"/>
    </font>
    <font>
      <sz val="11"/>
      <name val="Calibri"/>
      <family val="2"/>
      <scheme val="minor"/>
    </font>
    <font>
      <sz val="8"/>
      <color rgb="FF000000"/>
      <name val="Arial Narrow"/>
      <family val="2"/>
    </font>
    <font>
      <sz val="8"/>
      <name val="Calibri"/>
      <family val="2"/>
      <scheme val="minor"/>
    </font>
    <font>
      <sz val="8"/>
      <color rgb="FF666666"/>
      <name val="Trebuchet MS"/>
      <family val="2"/>
    </font>
  </fonts>
  <fills count="8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79747"/>
        <bgColor indexed="64"/>
      </patternFill>
    </fill>
    <fill>
      <patternFill patternType="solid">
        <fgColor rgb="FF007DB5"/>
        <bgColor indexed="64"/>
      </patternFill>
    </fill>
    <fill>
      <patternFill patternType="solid">
        <fgColor rgb="FF33CCFF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2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62026">
    <xf numFmtId="0" fontId="0" fillId="0" borderId="0"/>
    <xf numFmtId="44" fontId="11" fillId="0" borderId="0" applyFont="0" applyFill="0" applyBorder="0" applyAlignment="0" applyProtection="0"/>
    <xf numFmtId="0" fontId="13" fillId="0" borderId="0"/>
    <xf numFmtId="0" fontId="11" fillId="0" borderId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3" fillId="0" borderId="0"/>
    <xf numFmtId="0" fontId="13" fillId="0" borderId="0"/>
    <xf numFmtId="0" fontId="11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43" fontId="11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29" fillId="7" borderId="0" applyNumberFormat="0" applyBorder="0" applyAlignment="0" applyProtection="0"/>
    <xf numFmtId="0" fontId="28" fillId="13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8" fillId="16" borderId="0" applyNumberFormat="0" applyBorder="0" applyAlignment="0" applyProtection="0"/>
    <xf numFmtId="0" fontId="29" fillId="15" borderId="0" applyNumberFormat="0" applyBorder="0" applyAlignment="0" applyProtection="0"/>
    <xf numFmtId="0" fontId="29" fillId="6" borderId="0" applyNumberFormat="0" applyBorder="0" applyAlignment="0" applyProtection="0"/>
    <xf numFmtId="0" fontId="29" fillId="10" borderId="0" applyNumberFormat="0" applyBorder="0" applyAlignment="0" applyProtection="0"/>
    <xf numFmtId="0" fontId="29" fillId="9" borderId="0" applyNumberFormat="0" applyBorder="0" applyAlignment="0" applyProtection="0"/>
    <xf numFmtId="0" fontId="29" fillId="13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4" borderId="0" applyNumberFormat="0" applyBorder="0" applyAlignment="0" applyProtection="0"/>
    <xf numFmtId="0" fontId="29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17" fillId="8" borderId="0" applyNumberFormat="0" applyBorder="0" applyAlignment="0" applyProtection="0"/>
    <xf numFmtId="0" fontId="22" fillId="20" borderId="26" applyNumberFormat="0" applyAlignment="0" applyProtection="0"/>
    <xf numFmtId="0" fontId="24" fillId="21" borderId="27" applyNumberFormat="0" applyAlignment="0" applyProtection="0"/>
    <xf numFmtId="0" fontId="23" fillId="0" borderId="28" applyNumberFormat="0" applyFill="0" applyAlignment="0" applyProtection="0"/>
    <xf numFmtId="0" fontId="16" fillId="0" borderId="0" applyNumberFormat="0" applyFill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4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25" borderId="0" applyNumberFormat="0" applyBorder="0" applyAlignment="0" applyProtection="0"/>
    <xf numFmtId="0" fontId="20" fillId="11" borderId="26" applyNumberFormat="0" applyAlignment="0" applyProtection="0"/>
    <xf numFmtId="0" fontId="18" fillId="7" borderId="0" applyNumberFormat="0" applyBorder="0" applyAlignment="0" applyProtection="0"/>
    <xf numFmtId="16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9" fillId="26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29" fillId="27" borderId="29" applyNumberFormat="0" applyFont="0" applyAlignment="0" applyProtection="0"/>
    <xf numFmtId="0" fontId="21" fillId="20" borderId="30" applyNumberFormat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5" fillId="0" borderId="31" applyNumberFormat="0" applyFill="0" applyAlignment="0" applyProtection="0"/>
    <xf numFmtId="0" fontId="16" fillId="0" borderId="32" applyNumberFormat="0" applyFill="0" applyAlignment="0" applyProtection="0"/>
    <xf numFmtId="0" fontId="14" fillId="0" borderId="0" applyNumberFormat="0" applyFill="0" applyBorder="0" applyAlignment="0" applyProtection="0"/>
    <xf numFmtId="0" fontId="27" fillId="0" borderId="33" applyNumberFormat="0" applyFill="0" applyAlignment="0" applyProtection="0"/>
    <xf numFmtId="0" fontId="29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48" fillId="6" borderId="0" applyNumberFormat="0" applyBorder="0" applyAlignment="0" applyProtection="0"/>
    <xf numFmtId="0" fontId="29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48" fillId="7" borderId="0" applyNumberFormat="0" applyBorder="0" applyAlignment="0" applyProtection="0"/>
    <xf numFmtId="0" fontId="29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48" fillId="8" borderId="0" applyNumberFormat="0" applyBorder="0" applyAlignment="0" applyProtection="0"/>
    <xf numFmtId="0" fontId="29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48" fillId="9" borderId="0" applyNumberFormat="0" applyBorder="0" applyAlignment="0" applyProtection="0"/>
    <xf numFmtId="0" fontId="29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48" fillId="10" borderId="0" applyNumberFormat="0" applyBorder="0" applyAlignment="0" applyProtection="0"/>
    <xf numFmtId="0" fontId="29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48" fillId="11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3" fillId="36" borderId="0" applyNumberFormat="0" applyBorder="0" applyAlignment="0" applyProtection="0"/>
    <xf numFmtId="0" fontId="29" fillId="59" borderId="0" applyNumberFormat="0" applyBorder="0" applyAlignment="0" applyProtection="0"/>
    <xf numFmtId="0" fontId="29" fillId="6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13" fillId="36" borderId="0" applyNumberFormat="0" applyBorder="0" applyAlignment="0" applyProtection="0"/>
    <xf numFmtId="0" fontId="29" fillId="59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29" fillId="6" borderId="0" applyNumberFormat="0" applyBorder="0" applyAlignment="0" applyProtection="0"/>
    <xf numFmtId="0" fontId="29" fillId="59" borderId="0" applyNumberFormat="0" applyBorder="0" applyAlignment="0" applyProtection="0"/>
    <xf numFmtId="0" fontId="13" fillId="36" borderId="0" applyNumberFormat="0" applyBorder="0" applyAlignment="0" applyProtection="0"/>
    <xf numFmtId="0" fontId="29" fillId="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29" fillId="6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6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59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59" borderId="0" applyNumberFormat="0" applyBorder="0" applyAlignment="0" applyProtection="0"/>
    <xf numFmtId="0" fontId="29" fillId="6" borderId="0" applyNumberFormat="0" applyBorder="0" applyAlignment="0" applyProtection="0"/>
    <xf numFmtId="0" fontId="29" fillId="59" borderId="0" applyNumberFormat="0" applyBorder="0" applyAlignment="0" applyProtection="0"/>
    <xf numFmtId="0" fontId="29" fillId="6" borderId="0" applyNumberFormat="0" applyBorder="0" applyAlignment="0" applyProtection="0"/>
    <xf numFmtId="0" fontId="29" fillId="59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12" fillId="6" borderId="0" applyNumberFormat="0" applyBorder="0" applyAlignment="0" applyProtection="0"/>
    <xf numFmtId="0" fontId="29" fillId="59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13" fillId="3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13" fillId="3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13" fillId="3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13" fillId="3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59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13" fillId="40" borderId="0" applyNumberFormat="0" applyBorder="0" applyAlignment="0" applyProtection="0"/>
    <xf numFmtId="0" fontId="29" fillId="60" borderId="0" applyNumberFormat="0" applyBorder="0" applyAlignment="0" applyProtection="0"/>
    <xf numFmtId="0" fontId="29" fillId="7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13" fillId="40" borderId="0" applyNumberFormat="0" applyBorder="0" applyAlignment="0" applyProtection="0"/>
    <xf numFmtId="0" fontId="29" fillId="6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29" fillId="7" borderId="0" applyNumberFormat="0" applyBorder="0" applyAlignment="0" applyProtection="0"/>
    <xf numFmtId="0" fontId="29" fillId="60" borderId="0" applyNumberFormat="0" applyBorder="0" applyAlignment="0" applyProtection="0"/>
    <xf numFmtId="0" fontId="13" fillId="40" borderId="0" applyNumberFormat="0" applyBorder="0" applyAlignment="0" applyProtection="0"/>
    <xf numFmtId="0" fontId="29" fillId="7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29" fillId="7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7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6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60" borderId="0" applyNumberFormat="0" applyBorder="0" applyAlignment="0" applyProtection="0"/>
    <xf numFmtId="0" fontId="29" fillId="7" borderId="0" applyNumberFormat="0" applyBorder="0" applyAlignment="0" applyProtection="0"/>
    <xf numFmtId="0" fontId="29" fillId="60" borderId="0" applyNumberFormat="0" applyBorder="0" applyAlignment="0" applyProtection="0"/>
    <xf numFmtId="0" fontId="29" fillId="7" borderId="0" applyNumberFormat="0" applyBorder="0" applyAlignment="0" applyProtection="0"/>
    <xf numFmtId="0" fontId="29" fillId="6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12" fillId="7" borderId="0" applyNumberFormat="0" applyBorder="0" applyAlignment="0" applyProtection="0"/>
    <xf numFmtId="0" fontId="29" fillId="6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13" fillId="4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13" fillId="4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13" fillId="4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13" fillId="4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13" fillId="44" borderId="0" applyNumberFormat="0" applyBorder="0" applyAlignment="0" applyProtection="0"/>
    <xf numFmtId="0" fontId="29" fillId="61" borderId="0" applyNumberFormat="0" applyBorder="0" applyAlignment="0" applyProtection="0"/>
    <xf numFmtId="0" fontId="29" fillId="8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13" fillId="44" borderId="0" applyNumberFormat="0" applyBorder="0" applyAlignment="0" applyProtection="0"/>
    <xf numFmtId="0" fontId="29" fillId="61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29" fillId="8" borderId="0" applyNumberFormat="0" applyBorder="0" applyAlignment="0" applyProtection="0"/>
    <xf numFmtId="0" fontId="29" fillId="61" borderId="0" applyNumberFormat="0" applyBorder="0" applyAlignment="0" applyProtection="0"/>
    <xf numFmtId="0" fontId="13" fillId="44" borderId="0" applyNumberFormat="0" applyBorder="0" applyAlignment="0" applyProtection="0"/>
    <xf numFmtId="0" fontId="29" fillId="8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29" fillId="8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8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6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61" borderId="0" applyNumberFormat="0" applyBorder="0" applyAlignment="0" applyProtection="0"/>
    <xf numFmtId="0" fontId="29" fillId="8" borderId="0" applyNumberFormat="0" applyBorder="0" applyAlignment="0" applyProtection="0"/>
    <xf numFmtId="0" fontId="29" fillId="61" borderId="0" applyNumberFormat="0" applyBorder="0" applyAlignment="0" applyProtection="0"/>
    <xf numFmtId="0" fontId="29" fillId="8" borderId="0" applyNumberFormat="0" applyBorder="0" applyAlignment="0" applyProtection="0"/>
    <xf numFmtId="0" fontId="29" fillId="6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12" fillId="8" borderId="0" applyNumberFormat="0" applyBorder="0" applyAlignment="0" applyProtection="0"/>
    <xf numFmtId="0" fontId="29" fillId="6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13" fillId="44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13" fillId="44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13" fillId="44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13" fillId="44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13" fillId="48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13" fillId="48" borderId="0" applyNumberFormat="0" applyBorder="0" applyAlignment="0" applyProtection="0"/>
    <xf numFmtId="0" fontId="29" fillId="62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13" fillId="48" borderId="0" applyNumberFormat="0" applyBorder="0" applyAlignment="0" applyProtection="0"/>
    <xf numFmtId="0" fontId="29" fillId="9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2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48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48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48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48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52" borderId="0" applyNumberFormat="0" applyBorder="0" applyAlignment="0" applyProtection="0"/>
    <xf numFmtId="0" fontId="29" fillId="63" borderId="0" applyNumberFormat="0" applyBorder="0" applyAlignment="0" applyProtection="0"/>
    <xf numFmtId="0" fontId="29" fillId="10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13" fillId="52" borderId="0" applyNumberFormat="0" applyBorder="0" applyAlignment="0" applyProtection="0"/>
    <xf numFmtId="0" fontId="29" fillId="63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29" fillId="10" borderId="0" applyNumberFormat="0" applyBorder="0" applyAlignment="0" applyProtection="0"/>
    <xf numFmtId="0" fontId="29" fillId="63" borderId="0" applyNumberFormat="0" applyBorder="0" applyAlignment="0" applyProtection="0"/>
    <xf numFmtId="0" fontId="13" fillId="52" borderId="0" applyNumberFormat="0" applyBorder="0" applyAlignment="0" applyProtection="0"/>
    <xf numFmtId="0" fontId="29" fillId="10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29" fillId="10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10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63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63" borderId="0" applyNumberFormat="0" applyBorder="0" applyAlignment="0" applyProtection="0"/>
    <xf numFmtId="0" fontId="29" fillId="10" borderId="0" applyNumberFormat="0" applyBorder="0" applyAlignment="0" applyProtection="0"/>
    <xf numFmtId="0" fontId="29" fillId="63" borderId="0" applyNumberFormat="0" applyBorder="0" applyAlignment="0" applyProtection="0"/>
    <xf numFmtId="0" fontId="29" fillId="10" borderId="0" applyNumberFormat="0" applyBorder="0" applyAlignment="0" applyProtection="0"/>
    <xf numFmtId="0" fontId="29" fillId="63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12" fillId="10" borderId="0" applyNumberFormat="0" applyBorder="0" applyAlignment="0" applyProtection="0"/>
    <xf numFmtId="0" fontId="29" fillId="63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13" fillId="52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13" fillId="52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13" fillId="52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13" fillId="52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13" fillId="56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13" fillId="56" borderId="0" applyNumberFormat="0" applyBorder="0" applyAlignment="0" applyProtection="0"/>
    <xf numFmtId="0" fontId="29" fillId="64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13" fillId="56" borderId="0" applyNumberFormat="0" applyBorder="0" applyAlignment="0" applyProtection="0"/>
    <xf numFmtId="0" fontId="29" fillId="11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2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3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3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3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3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13" fillId="56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48" fillId="12" borderId="0" applyNumberFormat="0" applyBorder="0" applyAlignment="0" applyProtection="0"/>
    <xf numFmtId="0" fontId="48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48" fillId="12" borderId="0" applyNumberFormat="0" applyBorder="0" applyAlignment="0" applyProtection="0"/>
    <xf numFmtId="0" fontId="29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48" fillId="13" borderId="0" applyNumberFormat="0" applyBorder="0" applyAlignment="0" applyProtection="0"/>
    <xf numFmtId="0" fontId="29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48" fillId="14" borderId="0" applyNumberFormat="0" applyBorder="0" applyAlignment="0" applyProtection="0"/>
    <xf numFmtId="0" fontId="29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48" fillId="9" borderId="0" applyNumberFormat="0" applyBorder="0" applyAlignment="0" applyProtection="0"/>
    <xf numFmtId="0" fontId="29" fillId="12" borderId="0" applyNumberFormat="0" applyBorder="0" applyAlignment="0" applyProtection="0"/>
    <xf numFmtId="0" fontId="48" fillId="12" borderId="0" applyNumberFormat="0" applyBorder="0" applyAlignment="0" applyProtection="0"/>
    <xf numFmtId="0" fontId="48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48" fillId="12" borderId="0" applyNumberFormat="0" applyBorder="0" applyAlignment="0" applyProtection="0"/>
    <xf numFmtId="0" fontId="29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48" fillId="15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13" fillId="37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13" fillId="37" borderId="0" applyNumberFormat="0" applyBorder="0" applyAlignment="0" applyProtection="0"/>
    <xf numFmtId="0" fontId="29" fillId="65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13" fillId="37" borderId="0" applyNumberFormat="0" applyBorder="0" applyAlignment="0" applyProtection="0"/>
    <xf numFmtId="0" fontId="29" fillId="12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2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37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37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37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37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41" borderId="0" applyNumberFormat="0" applyBorder="0" applyAlignment="0" applyProtection="0"/>
    <xf numFmtId="0" fontId="29" fillId="66" borderId="0" applyNumberFormat="0" applyBorder="0" applyAlignment="0" applyProtection="0"/>
    <xf numFmtId="0" fontId="29" fillId="13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13" fillId="41" borderId="0" applyNumberFormat="0" applyBorder="0" applyAlignment="0" applyProtection="0"/>
    <xf numFmtId="0" fontId="29" fillId="66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29" fillId="13" borderId="0" applyNumberFormat="0" applyBorder="0" applyAlignment="0" applyProtection="0"/>
    <xf numFmtId="0" fontId="29" fillId="66" borderId="0" applyNumberFormat="0" applyBorder="0" applyAlignment="0" applyProtection="0"/>
    <xf numFmtId="0" fontId="13" fillId="41" borderId="0" applyNumberFormat="0" applyBorder="0" applyAlignment="0" applyProtection="0"/>
    <xf numFmtId="0" fontId="29" fillId="13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29" fillId="13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13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66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66" borderId="0" applyNumberFormat="0" applyBorder="0" applyAlignment="0" applyProtection="0"/>
    <xf numFmtId="0" fontId="29" fillId="13" borderId="0" applyNumberFormat="0" applyBorder="0" applyAlignment="0" applyProtection="0"/>
    <xf numFmtId="0" fontId="29" fillId="66" borderId="0" applyNumberFormat="0" applyBorder="0" applyAlignment="0" applyProtection="0"/>
    <xf numFmtId="0" fontId="29" fillId="13" borderId="0" applyNumberFormat="0" applyBorder="0" applyAlignment="0" applyProtection="0"/>
    <xf numFmtId="0" fontId="29" fillId="66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12" fillId="13" borderId="0" applyNumberFormat="0" applyBorder="0" applyAlignment="0" applyProtection="0"/>
    <xf numFmtId="0" fontId="29" fillId="66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13" fillId="41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13" fillId="41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13" fillId="41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13" fillId="41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13" fillId="45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13" fillId="45" borderId="0" applyNumberFormat="0" applyBorder="0" applyAlignment="0" applyProtection="0"/>
    <xf numFmtId="0" fontId="29" fillId="67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13" fillId="45" borderId="0" applyNumberFormat="0" applyBorder="0" applyAlignment="0" applyProtection="0"/>
    <xf numFmtId="0" fontId="29" fillId="14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2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45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45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45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45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49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13" fillId="49" borderId="0" applyNumberFormat="0" applyBorder="0" applyAlignment="0" applyProtection="0"/>
    <xf numFmtId="0" fontId="29" fillId="62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13" fillId="49" borderId="0" applyNumberFormat="0" applyBorder="0" applyAlignment="0" applyProtection="0"/>
    <xf numFmtId="0" fontId="29" fillId="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2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4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4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4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4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53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13" fillId="53" borderId="0" applyNumberFormat="0" applyBorder="0" applyAlignment="0" applyProtection="0"/>
    <xf numFmtId="0" fontId="29" fillId="65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13" fillId="53" borderId="0" applyNumberFormat="0" applyBorder="0" applyAlignment="0" applyProtection="0"/>
    <xf numFmtId="0" fontId="29" fillId="12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2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53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53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53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53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57" borderId="0" applyNumberFormat="0" applyBorder="0" applyAlignment="0" applyProtection="0"/>
    <xf numFmtId="0" fontId="29" fillId="68" borderId="0" applyNumberFormat="0" applyBorder="0" applyAlignment="0" applyProtection="0"/>
    <xf numFmtId="0" fontId="29" fillId="15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13" fillId="57" borderId="0" applyNumberFormat="0" applyBorder="0" applyAlignment="0" applyProtection="0"/>
    <xf numFmtId="0" fontId="29" fillId="68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29" fillId="15" borderId="0" applyNumberFormat="0" applyBorder="0" applyAlignment="0" applyProtection="0"/>
    <xf numFmtId="0" fontId="29" fillId="68" borderId="0" applyNumberFormat="0" applyBorder="0" applyAlignment="0" applyProtection="0"/>
    <xf numFmtId="0" fontId="13" fillId="57" borderId="0" applyNumberFormat="0" applyBorder="0" applyAlignment="0" applyProtection="0"/>
    <xf numFmtId="0" fontId="29" fillId="15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29" fillId="15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15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68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68" borderId="0" applyNumberFormat="0" applyBorder="0" applyAlignment="0" applyProtection="0"/>
    <xf numFmtId="0" fontId="29" fillId="15" borderId="0" applyNumberFormat="0" applyBorder="0" applyAlignment="0" applyProtection="0"/>
    <xf numFmtId="0" fontId="29" fillId="68" borderId="0" applyNumberFormat="0" applyBorder="0" applyAlignment="0" applyProtection="0"/>
    <xf numFmtId="0" fontId="29" fillId="15" borderId="0" applyNumberFormat="0" applyBorder="0" applyAlignment="0" applyProtection="0"/>
    <xf numFmtId="0" fontId="29" fillId="68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12" fillId="15" borderId="0" applyNumberFormat="0" applyBorder="0" applyAlignment="0" applyProtection="0"/>
    <xf numFmtId="0" fontId="29" fillId="68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13" fillId="5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13" fillId="5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13" fillId="5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13" fillId="57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13" fillId="57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8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28" fillId="16" borderId="0" applyNumberFormat="0" applyBorder="0" applyAlignment="0" applyProtection="0"/>
    <xf numFmtId="0" fontId="49" fillId="16" borderId="0" applyNumberFormat="0" applyBorder="0" applyAlignment="0" applyProtection="0"/>
    <xf numFmtId="0" fontId="28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28" fillId="13" borderId="0" applyNumberFormat="0" applyBorder="0" applyAlignment="0" applyProtection="0"/>
    <xf numFmtId="0" fontId="49" fillId="13" borderId="0" applyNumberFormat="0" applyBorder="0" applyAlignment="0" applyProtection="0"/>
    <xf numFmtId="0" fontId="28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28" fillId="14" borderId="0" applyNumberFormat="0" applyBorder="0" applyAlignment="0" applyProtection="0"/>
    <xf numFmtId="0" fontId="49" fillId="14" borderId="0" applyNumberFormat="0" applyBorder="0" applyAlignment="0" applyProtection="0"/>
    <xf numFmtId="0" fontId="28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28" fillId="17" borderId="0" applyNumberFormat="0" applyBorder="0" applyAlignment="0" applyProtection="0"/>
    <xf numFmtId="0" fontId="49" fillId="17" borderId="0" applyNumberFormat="0" applyBorder="0" applyAlignment="0" applyProtection="0"/>
    <xf numFmtId="0" fontId="28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28" fillId="18" borderId="0" applyNumberFormat="0" applyBorder="0" applyAlignment="0" applyProtection="0"/>
    <xf numFmtId="0" fontId="49" fillId="18" borderId="0" applyNumberFormat="0" applyBorder="0" applyAlignment="0" applyProtection="0"/>
    <xf numFmtId="0" fontId="28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28" fillId="19" borderId="0" applyNumberFormat="0" applyBorder="0" applyAlignment="0" applyProtection="0"/>
    <xf numFmtId="0" fontId="49" fillId="19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5" fillId="38" borderId="0" applyNumberFormat="0" applyBorder="0" applyAlignment="0" applyProtection="0"/>
    <xf numFmtId="0" fontId="28" fillId="69" borderId="0" applyNumberFormat="0" applyBorder="0" applyAlignment="0" applyProtection="0"/>
    <xf numFmtId="0" fontId="28" fillId="16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45" fillId="38" borderId="0" applyNumberFormat="0" applyBorder="0" applyAlignment="0" applyProtection="0"/>
    <xf numFmtId="0" fontId="28" fillId="69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28" fillId="16" borderId="0" applyNumberFormat="0" applyBorder="0" applyAlignment="0" applyProtection="0"/>
    <xf numFmtId="0" fontId="28" fillId="69" borderId="0" applyNumberFormat="0" applyBorder="0" applyAlignment="0" applyProtection="0"/>
    <xf numFmtId="0" fontId="45" fillId="38" borderId="0" applyNumberFormat="0" applyBorder="0" applyAlignment="0" applyProtection="0"/>
    <xf numFmtId="0" fontId="28" fillId="16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28" fillId="16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16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69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50" fillId="16" borderId="0" applyNumberFormat="0" applyBorder="0" applyAlignment="0" applyProtection="0"/>
    <xf numFmtId="0" fontId="28" fillId="69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45" fillId="38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45" fillId="38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45" fillId="38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45" fillId="42" borderId="0" applyNumberFormat="0" applyBorder="0" applyAlignment="0" applyProtection="0"/>
    <xf numFmtId="0" fontId="28" fillId="66" borderId="0" applyNumberFormat="0" applyBorder="0" applyAlignment="0" applyProtection="0"/>
    <xf numFmtId="0" fontId="28" fillId="13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45" fillId="42" borderId="0" applyNumberFormat="0" applyBorder="0" applyAlignment="0" applyProtection="0"/>
    <xf numFmtId="0" fontId="28" fillId="66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28" fillId="13" borderId="0" applyNumberFormat="0" applyBorder="0" applyAlignment="0" applyProtection="0"/>
    <xf numFmtId="0" fontId="28" fillId="66" borderId="0" applyNumberFormat="0" applyBorder="0" applyAlignment="0" applyProtection="0"/>
    <xf numFmtId="0" fontId="45" fillId="42" borderId="0" applyNumberFormat="0" applyBorder="0" applyAlignment="0" applyProtection="0"/>
    <xf numFmtId="0" fontId="28" fillId="13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28" fillId="13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13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66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50" fillId="13" borderId="0" applyNumberFormat="0" applyBorder="0" applyAlignment="0" applyProtection="0"/>
    <xf numFmtId="0" fontId="28" fillId="66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45" fillId="42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45" fillId="42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45" fillId="42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66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45" fillId="46" borderId="0" applyNumberFormat="0" applyBorder="0" applyAlignment="0" applyProtection="0"/>
    <xf numFmtId="0" fontId="28" fillId="67" borderId="0" applyNumberFormat="0" applyBorder="0" applyAlignment="0" applyProtection="0"/>
    <xf numFmtId="0" fontId="28" fillId="14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45" fillId="46" borderId="0" applyNumberFormat="0" applyBorder="0" applyAlignment="0" applyProtection="0"/>
    <xf numFmtId="0" fontId="28" fillId="67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28" fillId="14" borderId="0" applyNumberFormat="0" applyBorder="0" applyAlignment="0" applyProtection="0"/>
    <xf numFmtId="0" fontId="28" fillId="67" borderId="0" applyNumberFormat="0" applyBorder="0" applyAlignment="0" applyProtection="0"/>
    <xf numFmtId="0" fontId="45" fillId="46" borderId="0" applyNumberFormat="0" applyBorder="0" applyAlignment="0" applyProtection="0"/>
    <xf numFmtId="0" fontId="28" fillId="14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28" fillId="14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14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67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50" fillId="14" borderId="0" applyNumberFormat="0" applyBorder="0" applyAlignment="0" applyProtection="0"/>
    <xf numFmtId="0" fontId="28" fillId="67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45" fillId="46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45" fillId="46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45" fillId="50" borderId="0" applyNumberFormat="0" applyBorder="0" applyAlignment="0" applyProtection="0"/>
    <xf numFmtId="0" fontId="28" fillId="70" borderId="0" applyNumberFormat="0" applyBorder="0" applyAlignment="0" applyProtection="0"/>
    <xf numFmtId="0" fontId="28" fillId="17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45" fillId="50" borderId="0" applyNumberFormat="0" applyBorder="0" applyAlignment="0" applyProtection="0"/>
    <xf numFmtId="0" fontId="28" fillId="7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28" fillId="17" borderId="0" applyNumberFormat="0" applyBorder="0" applyAlignment="0" applyProtection="0"/>
    <xf numFmtId="0" fontId="28" fillId="70" borderId="0" applyNumberFormat="0" applyBorder="0" applyAlignment="0" applyProtection="0"/>
    <xf numFmtId="0" fontId="45" fillId="50" borderId="0" applyNumberFormat="0" applyBorder="0" applyAlignment="0" applyProtection="0"/>
    <xf numFmtId="0" fontId="28" fillId="17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28" fillId="17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17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70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50" fillId="17" borderId="0" applyNumberFormat="0" applyBorder="0" applyAlignment="0" applyProtection="0"/>
    <xf numFmtId="0" fontId="28" fillId="70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45" fillId="50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45" fillId="50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45" fillId="54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45" fillId="54" borderId="0" applyNumberFormat="0" applyBorder="0" applyAlignment="0" applyProtection="0"/>
    <xf numFmtId="0" fontId="28" fillId="71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45" fillId="54" borderId="0" applyNumberFormat="0" applyBorder="0" applyAlignment="0" applyProtection="0"/>
    <xf numFmtId="0" fontId="28" fillId="18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50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45" fillId="54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45" fillId="54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45" fillId="58" borderId="0" applyNumberFormat="0" applyBorder="0" applyAlignment="0" applyProtection="0"/>
    <xf numFmtId="0" fontId="28" fillId="72" borderId="0" applyNumberFormat="0" applyBorder="0" applyAlignment="0" applyProtection="0"/>
    <xf numFmtId="0" fontId="28" fillId="19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45" fillId="58" borderId="0" applyNumberFormat="0" applyBorder="0" applyAlignment="0" applyProtection="0"/>
    <xf numFmtId="0" fontId="28" fillId="72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28" fillId="19" borderId="0" applyNumberFormat="0" applyBorder="0" applyAlignment="0" applyProtection="0"/>
    <xf numFmtId="0" fontId="28" fillId="72" borderId="0" applyNumberFormat="0" applyBorder="0" applyAlignment="0" applyProtection="0"/>
    <xf numFmtId="0" fontId="45" fillId="58" borderId="0" applyNumberFormat="0" applyBorder="0" applyAlignment="0" applyProtection="0"/>
    <xf numFmtId="0" fontId="28" fillId="19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28" fillId="19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19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72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50" fillId="19" borderId="0" applyNumberFormat="0" applyBorder="0" applyAlignment="0" applyProtection="0"/>
    <xf numFmtId="0" fontId="28" fillId="72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5" fillId="58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5" fillId="58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28" fillId="22" borderId="0" applyNumberFormat="0" applyBorder="0" applyAlignment="0" applyProtection="0"/>
    <xf numFmtId="0" fontId="49" fillId="22" borderId="0" applyNumberFormat="0" applyBorder="0" applyAlignment="0" applyProtection="0"/>
    <xf numFmtId="0" fontId="28" fillId="23" borderId="0" applyNumberFormat="0" applyBorder="0" applyAlignment="0" applyProtection="0"/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28" fillId="23" borderId="0" applyNumberFormat="0" applyBorder="0" applyAlignment="0" applyProtection="0"/>
    <xf numFmtId="0" fontId="49" fillId="23" borderId="0" applyNumberFormat="0" applyBorder="0" applyAlignment="0" applyProtection="0"/>
    <xf numFmtId="0" fontId="28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28" fillId="24" borderId="0" applyNumberFormat="0" applyBorder="0" applyAlignment="0" applyProtection="0"/>
    <xf numFmtId="0" fontId="49" fillId="24" borderId="0" applyNumberFormat="0" applyBorder="0" applyAlignment="0" applyProtection="0"/>
    <xf numFmtId="0" fontId="28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28" fillId="17" borderId="0" applyNumberFormat="0" applyBorder="0" applyAlignment="0" applyProtection="0"/>
    <xf numFmtId="0" fontId="49" fillId="17" borderId="0" applyNumberFormat="0" applyBorder="0" applyAlignment="0" applyProtection="0"/>
    <xf numFmtId="0" fontId="28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28" fillId="18" borderId="0" applyNumberFormat="0" applyBorder="0" applyAlignment="0" applyProtection="0"/>
    <xf numFmtId="0" fontId="49" fillId="18" borderId="0" applyNumberFormat="0" applyBorder="0" applyAlignment="0" applyProtection="0"/>
    <xf numFmtId="0" fontId="28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28" fillId="25" borderId="0" applyNumberFormat="0" applyBorder="0" applyAlignment="0" applyProtection="0"/>
    <xf numFmtId="0" fontId="49" fillId="25" borderId="0" applyNumberFormat="0" applyBorder="0" applyAlignment="0" applyProtection="0"/>
    <xf numFmtId="0" fontId="18" fillId="7" borderId="0" applyNumberFormat="0" applyBorder="0" applyAlignment="0" applyProtection="0"/>
    <xf numFmtId="0" fontId="51" fillId="7" borderId="0" applyNumberFormat="0" applyBorder="0" applyAlignment="0" applyProtection="0"/>
    <xf numFmtId="0" fontId="51" fillId="7" borderId="0" applyNumberFormat="0" applyBorder="0" applyAlignment="0" applyProtection="0"/>
    <xf numFmtId="0" fontId="18" fillId="7" borderId="0" applyNumberFormat="0" applyBorder="0" applyAlignment="0" applyProtection="0"/>
    <xf numFmtId="0" fontId="51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34" fillId="28" borderId="0" applyNumberFormat="0" applyBorder="0" applyAlignment="0" applyProtection="0"/>
    <xf numFmtId="0" fontId="17" fillId="61" borderId="0" applyNumberFormat="0" applyBorder="0" applyAlignment="0" applyProtection="0"/>
    <xf numFmtId="0" fontId="17" fillId="8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34" fillId="28" borderId="0" applyNumberFormat="0" applyBorder="0" applyAlignment="0" applyProtection="0"/>
    <xf numFmtId="0" fontId="17" fillId="61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17" fillId="8" borderId="0" applyNumberFormat="0" applyBorder="0" applyAlignment="0" applyProtection="0"/>
    <xf numFmtId="0" fontId="17" fillId="61" borderId="0" applyNumberFormat="0" applyBorder="0" applyAlignment="0" applyProtection="0"/>
    <xf numFmtId="0" fontId="34" fillId="28" borderId="0" applyNumberFormat="0" applyBorder="0" applyAlignment="0" applyProtection="0"/>
    <xf numFmtId="0" fontId="17" fillId="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17" fillId="8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8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61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52" fillId="8" borderId="0" applyNumberFormat="0" applyBorder="0" applyAlignment="0" applyProtection="0"/>
    <xf numFmtId="0" fontId="17" fillId="61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34" fillId="2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34" fillId="2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53" fillId="20" borderId="26" applyNumberFormat="0" applyAlignment="0" applyProtection="0"/>
    <xf numFmtId="0" fontId="53" fillId="20" borderId="26" applyNumberFormat="0" applyAlignment="0" applyProtection="0"/>
    <xf numFmtId="0" fontId="53" fillId="20" borderId="26" applyNumberFormat="0" applyAlignment="0" applyProtection="0"/>
    <xf numFmtId="0" fontId="53" fillId="20" borderId="26" applyNumberFormat="0" applyAlignment="0" applyProtection="0"/>
    <xf numFmtId="0" fontId="53" fillId="20" borderId="26" applyNumberFormat="0" applyAlignment="0" applyProtection="0"/>
    <xf numFmtId="0" fontId="53" fillId="20" borderId="26" applyNumberFormat="0" applyAlignment="0" applyProtection="0"/>
    <xf numFmtId="0" fontId="53" fillId="20" borderId="26" applyNumberFormat="0" applyAlignment="0" applyProtection="0"/>
    <xf numFmtId="0" fontId="53" fillId="20" borderId="26" applyNumberFormat="0" applyAlignment="0" applyProtection="0"/>
    <xf numFmtId="0" fontId="53" fillId="20" borderId="26" applyNumberFormat="0" applyAlignment="0" applyProtection="0"/>
    <xf numFmtId="0" fontId="53" fillId="20" borderId="26" applyNumberFormat="0" applyAlignment="0" applyProtection="0"/>
    <xf numFmtId="0" fontId="53" fillId="20" borderId="26" applyNumberFormat="0" applyAlignment="0" applyProtection="0"/>
    <xf numFmtId="0" fontId="53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53" fillId="20" borderId="26" applyNumberFormat="0" applyAlignment="0" applyProtection="0"/>
    <xf numFmtId="0" fontId="39" fillId="32" borderId="37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39" fillId="32" borderId="37" applyNumberFormat="0" applyAlignment="0" applyProtection="0"/>
    <xf numFmtId="0" fontId="22" fillId="73" borderId="26" applyNumberFormat="0" applyAlignment="0" applyProtection="0"/>
    <xf numFmtId="0" fontId="39" fillId="32" borderId="37" applyNumberFormat="0" applyAlignment="0" applyProtection="0"/>
    <xf numFmtId="0" fontId="39" fillId="32" borderId="37" applyNumberFormat="0" applyAlignment="0" applyProtection="0"/>
    <xf numFmtId="0" fontId="39" fillId="32" borderId="37" applyNumberFormat="0" applyAlignment="0" applyProtection="0"/>
    <xf numFmtId="0" fontId="39" fillId="32" borderId="37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39" fillId="32" borderId="37" applyNumberFormat="0" applyAlignment="0" applyProtection="0"/>
    <xf numFmtId="0" fontId="39" fillId="32" borderId="37" applyNumberFormat="0" applyAlignment="0" applyProtection="0"/>
    <xf numFmtId="0" fontId="39" fillId="32" borderId="37" applyNumberFormat="0" applyAlignment="0" applyProtection="0"/>
    <xf numFmtId="0" fontId="39" fillId="32" borderId="37" applyNumberFormat="0" applyAlignment="0" applyProtection="0"/>
    <xf numFmtId="0" fontId="39" fillId="32" borderId="37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39" fillId="32" borderId="37" applyNumberFormat="0" applyAlignment="0" applyProtection="0"/>
    <xf numFmtId="0" fontId="39" fillId="32" borderId="37" applyNumberFormat="0" applyAlignment="0" applyProtection="0"/>
    <xf numFmtId="0" fontId="39" fillId="32" borderId="37" applyNumberFormat="0" applyAlignment="0" applyProtection="0"/>
    <xf numFmtId="0" fontId="39" fillId="32" borderId="37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39" fillId="32" borderId="37" applyNumberFormat="0" applyAlignment="0" applyProtection="0"/>
    <xf numFmtId="0" fontId="22" fillId="20" borderId="26" applyNumberFormat="0" applyAlignment="0" applyProtection="0"/>
    <xf numFmtId="0" fontId="39" fillId="32" borderId="37" applyNumberFormat="0" applyAlignment="0" applyProtection="0"/>
    <xf numFmtId="0" fontId="39" fillId="32" borderId="37" applyNumberFormat="0" applyAlignment="0" applyProtection="0"/>
    <xf numFmtId="0" fontId="39" fillId="32" borderId="37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54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39" fillId="32" borderId="37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39" fillId="32" borderId="37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39" fillId="32" borderId="37" applyNumberFormat="0" applyAlignment="0" applyProtection="0"/>
    <xf numFmtId="0" fontId="39" fillId="32" borderId="37" applyNumberFormat="0" applyAlignment="0" applyProtection="0"/>
    <xf numFmtId="0" fontId="39" fillId="32" borderId="37" applyNumberFormat="0" applyAlignment="0" applyProtection="0"/>
    <xf numFmtId="0" fontId="39" fillId="32" borderId="37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22" fillId="73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22" fillId="20" borderId="26" applyNumberFormat="0" applyAlignment="0" applyProtection="0"/>
    <xf numFmtId="0" fontId="41" fillId="33" borderId="40" applyNumberFormat="0" applyAlignment="0" applyProtection="0"/>
    <xf numFmtId="0" fontId="24" fillId="74" borderId="27" applyNumberFormat="0" applyAlignment="0" applyProtection="0"/>
    <xf numFmtId="0" fontId="24" fillId="21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41" fillId="33" borderId="40" applyNumberFormat="0" applyAlignment="0" applyProtection="0"/>
    <xf numFmtId="0" fontId="24" fillId="74" borderId="27" applyNumberFormat="0" applyAlignment="0" applyProtection="0"/>
    <xf numFmtId="0" fontId="41" fillId="33" borderId="40" applyNumberFormat="0" applyAlignment="0" applyProtection="0"/>
    <xf numFmtId="0" fontId="41" fillId="33" borderId="40" applyNumberFormat="0" applyAlignment="0" applyProtection="0"/>
    <xf numFmtId="0" fontId="41" fillId="33" borderId="40" applyNumberFormat="0" applyAlignment="0" applyProtection="0"/>
    <xf numFmtId="0" fontId="41" fillId="33" borderId="40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41" fillId="33" borderId="40" applyNumberFormat="0" applyAlignment="0" applyProtection="0"/>
    <xf numFmtId="0" fontId="41" fillId="33" borderId="40" applyNumberFormat="0" applyAlignment="0" applyProtection="0"/>
    <xf numFmtId="0" fontId="41" fillId="33" borderId="40" applyNumberFormat="0" applyAlignment="0" applyProtection="0"/>
    <xf numFmtId="0" fontId="41" fillId="33" borderId="40" applyNumberFormat="0" applyAlignment="0" applyProtection="0"/>
    <xf numFmtId="0" fontId="41" fillId="33" borderId="40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41" fillId="33" borderId="40" applyNumberFormat="0" applyAlignment="0" applyProtection="0"/>
    <xf numFmtId="0" fontId="41" fillId="33" borderId="40" applyNumberFormat="0" applyAlignment="0" applyProtection="0"/>
    <xf numFmtId="0" fontId="41" fillId="33" borderId="40" applyNumberFormat="0" applyAlignment="0" applyProtection="0"/>
    <xf numFmtId="0" fontId="41" fillId="33" borderId="40" applyNumberFormat="0" applyAlignment="0" applyProtection="0"/>
    <xf numFmtId="0" fontId="24" fillId="21" borderId="27" applyNumberFormat="0" applyAlignment="0" applyProtection="0"/>
    <xf numFmtId="0" fontId="24" fillId="74" borderId="27" applyNumberFormat="0" applyAlignment="0" applyProtection="0"/>
    <xf numFmtId="0" fontId="41" fillId="33" borderId="40" applyNumberFormat="0" applyAlignment="0" applyProtection="0"/>
    <xf numFmtId="0" fontId="24" fillId="21" borderId="27" applyNumberFormat="0" applyAlignment="0" applyProtection="0"/>
    <xf numFmtId="0" fontId="41" fillId="33" borderId="40" applyNumberFormat="0" applyAlignment="0" applyProtection="0"/>
    <xf numFmtId="0" fontId="41" fillId="33" borderId="40" applyNumberFormat="0" applyAlignment="0" applyProtection="0"/>
    <xf numFmtId="0" fontId="41" fillId="33" borderId="40" applyNumberFormat="0" applyAlignment="0" applyProtection="0"/>
    <xf numFmtId="0" fontId="24" fillId="21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24" fillId="21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74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55" fillId="21" borderId="27" applyNumberFormat="0" applyAlignment="0" applyProtection="0"/>
    <xf numFmtId="0" fontId="24" fillId="74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41" fillId="33" borderId="40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41" fillId="33" borderId="40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41" fillId="33" borderId="40" applyNumberFormat="0" applyAlignment="0" applyProtection="0"/>
    <xf numFmtId="0" fontId="41" fillId="33" borderId="40" applyNumberFormat="0" applyAlignment="0" applyProtection="0"/>
    <xf numFmtId="0" fontId="41" fillId="33" borderId="40" applyNumberFormat="0" applyAlignment="0" applyProtection="0"/>
    <xf numFmtId="0" fontId="41" fillId="33" borderId="40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24" fillId="74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40" fillId="0" borderId="39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40" fillId="0" borderId="39" applyNumberFormat="0" applyFill="0" applyAlignment="0" applyProtection="0"/>
    <xf numFmtId="0" fontId="23" fillId="0" borderId="28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23" fillId="0" borderId="28" applyNumberFormat="0" applyFill="0" applyAlignment="0" applyProtection="0"/>
    <xf numFmtId="0" fontId="56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40" fillId="0" borderId="39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40" fillId="0" borderId="39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24" fillId="21" borderId="27" applyNumberFormat="0" applyAlignment="0" applyProtection="0"/>
    <xf numFmtId="0" fontId="24" fillId="21" borderId="27" applyNumberFormat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4" fillId="21" borderId="27" applyNumberFormat="0" applyAlignment="0" applyProtection="0"/>
    <xf numFmtId="0" fontId="57" fillId="21" borderId="27" applyNumberFormat="0" applyAlignment="0" applyProtection="0"/>
    <xf numFmtId="0" fontId="57" fillId="21" borderId="27" applyNumberFormat="0" applyAlignment="0" applyProtection="0"/>
    <xf numFmtId="0" fontId="24" fillId="21" borderId="27" applyNumberFormat="0" applyAlignment="0" applyProtection="0"/>
    <xf numFmtId="0" fontId="57" fillId="21" borderId="27" applyNumberFormat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/>
    <xf numFmtId="3" fontId="11" fillId="0" borderId="0" applyFont="0" applyFill="0" applyBorder="0" applyAlignment="0" applyProtection="0"/>
    <xf numFmtId="3" fontId="11" fillId="0" borderId="0"/>
    <xf numFmtId="3" fontId="11" fillId="0" borderId="0"/>
    <xf numFmtId="3" fontId="11" fillId="0" borderId="0"/>
    <xf numFmtId="3" fontId="11" fillId="0" borderId="0"/>
    <xf numFmtId="3" fontId="11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/>
    <xf numFmtId="3" fontId="11" fillId="0" borderId="0"/>
    <xf numFmtId="3" fontId="11" fillId="0" borderId="0" applyFont="0" applyFill="0" applyBorder="0" applyAlignment="0" applyProtection="0"/>
    <xf numFmtId="3" fontId="11" fillId="0" borderId="0"/>
    <xf numFmtId="3" fontId="11" fillId="0" borderId="0"/>
    <xf numFmtId="3" fontId="11" fillId="0" borderId="0"/>
    <xf numFmtId="3" fontId="11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/>
    <xf numFmtId="3" fontId="11" fillId="0" borderId="0" applyFont="0" applyFill="0" applyBorder="0" applyAlignment="0" applyProtection="0"/>
    <xf numFmtId="3" fontId="11" fillId="0" borderId="0"/>
    <xf numFmtId="3" fontId="11" fillId="0" borderId="0"/>
    <xf numFmtId="3" fontId="11" fillId="0" borderId="0" applyFont="0" applyFill="0" applyBorder="0" applyAlignment="0" applyProtection="0"/>
    <xf numFmtId="3" fontId="11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45" fillId="35" borderId="0" applyNumberFormat="0" applyBorder="0" applyAlignment="0" applyProtection="0"/>
    <xf numFmtId="0" fontId="28" fillId="75" borderId="0" applyNumberFormat="0" applyBorder="0" applyAlignment="0" applyProtection="0"/>
    <xf numFmtId="0" fontId="28" fillId="22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45" fillId="35" borderId="0" applyNumberFormat="0" applyBorder="0" applyAlignment="0" applyProtection="0"/>
    <xf numFmtId="0" fontId="28" fillId="7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28" fillId="22" borderId="0" applyNumberFormat="0" applyBorder="0" applyAlignment="0" applyProtection="0"/>
    <xf numFmtId="0" fontId="28" fillId="75" borderId="0" applyNumberFormat="0" applyBorder="0" applyAlignment="0" applyProtection="0"/>
    <xf numFmtId="0" fontId="45" fillId="35" borderId="0" applyNumberFormat="0" applyBorder="0" applyAlignment="0" applyProtection="0"/>
    <xf numFmtId="0" fontId="28" fillId="22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28" fillId="22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22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75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50" fillId="22" borderId="0" applyNumberFormat="0" applyBorder="0" applyAlignment="0" applyProtection="0"/>
    <xf numFmtId="0" fontId="28" fillId="75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45" fillId="35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45" fillId="35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45" fillId="39" borderId="0" applyNumberFormat="0" applyBorder="0" applyAlignment="0" applyProtection="0"/>
    <xf numFmtId="0" fontId="28" fillId="76" borderId="0" applyNumberFormat="0" applyBorder="0" applyAlignment="0" applyProtection="0"/>
    <xf numFmtId="0" fontId="28" fillId="23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45" fillId="39" borderId="0" applyNumberFormat="0" applyBorder="0" applyAlignment="0" applyProtection="0"/>
    <xf numFmtId="0" fontId="28" fillId="76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28" fillId="23" borderId="0" applyNumberFormat="0" applyBorder="0" applyAlignment="0" applyProtection="0"/>
    <xf numFmtId="0" fontId="28" fillId="76" borderId="0" applyNumberFormat="0" applyBorder="0" applyAlignment="0" applyProtection="0"/>
    <xf numFmtId="0" fontId="45" fillId="39" borderId="0" applyNumberFormat="0" applyBorder="0" applyAlignment="0" applyProtection="0"/>
    <xf numFmtId="0" fontId="28" fillId="23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28" fillId="23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23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76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50" fillId="23" borderId="0" applyNumberFormat="0" applyBorder="0" applyAlignment="0" applyProtection="0"/>
    <xf numFmtId="0" fontId="28" fillId="76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45" fillId="39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45" fillId="39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45" fillId="39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45" fillId="43" borderId="0" applyNumberFormat="0" applyBorder="0" applyAlignment="0" applyProtection="0"/>
    <xf numFmtId="0" fontId="28" fillId="77" borderId="0" applyNumberFormat="0" applyBorder="0" applyAlignment="0" applyProtection="0"/>
    <xf numFmtId="0" fontId="28" fillId="24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45" fillId="43" borderId="0" applyNumberFormat="0" applyBorder="0" applyAlignment="0" applyProtection="0"/>
    <xf numFmtId="0" fontId="28" fillId="77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28" fillId="24" borderId="0" applyNumberFormat="0" applyBorder="0" applyAlignment="0" applyProtection="0"/>
    <xf numFmtId="0" fontId="28" fillId="77" borderId="0" applyNumberFormat="0" applyBorder="0" applyAlignment="0" applyProtection="0"/>
    <xf numFmtId="0" fontId="45" fillId="43" borderId="0" applyNumberFormat="0" applyBorder="0" applyAlignment="0" applyProtection="0"/>
    <xf numFmtId="0" fontId="28" fillId="24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28" fillId="24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24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77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50" fillId="24" borderId="0" applyNumberFormat="0" applyBorder="0" applyAlignment="0" applyProtection="0"/>
    <xf numFmtId="0" fontId="28" fillId="77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45" fillId="43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45" fillId="43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45" fillId="43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45" fillId="47" borderId="0" applyNumberFormat="0" applyBorder="0" applyAlignment="0" applyProtection="0"/>
    <xf numFmtId="0" fontId="28" fillId="70" borderId="0" applyNumberFormat="0" applyBorder="0" applyAlignment="0" applyProtection="0"/>
    <xf numFmtId="0" fontId="28" fillId="17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45" fillId="47" borderId="0" applyNumberFormat="0" applyBorder="0" applyAlignment="0" applyProtection="0"/>
    <xf numFmtId="0" fontId="28" fillId="70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28" fillId="17" borderId="0" applyNumberFormat="0" applyBorder="0" applyAlignment="0" applyProtection="0"/>
    <xf numFmtId="0" fontId="28" fillId="70" borderId="0" applyNumberFormat="0" applyBorder="0" applyAlignment="0" applyProtection="0"/>
    <xf numFmtId="0" fontId="45" fillId="47" borderId="0" applyNumberFormat="0" applyBorder="0" applyAlignment="0" applyProtection="0"/>
    <xf numFmtId="0" fontId="28" fillId="1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28" fillId="17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17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70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50" fillId="17" borderId="0" applyNumberFormat="0" applyBorder="0" applyAlignment="0" applyProtection="0"/>
    <xf numFmtId="0" fontId="28" fillId="70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45" fillId="4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45" fillId="4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45" fillId="51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45" fillId="51" borderId="0" applyNumberFormat="0" applyBorder="0" applyAlignment="0" applyProtection="0"/>
    <xf numFmtId="0" fontId="28" fillId="7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45" fillId="51" borderId="0" applyNumberFormat="0" applyBorder="0" applyAlignment="0" applyProtection="0"/>
    <xf numFmtId="0" fontId="28" fillId="18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50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45" fillId="51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45" fillId="51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45" fillId="55" borderId="0" applyNumberFormat="0" applyBorder="0" applyAlignment="0" applyProtection="0"/>
    <xf numFmtId="0" fontId="28" fillId="78" borderId="0" applyNumberFormat="0" applyBorder="0" applyAlignment="0" applyProtection="0"/>
    <xf numFmtId="0" fontId="28" fillId="25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45" fillId="55" borderId="0" applyNumberFormat="0" applyBorder="0" applyAlignment="0" applyProtection="0"/>
    <xf numFmtId="0" fontId="28" fillId="78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28" fillId="25" borderId="0" applyNumberFormat="0" applyBorder="0" applyAlignment="0" applyProtection="0"/>
    <xf numFmtId="0" fontId="28" fillId="78" borderId="0" applyNumberFormat="0" applyBorder="0" applyAlignment="0" applyProtection="0"/>
    <xf numFmtId="0" fontId="45" fillId="55" borderId="0" applyNumberFormat="0" applyBorder="0" applyAlignment="0" applyProtection="0"/>
    <xf numFmtId="0" fontId="28" fillId="2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28" fillId="25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25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78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50" fillId="25" borderId="0" applyNumberFormat="0" applyBorder="0" applyAlignment="0" applyProtection="0"/>
    <xf numFmtId="0" fontId="28" fillId="78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45" fillId="5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45" fillId="5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37" fillId="31" borderId="37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37" fillId="31" borderId="37" applyNumberFormat="0" applyAlignment="0" applyProtection="0"/>
    <xf numFmtId="0" fontId="20" fillId="64" borderId="26" applyNumberFormat="0" applyAlignment="0" applyProtection="0"/>
    <xf numFmtId="0" fontId="37" fillId="31" borderId="37" applyNumberFormat="0" applyAlignment="0" applyProtection="0"/>
    <xf numFmtId="0" fontId="37" fillId="31" borderId="37" applyNumberFormat="0" applyAlignment="0" applyProtection="0"/>
    <xf numFmtId="0" fontId="37" fillId="31" borderId="37" applyNumberFormat="0" applyAlignment="0" applyProtection="0"/>
    <xf numFmtId="0" fontId="37" fillId="31" borderId="37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37" fillId="31" borderId="37" applyNumberFormat="0" applyAlignment="0" applyProtection="0"/>
    <xf numFmtId="0" fontId="37" fillId="31" borderId="37" applyNumberFormat="0" applyAlignment="0" applyProtection="0"/>
    <xf numFmtId="0" fontId="37" fillId="31" borderId="37" applyNumberFormat="0" applyAlignment="0" applyProtection="0"/>
    <xf numFmtId="0" fontId="37" fillId="31" borderId="37" applyNumberFormat="0" applyAlignment="0" applyProtection="0"/>
    <xf numFmtId="0" fontId="37" fillId="31" borderId="37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37" fillId="31" borderId="37" applyNumberFormat="0" applyAlignment="0" applyProtection="0"/>
    <xf numFmtId="0" fontId="37" fillId="31" borderId="37" applyNumberFormat="0" applyAlignment="0" applyProtection="0"/>
    <xf numFmtId="0" fontId="37" fillId="31" borderId="37" applyNumberFormat="0" applyAlignment="0" applyProtection="0"/>
    <xf numFmtId="0" fontId="37" fillId="31" borderId="37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37" fillId="31" borderId="37" applyNumberFormat="0" applyAlignment="0" applyProtection="0"/>
    <xf numFmtId="0" fontId="20" fillId="11" borderId="26" applyNumberFormat="0" applyAlignment="0" applyProtection="0"/>
    <xf numFmtId="0" fontId="37" fillId="31" borderId="37" applyNumberFormat="0" applyAlignment="0" applyProtection="0"/>
    <xf numFmtId="0" fontId="37" fillId="31" borderId="37" applyNumberFormat="0" applyAlignment="0" applyProtection="0"/>
    <xf numFmtId="0" fontId="37" fillId="31" borderId="37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61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37" fillId="31" borderId="37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37" fillId="31" borderId="37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37" fillId="31" borderId="37" applyNumberFormat="0" applyAlignment="0" applyProtection="0"/>
    <xf numFmtId="0" fontId="37" fillId="31" borderId="37" applyNumberFormat="0" applyAlignment="0" applyProtection="0"/>
    <xf numFmtId="0" fontId="37" fillId="31" borderId="37" applyNumberFormat="0" applyAlignment="0" applyProtection="0"/>
    <xf numFmtId="0" fontId="37" fillId="31" borderId="37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20" fillId="64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15" fontId="62" fillId="2" borderId="0">
      <alignment horizontal="center"/>
    </xf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0" fontId="17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5" fillId="0" borderId="43" applyNumberFormat="0" applyFill="0" applyAlignment="0" applyProtection="0"/>
    <xf numFmtId="0" fontId="66" fillId="0" borderId="43" applyNumberFormat="0" applyFill="0" applyAlignment="0" applyProtection="0"/>
    <xf numFmtId="0" fontId="66" fillId="0" borderId="43" applyNumberFormat="0" applyFill="0" applyAlignment="0" applyProtection="0"/>
    <xf numFmtId="0" fontId="15" fillId="0" borderId="31" applyNumberFormat="0" applyFill="0" applyAlignment="0" applyProtection="0"/>
    <xf numFmtId="0" fontId="67" fillId="0" borderId="31" applyNumberFormat="0" applyFill="0" applyAlignment="0" applyProtection="0"/>
    <xf numFmtId="0" fontId="67" fillId="0" borderId="31" applyNumberFormat="0" applyFill="0" applyAlignment="0" applyProtection="0"/>
    <xf numFmtId="0" fontId="16" fillId="0" borderId="32" applyNumberFormat="0" applyFill="0" applyAlignment="0" applyProtection="0"/>
    <xf numFmtId="0" fontId="68" fillId="0" borderId="32" applyNumberFormat="0" applyFill="0" applyAlignment="0" applyProtection="0"/>
    <xf numFmtId="0" fontId="68" fillId="0" borderId="32" applyNumberFormat="0" applyFill="0" applyAlignment="0" applyProtection="0"/>
    <xf numFmtId="0" fontId="16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173" fontId="73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/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35" fillId="29" borderId="0" applyNumberFormat="0" applyBorder="0" applyAlignment="0" applyProtection="0"/>
    <xf numFmtId="0" fontId="18" fillId="60" borderId="0" applyNumberFormat="0" applyBorder="0" applyAlignment="0" applyProtection="0"/>
    <xf numFmtId="0" fontId="18" fillId="7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35" fillId="29" borderId="0" applyNumberFormat="0" applyBorder="0" applyAlignment="0" applyProtection="0"/>
    <xf numFmtId="0" fontId="18" fillId="60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18" fillId="7" borderId="0" applyNumberFormat="0" applyBorder="0" applyAlignment="0" applyProtection="0"/>
    <xf numFmtId="0" fontId="18" fillId="60" borderId="0" applyNumberFormat="0" applyBorder="0" applyAlignment="0" applyProtection="0"/>
    <xf numFmtId="0" fontId="35" fillId="29" borderId="0" applyNumberFormat="0" applyBorder="0" applyAlignment="0" applyProtection="0"/>
    <xf numFmtId="0" fontId="18" fillId="7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18" fillId="7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7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0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75" fillId="7" borderId="0" applyNumberFormat="0" applyBorder="0" applyAlignment="0" applyProtection="0"/>
    <xf numFmtId="0" fontId="18" fillId="60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35" fillId="29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35" fillId="29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60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20" fillId="11" borderId="26" applyNumberFormat="0" applyAlignment="0" applyProtection="0"/>
    <xf numFmtId="0" fontId="76" fillId="11" borderId="26" applyNumberFormat="0" applyAlignment="0" applyProtection="0"/>
    <xf numFmtId="0" fontId="76" fillId="11" borderId="26" applyNumberFormat="0" applyAlignment="0" applyProtection="0"/>
    <xf numFmtId="0" fontId="76" fillId="11" borderId="26" applyNumberFormat="0" applyAlignment="0" applyProtection="0"/>
    <xf numFmtId="0" fontId="76" fillId="11" borderId="26" applyNumberFormat="0" applyAlignment="0" applyProtection="0"/>
    <xf numFmtId="0" fontId="76" fillId="11" borderId="26" applyNumberFormat="0" applyAlignment="0" applyProtection="0"/>
    <xf numFmtId="0" fontId="76" fillId="11" borderId="26" applyNumberFormat="0" applyAlignment="0" applyProtection="0"/>
    <xf numFmtId="0" fontId="76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20" fillId="11" borderId="26" applyNumberFormat="0" applyAlignment="0" applyProtection="0"/>
    <xf numFmtId="0" fontId="76" fillId="11" borderId="26" applyNumberFormat="0" applyAlignment="0" applyProtection="0"/>
    <xf numFmtId="0" fontId="23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8" fontId="7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8" fontId="7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178" fontId="7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8" fontId="7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78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78" fillId="0" borderId="0" applyFont="0" applyFill="0" applyBorder="0" applyAlignment="0" applyProtection="0"/>
    <xf numFmtId="43" fontId="11" fillId="0" borderId="0" applyFont="0" applyFill="0" applyBorder="0" applyAlignment="0" applyProtection="0"/>
    <xf numFmtId="172" fontId="78" fillId="0" borderId="0" applyFont="0" applyFill="0" applyBorder="0" applyAlignment="0" applyProtection="0"/>
    <xf numFmtId="172" fontId="78" fillId="0" borderId="0" applyFont="0" applyFill="0" applyBorder="0" applyAlignment="0" applyProtection="0"/>
    <xf numFmtId="172" fontId="78" fillId="0" borderId="0" applyFont="0" applyFill="0" applyBorder="0" applyAlignment="0" applyProtection="0"/>
    <xf numFmtId="43" fontId="11" fillId="0" borderId="0" applyFont="0" applyFill="0" applyBorder="0" applyAlignment="0" applyProtection="0"/>
    <xf numFmtId="172" fontId="7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78" fillId="0" borderId="0" applyFont="0" applyFill="0" applyBorder="0" applyAlignment="0" applyProtection="0"/>
    <xf numFmtId="0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7" fontId="78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177" fontId="78" fillId="0" borderId="0" applyFont="0" applyFill="0" applyBorder="0" applyAlignment="0" applyProtection="0"/>
    <xf numFmtId="177" fontId="7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7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0" fontId="78" fillId="0" borderId="0" applyFont="0" applyFill="0" applyBorder="0" applyAlignment="0" applyProtection="0"/>
    <xf numFmtId="0" fontId="78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0" fontId="78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0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0" fontId="78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70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182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182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178" fontId="7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78" fontId="7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9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4" fontId="11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8" fontId="7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9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16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178" fontId="78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8" fontId="7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178" fontId="7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178" fontId="78" fillId="0" borderId="0" applyFont="0" applyFill="0" applyBorder="0" applyAlignment="0" applyProtection="0"/>
    <xf numFmtId="179" fontId="11" fillId="0" borderId="0" applyFont="0" applyFill="0" applyBorder="0" applyAlignment="0" applyProtection="0"/>
    <xf numFmtId="177" fontId="78" fillId="0" borderId="0" applyFont="0" applyFill="0" applyBorder="0" applyAlignment="0" applyProtection="0"/>
    <xf numFmtId="42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6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6" fontId="11" fillId="0" borderId="0" applyFont="0" applyFill="0" applyBorder="0" applyAlignment="0" applyProtection="0"/>
    <xf numFmtId="4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44" fontId="11" fillId="0" borderId="0" applyFont="0" applyFill="0" applyBorder="0" applyAlignment="0" applyProtection="0"/>
    <xf numFmtId="16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9" fillId="0" borderId="0" applyFont="0" applyFill="0" applyBorder="0" applyAlignment="0" applyProtection="0"/>
    <xf numFmtId="164" fontId="13" fillId="0" borderId="0" applyFont="0" applyFill="0" applyBorder="0" applyAlignment="0" applyProtection="0"/>
    <xf numFmtId="186" fontId="11" fillId="0" borderId="0" applyFont="0" applyFill="0" applyBorder="0" applyAlignment="0" applyProtection="0"/>
    <xf numFmtId="164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16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66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87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187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187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78" fontId="11" fillId="0" borderId="0" applyFill="0" applyBorder="0" applyAlignment="0" applyProtection="0"/>
    <xf numFmtId="178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78" fontId="11" fillId="0" borderId="0" applyFill="0" applyBorder="0" applyAlignment="0" applyProtection="0"/>
    <xf numFmtId="178" fontId="11" fillId="0" borderId="0" applyFill="0" applyBorder="0" applyAlignment="0" applyProtection="0"/>
    <xf numFmtId="178" fontId="11" fillId="0" borderId="0" applyFill="0" applyBorder="0" applyAlignment="0" applyProtection="0"/>
    <xf numFmtId="178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0" fontId="19" fillId="26" borderId="0" applyNumberFormat="0" applyBorder="0" applyAlignment="0" applyProtection="0"/>
    <xf numFmtId="0" fontId="36" fillId="30" borderId="0" applyNumberFormat="0" applyBorder="0" applyAlignment="0" applyProtection="0"/>
    <xf numFmtId="0" fontId="19" fillId="79" borderId="0" applyNumberFormat="0" applyBorder="0" applyAlignment="0" applyProtection="0"/>
    <xf numFmtId="0" fontId="19" fillId="26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36" fillId="30" borderId="0" applyNumberFormat="0" applyBorder="0" applyAlignment="0" applyProtection="0"/>
    <xf numFmtId="0" fontId="19" fillId="79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19" fillId="26" borderId="0" applyNumberFormat="0" applyBorder="0" applyAlignment="0" applyProtection="0"/>
    <xf numFmtId="0" fontId="19" fillId="79" borderId="0" applyNumberFormat="0" applyBorder="0" applyAlignment="0" applyProtection="0"/>
    <xf numFmtId="0" fontId="36" fillId="30" borderId="0" applyNumberFormat="0" applyBorder="0" applyAlignment="0" applyProtection="0"/>
    <xf numFmtId="0" fontId="19" fillId="26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19" fillId="26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19" fillId="26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79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80" fillId="26" borderId="0" applyNumberFormat="0" applyBorder="0" applyAlignment="0" applyProtection="0"/>
    <xf numFmtId="0" fontId="19" fillId="79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30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30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78" fillId="0" borderId="0"/>
    <xf numFmtId="0" fontId="78" fillId="0" borderId="0"/>
    <xf numFmtId="0" fontId="13" fillId="0" borderId="0"/>
    <xf numFmtId="0" fontId="11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29" fillId="0" borderId="0"/>
    <xf numFmtId="0" fontId="29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8" fillId="0" borderId="0"/>
    <xf numFmtId="0" fontId="78" fillId="0" borderId="0"/>
    <xf numFmtId="0" fontId="13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9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9" fillId="0" borderId="0"/>
    <xf numFmtId="0" fontId="29" fillId="0" borderId="0"/>
    <xf numFmtId="0" fontId="1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9" fillId="0" borderId="0"/>
    <xf numFmtId="0" fontId="13" fillId="0" borderId="0"/>
    <xf numFmtId="0" fontId="79" fillId="0" borderId="0"/>
    <xf numFmtId="0" fontId="29" fillId="0" borderId="0"/>
    <xf numFmtId="0" fontId="79" fillId="0" borderId="0"/>
    <xf numFmtId="0" fontId="13" fillId="0" borderId="0"/>
    <xf numFmtId="0" fontId="7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9" fillId="0" borderId="0"/>
    <xf numFmtId="0" fontId="13" fillId="0" borderId="0"/>
    <xf numFmtId="0" fontId="13" fillId="0" borderId="0"/>
    <xf numFmtId="0" fontId="2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78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7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9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79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79" fillId="0" borderId="0"/>
    <xf numFmtId="0" fontId="13" fillId="0" borderId="0"/>
    <xf numFmtId="0" fontId="79" fillId="0" borderId="0"/>
    <xf numFmtId="0" fontId="79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8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8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9" fillId="0" borderId="0"/>
    <xf numFmtId="0" fontId="11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9" fillId="0" borderId="0"/>
    <xf numFmtId="0" fontId="11" fillId="0" borderId="0"/>
    <xf numFmtId="0" fontId="11" fillId="0" borderId="0"/>
    <xf numFmtId="0" fontId="29" fillId="0" borderId="0"/>
    <xf numFmtId="0" fontId="11" fillId="0" borderId="0"/>
    <xf numFmtId="0" fontId="13" fillId="0" borderId="0"/>
    <xf numFmtId="0" fontId="13" fillId="0" borderId="0"/>
    <xf numFmtId="0" fontId="2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9" fillId="0" borderId="0"/>
    <xf numFmtId="0" fontId="11" fillId="0" borderId="0"/>
    <xf numFmtId="0" fontId="29" fillId="0" borderId="0"/>
    <xf numFmtId="0" fontId="11" fillId="0" borderId="0"/>
    <xf numFmtId="0" fontId="29" fillId="0" borderId="0"/>
    <xf numFmtId="0" fontId="11" fillId="0" borderId="0"/>
    <xf numFmtId="0" fontId="29" fillId="0" borderId="0"/>
    <xf numFmtId="0" fontId="11" fillId="0" borderId="0"/>
    <xf numFmtId="0" fontId="29" fillId="0" borderId="0"/>
    <xf numFmtId="0" fontId="11" fillId="0" borderId="0"/>
    <xf numFmtId="0" fontId="11" fillId="0" borderId="0"/>
    <xf numFmtId="0" fontId="79" fillId="0" borderId="0"/>
    <xf numFmtId="0" fontId="29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79" fillId="0" borderId="0"/>
    <xf numFmtId="0" fontId="11" fillId="0" borderId="0"/>
    <xf numFmtId="0" fontId="79" fillId="0" borderId="0"/>
    <xf numFmtId="0" fontId="7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79" fillId="0" borderId="0"/>
    <xf numFmtId="0" fontId="11" fillId="0" borderId="0"/>
    <xf numFmtId="0" fontId="11" fillId="0" borderId="0"/>
    <xf numFmtId="0" fontId="13" fillId="0" borderId="0"/>
    <xf numFmtId="0" fontId="79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29" fillId="0" borderId="0"/>
    <xf numFmtId="0" fontId="13" fillId="0" borderId="0"/>
    <xf numFmtId="0" fontId="29" fillId="0" borderId="0"/>
    <xf numFmtId="0" fontId="29" fillId="0" borderId="0"/>
    <xf numFmtId="0" fontId="11" fillId="0" borderId="0"/>
    <xf numFmtId="0" fontId="29" fillId="0" borderId="0"/>
    <xf numFmtId="0" fontId="13" fillId="0" borderId="0"/>
    <xf numFmtId="0" fontId="29" fillId="0" borderId="0"/>
    <xf numFmtId="0" fontId="11" fillId="0" borderId="0"/>
    <xf numFmtId="0" fontId="29" fillId="0" borderId="0"/>
    <xf numFmtId="0" fontId="13" fillId="0" borderId="0"/>
    <xf numFmtId="0" fontId="29" fillId="0" borderId="0"/>
    <xf numFmtId="0" fontId="11" fillId="0" borderId="0"/>
    <xf numFmtId="0" fontId="29" fillId="0" borderId="0"/>
    <xf numFmtId="0" fontId="13" fillId="0" borderId="0"/>
    <xf numFmtId="0" fontId="29" fillId="0" borderId="0"/>
    <xf numFmtId="0" fontId="11" fillId="0" borderId="0"/>
    <xf numFmtId="0" fontId="29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79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7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79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79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79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9" fillId="0" borderId="0"/>
    <xf numFmtId="0" fontId="13" fillId="0" borderId="0"/>
    <xf numFmtId="0" fontId="79" fillId="0" borderId="0"/>
    <xf numFmtId="0" fontId="79" fillId="0" borderId="0"/>
    <xf numFmtId="0" fontId="11" fillId="0" borderId="0"/>
    <xf numFmtId="0" fontId="79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79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79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79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7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79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9" fillId="0" borderId="0"/>
    <xf numFmtId="0" fontId="13" fillId="0" borderId="0"/>
    <xf numFmtId="0" fontId="79" fillId="0" borderId="0"/>
    <xf numFmtId="0" fontId="11" fillId="0" borderId="0"/>
    <xf numFmtId="0" fontId="79" fillId="0" borderId="0"/>
    <xf numFmtId="0" fontId="13" fillId="0" borderId="0"/>
    <xf numFmtId="0" fontId="79" fillId="0" borderId="0"/>
    <xf numFmtId="0" fontId="13" fillId="0" borderId="0"/>
    <xf numFmtId="0" fontId="79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47" fillId="0" borderId="0" applyNumberForma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47" fillId="0" borderId="0" applyNumberForma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47" fillId="0" borderId="0" applyNumberForma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9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7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81" fillId="0" borderId="0"/>
    <xf numFmtId="0" fontId="13" fillId="0" borderId="0"/>
    <xf numFmtId="0" fontId="81" fillId="0" borderId="0"/>
    <xf numFmtId="0" fontId="81" fillId="0" borderId="0"/>
    <xf numFmtId="0" fontId="8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3" fillId="0" borderId="0"/>
    <xf numFmtId="0" fontId="8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7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78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78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78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78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78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78" fillId="0" borderId="0"/>
    <xf numFmtId="0" fontId="13" fillId="0" borderId="0"/>
    <xf numFmtId="0" fontId="13" fillId="0" borderId="0"/>
    <xf numFmtId="0" fontId="13" fillId="0" borderId="0"/>
    <xf numFmtId="0" fontId="78" fillId="0" borderId="0"/>
    <xf numFmtId="0" fontId="13" fillId="0" borderId="0"/>
    <xf numFmtId="0" fontId="78" fillId="0" borderId="0"/>
    <xf numFmtId="0" fontId="13" fillId="0" borderId="0"/>
    <xf numFmtId="0" fontId="13" fillId="0" borderId="0"/>
    <xf numFmtId="0" fontId="13" fillId="0" borderId="0"/>
    <xf numFmtId="0" fontId="78" fillId="0" borderId="0"/>
    <xf numFmtId="0" fontId="78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78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78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9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79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79" fillId="0" borderId="0"/>
    <xf numFmtId="0" fontId="11" fillId="0" borderId="0"/>
    <xf numFmtId="0" fontId="13" fillId="0" borderId="0"/>
    <xf numFmtId="0" fontId="29" fillId="0" borderId="0"/>
    <xf numFmtId="0" fontId="79" fillId="0" borderId="0"/>
    <xf numFmtId="0" fontId="11" fillId="0" borderId="0"/>
    <xf numFmtId="0" fontId="79" fillId="0" borderId="0"/>
    <xf numFmtId="0" fontId="13" fillId="0" borderId="0"/>
    <xf numFmtId="0" fontId="79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9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34" borderId="41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3" fillId="34" borderId="41" applyNumberFormat="0" applyFont="0" applyAlignment="0" applyProtection="0"/>
    <xf numFmtId="0" fontId="11" fillId="27" borderId="29" applyNumberFormat="0" applyFont="0" applyAlignment="0" applyProtection="0"/>
    <xf numFmtId="0" fontId="13" fillId="34" borderId="41" applyNumberFormat="0" applyFont="0" applyAlignment="0" applyProtection="0"/>
    <xf numFmtId="0" fontId="13" fillId="34" borderId="41" applyNumberFormat="0" applyFont="0" applyAlignment="0" applyProtection="0"/>
    <xf numFmtId="0" fontId="13" fillId="34" borderId="41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34" borderId="41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34" borderId="41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3" fillId="34" borderId="41" applyNumberFormat="0" applyFont="0" applyAlignment="0" applyProtection="0"/>
    <xf numFmtId="0" fontId="13" fillId="0" borderId="0"/>
    <xf numFmtId="0" fontId="13" fillId="34" borderId="41" applyNumberFormat="0" applyFont="0" applyAlignment="0" applyProtection="0"/>
    <xf numFmtId="0" fontId="13" fillId="34" borderId="41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41" applyNumberFormat="0" applyFont="0" applyAlignment="0" applyProtection="0"/>
    <xf numFmtId="0" fontId="11" fillId="0" borderId="0"/>
    <xf numFmtId="0" fontId="11" fillId="0" borderId="41" applyNumberFormat="0" applyFont="0" applyAlignment="0" applyProtection="0"/>
    <xf numFmtId="0" fontId="11" fillId="27" borderId="29" applyNumberFormat="0" applyFont="0" applyAlignment="0" applyProtection="0"/>
    <xf numFmtId="0" fontId="11" fillId="0" borderId="41" applyNumberFormat="0" applyFont="0" applyAlignment="0" applyProtection="0"/>
    <xf numFmtId="0" fontId="11" fillId="0" borderId="41" applyNumberFormat="0" applyFont="0" applyAlignment="0" applyProtection="0"/>
    <xf numFmtId="0" fontId="11" fillId="0" borderId="41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34" borderId="41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41" applyNumberFormat="0" applyFont="0" applyAlignment="0" applyProtection="0"/>
    <xf numFmtId="0" fontId="11" fillId="0" borderId="0"/>
    <xf numFmtId="0" fontId="11" fillId="0" borderId="41" applyNumberFormat="0" applyFont="0" applyAlignment="0" applyProtection="0"/>
    <xf numFmtId="0" fontId="11" fillId="27" borderId="29" applyNumberFormat="0" applyFont="0" applyAlignment="0" applyProtection="0"/>
    <xf numFmtId="0" fontId="11" fillId="0" borderId="41" applyNumberFormat="0" applyFont="0" applyAlignment="0" applyProtection="0"/>
    <xf numFmtId="0" fontId="11" fillId="0" borderId="41" applyNumberFormat="0" applyFont="0" applyAlignment="0" applyProtection="0"/>
    <xf numFmtId="0" fontId="11" fillId="0" borderId="41" applyNumberFormat="0" applyFont="0" applyAlignment="0" applyProtection="0"/>
    <xf numFmtId="0" fontId="13" fillId="34" borderId="41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3" fillId="34" borderId="41" applyNumberFormat="0" applyFont="0" applyAlignment="0" applyProtection="0"/>
    <xf numFmtId="0" fontId="13" fillId="0" borderId="0"/>
    <xf numFmtId="0" fontId="13" fillId="34" borderId="41" applyNumberFormat="0" applyFont="0" applyAlignment="0" applyProtection="0"/>
    <xf numFmtId="0" fontId="13" fillId="34" borderId="41" applyNumberFormat="0" applyFont="0" applyAlignment="0" applyProtection="0"/>
    <xf numFmtId="0" fontId="11" fillId="27" borderId="29" applyNumberFormat="0" applyFont="0" applyAlignment="0" applyProtection="0"/>
    <xf numFmtId="0" fontId="29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9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29" fillId="27" borderId="29" applyNumberFormat="0" applyFont="0" applyAlignment="0" applyProtection="0"/>
    <xf numFmtId="0" fontId="13" fillId="0" borderId="0"/>
    <xf numFmtId="0" fontId="29" fillId="27" borderId="29" applyNumberFormat="0" applyFont="0" applyAlignment="0" applyProtection="0"/>
    <xf numFmtId="0" fontId="29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9" fillId="34" borderId="41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3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34" borderId="41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34" borderId="41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34" borderId="41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34" borderId="41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80" borderId="29" applyNumberForma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34" borderId="41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80" borderId="29" applyNumberForma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80" borderId="29" applyNumberFormat="0" applyAlignment="0" applyProtection="0"/>
    <xf numFmtId="0" fontId="11" fillId="0" borderId="0"/>
    <xf numFmtId="0" fontId="11" fillId="80" borderId="29" applyNumberFormat="0" applyAlignment="0" applyProtection="0"/>
    <xf numFmtId="0" fontId="11" fillId="80" borderId="29" applyNumberFormat="0" applyAlignment="0" applyProtection="0"/>
    <xf numFmtId="0" fontId="11" fillId="80" borderId="29" applyNumberFormat="0" applyAlignment="0" applyProtection="0"/>
    <xf numFmtId="0" fontId="11" fillId="80" borderId="29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80" borderId="29" applyNumberForma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80" borderId="29" applyNumberFormat="0" applyAlignment="0" applyProtection="0"/>
    <xf numFmtId="0" fontId="11" fillId="27" borderId="29" applyNumberFormat="0" applyFont="0" applyAlignment="0" applyProtection="0"/>
    <xf numFmtId="0" fontId="11" fillId="80" borderId="29" applyNumberForma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80" borderId="29" applyNumberForma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0" borderId="0"/>
    <xf numFmtId="0" fontId="13" fillId="34" borderId="41" applyNumberFormat="0" applyFont="0" applyAlignment="0" applyProtection="0"/>
    <xf numFmtId="0" fontId="13" fillId="34" borderId="41" applyNumberFormat="0" applyFont="0" applyAlignment="0" applyProtection="0"/>
    <xf numFmtId="0" fontId="13" fillId="34" borderId="41" applyNumberFormat="0" applyFont="0" applyAlignment="0" applyProtection="0"/>
    <xf numFmtId="0" fontId="13" fillId="34" borderId="41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80" borderId="29" applyNumberFormat="0" applyAlignment="0" applyProtection="0"/>
    <xf numFmtId="0" fontId="13" fillId="34" borderId="41" applyNumberFormat="0" applyFont="0" applyAlignment="0" applyProtection="0"/>
    <xf numFmtId="0" fontId="13" fillId="34" borderId="41" applyNumberFormat="0" applyFont="0" applyAlignment="0" applyProtection="0"/>
    <xf numFmtId="0" fontId="13" fillId="34" borderId="41" applyNumberFormat="0" applyFont="0" applyAlignment="0" applyProtection="0"/>
    <xf numFmtId="0" fontId="13" fillId="34" borderId="41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3" fillId="0" borderId="0"/>
    <xf numFmtId="0" fontId="11" fillId="27" borderId="29" applyNumberFormat="0" applyFont="0" applyAlignment="0" applyProtection="0"/>
    <xf numFmtId="0" fontId="29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34" borderId="41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3" fillId="34" borderId="41" applyNumberFormat="0" applyFont="0" applyAlignment="0" applyProtection="0"/>
    <xf numFmtId="0" fontId="13" fillId="34" borderId="41" applyNumberFormat="0" applyFont="0" applyAlignment="0" applyProtection="0"/>
    <xf numFmtId="0" fontId="13" fillId="34" borderId="41" applyNumberFormat="0" applyFont="0" applyAlignment="0" applyProtection="0"/>
    <xf numFmtId="0" fontId="13" fillId="34" borderId="41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29" fillId="34" borderId="41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3" fillId="0" borderId="0"/>
    <xf numFmtId="0" fontId="11" fillId="27" borderId="29" applyNumberFormat="0" applyFont="0" applyAlignment="0" applyProtection="0"/>
    <xf numFmtId="0" fontId="13" fillId="34" borderId="41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29" fillId="34" borderId="41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3" fillId="34" borderId="41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3" fillId="34" borderId="41" applyNumberFormat="0" applyFont="0" applyAlignment="0" applyProtection="0"/>
    <xf numFmtId="0" fontId="11" fillId="27" borderId="29" applyNumberFormat="0" applyFont="0" applyAlignment="0" applyProtection="0"/>
    <xf numFmtId="0" fontId="13" fillId="34" borderId="41" applyNumberFormat="0" applyFont="0" applyAlignment="0" applyProtection="0"/>
    <xf numFmtId="0" fontId="13" fillId="34" borderId="41" applyNumberFormat="0" applyFont="0" applyAlignment="0" applyProtection="0"/>
    <xf numFmtId="0" fontId="13" fillId="34" borderId="41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7" borderId="29" applyNumberFormat="0" applyFont="0" applyAlignment="0" applyProtection="0"/>
    <xf numFmtId="0" fontId="13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11" fillId="0" borderId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27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7" borderId="29" applyNumberFormat="0" applyFont="0" applyAlignment="0" applyProtection="0"/>
    <xf numFmtId="0" fontId="21" fillId="20" borderId="30" applyNumberFormat="0" applyAlignment="0" applyProtection="0"/>
    <xf numFmtId="0" fontId="82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82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82" fillId="20" borderId="30" applyNumberFormat="0" applyAlignment="0" applyProtection="0"/>
    <xf numFmtId="0" fontId="13" fillId="0" borderId="0"/>
    <xf numFmtId="0" fontId="82" fillId="20" borderId="30" applyNumberFormat="0" applyAlignment="0" applyProtection="0"/>
    <xf numFmtId="0" fontId="82" fillId="20" borderId="30" applyNumberFormat="0" applyAlignment="0" applyProtection="0"/>
    <xf numFmtId="0" fontId="82" fillId="20" borderId="30" applyNumberFormat="0" applyAlignment="0" applyProtection="0"/>
    <xf numFmtId="0" fontId="82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21" fillId="20" borderId="30" applyNumberFormat="0" applyAlignment="0" applyProtection="0"/>
    <xf numFmtId="0" fontId="13" fillId="0" borderId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82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79" fillId="0" borderId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1" fillId="0" borderId="0"/>
    <xf numFmtId="9" fontId="7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3" fillId="0" borderId="0"/>
    <xf numFmtId="9" fontId="79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3" fillId="0" borderId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3" fillId="0" borderId="0"/>
    <xf numFmtId="9" fontId="13" fillId="0" borderId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78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9" fontId="78" fillId="0" borderId="0" applyFont="0" applyFill="0" applyBorder="0" applyAlignment="0" applyProtection="0"/>
    <xf numFmtId="0" fontId="13" fillId="0" borderId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29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29" fillId="0" borderId="0" applyFont="0" applyFill="0" applyBorder="0" applyAlignment="0" applyProtection="0"/>
    <xf numFmtId="0" fontId="13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3" fillId="0" borderId="0"/>
    <xf numFmtId="9" fontId="79" fillId="0" borderId="0" applyFont="0" applyFill="0" applyBorder="0" applyAlignment="0" applyProtection="0"/>
    <xf numFmtId="0" fontId="11" fillId="0" borderId="0"/>
    <xf numFmtId="0" fontId="13" fillId="0" borderId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1" fillId="0" borderId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3" fillId="0" borderId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79" fillId="0" borderId="0" applyFont="0" applyFill="0" applyBorder="0" applyAlignment="0" applyProtection="0"/>
    <xf numFmtId="0" fontId="11" fillId="0" borderId="0"/>
    <xf numFmtId="9" fontId="79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79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9" fontId="79" fillId="0" borderId="0" applyFont="0" applyFill="0" applyBorder="0" applyAlignment="0" applyProtection="0"/>
    <xf numFmtId="0" fontId="13" fillId="0" borderId="0"/>
    <xf numFmtId="9" fontId="79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9" fontId="79" fillId="0" borderId="0" applyFont="0" applyFill="0" applyBorder="0" applyAlignment="0" applyProtection="0"/>
    <xf numFmtId="0" fontId="13" fillId="0" borderId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1" fillId="0" borderId="0"/>
    <xf numFmtId="9" fontId="79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11" fillId="0" borderId="0"/>
    <xf numFmtId="9" fontId="79" fillId="0" borderId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9" fontId="79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0" fontId="11" fillId="0" borderId="0"/>
    <xf numFmtId="0" fontId="13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0" fontId="11" fillId="0" borderId="0"/>
    <xf numFmtId="0" fontId="13" fillId="0" borderId="0"/>
    <xf numFmtId="9" fontId="11" fillId="0" borderId="0" applyFont="0" applyFill="0" applyBorder="0" applyAlignment="0" applyProtection="0"/>
    <xf numFmtId="0" fontId="13" fillId="0" borderId="0"/>
    <xf numFmtId="9" fontId="79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9" fontId="79" fillId="0" borderId="0" applyFont="0" applyFill="0" applyBorder="0" applyAlignment="0" applyProtection="0"/>
    <xf numFmtId="0" fontId="13" fillId="0" borderId="0"/>
    <xf numFmtId="9" fontId="78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3" fillId="0" borderId="0"/>
    <xf numFmtId="9" fontId="78" fillId="0" borderId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78" fillId="0" borderId="0" applyFont="0" applyFill="0" applyBorder="0" applyAlignment="0" applyProtection="0"/>
    <xf numFmtId="0" fontId="13" fillId="0" borderId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182" fontId="11" fillId="0" borderId="0" applyFill="0" applyBorder="0" applyAlignment="0" applyProtection="0"/>
    <xf numFmtId="0" fontId="13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3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0" fontId="13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182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3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3" fillId="0" borderId="0"/>
    <xf numFmtId="0" fontId="11" fillId="0" borderId="0"/>
    <xf numFmtId="0" fontId="13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3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3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3" fillId="0" borderId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0" fontId="13" fillId="0" borderId="0"/>
    <xf numFmtId="0" fontId="13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3" fillId="0" borderId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21" fillId="20" borderId="30" applyNumberFormat="0" applyAlignment="0" applyProtection="0"/>
    <xf numFmtId="0" fontId="13" fillId="0" borderId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38" fillId="32" borderId="38" applyNumberFormat="0" applyAlignment="0" applyProtection="0"/>
    <xf numFmtId="0" fontId="83" fillId="0" borderId="38" applyNumberFormat="0" applyAlignment="0" applyProtection="0"/>
    <xf numFmtId="0" fontId="11" fillId="0" borderId="0"/>
    <xf numFmtId="0" fontId="83" fillId="0" borderId="38" applyNumberFormat="0" applyAlignment="0" applyProtection="0"/>
    <xf numFmtId="0" fontId="21" fillId="20" borderId="30" applyNumberFormat="0" applyAlignment="0" applyProtection="0"/>
    <xf numFmtId="0" fontId="83" fillId="0" borderId="38" applyNumberFormat="0" applyAlignment="0" applyProtection="0"/>
    <xf numFmtId="0" fontId="83" fillId="0" borderId="38" applyNumberFormat="0" applyAlignment="0" applyProtection="0"/>
    <xf numFmtId="0" fontId="83" fillId="0" borderId="38" applyNumberFormat="0" applyAlignment="0" applyProtection="0"/>
    <xf numFmtId="0" fontId="38" fillId="32" borderId="38" applyNumberFormat="0" applyAlignment="0" applyProtection="0"/>
    <xf numFmtId="0" fontId="21" fillId="73" borderId="30" applyNumberFormat="0" applyAlignment="0" applyProtection="0"/>
    <xf numFmtId="0" fontId="11" fillId="0" borderId="0"/>
    <xf numFmtId="0" fontId="11" fillId="0" borderId="0"/>
    <xf numFmtId="0" fontId="38" fillId="32" borderId="38" applyNumberFormat="0" applyAlignment="0" applyProtection="0"/>
    <xf numFmtId="0" fontId="13" fillId="0" borderId="0"/>
    <xf numFmtId="0" fontId="38" fillId="32" borderId="38" applyNumberFormat="0" applyAlignment="0" applyProtection="0"/>
    <xf numFmtId="0" fontId="38" fillId="32" borderId="38" applyNumberFormat="0" applyAlignment="0" applyProtection="0"/>
    <xf numFmtId="0" fontId="38" fillId="32" borderId="38" applyNumberFormat="0" applyAlignment="0" applyProtection="0"/>
    <xf numFmtId="0" fontId="83" fillId="0" borderId="38" applyNumberFormat="0" applyAlignment="0" applyProtection="0"/>
    <xf numFmtId="0" fontId="11" fillId="0" borderId="0"/>
    <xf numFmtId="0" fontId="83" fillId="0" borderId="38" applyNumberFormat="0" applyAlignment="0" applyProtection="0"/>
    <xf numFmtId="0" fontId="21" fillId="73" borderId="30" applyNumberFormat="0" applyAlignment="0" applyProtection="0"/>
    <xf numFmtId="0" fontId="83" fillId="0" borderId="38" applyNumberFormat="0" applyAlignment="0" applyProtection="0"/>
    <xf numFmtId="0" fontId="83" fillId="0" borderId="38" applyNumberFormat="0" applyAlignment="0" applyProtection="0"/>
    <xf numFmtId="0" fontId="83" fillId="0" borderId="38" applyNumberFormat="0" applyAlignment="0" applyProtection="0"/>
    <xf numFmtId="0" fontId="38" fillId="32" borderId="38" applyNumberFormat="0" applyAlignment="0" applyProtection="0"/>
    <xf numFmtId="0" fontId="21" fillId="73" borderId="30" applyNumberFormat="0" applyAlignment="0" applyProtection="0"/>
    <xf numFmtId="0" fontId="11" fillId="0" borderId="0"/>
    <xf numFmtId="0" fontId="11" fillId="0" borderId="0"/>
    <xf numFmtId="0" fontId="38" fillId="32" borderId="38" applyNumberFormat="0" applyAlignment="0" applyProtection="0"/>
    <xf numFmtId="0" fontId="13" fillId="0" borderId="0"/>
    <xf numFmtId="0" fontId="38" fillId="32" borderId="38" applyNumberFormat="0" applyAlignment="0" applyProtection="0"/>
    <xf numFmtId="0" fontId="38" fillId="32" borderId="38" applyNumberFormat="0" applyAlignment="0" applyProtection="0"/>
    <xf numFmtId="0" fontId="38" fillId="32" borderId="38" applyNumberFormat="0" applyAlignment="0" applyProtection="0"/>
    <xf numFmtId="0" fontId="83" fillId="0" borderId="38" applyNumberFormat="0" applyAlignment="0" applyProtection="0"/>
    <xf numFmtId="0" fontId="11" fillId="0" borderId="0"/>
    <xf numFmtId="0" fontId="83" fillId="0" borderId="38" applyNumberFormat="0" applyAlignment="0" applyProtection="0"/>
    <xf numFmtId="0" fontId="21" fillId="73" borderId="30" applyNumberFormat="0" applyAlignment="0" applyProtection="0"/>
    <xf numFmtId="0" fontId="83" fillId="0" borderId="38" applyNumberFormat="0" applyAlignment="0" applyProtection="0"/>
    <xf numFmtId="0" fontId="83" fillId="0" borderId="38" applyNumberFormat="0" applyAlignment="0" applyProtection="0"/>
    <xf numFmtId="0" fontId="83" fillId="0" borderId="38" applyNumberFormat="0" applyAlignment="0" applyProtection="0"/>
    <xf numFmtId="0" fontId="38" fillId="32" borderId="38" applyNumberFormat="0" applyAlignment="0" applyProtection="0"/>
    <xf numFmtId="0" fontId="21" fillId="73" borderId="30" applyNumberFormat="0" applyAlignment="0" applyProtection="0"/>
    <xf numFmtId="0" fontId="11" fillId="0" borderId="0"/>
    <xf numFmtId="0" fontId="11" fillId="0" borderId="0"/>
    <xf numFmtId="0" fontId="38" fillId="32" borderId="38" applyNumberFormat="0" applyAlignment="0" applyProtection="0"/>
    <xf numFmtId="0" fontId="13" fillId="0" borderId="0"/>
    <xf numFmtId="0" fontId="38" fillId="32" borderId="38" applyNumberFormat="0" applyAlignment="0" applyProtection="0"/>
    <xf numFmtId="0" fontId="38" fillId="32" borderId="38" applyNumberFormat="0" applyAlignment="0" applyProtection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73" borderId="30" applyNumberFormat="0" applyAlignment="0" applyProtection="0"/>
    <xf numFmtId="0" fontId="11" fillId="0" borderId="0"/>
    <xf numFmtId="0" fontId="21" fillId="73" borderId="30" applyNumberFormat="0" applyAlignment="0" applyProtection="0"/>
    <xf numFmtId="0" fontId="21" fillId="73" borderId="30" applyNumberFormat="0" applyAlignment="0" applyProtection="0"/>
    <xf numFmtId="0" fontId="21" fillId="73" borderId="30" applyNumberFormat="0" applyAlignment="0" applyProtection="0"/>
    <xf numFmtId="0" fontId="21" fillId="73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21" fillId="20" borderId="30" applyNumberFormat="0" applyAlignment="0" applyProtection="0"/>
    <xf numFmtId="0" fontId="38" fillId="32" borderId="38" applyNumberFormat="0" applyAlignment="0" applyProtection="0"/>
    <xf numFmtId="0" fontId="11" fillId="0" borderId="0"/>
    <xf numFmtId="0" fontId="38" fillId="32" borderId="38" applyNumberFormat="0" applyAlignment="0" applyProtection="0"/>
    <xf numFmtId="0" fontId="38" fillId="32" borderId="38" applyNumberFormat="0" applyAlignment="0" applyProtection="0"/>
    <xf numFmtId="0" fontId="38" fillId="32" borderId="38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84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21" fillId="73" borderId="30" applyNumberFormat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1" fillId="73" borderId="30" applyNumberForma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73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73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1" fillId="73" borderId="30" applyNumberFormat="0" applyAlignment="0" applyProtection="0"/>
    <xf numFmtId="0" fontId="11" fillId="0" borderId="0"/>
    <xf numFmtId="0" fontId="11" fillId="0" borderId="0"/>
    <xf numFmtId="0" fontId="21" fillId="73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73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73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73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1" fillId="73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1" fillId="73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1" fillId="73" borderId="30" applyNumberFormat="0" applyAlignment="0" applyProtection="0"/>
    <xf numFmtId="0" fontId="11" fillId="0" borderId="0"/>
    <xf numFmtId="0" fontId="11" fillId="0" borderId="0"/>
    <xf numFmtId="0" fontId="21" fillId="73" borderId="30" applyNumberFormat="0" applyAlignment="0" applyProtection="0"/>
    <xf numFmtId="0" fontId="21" fillId="73" borderId="30" applyNumberFormat="0" applyAlignment="0" applyProtection="0"/>
    <xf numFmtId="0" fontId="21" fillId="73" borderId="30" applyNumberFormat="0" applyAlignment="0" applyProtection="0"/>
    <xf numFmtId="0" fontId="11" fillId="0" borderId="0" applyNumberFormat="0" applyFont="0" applyFill="0" applyBorder="0" applyAlignment="0" applyProtection="0"/>
    <xf numFmtId="0" fontId="21" fillId="73" borderId="30" applyNumberForma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1" fillId="73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1" fillId="73" borderId="30" applyNumberFormat="0" applyAlignment="0" applyProtection="0"/>
    <xf numFmtId="0" fontId="11" fillId="0" borderId="0"/>
    <xf numFmtId="0" fontId="11" fillId="0" borderId="0"/>
    <xf numFmtId="0" fontId="21" fillId="73" borderId="30" applyNumberFormat="0" applyAlignment="0" applyProtection="0"/>
    <xf numFmtId="0" fontId="21" fillId="73" borderId="30" applyNumberFormat="0" applyAlignment="0" applyProtection="0"/>
    <xf numFmtId="0" fontId="21" fillId="73" borderId="30" applyNumberFormat="0" applyAlignment="0" applyProtection="0"/>
    <xf numFmtId="0" fontId="11" fillId="0" borderId="0" applyNumberFormat="0" applyFont="0" applyFill="0" applyBorder="0" applyAlignment="0" applyProtection="0"/>
    <xf numFmtId="0" fontId="21" fillId="73" borderId="30" applyNumberForma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1" fillId="73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0" borderId="30" applyNumberFormat="0" applyAlignment="0" applyProtection="0"/>
    <xf numFmtId="0" fontId="38" fillId="32" borderId="38" applyNumberFormat="0" applyAlignment="0" applyProtection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/>
    <xf numFmtId="0" fontId="13" fillId="0" borderId="0"/>
    <xf numFmtId="0" fontId="21" fillId="20" borderId="30" applyNumberFormat="0" applyAlignment="0" applyProtection="0"/>
    <xf numFmtId="0" fontId="38" fillId="32" borderId="38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13" fillId="0" borderId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/>
    <xf numFmtId="0" fontId="13" fillId="0" borderId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13" fillId="0" borderId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/>
    <xf numFmtId="0" fontId="13" fillId="0" borderId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13" fillId="0" borderId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/>
    <xf numFmtId="0" fontId="13" fillId="0" borderId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13" fillId="0" borderId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/>
    <xf numFmtId="0" fontId="13" fillId="0" borderId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13" fillId="0" borderId="0"/>
    <xf numFmtId="0" fontId="21" fillId="20" borderId="30" applyNumberFormat="0" applyAlignment="0" applyProtection="0"/>
    <xf numFmtId="0" fontId="38" fillId="32" borderId="38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21" fillId="20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38" fillId="32" borderId="38" applyNumberFormat="0" applyAlignment="0" applyProtection="0"/>
    <xf numFmtId="0" fontId="21" fillId="20" borderId="30" applyNumberFormat="0" applyAlignment="0" applyProtection="0"/>
    <xf numFmtId="0" fontId="11" fillId="0" borderId="0"/>
    <xf numFmtId="0" fontId="11" fillId="0" borderId="0"/>
    <xf numFmtId="0" fontId="38" fillId="32" borderId="38" applyNumberFormat="0" applyAlignment="0" applyProtection="0"/>
    <xf numFmtId="0" fontId="13" fillId="0" borderId="0"/>
    <xf numFmtId="0" fontId="38" fillId="32" borderId="38" applyNumberFormat="0" applyAlignment="0" applyProtection="0"/>
    <xf numFmtId="0" fontId="38" fillId="32" borderId="38" applyNumberFormat="0" applyAlignment="0" applyProtection="0"/>
    <xf numFmtId="0" fontId="83" fillId="0" borderId="38" applyNumberFormat="0" applyAlignment="0" applyProtection="0"/>
    <xf numFmtId="0" fontId="11" fillId="0" borderId="0"/>
    <xf numFmtId="0" fontId="21" fillId="73" borderId="30" applyNumberFormat="0" applyAlignment="0" applyProtection="0"/>
    <xf numFmtId="0" fontId="83" fillId="0" borderId="38" applyNumberFormat="0" applyAlignment="0" applyProtection="0"/>
    <xf numFmtId="0" fontId="21" fillId="20" borderId="30" applyNumberFormat="0" applyAlignment="0" applyProtection="0"/>
    <xf numFmtId="0" fontId="83" fillId="0" borderId="38" applyNumberFormat="0" applyAlignment="0" applyProtection="0"/>
    <xf numFmtId="0" fontId="83" fillId="0" borderId="38" applyNumberFormat="0" applyAlignment="0" applyProtection="0"/>
    <xf numFmtId="0" fontId="83" fillId="0" borderId="38" applyNumberFormat="0" applyAlignment="0" applyProtection="0"/>
    <xf numFmtId="0" fontId="21" fillId="73" borderId="30" applyNumberFormat="0" applyAlignment="0" applyProtection="0"/>
    <xf numFmtId="0" fontId="11" fillId="0" borderId="0"/>
    <xf numFmtId="0" fontId="21" fillId="20" borderId="30" applyNumberFormat="0" applyAlignment="0" applyProtection="0"/>
    <xf numFmtId="0" fontId="11" fillId="0" borderId="0"/>
    <xf numFmtId="0" fontId="21" fillId="20" borderId="30" applyNumberFormat="0" applyAlignment="0" applyProtection="0"/>
    <xf numFmtId="0" fontId="13" fillId="0" borderId="0"/>
    <xf numFmtId="0" fontId="21" fillId="20" borderId="30" applyNumberFormat="0" applyAlignment="0" applyProtection="0"/>
    <xf numFmtId="0" fontId="21" fillId="20" borderId="30" applyNumberFormat="0" applyAlignment="0" applyProtection="0"/>
    <xf numFmtId="0" fontId="4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1" fillId="0" borderId="0"/>
    <xf numFmtId="0" fontId="8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3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1" fillId="0" borderId="0"/>
    <xf numFmtId="0" fontId="8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3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1" fillId="0" borderId="0"/>
    <xf numFmtId="0" fontId="8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3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1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2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" fillId="0" borderId="0"/>
    <xf numFmtId="0" fontId="11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5" fillId="0" borderId="0" applyNumberFormat="0" applyFill="0" applyBorder="0" applyAlignment="0" applyProtection="0"/>
    <xf numFmtId="0" fontId="13" fillId="0" borderId="0"/>
    <xf numFmtId="0" fontId="42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4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3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5" fillId="0" borderId="0" applyNumberFormat="0" applyFill="0" applyBorder="0" applyAlignment="0" applyProtection="0"/>
    <xf numFmtId="0" fontId="13" fillId="0" borderId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5" fillId="0" borderId="0" applyNumberFormat="0" applyFill="0" applyBorder="0" applyAlignment="0" applyProtection="0"/>
    <xf numFmtId="0" fontId="13" fillId="0" borderId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5" fillId="0" borderId="0" applyNumberFormat="0" applyFill="0" applyBorder="0" applyAlignment="0" applyProtection="0"/>
    <xf numFmtId="0" fontId="13" fillId="0" borderId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5" fillId="0" borderId="0" applyNumberFormat="0" applyFill="0" applyBorder="0" applyAlignment="0" applyProtection="0"/>
    <xf numFmtId="0" fontId="13" fillId="0" borderId="0"/>
    <xf numFmtId="0" fontId="25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3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11" fillId="0" borderId="0"/>
    <xf numFmtId="0" fontId="13" fillId="0" borderId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11" fillId="0" borderId="0"/>
    <xf numFmtId="0" fontId="13" fillId="0" borderId="0"/>
    <xf numFmtId="0" fontId="43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1" fillId="0" borderId="0"/>
    <xf numFmtId="0" fontId="8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11" fillId="0" borderId="0"/>
    <xf numFmtId="0" fontId="43" fillId="0" borderId="0" applyNumberFormat="0" applyFill="0" applyBorder="0" applyAlignment="0" applyProtection="0"/>
    <xf numFmtId="0" fontId="13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1" fillId="0" borderId="0"/>
    <xf numFmtId="0" fontId="8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11" fillId="0" borderId="0"/>
    <xf numFmtId="0" fontId="43" fillId="0" borderId="0" applyNumberFormat="0" applyFill="0" applyBorder="0" applyAlignment="0" applyProtection="0"/>
    <xf numFmtId="0" fontId="13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1" fillId="0" borderId="0"/>
    <xf numFmtId="0" fontId="8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11" fillId="0" borderId="0"/>
    <xf numFmtId="0" fontId="43" fillId="0" borderId="0" applyNumberFormat="0" applyFill="0" applyBorder="0" applyAlignment="0" applyProtection="0"/>
    <xf numFmtId="0" fontId="13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1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26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13" fillId="0" borderId="0"/>
    <xf numFmtId="0" fontId="1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6" fillId="0" borderId="0" applyNumberFormat="0" applyFill="0" applyBorder="0" applyAlignment="0" applyProtection="0"/>
    <xf numFmtId="0" fontId="13" fillId="0" borderId="0"/>
    <xf numFmtId="0" fontId="43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4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3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6" fillId="0" borderId="0" applyNumberFormat="0" applyFill="0" applyBorder="0" applyAlignment="0" applyProtection="0"/>
    <xf numFmtId="0" fontId="13" fillId="0" borderId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6" fillId="0" borderId="0" applyNumberFormat="0" applyFill="0" applyBorder="0" applyAlignment="0" applyProtection="0"/>
    <xf numFmtId="0" fontId="13" fillId="0" borderId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6" fillId="0" borderId="0" applyNumberFormat="0" applyFill="0" applyBorder="0" applyAlignment="0" applyProtection="0"/>
    <xf numFmtId="0" fontId="13" fillId="0" borderId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6" fillId="0" borderId="0" applyNumberFormat="0" applyFill="0" applyBorder="0" applyAlignment="0" applyProtection="0"/>
    <xf numFmtId="0" fontId="13" fillId="0" borderId="0"/>
    <xf numFmtId="0" fontId="26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11" fillId="0" borderId="0"/>
    <xf numFmtId="0" fontId="43" fillId="0" borderId="0" applyNumberFormat="0" applyFill="0" applyBorder="0" applyAlignment="0" applyProtection="0"/>
    <xf numFmtId="0" fontId="13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11" fillId="0" borderId="0"/>
    <xf numFmtId="0" fontId="13" fillId="0" borderId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1" fillId="0" borderId="0"/>
    <xf numFmtId="0" fontId="13" fillId="0" borderId="0"/>
    <xf numFmtId="0" fontId="31" fillId="0" borderId="34" applyNumberFormat="0" applyFill="0" applyAlignment="0" applyProtection="0"/>
    <xf numFmtId="0" fontId="89" fillId="0" borderId="34" applyNumberFormat="0" applyFill="0" applyAlignment="0" applyProtection="0"/>
    <xf numFmtId="0" fontId="11" fillId="0" borderId="0"/>
    <xf numFmtId="0" fontId="89" fillId="0" borderId="34" applyNumberFormat="0" applyFill="0" applyAlignment="0" applyProtection="0"/>
    <xf numFmtId="0" fontId="65" fillId="0" borderId="43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31" fillId="0" borderId="34" applyNumberFormat="0" applyFill="0" applyAlignment="0" applyProtection="0"/>
    <xf numFmtId="0" fontId="65" fillId="0" borderId="43" applyNumberFormat="0" applyFill="0" applyAlignment="0" applyProtection="0"/>
    <xf numFmtId="0" fontId="11" fillId="0" borderId="0"/>
    <xf numFmtId="0" fontId="11" fillId="0" borderId="0"/>
    <xf numFmtId="0" fontId="31" fillId="0" borderId="34" applyNumberFormat="0" applyFill="0" applyAlignment="0" applyProtection="0"/>
    <xf numFmtId="0" fontId="13" fillId="0" borderId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0" fontId="89" fillId="0" borderId="34" applyNumberFormat="0" applyFill="0" applyAlignment="0" applyProtection="0"/>
    <xf numFmtId="0" fontId="11" fillId="0" borderId="0"/>
    <xf numFmtId="0" fontId="89" fillId="0" borderId="34" applyNumberFormat="0" applyFill="0" applyAlignment="0" applyProtection="0"/>
    <xf numFmtId="0" fontId="65" fillId="0" borderId="43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31" fillId="0" borderId="34" applyNumberFormat="0" applyFill="0" applyAlignment="0" applyProtection="0"/>
    <xf numFmtId="0" fontId="65" fillId="0" borderId="43" applyNumberFormat="0" applyFill="0" applyAlignment="0" applyProtection="0"/>
    <xf numFmtId="0" fontId="11" fillId="0" borderId="0"/>
    <xf numFmtId="0" fontId="11" fillId="0" borderId="0"/>
    <xf numFmtId="0" fontId="31" fillId="0" borderId="34" applyNumberFormat="0" applyFill="0" applyAlignment="0" applyProtection="0"/>
    <xf numFmtId="0" fontId="13" fillId="0" borderId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0" fontId="89" fillId="0" borderId="34" applyNumberFormat="0" applyFill="0" applyAlignment="0" applyProtection="0"/>
    <xf numFmtId="0" fontId="11" fillId="0" borderId="0"/>
    <xf numFmtId="0" fontId="89" fillId="0" borderId="34" applyNumberFormat="0" applyFill="0" applyAlignment="0" applyProtection="0"/>
    <xf numFmtId="0" fontId="65" fillId="0" borderId="43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31" fillId="0" borderId="34" applyNumberFormat="0" applyFill="0" applyAlignment="0" applyProtection="0"/>
    <xf numFmtId="0" fontId="65" fillId="0" borderId="43" applyNumberFormat="0" applyFill="0" applyAlignment="0" applyProtection="0"/>
    <xf numFmtId="0" fontId="11" fillId="0" borderId="0"/>
    <xf numFmtId="0" fontId="11" fillId="0" borderId="0"/>
    <xf numFmtId="0" fontId="31" fillId="0" borderId="34" applyNumberFormat="0" applyFill="0" applyAlignment="0" applyProtection="0"/>
    <xf numFmtId="0" fontId="13" fillId="0" borderId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0" fontId="11" fillId="0" borderId="0" applyNumberFormat="0" applyFont="0" applyFill="0" applyBorder="0" applyAlignment="0" applyProtection="0"/>
    <xf numFmtId="0" fontId="65" fillId="0" borderId="43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5" fillId="0" borderId="43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65" fillId="0" borderId="43" applyNumberFormat="0" applyFill="0" applyAlignment="0" applyProtection="0"/>
    <xf numFmtId="0" fontId="31" fillId="0" borderId="34" applyNumberFormat="0" applyFill="0" applyAlignment="0" applyProtection="0"/>
    <xf numFmtId="0" fontId="11" fillId="0" borderId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65" fillId="0" borderId="43" applyNumberFormat="0" applyFill="0" applyAlignment="0" applyProtection="0"/>
    <xf numFmtId="0" fontId="90" fillId="0" borderId="43" applyNumberFormat="0" applyFill="0" applyAlignment="0" applyProtection="0"/>
    <xf numFmtId="0" fontId="13" fillId="0" borderId="0"/>
    <xf numFmtId="0" fontId="11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5" fillId="0" borderId="43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65" fillId="0" borderId="43" applyNumberFormat="0" applyFill="0" applyAlignment="0" applyProtection="0"/>
    <xf numFmtId="0" fontId="13" fillId="0" borderId="0"/>
    <xf numFmtId="0" fontId="31" fillId="0" borderId="34" applyNumberFormat="0" applyFill="0" applyAlignment="0" applyProtection="0"/>
    <xf numFmtId="0" fontId="11" fillId="0" borderId="0" applyNumberFormat="0" applyFont="0" applyFill="0" applyBorder="0" applyAlignment="0" applyProtection="0"/>
    <xf numFmtId="0" fontId="65" fillId="0" borderId="43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5" fillId="0" borderId="43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31" fillId="0" borderId="34" applyNumberFormat="0" applyFill="0" applyAlignment="0" applyProtection="0"/>
    <xf numFmtId="0" fontId="65" fillId="0" borderId="43" applyNumberFormat="0" applyFill="0" applyAlignment="0" applyProtection="0"/>
    <xf numFmtId="0" fontId="13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65" fillId="0" borderId="43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5" fillId="0" borderId="43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65" fillId="0" borderId="43" applyNumberFormat="0" applyFill="0" applyAlignment="0" applyProtection="0"/>
    <xf numFmtId="0" fontId="13" fillId="0" borderId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65" fillId="0" borderId="43" applyNumberFormat="0" applyFill="0" applyAlignment="0" applyProtection="0"/>
    <xf numFmtId="0" fontId="13" fillId="0" borderId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65" fillId="0" borderId="43" applyNumberFormat="0" applyFill="0" applyAlignment="0" applyProtection="0"/>
    <xf numFmtId="0" fontId="13" fillId="0" borderId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65" fillId="0" borderId="43" applyNumberFormat="0" applyFill="0" applyAlignment="0" applyProtection="0"/>
    <xf numFmtId="0" fontId="13" fillId="0" borderId="0"/>
    <xf numFmtId="0" fontId="65" fillId="0" borderId="43" applyNumberFormat="0" applyFill="0" applyAlignment="0" applyProtection="0"/>
    <xf numFmtId="0" fontId="31" fillId="0" borderId="34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31" fillId="0" borderId="34" applyNumberFormat="0" applyFill="0" applyAlignment="0" applyProtection="0"/>
    <xf numFmtId="0" fontId="65" fillId="0" borderId="43" applyNumberFormat="0" applyFill="0" applyAlignment="0" applyProtection="0"/>
    <xf numFmtId="0" fontId="11" fillId="0" borderId="0"/>
    <xf numFmtId="0" fontId="11" fillId="0" borderId="0"/>
    <xf numFmtId="0" fontId="31" fillId="0" borderId="34" applyNumberFormat="0" applyFill="0" applyAlignment="0" applyProtection="0"/>
    <xf numFmtId="0" fontId="13" fillId="0" borderId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0" fontId="89" fillId="0" borderId="34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11" fillId="0" borderId="0"/>
    <xf numFmtId="0" fontId="13" fillId="0" borderId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4" fillId="0" borderId="0" applyNumberFormat="0" applyFill="0" applyBorder="0" applyAlignment="0" applyProtection="0"/>
    <xf numFmtId="0" fontId="13" fillId="0" borderId="0"/>
    <xf numFmtId="0" fontId="14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3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1" fillId="0" borderId="0"/>
    <xf numFmtId="0" fontId="30" fillId="0" borderId="0" applyNumberFormat="0" applyFill="0" applyBorder="0" applyAlignment="0" applyProtection="0"/>
    <xf numFmtId="0" fontId="1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1" fillId="0" borderId="0"/>
    <xf numFmtId="0" fontId="13" fillId="0" borderId="0"/>
    <xf numFmtId="0" fontId="3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1" fillId="0" borderId="0"/>
    <xf numFmtId="0" fontId="91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1" fillId="0" borderId="0"/>
    <xf numFmtId="0" fontId="30" fillId="0" borderId="0" applyNumberFormat="0" applyFill="0" applyBorder="0" applyAlignment="0" applyProtection="0"/>
    <xf numFmtId="0" fontId="1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1" fillId="0" borderId="0"/>
    <xf numFmtId="0" fontId="91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1" fillId="0" borderId="0"/>
    <xf numFmtId="0" fontId="30" fillId="0" borderId="0" applyNumberFormat="0" applyFill="0" applyBorder="0" applyAlignment="0" applyProtection="0"/>
    <xf numFmtId="0" fontId="1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1" fillId="0" borderId="0"/>
    <xf numFmtId="0" fontId="91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1" fillId="0" borderId="0"/>
    <xf numFmtId="0" fontId="30" fillId="0" borderId="0" applyNumberFormat="0" applyFill="0" applyBorder="0" applyAlignment="0" applyProtection="0"/>
    <xf numFmtId="0" fontId="1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1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2" fillId="0" borderId="35" applyNumberFormat="0" applyFill="0" applyAlignment="0" applyProtection="0"/>
    <xf numFmtId="0" fontId="89" fillId="0" borderId="35" applyNumberFormat="0" applyFill="0" applyAlignment="0" applyProtection="0"/>
    <xf numFmtId="0" fontId="11" fillId="0" borderId="0"/>
    <xf numFmtId="0" fontId="89" fillId="0" borderId="35" applyNumberFormat="0" applyFill="0" applyAlignment="0" applyProtection="0"/>
    <xf numFmtId="0" fontId="15" fillId="0" borderId="31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32" fillId="0" borderId="35" applyNumberFormat="0" applyFill="0" applyAlignment="0" applyProtection="0"/>
    <xf numFmtId="0" fontId="15" fillId="0" borderId="31" applyNumberFormat="0" applyFill="0" applyAlignment="0" applyProtection="0"/>
    <xf numFmtId="0" fontId="11" fillId="0" borderId="0"/>
    <xf numFmtId="0" fontId="11" fillId="0" borderId="0"/>
    <xf numFmtId="0" fontId="32" fillId="0" borderId="35" applyNumberFormat="0" applyFill="0" applyAlignment="0" applyProtection="0"/>
    <xf numFmtId="0" fontId="13" fillId="0" borderId="0"/>
    <xf numFmtId="0" fontId="32" fillId="0" borderId="35" applyNumberFormat="0" applyFill="0" applyAlignment="0" applyProtection="0"/>
    <xf numFmtId="0" fontId="32" fillId="0" borderId="35" applyNumberFormat="0" applyFill="0" applyAlignment="0" applyProtection="0"/>
    <xf numFmtId="0" fontId="32" fillId="0" borderId="35" applyNumberFormat="0" applyFill="0" applyAlignment="0" applyProtection="0"/>
    <xf numFmtId="0" fontId="89" fillId="0" borderId="35" applyNumberFormat="0" applyFill="0" applyAlignment="0" applyProtection="0"/>
    <xf numFmtId="0" fontId="11" fillId="0" borderId="0"/>
    <xf numFmtId="0" fontId="89" fillId="0" borderId="35" applyNumberFormat="0" applyFill="0" applyAlignment="0" applyProtection="0"/>
    <xf numFmtId="0" fontId="15" fillId="0" borderId="31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32" fillId="0" borderId="35" applyNumberFormat="0" applyFill="0" applyAlignment="0" applyProtection="0"/>
    <xf numFmtId="0" fontId="15" fillId="0" borderId="31" applyNumberFormat="0" applyFill="0" applyAlignment="0" applyProtection="0"/>
    <xf numFmtId="0" fontId="11" fillId="0" borderId="0"/>
    <xf numFmtId="0" fontId="11" fillId="0" borderId="0"/>
    <xf numFmtId="0" fontId="32" fillId="0" borderId="35" applyNumberFormat="0" applyFill="0" applyAlignment="0" applyProtection="0"/>
    <xf numFmtId="0" fontId="13" fillId="0" borderId="0"/>
    <xf numFmtId="0" fontId="32" fillId="0" borderId="35" applyNumberFormat="0" applyFill="0" applyAlignment="0" applyProtection="0"/>
    <xf numFmtId="0" fontId="32" fillId="0" borderId="35" applyNumberFormat="0" applyFill="0" applyAlignment="0" applyProtection="0"/>
    <xf numFmtId="0" fontId="32" fillId="0" borderId="35" applyNumberFormat="0" applyFill="0" applyAlignment="0" applyProtection="0"/>
    <xf numFmtId="0" fontId="89" fillId="0" borderId="35" applyNumberFormat="0" applyFill="0" applyAlignment="0" applyProtection="0"/>
    <xf numFmtId="0" fontId="11" fillId="0" borderId="0"/>
    <xf numFmtId="0" fontId="89" fillId="0" borderId="35" applyNumberFormat="0" applyFill="0" applyAlignment="0" applyProtection="0"/>
    <xf numFmtId="0" fontId="15" fillId="0" borderId="31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32" fillId="0" borderId="35" applyNumberFormat="0" applyFill="0" applyAlignment="0" applyProtection="0"/>
    <xf numFmtId="0" fontId="15" fillId="0" borderId="31" applyNumberFormat="0" applyFill="0" applyAlignment="0" applyProtection="0"/>
    <xf numFmtId="0" fontId="11" fillId="0" borderId="0"/>
    <xf numFmtId="0" fontId="11" fillId="0" borderId="0"/>
    <xf numFmtId="0" fontId="32" fillId="0" borderId="35" applyNumberFormat="0" applyFill="0" applyAlignment="0" applyProtection="0"/>
    <xf numFmtId="0" fontId="13" fillId="0" borderId="0"/>
    <xf numFmtId="0" fontId="32" fillId="0" borderId="35" applyNumberFormat="0" applyFill="0" applyAlignment="0" applyProtection="0"/>
    <xf numFmtId="0" fontId="32" fillId="0" borderId="35" applyNumberFormat="0" applyFill="0" applyAlignment="0" applyProtection="0"/>
    <xf numFmtId="0" fontId="11" fillId="0" borderId="0" applyNumberFormat="0" applyFont="0" applyFill="0" applyBorder="0" applyAlignment="0" applyProtection="0"/>
    <xf numFmtId="0" fontId="15" fillId="0" borderId="31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5" fillId="0" borderId="31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5" fillId="0" borderId="31" applyNumberFormat="0" applyFill="0" applyAlignment="0" applyProtection="0"/>
    <xf numFmtId="0" fontId="32" fillId="0" borderId="35" applyNumberFormat="0" applyFill="0" applyAlignment="0" applyProtection="0"/>
    <xf numFmtId="0" fontId="11" fillId="0" borderId="0"/>
    <xf numFmtId="0" fontId="32" fillId="0" borderId="35" applyNumberFormat="0" applyFill="0" applyAlignment="0" applyProtection="0"/>
    <xf numFmtId="0" fontId="32" fillId="0" borderId="35" applyNumberFormat="0" applyFill="0" applyAlignment="0" applyProtection="0"/>
    <xf numFmtId="0" fontId="32" fillId="0" borderId="35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5" fillId="0" borderId="31" applyNumberFormat="0" applyFill="0" applyAlignment="0" applyProtection="0"/>
    <xf numFmtId="0" fontId="92" fillId="0" borderId="31" applyNumberFormat="0" applyFill="0" applyAlignment="0" applyProtection="0"/>
    <xf numFmtId="0" fontId="13" fillId="0" borderId="0"/>
    <xf numFmtId="0" fontId="11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5" fillId="0" borderId="31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5" fillId="0" borderId="31" applyNumberFormat="0" applyFill="0" applyAlignment="0" applyProtection="0"/>
    <xf numFmtId="0" fontId="13" fillId="0" borderId="0"/>
    <xf numFmtId="0" fontId="32" fillId="0" borderId="35" applyNumberFormat="0" applyFill="0" applyAlignment="0" applyProtection="0"/>
    <xf numFmtId="0" fontId="11" fillId="0" borderId="0" applyNumberFormat="0" applyFont="0" applyFill="0" applyBorder="0" applyAlignment="0" applyProtection="0"/>
    <xf numFmtId="0" fontId="15" fillId="0" borderId="31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5" fillId="0" borderId="31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32" fillId="0" borderId="35" applyNumberFormat="0" applyFill="0" applyAlignment="0" applyProtection="0"/>
    <xf numFmtId="0" fontId="15" fillId="0" borderId="31" applyNumberFormat="0" applyFill="0" applyAlignment="0" applyProtection="0"/>
    <xf numFmtId="0" fontId="13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5" fillId="0" borderId="31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5" fillId="0" borderId="31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5" fillId="0" borderId="31" applyNumberFormat="0" applyFill="0" applyAlignment="0" applyProtection="0"/>
    <xf numFmtId="0" fontId="13" fillId="0" borderId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5" fillId="0" borderId="31" applyNumberFormat="0" applyFill="0" applyAlignment="0" applyProtection="0"/>
    <xf numFmtId="0" fontId="13" fillId="0" borderId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5" fillId="0" borderId="31" applyNumberFormat="0" applyFill="0" applyAlignment="0" applyProtection="0"/>
    <xf numFmtId="0" fontId="13" fillId="0" borderId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5" fillId="0" borderId="31" applyNumberFormat="0" applyFill="0" applyAlignment="0" applyProtection="0"/>
    <xf numFmtId="0" fontId="13" fillId="0" borderId="0"/>
    <xf numFmtId="0" fontId="15" fillId="0" borderId="31" applyNumberFormat="0" applyFill="0" applyAlignment="0" applyProtection="0"/>
    <xf numFmtId="0" fontId="32" fillId="0" borderId="35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32" fillId="0" borderId="35" applyNumberFormat="0" applyFill="0" applyAlignment="0" applyProtection="0"/>
    <xf numFmtId="0" fontId="15" fillId="0" borderId="31" applyNumberFormat="0" applyFill="0" applyAlignment="0" applyProtection="0"/>
    <xf numFmtId="0" fontId="11" fillId="0" borderId="0"/>
    <xf numFmtId="0" fontId="11" fillId="0" borderId="0"/>
    <xf numFmtId="0" fontId="32" fillId="0" borderId="35" applyNumberFormat="0" applyFill="0" applyAlignment="0" applyProtection="0"/>
    <xf numFmtId="0" fontId="13" fillId="0" borderId="0"/>
    <xf numFmtId="0" fontId="32" fillId="0" borderId="35" applyNumberFormat="0" applyFill="0" applyAlignment="0" applyProtection="0"/>
    <xf numFmtId="0" fontId="32" fillId="0" borderId="35" applyNumberFormat="0" applyFill="0" applyAlignment="0" applyProtection="0"/>
    <xf numFmtId="0" fontId="89" fillId="0" borderId="35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1" fillId="0" borderId="0"/>
    <xf numFmtId="0" fontId="13" fillId="0" borderId="0"/>
    <xf numFmtId="0" fontId="30" fillId="0" borderId="0" applyNumberFormat="0" applyFill="0" applyBorder="0" applyAlignment="0" applyProtection="0"/>
    <xf numFmtId="0" fontId="33" fillId="0" borderId="36" applyNumberFormat="0" applyFill="0" applyAlignment="0" applyProtection="0"/>
    <xf numFmtId="0" fontId="89" fillId="0" borderId="36" applyNumberFormat="0" applyFill="0" applyAlignment="0" applyProtection="0"/>
    <xf numFmtId="0" fontId="11" fillId="0" borderId="0"/>
    <xf numFmtId="0" fontId="89" fillId="0" borderId="36" applyNumberFormat="0" applyFill="0" applyAlignment="0" applyProtection="0"/>
    <xf numFmtId="0" fontId="16" fillId="0" borderId="32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33" fillId="0" borderId="36" applyNumberFormat="0" applyFill="0" applyAlignment="0" applyProtection="0"/>
    <xf numFmtId="0" fontId="16" fillId="0" borderId="32" applyNumberFormat="0" applyFill="0" applyAlignment="0" applyProtection="0"/>
    <xf numFmtId="0" fontId="11" fillId="0" borderId="0"/>
    <xf numFmtId="0" fontId="11" fillId="0" borderId="0"/>
    <xf numFmtId="0" fontId="33" fillId="0" borderId="36" applyNumberFormat="0" applyFill="0" applyAlignment="0" applyProtection="0"/>
    <xf numFmtId="0" fontId="13" fillId="0" borderId="0"/>
    <xf numFmtId="0" fontId="33" fillId="0" borderId="36" applyNumberFormat="0" applyFill="0" applyAlignment="0" applyProtection="0"/>
    <xf numFmtId="0" fontId="33" fillId="0" borderId="36" applyNumberFormat="0" applyFill="0" applyAlignment="0" applyProtection="0"/>
    <xf numFmtId="0" fontId="33" fillId="0" borderId="36" applyNumberFormat="0" applyFill="0" applyAlignment="0" applyProtection="0"/>
    <xf numFmtId="0" fontId="89" fillId="0" borderId="36" applyNumberFormat="0" applyFill="0" applyAlignment="0" applyProtection="0"/>
    <xf numFmtId="0" fontId="11" fillId="0" borderId="0"/>
    <xf numFmtId="0" fontId="89" fillId="0" borderId="36" applyNumberFormat="0" applyFill="0" applyAlignment="0" applyProtection="0"/>
    <xf numFmtId="0" fontId="16" fillId="0" borderId="32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33" fillId="0" borderId="36" applyNumberFormat="0" applyFill="0" applyAlignment="0" applyProtection="0"/>
    <xf numFmtId="0" fontId="16" fillId="0" borderId="32" applyNumberFormat="0" applyFill="0" applyAlignment="0" applyProtection="0"/>
    <xf numFmtId="0" fontId="11" fillId="0" borderId="0"/>
    <xf numFmtId="0" fontId="11" fillId="0" borderId="0"/>
    <xf numFmtId="0" fontId="33" fillId="0" borderId="36" applyNumberFormat="0" applyFill="0" applyAlignment="0" applyProtection="0"/>
    <xf numFmtId="0" fontId="13" fillId="0" borderId="0"/>
    <xf numFmtId="0" fontId="33" fillId="0" borderId="36" applyNumberFormat="0" applyFill="0" applyAlignment="0" applyProtection="0"/>
    <xf numFmtId="0" fontId="33" fillId="0" borderId="36" applyNumberFormat="0" applyFill="0" applyAlignment="0" applyProtection="0"/>
    <xf numFmtId="0" fontId="33" fillId="0" borderId="36" applyNumberFormat="0" applyFill="0" applyAlignment="0" applyProtection="0"/>
    <xf numFmtId="0" fontId="89" fillId="0" borderId="36" applyNumberFormat="0" applyFill="0" applyAlignment="0" applyProtection="0"/>
    <xf numFmtId="0" fontId="11" fillId="0" borderId="0"/>
    <xf numFmtId="0" fontId="89" fillId="0" borderId="36" applyNumberFormat="0" applyFill="0" applyAlignment="0" applyProtection="0"/>
    <xf numFmtId="0" fontId="16" fillId="0" borderId="32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33" fillId="0" borderId="36" applyNumberFormat="0" applyFill="0" applyAlignment="0" applyProtection="0"/>
    <xf numFmtId="0" fontId="16" fillId="0" borderId="32" applyNumberFormat="0" applyFill="0" applyAlignment="0" applyProtection="0"/>
    <xf numFmtId="0" fontId="11" fillId="0" borderId="0"/>
    <xf numFmtId="0" fontId="11" fillId="0" borderId="0"/>
    <xf numFmtId="0" fontId="33" fillId="0" borderId="36" applyNumberFormat="0" applyFill="0" applyAlignment="0" applyProtection="0"/>
    <xf numFmtId="0" fontId="13" fillId="0" borderId="0"/>
    <xf numFmtId="0" fontId="33" fillId="0" borderId="36" applyNumberFormat="0" applyFill="0" applyAlignment="0" applyProtection="0"/>
    <xf numFmtId="0" fontId="33" fillId="0" borderId="36" applyNumberFormat="0" applyFill="0" applyAlignment="0" applyProtection="0"/>
    <xf numFmtId="0" fontId="11" fillId="0" borderId="0" applyNumberFormat="0" applyFont="0" applyFill="0" applyBorder="0" applyAlignment="0" applyProtection="0"/>
    <xf numFmtId="0" fontId="16" fillId="0" borderId="32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6" fillId="0" borderId="32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6" fillId="0" borderId="32" applyNumberFormat="0" applyFill="0" applyAlignment="0" applyProtection="0"/>
    <xf numFmtId="0" fontId="33" fillId="0" borderId="36" applyNumberFormat="0" applyFill="0" applyAlignment="0" applyProtection="0"/>
    <xf numFmtId="0" fontId="11" fillId="0" borderId="0"/>
    <xf numFmtId="0" fontId="33" fillId="0" borderId="36" applyNumberFormat="0" applyFill="0" applyAlignment="0" applyProtection="0"/>
    <xf numFmtId="0" fontId="33" fillId="0" borderId="36" applyNumberFormat="0" applyFill="0" applyAlignment="0" applyProtection="0"/>
    <xf numFmtId="0" fontId="33" fillId="0" borderId="36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6" fillId="0" borderId="32" applyNumberFormat="0" applyFill="0" applyAlignment="0" applyProtection="0"/>
    <xf numFmtId="0" fontId="60" fillId="0" borderId="32" applyNumberFormat="0" applyFill="0" applyAlignment="0" applyProtection="0"/>
    <xf numFmtId="0" fontId="13" fillId="0" borderId="0"/>
    <xf numFmtId="0" fontId="11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6" fillId="0" borderId="32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6" fillId="0" borderId="32" applyNumberFormat="0" applyFill="0" applyAlignment="0" applyProtection="0"/>
    <xf numFmtId="0" fontId="13" fillId="0" borderId="0"/>
    <xf numFmtId="0" fontId="33" fillId="0" borderId="36" applyNumberFormat="0" applyFill="0" applyAlignment="0" applyProtection="0"/>
    <xf numFmtId="0" fontId="11" fillId="0" borderId="0" applyNumberFormat="0" applyFont="0" applyFill="0" applyBorder="0" applyAlignment="0" applyProtection="0"/>
    <xf numFmtId="0" fontId="16" fillId="0" borderId="32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6" fillId="0" borderId="32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33" fillId="0" borderId="36" applyNumberFormat="0" applyFill="0" applyAlignment="0" applyProtection="0"/>
    <xf numFmtId="0" fontId="16" fillId="0" borderId="32" applyNumberFormat="0" applyFill="0" applyAlignment="0" applyProtection="0"/>
    <xf numFmtId="0" fontId="13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6" fillId="0" borderId="32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6" fillId="0" borderId="32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6" fillId="0" borderId="32" applyNumberFormat="0" applyFill="0" applyAlignment="0" applyProtection="0"/>
    <xf numFmtId="0" fontId="13" fillId="0" borderId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6" fillId="0" borderId="32" applyNumberFormat="0" applyFill="0" applyAlignment="0" applyProtection="0"/>
    <xf numFmtId="0" fontId="13" fillId="0" borderId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6" fillId="0" borderId="32" applyNumberFormat="0" applyFill="0" applyAlignment="0" applyProtection="0"/>
    <xf numFmtId="0" fontId="13" fillId="0" borderId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6" fillId="0" borderId="32" applyNumberFormat="0" applyFill="0" applyAlignment="0" applyProtection="0"/>
    <xf numFmtId="0" fontId="13" fillId="0" borderId="0"/>
    <xf numFmtId="0" fontId="16" fillId="0" borderId="32" applyNumberFormat="0" applyFill="0" applyAlignment="0" applyProtection="0"/>
    <xf numFmtId="0" fontId="33" fillId="0" borderId="36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33" fillId="0" borderId="36" applyNumberFormat="0" applyFill="0" applyAlignment="0" applyProtection="0"/>
    <xf numFmtId="0" fontId="16" fillId="0" borderId="32" applyNumberFormat="0" applyFill="0" applyAlignment="0" applyProtection="0"/>
    <xf numFmtId="0" fontId="11" fillId="0" borderId="0"/>
    <xf numFmtId="0" fontId="11" fillId="0" borderId="0"/>
    <xf numFmtId="0" fontId="33" fillId="0" borderId="36" applyNumberFormat="0" applyFill="0" applyAlignment="0" applyProtection="0"/>
    <xf numFmtId="0" fontId="13" fillId="0" borderId="0"/>
    <xf numFmtId="0" fontId="33" fillId="0" borderId="36" applyNumberFormat="0" applyFill="0" applyAlignment="0" applyProtection="0"/>
    <xf numFmtId="0" fontId="33" fillId="0" borderId="36" applyNumberFormat="0" applyFill="0" applyAlignment="0" applyProtection="0"/>
    <xf numFmtId="0" fontId="89" fillId="0" borderId="36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1" fillId="0" borderId="0"/>
    <xf numFmtId="0" fontId="13" fillId="0" borderId="0"/>
    <xf numFmtId="0" fontId="11" fillId="0" borderId="0"/>
    <xf numFmtId="0" fontId="14" fillId="0" borderId="0" applyNumberFormat="0" applyFill="0" applyBorder="0" applyAlignment="0" applyProtection="0"/>
    <xf numFmtId="0" fontId="13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6" fillId="0" borderId="0" applyNumberFormat="0" applyFill="0" applyBorder="0" applyAlignment="0" applyProtection="0"/>
    <xf numFmtId="0" fontId="11" fillId="0" borderId="0"/>
    <xf numFmtId="0" fontId="13" fillId="0" borderId="0"/>
    <xf numFmtId="0" fontId="1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3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4" fillId="0" borderId="0" applyNumberFormat="0" applyFill="0" applyBorder="0" applyAlignment="0" applyProtection="0"/>
    <xf numFmtId="0" fontId="13" fillId="0" borderId="0"/>
    <xf numFmtId="0" fontId="30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3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4" fillId="0" borderId="0" applyNumberFormat="0" applyFill="0" applyBorder="0" applyAlignment="0" applyProtection="0"/>
    <xf numFmtId="0" fontId="13" fillId="0" borderId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4" fillId="0" borderId="0" applyNumberFormat="0" applyFill="0" applyBorder="0" applyAlignment="0" applyProtection="0"/>
    <xf numFmtId="0" fontId="13" fillId="0" borderId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4" fillId="0" borderId="0" applyNumberFormat="0" applyFill="0" applyBorder="0" applyAlignment="0" applyProtection="0"/>
    <xf numFmtId="0" fontId="13" fillId="0" borderId="0"/>
    <xf numFmtId="0" fontId="44" fillId="0" borderId="42" applyNumberFormat="0" applyFill="0" applyAlignment="0" applyProtection="0"/>
    <xf numFmtId="0" fontId="47" fillId="0" borderId="42" applyNumberFormat="0" applyFill="0" applyAlignment="0" applyProtection="0"/>
    <xf numFmtId="0" fontId="11" fillId="0" borderId="0"/>
    <xf numFmtId="0" fontId="11" fillId="0" borderId="44" applyNumberFormat="0" applyFont="0" applyFill="0" applyAlignment="0" applyProtection="0"/>
    <xf numFmtId="0" fontId="47" fillId="0" borderId="42" applyNumberFormat="0" applyFill="0" applyAlignment="0" applyProtection="0"/>
    <xf numFmtId="0" fontId="13" fillId="0" borderId="0"/>
    <xf numFmtId="0" fontId="47" fillId="0" borderId="42" applyNumberFormat="0" applyFill="0" applyAlignment="0" applyProtection="0"/>
    <xf numFmtId="0" fontId="47" fillId="0" borderId="42" applyNumberFormat="0" applyFill="0" applyAlignment="0" applyProtection="0"/>
    <xf numFmtId="0" fontId="47" fillId="0" borderId="42" applyNumberFormat="0" applyFill="0" applyAlignment="0" applyProtection="0"/>
    <xf numFmtId="0" fontId="44" fillId="0" borderId="42" applyNumberFormat="0" applyFill="0" applyAlignment="0" applyProtection="0"/>
    <xf numFmtId="0" fontId="27" fillId="0" borderId="33" applyNumberFormat="0" applyFill="0" applyAlignment="0" applyProtection="0"/>
    <xf numFmtId="0" fontId="11" fillId="0" borderId="0"/>
    <xf numFmtId="0" fontId="13" fillId="0" borderId="0"/>
    <xf numFmtId="0" fontId="11" fillId="0" borderId="0"/>
    <xf numFmtId="0" fontId="11" fillId="0" borderId="44" applyNumberFormat="0" applyFont="0" applyFill="0" applyAlignment="0" applyProtection="0"/>
    <xf numFmtId="0" fontId="44" fillId="0" borderId="42" applyNumberFormat="0" applyFill="0" applyAlignment="0" applyProtection="0"/>
    <xf numFmtId="0" fontId="27" fillId="0" borderId="33" applyNumberFormat="0" applyFill="0" applyAlignment="0" applyProtection="0"/>
    <xf numFmtId="0" fontId="11" fillId="0" borderId="44" applyNumberFormat="0" applyFont="0" applyFill="0" applyAlignment="0" applyProtection="0"/>
    <xf numFmtId="0" fontId="44" fillId="0" borderId="42" applyNumberFormat="0" applyFill="0" applyAlignment="0" applyProtection="0"/>
    <xf numFmtId="0" fontId="13" fillId="0" borderId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7" fillId="0" borderId="42" applyNumberFormat="0" applyFill="0" applyAlignment="0" applyProtection="0"/>
    <xf numFmtId="0" fontId="11" fillId="0" borderId="0"/>
    <xf numFmtId="0" fontId="47" fillId="0" borderId="42" applyNumberFormat="0" applyFill="0" applyAlignment="0" applyProtection="0"/>
    <xf numFmtId="0" fontId="27" fillId="0" borderId="33" applyNumberFormat="0" applyFill="0" applyAlignment="0" applyProtection="0"/>
    <xf numFmtId="0" fontId="47" fillId="0" borderId="42" applyNumberFormat="0" applyFill="0" applyAlignment="0" applyProtection="0"/>
    <xf numFmtId="0" fontId="47" fillId="0" borderId="42" applyNumberFormat="0" applyFill="0" applyAlignment="0" applyProtection="0"/>
    <xf numFmtId="0" fontId="47" fillId="0" borderId="42" applyNumberFormat="0" applyFill="0" applyAlignment="0" applyProtection="0"/>
    <xf numFmtId="0" fontId="44" fillId="0" borderId="42" applyNumberFormat="0" applyFill="0" applyAlignment="0" applyProtection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44" fillId="0" borderId="42" applyNumberFormat="0" applyFill="0" applyAlignment="0" applyProtection="0"/>
    <xf numFmtId="0" fontId="13" fillId="0" borderId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7" fillId="0" borderId="42" applyNumberFormat="0" applyFill="0" applyAlignment="0" applyProtection="0"/>
    <xf numFmtId="0" fontId="11" fillId="0" borderId="0"/>
    <xf numFmtId="0" fontId="47" fillId="0" borderId="42" applyNumberFormat="0" applyFill="0" applyAlignment="0" applyProtection="0"/>
    <xf numFmtId="0" fontId="27" fillId="0" borderId="33" applyNumberFormat="0" applyFill="0" applyAlignment="0" applyProtection="0"/>
    <xf numFmtId="0" fontId="47" fillId="0" borderId="42" applyNumberFormat="0" applyFill="0" applyAlignment="0" applyProtection="0"/>
    <xf numFmtId="0" fontId="47" fillId="0" borderId="42" applyNumberFormat="0" applyFill="0" applyAlignment="0" applyProtection="0"/>
    <xf numFmtId="0" fontId="47" fillId="0" borderId="42" applyNumberFormat="0" applyFill="0" applyAlignment="0" applyProtection="0"/>
    <xf numFmtId="0" fontId="44" fillId="0" borderId="42" applyNumberFormat="0" applyFill="0" applyAlignment="0" applyProtection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44" fillId="0" borderId="42" applyNumberFormat="0" applyFill="0" applyAlignment="0" applyProtection="0"/>
    <xf numFmtId="0" fontId="13" fillId="0" borderId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27" fillId="0" borderId="33" applyNumberFormat="0" applyFill="0" applyAlignment="0" applyProtection="0"/>
    <xf numFmtId="0" fontId="44" fillId="0" borderId="42" applyNumberFormat="0" applyFill="0" applyAlignment="0" applyProtection="0"/>
    <xf numFmtId="0" fontId="11" fillId="0" borderId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3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44" fillId="0" borderId="42" applyNumberFormat="0" applyFill="0" applyAlignment="0" applyProtection="0"/>
    <xf numFmtId="0" fontId="27" fillId="0" borderId="33" applyNumberFormat="0" applyFill="0" applyAlignment="0" applyProtection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11" fillId="0" borderId="45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13" fillId="0" borderId="0"/>
    <xf numFmtId="0" fontId="11" fillId="0" borderId="0"/>
    <xf numFmtId="0" fontId="11" fillId="0" borderId="45" applyNumberFormat="0" applyFill="0" applyAlignment="0" applyProtection="0"/>
    <xf numFmtId="0" fontId="44" fillId="0" borderId="42" applyNumberFormat="0" applyFill="0" applyAlignment="0" applyProtection="0"/>
    <xf numFmtId="0" fontId="11" fillId="0" borderId="45" applyNumberFormat="0" applyFill="0" applyAlignment="0" applyProtection="0"/>
    <xf numFmtId="0" fontId="13" fillId="0" borderId="0"/>
    <xf numFmtId="0" fontId="11" fillId="0" borderId="45" applyNumberFormat="0" applyFill="0" applyAlignment="0" applyProtection="0"/>
    <xf numFmtId="0" fontId="27" fillId="0" borderId="33" applyNumberFormat="0" applyFill="0" applyAlignment="0" applyProtection="0"/>
    <xf numFmtId="0" fontId="11" fillId="0" borderId="45" applyNumberFormat="0" applyFill="0" applyAlignment="0" applyProtection="0"/>
    <xf numFmtId="0" fontId="27" fillId="0" borderId="33" applyNumberFormat="0" applyFill="0" applyAlignment="0" applyProtection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45" applyNumberFormat="0" applyFill="0" applyAlignment="0" applyProtection="0"/>
    <xf numFmtId="0" fontId="13" fillId="0" borderId="0"/>
    <xf numFmtId="0" fontId="11" fillId="0" borderId="45" applyNumberFormat="0" applyFill="0" applyAlignment="0" applyProtection="0"/>
    <xf numFmtId="0" fontId="11" fillId="0" borderId="45" applyNumberFormat="0" applyFill="0" applyAlignment="0" applyProtection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11" fillId="0" borderId="45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13" fillId="0" borderId="0"/>
    <xf numFmtId="0" fontId="11" fillId="0" borderId="0"/>
    <xf numFmtId="0" fontId="11" fillId="0" borderId="45" applyNumberFormat="0" applyFill="0" applyAlignment="0" applyProtection="0"/>
    <xf numFmtId="0" fontId="11" fillId="0" borderId="45" applyNumberFormat="0" applyFill="0" applyAlignment="0" applyProtection="0"/>
    <xf numFmtId="0" fontId="11" fillId="0" borderId="45" applyNumberFormat="0" applyFill="0" applyAlignment="0" applyProtection="0"/>
    <xf numFmtId="0" fontId="13" fillId="0" borderId="0"/>
    <xf numFmtId="0" fontId="11" fillId="0" borderId="45" applyNumberFormat="0" applyFill="0" applyAlignment="0" applyProtection="0"/>
    <xf numFmtId="0" fontId="27" fillId="0" borderId="33" applyNumberFormat="0" applyFill="0" applyAlignment="0" applyProtection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13" fillId="0" borderId="0"/>
    <xf numFmtId="0" fontId="11" fillId="0" borderId="0"/>
    <xf numFmtId="0" fontId="11" fillId="0" borderId="45" applyNumberFormat="0" applyFill="0" applyAlignment="0" applyProtection="0"/>
    <xf numFmtId="0" fontId="13" fillId="0" borderId="0"/>
    <xf numFmtId="0" fontId="11" fillId="0" borderId="45" applyNumberFormat="0" applyFill="0" applyAlignment="0" applyProtection="0"/>
    <xf numFmtId="0" fontId="11" fillId="0" borderId="45" applyNumberFormat="0" applyFill="0" applyAlignment="0" applyProtection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13" fillId="0" borderId="0"/>
    <xf numFmtId="0" fontId="11" fillId="0" borderId="0"/>
    <xf numFmtId="0" fontId="11" fillId="0" borderId="45" applyNumberFormat="0" applyFill="0" applyAlignment="0" applyProtection="0"/>
    <xf numFmtId="0" fontId="13" fillId="0" borderId="0"/>
    <xf numFmtId="0" fontId="11" fillId="0" borderId="45" applyNumberFormat="0" applyFill="0" applyAlignment="0" applyProtection="0"/>
    <xf numFmtId="0" fontId="11" fillId="0" borderId="45" applyNumberFormat="0" applyFill="0" applyAlignment="0" applyProtection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13" fillId="0" borderId="0"/>
    <xf numFmtId="0" fontId="11" fillId="0" borderId="0"/>
    <xf numFmtId="0" fontId="11" fillId="0" borderId="45" applyNumberFormat="0" applyFill="0" applyAlignment="0" applyProtection="0"/>
    <xf numFmtId="0" fontId="13" fillId="0" borderId="0"/>
    <xf numFmtId="0" fontId="11" fillId="0" borderId="45" applyNumberFormat="0" applyFill="0" applyAlignment="0" applyProtection="0"/>
    <xf numFmtId="0" fontId="11" fillId="0" borderId="45" applyNumberFormat="0" applyFill="0" applyAlignment="0" applyProtection="0"/>
    <xf numFmtId="0" fontId="27" fillId="0" borderId="33" applyNumberFormat="0" applyFill="0" applyAlignment="0" applyProtection="0"/>
    <xf numFmtId="0" fontId="44" fillId="0" borderId="4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44" applyNumberFormat="0" applyFont="0" applyFill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4" fillId="0" borderId="42" applyNumberFormat="0" applyFill="0" applyAlignment="0" applyProtection="0"/>
    <xf numFmtId="0" fontId="27" fillId="0" borderId="33" applyNumberFormat="0" applyFill="0" applyAlignment="0" applyProtection="0"/>
    <xf numFmtId="0" fontId="11" fillId="0" borderId="0"/>
    <xf numFmtId="0" fontId="13" fillId="0" borderId="0"/>
    <xf numFmtId="0" fontId="11" fillId="0" borderId="0"/>
    <xf numFmtId="0" fontId="11" fillId="0" borderId="44" applyNumberFormat="0" applyFont="0" applyFill="0" applyAlignment="0" applyProtection="0"/>
    <xf numFmtId="0" fontId="44" fillId="0" borderId="42" applyNumberFormat="0" applyFill="0" applyAlignment="0" applyProtection="0"/>
    <xf numFmtId="0" fontId="27" fillId="0" borderId="33" applyNumberFormat="0" applyFill="0" applyAlignment="0" applyProtection="0"/>
    <xf numFmtId="0" fontId="44" fillId="0" borderId="42" applyNumberFormat="0" applyFill="0" applyAlignment="0" applyProtection="0"/>
    <xf numFmtId="0" fontId="13" fillId="0" borderId="0"/>
    <xf numFmtId="0" fontId="44" fillId="0" borderId="42" applyNumberFormat="0" applyFill="0" applyAlignment="0" applyProtection="0"/>
    <xf numFmtId="0" fontId="47" fillId="0" borderId="42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47" fillId="0" borderId="42" applyNumberFormat="0" applyFill="0" applyAlignment="0" applyProtection="0"/>
    <xf numFmtId="0" fontId="11" fillId="0" borderId="44" applyNumberFormat="0" applyFont="0" applyFill="0" applyAlignment="0" applyProtection="0"/>
    <xf numFmtId="0" fontId="47" fillId="0" borderId="42" applyNumberFormat="0" applyFill="0" applyAlignment="0" applyProtection="0"/>
    <xf numFmtId="0" fontId="13" fillId="0" borderId="0"/>
    <xf numFmtId="0" fontId="47" fillId="0" borderId="42" applyNumberFormat="0" applyFill="0" applyAlignment="0" applyProtection="0"/>
    <xf numFmtId="0" fontId="47" fillId="0" borderId="42" applyNumberFormat="0" applyFill="0" applyAlignment="0" applyProtection="0"/>
    <xf numFmtId="0" fontId="11" fillId="0" borderId="0"/>
    <xf numFmtId="0" fontId="13" fillId="0" borderId="0"/>
    <xf numFmtId="0" fontId="27" fillId="0" borderId="33" applyNumberFormat="0" applyFill="0" applyAlignment="0" applyProtection="0"/>
    <xf numFmtId="0" fontId="11" fillId="0" borderId="44" applyNumberFormat="0" applyFon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13" fillId="0" borderId="0"/>
    <xf numFmtId="0" fontId="25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94" fillId="0" borderId="0" applyNumberForma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11" fillId="0" borderId="0"/>
    <xf numFmtId="0" fontId="13" fillId="0" borderId="0"/>
    <xf numFmtId="0" fontId="94" fillId="0" borderId="0" applyNumberFormat="0" applyFill="0" applyBorder="0" applyAlignment="0" applyProtection="0"/>
    <xf numFmtId="0" fontId="11" fillId="0" borderId="0"/>
    <xf numFmtId="165" fontId="13" fillId="0" borderId="0" applyFont="0" applyFill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165" fontId="13" fillId="0" borderId="0" applyFont="0" applyFill="0" applyBorder="0" applyAlignment="0" applyProtection="0"/>
    <xf numFmtId="193" fontId="13" fillId="0" borderId="0" applyFont="0" applyFill="0" applyBorder="0" applyAlignment="0" applyProtection="0"/>
    <xf numFmtId="192" fontId="13" fillId="0" borderId="0" applyFont="0" applyFill="0" applyBorder="0" applyAlignment="0" applyProtection="0"/>
    <xf numFmtId="193" fontId="13" fillId="0" borderId="0" applyFont="0" applyFill="0" applyBorder="0" applyAlignment="0" applyProtection="0"/>
    <xf numFmtId="193" fontId="13" fillId="0" borderId="0" applyFont="0" applyFill="0" applyBorder="0" applyAlignment="0" applyProtection="0"/>
    <xf numFmtId="193" fontId="13" fillId="0" borderId="0" applyFont="0" applyFill="0" applyBorder="0" applyAlignment="0" applyProtection="0"/>
    <xf numFmtId="192" fontId="13" fillId="0" borderId="0" applyFont="0" applyFill="0" applyBorder="0" applyAlignment="0" applyProtection="0"/>
    <xf numFmtId="193" fontId="13" fillId="0" borderId="0" applyFont="0" applyFill="0" applyBorder="0" applyAlignment="0" applyProtection="0"/>
    <xf numFmtId="193" fontId="13" fillId="0" borderId="0" applyFont="0" applyFill="0" applyBorder="0" applyAlignment="0" applyProtection="0"/>
    <xf numFmtId="193" fontId="13" fillId="0" borderId="0" applyFont="0" applyFill="0" applyBorder="0" applyAlignment="0" applyProtection="0"/>
    <xf numFmtId="193" fontId="13" fillId="0" borderId="0" applyFont="0" applyFill="0" applyBorder="0" applyAlignment="0" applyProtection="0"/>
    <xf numFmtId="193" fontId="13" fillId="0" borderId="0" applyFont="0" applyFill="0" applyBorder="0" applyAlignment="0" applyProtection="0"/>
    <xf numFmtId="194" fontId="13" fillId="0" borderId="0" applyFont="0" applyFill="0" applyBorder="0" applyAlignment="0" applyProtection="0"/>
  </cellStyleXfs>
  <cellXfs count="632">
    <xf numFmtId="0" fontId="0" fillId="0" borderId="0" xfId="0"/>
    <xf numFmtId="0" fontId="4" fillId="0" borderId="1" xfId="0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right" vertical="center" wrapText="1"/>
    </xf>
    <xf numFmtId="14" fontId="4" fillId="0" borderId="0" xfId="0" applyNumberFormat="1" applyFont="1" applyAlignment="1">
      <alignment horizontal="center" vertical="center" wrapText="1"/>
    </xf>
    <xf numFmtId="3" fontId="1" fillId="0" borderId="1" xfId="0" applyNumberFormat="1" applyFont="1" applyBorder="1" applyAlignment="1">
      <alignment horizontal="right" vertical="center" wrapText="1"/>
    </xf>
    <xf numFmtId="14" fontId="4" fillId="0" borderId="1" xfId="0" applyNumberFormat="1" applyFont="1" applyBorder="1" applyAlignment="1">
      <alignment horizontal="center" vertical="center"/>
    </xf>
    <xf numFmtId="0" fontId="2" fillId="0" borderId="0" xfId="0" applyFont="1" applyAlignment="1">
      <alignment horizontal="justify" vertical="center" wrapText="1"/>
    </xf>
    <xf numFmtId="3" fontId="1" fillId="0" borderId="0" xfId="0" applyNumberFormat="1" applyFont="1" applyAlignment="1">
      <alignment horizontal="right" vertical="center" wrapText="1"/>
    </xf>
    <xf numFmtId="10" fontId="1" fillId="0" borderId="0" xfId="0" applyNumberFormat="1" applyFont="1" applyAlignment="1">
      <alignment horizontal="right" vertical="center" wrapText="1"/>
    </xf>
    <xf numFmtId="0" fontId="1" fillId="0" borderId="0" xfId="0" applyFont="1" applyAlignment="1">
      <alignment horizontal="justify" vertical="center" wrapText="1"/>
    </xf>
    <xf numFmtId="0" fontId="1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justify" vertical="center" wrapText="1"/>
    </xf>
    <xf numFmtId="166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justify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10" fontId="2" fillId="0" borderId="1" xfId="0" applyNumberFormat="1" applyFont="1" applyBorder="1" applyAlignment="1">
      <alignment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2" borderId="3" xfId="0" applyFont="1" applyFill="1" applyBorder="1" applyAlignment="1" applyProtection="1">
      <alignment horizontal="justify" vertical="justify" wrapText="1"/>
      <protection locked="0"/>
    </xf>
    <xf numFmtId="14" fontId="1" fillId="0" borderId="4" xfId="0" applyNumberFormat="1" applyFont="1" applyBorder="1" applyProtection="1">
      <protection locked="0"/>
    </xf>
    <xf numFmtId="0" fontId="3" fillId="2" borderId="5" xfId="0" applyFont="1" applyFill="1" applyBorder="1" applyAlignment="1" applyProtection="1">
      <alignment horizontal="justify" vertical="justify" wrapText="1"/>
      <protection locked="0"/>
    </xf>
    <xf numFmtId="3" fontId="3" fillId="2" borderId="3" xfId="0" applyNumberFormat="1" applyFont="1" applyFill="1" applyBorder="1" applyAlignment="1" applyProtection="1">
      <alignment wrapText="1"/>
      <protection locked="0"/>
    </xf>
    <xf numFmtId="3" fontId="1" fillId="0" borderId="4" xfId="0" applyNumberFormat="1" applyFont="1" applyBorder="1" applyAlignment="1" applyProtection="1">
      <alignment horizontal="right" vertical="center" wrapText="1"/>
      <protection locked="0"/>
    </xf>
    <xf numFmtId="3" fontId="2" fillId="0" borderId="4" xfId="0" applyNumberFormat="1" applyFont="1" applyBorder="1" applyAlignment="1">
      <alignment horizontal="right" vertical="center" wrapText="1"/>
    </xf>
    <xf numFmtId="10" fontId="1" fillId="0" borderId="1" xfId="0" applyNumberFormat="1" applyFont="1" applyBorder="1" applyAlignment="1">
      <alignment horizontal="right" vertical="center" wrapText="1"/>
    </xf>
    <xf numFmtId="10" fontId="1" fillId="0" borderId="1" xfId="0" applyNumberFormat="1" applyFont="1" applyBorder="1" applyAlignment="1">
      <alignment vertical="center" wrapText="1"/>
    </xf>
    <xf numFmtId="0" fontId="3" fillId="2" borderId="6" xfId="0" applyFont="1" applyFill="1" applyBorder="1" applyAlignment="1" applyProtection="1">
      <alignment horizontal="justify" vertical="justify" wrapText="1"/>
      <protection locked="0"/>
    </xf>
    <xf numFmtId="14" fontId="1" fillId="0" borderId="1" xfId="0" applyNumberFormat="1" applyFont="1" applyBorder="1" applyProtection="1">
      <protection locked="0"/>
    </xf>
    <xf numFmtId="0" fontId="3" fillId="2" borderId="7" xfId="0" applyFont="1" applyFill="1" applyBorder="1" applyAlignment="1" applyProtection="1">
      <alignment horizontal="justify" vertical="justify" wrapText="1"/>
      <protection locked="0"/>
    </xf>
    <xf numFmtId="3" fontId="3" fillId="2" borderId="6" xfId="0" applyNumberFormat="1" applyFont="1" applyFill="1" applyBorder="1" applyAlignment="1" applyProtection="1">
      <alignment wrapText="1"/>
      <protection locked="0"/>
    </xf>
    <xf numFmtId="3" fontId="3" fillId="2" borderId="8" xfId="0" applyNumberFormat="1" applyFont="1" applyFill="1" applyBorder="1" applyAlignment="1" applyProtection="1">
      <alignment wrapText="1"/>
      <protection locked="0"/>
    </xf>
    <xf numFmtId="0" fontId="3" fillId="2" borderId="1" xfId="0" applyFont="1" applyFill="1" applyBorder="1" applyAlignment="1" applyProtection="1">
      <alignment horizontal="justify" vertical="justify" wrapText="1"/>
      <protection locked="0"/>
    </xf>
    <xf numFmtId="14" fontId="1" fillId="0" borderId="9" xfId="0" applyNumberFormat="1" applyFont="1" applyBorder="1" applyProtection="1">
      <protection locked="0"/>
    </xf>
    <xf numFmtId="0" fontId="2" fillId="0" borderId="4" xfId="0" applyFont="1" applyBorder="1" applyAlignment="1">
      <alignment horizontal="justify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right" vertical="center" wrapText="1"/>
    </xf>
    <xf numFmtId="0" fontId="1" fillId="0" borderId="0" xfId="0" applyFont="1" applyAlignment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justify" vertical="center" wrapText="1"/>
    </xf>
    <xf numFmtId="3" fontId="3" fillId="2" borderId="3" xfId="0" applyNumberFormat="1" applyFont="1" applyFill="1" applyBorder="1" applyAlignment="1" applyProtection="1">
      <alignment vertical="center" wrapText="1"/>
      <protection locked="0"/>
    </xf>
    <xf numFmtId="0" fontId="3" fillId="2" borderId="5" xfId="0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Alignment="1">
      <alignment horizontal="center" vertical="center" wrapText="1"/>
    </xf>
    <xf numFmtId="3" fontId="1" fillId="0" borderId="4" xfId="0" applyNumberFormat="1" applyFont="1" applyBorder="1" applyAlignment="1" applyProtection="1">
      <alignment horizontal="center" vertical="center" wrapText="1"/>
      <protection locked="0"/>
    </xf>
    <xf numFmtId="3" fontId="3" fillId="2" borderId="10" xfId="0" applyNumberFormat="1" applyFont="1" applyFill="1" applyBorder="1" applyAlignment="1" applyProtection="1">
      <alignment vertical="center" wrapText="1"/>
      <protection locked="0"/>
    </xf>
    <xf numFmtId="3" fontId="3" fillId="2" borderId="11" xfId="0" applyNumberFormat="1" applyFont="1" applyFill="1" applyBorder="1" applyAlignment="1" applyProtection="1">
      <alignment vertical="center" wrapText="1"/>
      <protection locked="0"/>
    </xf>
    <xf numFmtId="0" fontId="3" fillId="2" borderId="6" xfId="0" applyFont="1" applyFill="1" applyBorder="1" applyAlignment="1" applyProtection="1">
      <alignment horizontal="justify" vertical="center" wrapText="1"/>
      <protection locked="0"/>
    </xf>
    <xf numFmtId="49" fontId="3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3" xfId="0" applyFont="1" applyFill="1" applyBorder="1" applyAlignment="1" applyProtection="1">
      <alignment horizontal="left" vertical="center" wrapText="1"/>
      <protection locked="0"/>
    </xf>
    <xf numFmtId="0" fontId="3" fillId="2" borderId="10" xfId="0" applyFont="1" applyFill="1" applyBorder="1" applyAlignment="1" applyProtection="1">
      <alignment horizontal="left" vertical="center" wrapText="1"/>
      <protection locked="0"/>
    </xf>
    <xf numFmtId="0" fontId="3" fillId="2" borderId="3" xfId="0" applyFont="1" applyFill="1" applyBorder="1" applyAlignment="1" applyProtection="1">
      <alignment horizontal="left" vertical="justify" wrapText="1"/>
      <protection locked="0"/>
    </xf>
    <xf numFmtId="0" fontId="3" fillId="2" borderId="6" xfId="0" applyFont="1" applyFill="1" applyBorder="1" applyAlignment="1" applyProtection="1">
      <alignment horizontal="left" vertical="justify" wrapText="1"/>
      <protection locked="0"/>
    </xf>
    <xf numFmtId="14" fontId="4" fillId="0" borderId="1" xfId="0" applyNumberFormat="1" applyFont="1" applyBorder="1" applyAlignment="1">
      <alignment vertical="center"/>
    </xf>
    <xf numFmtId="0" fontId="1" fillId="5" borderId="0" xfId="0" applyFont="1" applyFill="1" applyAlignment="1">
      <alignment horizontal="justify" vertical="center" wrapText="1"/>
    </xf>
    <xf numFmtId="0" fontId="1" fillId="5" borderId="0" xfId="0" applyFont="1" applyFill="1" applyAlignment="1">
      <alignment horizontal="center" vertical="center" wrapText="1"/>
    </xf>
    <xf numFmtId="0" fontId="1" fillId="4" borderId="0" xfId="0" applyFont="1" applyFill="1" applyAlignment="1">
      <alignment horizontal="justify" vertical="center" wrapText="1"/>
    </xf>
    <xf numFmtId="3" fontId="1" fillId="0" borderId="1" xfId="0" applyNumberFormat="1" applyFont="1" applyBorder="1" applyAlignment="1">
      <alignment vertical="center" wrapText="1"/>
    </xf>
    <xf numFmtId="3" fontId="1" fillId="0" borderId="1" xfId="0" applyNumberFormat="1" applyFont="1" applyBorder="1" applyAlignment="1">
      <alignment vertical="center"/>
    </xf>
    <xf numFmtId="3" fontId="1" fillId="0" borderId="1" xfId="0" applyNumberFormat="1" applyFont="1" applyBorder="1" applyAlignment="1" applyProtection="1">
      <alignment horizontal="right" vertical="center" wrapText="1"/>
      <protection locked="0"/>
    </xf>
    <xf numFmtId="0" fontId="3" fillId="2" borderId="21" xfId="0" applyFont="1" applyFill="1" applyBorder="1" applyAlignment="1" applyProtection="1">
      <alignment horizontal="center" vertical="center" wrapText="1"/>
      <protection locked="0"/>
    </xf>
    <xf numFmtId="0" fontId="3" fillId="2" borderId="5" xfId="0" applyFont="1" applyFill="1" applyBorder="1" applyAlignment="1" applyProtection="1">
      <alignment horizontal="justify" vertical="center" wrapText="1"/>
      <protection locked="0"/>
    </xf>
    <xf numFmtId="14" fontId="1" fillId="0" borderId="1" xfId="0" applyNumberFormat="1" applyFont="1" applyBorder="1" applyAlignment="1" applyProtection="1">
      <alignment vertical="center"/>
      <protection locked="0"/>
    </xf>
    <xf numFmtId="14" fontId="1" fillId="0" borderId="4" xfId="0" applyNumberFormat="1" applyFont="1" applyBorder="1" applyAlignment="1" applyProtection="1">
      <alignment horizontal="center" vertical="center"/>
      <protection locked="0"/>
    </xf>
    <xf numFmtId="14" fontId="1" fillId="0" borderId="1" xfId="0" applyNumberFormat="1" applyFont="1" applyBorder="1" applyAlignment="1" applyProtection="1">
      <alignment horizontal="center" vertical="center"/>
      <protection locked="0"/>
    </xf>
    <xf numFmtId="0" fontId="3" fillId="2" borderId="3" xfId="0" applyFont="1" applyFill="1" applyBorder="1" applyAlignment="1" applyProtection="1">
      <alignment horizontal="center" vertical="center" wrapText="1"/>
      <protection locked="0"/>
    </xf>
    <xf numFmtId="0" fontId="3" fillId="2" borderId="5" xfId="0" applyFont="1" applyFill="1" applyBorder="1" applyAlignment="1" applyProtection="1">
      <alignment horizontal="left" vertical="center" wrapText="1"/>
      <protection locked="0"/>
    </xf>
    <xf numFmtId="3" fontId="3" fillId="2" borderId="1" xfId="0" applyNumberFormat="1" applyFont="1" applyFill="1" applyBorder="1" applyAlignment="1" applyProtection="1">
      <alignment vertical="center" wrapText="1"/>
      <protection locked="0"/>
    </xf>
    <xf numFmtId="0" fontId="3" fillId="2" borderId="5" xfId="0" applyFont="1" applyFill="1" applyBorder="1" applyAlignment="1" applyProtection="1">
      <alignment horizontal="center" vertical="justify" wrapText="1"/>
      <protection locked="0"/>
    </xf>
    <xf numFmtId="14" fontId="7" fillId="0" borderId="4" xfId="0" applyNumberFormat="1" applyFont="1" applyBorder="1" applyAlignment="1" applyProtection="1">
      <alignment vertical="center"/>
      <protection locked="0"/>
    </xf>
    <xf numFmtId="0" fontId="8" fillId="2" borderId="5" xfId="0" applyFont="1" applyFill="1" applyBorder="1" applyAlignment="1" applyProtection="1">
      <alignment horizontal="center" vertical="center" wrapText="1"/>
      <protection locked="0"/>
    </xf>
    <xf numFmtId="0" fontId="8" fillId="2" borderId="5" xfId="0" applyFont="1" applyFill="1" applyBorder="1" applyAlignment="1" applyProtection="1">
      <alignment horizontal="justify" vertical="center" wrapText="1"/>
      <protection locked="0"/>
    </xf>
    <xf numFmtId="3" fontId="1" fillId="0" borderId="1" xfId="0" applyNumberFormat="1" applyFont="1" applyBorder="1" applyAlignment="1">
      <alignment horizontal="center" vertical="center"/>
    </xf>
    <xf numFmtId="0" fontId="1" fillId="2" borderId="7" xfId="0" applyFont="1" applyFill="1" applyBorder="1" applyAlignment="1" applyProtection="1">
      <alignment horizontal="justify" vertical="justify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4" fontId="1" fillId="0" borderId="1" xfId="0" applyNumberFormat="1" applyFont="1" applyBorder="1" applyAlignment="1">
      <alignment horizontal="center" vertical="center" wrapText="1"/>
    </xf>
    <xf numFmtId="0" fontId="10" fillId="2" borderId="3" xfId="0" applyFont="1" applyFill="1" applyBorder="1" applyAlignment="1" applyProtection="1">
      <alignment horizontal="center" vertical="center" wrapText="1"/>
      <protection locked="0"/>
    </xf>
    <xf numFmtId="14" fontId="10" fillId="0" borderId="1" xfId="0" applyNumberFormat="1" applyFont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justify" vertical="center" wrapText="1"/>
    </xf>
    <xf numFmtId="0" fontId="1" fillId="3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 applyProtection="1">
      <alignment horizontal="center" vertical="justify" wrapText="1"/>
      <protection locked="0"/>
    </xf>
    <xf numFmtId="3" fontId="1" fillId="0" borderId="1" xfId="0" applyNumberFormat="1" applyFont="1" applyBorder="1" applyAlignment="1" applyProtection="1">
      <alignment horizontal="center" vertical="center" wrapText="1"/>
      <protection locked="0"/>
    </xf>
    <xf numFmtId="0" fontId="4" fillId="3" borderId="1" xfId="0" applyFont="1" applyFill="1" applyBorder="1" applyAlignment="1">
      <alignment horizontal="center" vertical="center"/>
    </xf>
    <xf numFmtId="14" fontId="4" fillId="3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14" fontId="4" fillId="3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0" fontId="3" fillId="2" borderId="23" xfId="0" applyFont="1" applyFill="1" applyBorder="1" applyAlignment="1" applyProtection="1">
      <alignment horizontal="left" vertical="center" wrapText="1"/>
      <protection locked="0"/>
    </xf>
    <xf numFmtId="0" fontId="3" fillId="2" borderId="1" xfId="0" applyFont="1" applyFill="1" applyBorder="1" applyAlignment="1" applyProtection="1">
      <alignment horizontal="left" vertical="center" wrapText="1"/>
      <protection locked="0"/>
    </xf>
    <xf numFmtId="14" fontId="1" fillId="3" borderId="1" xfId="0" applyNumberFormat="1" applyFont="1" applyFill="1" applyBorder="1" applyAlignment="1">
      <alignment horizontal="center" wrapText="1"/>
    </xf>
    <xf numFmtId="14" fontId="4" fillId="3" borderId="1" xfId="0" applyNumberFormat="1" applyFont="1" applyFill="1" applyBorder="1" applyAlignment="1">
      <alignment horizontal="center" wrapText="1"/>
    </xf>
    <xf numFmtId="14" fontId="4" fillId="3" borderId="1" xfId="0" applyNumberFormat="1" applyFont="1" applyFill="1" applyBorder="1" applyAlignment="1">
      <alignment horizontal="center"/>
    </xf>
    <xf numFmtId="0" fontId="1" fillId="0" borderId="0" xfId="0" applyFont="1" applyAlignment="1">
      <alignment horizontal="center" wrapText="1"/>
    </xf>
    <xf numFmtId="0" fontId="3" fillId="2" borderId="1" xfId="0" applyFont="1" applyFill="1" applyBorder="1" applyAlignment="1" applyProtection="1">
      <alignment horizontal="left" wrapText="1"/>
      <protection locked="0"/>
    </xf>
    <xf numFmtId="0" fontId="1" fillId="3" borderId="1" xfId="0" applyFont="1" applyFill="1" applyBorder="1" applyAlignment="1">
      <alignment horizontal="left" wrapText="1"/>
    </xf>
    <xf numFmtId="0" fontId="4" fillId="3" borderId="1" xfId="0" applyFont="1" applyFill="1" applyBorder="1" applyAlignment="1">
      <alignment horizontal="left" wrapText="1"/>
    </xf>
    <xf numFmtId="0" fontId="4" fillId="3" borderId="1" xfId="0" applyFont="1" applyFill="1" applyBorder="1" applyAlignment="1">
      <alignment horizontal="left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justify" wrapText="1"/>
    </xf>
    <xf numFmtId="3" fontId="2" fillId="0" borderId="4" xfId="0" applyNumberFormat="1" applyFont="1" applyBorder="1" applyAlignment="1">
      <alignment horizontal="center" vertical="center" wrapText="1"/>
    </xf>
    <xf numFmtId="16" fontId="2" fillId="0" borderId="0" xfId="0" applyNumberFormat="1" applyFont="1" applyAlignment="1" applyProtection="1">
      <alignment vertical="center" wrapText="1"/>
      <protection locked="0"/>
    </xf>
    <xf numFmtId="0" fontId="2" fillId="0" borderId="0" xfId="0" quotePrefix="1" applyFont="1" applyAlignment="1" applyProtection="1">
      <alignment vertical="center" wrapText="1"/>
      <protection locked="0"/>
    </xf>
    <xf numFmtId="0" fontId="1" fillId="0" borderId="4" xfId="0" applyFont="1" applyBorder="1" applyAlignment="1">
      <alignment horizontal="justify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9" xfId="0" applyFont="1" applyBorder="1" applyAlignment="1">
      <alignment horizontal="left" vertical="center" wrapText="1"/>
    </xf>
    <xf numFmtId="0" fontId="2" fillId="0" borderId="9" xfId="0" applyFont="1" applyBorder="1" applyAlignment="1" applyProtection="1">
      <alignment horizontal="left" vertical="center" wrapText="1"/>
      <protection locked="0"/>
    </xf>
    <xf numFmtId="0" fontId="2" fillId="0" borderId="1" xfId="0" applyFont="1" applyBorder="1" applyAlignment="1" applyProtection="1">
      <alignment horizontal="left" vertical="center" wrapText="1"/>
      <protection locked="0"/>
    </xf>
    <xf numFmtId="14" fontId="1" fillId="0" borderId="4" xfId="0" applyNumberFormat="1" applyFont="1" applyBorder="1" applyAlignment="1" applyProtection="1">
      <alignment vertical="center"/>
      <protection locked="0"/>
    </xf>
    <xf numFmtId="0" fontId="3" fillId="2" borderId="1" xfId="0" applyFont="1" applyFill="1" applyBorder="1" applyAlignment="1" applyProtection="1">
      <alignment horizontal="justify" vertical="center" wrapText="1"/>
      <protection locked="0"/>
    </xf>
    <xf numFmtId="0" fontId="3" fillId="2" borderId="24" xfId="0" applyFont="1" applyFill="1" applyBorder="1" applyAlignment="1" applyProtection="1">
      <alignment horizontal="justify" vertical="justify" wrapText="1"/>
      <protection locked="0"/>
    </xf>
    <xf numFmtId="3" fontId="1" fillId="0" borderId="20" xfId="0" applyNumberFormat="1" applyFont="1" applyBorder="1" applyAlignment="1" applyProtection="1">
      <alignment horizontal="right" vertical="center" wrapText="1"/>
      <protection locked="0"/>
    </xf>
    <xf numFmtId="0" fontId="3" fillId="2" borderId="3" xfId="0" applyFont="1" applyFill="1" applyBorder="1" applyAlignment="1" applyProtection="1">
      <alignment horizontal="justify" vertical="center" wrapText="1"/>
      <protection locked="0"/>
    </xf>
    <xf numFmtId="0" fontId="1" fillId="2" borderId="1" xfId="0" applyFont="1" applyFill="1" applyBorder="1" applyAlignment="1" applyProtection="1">
      <alignment horizontal="left" wrapText="1"/>
      <protection locked="0"/>
    </xf>
    <xf numFmtId="0" fontId="3" fillId="0" borderId="10" xfId="0" applyFont="1" applyBorder="1" applyAlignment="1" applyProtection="1">
      <alignment horizontal="left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2" fillId="0" borderId="12" xfId="0" applyFont="1" applyBorder="1" applyAlignment="1">
      <alignment horizontal="center" vertical="center" wrapText="1"/>
    </xf>
    <xf numFmtId="0" fontId="3" fillId="2" borderId="24" xfId="0" applyFont="1" applyFill="1" applyBorder="1" applyAlignment="1" applyProtection="1">
      <alignment horizontal="justify" vertical="center" wrapText="1"/>
      <protection locked="0"/>
    </xf>
    <xf numFmtId="0" fontId="3" fillId="2" borderId="24" xfId="0" applyFont="1" applyFill="1" applyBorder="1" applyAlignment="1" applyProtection="1">
      <alignment horizontal="center" vertical="center" wrapText="1"/>
      <protection locked="0"/>
    </xf>
    <xf numFmtId="14" fontId="1" fillId="0" borderId="20" xfId="0" applyNumberFormat="1" applyFont="1" applyBorder="1" applyProtection="1">
      <protection locked="0"/>
    </xf>
    <xf numFmtId="0" fontId="3" fillId="0" borderId="1" xfId="0" applyFont="1" applyBorder="1" applyAlignment="1" applyProtection="1">
      <alignment horizontal="left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left" vertical="center" wrapText="1"/>
      <protection locked="0"/>
    </xf>
    <xf numFmtId="0" fontId="4" fillId="3" borderId="12" xfId="0" applyFont="1" applyFill="1" applyBorder="1" applyAlignment="1">
      <alignment horizontal="left" wrapText="1"/>
    </xf>
    <xf numFmtId="14" fontId="4" fillId="3" borderId="12" xfId="0" applyNumberFormat="1" applyFont="1" applyFill="1" applyBorder="1" applyAlignment="1">
      <alignment horizontal="center" wrapText="1"/>
    </xf>
    <xf numFmtId="0" fontId="3" fillId="2" borderId="23" xfId="0" applyFont="1" applyFill="1" applyBorder="1" applyAlignment="1" applyProtection="1">
      <alignment horizontal="left" wrapText="1"/>
      <protection locked="0"/>
    </xf>
    <xf numFmtId="0" fontId="3" fillId="2" borderId="12" xfId="0" applyFont="1" applyFill="1" applyBorder="1" applyAlignment="1" applyProtection="1">
      <alignment horizontal="center" vertical="center" wrapText="1"/>
      <protection locked="0"/>
    </xf>
    <xf numFmtId="14" fontId="4" fillId="0" borderId="12" xfId="0" applyNumberFormat="1" applyFont="1" applyBorder="1" applyAlignment="1">
      <alignment vertical="center"/>
    </xf>
    <xf numFmtId="0" fontId="3" fillId="0" borderId="3" xfId="0" applyFont="1" applyBorder="1" applyAlignment="1" applyProtection="1">
      <alignment horizontal="justify" vertical="justify" wrapText="1"/>
      <protection locked="0"/>
    </xf>
    <xf numFmtId="0" fontId="3" fillId="0" borderId="5" xfId="0" applyFont="1" applyBorder="1" applyAlignment="1" applyProtection="1">
      <alignment horizontal="justify" vertical="justify" wrapText="1"/>
      <protection locked="0"/>
    </xf>
    <xf numFmtId="3" fontId="3" fillId="0" borderId="3" xfId="0" applyNumberFormat="1" applyFont="1" applyBorder="1" applyAlignment="1" applyProtection="1">
      <alignment wrapText="1"/>
      <protection locked="0"/>
    </xf>
    <xf numFmtId="0" fontId="3" fillId="0" borderId="6" xfId="0" applyFont="1" applyBorder="1" applyAlignment="1" applyProtection="1">
      <alignment horizontal="justify" vertical="justify" wrapText="1"/>
      <protection locked="0"/>
    </xf>
    <xf numFmtId="0" fontId="3" fillId="0" borderId="7" xfId="0" applyFont="1" applyBorder="1" applyAlignment="1" applyProtection="1">
      <alignment horizontal="justify" vertical="justify" wrapText="1"/>
      <protection locked="0"/>
    </xf>
    <xf numFmtId="3" fontId="3" fillId="0" borderId="6" xfId="0" applyNumberFormat="1" applyFont="1" applyBorder="1" applyAlignment="1" applyProtection="1">
      <alignment wrapText="1"/>
      <protection locked="0"/>
    </xf>
    <xf numFmtId="3" fontId="3" fillId="0" borderId="8" xfId="0" applyNumberFormat="1" applyFont="1" applyBorder="1" applyAlignment="1" applyProtection="1">
      <alignment wrapText="1"/>
      <protection locked="0"/>
    </xf>
    <xf numFmtId="0" fontId="3" fillId="0" borderId="3" xfId="0" applyFont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3" fontId="3" fillId="0" borderId="10" xfId="0" applyNumberFormat="1" applyFont="1" applyBorder="1" applyAlignment="1" applyProtection="1">
      <alignment vertical="center" wrapText="1"/>
      <protection locked="0"/>
    </xf>
    <xf numFmtId="49" fontId="3" fillId="0" borderId="1" xfId="0" applyNumberFormat="1" applyFont="1" applyBorder="1" applyAlignment="1" applyProtection="1">
      <alignment horizontal="center" vertical="center" wrapText="1"/>
      <protection locked="0"/>
    </xf>
    <xf numFmtId="0" fontId="3" fillId="0" borderId="5" xfId="0" applyFont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>
      <alignment horizontal="center" vertical="center"/>
    </xf>
    <xf numFmtId="0" fontId="3" fillId="0" borderId="6" xfId="0" applyFont="1" applyBorder="1" applyAlignment="1" applyProtection="1">
      <alignment horizontal="justify" vertical="center" wrapText="1"/>
      <protection locked="0"/>
    </xf>
    <xf numFmtId="3" fontId="3" fillId="0" borderId="11" xfId="0" applyNumberFormat="1" applyFont="1" applyBorder="1" applyAlignment="1" applyProtection="1">
      <alignment vertical="center" wrapText="1"/>
      <protection locked="0"/>
    </xf>
    <xf numFmtId="3" fontId="3" fillId="0" borderId="3" xfId="0" applyNumberFormat="1" applyFont="1" applyBorder="1" applyAlignment="1" applyProtection="1">
      <alignment vertical="center" wrapText="1"/>
      <protection locked="0"/>
    </xf>
    <xf numFmtId="0" fontId="3" fillId="0" borderId="1" xfId="0" applyFont="1" applyBorder="1" applyAlignment="1" applyProtection="1">
      <alignment horizontal="justify" vertical="justify" wrapText="1"/>
      <protection locked="0"/>
    </xf>
    <xf numFmtId="166" fontId="2" fillId="0" borderId="2" xfId="0" applyNumberFormat="1" applyFont="1" applyBorder="1" applyAlignment="1">
      <alignment horizontal="center" vertical="center" wrapText="1"/>
    </xf>
    <xf numFmtId="14" fontId="1" fillId="0" borderId="15" xfId="0" applyNumberFormat="1" applyFont="1" applyBorder="1" applyProtection="1">
      <protection locked="0"/>
    </xf>
    <xf numFmtId="3" fontId="2" fillId="0" borderId="9" xfId="0" applyNumberFormat="1" applyFont="1" applyBorder="1" applyAlignment="1">
      <alignment horizontal="right" vertical="center" wrapText="1"/>
    </xf>
    <xf numFmtId="0" fontId="2" fillId="0" borderId="17" xfId="0" applyFont="1" applyBorder="1" applyAlignment="1">
      <alignment horizontal="center" vertical="center" wrapText="1"/>
    </xf>
    <xf numFmtId="166" fontId="2" fillId="0" borderId="4" xfId="0" applyNumberFormat="1" applyFont="1" applyBorder="1" applyAlignment="1">
      <alignment horizontal="center" vertical="center" wrapText="1"/>
    </xf>
    <xf numFmtId="3" fontId="3" fillId="2" borderId="0" xfId="0" applyNumberFormat="1" applyFont="1" applyFill="1" applyAlignment="1" applyProtection="1">
      <alignment vertical="center" wrapText="1"/>
      <protection locked="0"/>
    </xf>
    <xf numFmtId="0" fontId="4" fillId="3" borderId="12" xfId="0" applyFont="1" applyFill="1" applyBorder="1" applyAlignment="1">
      <alignment horizontal="center" vertical="center" wrapText="1"/>
    </xf>
    <xf numFmtId="14" fontId="4" fillId="3" borderId="12" xfId="0" applyNumberFormat="1" applyFont="1" applyFill="1" applyBorder="1" applyAlignment="1">
      <alignment horizontal="center" vertical="center" wrapText="1"/>
    </xf>
    <xf numFmtId="3" fontId="1" fillId="0" borderId="20" xfId="0" applyNumberFormat="1" applyFont="1" applyBorder="1" applyAlignment="1" applyProtection="1">
      <alignment horizontal="center" vertical="center" wrapText="1"/>
      <protection locked="0"/>
    </xf>
    <xf numFmtId="49" fontId="3" fillId="2" borderId="12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5" xfId="0" applyFont="1" applyFill="1" applyBorder="1" applyAlignment="1" applyProtection="1">
      <alignment horizontal="justify" vertical="center" wrapText="1"/>
      <protection locked="0"/>
    </xf>
    <xf numFmtId="0" fontId="1" fillId="2" borderId="1" xfId="0" applyFont="1" applyFill="1" applyBorder="1" applyAlignment="1" applyProtection="1">
      <alignment horizontal="justify" vertical="center" wrapText="1"/>
      <protection locked="0"/>
    </xf>
    <xf numFmtId="0" fontId="3" fillId="81" borderId="1" xfId="0" applyFont="1" applyFill="1" applyBorder="1" applyAlignment="1" applyProtection="1">
      <alignment horizontal="center" vertical="center" wrapText="1"/>
      <protection locked="0"/>
    </xf>
    <xf numFmtId="0" fontId="1" fillId="2" borderId="5" xfId="0" applyFont="1" applyFill="1" applyBorder="1" applyAlignment="1" applyProtection="1">
      <alignment horizontal="left" vertical="center" wrapText="1"/>
      <protection locked="0"/>
    </xf>
    <xf numFmtId="0" fontId="1" fillId="2" borderId="3" xfId="0" applyFont="1" applyFill="1" applyBorder="1" applyAlignment="1" applyProtection="1">
      <alignment horizontal="left" vertical="center" wrapText="1"/>
      <protection locked="0"/>
    </xf>
    <xf numFmtId="0" fontId="7" fillId="2" borderId="5" xfId="0" applyFont="1" applyFill="1" applyBorder="1" applyAlignment="1" applyProtection="1">
      <alignment horizontal="justify" vertical="center" wrapText="1"/>
      <protection locked="0"/>
    </xf>
    <xf numFmtId="0" fontId="3" fillId="2" borderId="7" xfId="0" applyFont="1" applyFill="1" applyBorder="1" applyAlignment="1" applyProtection="1">
      <alignment horizontal="justify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10" fontId="2" fillId="0" borderId="1" xfId="0" applyNumberFormat="1" applyFont="1" applyBorder="1" applyAlignment="1">
      <alignment horizontal="center" vertical="center" wrapText="1"/>
    </xf>
    <xf numFmtId="10" fontId="1" fillId="0" borderId="1" xfId="0" applyNumberFormat="1" applyFont="1" applyBorder="1" applyAlignment="1">
      <alignment horizontal="center" vertical="center" wrapText="1"/>
    </xf>
    <xf numFmtId="10" fontId="1" fillId="0" borderId="0" xfId="0" applyNumberFormat="1" applyFont="1" applyAlignment="1">
      <alignment horizontal="center" vertical="center" wrapText="1"/>
    </xf>
    <xf numFmtId="3" fontId="2" fillId="0" borderId="20" xfId="0" applyNumberFormat="1" applyFont="1" applyBorder="1" applyAlignment="1">
      <alignment horizontal="right" vertical="center" wrapText="1"/>
    </xf>
    <xf numFmtId="10" fontId="1" fillId="0" borderId="12" xfId="0" applyNumberFormat="1" applyFont="1" applyBorder="1" applyAlignment="1">
      <alignment horizontal="right" vertical="center" wrapText="1"/>
    </xf>
    <xf numFmtId="10" fontId="1" fillId="0" borderId="12" xfId="0" applyNumberFormat="1" applyFont="1" applyBorder="1" applyAlignment="1">
      <alignment vertical="center" wrapText="1"/>
    </xf>
    <xf numFmtId="0" fontId="3" fillId="2" borderId="14" xfId="0" applyFont="1" applyFill="1" applyBorder="1" applyAlignment="1" applyProtection="1">
      <alignment horizontal="justify" vertical="justify" wrapText="1"/>
      <protection locked="0"/>
    </xf>
    <xf numFmtId="14" fontId="1" fillId="0" borderId="14" xfId="0" applyNumberFormat="1" applyFont="1" applyBorder="1" applyProtection="1">
      <protection locked="0"/>
    </xf>
    <xf numFmtId="0" fontId="3" fillId="2" borderId="13" xfId="0" applyFont="1" applyFill="1" applyBorder="1" applyAlignment="1" applyProtection="1">
      <alignment horizontal="justify" vertical="justify" wrapText="1"/>
      <protection locked="0"/>
    </xf>
    <xf numFmtId="14" fontId="1" fillId="0" borderId="20" xfId="0" applyNumberFormat="1" applyFont="1" applyBorder="1" applyAlignment="1" applyProtection="1">
      <alignment horizontal="center" vertical="center"/>
      <protection locked="0"/>
    </xf>
    <xf numFmtId="0" fontId="3" fillId="0" borderId="12" xfId="0" applyFont="1" applyBorder="1" applyAlignment="1" applyProtection="1">
      <alignment horizontal="center" vertical="center" wrapText="1"/>
      <protection locked="0"/>
    </xf>
    <xf numFmtId="14" fontId="1" fillId="0" borderId="12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1" fillId="2" borderId="12" xfId="0" applyFont="1" applyFill="1" applyBorder="1" applyAlignment="1" applyProtection="1">
      <alignment horizontal="center" vertical="center" wrapText="1"/>
      <protection locked="0"/>
    </xf>
    <xf numFmtId="0" fontId="1" fillId="2" borderId="23" xfId="0" applyFont="1" applyFill="1" applyBorder="1" applyAlignment="1" applyProtection="1">
      <alignment horizontal="justify" vertical="justify" wrapText="1"/>
      <protection locked="0"/>
    </xf>
    <xf numFmtId="14" fontId="97" fillId="0" borderId="1" xfId="0" applyNumberFormat="1" applyFont="1" applyBorder="1" applyAlignment="1">
      <alignment horizontal="center" vertical="center" wrapText="1"/>
    </xf>
    <xf numFmtId="14" fontId="97" fillId="0" borderId="1" xfId="0" applyNumberFormat="1" applyFont="1" applyBorder="1" applyAlignment="1">
      <alignment vertical="center" wrapText="1"/>
    </xf>
    <xf numFmtId="0" fontId="1" fillId="0" borderId="4" xfId="0" applyFont="1" applyBorder="1" applyAlignment="1">
      <alignment horizontal="left" vertical="center"/>
    </xf>
    <xf numFmtId="10" fontId="1" fillId="0" borderId="4" xfId="0" applyNumberFormat="1" applyFont="1" applyBorder="1" applyAlignment="1">
      <alignment horizontal="center" vertical="center" wrapText="1"/>
    </xf>
    <xf numFmtId="3" fontId="2" fillId="0" borderId="0" xfId="0" applyNumberFormat="1" applyFont="1" applyAlignment="1">
      <alignment horizontal="justify" vertical="center" wrapText="1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2" fillId="0" borderId="13" xfId="0" applyFont="1" applyBorder="1" applyAlignment="1">
      <alignment horizontal="center" vertical="center" wrapText="1"/>
    </xf>
    <xf numFmtId="14" fontId="1" fillId="0" borderId="13" xfId="0" applyNumberFormat="1" applyFont="1" applyBorder="1" applyProtection="1">
      <protection locked="0"/>
    </xf>
    <xf numFmtId="0" fontId="4" fillId="0" borderId="13" xfId="0" applyFont="1" applyBorder="1" applyAlignment="1">
      <alignment horizontal="left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3" fillId="0" borderId="9" xfId="0" applyFont="1" applyBorder="1" applyAlignment="1" applyProtection="1">
      <alignment horizontal="left" vertical="center" wrapText="1"/>
      <protection locked="0"/>
    </xf>
    <xf numFmtId="0" fontId="1" fillId="2" borderId="4" xfId="0" applyFont="1" applyFill="1" applyBorder="1" applyAlignment="1" applyProtection="1">
      <alignment horizontal="center" vertical="center" wrapText="1"/>
      <protection locked="0"/>
    </xf>
    <xf numFmtId="0" fontId="3" fillId="2" borderId="0" xfId="0" applyFont="1" applyFill="1" applyAlignment="1" applyProtection="1">
      <alignment horizontal="left" vertical="justify" wrapText="1"/>
      <protection locked="0"/>
    </xf>
    <xf numFmtId="0" fontId="3" fillId="2" borderId="3" xfId="0" applyFont="1" applyFill="1" applyBorder="1" applyAlignment="1" applyProtection="1">
      <alignment horizontal="center" vertical="justify" wrapText="1"/>
      <protection locked="0"/>
    </xf>
    <xf numFmtId="0" fontId="1" fillId="2" borderId="1" xfId="0" applyFont="1" applyFill="1" applyBorder="1" applyAlignment="1" applyProtection="1">
      <alignment horizontal="left" vertical="center" wrapText="1"/>
      <protection locked="0"/>
    </xf>
    <xf numFmtId="0" fontId="1" fillId="2" borderId="7" xfId="0" applyFont="1" applyFill="1" applyBorder="1" applyAlignment="1" applyProtection="1">
      <alignment horizontal="justify" vertical="center" wrapText="1"/>
      <protection locked="0"/>
    </xf>
    <xf numFmtId="3" fontId="2" fillId="0" borderId="1" xfId="0" applyNumberFormat="1" applyFont="1" applyBorder="1" applyAlignment="1" applyProtection="1">
      <alignment horizontal="right" vertical="center" wrapText="1"/>
      <protection locked="0"/>
    </xf>
    <xf numFmtId="3" fontId="2" fillId="0" borderId="4" xfId="0" applyNumberFormat="1" applyFont="1" applyBorder="1" applyAlignment="1" applyProtection="1">
      <alignment horizontal="right" vertical="center" wrapText="1"/>
      <protection locked="0"/>
    </xf>
    <xf numFmtId="0" fontId="2" fillId="0" borderId="4" xfId="0" applyFont="1" applyBorder="1" applyAlignment="1">
      <alignment horizontal="center" vertical="center" wrapText="1"/>
    </xf>
    <xf numFmtId="0" fontId="3" fillId="2" borderId="4" xfId="0" applyFont="1" applyFill="1" applyBorder="1" applyAlignment="1" applyProtection="1">
      <alignment horizontal="center" vertical="center" wrapText="1"/>
      <protection locked="0"/>
    </xf>
    <xf numFmtId="0" fontId="1" fillId="0" borderId="9" xfId="0" applyFont="1" applyBorder="1" applyAlignment="1">
      <alignment horizontal="justify" vertical="center" wrapText="1"/>
    </xf>
    <xf numFmtId="3" fontId="2" fillId="0" borderId="1" xfId="0" applyNumberFormat="1" applyFont="1" applyBorder="1" applyAlignment="1">
      <alignment vertical="center" wrapText="1"/>
    </xf>
    <xf numFmtId="191" fontId="2" fillId="0" borderId="0" xfId="0" applyNumberFormat="1" applyFont="1" applyAlignment="1">
      <alignment horizontal="justify" vertical="center" wrapText="1"/>
    </xf>
    <xf numFmtId="3" fontId="3" fillId="0" borderId="1" xfId="0" applyNumberFormat="1" applyFont="1" applyBorder="1" applyAlignment="1" applyProtection="1">
      <alignment vertical="center" wrapText="1"/>
      <protection locked="0"/>
    </xf>
    <xf numFmtId="3" fontId="1" fillId="0" borderId="10" xfId="0" applyNumberFormat="1" applyFont="1" applyBorder="1" applyAlignment="1" applyProtection="1">
      <alignment vertical="center" wrapText="1"/>
      <protection locked="0"/>
    </xf>
    <xf numFmtId="3" fontId="9" fillId="0" borderId="1" xfId="0" applyNumberFormat="1" applyFont="1" applyBorder="1" applyAlignment="1" applyProtection="1">
      <alignment vertical="center" wrapText="1"/>
      <protection locked="0"/>
    </xf>
    <xf numFmtId="0" fontId="1" fillId="2" borderId="24" xfId="0" applyFont="1" applyFill="1" applyBorder="1" applyAlignment="1" applyProtection="1">
      <alignment horizontal="justify" vertical="center" wrapText="1"/>
      <protection locked="0"/>
    </xf>
    <xf numFmtId="0" fontId="1" fillId="2" borderId="9" xfId="0" applyFont="1" applyFill="1" applyBorder="1" applyAlignment="1" applyProtection="1">
      <alignment horizontal="justify" vertical="center" wrapText="1"/>
      <protection locked="0"/>
    </xf>
    <xf numFmtId="0" fontId="1" fillId="2" borderId="3" xfId="0" applyFont="1" applyFill="1" applyBorder="1" applyAlignment="1" applyProtection="1">
      <alignment horizontal="justify" vertical="center" wrapText="1"/>
      <protection locked="0"/>
    </xf>
    <xf numFmtId="0" fontId="2" fillId="0" borderId="12" xfId="0" applyFont="1" applyBorder="1" applyAlignment="1" applyProtection="1">
      <alignment horizontal="left" vertical="center" wrapText="1"/>
      <protection locked="0"/>
    </xf>
    <xf numFmtId="0" fontId="2" fillId="0" borderId="12" xfId="0" applyFont="1" applyBorder="1" applyAlignment="1">
      <alignment horizontal="justify" vertical="center" wrapText="1"/>
    </xf>
    <xf numFmtId="0" fontId="1" fillId="0" borderId="12" xfId="0" applyFont="1" applyBorder="1" applyAlignment="1">
      <alignment horizontal="center" vertical="center" wrapText="1"/>
    </xf>
    <xf numFmtId="166" fontId="2" fillId="0" borderId="12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right" vertical="center" wrapText="1"/>
    </xf>
    <xf numFmtId="10" fontId="2" fillId="0" borderId="12" xfId="0" applyNumberFormat="1" applyFont="1" applyBorder="1" applyAlignment="1">
      <alignment vertical="center" wrapText="1"/>
    </xf>
    <xf numFmtId="0" fontId="1" fillId="2" borderId="4" xfId="0" applyFont="1" applyFill="1" applyBorder="1" applyAlignment="1" applyProtection="1">
      <alignment horizontal="justify" vertical="center" wrapText="1"/>
      <protection locked="0"/>
    </xf>
    <xf numFmtId="0" fontId="3" fillId="2" borderId="4" xfId="0" applyFont="1" applyFill="1" applyBorder="1" applyAlignment="1" applyProtection="1">
      <alignment horizontal="justify" vertical="center" wrapText="1"/>
      <protection locked="0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1" fillId="0" borderId="12" xfId="0" applyFont="1" applyBorder="1" applyAlignment="1">
      <alignment horizontal="justify" vertical="center" wrapText="1"/>
    </xf>
    <xf numFmtId="0" fontId="1" fillId="4" borderId="1" xfId="0" applyFont="1" applyFill="1" applyBorder="1" applyAlignment="1">
      <alignment horizontal="justify" vertical="center" wrapText="1"/>
    </xf>
    <xf numFmtId="0" fontId="1" fillId="4" borderId="9" xfId="0" applyFont="1" applyFill="1" applyBorder="1" applyAlignment="1">
      <alignment horizontal="justify" vertical="center" wrapText="1"/>
    </xf>
    <xf numFmtId="14" fontId="4" fillId="3" borderId="4" xfId="0" applyNumberFormat="1" applyFont="1" applyFill="1" applyBorder="1" applyAlignment="1">
      <alignment horizontal="center" vertical="center" wrapText="1"/>
    </xf>
    <xf numFmtId="0" fontId="1" fillId="2" borderId="23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justify" vertical="justify" wrapText="1"/>
      <protection locked="0"/>
    </xf>
    <xf numFmtId="0" fontId="2" fillId="0" borderId="20" xfId="0" applyFont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/>
    </xf>
    <xf numFmtId="0" fontId="1" fillId="2" borderId="23" xfId="0" applyFont="1" applyFill="1" applyBorder="1" applyAlignment="1" applyProtection="1">
      <alignment horizontal="left" vertical="center" wrapText="1"/>
      <protection locked="0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 applyProtection="1">
      <alignment horizontal="left" vertical="center" wrapText="1"/>
      <protection locked="0"/>
    </xf>
    <xf numFmtId="14" fontId="1" fillId="0" borderId="12" xfId="0" applyNumberFormat="1" applyFont="1" applyBorder="1" applyProtection="1">
      <protection locked="0"/>
    </xf>
    <xf numFmtId="0" fontId="3" fillId="2" borderId="12" xfId="0" applyFont="1" applyFill="1" applyBorder="1" applyAlignment="1" applyProtection="1">
      <alignment horizontal="left" vertical="center" wrapText="1"/>
      <protection locked="0"/>
    </xf>
    <xf numFmtId="3" fontId="96" fillId="0" borderId="1" xfId="0" applyNumberFormat="1" applyFont="1" applyBorder="1" applyAlignment="1" applyProtection="1">
      <alignment horizontal="right" vertical="center" wrapText="1"/>
      <protection locked="0"/>
    </xf>
    <xf numFmtId="3" fontId="1" fillId="0" borderId="3" xfId="0" applyNumberFormat="1" applyFont="1" applyBorder="1" applyAlignment="1" applyProtection="1">
      <alignment vertical="center" wrapText="1"/>
      <protection locked="0"/>
    </xf>
    <xf numFmtId="0" fontId="1" fillId="2" borderId="22" xfId="0" applyFont="1" applyFill="1" applyBorder="1" applyAlignment="1" applyProtection="1">
      <alignment horizontal="left" vertical="center" wrapText="1"/>
      <protection locked="0"/>
    </xf>
    <xf numFmtId="0" fontId="1" fillId="2" borderId="12" xfId="0" applyFont="1" applyFill="1" applyBorder="1" applyAlignment="1" applyProtection="1">
      <alignment horizontal="left" vertical="center" wrapText="1"/>
      <protection locked="0"/>
    </xf>
    <xf numFmtId="14" fontId="1" fillId="0" borderId="16" xfId="0" applyNumberFormat="1" applyFont="1" applyBorder="1" applyProtection="1">
      <protection locked="0"/>
    </xf>
    <xf numFmtId="0" fontId="3" fillId="2" borderId="8" xfId="0" applyFont="1" applyFill="1" applyBorder="1" applyAlignment="1" applyProtection="1">
      <alignment horizontal="left" vertical="center" wrapText="1"/>
      <protection locked="0"/>
    </xf>
    <xf numFmtId="0" fontId="3" fillId="2" borderId="9" xfId="0" applyFont="1" applyFill="1" applyBorder="1" applyAlignment="1" applyProtection="1">
      <alignment horizontal="left" vertical="center" wrapText="1"/>
      <protection locked="0"/>
    </xf>
    <xf numFmtId="3" fontId="3" fillId="0" borderId="10" xfId="0" applyNumberFormat="1" applyFont="1" applyBorder="1" applyAlignment="1" applyProtection="1">
      <alignment horizontal="right" vertical="center" wrapText="1"/>
      <protection locked="0"/>
    </xf>
    <xf numFmtId="3" fontId="3" fillId="0" borderId="0" xfId="0" applyNumberFormat="1" applyFont="1" applyAlignment="1" applyProtection="1">
      <alignment horizontal="right" vertical="center" wrapText="1"/>
      <protection locked="0"/>
    </xf>
    <xf numFmtId="3" fontId="3" fillId="0" borderId="1" xfId="0" applyNumberFormat="1" applyFont="1" applyBorder="1" applyAlignment="1" applyProtection="1">
      <alignment horizontal="right" vertical="center" wrapText="1"/>
      <protection locked="0"/>
    </xf>
    <xf numFmtId="3" fontId="1" fillId="0" borderId="0" xfId="0" applyNumberFormat="1" applyFont="1" applyAlignment="1">
      <alignment horizontal="justify" vertical="center" wrapText="1"/>
    </xf>
    <xf numFmtId="0" fontId="3" fillId="0" borderId="1" xfId="0" applyFont="1" applyBorder="1" applyAlignment="1" applyProtection="1">
      <alignment horizontal="justify" vertical="center" wrapText="1"/>
      <protection locked="0"/>
    </xf>
    <xf numFmtId="3" fontId="3" fillId="0" borderId="3" xfId="0" applyNumberFormat="1" applyFont="1" applyBorder="1" applyAlignment="1" applyProtection="1">
      <alignment horizontal="right" vertical="center" wrapText="1"/>
      <protection locked="0"/>
    </xf>
    <xf numFmtId="3" fontId="3" fillId="0" borderId="6" xfId="0" applyNumberFormat="1" applyFont="1" applyBorder="1" applyAlignment="1" applyProtection="1">
      <alignment horizontal="right" vertical="center" wrapText="1"/>
      <protection locked="0"/>
    </xf>
    <xf numFmtId="3" fontId="3" fillId="0" borderId="47" xfId="0" applyNumberFormat="1" applyFont="1" applyBorder="1" applyAlignment="1" applyProtection="1">
      <alignment vertical="center" wrapText="1"/>
      <protection locked="0"/>
    </xf>
    <xf numFmtId="3" fontId="3" fillId="0" borderId="9" xfId="0" applyNumberFormat="1" applyFont="1" applyBorder="1" applyAlignment="1" applyProtection="1">
      <alignment horizontal="right" vertical="center" wrapText="1"/>
      <protection locked="0"/>
    </xf>
    <xf numFmtId="14" fontId="3" fillId="0" borderId="1" xfId="0" applyNumberFormat="1" applyFont="1" applyBorder="1" applyAlignment="1" applyProtection="1">
      <alignment horizontal="center" vertical="center" wrapText="1"/>
      <protection locked="0"/>
    </xf>
    <xf numFmtId="0" fontId="3" fillId="0" borderId="5" xfId="0" applyFont="1" applyBorder="1" applyAlignment="1" applyProtection="1">
      <alignment horizontal="justify" vertical="center" wrapText="1"/>
      <protection locked="0"/>
    </xf>
    <xf numFmtId="3" fontId="3" fillId="0" borderId="6" xfId="0" applyNumberFormat="1" applyFont="1" applyBorder="1" applyAlignment="1" applyProtection="1">
      <alignment vertical="center" wrapText="1"/>
      <protection locked="0"/>
    </xf>
    <xf numFmtId="0" fontId="4" fillId="0" borderId="12" xfId="0" applyFont="1" applyBorder="1" applyAlignment="1">
      <alignment horizontal="left" vertical="center" wrapText="1"/>
    </xf>
    <xf numFmtId="49" fontId="3" fillId="0" borderId="12" xfId="0" applyNumberFormat="1" applyFont="1" applyBorder="1" applyAlignment="1" applyProtection="1">
      <alignment horizontal="center" vertical="center" wrapText="1"/>
      <protection locked="0"/>
    </xf>
    <xf numFmtId="0" fontId="3" fillId="0" borderId="24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1" fillId="0" borderId="13" xfId="0" applyFont="1" applyBorder="1" applyAlignment="1">
      <alignment horizontal="justify" vertical="center" wrapText="1"/>
    </xf>
    <xf numFmtId="0" fontId="3" fillId="0" borderId="0" xfId="0" applyFont="1" applyAlignment="1" applyProtection="1">
      <alignment horizontal="justify" vertical="justify" wrapText="1"/>
      <protection locked="0"/>
    </xf>
    <xf numFmtId="0" fontId="1" fillId="0" borderId="5" xfId="0" applyFont="1" applyBorder="1" applyAlignment="1" applyProtection="1">
      <alignment horizontal="justify" vertical="justify" wrapText="1"/>
      <protection locked="0"/>
    </xf>
    <xf numFmtId="3" fontId="1" fillId="0" borderId="4" xfId="0" applyNumberFormat="1" applyFont="1" applyBorder="1" applyAlignment="1" applyProtection="1">
      <alignment vertical="center" wrapText="1"/>
      <protection locked="0"/>
    </xf>
    <xf numFmtId="0" fontId="1" fillId="0" borderId="1" xfId="0" applyFont="1" applyBorder="1" applyAlignment="1">
      <alignment horizontal="right" vertical="center" wrapText="1"/>
    </xf>
    <xf numFmtId="0" fontId="3" fillId="0" borderId="24" xfId="0" applyFont="1" applyBorder="1" applyAlignment="1" applyProtection="1">
      <alignment horizontal="justify" vertical="justify" wrapText="1"/>
      <protection locked="0"/>
    </xf>
    <xf numFmtId="3" fontId="1" fillId="0" borderId="0" xfId="0" applyNumberFormat="1" applyFont="1" applyAlignment="1" applyProtection="1">
      <alignment vertical="center" wrapText="1"/>
      <protection locked="0"/>
    </xf>
    <xf numFmtId="3" fontId="1" fillId="0" borderId="1" xfId="0" applyNumberFormat="1" applyFont="1" applyBorder="1" applyAlignment="1" applyProtection="1">
      <alignment vertical="center" wrapText="1"/>
      <protection locked="0"/>
    </xf>
    <xf numFmtId="0" fontId="4" fillId="0" borderId="9" xfId="0" applyFont="1" applyBorder="1" applyAlignment="1">
      <alignment horizontal="left" vertical="center" wrapText="1"/>
    </xf>
    <xf numFmtId="0" fontId="3" fillId="0" borderId="13" xfId="0" applyFont="1" applyBorder="1" applyAlignment="1" applyProtection="1">
      <alignment horizontal="justify" vertical="justify" wrapText="1"/>
      <protection locked="0"/>
    </xf>
    <xf numFmtId="49" fontId="1" fillId="0" borderId="1" xfId="0" applyNumberFormat="1" applyFont="1" applyBorder="1" applyAlignment="1" applyProtection="1">
      <alignment horizontal="center" vertical="center" wrapText="1"/>
      <protection locked="0"/>
    </xf>
    <xf numFmtId="0" fontId="1" fillId="0" borderId="24" xfId="0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justify" vertical="justify" wrapText="1"/>
      <protection locked="0"/>
    </xf>
    <xf numFmtId="0" fontId="3" fillId="0" borderId="10" xfId="0" applyFont="1" applyBorder="1" applyAlignment="1" applyProtection="1">
      <alignment horizontal="justify" vertical="justify" wrapText="1"/>
      <protection locked="0"/>
    </xf>
    <xf numFmtId="3" fontId="3" fillId="0" borderId="4" xfId="0" applyNumberFormat="1" applyFont="1" applyBorder="1" applyAlignment="1" applyProtection="1">
      <alignment vertical="center" wrapText="1"/>
      <protection locked="0"/>
    </xf>
    <xf numFmtId="3" fontId="3" fillId="0" borderId="11" xfId="0" applyNumberFormat="1" applyFont="1" applyBorder="1" applyAlignment="1" applyProtection="1">
      <alignment horizontal="right" vertical="center" wrapText="1"/>
      <protection locked="0"/>
    </xf>
    <xf numFmtId="0" fontId="3" fillId="0" borderId="25" xfId="0" applyFont="1" applyBorder="1" applyAlignment="1" applyProtection="1">
      <alignment horizontal="justify" vertical="justify" wrapText="1"/>
      <protection locked="0"/>
    </xf>
    <xf numFmtId="0" fontId="3" fillId="0" borderId="22" xfId="0" applyFont="1" applyBorder="1" applyAlignment="1" applyProtection="1">
      <alignment horizontal="justify" vertical="justify" wrapText="1"/>
      <protection locked="0"/>
    </xf>
    <xf numFmtId="0" fontId="3" fillId="0" borderId="21" xfId="0" applyFont="1" applyBorder="1" applyAlignment="1" applyProtection="1">
      <alignment horizontal="justify" vertical="justify" wrapText="1"/>
      <protection locked="0"/>
    </xf>
    <xf numFmtId="0" fontId="0" fillId="0" borderId="1" xfId="0" applyBorder="1"/>
    <xf numFmtId="0" fontId="1" fillId="0" borderId="21" xfId="0" applyFont="1" applyBorder="1" applyAlignment="1" applyProtection="1">
      <alignment horizontal="center" vertical="center" wrapText="1"/>
      <protection locked="0"/>
    </xf>
    <xf numFmtId="0" fontId="1" fillId="0" borderId="5" xfId="0" applyFont="1" applyBorder="1" applyAlignment="1" applyProtection="1">
      <alignment horizontal="justify" vertical="center" wrapText="1"/>
      <protection locked="0"/>
    </xf>
    <xf numFmtId="0" fontId="95" fillId="0" borderId="0" xfId="0" applyFont="1" applyAlignment="1">
      <alignment vertical="center"/>
    </xf>
    <xf numFmtId="0" fontId="3" fillId="0" borderId="7" xfId="0" applyFont="1" applyBorder="1" applyAlignment="1" applyProtection="1">
      <alignment horizontal="justify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3" fontId="3" fillId="0" borderId="9" xfId="0" applyNumberFormat="1" applyFont="1" applyBorder="1" applyAlignment="1" applyProtection="1">
      <alignment vertical="center" wrapText="1"/>
      <protection locked="0"/>
    </xf>
    <xf numFmtId="0" fontId="3" fillId="0" borderId="23" xfId="0" applyFont="1" applyBorder="1" applyAlignment="1" applyProtection="1">
      <alignment horizontal="left" vertical="center" wrapText="1"/>
      <protection locked="0"/>
    </xf>
    <xf numFmtId="0" fontId="7" fillId="0" borderId="5" xfId="0" applyFont="1" applyBorder="1" applyAlignment="1" applyProtection="1">
      <alignment horizontal="center" vertical="center" wrapText="1"/>
      <protection locked="0"/>
    </xf>
    <xf numFmtId="0" fontId="3" fillId="0" borderId="7" xfId="0" applyFont="1" applyBorder="1" applyAlignment="1" applyProtection="1">
      <alignment horizontal="center" vertical="center" wrapText="1"/>
      <protection locked="0"/>
    </xf>
    <xf numFmtId="0" fontId="1" fillId="0" borderId="46" xfId="0" applyFont="1" applyBorder="1" applyAlignment="1" applyProtection="1">
      <alignment horizontal="center" vertical="center" wrapText="1"/>
      <protection locked="0"/>
    </xf>
    <xf numFmtId="14" fontId="1" fillId="0" borderId="9" xfId="0" applyNumberFormat="1" applyFont="1" applyBorder="1" applyAlignment="1" applyProtection="1">
      <alignment vertical="center"/>
      <protection locked="0"/>
    </xf>
    <xf numFmtId="14" fontId="1" fillId="0" borderId="13" xfId="0" applyNumberFormat="1" applyFont="1" applyBorder="1" applyAlignment="1" applyProtection="1">
      <alignment vertical="center"/>
      <protection locked="0"/>
    </xf>
    <xf numFmtId="14" fontId="1" fillId="0" borderId="16" xfId="0" applyNumberFormat="1" applyFont="1" applyBorder="1" applyAlignment="1" applyProtection="1">
      <alignment vertical="center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justify" vertical="center" wrapText="1"/>
      <protection locked="0"/>
    </xf>
    <xf numFmtId="3" fontId="3" fillId="0" borderId="6" xfId="0" applyNumberFormat="1" applyFont="1" applyBorder="1" applyAlignment="1" applyProtection="1">
      <alignment horizontal="right" wrapText="1"/>
      <protection locked="0"/>
    </xf>
    <xf numFmtId="3" fontId="3" fillId="0" borderId="1" xfId="0" applyNumberFormat="1" applyFont="1" applyBorder="1" applyAlignment="1" applyProtection="1">
      <alignment horizontal="right" wrapText="1"/>
      <protection locked="0"/>
    </xf>
    <xf numFmtId="3" fontId="3" fillId="0" borderId="8" xfId="0" applyNumberFormat="1" applyFont="1" applyBorder="1" applyAlignment="1" applyProtection="1">
      <alignment horizontal="right" vertical="center" wrapText="1"/>
      <protection locked="0"/>
    </xf>
    <xf numFmtId="14" fontId="1" fillId="81" borderId="1" xfId="0" applyNumberFormat="1" applyFont="1" applyFill="1" applyBorder="1" applyAlignment="1" applyProtection="1">
      <alignment horizontal="center" vertical="center"/>
      <protection locked="0"/>
    </xf>
    <xf numFmtId="0" fontId="3" fillId="81" borderId="1" xfId="0" applyFont="1" applyFill="1" applyBorder="1" applyAlignment="1" applyProtection="1">
      <alignment horizontal="justify" vertical="center" wrapText="1"/>
      <protection locked="0"/>
    </xf>
    <xf numFmtId="0" fontId="3" fillId="0" borderId="22" xfId="0" applyFont="1" applyBorder="1" applyAlignment="1" applyProtection="1">
      <alignment horizontal="justify" vertical="center" wrapText="1"/>
      <protection locked="0"/>
    </xf>
    <xf numFmtId="3" fontId="3" fillId="2" borderId="48" xfId="0" applyNumberFormat="1" applyFont="1" applyFill="1" applyBorder="1" applyAlignment="1" applyProtection="1">
      <alignment vertical="center" wrapText="1"/>
      <protection locked="0"/>
    </xf>
    <xf numFmtId="0" fontId="1" fillId="81" borderId="0" xfId="0" applyFont="1" applyFill="1" applyAlignment="1">
      <alignment horizontal="right" vertical="center" wrapText="1"/>
    </xf>
    <xf numFmtId="3" fontId="2" fillId="81" borderId="1" xfId="0" applyNumberFormat="1" applyFont="1" applyFill="1" applyBorder="1" applyAlignment="1">
      <alignment horizontal="right" vertical="center" wrapText="1"/>
    </xf>
    <xf numFmtId="0" fontId="1" fillId="81" borderId="1" xfId="0" applyFont="1" applyFill="1" applyBorder="1" applyAlignment="1">
      <alignment horizontal="justify" vertical="center" wrapText="1"/>
    </xf>
    <xf numFmtId="3" fontId="3" fillId="81" borderId="1" xfId="0" applyNumberFormat="1" applyFont="1" applyFill="1" applyBorder="1" applyAlignment="1" applyProtection="1">
      <alignment vertical="center" wrapText="1"/>
      <protection locked="0"/>
    </xf>
    <xf numFmtId="0" fontId="3" fillId="81" borderId="5" xfId="0" applyFont="1" applyFill="1" applyBorder="1" applyAlignment="1" applyProtection="1">
      <alignment horizontal="justify" vertical="center" wrapText="1"/>
      <protection locked="0"/>
    </xf>
    <xf numFmtId="3" fontId="1" fillId="81" borderId="1" xfId="0" applyNumberFormat="1" applyFont="1" applyFill="1" applyBorder="1" applyAlignment="1">
      <alignment horizontal="right" vertical="center" wrapText="1"/>
    </xf>
    <xf numFmtId="0" fontId="1" fillId="81" borderId="0" xfId="0" applyFont="1" applyFill="1" applyAlignment="1">
      <alignment horizontal="justify" vertical="center" wrapText="1"/>
    </xf>
    <xf numFmtId="0" fontId="2" fillId="81" borderId="0" xfId="0" applyFont="1" applyFill="1" applyAlignment="1">
      <alignment horizontal="justify" vertical="center" wrapText="1"/>
    </xf>
    <xf numFmtId="0" fontId="2" fillId="82" borderId="2" xfId="0" applyFont="1" applyFill="1" applyBorder="1" applyAlignment="1">
      <alignment horizontal="center" vertical="center" wrapText="1"/>
    </xf>
    <xf numFmtId="0" fontId="2" fillId="82" borderId="1" xfId="0" applyFont="1" applyFill="1" applyBorder="1" applyAlignment="1">
      <alignment horizontal="center" vertical="center" wrapText="1"/>
    </xf>
    <xf numFmtId="0" fontId="4" fillId="82" borderId="1" xfId="0" applyFont="1" applyFill="1" applyBorder="1" applyAlignment="1">
      <alignment horizontal="center" vertical="center" wrapText="1"/>
    </xf>
    <xf numFmtId="14" fontId="4" fillId="82" borderId="1" xfId="0" applyNumberFormat="1" applyFont="1" applyFill="1" applyBorder="1" applyAlignment="1">
      <alignment horizontal="center" vertical="center" wrapText="1"/>
    </xf>
    <xf numFmtId="0" fontId="3" fillId="82" borderId="3" xfId="0" applyFont="1" applyFill="1" applyBorder="1" applyAlignment="1" applyProtection="1">
      <alignment horizontal="left" vertical="center" wrapText="1"/>
      <protection locked="0"/>
    </xf>
    <xf numFmtId="0" fontId="3" fillId="82" borderId="1" xfId="0" applyFont="1" applyFill="1" applyBorder="1" applyAlignment="1" applyProtection="1">
      <alignment horizontal="center" vertical="center" wrapText="1"/>
      <protection locked="0"/>
    </xf>
    <xf numFmtId="14" fontId="4" fillId="82" borderId="1" xfId="0" applyNumberFormat="1" applyFont="1" applyFill="1" applyBorder="1" applyAlignment="1">
      <alignment vertical="center" wrapText="1"/>
    </xf>
    <xf numFmtId="0" fontId="4" fillId="82" borderId="1" xfId="0" applyFont="1" applyFill="1" applyBorder="1" applyAlignment="1">
      <alignment horizontal="center" vertical="center"/>
    </xf>
    <xf numFmtId="14" fontId="4" fillId="82" borderId="1" xfId="0" applyNumberFormat="1" applyFont="1" applyFill="1" applyBorder="1" applyAlignment="1">
      <alignment horizontal="center" vertical="center"/>
    </xf>
    <xf numFmtId="0" fontId="3" fillId="82" borderId="6" xfId="0" applyFont="1" applyFill="1" applyBorder="1" applyAlignment="1" applyProtection="1">
      <alignment horizontal="justify" vertical="center" wrapText="1"/>
      <protection locked="0"/>
    </xf>
    <xf numFmtId="0" fontId="3" fillId="82" borderId="3" xfId="0" applyFont="1" applyFill="1" applyBorder="1" applyAlignment="1" applyProtection="1">
      <alignment horizontal="justify" vertical="justify" wrapText="1"/>
      <protection locked="0"/>
    </xf>
    <xf numFmtId="14" fontId="1" fillId="82" borderId="4" xfId="0" applyNumberFormat="1" applyFont="1" applyFill="1" applyBorder="1" applyProtection="1">
      <protection locked="0"/>
    </xf>
    <xf numFmtId="0" fontId="3" fillId="82" borderId="5" xfId="0" applyFont="1" applyFill="1" applyBorder="1" applyAlignment="1" applyProtection="1">
      <alignment horizontal="justify" vertical="justify" wrapText="1"/>
      <protection locked="0"/>
    </xf>
    <xf numFmtId="0" fontId="3" fillId="82" borderId="6" xfId="0" applyFont="1" applyFill="1" applyBorder="1" applyAlignment="1" applyProtection="1">
      <alignment horizontal="justify" vertical="justify" wrapText="1"/>
      <protection locked="0"/>
    </xf>
    <xf numFmtId="14" fontId="1" fillId="82" borderId="1" xfId="0" applyNumberFormat="1" applyFont="1" applyFill="1" applyBorder="1" applyProtection="1">
      <protection locked="0"/>
    </xf>
    <xf numFmtId="0" fontId="3" fillId="82" borderId="7" xfId="0" applyFont="1" applyFill="1" applyBorder="1" applyAlignment="1" applyProtection="1">
      <alignment horizontal="justify" vertical="justify" wrapText="1"/>
      <protection locked="0"/>
    </xf>
    <xf numFmtId="0" fontId="3" fillId="82" borderId="10" xfId="0" applyFont="1" applyFill="1" applyBorder="1" applyAlignment="1" applyProtection="1">
      <alignment horizontal="left" vertical="center" wrapText="1"/>
      <protection locked="0"/>
    </xf>
    <xf numFmtId="0" fontId="4" fillId="82" borderId="1" xfId="0" applyFont="1" applyFill="1" applyBorder="1" applyAlignment="1">
      <alignment horizontal="left" vertical="center" wrapText="1"/>
    </xf>
    <xf numFmtId="0" fontId="4" fillId="82" borderId="0" xfId="0" applyFont="1" applyFill="1" applyAlignment="1">
      <alignment horizontal="left" vertical="center" wrapText="1"/>
    </xf>
    <xf numFmtId="0" fontId="1" fillId="82" borderId="1" xfId="0" applyFont="1" applyFill="1" applyBorder="1" applyAlignment="1">
      <alignment horizontal="center" vertical="center" wrapText="1"/>
    </xf>
    <xf numFmtId="0" fontId="3" fillId="82" borderId="1" xfId="0" applyFont="1" applyFill="1" applyBorder="1" applyAlignment="1" applyProtection="1">
      <alignment horizontal="justify" vertical="justify" wrapText="1"/>
      <protection locked="0"/>
    </xf>
    <xf numFmtId="0" fontId="2" fillId="81" borderId="1" xfId="0" applyFont="1" applyFill="1" applyBorder="1" applyAlignment="1">
      <alignment horizontal="justify" vertical="center" wrapText="1"/>
    </xf>
    <xf numFmtId="0" fontId="1" fillId="81" borderId="1" xfId="0" applyFont="1" applyFill="1" applyBorder="1" applyAlignment="1">
      <alignment horizontal="center" vertical="center" wrapText="1"/>
    </xf>
    <xf numFmtId="166" fontId="2" fillId="81" borderId="1" xfId="0" applyNumberFormat="1" applyFont="1" applyFill="1" applyBorder="1" applyAlignment="1">
      <alignment horizontal="center" vertical="center" wrapText="1"/>
    </xf>
    <xf numFmtId="0" fontId="2" fillId="81" borderId="4" xfId="0" applyFont="1" applyFill="1" applyBorder="1" applyAlignment="1">
      <alignment horizontal="justify" vertical="center" wrapText="1"/>
    </xf>
    <xf numFmtId="0" fontId="1" fillId="81" borderId="4" xfId="0" applyFont="1" applyFill="1" applyBorder="1" applyAlignment="1">
      <alignment horizontal="center" vertical="center" wrapText="1"/>
    </xf>
    <xf numFmtId="166" fontId="2" fillId="81" borderId="4" xfId="0" applyNumberFormat="1" applyFont="1" applyFill="1" applyBorder="1" applyAlignment="1">
      <alignment horizontal="center" vertical="center" wrapText="1"/>
    </xf>
    <xf numFmtId="3" fontId="1" fillId="81" borderId="1" xfId="0" applyNumberFormat="1" applyFont="1" applyFill="1" applyBorder="1" applyAlignment="1">
      <alignment vertical="center" wrapText="1"/>
    </xf>
    <xf numFmtId="10" fontId="2" fillId="0" borderId="1" xfId="0" applyNumberFormat="1" applyFont="1" applyBorder="1" applyAlignment="1">
      <alignment horizontal="right" vertical="center" wrapText="1"/>
    </xf>
    <xf numFmtId="10" fontId="2" fillId="0" borderId="4" xfId="0" applyNumberFormat="1" applyFont="1" applyBorder="1" applyAlignment="1">
      <alignment horizontal="right" vertical="center" wrapText="1"/>
    </xf>
    <xf numFmtId="16" fontId="2" fillId="83" borderId="2" xfId="0" applyNumberFormat="1" applyFont="1" applyFill="1" applyBorder="1" applyAlignment="1" applyProtection="1">
      <alignment vertical="center" wrapText="1"/>
      <protection locked="0"/>
    </xf>
    <xf numFmtId="3" fontId="2" fillId="83" borderId="1" xfId="0" applyNumberFormat="1" applyFont="1" applyFill="1" applyBorder="1" applyAlignment="1">
      <alignment horizontal="right" vertical="center" wrapText="1"/>
    </xf>
    <xf numFmtId="10" fontId="2" fillId="83" borderId="1" xfId="0" applyNumberFormat="1" applyFont="1" applyFill="1" applyBorder="1" applyAlignment="1">
      <alignment horizontal="center" vertical="center" wrapText="1"/>
    </xf>
    <xf numFmtId="3" fontId="2" fillId="84" borderId="1" xfId="0" applyNumberFormat="1" applyFont="1" applyFill="1" applyBorder="1" applyAlignment="1">
      <alignment horizontal="right" vertical="center" wrapText="1"/>
    </xf>
    <xf numFmtId="0" fontId="2" fillId="84" borderId="13" xfId="0" applyFont="1" applyFill="1" applyBorder="1" applyAlignment="1" applyProtection="1">
      <alignment horizontal="center" vertical="center" wrapText="1"/>
      <protection locked="0"/>
    </xf>
    <xf numFmtId="10" fontId="2" fillId="84" borderId="1" xfId="0" applyNumberFormat="1" applyFont="1" applyFill="1" applyBorder="1" applyAlignment="1">
      <alignment horizontal="right" vertical="center" wrapText="1"/>
    </xf>
    <xf numFmtId="0" fontId="2" fillId="83" borderId="13" xfId="0" applyFont="1" applyFill="1" applyBorder="1" applyAlignment="1" applyProtection="1">
      <alignment horizontal="center" vertical="center" wrapText="1"/>
      <protection locked="0"/>
    </xf>
    <xf numFmtId="10" fontId="2" fillId="83" borderId="1" xfId="0" applyNumberFormat="1" applyFont="1" applyFill="1" applyBorder="1" applyAlignment="1">
      <alignment horizontal="right" vertical="center" wrapText="1"/>
    </xf>
    <xf numFmtId="3" fontId="2" fillId="83" borderId="4" xfId="0" applyNumberFormat="1" applyFont="1" applyFill="1" applyBorder="1" applyAlignment="1">
      <alignment horizontal="right" vertical="center" wrapText="1"/>
    </xf>
    <xf numFmtId="0" fontId="2" fillId="83" borderId="14" xfId="0" applyFont="1" applyFill="1" applyBorder="1" applyAlignment="1" applyProtection="1">
      <alignment horizontal="center" vertical="center" wrapText="1"/>
      <protection locked="0"/>
    </xf>
    <xf numFmtId="10" fontId="2" fillId="83" borderId="4" xfId="0" applyNumberFormat="1" applyFont="1" applyFill="1" applyBorder="1" applyAlignment="1">
      <alignment horizontal="right" vertical="center" wrapText="1"/>
    </xf>
    <xf numFmtId="3" fontId="2" fillId="84" borderId="1" xfId="0" applyNumberFormat="1" applyFont="1" applyFill="1" applyBorder="1" applyAlignment="1">
      <alignment vertical="center" wrapText="1"/>
    </xf>
    <xf numFmtId="3" fontId="2" fillId="83" borderId="2" xfId="0" applyNumberFormat="1" applyFont="1" applyFill="1" applyBorder="1" applyAlignment="1" applyProtection="1">
      <alignment horizontal="right" vertical="center" wrapText="1"/>
      <protection locked="0"/>
    </xf>
    <xf numFmtId="3" fontId="2" fillId="83" borderId="1" xfId="0" applyNumberFormat="1" applyFont="1" applyFill="1" applyBorder="1" applyAlignment="1">
      <alignment vertical="center" wrapText="1"/>
    </xf>
    <xf numFmtId="3" fontId="2" fillId="83" borderId="1" xfId="0" applyNumberFormat="1" applyFont="1" applyFill="1" applyBorder="1" applyAlignment="1" applyProtection="1">
      <alignment vertical="center" wrapText="1"/>
      <protection locked="0"/>
    </xf>
    <xf numFmtId="0" fontId="2" fillId="83" borderId="13" xfId="0" applyFont="1" applyFill="1" applyBorder="1" applyAlignment="1" applyProtection="1">
      <alignment horizontal="right" vertical="center" wrapText="1"/>
      <protection locked="0"/>
    </xf>
    <xf numFmtId="3" fontId="2" fillId="83" borderId="13" xfId="0" applyNumberFormat="1" applyFont="1" applyFill="1" applyBorder="1" applyAlignment="1" applyProtection="1">
      <alignment horizontal="right" vertical="center" wrapText="1"/>
      <protection locked="0"/>
    </xf>
    <xf numFmtId="3" fontId="2" fillId="83" borderId="1" xfId="0" applyNumberFormat="1" applyFont="1" applyFill="1" applyBorder="1" applyAlignment="1" applyProtection="1">
      <alignment horizontal="right" vertical="center" wrapText="1"/>
      <protection locked="0"/>
    </xf>
    <xf numFmtId="0" fontId="2" fillId="83" borderId="1" xfId="0" applyFont="1" applyFill="1" applyBorder="1" applyAlignment="1" applyProtection="1">
      <alignment horizontal="center" vertical="center" wrapText="1"/>
      <protection locked="0"/>
    </xf>
    <xf numFmtId="3" fontId="2" fillId="83" borderId="2" xfId="0" applyNumberFormat="1" applyFont="1" applyFill="1" applyBorder="1" applyAlignment="1">
      <alignment horizontal="right" vertical="center" wrapText="1"/>
    </xf>
    <xf numFmtId="3" fontId="2" fillId="83" borderId="4" xfId="0" applyNumberFormat="1" applyFont="1" applyFill="1" applyBorder="1" applyAlignment="1" applyProtection="1">
      <alignment vertical="center" wrapText="1"/>
      <protection locked="0"/>
    </xf>
    <xf numFmtId="3" fontId="2" fillId="83" borderId="15" xfId="0" applyNumberFormat="1" applyFont="1" applyFill="1" applyBorder="1" applyAlignment="1">
      <alignment horizontal="right" vertical="center" wrapText="1"/>
    </xf>
    <xf numFmtId="10" fontId="2" fillId="83" borderId="15" xfId="0" applyNumberFormat="1" applyFont="1" applyFill="1" applyBorder="1" applyAlignment="1">
      <alignment horizontal="right" vertical="center" wrapText="1"/>
    </xf>
    <xf numFmtId="3" fontId="2" fillId="83" borderId="14" xfId="0" applyNumberFormat="1" applyFont="1" applyFill="1" applyBorder="1" applyAlignment="1">
      <alignment horizontal="right" vertical="center" wrapText="1"/>
    </xf>
    <xf numFmtId="3" fontId="2" fillId="83" borderId="9" xfId="0" applyNumberFormat="1" applyFont="1" applyFill="1" applyBorder="1" applyAlignment="1">
      <alignment horizontal="right" vertical="center" wrapText="1"/>
    </xf>
    <xf numFmtId="16" fontId="2" fillId="83" borderId="13" xfId="0" applyNumberFormat="1" applyFont="1" applyFill="1" applyBorder="1" applyAlignment="1" applyProtection="1">
      <alignment vertical="center" wrapText="1"/>
      <protection locked="0"/>
    </xf>
    <xf numFmtId="16" fontId="2" fillId="83" borderId="9" xfId="0" applyNumberFormat="1" applyFont="1" applyFill="1" applyBorder="1" applyAlignment="1" applyProtection="1">
      <alignment vertical="center" wrapText="1"/>
      <protection locked="0"/>
    </xf>
    <xf numFmtId="0" fontId="2" fillId="84" borderId="1" xfId="0" applyFont="1" applyFill="1" applyBorder="1" applyAlignment="1" applyProtection="1">
      <alignment horizontal="center" vertical="center" wrapText="1"/>
      <protection locked="0"/>
    </xf>
    <xf numFmtId="0" fontId="2" fillId="84" borderId="1" xfId="0" applyFont="1" applyFill="1" applyBorder="1" applyAlignment="1" applyProtection="1">
      <alignment horizontal="left" vertical="center" wrapText="1"/>
      <protection locked="0"/>
    </xf>
    <xf numFmtId="3" fontId="1" fillId="83" borderId="1" xfId="0" applyNumberFormat="1" applyFont="1" applyFill="1" applyBorder="1" applyAlignment="1">
      <alignment horizontal="right" vertical="center" wrapText="1"/>
    </xf>
    <xf numFmtId="0" fontId="1" fillId="83" borderId="2" xfId="0" applyFont="1" applyFill="1" applyBorder="1" applyAlignment="1">
      <alignment horizontal="justify" vertical="center" wrapText="1"/>
    </xf>
    <xf numFmtId="10" fontId="1" fillId="83" borderId="1" xfId="0" applyNumberFormat="1" applyFont="1" applyFill="1" applyBorder="1" applyAlignment="1">
      <alignment horizontal="center" vertical="center" wrapText="1"/>
    </xf>
    <xf numFmtId="0" fontId="3" fillId="0" borderId="3" xfId="0" applyFont="1" applyBorder="1" applyAlignment="1" applyProtection="1">
      <alignment horizontal="left" vertical="justify" wrapText="1"/>
      <protection locked="0"/>
    </xf>
    <xf numFmtId="0" fontId="3" fillId="0" borderId="6" xfId="0" applyFont="1" applyBorder="1" applyAlignment="1" applyProtection="1">
      <alignment horizontal="left" vertical="justify" wrapText="1"/>
      <protection locked="0"/>
    </xf>
    <xf numFmtId="0" fontId="4" fillId="3" borderId="4" xfId="0" applyFont="1" applyFill="1" applyBorder="1" applyAlignment="1">
      <alignment horizontal="center" vertical="center" wrapText="1"/>
    </xf>
    <xf numFmtId="3" fontId="3" fillId="0" borderId="1" xfId="0" applyNumberFormat="1" applyFont="1" applyBorder="1" applyAlignment="1" applyProtection="1">
      <alignment wrapText="1"/>
      <protection locked="0"/>
    </xf>
    <xf numFmtId="14" fontId="4" fillId="0" borderId="2" xfId="0" applyNumberFormat="1" applyFont="1" applyBorder="1" applyAlignment="1">
      <alignment vertical="center" wrapText="1"/>
    </xf>
    <xf numFmtId="0" fontId="2" fillId="81" borderId="2" xfId="0" applyFont="1" applyFill="1" applyBorder="1" applyAlignment="1">
      <alignment horizontal="center" vertical="center" wrapText="1"/>
    </xf>
    <xf numFmtId="0" fontId="2" fillId="81" borderId="1" xfId="0" applyFont="1" applyFill="1" applyBorder="1" applyAlignment="1">
      <alignment horizontal="center" vertical="center" wrapText="1"/>
    </xf>
    <xf numFmtId="0" fontId="3" fillId="81" borderId="3" xfId="0" applyFont="1" applyFill="1" applyBorder="1" applyAlignment="1" applyProtection="1">
      <alignment horizontal="justify" vertical="justify" wrapText="1"/>
      <protection locked="0"/>
    </xf>
    <xf numFmtId="14" fontId="1" fillId="81" borderId="4" xfId="0" applyNumberFormat="1" applyFont="1" applyFill="1" applyBorder="1" applyProtection="1">
      <protection locked="0"/>
    </xf>
    <xf numFmtId="0" fontId="3" fillId="81" borderId="5" xfId="0" applyFont="1" applyFill="1" applyBorder="1" applyAlignment="1" applyProtection="1">
      <alignment horizontal="justify" vertical="justify" wrapText="1"/>
      <protection locked="0"/>
    </xf>
    <xf numFmtId="0" fontId="3" fillId="81" borderId="6" xfId="0" applyFont="1" applyFill="1" applyBorder="1" applyAlignment="1" applyProtection="1">
      <alignment horizontal="justify" vertical="justify" wrapText="1"/>
      <protection locked="0"/>
    </xf>
    <xf numFmtId="14" fontId="1" fillId="81" borderId="1" xfId="0" applyNumberFormat="1" applyFont="1" applyFill="1" applyBorder="1" applyProtection="1">
      <protection locked="0"/>
    </xf>
    <xf numFmtId="0" fontId="3" fillId="81" borderId="7" xfId="0" applyFont="1" applyFill="1" applyBorder="1" applyAlignment="1" applyProtection="1">
      <alignment horizontal="justify" vertical="justify" wrapText="1"/>
      <protection locked="0"/>
    </xf>
    <xf numFmtId="0" fontId="4" fillId="81" borderId="1" xfId="0" applyFont="1" applyFill="1" applyBorder="1" applyAlignment="1">
      <alignment horizontal="center" vertical="center" wrapText="1"/>
    </xf>
    <xf numFmtId="14" fontId="4" fillId="81" borderId="1" xfId="0" applyNumberFormat="1" applyFont="1" applyFill="1" applyBorder="1" applyAlignment="1">
      <alignment horizontal="center" vertical="center" wrapText="1"/>
    </xf>
    <xf numFmtId="0" fontId="3" fillId="81" borderId="3" xfId="0" applyFont="1" applyFill="1" applyBorder="1" applyAlignment="1" applyProtection="1">
      <alignment horizontal="left" vertical="center" wrapText="1"/>
      <protection locked="0"/>
    </xf>
    <xf numFmtId="14" fontId="4" fillId="81" borderId="1" xfId="0" applyNumberFormat="1" applyFont="1" applyFill="1" applyBorder="1" applyAlignment="1">
      <alignment vertical="center" wrapText="1"/>
    </xf>
    <xf numFmtId="0" fontId="4" fillId="81" borderId="1" xfId="0" applyFont="1" applyFill="1" applyBorder="1" applyAlignment="1">
      <alignment horizontal="center" vertical="center"/>
    </xf>
    <xf numFmtId="14" fontId="4" fillId="81" borderId="1" xfId="0" applyNumberFormat="1" applyFont="1" applyFill="1" applyBorder="1" applyAlignment="1">
      <alignment horizontal="center" vertical="center"/>
    </xf>
    <xf numFmtId="0" fontId="3" fillId="81" borderId="6" xfId="0" applyFont="1" applyFill="1" applyBorder="1" applyAlignment="1" applyProtection="1">
      <alignment horizontal="justify" vertical="center" wrapText="1"/>
      <protection locked="0"/>
    </xf>
    <xf numFmtId="0" fontId="3" fillId="81" borderId="10" xfId="0" applyFont="1" applyFill="1" applyBorder="1" applyAlignment="1" applyProtection="1">
      <alignment horizontal="left" vertical="center" wrapText="1"/>
      <protection locked="0"/>
    </xf>
    <xf numFmtId="0" fontId="4" fillId="81" borderId="1" xfId="0" applyFont="1" applyFill="1" applyBorder="1" applyAlignment="1">
      <alignment horizontal="left" vertical="center" wrapText="1"/>
    </xf>
    <xf numFmtId="0" fontId="4" fillId="81" borderId="0" xfId="0" applyFont="1" applyFill="1" applyAlignment="1">
      <alignment horizontal="left" vertical="center" wrapText="1"/>
    </xf>
    <xf numFmtId="0" fontId="3" fillId="81" borderId="1" xfId="0" applyFont="1" applyFill="1" applyBorder="1" applyAlignment="1" applyProtection="1">
      <alignment horizontal="justify" vertical="justify" wrapText="1"/>
      <protection locked="0"/>
    </xf>
    <xf numFmtId="0" fontId="3" fillId="2" borderId="1" xfId="0" applyFont="1" applyFill="1" applyBorder="1" applyAlignment="1" applyProtection="1">
      <alignment horizontal="left" vertical="justify" wrapText="1"/>
      <protection locked="0"/>
    </xf>
    <xf numFmtId="0" fontId="1" fillId="81" borderId="4" xfId="0" applyFont="1" applyFill="1" applyBorder="1" applyAlignment="1">
      <alignment horizontal="left" vertical="center"/>
    </xf>
    <xf numFmtId="3" fontId="1" fillId="81" borderId="4" xfId="0" applyNumberFormat="1" applyFont="1" applyFill="1" applyBorder="1" applyAlignment="1">
      <alignment horizontal="right" vertical="center" wrapText="1"/>
    </xf>
    <xf numFmtId="10" fontId="1" fillId="81" borderId="4" xfId="0" applyNumberFormat="1" applyFont="1" applyFill="1" applyBorder="1" applyAlignment="1">
      <alignment horizontal="center" vertical="center" wrapText="1"/>
    </xf>
    <xf numFmtId="0" fontId="1" fillId="81" borderId="1" xfId="0" applyFont="1" applyFill="1" applyBorder="1" applyAlignment="1">
      <alignment horizontal="left" vertical="center"/>
    </xf>
    <xf numFmtId="10" fontId="1" fillId="81" borderId="1" xfId="0" applyNumberFormat="1" applyFont="1" applyFill="1" applyBorder="1" applyAlignment="1">
      <alignment horizontal="center" vertical="center" wrapText="1"/>
    </xf>
    <xf numFmtId="0" fontId="1" fillId="81" borderId="1" xfId="0" applyFont="1" applyFill="1" applyBorder="1" applyAlignment="1">
      <alignment horizontal="left" vertical="center" wrapText="1"/>
    </xf>
    <xf numFmtId="0" fontId="2" fillId="81" borderId="1" xfId="0" applyFont="1" applyFill="1" applyBorder="1" applyAlignment="1" applyProtection="1">
      <alignment horizontal="left" vertical="center" wrapText="1"/>
      <protection locked="0"/>
    </xf>
    <xf numFmtId="3" fontId="1" fillId="81" borderId="17" xfId="0" applyNumberFormat="1" applyFont="1" applyFill="1" applyBorder="1" applyAlignment="1">
      <alignment vertical="center" wrapText="1"/>
    </xf>
    <xf numFmtId="0" fontId="3" fillId="81" borderId="3" xfId="0" applyFont="1" applyFill="1" applyBorder="1" applyAlignment="1" applyProtection="1">
      <alignment horizontal="center" vertical="center" wrapText="1"/>
      <protection locked="0"/>
    </xf>
    <xf numFmtId="3" fontId="3" fillId="81" borderId="11" xfId="0" applyNumberFormat="1" applyFont="1" applyFill="1" applyBorder="1" applyAlignment="1" applyProtection="1">
      <alignment horizontal="right" vertical="center" wrapText="1"/>
      <protection locked="0"/>
    </xf>
    <xf numFmtId="3" fontId="3" fillId="81" borderId="1" xfId="0" applyNumberFormat="1" applyFont="1" applyFill="1" applyBorder="1" applyAlignment="1" applyProtection="1">
      <alignment horizontal="right" vertical="center" wrapText="1"/>
      <protection locked="0"/>
    </xf>
    <xf numFmtId="3" fontId="3" fillId="81" borderId="10" xfId="0" applyNumberFormat="1" applyFont="1" applyFill="1" applyBorder="1" applyAlignment="1" applyProtection="1">
      <alignment horizontal="right" vertical="center" wrapText="1"/>
      <protection locked="0"/>
    </xf>
    <xf numFmtId="0" fontId="3" fillId="81" borderId="1" xfId="0" applyFont="1" applyFill="1" applyBorder="1" applyAlignment="1" applyProtection="1">
      <alignment horizontal="left" vertical="center" wrapText="1"/>
      <protection locked="0"/>
    </xf>
    <xf numFmtId="3" fontId="1" fillId="81" borderId="1" xfId="0" applyNumberFormat="1" applyFont="1" applyFill="1" applyBorder="1" applyAlignment="1" applyProtection="1">
      <alignment vertical="center" wrapText="1"/>
      <protection locked="0"/>
    </xf>
    <xf numFmtId="0" fontId="1" fillId="81" borderId="1" xfId="0" applyFont="1" applyFill="1" applyBorder="1" applyAlignment="1" applyProtection="1">
      <alignment horizontal="left" vertical="center" wrapText="1"/>
      <protection locked="0"/>
    </xf>
    <xf numFmtId="0" fontId="1" fillId="81" borderId="1" xfId="0" applyFont="1" applyFill="1" applyBorder="1" applyAlignment="1" applyProtection="1">
      <alignment horizontal="center" vertical="center" wrapText="1"/>
      <protection locked="0"/>
    </xf>
    <xf numFmtId="3" fontId="96" fillId="0" borderId="4" xfId="0" applyNumberFormat="1" applyFont="1" applyBorder="1" applyAlignment="1" applyProtection="1">
      <alignment horizontal="right" vertical="center" wrapText="1"/>
      <protection locked="0"/>
    </xf>
    <xf numFmtId="3" fontId="3" fillId="0" borderId="4" xfId="0" applyNumberFormat="1" applyFont="1" applyBorder="1" applyAlignment="1" applyProtection="1">
      <alignment horizontal="right" vertical="center" wrapText="1"/>
      <protection locked="0"/>
    </xf>
    <xf numFmtId="3" fontId="3" fillId="0" borderId="0" xfId="0" applyNumberFormat="1" applyFont="1" applyAlignment="1" applyProtection="1">
      <alignment vertical="center" wrapText="1"/>
      <protection locked="0"/>
    </xf>
    <xf numFmtId="3" fontId="1" fillId="0" borderId="0" xfId="0" applyNumberFormat="1" applyFont="1" applyAlignment="1" applyProtection="1">
      <alignment horizontal="right" vertical="center" wrapText="1"/>
      <protection locked="0"/>
    </xf>
    <xf numFmtId="0" fontId="3" fillId="0" borderId="24" xfId="0" applyFont="1" applyBorder="1" applyAlignment="1" applyProtection="1">
      <alignment horizontal="justify" vertical="center" wrapText="1"/>
      <protection locked="0"/>
    </xf>
    <xf numFmtId="0" fontId="96" fillId="0" borderId="5" xfId="0" applyFont="1" applyBorder="1" applyAlignment="1" applyProtection="1">
      <alignment horizontal="justify" vertical="justify" wrapText="1"/>
      <protection locked="0"/>
    </xf>
    <xf numFmtId="3" fontId="2" fillId="0" borderId="15" xfId="0" applyNumberFormat="1" applyFont="1" applyBorder="1" applyAlignment="1">
      <alignment horizontal="right" vertical="center" wrapText="1"/>
    </xf>
    <xf numFmtId="3" fontId="1" fillId="0" borderId="16" xfId="0" applyNumberFormat="1" applyFont="1" applyBorder="1" applyAlignment="1" applyProtection="1">
      <alignment horizontal="right" vertical="center" wrapText="1"/>
      <protection locked="0"/>
    </xf>
    <xf numFmtId="14" fontId="1" fillId="0" borderId="1" xfId="0" applyNumberFormat="1" applyFont="1" applyBorder="1" applyAlignment="1">
      <alignment vertical="center"/>
    </xf>
    <xf numFmtId="14" fontId="1" fillId="0" borderId="1" xfId="0" applyNumberFormat="1" applyFont="1" applyBorder="1" applyAlignment="1">
      <alignment vertical="center" wrapText="1"/>
    </xf>
    <xf numFmtId="0" fontId="1" fillId="0" borderId="4" xfId="0" applyFont="1" applyBorder="1" applyAlignment="1">
      <alignment horizontal="center" vertical="center"/>
    </xf>
    <xf numFmtId="14" fontId="1" fillId="0" borderId="4" xfId="0" applyNumberFormat="1" applyFont="1" applyBorder="1" applyAlignment="1">
      <alignment horizontal="center" vertical="center"/>
    </xf>
    <xf numFmtId="0" fontId="1" fillId="0" borderId="3" xfId="0" applyFont="1" applyBorder="1" applyAlignment="1" applyProtection="1">
      <alignment horizontal="left" vertical="justify" wrapText="1"/>
      <protection locked="0"/>
    </xf>
    <xf numFmtId="0" fontId="1" fillId="0" borderId="4" xfId="0" applyFont="1" applyBorder="1" applyAlignment="1" applyProtection="1">
      <alignment horizontal="center" vertical="center" wrapText="1"/>
      <protection locked="0"/>
    </xf>
    <xf numFmtId="14" fontId="1" fillId="0" borderId="1" xfId="0" applyNumberFormat="1" applyFont="1" applyBorder="1" applyAlignment="1">
      <alignment horizontal="center" vertical="center"/>
    </xf>
    <xf numFmtId="3" fontId="1" fillId="0" borderId="11" xfId="0" applyNumberFormat="1" applyFont="1" applyBorder="1" applyAlignment="1" applyProtection="1">
      <alignment vertical="center" wrapText="1"/>
      <protection locked="0"/>
    </xf>
    <xf numFmtId="3" fontId="9" fillId="0" borderId="1" xfId="0" applyNumberFormat="1" applyFont="1" applyBorder="1" applyAlignment="1" applyProtection="1">
      <alignment horizontal="right" vertical="center" wrapText="1"/>
      <protection locked="0"/>
    </xf>
    <xf numFmtId="3" fontId="9" fillId="0" borderId="10" xfId="0" applyNumberFormat="1" applyFont="1" applyBorder="1" applyAlignment="1" applyProtection="1">
      <alignment horizontal="right" vertical="center" wrapText="1"/>
      <protection locked="0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Alignment="1">
      <alignment horizontal="center" vertical="center" wrapText="1"/>
    </xf>
    <xf numFmtId="3" fontId="2" fillId="84" borderId="1" xfId="0" applyNumberFormat="1" applyFont="1" applyFill="1" applyBorder="1" applyAlignment="1">
      <alignment horizontal="center" vertical="center" wrapText="1"/>
    </xf>
    <xf numFmtId="10" fontId="2" fillId="84" borderId="1" xfId="0" applyNumberFormat="1" applyFont="1" applyFill="1" applyBorder="1" applyAlignment="1">
      <alignment horizontal="center" vertical="center" wrapText="1"/>
    </xf>
    <xf numFmtId="0" fontId="2" fillId="84" borderId="1" xfId="0" applyFont="1" applyFill="1" applyBorder="1" applyAlignment="1">
      <alignment horizontal="center" vertical="center" wrapText="1"/>
    </xf>
    <xf numFmtId="0" fontId="2" fillId="84" borderId="13" xfId="0" applyFont="1" applyFill="1" applyBorder="1" applyAlignment="1" applyProtection="1">
      <alignment horizontal="justify" vertical="center" wrapText="1"/>
      <protection locked="0"/>
    </xf>
    <xf numFmtId="0" fontId="2" fillId="83" borderId="2" xfId="0" applyFont="1" applyFill="1" applyBorder="1" applyAlignment="1">
      <alignment horizontal="left" vertical="center" wrapText="1"/>
    </xf>
    <xf numFmtId="3" fontId="1" fillId="0" borderId="12" xfId="0" applyNumberFormat="1" applyFont="1" applyBorder="1" applyAlignment="1">
      <alignment horizontal="center" vertical="center" wrapText="1"/>
    </xf>
    <xf numFmtId="3" fontId="1" fillId="0" borderId="4" xfId="0" applyNumberFormat="1" applyFont="1" applyBorder="1" applyAlignment="1">
      <alignment horizontal="center" vertical="center" wrapText="1"/>
    </xf>
    <xf numFmtId="0" fontId="2" fillId="83" borderId="13" xfId="0" applyFont="1" applyFill="1" applyBorder="1" applyAlignment="1" applyProtection="1">
      <alignment horizontal="left" vertical="center" wrapText="1"/>
      <protection locked="0"/>
    </xf>
    <xf numFmtId="0" fontId="2" fillId="83" borderId="14" xfId="0" applyFont="1" applyFill="1" applyBorder="1" applyAlignment="1" applyProtection="1">
      <alignment horizontal="left" vertical="center" wrapText="1"/>
      <protection locked="0"/>
    </xf>
    <xf numFmtId="3" fontId="1" fillId="0" borderId="12" xfId="0" applyNumberFormat="1" applyFont="1" applyBorder="1" applyAlignment="1">
      <alignment vertical="center" wrapText="1"/>
    </xf>
    <xf numFmtId="3" fontId="2" fillId="84" borderId="12" xfId="0" applyNumberFormat="1" applyFont="1" applyFill="1" applyBorder="1" applyAlignment="1">
      <alignment horizontal="center" vertical="center" wrapText="1"/>
    </xf>
    <xf numFmtId="0" fontId="2" fillId="84" borderId="12" xfId="0" applyFont="1" applyFill="1" applyBorder="1" applyAlignment="1">
      <alignment horizontal="center" vertical="center" wrapText="1"/>
    </xf>
    <xf numFmtId="0" fontId="2" fillId="84" borderId="4" xfId="0" applyFont="1" applyFill="1" applyBorder="1" applyAlignment="1">
      <alignment horizontal="center" vertical="center" wrapText="1"/>
    </xf>
    <xf numFmtId="0" fontId="2" fillId="83" borderId="14" xfId="0" applyFont="1" applyFill="1" applyBorder="1" applyAlignment="1" applyProtection="1">
      <alignment horizontal="justify" vertical="center" wrapText="1"/>
      <protection locked="0"/>
    </xf>
    <xf numFmtId="0" fontId="2" fillId="83" borderId="13" xfId="0" applyFont="1" applyFill="1" applyBorder="1" applyAlignment="1" applyProtection="1">
      <alignment horizontal="justify" vertical="center" wrapText="1"/>
      <protection locked="0"/>
    </xf>
    <xf numFmtId="3" fontId="1" fillId="0" borderId="12" xfId="0" applyNumberFormat="1" applyFont="1" applyBorder="1" applyAlignment="1">
      <alignment horizontal="right" vertical="center" wrapText="1"/>
    </xf>
    <xf numFmtId="3" fontId="1" fillId="0" borderId="4" xfId="0" applyNumberFormat="1" applyFont="1" applyBorder="1" applyAlignment="1">
      <alignment horizontal="right" vertical="center" wrapText="1"/>
    </xf>
    <xf numFmtId="0" fontId="2" fillId="83" borderId="1" xfId="0" applyFont="1" applyFill="1" applyBorder="1" applyAlignment="1" applyProtection="1">
      <alignment horizontal="justify" vertical="center" wrapText="1"/>
      <protection locked="0"/>
    </xf>
    <xf numFmtId="3" fontId="2" fillId="0" borderId="0" xfId="0" applyNumberFormat="1" applyFont="1" applyAlignment="1">
      <alignment horizontal="center" vertical="center" wrapText="1"/>
    </xf>
    <xf numFmtId="10" fontId="2" fillId="0" borderId="0" xfId="0" applyNumberFormat="1" applyFont="1" applyAlignment="1">
      <alignment horizontal="center" vertical="center" wrapText="1"/>
    </xf>
    <xf numFmtId="0" fontId="2" fillId="83" borderId="1" xfId="0" applyFont="1" applyFill="1" applyBorder="1" applyAlignment="1" applyProtection="1">
      <alignment horizontal="left" vertical="center" wrapText="1"/>
      <protection locked="0"/>
    </xf>
    <xf numFmtId="3" fontId="1" fillId="0" borderId="4" xfId="0" applyNumberFormat="1" applyFont="1" applyBorder="1" applyAlignment="1">
      <alignment vertical="center" wrapText="1"/>
    </xf>
    <xf numFmtId="3" fontId="1" fillId="0" borderId="1" xfId="0" applyNumberFormat="1" applyFont="1" applyBorder="1" applyAlignment="1">
      <alignment horizontal="center" vertical="center" wrapText="1"/>
    </xf>
    <xf numFmtId="0" fontId="2" fillId="84" borderId="13" xfId="0" applyFont="1" applyFill="1" applyBorder="1" applyAlignment="1" applyProtection="1">
      <alignment horizontal="left" vertical="center" wrapText="1"/>
      <protection locked="0"/>
    </xf>
    <xf numFmtId="3" fontId="2" fillId="0" borderId="50" xfId="0" applyNumberFormat="1" applyFont="1" applyBorder="1" applyAlignment="1">
      <alignment horizontal="right" vertical="center" wrapText="1"/>
    </xf>
    <xf numFmtId="0" fontId="1" fillId="0" borderId="50" xfId="0" applyFont="1" applyBorder="1" applyAlignment="1">
      <alignment horizontal="justify" vertical="center" wrapText="1"/>
    </xf>
    <xf numFmtId="3" fontId="2" fillId="0" borderId="50" xfId="0" applyNumberFormat="1" applyFont="1" applyBorder="1" applyAlignment="1">
      <alignment horizontal="center" vertical="center" wrapText="1"/>
    </xf>
    <xf numFmtId="0" fontId="1" fillId="0" borderId="50" xfId="0" applyFont="1" applyBorder="1" applyAlignment="1">
      <alignment horizontal="center" vertical="center" wrapText="1"/>
    </xf>
    <xf numFmtId="0" fontId="2" fillId="0" borderId="50" xfId="0" applyFont="1" applyBorder="1" applyAlignment="1">
      <alignment horizontal="left" vertical="center" wrapText="1"/>
    </xf>
    <xf numFmtId="0" fontId="2" fillId="0" borderId="50" xfId="0" applyFont="1" applyBorder="1" applyAlignment="1">
      <alignment horizontal="center" vertical="center" wrapText="1"/>
    </xf>
    <xf numFmtId="0" fontId="1" fillId="2" borderId="50" xfId="0" applyFont="1" applyFill="1" applyBorder="1" applyAlignment="1" applyProtection="1">
      <alignment horizontal="center" vertical="center" wrapText="1"/>
      <protection locked="0"/>
    </xf>
    <xf numFmtId="14" fontId="1" fillId="0" borderId="50" xfId="0" applyNumberFormat="1" applyFont="1" applyBorder="1" applyAlignment="1" applyProtection="1">
      <alignment horizontal="center" vertical="center"/>
      <protection locked="0"/>
    </xf>
    <xf numFmtId="0" fontId="1" fillId="2" borderId="50" xfId="0" applyFont="1" applyFill="1" applyBorder="1" applyAlignment="1" applyProtection="1">
      <alignment horizontal="justify" vertical="center" wrapText="1"/>
      <protection locked="0"/>
    </xf>
    <xf numFmtId="14" fontId="1" fillId="0" borderId="50" xfId="0" applyNumberFormat="1" applyFont="1" applyBorder="1" applyProtection="1">
      <protection locked="0"/>
    </xf>
    <xf numFmtId="3" fontId="1" fillId="2" borderId="50" xfId="0" applyNumberFormat="1" applyFont="1" applyFill="1" applyBorder="1" applyAlignment="1" applyProtection="1">
      <alignment vertical="center" wrapText="1"/>
      <protection locked="0"/>
    </xf>
    <xf numFmtId="3" fontId="1" fillId="0" borderId="50" xfId="0" applyNumberFormat="1" applyFont="1" applyBorder="1" applyAlignment="1" applyProtection="1">
      <alignment horizontal="right" vertical="center" wrapText="1"/>
      <protection locked="0"/>
    </xf>
    <xf numFmtId="0" fontId="1" fillId="2" borderId="50" xfId="0" applyFont="1" applyFill="1" applyBorder="1" applyAlignment="1" applyProtection="1">
      <alignment horizontal="justify" vertical="justify" wrapText="1"/>
      <protection locked="0"/>
    </xf>
    <xf numFmtId="0" fontId="2" fillId="0" borderId="50" xfId="0" applyFont="1" applyBorder="1" applyAlignment="1">
      <alignment vertical="center" wrapText="1"/>
    </xf>
    <xf numFmtId="3" fontId="2" fillId="83" borderId="20" xfId="0" applyNumberFormat="1" applyFont="1" applyFill="1" applyBorder="1" applyAlignment="1">
      <alignment horizontal="right" vertical="center" wrapText="1"/>
    </xf>
    <xf numFmtId="0" fontId="2" fillId="83" borderId="20" xfId="0" applyFont="1" applyFill="1" applyBorder="1" applyAlignment="1" applyProtection="1">
      <alignment horizontal="center" vertical="center" wrapText="1"/>
      <protection locked="0"/>
    </xf>
    <xf numFmtId="0" fontId="2" fillId="83" borderId="20" xfId="0" applyFont="1" applyFill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horizontal="justify" vertical="justify" wrapText="1"/>
      <protection locked="0"/>
    </xf>
    <xf numFmtId="3" fontId="1" fillId="2" borderId="6" xfId="0" applyNumberFormat="1" applyFont="1" applyFill="1" applyBorder="1" applyAlignment="1" applyProtection="1">
      <alignment vertical="center" wrapText="1"/>
      <protection locked="0"/>
    </xf>
    <xf numFmtId="0" fontId="1" fillId="2" borderId="52" xfId="0" applyFont="1" applyFill="1" applyBorder="1" applyAlignment="1" applyProtection="1">
      <alignment horizontal="justify" vertical="center" wrapText="1"/>
      <protection locked="0"/>
    </xf>
    <xf numFmtId="3" fontId="1" fillId="2" borderId="0" xfId="0" applyNumberFormat="1" applyFont="1" applyFill="1" applyAlignment="1" applyProtection="1">
      <alignment vertical="center" wrapText="1"/>
      <protection locked="0"/>
    </xf>
    <xf numFmtId="3" fontId="2" fillId="83" borderId="12" xfId="0" applyNumberFormat="1" applyFont="1" applyFill="1" applyBorder="1" applyAlignment="1">
      <alignment horizontal="right" vertical="center" wrapText="1"/>
    </xf>
    <xf numFmtId="0" fontId="2" fillId="0" borderId="50" xfId="0" applyFont="1" applyBorder="1" applyAlignment="1">
      <alignment horizontal="justify" vertical="center" wrapText="1"/>
    </xf>
    <xf numFmtId="166" fontId="2" fillId="0" borderId="50" xfId="0" applyNumberFormat="1" applyFont="1" applyBorder="1" applyAlignment="1">
      <alignment horizontal="center" vertical="center" wrapText="1"/>
    </xf>
    <xf numFmtId="0" fontId="2" fillId="83" borderId="0" xfId="0" applyFont="1" applyFill="1" applyAlignment="1" applyProtection="1">
      <alignment horizontal="justify" vertical="center" wrapText="1"/>
      <protection locked="0"/>
    </xf>
    <xf numFmtId="0" fontId="2" fillId="83" borderId="0" xfId="0" applyFont="1" applyFill="1" applyAlignment="1" applyProtection="1">
      <alignment horizontal="center" vertical="center" wrapText="1"/>
      <protection locked="0"/>
    </xf>
    <xf numFmtId="0" fontId="2" fillId="83" borderId="0" xfId="0" applyFont="1" applyFill="1" applyAlignment="1" applyProtection="1">
      <alignment horizontal="left" vertical="center" wrapText="1"/>
      <protection locked="0"/>
    </xf>
    <xf numFmtId="3" fontId="2" fillId="0" borderId="12" xfId="0" applyNumberFormat="1" applyFont="1" applyBorder="1" applyAlignment="1">
      <alignment horizontal="center" vertical="center" wrapText="1"/>
    </xf>
    <xf numFmtId="0" fontId="2" fillId="0" borderId="12" xfId="0" applyFont="1" applyBorder="1" applyAlignment="1">
      <alignment horizontal="left" vertical="center" wrapText="1"/>
    </xf>
    <xf numFmtId="0" fontId="1" fillId="0" borderId="50" xfId="0" applyFont="1" applyBorder="1" applyAlignment="1" applyProtection="1">
      <alignment horizontal="center" vertical="center" wrapText="1"/>
      <protection locked="0"/>
    </xf>
    <xf numFmtId="0" fontId="1" fillId="2" borderId="50" xfId="0" applyFont="1" applyFill="1" applyBorder="1" applyAlignment="1" applyProtection="1">
      <alignment horizontal="left" vertical="center" wrapText="1"/>
      <protection locked="0"/>
    </xf>
    <xf numFmtId="0" fontId="1" fillId="0" borderId="50" xfId="0" applyFont="1" applyBorder="1" applyAlignment="1" applyProtection="1">
      <alignment horizontal="justify" vertical="center" wrapText="1"/>
      <protection locked="0"/>
    </xf>
    <xf numFmtId="3" fontId="2" fillId="0" borderId="16" xfId="0" applyNumberFormat="1" applyFont="1" applyBorder="1" applyAlignment="1">
      <alignment horizontal="right" vertical="center" wrapText="1"/>
    </xf>
    <xf numFmtId="3" fontId="1" fillId="2" borderId="1" xfId="0" applyNumberFormat="1" applyFont="1" applyFill="1" applyBorder="1" applyAlignment="1" applyProtection="1">
      <alignment vertical="center" wrapText="1"/>
      <protection locked="0"/>
    </xf>
    <xf numFmtId="3" fontId="1" fillId="0" borderId="15" xfId="0" applyNumberFormat="1" applyFont="1" applyBorder="1" applyAlignment="1" applyProtection="1">
      <alignment horizontal="right" vertical="center" wrapText="1"/>
      <protection locked="0"/>
    </xf>
    <xf numFmtId="0" fontId="1" fillId="2" borderId="0" xfId="0" applyFont="1" applyFill="1" applyAlignment="1" applyProtection="1">
      <alignment horizontal="justify" vertical="center" wrapText="1"/>
      <protection locked="0"/>
    </xf>
    <xf numFmtId="3" fontId="1" fillId="0" borderId="50" xfId="0" applyNumberFormat="1" applyFont="1" applyBorder="1" applyAlignment="1" applyProtection="1">
      <alignment vertical="center" wrapText="1"/>
      <protection locked="0"/>
    </xf>
    <xf numFmtId="0" fontId="2" fillId="0" borderId="52" xfId="0" applyFont="1" applyBorder="1" applyAlignment="1">
      <alignment horizontal="center" vertical="center" wrapText="1"/>
    </xf>
    <xf numFmtId="14" fontId="1" fillId="0" borderId="52" xfId="0" applyNumberFormat="1" applyFont="1" applyBorder="1" applyAlignment="1" applyProtection="1">
      <alignment horizontal="center" vertical="center"/>
      <protection locked="0"/>
    </xf>
    <xf numFmtId="14" fontId="1" fillId="0" borderId="52" xfId="0" applyNumberFormat="1" applyFont="1" applyBorder="1" applyProtection="1">
      <protection locked="0"/>
    </xf>
    <xf numFmtId="0" fontId="1" fillId="2" borderId="52" xfId="0" applyFont="1" applyFill="1" applyBorder="1" applyAlignment="1" applyProtection="1">
      <alignment horizontal="center" vertical="center" wrapText="1"/>
      <protection locked="0"/>
    </xf>
    <xf numFmtId="3" fontId="98" fillId="0" borderId="0" xfId="0" applyNumberFormat="1" applyFont="1"/>
    <xf numFmtId="3" fontId="1" fillId="0" borderId="0" xfId="0" applyNumberFormat="1" applyFont="1" applyAlignment="1">
      <alignment horizontal="center" vertical="center" wrapText="1"/>
    </xf>
    <xf numFmtId="3" fontId="1" fillId="84" borderId="4" xfId="0" applyNumberFormat="1" applyFont="1" applyFill="1" applyBorder="1" applyAlignment="1" applyProtection="1">
      <alignment horizontal="right" vertical="center" wrapText="1"/>
      <protection locked="0"/>
    </xf>
    <xf numFmtId="0" fontId="2" fillId="84" borderId="2" xfId="0" applyFont="1" applyFill="1" applyBorder="1" applyAlignment="1">
      <alignment horizontal="justify" vertical="center" wrapText="1"/>
    </xf>
    <xf numFmtId="0" fontId="2" fillId="84" borderId="13" xfId="0" applyFont="1" applyFill="1" applyBorder="1" applyAlignment="1">
      <alignment horizontal="justify" vertical="center" wrapText="1"/>
    </xf>
    <xf numFmtId="0" fontId="2" fillId="84" borderId="9" xfId="0" applyFont="1" applyFill="1" applyBorder="1" applyAlignment="1">
      <alignment horizontal="justify" vertical="center" wrapText="1"/>
    </xf>
    <xf numFmtId="0" fontId="2" fillId="83" borderId="2" xfId="0" applyFont="1" applyFill="1" applyBorder="1" applyAlignment="1" applyProtection="1">
      <alignment horizontal="left" vertical="center" wrapText="1"/>
      <protection locked="0"/>
    </xf>
    <xf numFmtId="0" fontId="2" fillId="83" borderId="13" xfId="0" applyFont="1" applyFill="1" applyBorder="1" applyAlignment="1" applyProtection="1">
      <alignment horizontal="left" vertical="center" wrapText="1"/>
      <protection locked="0"/>
    </xf>
    <xf numFmtId="0" fontId="2" fillId="83" borderId="9" xfId="0" applyFont="1" applyFill="1" applyBorder="1" applyAlignment="1" applyProtection="1">
      <alignment horizontal="left" vertical="center" wrapText="1"/>
      <protection locked="0"/>
    </xf>
    <xf numFmtId="3" fontId="1" fillId="0" borderId="12" xfId="0" applyNumberFormat="1" applyFont="1" applyBorder="1" applyAlignment="1">
      <alignment horizontal="center" vertical="center" wrapText="1"/>
    </xf>
    <xf numFmtId="3" fontId="1" fillId="0" borderId="4" xfId="0" applyNumberFormat="1" applyFont="1" applyBorder="1" applyAlignment="1">
      <alignment horizontal="center" vertical="center" wrapText="1"/>
    </xf>
    <xf numFmtId="0" fontId="2" fillId="84" borderId="2" xfId="0" applyFont="1" applyFill="1" applyBorder="1" applyAlignment="1" applyProtection="1">
      <alignment horizontal="justify" vertical="center" wrapText="1"/>
      <protection locked="0"/>
    </xf>
    <xf numFmtId="0" fontId="2" fillId="84" borderId="13" xfId="0" applyFont="1" applyFill="1" applyBorder="1" applyAlignment="1" applyProtection="1">
      <alignment horizontal="justify" vertical="center" wrapText="1"/>
      <protection locked="0"/>
    </xf>
    <xf numFmtId="0" fontId="2" fillId="84" borderId="9" xfId="0" applyFont="1" applyFill="1" applyBorder="1" applyAlignment="1" applyProtection="1">
      <alignment horizontal="justify" vertical="center" wrapText="1"/>
      <protection locked="0"/>
    </xf>
    <xf numFmtId="3" fontId="1" fillId="0" borderId="12" xfId="0" applyNumberFormat="1" applyFont="1" applyBorder="1" applyAlignment="1">
      <alignment vertical="center" wrapText="1"/>
    </xf>
    <xf numFmtId="3" fontId="1" fillId="0" borderId="20" xfId="0" applyNumberFormat="1" applyFont="1" applyBorder="1" applyAlignment="1">
      <alignment vertical="center" wrapText="1"/>
    </xf>
    <xf numFmtId="0" fontId="2" fillId="84" borderId="1" xfId="0" applyFont="1" applyFill="1" applyBorder="1" applyAlignment="1" applyProtection="1">
      <alignment horizontal="justify" vertical="center" wrapText="1"/>
      <protection locked="0"/>
    </xf>
    <xf numFmtId="0" fontId="2" fillId="83" borderId="15" xfId="0" applyFont="1" applyFill="1" applyBorder="1" applyAlignment="1" applyProtection="1">
      <alignment horizontal="left" vertical="center" wrapText="1"/>
      <protection locked="0"/>
    </xf>
    <xf numFmtId="0" fontId="2" fillId="83" borderId="14" xfId="0" applyFont="1" applyFill="1" applyBorder="1" applyAlignment="1" applyProtection="1">
      <alignment horizontal="left" vertical="center" wrapText="1"/>
      <protection locked="0"/>
    </xf>
    <xf numFmtId="0" fontId="2" fillId="83" borderId="16" xfId="0" applyFont="1" applyFill="1" applyBorder="1" applyAlignment="1" applyProtection="1">
      <alignment horizontal="left" vertical="center" wrapText="1"/>
      <protection locked="0"/>
    </xf>
    <xf numFmtId="0" fontId="2" fillId="84" borderId="14" xfId="0" applyFont="1" applyFill="1" applyBorder="1" applyAlignment="1" applyProtection="1">
      <alignment horizontal="justify" vertical="center" wrapText="1"/>
      <protection locked="0"/>
    </xf>
    <xf numFmtId="0" fontId="2" fillId="83" borderId="2" xfId="0" applyFont="1" applyFill="1" applyBorder="1" applyAlignment="1">
      <alignment horizontal="left" vertical="center" wrapText="1"/>
    </xf>
    <xf numFmtId="0" fontId="2" fillId="83" borderId="13" xfId="0" applyFont="1" applyFill="1" applyBorder="1" applyAlignment="1">
      <alignment horizontal="left" vertical="center" wrapText="1"/>
    </xf>
    <xf numFmtId="0" fontId="2" fillId="83" borderId="9" xfId="0" applyFont="1" applyFill="1" applyBorder="1" applyAlignment="1">
      <alignment horizontal="left" vertical="center" wrapText="1"/>
    </xf>
    <xf numFmtId="3" fontId="1" fillId="0" borderId="12" xfId="0" applyNumberFormat="1" applyFont="1" applyBorder="1" applyAlignment="1">
      <alignment horizontal="center" vertical="center"/>
    </xf>
    <xf numFmtId="3" fontId="1" fillId="0" borderId="4" xfId="0" applyNumberFormat="1" applyFont="1" applyBorder="1" applyAlignment="1">
      <alignment horizontal="center" vertical="center"/>
    </xf>
    <xf numFmtId="3" fontId="2" fillId="84" borderId="1" xfId="0" applyNumberFormat="1" applyFont="1" applyFill="1" applyBorder="1" applyAlignment="1">
      <alignment horizontal="center" vertical="center" wrapText="1"/>
    </xf>
    <xf numFmtId="0" fontId="2" fillId="84" borderId="1" xfId="0" applyFont="1" applyFill="1" applyBorder="1" applyAlignment="1">
      <alignment horizontal="center" vertical="center" wrapText="1"/>
    </xf>
    <xf numFmtId="10" fontId="2" fillId="84" borderId="1" xfId="0" applyNumberFormat="1" applyFont="1" applyFill="1" applyBorder="1" applyAlignment="1">
      <alignment horizontal="center" vertical="center" wrapText="1"/>
    </xf>
    <xf numFmtId="0" fontId="6" fillId="0" borderId="0" xfId="0" applyFont="1" applyAlignment="1" applyProtection="1">
      <alignment horizontal="center" vertical="center" wrapText="1"/>
      <protection locked="0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 applyProtection="1">
      <alignment horizontal="center" vertical="center" wrapText="1"/>
      <protection locked="0"/>
    </xf>
    <xf numFmtId="0" fontId="2" fillId="0" borderId="0" xfId="0" applyFont="1" applyAlignment="1">
      <alignment horizontal="center" vertical="center" wrapText="1"/>
    </xf>
    <xf numFmtId="16" fontId="2" fillId="83" borderId="1" xfId="0" applyNumberFormat="1" applyFont="1" applyFill="1" applyBorder="1" applyAlignment="1" applyProtection="1">
      <alignment horizontal="left" vertical="center" wrapText="1"/>
      <protection locked="0"/>
    </xf>
    <xf numFmtId="3" fontId="2" fillId="84" borderId="12" xfId="0" applyNumberFormat="1" applyFont="1" applyFill="1" applyBorder="1" applyAlignment="1">
      <alignment horizontal="center" vertical="center" wrapText="1"/>
    </xf>
    <xf numFmtId="3" fontId="2" fillId="84" borderId="4" xfId="0" applyNumberFormat="1" applyFont="1" applyFill="1" applyBorder="1" applyAlignment="1">
      <alignment horizontal="center" vertical="center" wrapText="1"/>
    </xf>
    <xf numFmtId="10" fontId="2" fillId="84" borderId="12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16" fontId="2" fillId="83" borderId="2" xfId="0" quotePrefix="1" applyNumberFormat="1" applyFont="1" applyFill="1" applyBorder="1" applyAlignment="1">
      <alignment horizontal="left" vertical="center" wrapText="1"/>
    </xf>
    <xf numFmtId="3" fontId="2" fillId="84" borderId="17" xfId="0" applyNumberFormat="1" applyFont="1" applyFill="1" applyBorder="1" applyAlignment="1">
      <alignment horizontal="center" vertical="center" wrapText="1"/>
    </xf>
    <xf numFmtId="3" fontId="2" fillId="84" borderId="18" xfId="0" applyNumberFormat="1" applyFont="1" applyFill="1" applyBorder="1" applyAlignment="1">
      <alignment horizontal="center" vertical="center" wrapText="1"/>
    </xf>
    <xf numFmtId="3" fontId="2" fillId="84" borderId="19" xfId="0" applyNumberFormat="1" applyFont="1" applyFill="1" applyBorder="1" applyAlignment="1">
      <alignment horizontal="center" vertical="center" wrapText="1"/>
    </xf>
    <xf numFmtId="0" fontId="2" fillId="83" borderId="2" xfId="0" applyFont="1" applyFill="1" applyBorder="1" applyAlignment="1" applyProtection="1">
      <alignment horizontal="justify" vertical="center" wrapText="1"/>
      <protection locked="0"/>
    </xf>
    <xf numFmtId="0" fontId="2" fillId="83" borderId="13" xfId="0" applyFont="1" applyFill="1" applyBorder="1" applyAlignment="1" applyProtection="1">
      <alignment horizontal="justify" vertical="center" wrapText="1"/>
      <protection locked="0"/>
    </xf>
    <xf numFmtId="0" fontId="2" fillId="83" borderId="9" xfId="0" applyFont="1" applyFill="1" applyBorder="1" applyAlignment="1" applyProtection="1">
      <alignment horizontal="justify" vertical="center" wrapText="1"/>
      <protection locked="0"/>
    </xf>
    <xf numFmtId="3" fontId="1" fillId="0" borderId="20" xfId="0" applyNumberFormat="1" applyFont="1" applyBorder="1" applyAlignment="1">
      <alignment horizontal="center" vertical="center" wrapText="1"/>
    </xf>
    <xf numFmtId="0" fontId="2" fillId="83" borderId="14" xfId="0" applyFont="1" applyFill="1" applyBorder="1" applyAlignment="1" applyProtection="1">
      <alignment horizontal="justify" vertical="center" wrapText="1"/>
      <protection locked="0"/>
    </xf>
    <xf numFmtId="0" fontId="2" fillId="83" borderId="1" xfId="0" applyFont="1" applyFill="1" applyBorder="1" applyAlignment="1" applyProtection="1">
      <alignment horizontal="justify" vertical="center" wrapText="1"/>
      <protection locked="0"/>
    </xf>
    <xf numFmtId="3" fontId="1" fillId="0" borderId="12" xfId="0" applyNumberFormat="1" applyFont="1" applyBorder="1" applyAlignment="1">
      <alignment horizontal="right" vertical="center" wrapText="1"/>
    </xf>
    <xf numFmtId="3" fontId="1" fillId="0" borderId="20" xfId="0" applyNumberFormat="1" applyFont="1" applyBorder="1" applyAlignment="1">
      <alignment horizontal="right" vertical="center" wrapText="1"/>
    </xf>
    <xf numFmtId="3" fontId="1" fillId="0" borderId="4" xfId="0" applyNumberFormat="1" applyFont="1" applyBorder="1" applyAlignment="1">
      <alignment horizontal="right" vertical="center" wrapText="1"/>
    </xf>
    <xf numFmtId="0" fontId="2" fillId="84" borderId="12" xfId="0" applyFont="1" applyFill="1" applyBorder="1" applyAlignment="1">
      <alignment horizontal="center" vertical="center" wrapText="1"/>
    </xf>
    <xf numFmtId="0" fontId="2" fillId="84" borderId="4" xfId="0" applyFont="1" applyFill="1" applyBorder="1" applyAlignment="1">
      <alignment horizontal="center" vertical="center" wrapText="1"/>
    </xf>
    <xf numFmtId="3" fontId="1" fillId="0" borderId="20" xfId="0" applyNumberFormat="1" applyFont="1" applyBorder="1" applyAlignment="1">
      <alignment horizontal="center" vertical="center"/>
    </xf>
    <xf numFmtId="0" fontId="2" fillId="0" borderId="0" xfId="0" applyFont="1" applyAlignment="1" applyProtection="1">
      <alignment horizontal="center" vertical="center" wrapText="1"/>
      <protection locked="0"/>
    </xf>
    <xf numFmtId="3" fontId="2" fillId="0" borderId="0" xfId="0" applyNumberFormat="1" applyFont="1" applyAlignment="1">
      <alignment horizontal="center" vertical="center" wrapText="1"/>
    </xf>
    <xf numFmtId="10" fontId="2" fillId="0" borderId="0" xfId="0" applyNumberFormat="1" applyFont="1" applyAlignment="1">
      <alignment horizontal="center" vertical="center" wrapText="1"/>
    </xf>
    <xf numFmtId="3" fontId="2" fillId="84" borderId="2" xfId="0" applyNumberFormat="1" applyFont="1" applyFill="1" applyBorder="1" applyAlignment="1">
      <alignment horizontal="center" vertical="center" wrapText="1"/>
    </xf>
    <xf numFmtId="3" fontId="2" fillId="84" borderId="9" xfId="0" applyNumberFormat="1" applyFont="1" applyFill="1" applyBorder="1" applyAlignment="1">
      <alignment horizontal="center" vertical="center" wrapText="1"/>
    </xf>
    <xf numFmtId="3" fontId="2" fillId="84" borderId="13" xfId="0" applyNumberFormat="1" applyFont="1" applyFill="1" applyBorder="1" applyAlignment="1">
      <alignment horizontal="center" vertical="center" wrapText="1"/>
    </xf>
    <xf numFmtId="16" fontId="2" fillId="83" borderId="13" xfId="0" applyNumberFormat="1" applyFont="1" applyFill="1" applyBorder="1" applyAlignment="1" applyProtection="1">
      <alignment horizontal="center" vertical="center" wrapText="1"/>
      <protection locked="0"/>
    </xf>
    <xf numFmtId="16" fontId="2" fillId="83" borderId="9" xfId="0" applyNumberFormat="1" applyFont="1" applyFill="1" applyBorder="1" applyAlignment="1" applyProtection="1">
      <alignment horizontal="center" vertical="center" wrapText="1"/>
      <protection locked="0"/>
    </xf>
    <xf numFmtId="0" fontId="2" fillId="84" borderId="2" xfId="0" applyFont="1" applyFill="1" applyBorder="1" applyAlignment="1">
      <alignment horizontal="center" vertical="center" wrapText="1"/>
    </xf>
    <xf numFmtId="0" fontId="2" fillId="84" borderId="13" xfId="0" applyFont="1" applyFill="1" applyBorder="1" applyAlignment="1">
      <alignment horizontal="center" vertical="center" wrapText="1"/>
    </xf>
    <xf numFmtId="0" fontId="2" fillId="84" borderId="9" xfId="0" applyFont="1" applyFill="1" applyBorder="1" applyAlignment="1">
      <alignment horizontal="center" vertical="center" wrapText="1"/>
    </xf>
    <xf numFmtId="3" fontId="3" fillId="0" borderId="12" xfId="0" applyNumberFormat="1" applyFont="1" applyBorder="1" applyAlignment="1" applyProtection="1">
      <alignment horizontal="center" vertical="center" wrapText="1"/>
      <protection locked="0"/>
    </xf>
    <xf numFmtId="3" fontId="3" fillId="0" borderId="20" xfId="0" applyNumberFormat="1" applyFont="1" applyBorder="1" applyAlignment="1" applyProtection="1">
      <alignment horizontal="center" vertical="center" wrapText="1"/>
      <protection locked="0"/>
    </xf>
    <xf numFmtId="3" fontId="3" fillId="0" borderId="4" xfId="0" applyNumberFormat="1" applyFont="1" applyBorder="1" applyAlignment="1" applyProtection="1">
      <alignment horizontal="center" vertical="center" wrapText="1"/>
      <protection locked="0"/>
    </xf>
    <xf numFmtId="0" fontId="2" fillId="83" borderId="1" xfId="0" applyFont="1" applyFill="1" applyBorder="1" applyAlignment="1" applyProtection="1">
      <alignment horizontal="left" vertical="center" wrapText="1"/>
      <protection locked="0"/>
    </xf>
    <xf numFmtId="0" fontId="2" fillId="84" borderId="1" xfId="0" applyFont="1" applyFill="1" applyBorder="1" applyAlignment="1">
      <alignment horizontal="justify" vertical="center" wrapText="1"/>
    </xf>
    <xf numFmtId="0" fontId="2" fillId="83" borderId="1" xfId="0" applyFont="1" applyFill="1" applyBorder="1" applyAlignment="1">
      <alignment horizontal="left" vertical="center" wrapText="1"/>
    </xf>
    <xf numFmtId="3" fontId="1" fillId="0" borderId="12" xfId="0" applyNumberFormat="1" applyFont="1" applyBorder="1" applyAlignment="1">
      <alignment horizontal="right" vertical="center"/>
    </xf>
    <xf numFmtId="3" fontId="1" fillId="0" borderId="20" xfId="0" applyNumberFormat="1" applyFont="1" applyBorder="1" applyAlignment="1">
      <alignment horizontal="right" vertical="center"/>
    </xf>
    <xf numFmtId="16" fontId="2" fillId="83" borderId="2" xfId="0" applyNumberFormat="1" applyFont="1" applyFill="1" applyBorder="1" applyAlignment="1" applyProtection="1">
      <alignment horizontal="left" vertical="center" wrapText="1"/>
      <protection locked="0"/>
    </xf>
    <xf numFmtId="16" fontId="2" fillId="83" borderId="13" xfId="0" applyNumberFormat="1" applyFont="1" applyFill="1" applyBorder="1" applyAlignment="1" applyProtection="1">
      <alignment horizontal="left" vertical="center" wrapText="1"/>
      <protection locked="0"/>
    </xf>
    <xf numFmtId="16" fontId="2" fillId="83" borderId="9" xfId="0" applyNumberFormat="1" applyFont="1" applyFill="1" applyBorder="1" applyAlignment="1" applyProtection="1">
      <alignment horizontal="left" vertical="center" wrapText="1"/>
      <protection locked="0"/>
    </xf>
    <xf numFmtId="3" fontId="1" fillId="81" borderId="12" xfId="0" applyNumberFormat="1" applyFont="1" applyFill="1" applyBorder="1" applyAlignment="1">
      <alignment horizontal="center" vertical="center" wrapText="1"/>
    </xf>
    <xf numFmtId="3" fontId="1" fillId="81" borderId="20" xfId="0" applyNumberFormat="1" applyFont="1" applyFill="1" applyBorder="1" applyAlignment="1">
      <alignment horizontal="center" vertical="center" wrapText="1"/>
    </xf>
    <xf numFmtId="0" fontId="2" fillId="83" borderId="15" xfId="0" applyFont="1" applyFill="1" applyBorder="1" applyAlignment="1">
      <alignment horizontal="left" vertical="center" wrapText="1"/>
    </xf>
    <xf numFmtId="0" fontId="2" fillId="83" borderId="14" xfId="0" applyFont="1" applyFill="1" applyBorder="1" applyAlignment="1">
      <alignment horizontal="left" vertical="center" wrapText="1"/>
    </xf>
    <xf numFmtId="0" fontId="2" fillId="81" borderId="2" xfId="0" applyFont="1" applyFill="1" applyBorder="1" applyAlignment="1" applyProtection="1">
      <alignment horizontal="left" vertical="center" wrapText="1"/>
      <protection locked="0"/>
    </xf>
    <xf numFmtId="0" fontId="2" fillId="81" borderId="13" xfId="0" applyFont="1" applyFill="1" applyBorder="1" applyAlignment="1" applyProtection="1">
      <alignment horizontal="left" vertical="center" wrapText="1"/>
      <protection locked="0"/>
    </xf>
    <xf numFmtId="0" fontId="2" fillId="81" borderId="9" xfId="0" applyFont="1" applyFill="1" applyBorder="1" applyAlignment="1" applyProtection="1">
      <alignment horizontal="left" vertical="center" wrapText="1"/>
      <protection locked="0"/>
    </xf>
    <xf numFmtId="0" fontId="2" fillId="84" borderId="2" xfId="0" applyFont="1" applyFill="1" applyBorder="1" applyAlignment="1">
      <alignment horizontal="left" vertical="center" wrapText="1"/>
    </xf>
    <xf numFmtId="0" fontId="2" fillId="84" borderId="13" xfId="0" applyFont="1" applyFill="1" applyBorder="1" applyAlignment="1">
      <alignment horizontal="left" vertical="center" wrapText="1"/>
    </xf>
    <xf numFmtId="10" fontId="2" fillId="84" borderId="17" xfId="0" applyNumberFormat="1" applyFont="1" applyFill="1" applyBorder="1" applyAlignment="1">
      <alignment horizontal="center" vertical="center" wrapText="1"/>
    </xf>
    <xf numFmtId="10" fontId="2" fillId="84" borderId="15" xfId="0" applyNumberFormat="1" applyFont="1" applyFill="1" applyBorder="1" applyAlignment="1">
      <alignment horizontal="center" vertical="center" wrapText="1"/>
    </xf>
    <xf numFmtId="3" fontId="2" fillId="84" borderId="15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Alignment="1">
      <alignment horizontal="center" vertical="center" wrapText="1"/>
    </xf>
    <xf numFmtId="3" fontId="1" fillId="0" borderId="4" xfId="0" applyNumberFormat="1" applyFont="1" applyBorder="1" applyAlignment="1">
      <alignment vertical="center" wrapText="1"/>
    </xf>
    <xf numFmtId="0" fontId="2" fillId="83" borderId="15" xfId="0" applyFont="1" applyFill="1" applyBorder="1" applyAlignment="1" applyProtection="1">
      <alignment horizontal="justify" vertical="center" wrapText="1"/>
      <protection locked="0"/>
    </xf>
    <xf numFmtId="0" fontId="2" fillId="83" borderId="16" xfId="0" applyFont="1" applyFill="1" applyBorder="1" applyAlignment="1" applyProtection="1">
      <alignment horizontal="justify" vertical="center" wrapText="1"/>
      <protection locked="0"/>
    </xf>
    <xf numFmtId="0" fontId="2" fillId="84" borderId="1" xfId="0" applyFont="1" applyFill="1" applyBorder="1" applyAlignment="1">
      <alignment horizontal="left" vertical="center" wrapText="1"/>
    </xf>
    <xf numFmtId="3" fontId="1" fillId="81" borderId="4" xfId="0" applyNumberFormat="1" applyFont="1" applyFill="1" applyBorder="1" applyAlignment="1">
      <alignment horizontal="center" vertical="center" wrapText="1"/>
    </xf>
    <xf numFmtId="0" fontId="2" fillId="84" borderId="9" xfId="0" applyFont="1" applyFill="1" applyBorder="1" applyAlignment="1">
      <alignment horizontal="left" vertical="center" wrapText="1"/>
    </xf>
    <xf numFmtId="10" fontId="2" fillId="84" borderId="2" xfId="0" applyNumberFormat="1" applyFont="1" applyFill="1" applyBorder="1" applyAlignment="1">
      <alignment horizontal="center" vertical="center" wrapText="1"/>
    </xf>
    <xf numFmtId="10" fontId="2" fillId="84" borderId="9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justify" vertical="center" wrapText="1"/>
    </xf>
    <xf numFmtId="0" fontId="2" fillId="83" borderId="17" xfId="0" applyFont="1" applyFill="1" applyBorder="1" applyAlignment="1" applyProtection="1">
      <alignment horizontal="left" vertical="center" wrapText="1"/>
      <protection locked="0"/>
    </xf>
    <xf numFmtId="0" fontId="2" fillId="83" borderId="18" xfId="0" applyFont="1" applyFill="1" applyBorder="1" applyAlignment="1" applyProtection="1">
      <alignment horizontal="left" vertical="center" wrapText="1"/>
      <protection locked="0"/>
    </xf>
    <xf numFmtId="0" fontId="2" fillId="83" borderId="19" xfId="0" applyFont="1" applyFill="1" applyBorder="1" applyAlignment="1" applyProtection="1">
      <alignment horizontal="left" vertical="center" wrapText="1"/>
      <protection locked="0"/>
    </xf>
    <xf numFmtId="3" fontId="1" fillId="0" borderId="19" xfId="0" applyNumberFormat="1" applyFont="1" applyBorder="1" applyAlignment="1">
      <alignment horizontal="center" vertical="center" wrapText="1"/>
    </xf>
    <xf numFmtId="3" fontId="1" fillId="0" borderId="14" xfId="0" applyNumberFormat="1" applyFont="1" applyBorder="1" applyAlignment="1">
      <alignment horizontal="center" vertical="center" wrapText="1"/>
    </xf>
    <xf numFmtId="3" fontId="1" fillId="0" borderId="18" xfId="0" applyNumberFormat="1" applyFont="1" applyBorder="1" applyAlignment="1">
      <alignment horizontal="center" vertical="center" wrapText="1"/>
    </xf>
    <xf numFmtId="3" fontId="1" fillId="0" borderId="16" xfId="0" applyNumberFormat="1" applyFont="1" applyBorder="1" applyAlignment="1">
      <alignment horizontal="center" vertical="center" wrapText="1"/>
    </xf>
    <xf numFmtId="0" fontId="1" fillId="0" borderId="4" xfId="0" applyFont="1" applyBorder="1" applyAlignment="1">
      <alignment vertical="center" wrapText="1"/>
    </xf>
    <xf numFmtId="0" fontId="2" fillId="83" borderId="12" xfId="0" applyFont="1" applyFill="1" applyBorder="1" applyAlignment="1" applyProtection="1">
      <alignment horizontal="left" vertical="center" wrapText="1"/>
      <protection locked="0"/>
    </xf>
    <xf numFmtId="0" fontId="2" fillId="83" borderId="55" xfId="0" applyFont="1" applyFill="1" applyBorder="1" applyAlignment="1" applyProtection="1">
      <alignment horizontal="justify" vertical="center" wrapText="1"/>
      <protection locked="0"/>
    </xf>
    <xf numFmtId="0" fontId="2" fillId="83" borderId="0" xfId="0" applyFont="1" applyFill="1" applyAlignment="1" applyProtection="1">
      <alignment horizontal="justify" vertical="center" wrapText="1"/>
      <protection locked="0"/>
    </xf>
    <xf numFmtId="0" fontId="2" fillId="83" borderId="56" xfId="0" applyFont="1" applyFill="1" applyBorder="1" applyAlignment="1" applyProtection="1">
      <alignment horizontal="justify" vertical="center" wrapText="1"/>
      <protection locked="0"/>
    </xf>
    <xf numFmtId="0" fontId="2" fillId="83" borderId="50" xfId="0" applyFont="1" applyFill="1" applyBorder="1" applyAlignment="1" applyProtection="1">
      <alignment horizontal="left" vertical="center" wrapText="1"/>
      <protection locked="0"/>
    </xf>
    <xf numFmtId="3" fontId="1" fillId="0" borderId="52" xfId="0" applyNumberFormat="1" applyFont="1" applyBorder="1" applyAlignment="1">
      <alignment horizontal="center" vertical="center" wrapText="1"/>
    </xf>
    <xf numFmtId="3" fontId="1" fillId="0" borderId="53" xfId="0" applyNumberFormat="1" applyFont="1" applyBorder="1" applyAlignment="1">
      <alignment horizontal="center" vertical="center" wrapText="1"/>
    </xf>
    <xf numFmtId="3" fontId="1" fillId="0" borderId="54" xfId="0" applyNumberFormat="1" applyFont="1" applyBorder="1" applyAlignment="1">
      <alignment horizontal="center" vertical="center" wrapText="1"/>
    </xf>
    <xf numFmtId="0" fontId="2" fillId="83" borderId="17" xfId="0" applyFont="1" applyFill="1" applyBorder="1" applyAlignment="1">
      <alignment horizontal="left" vertical="center" wrapText="1"/>
    </xf>
    <xf numFmtId="0" fontId="2" fillId="83" borderId="18" xfId="0" applyFont="1" applyFill="1" applyBorder="1" applyAlignment="1">
      <alignment horizontal="left" vertical="center" wrapText="1"/>
    </xf>
    <xf numFmtId="0" fontId="2" fillId="83" borderId="19" xfId="0" applyFont="1" applyFill="1" applyBorder="1" applyAlignment="1">
      <alignment horizontal="left" vertical="center" wrapText="1"/>
    </xf>
    <xf numFmtId="3" fontId="1" fillId="0" borderId="49" xfId="0" applyNumberFormat="1" applyFont="1" applyBorder="1" applyAlignment="1">
      <alignment horizontal="center" vertical="center" wrapText="1"/>
    </xf>
    <xf numFmtId="3" fontId="1" fillId="0" borderId="51" xfId="0" applyNumberFormat="1" applyFont="1" applyBorder="1" applyAlignment="1">
      <alignment horizontal="center" vertical="center" wrapText="1"/>
    </xf>
    <xf numFmtId="3" fontId="1" fillId="0" borderId="49" xfId="0" applyNumberFormat="1" applyFont="1" applyBorder="1" applyAlignment="1">
      <alignment horizontal="center" vertical="center"/>
    </xf>
    <xf numFmtId="3" fontId="1" fillId="0" borderId="51" xfId="0" applyNumberFormat="1" applyFont="1" applyBorder="1" applyAlignment="1">
      <alignment horizontal="center" vertical="center"/>
    </xf>
    <xf numFmtId="0" fontId="2" fillId="83" borderId="20" xfId="0" applyFont="1" applyFill="1" applyBorder="1" applyAlignment="1" applyProtection="1">
      <alignment horizontal="justify" vertical="center" wrapText="1"/>
      <protection locked="0"/>
    </xf>
    <xf numFmtId="0" fontId="2" fillId="84" borderId="20" xfId="0" applyFont="1" applyFill="1" applyBorder="1" applyAlignment="1">
      <alignment horizontal="center" vertical="center" wrapText="1"/>
    </xf>
    <xf numFmtId="3" fontId="2" fillId="84" borderId="20" xfId="0" applyNumberFormat="1" applyFont="1" applyFill="1" applyBorder="1" applyAlignment="1">
      <alignment horizontal="center" vertical="center" wrapText="1"/>
    </xf>
    <xf numFmtId="16" fontId="2" fillId="0" borderId="0" xfId="0" applyNumberFormat="1" applyFont="1" applyAlignment="1" applyProtection="1">
      <alignment horizontal="left" vertical="center" wrapText="1"/>
      <protection locked="0"/>
    </xf>
    <xf numFmtId="0" fontId="2" fillId="0" borderId="0" xfId="0" quotePrefix="1" applyFont="1" applyAlignment="1" applyProtection="1">
      <alignment horizontal="left" vertical="center" wrapText="1"/>
      <protection locked="0"/>
    </xf>
    <xf numFmtId="3" fontId="1" fillId="0" borderId="1" xfId="0" applyNumberFormat="1" applyFont="1" applyBorder="1" applyAlignment="1">
      <alignment horizontal="center" vertical="center" wrapText="1"/>
    </xf>
    <xf numFmtId="16" fontId="2" fillId="83" borderId="15" xfId="0" applyNumberFormat="1" applyFont="1" applyFill="1" applyBorder="1" applyAlignment="1" applyProtection="1">
      <alignment horizontal="left" vertical="center" wrapText="1"/>
      <protection locked="0"/>
    </xf>
    <xf numFmtId="16" fontId="2" fillId="83" borderId="14" xfId="0" applyNumberFormat="1" applyFont="1" applyFill="1" applyBorder="1" applyAlignment="1" applyProtection="1">
      <alignment horizontal="left" vertical="center" wrapText="1"/>
      <protection locked="0"/>
    </xf>
    <xf numFmtId="16" fontId="2" fillId="83" borderId="16" xfId="0" applyNumberFormat="1" applyFont="1" applyFill="1" applyBorder="1" applyAlignment="1" applyProtection="1">
      <alignment horizontal="left" vertical="center" wrapText="1"/>
      <protection locked="0"/>
    </xf>
    <xf numFmtId="0" fontId="2" fillId="84" borderId="2" xfId="0" applyFont="1" applyFill="1" applyBorder="1" applyAlignment="1" applyProtection="1">
      <alignment horizontal="left" vertical="center" wrapText="1"/>
      <protection locked="0"/>
    </xf>
    <xf numFmtId="0" fontId="2" fillId="84" borderId="13" xfId="0" applyFont="1" applyFill="1" applyBorder="1" applyAlignment="1" applyProtection="1">
      <alignment horizontal="left" vertical="center" wrapText="1"/>
      <protection locked="0"/>
    </xf>
    <xf numFmtId="0" fontId="2" fillId="84" borderId="9" xfId="0" applyFont="1" applyFill="1" applyBorder="1" applyAlignment="1" applyProtection="1">
      <alignment horizontal="left" vertical="center" wrapText="1"/>
      <protection locked="0"/>
    </xf>
    <xf numFmtId="0" fontId="2" fillId="84" borderId="15" xfId="0" applyFont="1" applyFill="1" applyBorder="1" applyAlignment="1" applyProtection="1">
      <alignment horizontal="left" vertical="center" wrapText="1"/>
      <protection locked="0"/>
    </xf>
    <xf numFmtId="0" fontId="2" fillId="84" borderId="14" xfId="0" applyFont="1" applyFill="1" applyBorder="1" applyAlignment="1" applyProtection="1">
      <alignment horizontal="left" vertical="center" wrapText="1"/>
      <protection locked="0"/>
    </xf>
    <xf numFmtId="0" fontId="2" fillId="84" borderId="16" xfId="0" applyFont="1" applyFill="1" applyBorder="1" applyAlignment="1" applyProtection="1">
      <alignment horizontal="left" vertical="center" wrapText="1"/>
      <protection locked="0"/>
    </xf>
  </cellXfs>
  <cellStyles count="62026">
    <cellStyle name="20% - Accent1" xfId="67" xr:uid="{00000000-0005-0000-0000-000000000000}"/>
    <cellStyle name="20% - Accent1 2" xfId="68" xr:uid="{00000000-0005-0000-0000-000001000000}"/>
    <cellStyle name="20% - Accent1 2 2" xfId="69" xr:uid="{00000000-0005-0000-0000-000002000000}"/>
    <cellStyle name="20% - Accent1 2_MAGISTER EDUC 2009" xfId="70" xr:uid="{00000000-0005-0000-0000-000003000000}"/>
    <cellStyle name="20% - Accent1 3" xfId="71" xr:uid="{00000000-0005-0000-0000-000004000000}"/>
    <cellStyle name="20% - Accent1 3 2" xfId="72" xr:uid="{00000000-0005-0000-0000-000005000000}"/>
    <cellStyle name="20% - Accent1 3 3" xfId="73" xr:uid="{00000000-0005-0000-0000-000006000000}"/>
    <cellStyle name="20% - Accent1 3 4" xfId="74" xr:uid="{00000000-0005-0000-0000-000007000000}"/>
    <cellStyle name="20% - Accent1 4" xfId="75" xr:uid="{00000000-0005-0000-0000-000008000000}"/>
    <cellStyle name="20% - Accent1 5" xfId="76" xr:uid="{00000000-0005-0000-0000-000009000000}"/>
    <cellStyle name="20% - Accent1 6" xfId="77" xr:uid="{00000000-0005-0000-0000-00000A000000}"/>
    <cellStyle name="20% - Accent1_atrasado 15 04 DAF" xfId="78" xr:uid="{00000000-0005-0000-0000-00000B000000}"/>
    <cellStyle name="20% - Accent2" xfId="79" xr:uid="{00000000-0005-0000-0000-00000C000000}"/>
    <cellStyle name="20% - Accent2 2" xfId="80" xr:uid="{00000000-0005-0000-0000-00000D000000}"/>
    <cellStyle name="20% - Accent2 2 2" xfId="81" xr:uid="{00000000-0005-0000-0000-00000E000000}"/>
    <cellStyle name="20% - Accent2 2_MAGISTER EDUC 2009" xfId="82" xr:uid="{00000000-0005-0000-0000-00000F000000}"/>
    <cellStyle name="20% - Accent2 3" xfId="83" xr:uid="{00000000-0005-0000-0000-000010000000}"/>
    <cellStyle name="20% - Accent2 3 2" xfId="84" xr:uid="{00000000-0005-0000-0000-000011000000}"/>
    <cellStyle name="20% - Accent2 3 3" xfId="85" xr:uid="{00000000-0005-0000-0000-000012000000}"/>
    <cellStyle name="20% - Accent2 3 4" xfId="86" xr:uid="{00000000-0005-0000-0000-000013000000}"/>
    <cellStyle name="20% - Accent2 4" xfId="87" xr:uid="{00000000-0005-0000-0000-000014000000}"/>
    <cellStyle name="20% - Accent2 5" xfId="88" xr:uid="{00000000-0005-0000-0000-000015000000}"/>
    <cellStyle name="20% - Accent2 6" xfId="89" xr:uid="{00000000-0005-0000-0000-000016000000}"/>
    <cellStyle name="20% - Accent2_atrasado 15 04 DAF" xfId="90" xr:uid="{00000000-0005-0000-0000-000017000000}"/>
    <cellStyle name="20% - Accent3" xfId="91" xr:uid="{00000000-0005-0000-0000-000018000000}"/>
    <cellStyle name="20% - Accent3 2" xfId="92" xr:uid="{00000000-0005-0000-0000-000019000000}"/>
    <cellStyle name="20% - Accent3 2 2" xfId="93" xr:uid="{00000000-0005-0000-0000-00001A000000}"/>
    <cellStyle name="20% - Accent3 2_MAGISTER EDUC 2009" xfId="94" xr:uid="{00000000-0005-0000-0000-00001B000000}"/>
    <cellStyle name="20% - Accent3 3" xfId="95" xr:uid="{00000000-0005-0000-0000-00001C000000}"/>
    <cellStyle name="20% - Accent3 3 2" xfId="96" xr:uid="{00000000-0005-0000-0000-00001D000000}"/>
    <cellStyle name="20% - Accent3 3 3" xfId="97" xr:uid="{00000000-0005-0000-0000-00001E000000}"/>
    <cellStyle name="20% - Accent3 3 4" xfId="98" xr:uid="{00000000-0005-0000-0000-00001F000000}"/>
    <cellStyle name="20% - Accent3 4" xfId="99" xr:uid="{00000000-0005-0000-0000-000020000000}"/>
    <cellStyle name="20% - Accent3 5" xfId="100" xr:uid="{00000000-0005-0000-0000-000021000000}"/>
    <cellStyle name="20% - Accent3 6" xfId="101" xr:uid="{00000000-0005-0000-0000-000022000000}"/>
    <cellStyle name="20% - Accent3_atrasado 15 04 DAF" xfId="102" xr:uid="{00000000-0005-0000-0000-000023000000}"/>
    <cellStyle name="20% - Accent4" xfId="103" xr:uid="{00000000-0005-0000-0000-000024000000}"/>
    <cellStyle name="20% - Accent4 2" xfId="104" xr:uid="{00000000-0005-0000-0000-000025000000}"/>
    <cellStyle name="20% - Accent4 2 2" xfId="105" xr:uid="{00000000-0005-0000-0000-000026000000}"/>
    <cellStyle name="20% - Accent4 2_MAGISTER EDUC 2009" xfId="106" xr:uid="{00000000-0005-0000-0000-000027000000}"/>
    <cellStyle name="20% - Accent4 3" xfId="107" xr:uid="{00000000-0005-0000-0000-000028000000}"/>
    <cellStyle name="20% - Accent4 3 2" xfId="108" xr:uid="{00000000-0005-0000-0000-000029000000}"/>
    <cellStyle name="20% - Accent4 3 3" xfId="109" xr:uid="{00000000-0005-0000-0000-00002A000000}"/>
    <cellStyle name="20% - Accent4 3 4" xfId="110" xr:uid="{00000000-0005-0000-0000-00002B000000}"/>
    <cellStyle name="20% - Accent4 4" xfId="111" xr:uid="{00000000-0005-0000-0000-00002C000000}"/>
    <cellStyle name="20% - Accent4 5" xfId="112" xr:uid="{00000000-0005-0000-0000-00002D000000}"/>
    <cellStyle name="20% - Accent4 6" xfId="113" xr:uid="{00000000-0005-0000-0000-00002E000000}"/>
    <cellStyle name="20% - Accent4_atrasado 15 04 DAF" xfId="114" xr:uid="{00000000-0005-0000-0000-00002F000000}"/>
    <cellStyle name="20% - Accent5" xfId="115" xr:uid="{00000000-0005-0000-0000-000030000000}"/>
    <cellStyle name="20% - Accent5 2" xfId="116" xr:uid="{00000000-0005-0000-0000-000031000000}"/>
    <cellStyle name="20% - Accent5 2 2" xfId="117" xr:uid="{00000000-0005-0000-0000-000032000000}"/>
    <cellStyle name="20% - Accent5 2_MAGISTER EDUC 2009" xfId="118" xr:uid="{00000000-0005-0000-0000-000033000000}"/>
    <cellStyle name="20% - Accent5 3" xfId="119" xr:uid="{00000000-0005-0000-0000-000034000000}"/>
    <cellStyle name="20% - Accent5 3 2" xfId="120" xr:uid="{00000000-0005-0000-0000-000035000000}"/>
    <cellStyle name="20% - Accent5 3 3" xfId="121" xr:uid="{00000000-0005-0000-0000-000036000000}"/>
    <cellStyle name="20% - Accent5 3 4" xfId="122" xr:uid="{00000000-0005-0000-0000-000037000000}"/>
    <cellStyle name="20% - Accent5 4" xfId="123" xr:uid="{00000000-0005-0000-0000-000038000000}"/>
    <cellStyle name="20% - Accent5 5" xfId="124" xr:uid="{00000000-0005-0000-0000-000039000000}"/>
    <cellStyle name="20% - Accent5 6" xfId="125" xr:uid="{00000000-0005-0000-0000-00003A000000}"/>
    <cellStyle name="20% - Accent5_atrasado 15 04 DAF" xfId="126" xr:uid="{00000000-0005-0000-0000-00003B000000}"/>
    <cellStyle name="20% - Accent6" xfId="127" xr:uid="{00000000-0005-0000-0000-00003C000000}"/>
    <cellStyle name="20% - Accent6 2" xfId="128" xr:uid="{00000000-0005-0000-0000-00003D000000}"/>
    <cellStyle name="20% - Accent6 2 2" xfId="129" xr:uid="{00000000-0005-0000-0000-00003E000000}"/>
    <cellStyle name="20% - Accent6 2_MAGISTER EDUC 2009" xfId="130" xr:uid="{00000000-0005-0000-0000-00003F000000}"/>
    <cellStyle name="20% - Accent6 3" xfId="131" xr:uid="{00000000-0005-0000-0000-000040000000}"/>
    <cellStyle name="20% - Accent6 3 2" xfId="132" xr:uid="{00000000-0005-0000-0000-000041000000}"/>
    <cellStyle name="20% - Accent6 3 3" xfId="133" xr:uid="{00000000-0005-0000-0000-000042000000}"/>
    <cellStyle name="20% - Accent6 3 4" xfId="134" xr:uid="{00000000-0005-0000-0000-000043000000}"/>
    <cellStyle name="20% - Accent6 4" xfId="135" xr:uid="{00000000-0005-0000-0000-000044000000}"/>
    <cellStyle name="20% - Accent6 5" xfId="136" xr:uid="{00000000-0005-0000-0000-000045000000}"/>
    <cellStyle name="20% - Accent6 6" xfId="137" xr:uid="{00000000-0005-0000-0000-000046000000}"/>
    <cellStyle name="20% - Accent6_atrasado 15 04 DAF" xfId="138" xr:uid="{00000000-0005-0000-0000-000047000000}"/>
    <cellStyle name="20% - Ênfase1" xfId="139" xr:uid="{00000000-0005-0000-0000-000048000000}"/>
    <cellStyle name="20% - Ênfase1 2" xfId="140" xr:uid="{00000000-0005-0000-0000-000049000000}"/>
    <cellStyle name="20% - Ênfase1 2 2" xfId="141" xr:uid="{00000000-0005-0000-0000-00004A000000}"/>
    <cellStyle name="20% - Ênfase1 2 3" xfId="142" xr:uid="{00000000-0005-0000-0000-00004B000000}"/>
    <cellStyle name="20% - Ênfase1 2 4" xfId="143" xr:uid="{00000000-0005-0000-0000-00004C000000}"/>
    <cellStyle name="20% - Ênfase1 3" xfId="144" xr:uid="{00000000-0005-0000-0000-00004D000000}"/>
    <cellStyle name="20% - Ênfase1 4" xfId="145" xr:uid="{00000000-0005-0000-0000-00004E000000}"/>
    <cellStyle name="20% - Ênfase1 5" xfId="146" xr:uid="{00000000-0005-0000-0000-00004F000000}"/>
    <cellStyle name="20% - Ênfase2" xfId="147" xr:uid="{00000000-0005-0000-0000-000050000000}"/>
    <cellStyle name="20% - Ênfase2 2" xfId="148" xr:uid="{00000000-0005-0000-0000-000051000000}"/>
    <cellStyle name="20% - Ênfase2 2 2" xfId="149" xr:uid="{00000000-0005-0000-0000-000052000000}"/>
    <cellStyle name="20% - Ênfase2 2 3" xfId="150" xr:uid="{00000000-0005-0000-0000-000053000000}"/>
    <cellStyle name="20% - Ênfase2 2 4" xfId="151" xr:uid="{00000000-0005-0000-0000-000054000000}"/>
    <cellStyle name="20% - Ênfase2 3" xfId="152" xr:uid="{00000000-0005-0000-0000-000055000000}"/>
    <cellStyle name="20% - Ênfase2 4" xfId="153" xr:uid="{00000000-0005-0000-0000-000056000000}"/>
    <cellStyle name="20% - Ênfase2 5" xfId="154" xr:uid="{00000000-0005-0000-0000-000057000000}"/>
    <cellStyle name="20% - Ênfase3" xfId="155" xr:uid="{00000000-0005-0000-0000-000058000000}"/>
    <cellStyle name="20% - Ênfase3 2" xfId="156" xr:uid="{00000000-0005-0000-0000-000059000000}"/>
    <cellStyle name="20% - Ênfase3 2 2" xfId="157" xr:uid="{00000000-0005-0000-0000-00005A000000}"/>
    <cellStyle name="20% - Ênfase3 2 3" xfId="158" xr:uid="{00000000-0005-0000-0000-00005B000000}"/>
    <cellStyle name="20% - Ênfase3 2 4" xfId="159" xr:uid="{00000000-0005-0000-0000-00005C000000}"/>
    <cellStyle name="20% - Ênfase3 3" xfId="160" xr:uid="{00000000-0005-0000-0000-00005D000000}"/>
    <cellStyle name="20% - Ênfase3 4" xfId="161" xr:uid="{00000000-0005-0000-0000-00005E000000}"/>
    <cellStyle name="20% - Ênfase3 5" xfId="162" xr:uid="{00000000-0005-0000-0000-00005F000000}"/>
    <cellStyle name="20% - Ênfase4" xfId="163" xr:uid="{00000000-0005-0000-0000-000060000000}"/>
    <cellStyle name="20% - Ênfase4 2" xfId="164" xr:uid="{00000000-0005-0000-0000-000061000000}"/>
    <cellStyle name="20% - Ênfase4 2 2" xfId="165" xr:uid="{00000000-0005-0000-0000-000062000000}"/>
    <cellStyle name="20% - Ênfase4 2 3" xfId="166" xr:uid="{00000000-0005-0000-0000-000063000000}"/>
    <cellStyle name="20% - Ênfase4 2 4" xfId="167" xr:uid="{00000000-0005-0000-0000-000064000000}"/>
    <cellStyle name="20% - Ênfase4 3" xfId="168" xr:uid="{00000000-0005-0000-0000-000065000000}"/>
    <cellStyle name="20% - Ênfase4 4" xfId="169" xr:uid="{00000000-0005-0000-0000-000066000000}"/>
    <cellStyle name="20% - Ênfase4 5" xfId="170" xr:uid="{00000000-0005-0000-0000-000067000000}"/>
    <cellStyle name="20% - Ênfase5" xfId="171" xr:uid="{00000000-0005-0000-0000-000068000000}"/>
    <cellStyle name="20% - Ênfase5 2" xfId="172" xr:uid="{00000000-0005-0000-0000-000069000000}"/>
    <cellStyle name="20% - Ênfase5 2 2" xfId="173" xr:uid="{00000000-0005-0000-0000-00006A000000}"/>
    <cellStyle name="20% - Ênfase5 2 3" xfId="174" xr:uid="{00000000-0005-0000-0000-00006B000000}"/>
    <cellStyle name="20% - Ênfase5 2 4" xfId="175" xr:uid="{00000000-0005-0000-0000-00006C000000}"/>
    <cellStyle name="20% - Ênfase5 3" xfId="176" xr:uid="{00000000-0005-0000-0000-00006D000000}"/>
    <cellStyle name="20% - Ênfase5 4" xfId="177" xr:uid="{00000000-0005-0000-0000-00006E000000}"/>
    <cellStyle name="20% - Ênfase5 5" xfId="178" xr:uid="{00000000-0005-0000-0000-00006F000000}"/>
    <cellStyle name="20% - Ênfase6" xfId="179" xr:uid="{00000000-0005-0000-0000-000070000000}"/>
    <cellStyle name="20% - Ênfase6 2" xfId="180" xr:uid="{00000000-0005-0000-0000-000071000000}"/>
    <cellStyle name="20% - Ênfase6 2 2" xfId="181" xr:uid="{00000000-0005-0000-0000-000072000000}"/>
    <cellStyle name="20% - Ênfase6 2 3" xfId="182" xr:uid="{00000000-0005-0000-0000-000073000000}"/>
    <cellStyle name="20% - Ênfase6 2 4" xfId="183" xr:uid="{00000000-0005-0000-0000-000074000000}"/>
    <cellStyle name="20% - Ênfase6 3" xfId="184" xr:uid="{00000000-0005-0000-0000-000075000000}"/>
    <cellStyle name="20% - Ênfase6 4" xfId="185" xr:uid="{00000000-0005-0000-0000-000076000000}"/>
    <cellStyle name="20% - Ênfase6 5" xfId="186" xr:uid="{00000000-0005-0000-0000-000077000000}"/>
    <cellStyle name="20% - Énfasis1 10" xfId="187" xr:uid="{00000000-0005-0000-0000-000078000000}"/>
    <cellStyle name="20% - Énfasis1 10 2" xfId="188" xr:uid="{00000000-0005-0000-0000-000079000000}"/>
    <cellStyle name="20% - Énfasis1 10 2 2" xfId="189" xr:uid="{00000000-0005-0000-0000-00007A000000}"/>
    <cellStyle name="20% - Énfasis1 10 2 2 2" xfId="190" xr:uid="{00000000-0005-0000-0000-00007B000000}"/>
    <cellStyle name="20% - Énfasis1 10 2 3" xfId="191" xr:uid="{00000000-0005-0000-0000-00007C000000}"/>
    <cellStyle name="20% - Énfasis1 10 2 4" xfId="192" xr:uid="{00000000-0005-0000-0000-00007D000000}"/>
    <cellStyle name="20% - Énfasis1 10 2 5" xfId="193" xr:uid="{00000000-0005-0000-0000-00007E000000}"/>
    <cellStyle name="20% - Énfasis1 10 2 6" xfId="194" xr:uid="{00000000-0005-0000-0000-00007F000000}"/>
    <cellStyle name="20% - Énfasis1 10 3" xfId="195" xr:uid="{00000000-0005-0000-0000-000080000000}"/>
    <cellStyle name="20% - Énfasis1 10 3 2" xfId="196" xr:uid="{00000000-0005-0000-0000-000081000000}"/>
    <cellStyle name="20% - Énfasis1 10 4" xfId="197" xr:uid="{00000000-0005-0000-0000-000082000000}"/>
    <cellStyle name="20% - Énfasis1 10 5" xfId="198" xr:uid="{00000000-0005-0000-0000-000083000000}"/>
    <cellStyle name="20% - Énfasis1 11" xfId="199" xr:uid="{00000000-0005-0000-0000-000084000000}"/>
    <cellStyle name="20% - Énfasis1 11 2" xfId="200" xr:uid="{00000000-0005-0000-0000-000085000000}"/>
    <cellStyle name="20% - Énfasis1 11 2 2" xfId="201" xr:uid="{00000000-0005-0000-0000-000086000000}"/>
    <cellStyle name="20% - Énfasis1 11 2 3" xfId="202" xr:uid="{00000000-0005-0000-0000-000087000000}"/>
    <cellStyle name="20% - Énfasis1 11 2 4" xfId="203" xr:uid="{00000000-0005-0000-0000-000088000000}"/>
    <cellStyle name="20% - Énfasis1 11 2 5" xfId="204" xr:uid="{00000000-0005-0000-0000-000089000000}"/>
    <cellStyle name="20% - Énfasis1 11 2 6" xfId="205" xr:uid="{00000000-0005-0000-0000-00008A000000}"/>
    <cellStyle name="20% - Énfasis1 11 3" xfId="206" xr:uid="{00000000-0005-0000-0000-00008B000000}"/>
    <cellStyle name="20% - Énfasis1 11 4" xfId="207" xr:uid="{00000000-0005-0000-0000-00008C000000}"/>
    <cellStyle name="20% - Énfasis1 11 5" xfId="208" xr:uid="{00000000-0005-0000-0000-00008D000000}"/>
    <cellStyle name="20% - Énfasis1 12" xfId="209" xr:uid="{00000000-0005-0000-0000-00008E000000}"/>
    <cellStyle name="20% - Énfasis1 12 2" xfId="210" xr:uid="{00000000-0005-0000-0000-00008F000000}"/>
    <cellStyle name="20% - Énfasis1 12 2 2" xfId="211" xr:uid="{00000000-0005-0000-0000-000090000000}"/>
    <cellStyle name="20% - Énfasis1 12 2 3" xfId="212" xr:uid="{00000000-0005-0000-0000-000091000000}"/>
    <cellStyle name="20% - Énfasis1 12 2 4" xfId="213" xr:uid="{00000000-0005-0000-0000-000092000000}"/>
    <cellStyle name="20% - Énfasis1 12 2 5" xfId="214" xr:uid="{00000000-0005-0000-0000-000093000000}"/>
    <cellStyle name="20% - Énfasis1 12 2 6" xfId="215" xr:uid="{00000000-0005-0000-0000-000094000000}"/>
    <cellStyle name="20% - Énfasis1 12 3" xfId="216" xr:uid="{00000000-0005-0000-0000-000095000000}"/>
    <cellStyle name="20% - Énfasis1 12 4" xfId="217" xr:uid="{00000000-0005-0000-0000-000096000000}"/>
    <cellStyle name="20% - Énfasis1 12 5" xfId="218" xr:uid="{00000000-0005-0000-0000-000097000000}"/>
    <cellStyle name="20% - Énfasis1 13" xfId="219" xr:uid="{00000000-0005-0000-0000-000098000000}"/>
    <cellStyle name="20% - Énfasis1 14" xfId="220" xr:uid="{00000000-0005-0000-0000-000099000000}"/>
    <cellStyle name="20% - Énfasis1 15" xfId="221" xr:uid="{00000000-0005-0000-0000-00009A000000}"/>
    <cellStyle name="20% - Énfasis1 15 2" xfId="222" xr:uid="{00000000-0005-0000-0000-00009B000000}"/>
    <cellStyle name="20% - Énfasis1 16" xfId="223" xr:uid="{00000000-0005-0000-0000-00009C000000}"/>
    <cellStyle name="20% - Énfasis1 17" xfId="224" xr:uid="{00000000-0005-0000-0000-00009D000000}"/>
    <cellStyle name="20% - Énfasis1 18" xfId="225" xr:uid="{00000000-0005-0000-0000-00009E000000}"/>
    <cellStyle name="20% - Énfasis1 19" xfId="226" xr:uid="{00000000-0005-0000-0000-00009F000000}"/>
    <cellStyle name="20% - Énfasis1 2" xfId="28" xr:uid="{00000000-0005-0000-0000-0000A0000000}"/>
    <cellStyle name="20% - Énfasis1 2 2" xfId="227" xr:uid="{00000000-0005-0000-0000-0000A1000000}"/>
    <cellStyle name="20% - Énfasis1 2 2 2" xfId="228" xr:uid="{00000000-0005-0000-0000-0000A2000000}"/>
    <cellStyle name="20% - Énfasis1 2 2 2 2" xfId="229" xr:uid="{00000000-0005-0000-0000-0000A3000000}"/>
    <cellStyle name="20% - Énfasis1 2 2 2 3" xfId="230" xr:uid="{00000000-0005-0000-0000-0000A4000000}"/>
    <cellStyle name="20% - Énfasis1 2 2 2 3 2" xfId="231" xr:uid="{00000000-0005-0000-0000-0000A5000000}"/>
    <cellStyle name="20% - Énfasis1 2 2 2 4" xfId="232" xr:uid="{00000000-0005-0000-0000-0000A6000000}"/>
    <cellStyle name="20% - Énfasis1 2 2 2 5" xfId="233" xr:uid="{00000000-0005-0000-0000-0000A7000000}"/>
    <cellStyle name="20% - Énfasis1 2 2 3" xfId="234" xr:uid="{00000000-0005-0000-0000-0000A8000000}"/>
    <cellStyle name="20% - Énfasis1 2 2 4" xfId="235" xr:uid="{00000000-0005-0000-0000-0000A9000000}"/>
    <cellStyle name="20% - Énfasis1 2 2 5" xfId="236" xr:uid="{00000000-0005-0000-0000-0000AA000000}"/>
    <cellStyle name="20% - Énfasis1 2 2 6" xfId="237" xr:uid="{00000000-0005-0000-0000-0000AB000000}"/>
    <cellStyle name="20% - Énfasis1 2 3" xfId="238" xr:uid="{00000000-0005-0000-0000-0000AC000000}"/>
    <cellStyle name="20% - Énfasis1 2 3 2" xfId="239" xr:uid="{00000000-0005-0000-0000-0000AD000000}"/>
    <cellStyle name="20% - Énfasis1 2 4" xfId="240" xr:uid="{00000000-0005-0000-0000-0000AE000000}"/>
    <cellStyle name="20% - Énfasis1 2 4 2" xfId="241" xr:uid="{00000000-0005-0000-0000-0000AF000000}"/>
    <cellStyle name="20% - Énfasis1 2 5" xfId="242" xr:uid="{00000000-0005-0000-0000-0000B0000000}"/>
    <cellStyle name="20% - Énfasis1 2 5 2" xfId="243" xr:uid="{00000000-0005-0000-0000-0000B1000000}"/>
    <cellStyle name="20% - Énfasis1 2 6" xfId="244" xr:uid="{00000000-0005-0000-0000-0000B2000000}"/>
    <cellStyle name="20% - Énfasis1 2 6 2" xfId="245" xr:uid="{00000000-0005-0000-0000-0000B3000000}"/>
    <cellStyle name="20% - Énfasis1 2 7" xfId="246" xr:uid="{00000000-0005-0000-0000-0000B4000000}"/>
    <cellStyle name="20% - Énfasis1 2 8" xfId="247" xr:uid="{00000000-0005-0000-0000-0000B5000000}"/>
    <cellStyle name="20% - Énfasis1 2 9" xfId="248" xr:uid="{00000000-0005-0000-0000-0000B6000000}"/>
    <cellStyle name="20% - Énfasis1 2 9 2" xfId="249" xr:uid="{00000000-0005-0000-0000-0000B7000000}"/>
    <cellStyle name="20% - Énfasis1 3" xfId="250" xr:uid="{00000000-0005-0000-0000-0000B8000000}"/>
    <cellStyle name="20% - Énfasis1 3 2" xfId="251" xr:uid="{00000000-0005-0000-0000-0000B9000000}"/>
    <cellStyle name="20% - Énfasis1 3 2 2" xfId="252" xr:uid="{00000000-0005-0000-0000-0000BA000000}"/>
    <cellStyle name="20% - Énfasis1 3 2 3" xfId="253" xr:uid="{00000000-0005-0000-0000-0000BB000000}"/>
    <cellStyle name="20% - Énfasis1 3 2 4" xfId="254" xr:uid="{00000000-0005-0000-0000-0000BC000000}"/>
    <cellStyle name="20% - Énfasis1 3 3" xfId="255" xr:uid="{00000000-0005-0000-0000-0000BD000000}"/>
    <cellStyle name="20% - Énfasis1 3 4" xfId="256" xr:uid="{00000000-0005-0000-0000-0000BE000000}"/>
    <cellStyle name="20% - Énfasis1 3 5" xfId="257" xr:uid="{00000000-0005-0000-0000-0000BF000000}"/>
    <cellStyle name="20% - Énfasis1 4" xfId="258" xr:uid="{00000000-0005-0000-0000-0000C0000000}"/>
    <cellStyle name="20% - Énfasis1 4 2" xfId="259" xr:uid="{00000000-0005-0000-0000-0000C1000000}"/>
    <cellStyle name="20% - Énfasis1 4 2 2" xfId="260" xr:uid="{00000000-0005-0000-0000-0000C2000000}"/>
    <cellStyle name="20% - Énfasis1 4 2 3" xfId="261" xr:uid="{00000000-0005-0000-0000-0000C3000000}"/>
    <cellStyle name="20% - Énfasis1 4 2 4" xfId="262" xr:uid="{00000000-0005-0000-0000-0000C4000000}"/>
    <cellStyle name="20% - Énfasis1 4 3" xfId="263" xr:uid="{00000000-0005-0000-0000-0000C5000000}"/>
    <cellStyle name="20% - Énfasis1 4 4" xfId="264" xr:uid="{00000000-0005-0000-0000-0000C6000000}"/>
    <cellStyle name="20% - Énfasis1 4 4 2" xfId="265" xr:uid="{00000000-0005-0000-0000-0000C7000000}"/>
    <cellStyle name="20% - Énfasis1 4 5" xfId="266" xr:uid="{00000000-0005-0000-0000-0000C8000000}"/>
    <cellStyle name="20% - Énfasis1 4 6" xfId="267" xr:uid="{00000000-0005-0000-0000-0000C9000000}"/>
    <cellStyle name="20% - Énfasis1 5" xfId="268" xr:uid="{00000000-0005-0000-0000-0000CA000000}"/>
    <cellStyle name="20% - Énfasis1 5 2" xfId="269" xr:uid="{00000000-0005-0000-0000-0000CB000000}"/>
    <cellStyle name="20% - Énfasis1 5 2 2" xfId="270" xr:uid="{00000000-0005-0000-0000-0000CC000000}"/>
    <cellStyle name="20% - Énfasis1 5 2 3" xfId="271" xr:uid="{00000000-0005-0000-0000-0000CD000000}"/>
    <cellStyle name="20% - Énfasis1 5 2 4" xfId="272" xr:uid="{00000000-0005-0000-0000-0000CE000000}"/>
    <cellStyle name="20% - Énfasis1 5 3" xfId="273" xr:uid="{00000000-0005-0000-0000-0000CF000000}"/>
    <cellStyle name="20% - Énfasis1 5 4" xfId="274" xr:uid="{00000000-0005-0000-0000-0000D0000000}"/>
    <cellStyle name="20% - Énfasis1 5 5" xfId="275" xr:uid="{00000000-0005-0000-0000-0000D1000000}"/>
    <cellStyle name="20% - Énfasis1 5 6" xfId="276" xr:uid="{00000000-0005-0000-0000-0000D2000000}"/>
    <cellStyle name="20% - Énfasis1 6" xfId="277" xr:uid="{00000000-0005-0000-0000-0000D3000000}"/>
    <cellStyle name="20% - Énfasis1 6 2" xfId="278" xr:uid="{00000000-0005-0000-0000-0000D4000000}"/>
    <cellStyle name="20% - Énfasis1 6 2 2" xfId="279" xr:uid="{00000000-0005-0000-0000-0000D5000000}"/>
    <cellStyle name="20% - Énfasis1 6 2 3" xfId="280" xr:uid="{00000000-0005-0000-0000-0000D6000000}"/>
    <cellStyle name="20% - Énfasis1 6 2 4" xfId="281" xr:uid="{00000000-0005-0000-0000-0000D7000000}"/>
    <cellStyle name="20% - Énfasis1 6 3" xfId="282" xr:uid="{00000000-0005-0000-0000-0000D8000000}"/>
    <cellStyle name="20% - Énfasis1 6 4" xfId="283" xr:uid="{00000000-0005-0000-0000-0000D9000000}"/>
    <cellStyle name="20% - Énfasis1 6 5" xfId="284" xr:uid="{00000000-0005-0000-0000-0000DA000000}"/>
    <cellStyle name="20% - Énfasis1 7" xfId="285" xr:uid="{00000000-0005-0000-0000-0000DB000000}"/>
    <cellStyle name="20% - Énfasis1 7 2" xfId="286" xr:uid="{00000000-0005-0000-0000-0000DC000000}"/>
    <cellStyle name="20% - Énfasis1 7 2 2" xfId="287" xr:uid="{00000000-0005-0000-0000-0000DD000000}"/>
    <cellStyle name="20% - Énfasis1 7 2 3" xfId="288" xr:uid="{00000000-0005-0000-0000-0000DE000000}"/>
    <cellStyle name="20% - Énfasis1 7 2 4" xfId="289" xr:uid="{00000000-0005-0000-0000-0000DF000000}"/>
    <cellStyle name="20% - Énfasis1 7 3" xfId="290" xr:uid="{00000000-0005-0000-0000-0000E0000000}"/>
    <cellStyle name="20% - Énfasis1 7 4" xfId="291" xr:uid="{00000000-0005-0000-0000-0000E1000000}"/>
    <cellStyle name="20% - Énfasis1 7 5" xfId="292" xr:uid="{00000000-0005-0000-0000-0000E2000000}"/>
    <cellStyle name="20% - Énfasis1 8" xfId="293" xr:uid="{00000000-0005-0000-0000-0000E3000000}"/>
    <cellStyle name="20% - Énfasis1 8 2" xfId="294" xr:uid="{00000000-0005-0000-0000-0000E4000000}"/>
    <cellStyle name="20% - Énfasis1 8 2 2" xfId="295" xr:uid="{00000000-0005-0000-0000-0000E5000000}"/>
    <cellStyle name="20% - Énfasis1 8 2 3" xfId="296" xr:uid="{00000000-0005-0000-0000-0000E6000000}"/>
    <cellStyle name="20% - Énfasis1 8 2 4" xfId="297" xr:uid="{00000000-0005-0000-0000-0000E7000000}"/>
    <cellStyle name="20% - Énfasis1 8 3" xfId="298" xr:uid="{00000000-0005-0000-0000-0000E8000000}"/>
    <cellStyle name="20% - Énfasis1 8 4" xfId="299" xr:uid="{00000000-0005-0000-0000-0000E9000000}"/>
    <cellStyle name="20% - Énfasis1 8 5" xfId="300" xr:uid="{00000000-0005-0000-0000-0000EA000000}"/>
    <cellStyle name="20% - Énfasis1 9" xfId="301" xr:uid="{00000000-0005-0000-0000-0000EB000000}"/>
    <cellStyle name="20% - Énfasis1 9 2" xfId="302" xr:uid="{00000000-0005-0000-0000-0000EC000000}"/>
    <cellStyle name="20% - Énfasis1 9 2 2" xfId="303" xr:uid="{00000000-0005-0000-0000-0000ED000000}"/>
    <cellStyle name="20% - Énfasis1 9 2 2 2" xfId="304" xr:uid="{00000000-0005-0000-0000-0000EE000000}"/>
    <cellStyle name="20% - Énfasis1 9 2 2 3" xfId="305" xr:uid="{00000000-0005-0000-0000-0000EF000000}"/>
    <cellStyle name="20% - Énfasis1 9 2 2 4" xfId="306" xr:uid="{00000000-0005-0000-0000-0000F0000000}"/>
    <cellStyle name="20% - Énfasis1 9 2 2 5" xfId="307" xr:uid="{00000000-0005-0000-0000-0000F1000000}"/>
    <cellStyle name="20% - Énfasis1 9 2 2 6" xfId="308" xr:uid="{00000000-0005-0000-0000-0000F2000000}"/>
    <cellStyle name="20% - Énfasis1 9 2 3" xfId="309" xr:uid="{00000000-0005-0000-0000-0000F3000000}"/>
    <cellStyle name="20% - Énfasis1 9 2 4" xfId="310" xr:uid="{00000000-0005-0000-0000-0000F4000000}"/>
    <cellStyle name="20% - Énfasis1 9 2 5" xfId="311" xr:uid="{00000000-0005-0000-0000-0000F5000000}"/>
    <cellStyle name="20% - Énfasis1 9 3" xfId="312" xr:uid="{00000000-0005-0000-0000-0000F6000000}"/>
    <cellStyle name="20% - Énfasis1 9 3 2" xfId="313" xr:uid="{00000000-0005-0000-0000-0000F7000000}"/>
    <cellStyle name="20% - Énfasis1 9 3 3" xfId="314" xr:uid="{00000000-0005-0000-0000-0000F8000000}"/>
    <cellStyle name="20% - Énfasis1 9 3 4" xfId="315" xr:uid="{00000000-0005-0000-0000-0000F9000000}"/>
    <cellStyle name="20% - Énfasis1 9 3 5" xfId="316" xr:uid="{00000000-0005-0000-0000-0000FA000000}"/>
    <cellStyle name="20% - Énfasis1 9 3 6" xfId="317" xr:uid="{00000000-0005-0000-0000-0000FB000000}"/>
    <cellStyle name="20% - Énfasis1 9 4" xfId="318" xr:uid="{00000000-0005-0000-0000-0000FC000000}"/>
    <cellStyle name="20% - Énfasis1 9 5" xfId="319" xr:uid="{00000000-0005-0000-0000-0000FD000000}"/>
    <cellStyle name="20% - Énfasis1 9 6" xfId="320" xr:uid="{00000000-0005-0000-0000-0000FE000000}"/>
    <cellStyle name="20% - Énfasis2 10" xfId="321" xr:uid="{00000000-0005-0000-0000-0000FF000000}"/>
    <cellStyle name="20% - Énfasis2 10 2" xfId="322" xr:uid="{00000000-0005-0000-0000-000000010000}"/>
    <cellStyle name="20% - Énfasis2 10 2 2" xfId="323" xr:uid="{00000000-0005-0000-0000-000001010000}"/>
    <cellStyle name="20% - Énfasis2 10 2 2 2" xfId="324" xr:uid="{00000000-0005-0000-0000-000002010000}"/>
    <cellStyle name="20% - Énfasis2 10 2 3" xfId="325" xr:uid="{00000000-0005-0000-0000-000003010000}"/>
    <cellStyle name="20% - Énfasis2 10 2 4" xfId="326" xr:uid="{00000000-0005-0000-0000-000004010000}"/>
    <cellStyle name="20% - Énfasis2 10 2 5" xfId="327" xr:uid="{00000000-0005-0000-0000-000005010000}"/>
    <cellStyle name="20% - Énfasis2 10 2 6" xfId="328" xr:uid="{00000000-0005-0000-0000-000006010000}"/>
    <cellStyle name="20% - Énfasis2 10 3" xfId="329" xr:uid="{00000000-0005-0000-0000-000007010000}"/>
    <cellStyle name="20% - Énfasis2 10 3 2" xfId="330" xr:uid="{00000000-0005-0000-0000-000008010000}"/>
    <cellStyle name="20% - Énfasis2 10 4" xfId="331" xr:uid="{00000000-0005-0000-0000-000009010000}"/>
    <cellStyle name="20% - Énfasis2 10 5" xfId="332" xr:uid="{00000000-0005-0000-0000-00000A010000}"/>
    <cellStyle name="20% - Énfasis2 11" xfId="333" xr:uid="{00000000-0005-0000-0000-00000B010000}"/>
    <cellStyle name="20% - Énfasis2 11 2" xfId="334" xr:uid="{00000000-0005-0000-0000-00000C010000}"/>
    <cellStyle name="20% - Énfasis2 11 2 2" xfId="335" xr:uid="{00000000-0005-0000-0000-00000D010000}"/>
    <cellStyle name="20% - Énfasis2 11 2 3" xfId="336" xr:uid="{00000000-0005-0000-0000-00000E010000}"/>
    <cellStyle name="20% - Énfasis2 11 2 4" xfId="337" xr:uid="{00000000-0005-0000-0000-00000F010000}"/>
    <cellStyle name="20% - Énfasis2 11 2 5" xfId="338" xr:uid="{00000000-0005-0000-0000-000010010000}"/>
    <cellStyle name="20% - Énfasis2 11 2 6" xfId="339" xr:uid="{00000000-0005-0000-0000-000011010000}"/>
    <cellStyle name="20% - Énfasis2 11 3" xfId="340" xr:uid="{00000000-0005-0000-0000-000012010000}"/>
    <cellStyle name="20% - Énfasis2 11 4" xfId="341" xr:uid="{00000000-0005-0000-0000-000013010000}"/>
    <cellStyle name="20% - Énfasis2 11 5" xfId="342" xr:uid="{00000000-0005-0000-0000-000014010000}"/>
    <cellStyle name="20% - Énfasis2 12" xfId="343" xr:uid="{00000000-0005-0000-0000-000015010000}"/>
    <cellStyle name="20% - Énfasis2 12 2" xfId="344" xr:uid="{00000000-0005-0000-0000-000016010000}"/>
    <cellStyle name="20% - Énfasis2 12 2 2" xfId="345" xr:uid="{00000000-0005-0000-0000-000017010000}"/>
    <cellStyle name="20% - Énfasis2 12 2 3" xfId="346" xr:uid="{00000000-0005-0000-0000-000018010000}"/>
    <cellStyle name="20% - Énfasis2 12 2 4" xfId="347" xr:uid="{00000000-0005-0000-0000-000019010000}"/>
    <cellStyle name="20% - Énfasis2 12 2 5" xfId="348" xr:uid="{00000000-0005-0000-0000-00001A010000}"/>
    <cellStyle name="20% - Énfasis2 12 2 6" xfId="349" xr:uid="{00000000-0005-0000-0000-00001B010000}"/>
    <cellStyle name="20% - Énfasis2 12 3" xfId="350" xr:uid="{00000000-0005-0000-0000-00001C010000}"/>
    <cellStyle name="20% - Énfasis2 12 4" xfId="351" xr:uid="{00000000-0005-0000-0000-00001D010000}"/>
    <cellStyle name="20% - Énfasis2 12 5" xfId="352" xr:uid="{00000000-0005-0000-0000-00001E010000}"/>
    <cellStyle name="20% - Énfasis2 13" xfId="353" xr:uid="{00000000-0005-0000-0000-00001F010000}"/>
    <cellStyle name="20% - Énfasis2 14" xfId="354" xr:uid="{00000000-0005-0000-0000-000020010000}"/>
    <cellStyle name="20% - Énfasis2 15" xfId="355" xr:uid="{00000000-0005-0000-0000-000021010000}"/>
    <cellStyle name="20% - Énfasis2 15 2" xfId="356" xr:uid="{00000000-0005-0000-0000-000022010000}"/>
    <cellStyle name="20% - Énfasis2 16" xfId="357" xr:uid="{00000000-0005-0000-0000-000023010000}"/>
    <cellStyle name="20% - Énfasis2 17" xfId="358" xr:uid="{00000000-0005-0000-0000-000024010000}"/>
    <cellStyle name="20% - Énfasis2 18" xfId="359" xr:uid="{00000000-0005-0000-0000-000025010000}"/>
    <cellStyle name="20% - Énfasis2 19" xfId="360" xr:uid="{00000000-0005-0000-0000-000026010000}"/>
    <cellStyle name="20% - Énfasis2 2" xfId="22" xr:uid="{00000000-0005-0000-0000-000027010000}"/>
    <cellStyle name="20% - Énfasis2 2 2" xfId="361" xr:uid="{00000000-0005-0000-0000-000028010000}"/>
    <cellStyle name="20% - Énfasis2 2 2 2" xfId="362" xr:uid="{00000000-0005-0000-0000-000029010000}"/>
    <cellStyle name="20% - Énfasis2 2 2 2 2" xfId="363" xr:uid="{00000000-0005-0000-0000-00002A010000}"/>
    <cellStyle name="20% - Énfasis2 2 2 2 3" xfId="364" xr:uid="{00000000-0005-0000-0000-00002B010000}"/>
    <cellStyle name="20% - Énfasis2 2 2 2 3 2" xfId="365" xr:uid="{00000000-0005-0000-0000-00002C010000}"/>
    <cellStyle name="20% - Énfasis2 2 2 2 4" xfId="366" xr:uid="{00000000-0005-0000-0000-00002D010000}"/>
    <cellStyle name="20% - Énfasis2 2 2 2 5" xfId="367" xr:uid="{00000000-0005-0000-0000-00002E010000}"/>
    <cellStyle name="20% - Énfasis2 2 2 3" xfId="368" xr:uid="{00000000-0005-0000-0000-00002F010000}"/>
    <cellStyle name="20% - Énfasis2 2 2 4" xfId="369" xr:uid="{00000000-0005-0000-0000-000030010000}"/>
    <cellStyle name="20% - Énfasis2 2 2 5" xfId="370" xr:uid="{00000000-0005-0000-0000-000031010000}"/>
    <cellStyle name="20% - Énfasis2 2 2 6" xfId="371" xr:uid="{00000000-0005-0000-0000-000032010000}"/>
    <cellStyle name="20% - Énfasis2 2 3" xfId="372" xr:uid="{00000000-0005-0000-0000-000033010000}"/>
    <cellStyle name="20% - Énfasis2 2 3 2" xfId="373" xr:uid="{00000000-0005-0000-0000-000034010000}"/>
    <cellStyle name="20% - Énfasis2 2 4" xfId="374" xr:uid="{00000000-0005-0000-0000-000035010000}"/>
    <cellStyle name="20% - Énfasis2 2 4 2" xfId="375" xr:uid="{00000000-0005-0000-0000-000036010000}"/>
    <cellStyle name="20% - Énfasis2 2 5" xfId="376" xr:uid="{00000000-0005-0000-0000-000037010000}"/>
    <cellStyle name="20% - Énfasis2 2 5 2" xfId="377" xr:uid="{00000000-0005-0000-0000-000038010000}"/>
    <cellStyle name="20% - Énfasis2 2 6" xfId="378" xr:uid="{00000000-0005-0000-0000-000039010000}"/>
    <cellStyle name="20% - Énfasis2 2 6 2" xfId="379" xr:uid="{00000000-0005-0000-0000-00003A010000}"/>
    <cellStyle name="20% - Énfasis2 2 7" xfId="380" xr:uid="{00000000-0005-0000-0000-00003B010000}"/>
    <cellStyle name="20% - Énfasis2 2 8" xfId="381" xr:uid="{00000000-0005-0000-0000-00003C010000}"/>
    <cellStyle name="20% - Énfasis2 2 9" xfId="382" xr:uid="{00000000-0005-0000-0000-00003D010000}"/>
    <cellStyle name="20% - Énfasis2 2 9 2" xfId="383" xr:uid="{00000000-0005-0000-0000-00003E010000}"/>
    <cellStyle name="20% - Énfasis2 3" xfId="384" xr:uid="{00000000-0005-0000-0000-00003F010000}"/>
    <cellStyle name="20% - Énfasis2 3 2" xfId="385" xr:uid="{00000000-0005-0000-0000-000040010000}"/>
    <cellStyle name="20% - Énfasis2 3 2 2" xfId="386" xr:uid="{00000000-0005-0000-0000-000041010000}"/>
    <cellStyle name="20% - Énfasis2 3 2 3" xfId="387" xr:uid="{00000000-0005-0000-0000-000042010000}"/>
    <cellStyle name="20% - Énfasis2 3 2 4" xfId="388" xr:uid="{00000000-0005-0000-0000-000043010000}"/>
    <cellStyle name="20% - Énfasis2 3 3" xfId="389" xr:uid="{00000000-0005-0000-0000-000044010000}"/>
    <cellStyle name="20% - Énfasis2 3 4" xfId="390" xr:uid="{00000000-0005-0000-0000-000045010000}"/>
    <cellStyle name="20% - Énfasis2 3 5" xfId="391" xr:uid="{00000000-0005-0000-0000-000046010000}"/>
    <cellStyle name="20% - Énfasis2 4" xfId="392" xr:uid="{00000000-0005-0000-0000-000047010000}"/>
    <cellStyle name="20% - Énfasis2 4 2" xfId="393" xr:uid="{00000000-0005-0000-0000-000048010000}"/>
    <cellStyle name="20% - Énfasis2 4 2 2" xfId="394" xr:uid="{00000000-0005-0000-0000-000049010000}"/>
    <cellStyle name="20% - Énfasis2 4 2 3" xfId="395" xr:uid="{00000000-0005-0000-0000-00004A010000}"/>
    <cellStyle name="20% - Énfasis2 4 2 4" xfId="396" xr:uid="{00000000-0005-0000-0000-00004B010000}"/>
    <cellStyle name="20% - Énfasis2 4 3" xfId="397" xr:uid="{00000000-0005-0000-0000-00004C010000}"/>
    <cellStyle name="20% - Énfasis2 4 4" xfId="398" xr:uid="{00000000-0005-0000-0000-00004D010000}"/>
    <cellStyle name="20% - Énfasis2 4 4 2" xfId="399" xr:uid="{00000000-0005-0000-0000-00004E010000}"/>
    <cellStyle name="20% - Énfasis2 4 5" xfId="400" xr:uid="{00000000-0005-0000-0000-00004F010000}"/>
    <cellStyle name="20% - Énfasis2 4 6" xfId="401" xr:uid="{00000000-0005-0000-0000-000050010000}"/>
    <cellStyle name="20% - Énfasis2 5" xfId="402" xr:uid="{00000000-0005-0000-0000-000051010000}"/>
    <cellStyle name="20% - Énfasis2 5 2" xfId="403" xr:uid="{00000000-0005-0000-0000-000052010000}"/>
    <cellStyle name="20% - Énfasis2 5 2 2" xfId="404" xr:uid="{00000000-0005-0000-0000-000053010000}"/>
    <cellStyle name="20% - Énfasis2 5 2 3" xfId="405" xr:uid="{00000000-0005-0000-0000-000054010000}"/>
    <cellStyle name="20% - Énfasis2 5 2 4" xfId="406" xr:uid="{00000000-0005-0000-0000-000055010000}"/>
    <cellStyle name="20% - Énfasis2 5 3" xfId="407" xr:uid="{00000000-0005-0000-0000-000056010000}"/>
    <cellStyle name="20% - Énfasis2 5 4" xfId="408" xr:uid="{00000000-0005-0000-0000-000057010000}"/>
    <cellStyle name="20% - Énfasis2 5 5" xfId="409" xr:uid="{00000000-0005-0000-0000-000058010000}"/>
    <cellStyle name="20% - Énfasis2 5 6" xfId="410" xr:uid="{00000000-0005-0000-0000-000059010000}"/>
    <cellStyle name="20% - Énfasis2 6" xfId="411" xr:uid="{00000000-0005-0000-0000-00005A010000}"/>
    <cellStyle name="20% - Énfasis2 6 2" xfId="412" xr:uid="{00000000-0005-0000-0000-00005B010000}"/>
    <cellStyle name="20% - Énfasis2 6 2 2" xfId="413" xr:uid="{00000000-0005-0000-0000-00005C010000}"/>
    <cellStyle name="20% - Énfasis2 6 2 3" xfId="414" xr:uid="{00000000-0005-0000-0000-00005D010000}"/>
    <cellStyle name="20% - Énfasis2 6 2 4" xfId="415" xr:uid="{00000000-0005-0000-0000-00005E010000}"/>
    <cellStyle name="20% - Énfasis2 6 3" xfId="416" xr:uid="{00000000-0005-0000-0000-00005F010000}"/>
    <cellStyle name="20% - Énfasis2 6 4" xfId="417" xr:uid="{00000000-0005-0000-0000-000060010000}"/>
    <cellStyle name="20% - Énfasis2 6 5" xfId="418" xr:uid="{00000000-0005-0000-0000-000061010000}"/>
    <cellStyle name="20% - Énfasis2 7" xfId="419" xr:uid="{00000000-0005-0000-0000-000062010000}"/>
    <cellStyle name="20% - Énfasis2 7 2" xfId="420" xr:uid="{00000000-0005-0000-0000-000063010000}"/>
    <cellStyle name="20% - Énfasis2 7 2 2" xfId="421" xr:uid="{00000000-0005-0000-0000-000064010000}"/>
    <cellStyle name="20% - Énfasis2 7 2 3" xfId="422" xr:uid="{00000000-0005-0000-0000-000065010000}"/>
    <cellStyle name="20% - Énfasis2 7 2 4" xfId="423" xr:uid="{00000000-0005-0000-0000-000066010000}"/>
    <cellStyle name="20% - Énfasis2 7 3" xfId="424" xr:uid="{00000000-0005-0000-0000-000067010000}"/>
    <cellStyle name="20% - Énfasis2 7 4" xfId="425" xr:uid="{00000000-0005-0000-0000-000068010000}"/>
    <cellStyle name="20% - Énfasis2 7 5" xfId="426" xr:uid="{00000000-0005-0000-0000-000069010000}"/>
    <cellStyle name="20% - Énfasis2 8" xfId="427" xr:uid="{00000000-0005-0000-0000-00006A010000}"/>
    <cellStyle name="20% - Énfasis2 8 2" xfId="428" xr:uid="{00000000-0005-0000-0000-00006B010000}"/>
    <cellStyle name="20% - Énfasis2 8 2 2" xfId="429" xr:uid="{00000000-0005-0000-0000-00006C010000}"/>
    <cellStyle name="20% - Énfasis2 8 2 3" xfId="430" xr:uid="{00000000-0005-0000-0000-00006D010000}"/>
    <cellStyle name="20% - Énfasis2 8 2 4" xfId="431" xr:uid="{00000000-0005-0000-0000-00006E010000}"/>
    <cellStyle name="20% - Énfasis2 8 3" xfId="432" xr:uid="{00000000-0005-0000-0000-00006F010000}"/>
    <cellStyle name="20% - Énfasis2 8 4" xfId="433" xr:uid="{00000000-0005-0000-0000-000070010000}"/>
    <cellStyle name="20% - Énfasis2 8 5" xfId="434" xr:uid="{00000000-0005-0000-0000-000071010000}"/>
    <cellStyle name="20% - Énfasis2 9" xfId="435" xr:uid="{00000000-0005-0000-0000-000072010000}"/>
    <cellStyle name="20% - Énfasis2 9 2" xfId="436" xr:uid="{00000000-0005-0000-0000-000073010000}"/>
    <cellStyle name="20% - Énfasis2 9 2 2" xfId="437" xr:uid="{00000000-0005-0000-0000-000074010000}"/>
    <cellStyle name="20% - Énfasis2 9 2 2 2" xfId="438" xr:uid="{00000000-0005-0000-0000-000075010000}"/>
    <cellStyle name="20% - Énfasis2 9 2 2 3" xfId="439" xr:uid="{00000000-0005-0000-0000-000076010000}"/>
    <cellStyle name="20% - Énfasis2 9 2 2 4" xfId="440" xr:uid="{00000000-0005-0000-0000-000077010000}"/>
    <cellStyle name="20% - Énfasis2 9 2 2 5" xfId="441" xr:uid="{00000000-0005-0000-0000-000078010000}"/>
    <cellStyle name="20% - Énfasis2 9 2 2 6" xfId="442" xr:uid="{00000000-0005-0000-0000-000079010000}"/>
    <cellStyle name="20% - Énfasis2 9 2 3" xfId="443" xr:uid="{00000000-0005-0000-0000-00007A010000}"/>
    <cellStyle name="20% - Énfasis2 9 2 4" xfId="444" xr:uid="{00000000-0005-0000-0000-00007B010000}"/>
    <cellStyle name="20% - Énfasis2 9 2 5" xfId="445" xr:uid="{00000000-0005-0000-0000-00007C010000}"/>
    <cellStyle name="20% - Énfasis2 9 3" xfId="446" xr:uid="{00000000-0005-0000-0000-00007D010000}"/>
    <cellStyle name="20% - Énfasis2 9 3 2" xfId="447" xr:uid="{00000000-0005-0000-0000-00007E010000}"/>
    <cellStyle name="20% - Énfasis2 9 3 3" xfId="448" xr:uid="{00000000-0005-0000-0000-00007F010000}"/>
    <cellStyle name="20% - Énfasis2 9 3 4" xfId="449" xr:uid="{00000000-0005-0000-0000-000080010000}"/>
    <cellStyle name="20% - Énfasis2 9 3 5" xfId="450" xr:uid="{00000000-0005-0000-0000-000081010000}"/>
    <cellStyle name="20% - Énfasis2 9 3 6" xfId="451" xr:uid="{00000000-0005-0000-0000-000082010000}"/>
    <cellStyle name="20% - Énfasis2 9 4" xfId="452" xr:uid="{00000000-0005-0000-0000-000083010000}"/>
    <cellStyle name="20% - Énfasis2 9 5" xfId="453" xr:uid="{00000000-0005-0000-0000-000084010000}"/>
    <cellStyle name="20% - Énfasis2 9 6" xfId="454" xr:uid="{00000000-0005-0000-0000-000085010000}"/>
    <cellStyle name="20% - Énfasis3 10" xfId="455" xr:uid="{00000000-0005-0000-0000-000086010000}"/>
    <cellStyle name="20% - Énfasis3 10 2" xfId="456" xr:uid="{00000000-0005-0000-0000-000087010000}"/>
    <cellStyle name="20% - Énfasis3 10 2 2" xfId="457" xr:uid="{00000000-0005-0000-0000-000088010000}"/>
    <cellStyle name="20% - Énfasis3 10 2 2 2" xfId="458" xr:uid="{00000000-0005-0000-0000-000089010000}"/>
    <cellStyle name="20% - Énfasis3 10 2 3" xfId="459" xr:uid="{00000000-0005-0000-0000-00008A010000}"/>
    <cellStyle name="20% - Énfasis3 10 2 4" xfId="460" xr:uid="{00000000-0005-0000-0000-00008B010000}"/>
    <cellStyle name="20% - Énfasis3 10 2 5" xfId="461" xr:uid="{00000000-0005-0000-0000-00008C010000}"/>
    <cellStyle name="20% - Énfasis3 10 2 6" xfId="462" xr:uid="{00000000-0005-0000-0000-00008D010000}"/>
    <cellStyle name="20% - Énfasis3 10 3" xfId="463" xr:uid="{00000000-0005-0000-0000-00008E010000}"/>
    <cellStyle name="20% - Énfasis3 10 3 2" xfId="464" xr:uid="{00000000-0005-0000-0000-00008F010000}"/>
    <cellStyle name="20% - Énfasis3 10 4" xfId="465" xr:uid="{00000000-0005-0000-0000-000090010000}"/>
    <cellStyle name="20% - Énfasis3 10 5" xfId="466" xr:uid="{00000000-0005-0000-0000-000091010000}"/>
    <cellStyle name="20% - Énfasis3 11" xfId="467" xr:uid="{00000000-0005-0000-0000-000092010000}"/>
    <cellStyle name="20% - Énfasis3 11 2" xfId="468" xr:uid="{00000000-0005-0000-0000-000093010000}"/>
    <cellStyle name="20% - Énfasis3 11 2 2" xfId="469" xr:uid="{00000000-0005-0000-0000-000094010000}"/>
    <cellStyle name="20% - Énfasis3 11 2 3" xfId="470" xr:uid="{00000000-0005-0000-0000-000095010000}"/>
    <cellStyle name="20% - Énfasis3 11 2 4" xfId="471" xr:uid="{00000000-0005-0000-0000-000096010000}"/>
    <cellStyle name="20% - Énfasis3 11 2 5" xfId="472" xr:uid="{00000000-0005-0000-0000-000097010000}"/>
    <cellStyle name="20% - Énfasis3 11 2 6" xfId="473" xr:uid="{00000000-0005-0000-0000-000098010000}"/>
    <cellStyle name="20% - Énfasis3 11 3" xfId="474" xr:uid="{00000000-0005-0000-0000-000099010000}"/>
    <cellStyle name="20% - Énfasis3 11 4" xfId="475" xr:uid="{00000000-0005-0000-0000-00009A010000}"/>
    <cellStyle name="20% - Énfasis3 11 5" xfId="476" xr:uid="{00000000-0005-0000-0000-00009B010000}"/>
    <cellStyle name="20% - Énfasis3 12" xfId="477" xr:uid="{00000000-0005-0000-0000-00009C010000}"/>
    <cellStyle name="20% - Énfasis3 12 2" xfId="478" xr:uid="{00000000-0005-0000-0000-00009D010000}"/>
    <cellStyle name="20% - Énfasis3 12 2 2" xfId="479" xr:uid="{00000000-0005-0000-0000-00009E010000}"/>
    <cellStyle name="20% - Énfasis3 12 2 3" xfId="480" xr:uid="{00000000-0005-0000-0000-00009F010000}"/>
    <cellStyle name="20% - Énfasis3 12 2 4" xfId="481" xr:uid="{00000000-0005-0000-0000-0000A0010000}"/>
    <cellStyle name="20% - Énfasis3 12 2 5" xfId="482" xr:uid="{00000000-0005-0000-0000-0000A1010000}"/>
    <cellStyle name="20% - Énfasis3 12 2 6" xfId="483" xr:uid="{00000000-0005-0000-0000-0000A2010000}"/>
    <cellStyle name="20% - Énfasis3 12 3" xfId="484" xr:uid="{00000000-0005-0000-0000-0000A3010000}"/>
    <cellStyle name="20% - Énfasis3 12 4" xfId="485" xr:uid="{00000000-0005-0000-0000-0000A4010000}"/>
    <cellStyle name="20% - Énfasis3 12 5" xfId="486" xr:uid="{00000000-0005-0000-0000-0000A5010000}"/>
    <cellStyle name="20% - Énfasis3 13" xfId="487" xr:uid="{00000000-0005-0000-0000-0000A6010000}"/>
    <cellStyle name="20% - Énfasis3 14" xfId="488" xr:uid="{00000000-0005-0000-0000-0000A7010000}"/>
    <cellStyle name="20% - Énfasis3 15" xfId="489" xr:uid="{00000000-0005-0000-0000-0000A8010000}"/>
    <cellStyle name="20% - Énfasis3 15 2" xfId="490" xr:uid="{00000000-0005-0000-0000-0000A9010000}"/>
    <cellStyle name="20% - Énfasis3 16" xfId="491" xr:uid="{00000000-0005-0000-0000-0000AA010000}"/>
    <cellStyle name="20% - Énfasis3 17" xfId="492" xr:uid="{00000000-0005-0000-0000-0000AB010000}"/>
    <cellStyle name="20% - Énfasis3 18" xfId="493" xr:uid="{00000000-0005-0000-0000-0000AC010000}"/>
    <cellStyle name="20% - Énfasis3 19" xfId="494" xr:uid="{00000000-0005-0000-0000-0000AD010000}"/>
    <cellStyle name="20% - Énfasis3 2" xfId="24" xr:uid="{00000000-0005-0000-0000-0000AE010000}"/>
    <cellStyle name="20% - Énfasis3 2 2" xfId="495" xr:uid="{00000000-0005-0000-0000-0000AF010000}"/>
    <cellStyle name="20% - Énfasis3 2 2 2" xfId="496" xr:uid="{00000000-0005-0000-0000-0000B0010000}"/>
    <cellStyle name="20% - Énfasis3 2 2 2 2" xfId="497" xr:uid="{00000000-0005-0000-0000-0000B1010000}"/>
    <cellStyle name="20% - Énfasis3 2 2 2 3" xfId="498" xr:uid="{00000000-0005-0000-0000-0000B2010000}"/>
    <cellStyle name="20% - Énfasis3 2 2 2 3 2" xfId="499" xr:uid="{00000000-0005-0000-0000-0000B3010000}"/>
    <cellStyle name="20% - Énfasis3 2 2 2 4" xfId="500" xr:uid="{00000000-0005-0000-0000-0000B4010000}"/>
    <cellStyle name="20% - Énfasis3 2 2 2 5" xfId="501" xr:uid="{00000000-0005-0000-0000-0000B5010000}"/>
    <cellStyle name="20% - Énfasis3 2 2 3" xfId="502" xr:uid="{00000000-0005-0000-0000-0000B6010000}"/>
    <cellStyle name="20% - Énfasis3 2 2 4" xfId="503" xr:uid="{00000000-0005-0000-0000-0000B7010000}"/>
    <cellStyle name="20% - Énfasis3 2 2 5" xfId="504" xr:uid="{00000000-0005-0000-0000-0000B8010000}"/>
    <cellStyle name="20% - Énfasis3 2 2 6" xfId="505" xr:uid="{00000000-0005-0000-0000-0000B9010000}"/>
    <cellStyle name="20% - Énfasis3 2 3" xfId="506" xr:uid="{00000000-0005-0000-0000-0000BA010000}"/>
    <cellStyle name="20% - Énfasis3 2 3 2" xfId="507" xr:uid="{00000000-0005-0000-0000-0000BB010000}"/>
    <cellStyle name="20% - Énfasis3 2 4" xfId="508" xr:uid="{00000000-0005-0000-0000-0000BC010000}"/>
    <cellStyle name="20% - Énfasis3 2 4 2" xfId="509" xr:uid="{00000000-0005-0000-0000-0000BD010000}"/>
    <cellStyle name="20% - Énfasis3 2 5" xfId="510" xr:uid="{00000000-0005-0000-0000-0000BE010000}"/>
    <cellStyle name="20% - Énfasis3 2 5 2" xfId="511" xr:uid="{00000000-0005-0000-0000-0000BF010000}"/>
    <cellStyle name="20% - Énfasis3 2 6" xfId="512" xr:uid="{00000000-0005-0000-0000-0000C0010000}"/>
    <cellStyle name="20% - Énfasis3 2 6 2" xfId="513" xr:uid="{00000000-0005-0000-0000-0000C1010000}"/>
    <cellStyle name="20% - Énfasis3 2 7" xfId="514" xr:uid="{00000000-0005-0000-0000-0000C2010000}"/>
    <cellStyle name="20% - Énfasis3 2 8" xfId="515" xr:uid="{00000000-0005-0000-0000-0000C3010000}"/>
    <cellStyle name="20% - Énfasis3 2 9" xfId="516" xr:uid="{00000000-0005-0000-0000-0000C4010000}"/>
    <cellStyle name="20% - Énfasis3 2 9 2" xfId="517" xr:uid="{00000000-0005-0000-0000-0000C5010000}"/>
    <cellStyle name="20% - Énfasis3 3" xfId="518" xr:uid="{00000000-0005-0000-0000-0000C6010000}"/>
    <cellStyle name="20% - Énfasis3 3 2" xfId="519" xr:uid="{00000000-0005-0000-0000-0000C7010000}"/>
    <cellStyle name="20% - Énfasis3 3 2 2" xfId="520" xr:uid="{00000000-0005-0000-0000-0000C8010000}"/>
    <cellStyle name="20% - Énfasis3 3 2 3" xfId="521" xr:uid="{00000000-0005-0000-0000-0000C9010000}"/>
    <cellStyle name="20% - Énfasis3 3 2 4" xfId="522" xr:uid="{00000000-0005-0000-0000-0000CA010000}"/>
    <cellStyle name="20% - Énfasis3 3 3" xfId="523" xr:uid="{00000000-0005-0000-0000-0000CB010000}"/>
    <cellStyle name="20% - Énfasis3 3 4" xfId="524" xr:uid="{00000000-0005-0000-0000-0000CC010000}"/>
    <cellStyle name="20% - Énfasis3 3 5" xfId="525" xr:uid="{00000000-0005-0000-0000-0000CD010000}"/>
    <cellStyle name="20% - Énfasis3 4" xfId="526" xr:uid="{00000000-0005-0000-0000-0000CE010000}"/>
    <cellStyle name="20% - Énfasis3 4 2" xfId="527" xr:uid="{00000000-0005-0000-0000-0000CF010000}"/>
    <cellStyle name="20% - Énfasis3 4 2 2" xfId="528" xr:uid="{00000000-0005-0000-0000-0000D0010000}"/>
    <cellStyle name="20% - Énfasis3 4 2 3" xfId="529" xr:uid="{00000000-0005-0000-0000-0000D1010000}"/>
    <cellStyle name="20% - Énfasis3 4 2 4" xfId="530" xr:uid="{00000000-0005-0000-0000-0000D2010000}"/>
    <cellStyle name="20% - Énfasis3 4 3" xfId="531" xr:uid="{00000000-0005-0000-0000-0000D3010000}"/>
    <cellStyle name="20% - Énfasis3 4 4" xfId="532" xr:uid="{00000000-0005-0000-0000-0000D4010000}"/>
    <cellStyle name="20% - Énfasis3 4 4 2" xfId="533" xr:uid="{00000000-0005-0000-0000-0000D5010000}"/>
    <cellStyle name="20% - Énfasis3 4 5" xfId="534" xr:uid="{00000000-0005-0000-0000-0000D6010000}"/>
    <cellStyle name="20% - Énfasis3 4 6" xfId="535" xr:uid="{00000000-0005-0000-0000-0000D7010000}"/>
    <cellStyle name="20% - Énfasis3 5" xfId="536" xr:uid="{00000000-0005-0000-0000-0000D8010000}"/>
    <cellStyle name="20% - Énfasis3 5 2" xfId="537" xr:uid="{00000000-0005-0000-0000-0000D9010000}"/>
    <cellStyle name="20% - Énfasis3 5 2 2" xfId="538" xr:uid="{00000000-0005-0000-0000-0000DA010000}"/>
    <cellStyle name="20% - Énfasis3 5 2 3" xfId="539" xr:uid="{00000000-0005-0000-0000-0000DB010000}"/>
    <cellStyle name="20% - Énfasis3 5 2 4" xfId="540" xr:uid="{00000000-0005-0000-0000-0000DC010000}"/>
    <cellStyle name="20% - Énfasis3 5 3" xfId="541" xr:uid="{00000000-0005-0000-0000-0000DD010000}"/>
    <cellStyle name="20% - Énfasis3 5 4" xfId="542" xr:uid="{00000000-0005-0000-0000-0000DE010000}"/>
    <cellStyle name="20% - Énfasis3 5 5" xfId="543" xr:uid="{00000000-0005-0000-0000-0000DF010000}"/>
    <cellStyle name="20% - Énfasis3 5 6" xfId="544" xr:uid="{00000000-0005-0000-0000-0000E0010000}"/>
    <cellStyle name="20% - Énfasis3 6" xfId="545" xr:uid="{00000000-0005-0000-0000-0000E1010000}"/>
    <cellStyle name="20% - Énfasis3 6 2" xfId="546" xr:uid="{00000000-0005-0000-0000-0000E2010000}"/>
    <cellStyle name="20% - Énfasis3 6 2 2" xfId="547" xr:uid="{00000000-0005-0000-0000-0000E3010000}"/>
    <cellStyle name="20% - Énfasis3 6 2 3" xfId="548" xr:uid="{00000000-0005-0000-0000-0000E4010000}"/>
    <cellStyle name="20% - Énfasis3 6 2 4" xfId="549" xr:uid="{00000000-0005-0000-0000-0000E5010000}"/>
    <cellStyle name="20% - Énfasis3 6 3" xfId="550" xr:uid="{00000000-0005-0000-0000-0000E6010000}"/>
    <cellStyle name="20% - Énfasis3 6 4" xfId="551" xr:uid="{00000000-0005-0000-0000-0000E7010000}"/>
    <cellStyle name="20% - Énfasis3 6 5" xfId="552" xr:uid="{00000000-0005-0000-0000-0000E8010000}"/>
    <cellStyle name="20% - Énfasis3 7" xfId="553" xr:uid="{00000000-0005-0000-0000-0000E9010000}"/>
    <cellStyle name="20% - Énfasis3 7 2" xfId="554" xr:uid="{00000000-0005-0000-0000-0000EA010000}"/>
    <cellStyle name="20% - Énfasis3 7 2 2" xfId="555" xr:uid="{00000000-0005-0000-0000-0000EB010000}"/>
    <cellStyle name="20% - Énfasis3 7 2 3" xfId="556" xr:uid="{00000000-0005-0000-0000-0000EC010000}"/>
    <cellStyle name="20% - Énfasis3 7 2 4" xfId="557" xr:uid="{00000000-0005-0000-0000-0000ED010000}"/>
    <cellStyle name="20% - Énfasis3 7 3" xfId="558" xr:uid="{00000000-0005-0000-0000-0000EE010000}"/>
    <cellStyle name="20% - Énfasis3 7 4" xfId="559" xr:uid="{00000000-0005-0000-0000-0000EF010000}"/>
    <cellStyle name="20% - Énfasis3 7 5" xfId="560" xr:uid="{00000000-0005-0000-0000-0000F0010000}"/>
    <cellStyle name="20% - Énfasis3 8" xfId="561" xr:uid="{00000000-0005-0000-0000-0000F1010000}"/>
    <cellStyle name="20% - Énfasis3 8 2" xfId="562" xr:uid="{00000000-0005-0000-0000-0000F2010000}"/>
    <cellStyle name="20% - Énfasis3 8 2 2" xfId="563" xr:uid="{00000000-0005-0000-0000-0000F3010000}"/>
    <cellStyle name="20% - Énfasis3 8 2 3" xfId="564" xr:uid="{00000000-0005-0000-0000-0000F4010000}"/>
    <cellStyle name="20% - Énfasis3 8 2 4" xfId="565" xr:uid="{00000000-0005-0000-0000-0000F5010000}"/>
    <cellStyle name="20% - Énfasis3 8 3" xfId="566" xr:uid="{00000000-0005-0000-0000-0000F6010000}"/>
    <cellStyle name="20% - Énfasis3 8 4" xfId="567" xr:uid="{00000000-0005-0000-0000-0000F7010000}"/>
    <cellStyle name="20% - Énfasis3 8 5" xfId="568" xr:uid="{00000000-0005-0000-0000-0000F8010000}"/>
    <cellStyle name="20% - Énfasis3 9" xfId="569" xr:uid="{00000000-0005-0000-0000-0000F9010000}"/>
    <cellStyle name="20% - Énfasis3 9 2" xfId="570" xr:uid="{00000000-0005-0000-0000-0000FA010000}"/>
    <cellStyle name="20% - Énfasis3 9 2 2" xfId="571" xr:uid="{00000000-0005-0000-0000-0000FB010000}"/>
    <cellStyle name="20% - Énfasis3 9 2 2 2" xfId="572" xr:uid="{00000000-0005-0000-0000-0000FC010000}"/>
    <cellStyle name="20% - Énfasis3 9 2 2 3" xfId="573" xr:uid="{00000000-0005-0000-0000-0000FD010000}"/>
    <cellStyle name="20% - Énfasis3 9 2 2 4" xfId="574" xr:uid="{00000000-0005-0000-0000-0000FE010000}"/>
    <cellStyle name="20% - Énfasis3 9 2 2 5" xfId="575" xr:uid="{00000000-0005-0000-0000-0000FF010000}"/>
    <cellStyle name="20% - Énfasis3 9 2 2 6" xfId="576" xr:uid="{00000000-0005-0000-0000-000000020000}"/>
    <cellStyle name="20% - Énfasis3 9 2 3" xfId="577" xr:uid="{00000000-0005-0000-0000-000001020000}"/>
    <cellStyle name="20% - Énfasis3 9 2 4" xfId="578" xr:uid="{00000000-0005-0000-0000-000002020000}"/>
    <cellStyle name="20% - Énfasis3 9 2 5" xfId="579" xr:uid="{00000000-0005-0000-0000-000003020000}"/>
    <cellStyle name="20% - Énfasis3 9 3" xfId="580" xr:uid="{00000000-0005-0000-0000-000004020000}"/>
    <cellStyle name="20% - Énfasis3 9 3 2" xfId="581" xr:uid="{00000000-0005-0000-0000-000005020000}"/>
    <cellStyle name="20% - Énfasis3 9 3 3" xfId="582" xr:uid="{00000000-0005-0000-0000-000006020000}"/>
    <cellStyle name="20% - Énfasis3 9 3 4" xfId="583" xr:uid="{00000000-0005-0000-0000-000007020000}"/>
    <cellStyle name="20% - Énfasis3 9 3 5" xfId="584" xr:uid="{00000000-0005-0000-0000-000008020000}"/>
    <cellStyle name="20% - Énfasis3 9 3 6" xfId="585" xr:uid="{00000000-0005-0000-0000-000009020000}"/>
    <cellStyle name="20% - Énfasis3 9 4" xfId="586" xr:uid="{00000000-0005-0000-0000-00000A020000}"/>
    <cellStyle name="20% - Énfasis3 9 5" xfId="587" xr:uid="{00000000-0005-0000-0000-00000B020000}"/>
    <cellStyle name="20% - Énfasis3 9 6" xfId="588" xr:uid="{00000000-0005-0000-0000-00000C020000}"/>
    <cellStyle name="20% - Énfasis4 10" xfId="589" xr:uid="{00000000-0005-0000-0000-00000D020000}"/>
    <cellStyle name="20% - Énfasis4 10 2" xfId="590" xr:uid="{00000000-0005-0000-0000-00000E020000}"/>
    <cellStyle name="20% - Énfasis4 10 2 2" xfId="591" xr:uid="{00000000-0005-0000-0000-00000F020000}"/>
    <cellStyle name="20% - Énfasis4 10 2 2 2" xfId="592" xr:uid="{00000000-0005-0000-0000-000010020000}"/>
    <cellStyle name="20% - Énfasis4 10 2 3" xfId="593" xr:uid="{00000000-0005-0000-0000-000011020000}"/>
    <cellStyle name="20% - Énfasis4 10 2 4" xfId="594" xr:uid="{00000000-0005-0000-0000-000012020000}"/>
    <cellStyle name="20% - Énfasis4 10 2 5" xfId="595" xr:uid="{00000000-0005-0000-0000-000013020000}"/>
    <cellStyle name="20% - Énfasis4 10 2 6" xfId="596" xr:uid="{00000000-0005-0000-0000-000014020000}"/>
    <cellStyle name="20% - Énfasis4 10 3" xfId="597" xr:uid="{00000000-0005-0000-0000-000015020000}"/>
    <cellStyle name="20% - Énfasis4 10 3 2" xfId="598" xr:uid="{00000000-0005-0000-0000-000016020000}"/>
    <cellStyle name="20% - Énfasis4 10 4" xfId="599" xr:uid="{00000000-0005-0000-0000-000017020000}"/>
    <cellStyle name="20% - Énfasis4 10 5" xfId="600" xr:uid="{00000000-0005-0000-0000-000018020000}"/>
    <cellStyle name="20% - Énfasis4 11" xfId="601" xr:uid="{00000000-0005-0000-0000-000019020000}"/>
    <cellStyle name="20% - Énfasis4 11 2" xfId="602" xr:uid="{00000000-0005-0000-0000-00001A020000}"/>
    <cellStyle name="20% - Énfasis4 11 2 2" xfId="603" xr:uid="{00000000-0005-0000-0000-00001B020000}"/>
    <cellStyle name="20% - Énfasis4 11 2 3" xfId="604" xr:uid="{00000000-0005-0000-0000-00001C020000}"/>
    <cellStyle name="20% - Énfasis4 11 2 4" xfId="605" xr:uid="{00000000-0005-0000-0000-00001D020000}"/>
    <cellStyle name="20% - Énfasis4 11 2 5" xfId="606" xr:uid="{00000000-0005-0000-0000-00001E020000}"/>
    <cellStyle name="20% - Énfasis4 11 2 6" xfId="607" xr:uid="{00000000-0005-0000-0000-00001F020000}"/>
    <cellStyle name="20% - Énfasis4 11 3" xfId="608" xr:uid="{00000000-0005-0000-0000-000020020000}"/>
    <cellStyle name="20% - Énfasis4 11 4" xfId="609" xr:uid="{00000000-0005-0000-0000-000021020000}"/>
    <cellStyle name="20% - Énfasis4 11 5" xfId="610" xr:uid="{00000000-0005-0000-0000-000022020000}"/>
    <cellStyle name="20% - Énfasis4 12" xfId="611" xr:uid="{00000000-0005-0000-0000-000023020000}"/>
    <cellStyle name="20% - Énfasis4 12 2" xfId="612" xr:uid="{00000000-0005-0000-0000-000024020000}"/>
    <cellStyle name="20% - Énfasis4 12 2 2" xfId="613" xr:uid="{00000000-0005-0000-0000-000025020000}"/>
    <cellStyle name="20% - Énfasis4 12 2 3" xfId="614" xr:uid="{00000000-0005-0000-0000-000026020000}"/>
    <cellStyle name="20% - Énfasis4 12 2 4" xfId="615" xr:uid="{00000000-0005-0000-0000-000027020000}"/>
    <cellStyle name="20% - Énfasis4 12 2 5" xfId="616" xr:uid="{00000000-0005-0000-0000-000028020000}"/>
    <cellStyle name="20% - Énfasis4 12 2 6" xfId="617" xr:uid="{00000000-0005-0000-0000-000029020000}"/>
    <cellStyle name="20% - Énfasis4 12 3" xfId="618" xr:uid="{00000000-0005-0000-0000-00002A020000}"/>
    <cellStyle name="20% - Énfasis4 12 4" xfId="619" xr:uid="{00000000-0005-0000-0000-00002B020000}"/>
    <cellStyle name="20% - Énfasis4 12 5" xfId="620" xr:uid="{00000000-0005-0000-0000-00002C020000}"/>
    <cellStyle name="20% - Énfasis4 13" xfId="621" xr:uid="{00000000-0005-0000-0000-00002D020000}"/>
    <cellStyle name="20% - Énfasis4 14" xfId="622" xr:uid="{00000000-0005-0000-0000-00002E020000}"/>
    <cellStyle name="20% - Énfasis4 15" xfId="623" xr:uid="{00000000-0005-0000-0000-00002F020000}"/>
    <cellStyle name="20% - Énfasis4 15 2" xfId="624" xr:uid="{00000000-0005-0000-0000-000030020000}"/>
    <cellStyle name="20% - Énfasis4 16" xfId="625" xr:uid="{00000000-0005-0000-0000-000031020000}"/>
    <cellStyle name="20% - Énfasis4 17" xfId="626" xr:uid="{00000000-0005-0000-0000-000032020000}"/>
    <cellStyle name="20% - Énfasis4 18" xfId="627" xr:uid="{00000000-0005-0000-0000-000033020000}"/>
    <cellStyle name="20% - Énfasis4 19" xfId="628" xr:uid="{00000000-0005-0000-0000-000034020000}"/>
    <cellStyle name="20% - Énfasis4 2" xfId="30" xr:uid="{00000000-0005-0000-0000-000035020000}"/>
    <cellStyle name="20% - Énfasis4 2 2" xfId="629" xr:uid="{00000000-0005-0000-0000-000036020000}"/>
    <cellStyle name="20% - Énfasis4 2 2 2" xfId="630" xr:uid="{00000000-0005-0000-0000-000037020000}"/>
    <cellStyle name="20% - Énfasis4 2 2 2 2" xfId="631" xr:uid="{00000000-0005-0000-0000-000038020000}"/>
    <cellStyle name="20% - Énfasis4 2 2 2 3" xfId="632" xr:uid="{00000000-0005-0000-0000-000039020000}"/>
    <cellStyle name="20% - Énfasis4 2 2 2 3 2" xfId="633" xr:uid="{00000000-0005-0000-0000-00003A020000}"/>
    <cellStyle name="20% - Énfasis4 2 2 2 4" xfId="634" xr:uid="{00000000-0005-0000-0000-00003B020000}"/>
    <cellStyle name="20% - Énfasis4 2 2 2 5" xfId="635" xr:uid="{00000000-0005-0000-0000-00003C020000}"/>
    <cellStyle name="20% - Énfasis4 2 2 3" xfId="636" xr:uid="{00000000-0005-0000-0000-00003D020000}"/>
    <cellStyle name="20% - Énfasis4 2 2 4" xfId="637" xr:uid="{00000000-0005-0000-0000-00003E020000}"/>
    <cellStyle name="20% - Énfasis4 2 2 5" xfId="638" xr:uid="{00000000-0005-0000-0000-00003F020000}"/>
    <cellStyle name="20% - Énfasis4 2 2 6" xfId="639" xr:uid="{00000000-0005-0000-0000-000040020000}"/>
    <cellStyle name="20% - Énfasis4 2 3" xfId="640" xr:uid="{00000000-0005-0000-0000-000041020000}"/>
    <cellStyle name="20% - Énfasis4 2 3 2" xfId="641" xr:uid="{00000000-0005-0000-0000-000042020000}"/>
    <cellStyle name="20% - Énfasis4 2 4" xfId="642" xr:uid="{00000000-0005-0000-0000-000043020000}"/>
    <cellStyle name="20% - Énfasis4 2 4 2" xfId="643" xr:uid="{00000000-0005-0000-0000-000044020000}"/>
    <cellStyle name="20% - Énfasis4 2 5" xfId="644" xr:uid="{00000000-0005-0000-0000-000045020000}"/>
    <cellStyle name="20% - Énfasis4 2 5 2" xfId="645" xr:uid="{00000000-0005-0000-0000-000046020000}"/>
    <cellStyle name="20% - Énfasis4 2 6" xfId="646" xr:uid="{00000000-0005-0000-0000-000047020000}"/>
    <cellStyle name="20% - Énfasis4 2 6 2" xfId="647" xr:uid="{00000000-0005-0000-0000-000048020000}"/>
    <cellStyle name="20% - Énfasis4 2 7" xfId="648" xr:uid="{00000000-0005-0000-0000-000049020000}"/>
    <cellStyle name="20% - Énfasis4 2 8" xfId="649" xr:uid="{00000000-0005-0000-0000-00004A020000}"/>
    <cellStyle name="20% - Énfasis4 2 9" xfId="650" xr:uid="{00000000-0005-0000-0000-00004B020000}"/>
    <cellStyle name="20% - Énfasis4 2 9 2" xfId="651" xr:uid="{00000000-0005-0000-0000-00004C020000}"/>
    <cellStyle name="20% - Énfasis4 3" xfId="652" xr:uid="{00000000-0005-0000-0000-00004D020000}"/>
    <cellStyle name="20% - Énfasis4 3 2" xfId="653" xr:uid="{00000000-0005-0000-0000-00004E020000}"/>
    <cellStyle name="20% - Énfasis4 3 2 2" xfId="654" xr:uid="{00000000-0005-0000-0000-00004F020000}"/>
    <cellStyle name="20% - Énfasis4 3 2 3" xfId="655" xr:uid="{00000000-0005-0000-0000-000050020000}"/>
    <cellStyle name="20% - Énfasis4 3 2 4" xfId="656" xr:uid="{00000000-0005-0000-0000-000051020000}"/>
    <cellStyle name="20% - Énfasis4 3 3" xfId="657" xr:uid="{00000000-0005-0000-0000-000052020000}"/>
    <cellStyle name="20% - Énfasis4 3 4" xfId="658" xr:uid="{00000000-0005-0000-0000-000053020000}"/>
    <cellStyle name="20% - Énfasis4 3 5" xfId="659" xr:uid="{00000000-0005-0000-0000-000054020000}"/>
    <cellStyle name="20% - Énfasis4 4" xfId="660" xr:uid="{00000000-0005-0000-0000-000055020000}"/>
    <cellStyle name="20% - Énfasis4 4 2" xfId="661" xr:uid="{00000000-0005-0000-0000-000056020000}"/>
    <cellStyle name="20% - Énfasis4 4 2 2" xfId="662" xr:uid="{00000000-0005-0000-0000-000057020000}"/>
    <cellStyle name="20% - Énfasis4 4 2 3" xfId="663" xr:uid="{00000000-0005-0000-0000-000058020000}"/>
    <cellStyle name="20% - Énfasis4 4 2 4" xfId="664" xr:uid="{00000000-0005-0000-0000-000059020000}"/>
    <cellStyle name="20% - Énfasis4 4 3" xfId="665" xr:uid="{00000000-0005-0000-0000-00005A020000}"/>
    <cellStyle name="20% - Énfasis4 4 4" xfId="666" xr:uid="{00000000-0005-0000-0000-00005B020000}"/>
    <cellStyle name="20% - Énfasis4 4 4 2" xfId="667" xr:uid="{00000000-0005-0000-0000-00005C020000}"/>
    <cellStyle name="20% - Énfasis4 4 5" xfId="668" xr:uid="{00000000-0005-0000-0000-00005D020000}"/>
    <cellStyle name="20% - Énfasis4 4 6" xfId="669" xr:uid="{00000000-0005-0000-0000-00005E020000}"/>
    <cellStyle name="20% - Énfasis4 5" xfId="670" xr:uid="{00000000-0005-0000-0000-00005F020000}"/>
    <cellStyle name="20% - Énfasis4 5 2" xfId="671" xr:uid="{00000000-0005-0000-0000-000060020000}"/>
    <cellStyle name="20% - Énfasis4 5 2 2" xfId="672" xr:uid="{00000000-0005-0000-0000-000061020000}"/>
    <cellStyle name="20% - Énfasis4 5 2 3" xfId="673" xr:uid="{00000000-0005-0000-0000-000062020000}"/>
    <cellStyle name="20% - Énfasis4 5 2 4" xfId="674" xr:uid="{00000000-0005-0000-0000-000063020000}"/>
    <cellStyle name="20% - Énfasis4 5 3" xfId="675" xr:uid="{00000000-0005-0000-0000-000064020000}"/>
    <cellStyle name="20% - Énfasis4 5 4" xfId="676" xr:uid="{00000000-0005-0000-0000-000065020000}"/>
    <cellStyle name="20% - Énfasis4 5 5" xfId="677" xr:uid="{00000000-0005-0000-0000-000066020000}"/>
    <cellStyle name="20% - Énfasis4 5 6" xfId="678" xr:uid="{00000000-0005-0000-0000-000067020000}"/>
    <cellStyle name="20% - Énfasis4 6" xfId="679" xr:uid="{00000000-0005-0000-0000-000068020000}"/>
    <cellStyle name="20% - Énfasis4 6 2" xfId="680" xr:uid="{00000000-0005-0000-0000-000069020000}"/>
    <cellStyle name="20% - Énfasis4 6 2 2" xfId="681" xr:uid="{00000000-0005-0000-0000-00006A020000}"/>
    <cellStyle name="20% - Énfasis4 6 2 3" xfId="682" xr:uid="{00000000-0005-0000-0000-00006B020000}"/>
    <cellStyle name="20% - Énfasis4 6 2 4" xfId="683" xr:uid="{00000000-0005-0000-0000-00006C020000}"/>
    <cellStyle name="20% - Énfasis4 6 3" xfId="684" xr:uid="{00000000-0005-0000-0000-00006D020000}"/>
    <cellStyle name="20% - Énfasis4 6 4" xfId="685" xr:uid="{00000000-0005-0000-0000-00006E020000}"/>
    <cellStyle name="20% - Énfasis4 6 5" xfId="686" xr:uid="{00000000-0005-0000-0000-00006F020000}"/>
    <cellStyle name="20% - Énfasis4 7" xfId="687" xr:uid="{00000000-0005-0000-0000-000070020000}"/>
    <cellStyle name="20% - Énfasis4 7 2" xfId="688" xr:uid="{00000000-0005-0000-0000-000071020000}"/>
    <cellStyle name="20% - Énfasis4 7 2 2" xfId="689" xr:uid="{00000000-0005-0000-0000-000072020000}"/>
    <cellStyle name="20% - Énfasis4 7 2 3" xfId="690" xr:uid="{00000000-0005-0000-0000-000073020000}"/>
    <cellStyle name="20% - Énfasis4 7 2 4" xfId="691" xr:uid="{00000000-0005-0000-0000-000074020000}"/>
    <cellStyle name="20% - Énfasis4 7 3" xfId="692" xr:uid="{00000000-0005-0000-0000-000075020000}"/>
    <cellStyle name="20% - Énfasis4 7 4" xfId="693" xr:uid="{00000000-0005-0000-0000-000076020000}"/>
    <cellStyle name="20% - Énfasis4 7 5" xfId="694" xr:uid="{00000000-0005-0000-0000-000077020000}"/>
    <cellStyle name="20% - Énfasis4 8" xfId="695" xr:uid="{00000000-0005-0000-0000-000078020000}"/>
    <cellStyle name="20% - Énfasis4 8 2" xfId="696" xr:uid="{00000000-0005-0000-0000-000079020000}"/>
    <cellStyle name="20% - Énfasis4 8 2 2" xfId="697" xr:uid="{00000000-0005-0000-0000-00007A020000}"/>
    <cellStyle name="20% - Énfasis4 8 2 3" xfId="698" xr:uid="{00000000-0005-0000-0000-00007B020000}"/>
    <cellStyle name="20% - Énfasis4 8 2 4" xfId="699" xr:uid="{00000000-0005-0000-0000-00007C020000}"/>
    <cellStyle name="20% - Énfasis4 8 3" xfId="700" xr:uid="{00000000-0005-0000-0000-00007D020000}"/>
    <cellStyle name="20% - Énfasis4 8 4" xfId="701" xr:uid="{00000000-0005-0000-0000-00007E020000}"/>
    <cellStyle name="20% - Énfasis4 8 5" xfId="702" xr:uid="{00000000-0005-0000-0000-00007F020000}"/>
    <cellStyle name="20% - Énfasis4 9" xfId="703" xr:uid="{00000000-0005-0000-0000-000080020000}"/>
    <cellStyle name="20% - Énfasis4 9 2" xfId="704" xr:uid="{00000000-0005-0000-0000-000081020000}"/>
    <cellStyle name="20% - Énfasis4 9 2 2" xfId="705" xr:uid="{00000000-0005-0000-0000-000082020000}"/>
    <cellStyle name="20% - Énfasis4 9 2 2 2" xfId="706" xr:uid="{00000000-0005-0000-0000-000083020000}"/>
    <cellStyle name="20% - Énfasis4 9 2 2 3" xfId="707" xr:uid="{00000000-0005-0000-0000-000084020000}"/>
    <cellStyle name="20% - Énfasis4 9 2 2 4" xfId="708" xr:uid="{00000000-0005-0000-0000-000085020000}"/>
    <cellStyle name="20% - Énfasis4 9 2 2 5" xfId="709" xr:uid="{00000000-0005-0000-0000-000086020000}"/>
    <cellStyle name="20% - Énfasis4 9 2 2 6" xfId="710" xr:uid="{00000000-0005-0000-0000-000087020000}"/>
    <cellStyle name="20% - Énfasis4 9 2 3" xfId="711" xr:uid="{00000000-0005-0000-0000-000088020000}"/>
    <cellStyle name="20% - Énfasis4 9 2 4" xfId="712" xr:uid="{00000000-0005-0000-0000-000089020000}"/>
    <cellStyle name="20% - Énfasis4 9 2 5" xfId="713" xr:uid="{00000000-0005-0000-0000-00008A020000}"/>
    <cellStyle name="20% - Énfasis4 9 3" xfId="714" xr:uid="{00000000-0005-0000-0000-00008B020000}"/>
    <cellStyle name="20% - Énfasis4 9 3 2" xfId="715" xr:uid="{00000000-0005-0000-0000-00008C020000}"/>
    <cellStyle name="20% - Énfasis4 9 3 3" xfId="716" xr:uid="{00000000-0005-0000-0000-00008D020000}"/>
    <cellStyle name="20% - Énfasis4 9 3 4" xfId="717" xr:uid="{00000000-0005-0000-0000-00008E020000}"/>
    <cellStyle name="20% - Énfasis4 9 3 5" xfId="718" xr:uid="{00000000-0005-0000-0000-00008F020000}"/>
    <cellStyle name="20% - Énfasis4 9 3 6" xfId="719" xr:uid="{00000000-0005-0000-0000-000090020000}"/>
    <cellStyle name="20% - Énfasis4 9 4" xfId="720" xr:uid="{00000000-0005-0000-0000-000091020000}"/>
    <cellStyle name="20% - Énfasis4 9 5" xfId="721" xr:uid="{00000000-0005-0000-0000-000092020000}"/>
    <cellStyle name="20% - Énfasis4 9 6" xfId="722" xr:uid="{00000000-0005-0000-0000-000093020000}"/>
    <cellStyle name="20% - Énfasis5 10" xfId="723" xr:uid="{00000000-0005-0000-0000-000094020000}"/>
    <cellStyle name="20% - Énfasis5 10 2" xfId="724" xr:uid="{00000000-0005-0000-0000-000095020000}"/>
    <cellStyle name="20% - Énfasis5 10 2 2" xfId="725" xr:uid="{00000000-0005-0000-0000-000096020000}"/>
    <cellStyle name="20% - Énfasis5 10 2 2 2" xfId="726" xr:uid="{00000000-0005-0000-0000-000097020000}"/>
    <cellStyle name="20% - Énfasis5 10 2 3" xfId="727" xr:uid="{00000000-0005-0000-0000-000098020000}"/>
    <cellStyle name="20% - Énfasis5 10 2 4" xfId="728" xr:uid="{00000000-0005-0000-0000-000099020000}"/>
    <cellStyle name="20% - Énfasis5 10 2 5" xfId="729" xr:uid="{00000000-0005-0000-0000-00009A020000}"/>
    <cellStyle name="20% - Énfasis5 10 2 6" xfId="730" xr:uid="{00000000-0005-0000-0000-00009B020000}"/>
    <cellStyle name="20% - Énfasis5 10 3" xfId="731" xr:uid="{00000000-0005-0000-0000-00009C020000}"/>
    <cellStyle name="20% - Énfasis5 10 3 2" xfId="732" xr:uid="{00000000-0005-0000-0000-00009D020000}"/>
    <cellStyle name="20% - Énfasis5 10 4" xfId="733" xr:uid="{00000000-0005-0000-0000-00009E020000}"/>
    <cellStyle name="20% - Énfasis5 10 5" xfId="734" xr:uid="{00000000-0005-0000-0000-00009F020000}"/>
    <cellStyle name="20% - Énfasis5 11" xfId="735" xr:uid="{00000000-0005-0000-0000-0000A0020000}"/>
    <cellStyle name="20% - Énfasis5 11 2" xfId="736" xr:uid="{00000000-0005-0000-0000-0000A1020000}"/>
    <cellStyle name="20% - Énfasis5 11 2 2" xfId="737" xr:uid="{00000000-0005-0000-0000-0000A2020000}"/>
    <cellStyle name="20% - Énfasis5 11 2 3" xfId="738" xr:uid="{00000000-0005-0000-0000-0000A3020000}"/>
    <cellStyle name="20% - Énfasis5 11 2 4" xfId="739" xr:uid="{00000000-0005-0000-0000-0000A4020000}"/>
    <cellStyle name="20% - Énfasis5 11 2 5" xfId="740" xr:uid="{00000000-0005-0000-0000-0000A5020000}"/>
    <cellStyle name="20% - Énfasis5 11 2 6" xfId="741" xr:uid="{00000000-0005-0000-0000-0000A6020000}"/>
    <cellStyle name="20% - Énfasis5 11 3" xfId="742" xr:uid="{00000000-0005-0000-0000-0000A7020000}"/>
    <cellStyle name="20% - Énfasis5 11 4" xfId="743" xr:uid="{00000000-0005-0000-0000-0000A8020000}"/>
    <cellStyle name="20% - Énfasis5 11 5" xfId="744" xr:uid="{00000000-0005-0000-0000-0000A9020000}"/>
    <cellStyle name="20% - Énfasis5 12" xfId="745" xr:uid="{00000000-0005-0000-0000-0000AA020000}"/>
    <cellStyle name="20% - Énfasis5 12 2" xfId="746" xr:uid="{00000000-0005-0000-0000-0000AB020000}"/>
    <cellStyle name="20% - Énfasis5 12 2 2" xfId="747" xr:uid="{00000000-0005-0000-0000-0000AC020000}"/>
    <cellStyle name="20% - Énfasis5 12 2 3" xfId="748" xr:uid="{00000000-0005-0000-0000-0000AD020000}"/>
    <cellStyle name="20% - Énfasis5 12 2 4" xfId="749" xr:uid="{00000000-0005-0000-0000-0000AE020000}"/>
    <cellStyle name="20% - Énfasis5 12 2 5" xfId="750" xr:uid="{00000000-0005-0000-0000-0000AF020000}"/>
    <cellStyle name="20% - Énfasis5 12 2 6" xfId="751" xr:uid="{00000000-0005-0000-0000-0000B0020000}"/>
    <cellStyle name="20% - Énfasis5 12 3" xfId="752" xr:uid="{00000000-0005-0000-0000-0000B1020000}"/>
    <cellStyle name="20% - Énfasis5 12 4" xfId="753" xr:uid="{00000000-0005-0000-0000-0000B2020000}"/>
    <cellStyle name="20% - Énfasis5 12 5" xfId="754" xr:uid="{00000000-0005-0000-0000-0000B3020000}"/>
    <cellStyle name="20% - Énfasis5 13" xfId="755" xr:uid="{00000000-0005-0000-0000-0000B4020000}"/>
    <cellStyle name="20% - Énfasis5 14" xfId="756" xr:uid="{00000000-0005-0000-0000-0000B5020000}"/>
    <cellStyle name="20% - Énfasis5 15" xfId="757" xr:uid="{00000000-0005-0000-0000-0000B6020000}"/>
    <cellStyle name="20% - Énfasis5 15 2" xfId="758" xr:uid="{00000000-0005-0000-0000-0000B7020000}"/>
    <cellStyle name="20% - Énfasis5 16" xfId="759" xr:uid="{00000000-0005-0000-0000-0000B8020000}"/>
    <cellStyle name="20% - Énfasis5 17" xfId="760" xr:uid="{00000000-0005-0000-0000-0000B9020000}"/>
    <cellStyle name="20% - Énfasis5 18" xfId="761" xr:uid="{00000000-0005-0000-0000-0000BA020000}"/>
    <cellStyle name="20% - Énfasis5 19" xfId="762" xr:uid="{00000000-0005-0000-0000-0000BB020000}"/>
    <cellStyle name="20% - Énfasis5 2" xfId="29" xr:uid="{00000000-0005-0000-0000-0000BC020000}"/>
    <cellStyle name="20% - Énfasis5 2 2" xfId="763" xr:uid="{00000000-0005-0000-0000-0000BD020000}"/>
    <cellStyle name="20% - Énfasis5 2 2 2" xfId="764" xr:uid="{00000000-0005-0000-0000-0000BE020000}"/>
    <cellStyle name="20% - Énfasis5 2 2 2 2" xfId="765" xr:uid="{00000000-0005-0000-0000-0000BF020000}"/>
    <cellStyle name="20% - Énfasis5 2 2 2 3" xfId="766" xr:uid="{00000000-0005-0000-0000-0000C0020000}"/>
    <cellStyle name="20% - Énfasis5 2 2 2 3 2" xfId="767" xr:uid="{00000000-0005-0000-0000-0000C1020000}"/>
    <cellStyle name="20% - Énfasis5 2 2 2 4" xfId="768" xr:uid="{00000000-0005-0000-0000-0000C2020000}"/>
    <cellStyle name="20% - Énfasis5 2 2 2 5" xfId="769" xr:uid="{00000000-0005-0000-0000-0000C3020000}"/>
    <cellStyle name="20% - Énfasis5 2 2 3" xfId="770" xr:uid="{00000000-0005-0000-0000-0000C4020000}"/>
    <cellStyle name="20% - Énfasis5 2 2 4" xfId="771" xr:uid="{00000000-0005-0000-0000-0000C5020000}"/>
    <cellStyle name="20% - Énfasis5 2 2 5" xfId="772" xr:uid="{00000000-0005-0000-0000-0000C6020000}"/>
    <cellStyle name="20% - Énfasis5 2 2 6" xfId="773" xr:uid="{00000000-0005-0000-0000-0000C7020000}"/>
    <cellStyle name="20% - Énfasis5 2 3" xfId="774" xr:uid="{00000000-0005-0000-0000-0000C8020000}"/>
    <cellStyle name="20% - Énfasis5 2 3 2" xfId="775" xr:uid="{00000000-0005-0000-0000-0000C9020000}"/>
    <cellStyle name="20% - Énfasis5 2 4" xfId="776" xr:uid="{00000000-0005-0000-0000-0000CA020000}"/>
    <cellStyle name="20% - Énfasis5 2 4 2" xfId="777" xr:uid="{00000000-0005-0000-0000-0000CB020000}"/>
    <cellStyle name="20% - Énfasis5 2 5" xfId="778" xr:uid="{00000000-0005-0000-0000-0000CC020000}"/>
    <cellStyle name="20% - Énfasis5 2 5 2" xfId="779" xr:uid="{00000000-0005-0000-0000-0000CD020000}"/>
    <cellStyle name="20% - Énfasis5 2 6" xfId="780" xr:uid="{00000000-0005-0000-0000-0000CE020000}"/>
    <cellStyle name="20% - Énfasis5 2 6 2" xfId="781" xr:uid="{00000000-0005-0000-0000-0000CF020000}"/>
    <cellStyle name="20% - Énfasis5 2 7" xfId="782" xr:uid="{00000000-0005-0000-0000-0000D0020000}"/>
    <cellStyle name="20% - Énfasis5 2 8" xfId="783" xr:uid="{00000000-0005-0000-0000-0000D1020000}"/>
    <cellStyle name="20% - Énfasis5 2 9" xfId="784" xr:uid="{00000000-0005-0000-0000-0000D2020000}"/>
    <cellStyle name="20% - Énfasis5 2 9 2" xfId="785" xr:uid="{00000000-0005-0000-0000-0000D3020000}"/>
    <cellStyle name="20% - Énfasis5 3" xfId="786" xr:uid="{00000000-0005-0000-0000-0000D4020000}"/>
    <cellStyle name="20% - Énfasis5 3 2" xfId="787" xr:uid="{00000000-0005-0000-0000-0000D5020000}"/>
    <cellStyle name="20% - Énfasis5 3 2 2" xfId="788" xr:uid="{00000000-0005-0000-0000-0000D6020000}"/>
    <cellStyle name="20% - Énfasis5 3 2 3" xfId="789" xr:uid="{00000000-0005-0000-0000-0000D7020000}"/>
    <cellStyle name="20% - Énfasis5 3 2 4" xfId="790" xr:uid="{00000000-0005-0000-0000-0000D8020000}"/>
    <cellStyle name="20% - Énfasis5 3 3" xfId="791" xr:uid="{00000000-0005-0000-0000-0000D9020000}"/>
    <cellStyle name="20% - Énfasis5 3 4" xfId="792" xr:uid="{00000000-0005-0000-0000-0000DA020000}"/>
    <cellStyle name="20% - Énfasis5 3 5" xfId="793" xr:uid="{00000000-0005-0000-0000-0000DB020000}"/>
    <cellStyle name="20% - Énfasis5 4" xfId="794" xr:uid="{00000000-0005-0000-0000-0000DC020000}"/>
    <cellStyle name="20% - Énfasis5 4 2" xfId="795" xr:uid="{00000000-0005-0000-0000-0000DD020000}"/>
    <cellStyle name="20% - Énfasis5 4 2 2" xfId="796" xr:uid="{00000000-0005-0000-0000-0000DE020000}"/>
    <cellStyle name="20% - Énfasis5 4 2 3" xfId="797" xr:uid="{00000000-0005-0000-0000-0000DF020000}"/>
    <cellStyle name="20% - Énfasis5 4 2 4" xfId="798" xr:uid="{00000000-0005-0000-0000-0000E0020000}"/>
    <cellStyle name="20% - Énfasis5 4 3" xfId="799" xr:uid="{00000000-0005-0000-0000-0000E1020000}"/>
    <cellStyle name="20% - Énfasis5 4 4" xfId="800" xr:uid="{00000000-0005-0000-0000-0000E2020000}"/>
    <cellStyle name="20% - Énfasis5 4 4 2" xfId="801" xr:uid="{00000000-0005-0000-0000-0000E3020000}"/>
    <cellStyle name="20% - Énfasis5 4 5" xfId="802" xr:uid="{00000000-0005-0000-0000-0000E4020000}"/>
    <cellStyle name="20% - Énfasis5 4 6" xfId="803" xr:uid="{00000000-0005-0000-0000-0000E5020000}"/>
    <cellStyle name="20% - Énfasis5 5" xfId="804" xr:uid="{00000000-0005-0000-0000-0000E6020000}"/>
    <cellStyle name="20% - Énfasis5 5 2" xfId="805" xr:uid="{00000000-0005-0000-0000-0000E7020000}"/>
    <cellStyle name="20% - Énfasis5 5 2 2" xfId="806" xr:uid="{00000000-0005-0000-0000-0000E8020000}"/>
    <cellStyle name="20% - Énfasis5 5 2 3" xfId="807" xr:uid="{00000000-0005-0000-0000-0000E9020000}"/>
    <cellStyle name="20% - Énfasis5 5 2 4" xfId="808" xr:uid="{00000000-0005-0000-0000-0000EA020000}"/>
    <cellStyle name="20% - Énfasis5 5 3" xfId="809" xr:uid="{00000000-0005-0000-0000-0000EB020000}"/>
    <cellStyle name="20% - Énfasis5 5 4" xfId="810" xr:uid="{00000000-0005-0000-0000-0000EC020000}"/>
    <cellStyle name="20% - Énfasis5 5 5" xfId="811" xr:uid="{00000000-0005-0000-0000-0000ED020000}"/>
    <cellStyle name="20% - Énfasis5 5 6" xfId="812" xr:uid="{00000000-0005-0000-0000-0000EE020000}"/>
    <cellStyle name="20% - Énfasis5 6" xfId="813" xr:uid="{00000000-0005-0000-0000-0000EF020000}"/>
    <cellStyle name="20% - Énfasis5 6 2" xfId="814" xr:uid="{00000000-0005-0000-0000-0000F0020000}"/>
    <cellStyle name="20% - Énfasis5 6 2 2" xfId="815" xr:uid="{00000000-0005-0000-0000-0000F1020000}"/>
    <cellStyle name="20% - Énfasis5 6 2 3" xfId="816" xr:uid="{00000000-0005-0000-0000-0000F2020000}"/>
    <cellStyle name="20% - Énfasis5 6 2 4" xfId="817" xr:uid="{00000000-0005-0000-0000-0000F3020000}"/>
    <cellStyle name="20% - Énfasis5 6 3" xfId="818" xr:uid="{00000000-0005-0000-0000-0000F4020000}"/>
    <cellStyle name="20% - Énfasis5 6 4" xfId="819" xr:uid="{00000000-0005-0000-0000-0000F5020000}"/>
    <cellStyle name="20% - Énfasis5 6 5" xfId="820" xr:uid="{00000000-0005-0000-0000-0000F6020000}"/>
    <cellStyle name="20% - Énfasis5 7" xfId="821" xr:uid="{00000000-0005-0000-0000-0000F7020000}"/>
    <cellStyle name="20% - Énfasis5 7 2" xfId="822" xr:uid="{00000000-0005-0000-0000-0000F8020000}"/>
    <cellStyle name="20% - Énfasis5 7 2 2" xfId="823" xr:uid="{00000000-0005-0000-0000-0000F9020000}"/>
    <cellStyle name="20% - Énfasis5 7 2 3" xfId="824" xr:uid="{00000000-0005-0000-0000-0000FA020000}"/>
    <cellStyle name="20% - Énfasis5 7 2 4" xfId="825" xr:uid="{00000000-0005-0000-0000-0000FB020000}"/>
    <cellStyle name="20% - Énfasis5 7 3" xfId="826" xr:uid="{00000000-0005-0000-0000-0000FC020000}"/>
    <cellStyle name="20% - Énfasis5 7 4" xfId="827" xr:uid="{00000000-0005-0000-0000-0000FD020000}"/>
    <cellStyle name="20% - Énfasis5 7 5" xfId="828" xr:uid="{00000000-0005-0000-0000-0000FE020000}"/>
    <cellStyle name="20% - Énfasis5 8" xfId="829" xr:uid="{00000000-0005-0000-0000-0000FF020000}"/>
    <cellStyle name="20% - Énfasis5 8 2" xfId="830" xr:uid="{00000000-0005-0000-0000-000000030000}"/>
    <cellStyle name="20% - Énfasis5 8 2 2" xfId="831" xr:uid="{00000000-0005-0000-0000-000001030000}"/>
    <cellStyle name="20% - Énfasis5 8 2 3" xfId="832" xr:uid="{00000000-0005-0000-0000-000002030000}"/>
    <cellStyle name="20% - Énfasis5 8 2 4" xfId="833" xr:uid="{00000000-0005-0000-0000-000003030000}"/>
    <cellStyle name="20% - Énfasis5 8 3" xfId="834" xr:uid="{00000000-0005-0000-0000-000004030000}"/>
    <cellStyle name="20% - Énfasis5 8 4" xfId="835" xr:uid="{00000000-0005-0000-0000-000005030000}"/>
    <cellStyle name="20% - Énfasis5 8 5" xfId="836" xr:uid="{00000000-0005-0000-0000-000006030000}"/>
    <cellStyle name="20% - Énfasis5 9" xfId="837" xr:uid="{00000000-0005-0000-0000-000007030000}"/>
    <cellStyle name="20% - Énfasis5 9 2" xfId="838" xr:uid="{00000000-0005-0000-0000-000008030000}"/>
    <cellStyle name="20% - Énfasis5 9 2 2" xfId="839" xr:uid="{00000000-0005-0000-0000-000009030000}"/>
    <cellStyle name="20% - Énfasis5 9 2 2 2" xfId="840" xr:uid="{00000000-0005-0000-0000-00000A030000}"/>
    <cellStyle name="20% - Énfasis5 9 2 2 3" xfId="841" xr:uid="{00000000-0005-0000-0000-00000B030000}"/>
    <cellStyle name="20% - Énfasis5 9 2 2 4" xfId="842" xr:uid="{00000000-0005-0000-0000-00000C030000}"/>
    <cellStyle name="20% - Énfasis5 9 2 2 5" xfId="843" xr:uid="{00000000-0005-0000-0000-00000D030000}"/>
    <cellStyle name="20% - Énfasis5 9 2 2 6" xfId="844" xr:uid="{00000000-0005-0000-0000-00000E030000}"/>
    <cellStyle name="20% - Énfasis5 9 2 3" xfId="845" xr:uid="{00000000-0005-0000-0000-00000F030000}"/>
    <cellStyle name="20% - Énfasis5 9 2 4" xfId="846" xr:uid="{00000000-0005-0000-0000-000010030000}"/>
    <cellStyle name="20% - Énfasis5 9 2 5" xfId="847" xr:uid="{00000000-0005-0000-0000-000011030000}"/>
    <cellStyle name="20% - Énfasis5 9 3" xfId="848" xr:uid="{00000000-0005-0000-0000-000012030000}"/>
    <cellStyle name="20% - Énfasis5 9 3 2" xfId="849" xr:uid="{00000000-0005-0000-0000-000013030000}"/>
    <cellStyle name="20% - Énfasis5 9 3 3" xfId="850" xr:uid="{00000000-0005-0000-0000-000014030000}"/>
    <cellStyle name="20% - Énfasis5 9 3 4" xfId="851" xr:uid="{00000000-0005-0000-0000-000015030000}"/>
    <cellStyle name="20% - Énfasis5 9 3 5" xfId="852" xr:uid="{00000000-0005-0000-0000-000016030000}"/>
    <cellStyle name="20% - Énfasis5 9 3 6" xfId="853" xr:uid="{00000000-0005-0000-0000-000017030000}"/>
    <cellStyle name="20% - Énfasis5 9 4" xfId="854" xr:uid="{00000000-0005-0000-0000-000018030000}"/>
    <cellStyle name="20% - Énfasis5 9 5" xfId="855" xr:uid="{00000000-0005-0000-0000-000019030000}"/>
    <cellStyle name="20% - Énfasis5 9 6" xfId="856" xr:uid="{00000000-0005-0000-0000-00001A030000}"/>
    <cellStyle name="20% - Énfasis6 10" xfId="857" xr:uid="{00000000-0005-0000-0000-00001B030000}"/>
    <cellStyle name="20% - Énfasis6 10 2" xfId="858" xr:uid="{00000000-0005-0000-0000-00001C030000}"/>
    <cellStyle name="20% - Énfasis6 10 2 2" xfId="859" xr:uid="{00000000-0005-0000-0000-00001D030000}"/>
    <cellStyle name="20% - Énfasis6 10 2 2 2" xfId="860" xr:uid="{00000000-0005-0000-0000-00001E030000}"/>
    <cellStyle name="20% - Énfasis6 10 2 3" xfId="861" xr:uid="{00000000-0005-0000-0000-00001F030000}"/>
    <cellStyle name="20% - Énfasis6 10 2 4" xfId="862" xr:uid="{00000000-0005-0000-0000-000020030000}"/>
    <cellStyle name="20% - Énfasis6 10 2 5" xfId="863" xr:uid="{00000000-0005-0000-0000-000021030000}"/>
    <cellStyle name="20% - Énfasis6 10 2 6" xfId="864" xr:uid="{00000000-0005-0000-0000-000022030000}"/>
    <cellStyle name="20% - Énfasis6 10 3" xfId="865" xr:uid="{00000000-0005-0000-0000-000023030000}"/>
    <cellStyle name="20% - Énfasis6 10 3 2" xfId="866" xr:uid="{00000000-0005-0000-0000-000024030000}"/>
    <cellStyle name="20% - Énfasis6 10 4" xfId="867" xr:uid="{00000000-0005-0000-0000-000025030000}"/>
    <cellStyle name="20% - Énfasis6 10 5" xfId="868" xr:uid="{00000000-0005-0000-0000-000026030000}"/>
    <cellStyle name="20% - Énfasis6 11" xfId="869" xr:uid="{00000000-0005-0000-0000-000027030000}"/>
    <cellStyle name="20% - Énfasis6 11 2" xfId="870" xr:uid="{00000000-0005-0000-0000-000028030000}"/>
    <cellStyle name="20% - Énfasis6 11 2 2" xfId="871" xr:uid="{00000000-0005-0000-0000-000029030000}"/>
    <cellStyle name="20% - Énfasis6 11 2 3" xfId="872" xr:uid="{00000000-0005-0000-0000-00002A030000}"/>
    <cellStyle name="20% - Énfasis6 11 2 4" xfId="873" xr:uid="{00000000-0005-0000-0000-00002B030000}"/>
    <cellStyle name="20% - Énfasis6 11 2 5" xfId="874" xr:uid="{00000000-0005-0000-0000-00002C030000}"/>
    <cellStyle name="20% - Énfasis6 11 2 6" xfId="875" xr:uid="{00000000-0005-0000-0000-00002D030000}"/>
    <cellStyle name="20% - Énfasis6 11 3" xfId="876" xr:uid="{00000000-0005-0000-0000-00002E030000}"/>
    <cellStyle name="20% - Énfasis6 11 4" xfId="877" xr:uid="{00000000-0005-0000-0000-00002F030000}"/>
    <cellStyle name="20% - Énfasis6 11 5" xfId="878" xr:uid="{00000000-0005-0000-0000-000030030000}"/>
    <cellStyle name="20% - Énfasis6 12" xfId="879" xr:uid="{00000000-0005-0000-0000-000031030000}"/>
    <cellStyle name="20% - Énfasis6 12 2" xfId="880" xr:uid="{00000000-0005-0000-0000-000032030000}"/>
    <cellStyle name="20% - Énfasis6 12 2 2" xfId="881" xr:uid="{00000000-0005-0000-0000-000033030000}"/>
    <cellStyle name="20% - Énfasis6 12 2 3" xfId="882" xr:uid="{00000000-0005-0000-0000-000034030000}"/>
    <cellStyle name="20% - Énfasis6 12 2 4" xfId="883" xr:uid="{00000000-0005-0000-0000-000035030000}"/>
    <cellStyle name="20% - Énfasis6 12 2 5" xfId="884" xr:uid="{00000000-0005-0000-0000-000036030000}"/>
    <cellStyle name="20% - Énfasis6 12 2 6" xfId="885" xr:uid="{00000000-0005-0000-0000-000037030000}"/>
    <cellStyle name="20% - Énfasis6 12 3" xfId="886" xr:uid="{00000000-0005-0000-0000-000038030000}"/>
    <cellStyle name="20% - Énfasis6 12 4" xfId="887" xr:uid="{00000000-0005-0000-0000-000039030000}"/>
    <cellStyle name="20% - Énfasis6 12 5" xfId="888" xr:uid="{00000000-0005-0000-0000-00003A030000}"/>
    <cellStyle name="20% - Énfasis6 13" xfId="889" xr:uid="{00000000-0005-0000-0000-00003B030000}"/>
    <cellStyle name="20% - Énfasis6 14" xfId="890" xr:uid="{00000000-0005-0000-0000-00003C030000}"/>
    <cellStyle name="20% - Énfasis6 15" xfId="891" xr:uid="{00000000-0005-0000-0000-00003D030000}"/>
    <cellStyle name="20% - Énfasis6 15 2" xfId="892" xr:uid="{00000000-0005-0000-0000-00003E030000}"/>
    <cellStyle name="20% - Énfasis6 16" xfId="893" xr:uid="{00000000-0005-0000-0000-00003F030000}"/>
    <cellStyle name="20% - Énfasis6 17" xfId="894" xr:uid="{00000000-0005-0000-0000-000040030000}"/>
    <cellStyle name="20% - Énfasis6 18" xfId="895" xr:uid="{00000000-0005-0000-0000-000041030000}"/>
    <cellStyle name="20% - Énfasis6 19" xfId="896" xr:uid="{00000000-0005-0000-0000-000042030000}"/>
    <cellStyle name="20% - Énfasis6 2" xfId="35" xr:uid="{00000000-0005-0000-0000-000043030000}"/>
    <cellStyle name="20% - Énfasis6 2 2" xfId="897" xr:uid="{00000000-0005-0000-0000-000044030000}"/>
    <cellStyle name="20% - Énfasis6 2 2 2" xfId="898" xr:uid="{00000000-0005-0000-0000-000045030000}"/>
    <cellStyle name="20% - Énfasis6 2 2 2 2" xfId="899" xr:uid="{00000000-0005-0000-0000-000046030000}"/>
    <cellStyle name="20% - Énfasis6 2 2 2 3" xfId="900" xr:uid="{00000000-0005-0000-0000-000047030000}"/>
    <cellStyle name="20% - Énfasis6 2 2 2 3 2" xfId="901" xr:uid="{00000000-0005-0000-0000-000048030000}"/>
    <cellStyle name="20% - Énfasis6 2 2 2 4" xfId="902" xr:uid="{00000000-0005-0000-0000-000049030000}"/>
    <cellStyle name="20% - Énfasis6 2 2 2 5" xfId="903" xr:uid="{00000000-0005-0000-0000-00004A030000}"/>
    <cellStyle name="20% - Énfasis6 2 2 3" xfId="904" xr:uid="{00000000-0005-0000-0000-00004B030000}"/>
    <cellStyle name="20% - Énfasis6 2 2 4" xfId="905" xr:uid="{00000000-0005-0000-0000-00004C030000}"/>
    <cellStyle name="20% - Énfasis6 2 2 5" xfId="906" xr:uid="{00000000-0005-0000-0000-00004D030000}"/>
    <cellStyle name="20% - Énfasis6 2 2 6" xfId="907" xr:uid="{00000000-0005-0000-0000-00004E030000}"/>
    <cellStyle name="20% - Énfasis6 2 3" xfId="908" xr:uid="{00000000-0005-0000-0000-00004F030000}"/>
    <cellStyle name="20% - Énfasis6 2 3 2" xfId="909" xr:uid="{00000000-0005-0000-0000-000050030000}"/>
    <cellStyle name="20% - Énfasis6 2 4" xfId="910" xr:uid="{00000000-0005-0000-0000-000051030000}"/>
    <cellStyle name="20% - Énfasis6 2 4 2" xfId="911" xr:uid="{00000000-0005-0000-0000-000052030000}"/>
    <cellStyle name="20% - Énfasis6 2 5" xfId="912" xr:uid="{00000000-0005-0000-0000-000053030000}"/>
    <cellStyle name="20% - Énfasis6 2 5 2" xfId="913" xr:uid="{00000000-0005-0000-0000-000054030000}"/>
    <cellStyle name="20% - Énfasis6 2 6" xfId="914" xr:uid="{00000000-0005-0000-0000-000055030000}"/>
    <cellStyle name="20% - Énfasis6 2 6 2" xfId="915" xr:uid="{00000000-0005-0000-0000-000056030000}"/>
    <cellStyle name="20% - Énfasis6 2 7" xfId="916" xr:uid="{00000000-0005-0000-0000-000057030000}"/>
    <cellStyle name="20% - Énfasis6 2 8" xfId="917" xr:uid="{00000000-0005-0000-0000-000058030000}"/>
    <cellStyle name="20% - Énfasis6 2 9" xfId="918" xr:uid="{00000000-0005-0000-0000-000059030000}"/>
    <cellStyle name="20% - Énfasis6 2 9 2" xfId="919" xr:uid="{00000000-0005-0000-0000-00005A030000}"/>
    <cellStyle name="20% - Énfasis6 3" xfId="920" xr:uid="{00000000-0005-0000-0000-00005B030000}"/>
    <cellStyle name="20% - Énfasis6 3 2" xfId="921" xr:uid="{00000000-0005-0000-0000-00005C030000}"/>
    <cellStyle name="20% - Énfasis6 3 2 2" xfId="922" xr:uid="{00000000-0005-0000-0000-00005D030000}"/>
    <cellStyle name="20% - Énfasis6 3 2 3" xfId="923" xr:uid="{00000000-0005-0000-0000-00005E030000}"/>
    <cellStyle name="20% - Énfasis6 3 2 4" xfId="924" xr:uid="{00000000-0005-0000-0000-00005F030000}"/>
    <cellStyle name="20% - Énfasis6 3 3" xfId="925" xr:uid="{00000000-0005-0000-0000-000060030000}"/>
    <cellStyle name="20% - Énfasis6 3 4" xfId="926" xr:uid="{00000000-0005-0000-0000-000061030000}"/>
    <cellStyle name="20% - Énfasis6 3 5" xfId="927" xr:uid="{00000000-0005-0000-0000-000062030000}"/>
    <cellStyle name="20% - Énfasis6 4" xfId="928" xr:uid="{00000000-0005-0000-0000-000063030000}"/>
    <cellStyle name="20% - Énfasis6 4 2" xfId="929" xr:uid="{00000000-0005-0000-0000-000064030000}"/>
    <cellStyle name="20% - Énfasis6 4 2 2" xfId="930" xr:uid="{00000000-0005-0000-0000-000065030000}"/>
    <cellStyle name="20% - Énfasis6 4 2 3" xfId="931" xr:uid="{00000000-0005-0000-0000-000066030000}"/>
    <cellStyle name="20% - Énfasis6 4 2 4" xfId="932" xr:uid="{00000000-0005-0000-0000-000067030000}"/>
    <cellStyle name="20% - Énfasis6 4 3" xfId="933" xr:uid="{00000000-0005-0000-0000-000068030000}"/>
    <cellStyle name="20% - Énfasis6 4 4" xfId="934" xr:uid="{00000000-0005-0000-0000-000069030000}"/>
    <cellStyle name="20% - Énfasis6 4 4 2" xfId="935" xr:uid="{00000000-0005-0000-0000-00006A030000}"/>
    <cellStyle name="20% - Énfasis6 4 5" xfId="936" xr:uid="{00000000-0005-0000-0000-00006B030000}"/>
    <cellStyle name="20% - Énfasis6 4 6" xfId="937" xr:uid="{00000000-0005-0000-0000-00006C030000}"/>
    <cellStyle name="20% - Énfasis6 5" xfId="938" xr:uid="{00000000-0005-0000-0000-00006D030000}"/>
    <cellStyle name="20% - Énfasis6 5 2" xfId="939" xr:uid="{00000000-0005-0000-0000-00006E030000}"/>
    <cellStyle name="20% - Énfasis6 5 2 2" xfId="940" xr:uid="{00000000-0005-0000-0000-00006F030000}"/>
    <cellStyle name="20% - Énfasis6 5 2 3" xfId="941" xr:uid="{00000000-0005-0000-0000-000070030000}"/>
    <cellStyle name="20% - Énfasis6 5 2 4" xfId="942" xr:uid="{00000000-0005-0000-0000-000071030000}"/>
    <cellStyle name="20% - Énfasis6 5 3" xfId="943" xr:uid="{00000000-0005-0000-0000-000072030000}"/>
    <cellStyle name="20% - Énfasis6 5 4" xfId="944" xr:uid="{00000000-0005-0000-0000-000073030000}"/>
    <cellStyle name="20% - Énfasis6 5 5" xfId="945" xr:uid="{00000000-0005-0000-0000-000074030000}"/>
    <cellStyle name="20% - Énfasis6 5 6" xfId="946" xr:uid="{00000000-0005-0000-0000-000075030000}"/>
    <cellStyle name="20% - Énfasis6 6" xfId="947" xr:uid="{00000000-0005-0000-0000-000076030000}"/>
    <cellStyle name="20% - Énfasis6 6 2" xfId="948" xr:uid="{00000000-0005-0000-0000-000077030000}"/>
    <cellStyle name="20% - Énfasis6 6 2 2" xfId="949" xr:uid="{00000000-0005-0000-0000-000078030000}"/>
    <cellStyle name="20% - Énfasis6 6 2 3" xfId="950" xr:uid="{00000000-0005-0000-0000-000079030000}"/>
    <cellStyle name="20% - Énfasis6 6 2 4" xfId="951" xr:uid="{00000000-0005-0000-0000-00007A030000}"/>
    <cellStyle name="20% - Énfasis6 6 3" xfId="952" xr:uid="{00000000-0005-0000-0000-00007B030000}"/>
    <cellStyle name="20% - Énfasis6 6 4" xfId="953" xr:uid="{00000000-0005-0000-0000-00007C030000}"/>
    <cellStyle name="20% - Énfasis6 6 5" xfId="954" xr:uid="{00000000-0005-0000-0000-00007D030000}"/>
    <cellStyle name="20% - Énfasis6 7" xfId="955" xr:uid="{00000000-0005-0000-0000-00007E030000}"/>
    <cellStyle name="20% - Énfasis6 7 2" xfId="956" xr:uid="{00000000-0005-0000-0000-00007F030000}"/>
    <cellStyle name="20% - Énfasis6 7 2 2" xfId="957" xr:uid="{00000000-0005-0000-0000-000080030000}"/>
    <cellStyle name="20% - Énfasis6 7 2 3" xfId="958" xr:uid="{00000000-0005-0000-0000-000081030000}"/>
    <cellStyle name="20% - Énfasis6 7 2 4" xfId="959" xr:uid="{00000000-0005-0000-0000-000082030000}"/>
    <cellStyle name="20% - Énfasis6 7 3" xfId="960" xr:uid="{00000000-0005-0000-0000-000083030000}"/>
    <cellStyle name="20% - Énfasis6 7 4" xfId="961" xr:uid="{00000000-0005-0000-0000-000084030000}"/>
    <cellStyle name="20% - Énfasis6 7 5" xfId="962" xr:uid="{00000000-0005-0000-0000-000085030000}"/>
    <cellStyle name="20% - Énfasis6 8" xfId="963" xr:uid="{00000000-0005-0000-0000-000086030000}"/>
    <cellStyle name="20% - Énfasis6 8 2" xfId="964" xr:uid="{00000000-0005-0000-0000-000087030000}"/>
    <cellStyle name="20% - Énfasis6 8 2 2" xfId="965" xr:uid="{00000000-0005-0000-0000-000088030000}"/>
    <cellStyle name="20% - Énfasis6 8 2 3" xfId="966" xr:uid="{00000000-0005-0000-0000-000089030000}"/>
    <cellStyle name="20% - Énfasis6 8 2 4" xfId="967" xr:uid="{00000000-0005-0000-0000-00008A030000}"/>
    <cellStyle name="20% - Énfasis6 8 3" xfId="968" xr:uid="{00000000-0005-0000-0000-00008B030000}"/>
    <cellStyle name="20% - Énfasis6 8 4" xfId="969" xr:uid="{00000000-0005-0000-0000-00008C030000}"/>
    <cellStyle name="20% - Énfasis6 8 5" xfId="970" xr:uid="{00000000-0005-0000-0000-00008D030000}"/>
    <cellStyle name="20% - Énfasis6 9" xfId="971" xr:uid="{00000000-0005-0000-0000-00008E030000}"/>
    <cellStyle name="20% - Énfasis6 9 2" xfId="972" xr:uid="{00000000-0005-0000-0000-00008F030000}"/>
    <cellStyle name="20% - Énfasis6 9 2 2" xfId="973" xr:uid="{00000000-0005-0000-0000-000090030000}"/>
    <cellStyle name="20% - Énfasis6 9 2 2 2" xfId="974" xr:uid="{00000000-0005-0000-0000-000091030000}"/>
    <cellStyle name="20% - Énfasis6 9 2 2 3" xfId="975" xr:uid="{00000000-0005-0000-0000-000092030000}"/>
    <cellStyle name="20% - Énfasis6 9 2 2 4" xfId="976" xr:uid="{00000000-0005-0000-0000-000093030000}"/>
    <cellStyle name="20% - Énfasis6 9 2 2 5" xfId="977" xr:uid="{00000000-0005-0000-0000-000094030000}"/>
    <cellStyle name="20% - Énfasis6 9 2 2 6" xfId="978" xr:uid="{00000000-0005-0000-0000-000095030000}"/>
    <cellStyle name="20% - Énfasis6 9 2 3" xfId="979" xr:uid="{00000000-0005-0000-0000-000096030000}"/>
    <cellStyle name="20% - Énfasis6 9 2 4" xfId="980" xr:uid="{00000000-0005-0000-0000-000097030000}"/>
    <cellStyle name="20% - Énfasis6 9 2 5" xfId="981" xr:uid="{00000000-0005-0000-0000-000098030000}"/>
    <cellStyle name="20% - Énfasis6 9 3" xfId="982" xr:uid="{00000000-0005-0000-0000-000099030000}"/>
    <cellStyle name="20% - Énfasis6 9 3 2" xfId="983" xr:uid="{00000000-0005-0000-0000-00009A030000}"/>
    <cellStyle name="20% - Énfasis6 9 3 3" xfId="984" xr:uid="{00000000-0005-0000-0000-00009B030000}"/>
    <cellStyle name="20% - Énfasis6 9 3 4" xfId="985" xr:uid="{00000000-0005-0000-0000-00009C030000}"/>
    <cellStyle name="20% - Énfasis6 9 3 5" xfId="986" xr:uid="{00000000-0005-0000-0000-00009D030000}"/>
    <cellStyle name="20% - Énfasis6 9 3 6" xfId="987" xr:uid="{00000000-0005-0000-0000-00009E030000}"/>
    <cellStyle name="20% - Énfasis6 9 4" xfId="988" xr:uid="{00000000-0005-0000-0000-00009F030000}"/>
    <cellStyle name="20% - Énfasis6 9 5" xfId="989" xr:uid="{00000000-0005-0000-0000-0000A0030000}"/>
    <cellStyle name="20% - Énfasis6 9 6" xfId="990" xr:uid="{00000000-0005-0000-0000-0000A1030000}"/>
    <cellStyle name="40% - Accent1" xfId="991" xr:uid="{00000000-0005-0000-0000-0000A2030000}"/>
    <cellStyle name="40% - Accent1 2" xfId="992" xr:uid="{00000000-0005-0000-0000-0000A3030000}"/>
    <cellStyle name="40% - Accent1 2 2" xfId="993" xr:uid="{00000000-0005-0000-0000-0000A4030000}"/>
    <cellStyle name="40% - Accent1 2_MAGISTER EDUC 2009" xfId="994" xr:uid="{00000000-0005-0000-0000-0000A5030000}"/>
    <cellStyle name="40% - Accent1 3" xfId="995" xr:uid="{00000000-0005-0000-0000-0000A6030000}"/>
    <cellStyle name="40% - Accent1 3 2" xfId="996" xr:uid="{00000000-0005-0000-0000-0000A7030000}"/>
    <cellStyle name="40% - Accent1 3 3" xfId="997" xr:uid="{00000000-0005-0000-0000-0000A8030000}"/>
    <cellStyle name="40% - Accent1 3 4" xfId="998" xr:uid="{00000000-0005-0000-0000-0000A9030000}"/>
    <cellStyle name="40% - Accent1 4" xfId="999" xr:uid="{00000000-0005-0000-0000-0000AA030000}"/>
    <cellStyle name="40% - Accent1 5" xfId="1000" xr:uid="{00000000-0005-0000-0000-0000AB030000}"/>
    <cellStyle name="40% - Accent1 6" xfId="1001" xr:uid="{00000000-0005-0000-0000-0000AC030000}"/>
    <cellStyle name="40% - Accent1_atrasado 15 04 DAF" xfId="1002" xr:uid="{00000000-0005-0000-0000-0000AD030000}"/>
    <cellStyle name="40% - Accent2" xfId="1003" xr:uid="{00000000-0005-0000-0000-0000AE030000}"/>
    <cellStyle name="40% - Accent2 2" xfId="1004" xr:uid="{00000000-0005-0000-0000-0000AF030000}"/>
    <cellStyle name="40% - Accent2 2 2" xfId="1005" xr:uid="{00000000-0005-0000-0000-0000B0030000}"/>
    <cellStyle name="40% - Accent2 2_MAGISTER EDUC 2009" xfId="1006" xr:uid="{00000000-0005-0000-0000-0000B1030000}"/>
    <cellStyle name="40% - Accent2 3" xfId="1007" xr:uid="{00000000-0005-0000-0000-0000B2030000}"/>
    <cellStyle name="40% - Accent2 3 2" xfId="1008" xr:uid="{00000000-0005-0000-0000-0000B3030000}"/>
    <cellStyle name="40% - Accent2 3 3" xfId="1009" xr:uid="{00000000-0005-0000-0000-0000B4030000}"/>
    <cellStyle name="40% - Accent2 3 4" xfId="1010" xr:uid="{00000000-0005-0000-0000-0000B5030000}"/>
    <cellStyle name="40% - Accent2 4" xfId="1011" xr:uid="{00000000-0005-0000-0000-0000B6030000}"/>
    <cellStyle name="40% - Accent2 5" xfId="1012" xr:uid="{00000000-0005-0000-0000-0000B7030000}"/>
    <cellStyle name="40% - Accent2 6" xfId="1013" xr:uid="{00000000-0005-0000-0000-0000B8030000}"/>
    <cellStyle name="40% - Accent2_atrasado 15 04 DAF" xfId="1014" xr:uid="{00000000-0005-0000-0000-0000B9030000}"/>
    <cellStyle name="40% - Accent3" xfId="1015" xr:uid="{00000000-0005-0000-0000-0000BA030000}"/>
    <cellStyle name="40% - Accent3 2" xfId="1016" xr:uid="{00000000-0005-0000-0000-0000BB030000}"/>
    <cellStyle name="40% - Accent3 2 2" xfId="1017" xr:uid="{00000000-0005-0000-0000-0000BC030000}"/>
    <cellStyle name="40% - Accent3 2_MAGISTER EDUC 2009" xfId="1018" xr:uid="{00000000-0005-0000-0000-0000BD030000}"/>
    <cellStyle name="40% - Accent3 3" xfId="1019" xr:uid="{00000000-0005-0000-0000-0000BE030000}"/>
    <cellStyle name="40% - Accent3 3 2" xfId="1020" xr:uid="{00000000-0005-0000-0000-0000BF030000}"/>
    <cellStyle name="40% - Accent3 3 3" xfId="1021" xr:uid="{00000000-0005-0000-0000-0000C0030000}"/>
    <cellStyle name="40% - Accent3 3 4" xfId="1022" xr:uid="{00000000-0005-0000-0000-0000C1030000}"/>
    <cellStyle name="40% - Accent3 4" xfId="1023" xr:uid="{00000000-0005-0000-0000-0000C2030000}"/>
    <cellStyle name="40% - Accent3 5" xfId="1024" xr:uid="{00000000-0005-0000-0000-0000C3030000}"/>
    <cellStyle name="40% - Accent3 6" xfId="1025" xr:uid="{00000000-0005-0000-0000-0000C4030000}"/>
    <cellStyle name="40% - Accent3_atrasado 15 04 DAF" xfId="1026" xr:uid="{00000000-0005-0000-0000-0000C5030000}"/>
    <cellStyle name="40% - Accent4" xfId="1027" xr:uid="{00000000-0005-0000-0000-0000C6030000}"/>
    <cellStyle name="40% - Accent4 2" xfId="1028" xr:uid="{00000000-0005-0000-0000-0000C7030000}"/>
    <cellStyle name="40% - Accent4 2 2" xfId="1029" xr:uid="{00000000-0005-0000-0000-0000C8030000}"/>
    <cellStyle name="40% - Accent4 2_MAGISTER EDUC 2009" xfId="1030" xr:uid="{00000000-0005-0000-0000-0000C9030000}"/>
    <cellStyle name="40% - Accent4 3" xfId="1031" xr:uid="{00000000-0005-0000-0000-0000CA030000}"/>
    <cellStyle name="40% - Accent4 3 2" xfId="1032" xr:uid="{00000000-0005-0000-0000-0000CB030000}"/>
    <cellStyle name="40% - Accent4 3 3" xfId="1033" xr:uid="{00000000-0005-0000-0000-0000CC030000}"/>
    <cellStyle name="40% - Accent4 3 4" xfId="1034" xr:uid="{00000000-0005-0000-0000-0000CD030000}"/>
    <cellStyle name="40% - Accent4 4" xfId="1035" xr:uid="{00000000-0005-0000-0000-0000CE030000}"/>
    <cellStyle name="40% - Accent4 5" xfId="1036" xr:uid="{00000000-0005-0000-0000-0000CF030000}"/>
    <cellStyle name="40% - Accent4 6" xfId="1037" xr:uid="{00000000-0005-0000-0000-0000D0030000}"/>
    <cellStyle name="40% - Accent4_atrasado 15 04 DAF" xfId="1038" xr:uid="{00000000-0005-0000-0000-0000D1030000}"/>
    <cellStyle name="40% - Accent5" xfId="1039" xr:uid="{00000000-0005-0000-0000-0000D2030000}"/>
    <cellStyle name="40% - Accent5 2" xfId="1040" xr:uid="{00000000-0005-0000-0000-0000D3030000}"/>
    <cellStyle name="40% - Accent5 2 2" xfId="1041" xr:uid="{00000000-0005-0000-0000-0000D4030000}"/>
    <cellStyle name="40% - Accent5 2_MAGISTER EDUC 2009" xfId="1042" xr:uid="{00000000-0005-0000-0000-0000D5030000}"/>
    <cellStyle name="40% - Accent5 3" xfId="1043" xr:uid="{00000000-0005-0000-0000-0000D6030000}"/>
    <cellStyle name="40% - Accent5 3 2" xfId="1044" xr:uid="{00000000-0005-0000-0000-0000D7030000}"/>
    <cellStyle name="40% - Accent5 3 3" xfId="1045" xr:uid="{00000000-0005-0000-0000-0000D8030000}"/>
    <cellStyle name="40% - Accent5 3 4" xfId="1046" xr:uid="{00000000-0005-0000-0000-0000D9030000}"/>
    <cellStyle name="40% - Accent5 4" xfId="1047" xr:uid="{00000000-0005-0000-0000-0000DA030000}"/>
    <cellStyle name="40% - Accent5 5" xfId="1048" xr:uid="{00000000-0005-0000-0000-0000DB030000}"/>
    <cellStyle name="40% - Accent5 6" xfId="1049" xr:uid="{00000000-0005-0000-0000-0000DC030000}"/>
    <cellStyle name="40% - Accent5_atrasado 15 04 DAF" xfId="1050" xr:uid="{00000000-0005-0000-0000-0000DD030000}"/>
    <cellStyle name="40% - Accent6" xfId="1051" xr:uid="{00000000-0005-0000-0000-0000DE030000}"/>
    <cellStyle name="40% - Accent6 2" xfId="1052" xr:uid="{00000000-0005-0000-0000-0000DF030000}"/>
    <cellStyle name="40% - Accent6 2 2" xfId="1053" xr:uid="{00000000-0005-0000-0000-0000E0030000}"/>
    <cellStyle name="40% - Accent6 2_MAGISTER EDUC 2009" xfId="1054" xr:uid="{00000000-0005-0000-0000-0000E1030000}"/>
    <cellStyle name="40% - Accent6 3" xfId="1055" xr:uid="{00000000-0005-0000-0000-0000E2030000}"/>
    <cellStyle name="40% - Accent6 3 2" xfId="1056" xr:uid="{00000000-0005-0000-0000-0000E3030000}"/>
    <cellStyle name="40% - Accent6 3 3" xfId="1057" xr:uid="{00000000-0005-0000-0000-0000E4030000}"/>
    <cellStyle name="40% - Accent6 3 4" xfId="1058" xr:uid="{00000000-0005-0000-0000-0000E5030000}"/>
    <cellStyle name="40% - Accent6 4" xfId="1059" xr:uid="{00000000-0005-0000-0000-0000E6030000}"/>
    <cellStyle name="40% - Accent6 5" xfId="1060" xr:uid="{00000000-0005-0000-0000-0000E7030000}"/>
    <cellStyle name="40% - Accent6 6" xfId="1061" xr:uid="{00000000-0005-0000-0000-0000E8030000}"/>
    <cellStyle name="40% - Accent6_atrasado 15 04 DAF" xfId="1062" xr:uid="{00000000-0005-0000-0000-0000E9030000}"/>
    <cellStyle name="40% - Ênfase1" xfId="1063" xr:uid="{00000000-0005-0000-0000-0000EA030000}"/>
    <cellStyle name="40% - Ênfase1 2" xfId="1064" xr:uid="{00000000-0005-0000-0000-0000EB030000}"/>
    <cellStyle name="40% - Ênfase1 2 2" xfId="1065" xr:uid="{00000000-0005-0000-0000-0000EC030000}"/>
    <cellStyle name="40% - Ênfase1 2 3" xfId="1066" xr:uid="{00000000-0005-0000-0000-0000ED030000}"/>
    <cellStyle name="40% - Ênfase1 2 4" xfId="1067" xr:uid="{00000000-0005-0000-0000-0000EE030000}"/>
    <cellStyle name="40% - Ênfase1 3" xfId="1068" xr:uid="{00000000-0005-0000-0000-0000EF030000}"/>
    <cellStyle name="40% - Ênfase1 4" xfId="1069" xr:uid="{00000000-0005-0000-0000-0000F0030000}"/>
    <cellStyle name="40% - Ênfase1 5" xfId="1070" xr:uid="{00000000-0005-0000-0000-0000F1030000}"/>
    <cellStyle name="40% - Ênfase2" xfId="1071" xr:uid="{00000000-0005-0000-0000-0000F2030000}"/>
    <cellStyle name="40% - Ênfase2 2" xfId="1072" xr:uid="{00000000-0005-0000-0000-0000F3030000}"/>
    <cellStyle name="40% - Ênfase2 2 2" xfId="1073" xr:uid="{00000000-0005-0000-0000-0000F4030000}"/>
    <cellStyle name="40% - Ênfase2 2 3" xfId="1074" xr:uid="{00000000-0005-0000-0000-0000F5030000}"/>
    <cellStyle name="40% - Ênfase2 2 4" xfId="1075" xr:uid="{00000000-0005-0000-0000-0000F6030000}"/>
    <cellStyle name="40% - Ênfase2 3" xfId="1076" xr:uid="{00000000-0005-0000-0000-0000F7030000}"/>
    <cellStyle name="40% - Ênfase2 4" xfId="1077" xr:uid="{00000000-0005-0000-0000-0000F8030000}"/>
    <cellStyle name="40% - Ênfase2 5" xfId="1078" xr:uid="{00000000-0005-0000-0000-0000F9030000}"/>
    <cellStyle name="40% - Ênfase3" xfId="1079" xr:uid="{00000000-0005-0000-0000-0000FA030000}"/>
    <cellStyle name="40% - Ênfase3 2" xfId="1080" xr:uid="{00000000-0005-0000-0000-0000FB030000}"/>
    <cellStyle name="40% - Ênfase3 2 2" xfId="1081" xr:uid="{00000000-0005-0000-0000-0000FC030000}"/>
    <cellStyle name="40% - Ênfase3 2 3" xfId="1082" xr:uid="{00000000-0005-0000-0000-0000FD030000}"/>
    <cellStyle name="40% - Ênfase3 2 4" xfId="1083" xr:uid="{00000000-0005-0000-0000-0000FE030000}"/>
    <cellStyle name="40% - Ênfase3 3" xfId="1084" xr:uid="{00000000-0005-0000-0000-0000FF030000}"/>
    <cellStyle name="40% - Ênfase3 4" xfId="1085" xr:uid="{00000000-0005-0000-0000-000000040000}"/>
    <cellStyle name="40% - Ênfase3 5" xfId="1086" xr:uid="{00000000-0005-0000-0000-000001040000}"/>
    <cellStyle name="40% - Ênfase4" xfId="1087" xr:uid="{00000000-0005-0000-0000-000002040000}"/>
    <cellStyle name="40% - Ênfase4 2" xfId="1088" xr:uid="{00000000-0005-0000-0000-000003040000}"/>
    <cellStyle name="40% - Ênfase4 2 2" xfId="1089" xr:uid="{00000000-0005-0000-0000-000004040000}"/>
    <cellStyle name="40% - Ênfase4 2 3" xfId="1090" xr:uid="{00000000-0005-0000-0000-000005040000}"/>
    <cellStyle name="40% - Ênfase4 2 4" xfId="1091" xr:uid="{00000000-0005-0000-0000-000006040000}"/>
    <cellStyle name="40% - Ênfase4 3" xfId="1092" xr:uid="{00000000-0005-0000-0000-000007040000}"/>
    <cellStyle name="40% - Ênfase4 4" xfId="1093" xr:uid="{00000000-0005-0000-0000-000008040000}"/>
    <cellStyle name="40% - Ênfase4 5" xfId="1094" xr:uid="{00000000-0005-0000-0000-000009040000}"/>
    <cellStyle name="40% - Ênfase5" xfId="1095" xr:uid="{00000000-0005-0000-0000-00000A040000}"/>
    <cellStyle name="40% - Ênfase5 2" xfId="1096" xr:uid="{00000000-0005-0000-0000-00000B040000}"/>
    <cellStyle name="40% - Ênfase5 2 2" xfId="1097" xr:uid="{00000000-0005-0000-0000-00000C040000}"/>
    <cellStyle name="40% - Ênfase5 2 3" xfId="1098" xr:uid="{00000000-0005-0000-0000-00000D040000}"/>
    <cellStyle name="40% - Ênfase5 2 4" xfId="1099" xr:uid="{00000000-0005-0000-0000-00000E040000}"/>
    <cellStyle name="40% - Ênfase5 3" xfId="1100" xr:uid="{00000000-0005-0000-0000-00000F040000}"/>
    <cellStyle name="40% - Ênfase5 4" xfId="1101" xr:uid="{00000000-0005-0000-0000-000010040000}"/>
    <cellStyle name="40% - Ênfase5 5" xfId="1102" xr:uid="{00000000-0005-0000-0000-000011040000}"/>
    <cellStyle name="40% - Ênfase6" xfId="1103" xr:uid="{00000000-0005-0000-0000-000012040000}"/>
    <cellStyle name="40% - Ênfase6 2" xfId="1104" xr:uid="{00000000-0005-0000-0000-000013040000}"/>
    <cellStyle name="40% - Ênfase6 2 2" xfId="1105" xr:uid="{00000000-0005-0000-0000-000014040000}"/>
    <cellStyle name="40% - Ênfase6 2 3" xfId="1106" xr:uid="{00000000-0005-0000-0000-000015040000}"/>
    <cellStyle name="40% - Ênfase6 2 4" xfId="1107" xr:uid="{00000000-0005-0000-0000-000016040000}"/>
    <cellStyle name="40% - Ênfase6 3" xfId="1108" xr:uid="{00000000-0005-0000-0000-000017040000}"/>
    <cellStyle name="40% - Ênfase6 4" xfId="1109" xr:uid="{00000000-0005-0000-0000-000018040000}"/>
    <cellStyle name="40% - Ênfase6 5" xfId="1110" xr:uid="{00000000-0005-0000-0000-000019040000}"/>
    <cellStyle name="40% - Énfasis1 10" xfId="1111" xr:uid="{00000000-0005-0000-0000-00001A040000}"/>
    <cellStyle name="40% - Énfasis1 10 2" xfId="1112" xr:uid="{00000000-0005-0000-0000-00001B040000}"/>
    <cellStyle name="40% - Énfasis1 10 2 2" xfId="1113" xr:uid="{00000000-0005-0000-0000-00001C040000}"/>
    <cellStyle name="40% - Énfasis1 10 2 2 2" xfId="1114" xr:uid="{00000000-0005-0000-0000-00001D040000}"/>
    <cellStyle name="40% - Énfasis1 10 2 3" xfId="1115" xr:uid="{00000000-0005-0000-0000-00001E040000}"/>
    <cellStyle name="40% - Énfasis1 10 2 4" xfId="1116" xr:uid="{00000000-0005-0000-0000-00001F040000}"/>
    <cellStyle name="40% - Énfasis1 10 2 5" xfId="1117" xr:uid="{00000000-0005-0000-0000-000020040000}"/>
    <cellStyle name="40% - Énfasis1 10 2 6" xfId="1118" xr:uid="{00000000-0005-0000-0000-000021040000}"/>
    <cellStyle name="40% - Énfasis1 10 3" xfId="1119" xr:uid="{00000000-0005-0000-0000-000022040000}"/>
    <cellStyle name="40% - Énfasis1 10 3 2" xfId="1120" xr:uid="{00000000-0005-0000-0000-000023040000}"/>
    <cellStyle name="40% - Énfasis1 10 4" xfId="1121" xr:uid="{00000000-0005-0000-0000-000024040000}"/>
    <cellStyle name="40% - Énfasis1 10 5" xfId="1122" xr:uid="{00000000-0005-0000-0000-000025040000}"/>
    <cellStyle name="40% - Énfasis1 11" xfId="1123" xr:uid="{00000000-0005-0000-0000-000026040000}"/>
    <cellStyle name="40% - Énfasis1 11 2" xfId="1124" xr:uid="{00000000-0005-0000-0000-000027040000}"/>
    <cellStyle name="40% - Énfasis1 11 2 2" xfId="1125" xr:uid="{00000000-0005-0000-0000-000028040000}"/>
    <cellStyle name="40% - Énfasis1 11 2 3" xfId="1126" xr:uid="{00000000-0005-0000-0000-000029040000}"/>
    <cellStyle name="40% - Énfasis1 11 2 4" xfId="1127" xr:uid="{00000000-0005-0000-0000-00002A040000}"/>
    <cellStyle name="40% - Énfasis1 11 2 5" xfId="1128" xr:uid="{00000000-0005-0000-0000-00002B040000}"/>
    <cellStyle name="40% - Énfasis1 11 2 6" xfId="1129" xr:uid="{00000000-0005-0000-0000-00002C040000}"/>
    <cellStyle name="40% - Énfasis1 11 3" xfId="1130" xr:uid="{00000000-0005-0000-0000-00002D040000}"/>
    <cellStyle name="40% - Énfasis1 11 4" xfId="1131" xr:uid="{00000000-0005-0000-0000-00002E040000}"/>
    <cellStyle name="40% - Énfasis1 11 5" xfId="1132" xr:uid="{00000000-0005-0000-0000-00002F040000}"/>
    <cellStyle name="40% - Énfasis1 12" xfId="1133" xr:uid="{00000000-0005-0000-0000-000030040000}"/>
    <cellStyle name="40% - Énfasis1 12 2" xfId="1134" xr:uid="{00000000-0005-0000-0000-000031040000}"/>
    <cellStyle name="40% - Énfasis1 12 2 2" xfId="1135" xr:uid="{00000000-0005-0000-0000-000032040000}"/>
    <cellStyle name="40% - Énfasis1 12 2 3" xfId="1136" xr:uid="{00000000-0005-0000-0000-000033040000}"/>
    <cellStyle name="40% - Énfasis1 12 2 4" xfId="1137" xr:uid="{00000000-0005-0000-0000-000034040000}"/>
    <cellStyle name="40% - Énfasis1 12 2 5" xfId="1138" xr:uid="{00000000-0005-0000-0000-000035040000}"/>
    <cellStyle name="40% - Énfasis1 12 2 6" xfId="1139" xr:uid="{00000000-0005-0000-0000-000036040000}"/>
    <cellStyle name="40% - Énfasis1 12 3" xfId="1140" xr:uid="{00000000-0005-0000-0000-000037040000}"/>
    <cellStyle name="40% - Énfasis1 12 4" xfId="1141" xr:uid="{00000000-0005-0000-0000-000038040000}"/>
    <cellStyle name="40% - Énfasis1 12 5" xfId="1142" xr:uid="{00000000-0005-0000-0000-000039040000}"/>
    <cellStyle name="40% - Énfasis1 13" xfId="1143" xr:uid="{00000000-0005-0000-0000-00003A040000}"/>
    <cellStyle name="40% - Énfasis1 14" xfId="1144" xr:uid="{00000000-0005-0000-0000-00003B040000}"/>
    <cellStyle name="40% - Énfasis1 15" xfId="1145" xr:uid="{00000000-0005-0000-0000-00003C040000}"/>
    <cellStyle name="40% - Énfasis1 15 2" xfId="1146" xr:uid="{00000000-0005-0000-0000-00003D040000}"/>
    <cellStyle name="40% - Énfasis1 16" xfId="1147" xr:uid="{00000000-0005-0000-0000-00003E040000}"/>
    <cellStyle name="40% - Énfasis1 17" xfId="1148" xr:uid="{00000000-0005-0000-0000-00003F040000}"/>
    <cellStyle name="40% - Énfasis1 18" xfId="1149" xr:uid="{00000000-0005-0000-0000-000040040000}"/>
    <cellStyle name="40% - Énfasis1 19" xfId="1150" xr:uid="{00000000-0005-0000-0000-000041040000}"/>
    <cellStyle name="40% - Énfasis1 2" xfId="32" xr:uid="{00000000-0005-0000-0000-000042040000}"/>
    <cellStyle name="40% - Énfasis1 2 2" xfId="1151" xr:uid="{00000000-0005-0000-0000-000043040000}"/>
    <cellStyle name="40% - Énfasis1 2 2 2" xfId="1152" xr:uid="{00000000-0005-0000-0000-000044040000}"/>
    <cellStyle name="40% - Énfasis1 2 2 2 2" xfId="1153" xr:uid="{00000000-0005-0000-0000-000045040000}"/>
    <cellStyle name="40% - Énfasis1 2 2 2 3" xfId="1154" xr:uid="{00000000-0005-0000-0000-000046040000}"/>
    <cellStyle name="40% - Énfasis1 2 2 2 3 2" xfId="1155" xr:uid="{00000000-0005-0000-0000-000047040000}"/>
    <cellStyle name="40% - Énfasis1 2 2 2 4" xfId="1156" xr:uid="{00000000-0005-0000-0000-000048040000}"/>
    <cellStyle name="40% - Énfasis1 2 2 2 5" xfId="1157" xr:uid="{00000000-0005-0000-0000-000049040000}"/>
    <cellStyle name="40% - Énfasis1 2 2 3" xfId="1158" xr:uid="{00000000-0005-0000-0000-00004A040000}"/>
    <cellStyle name="40% - Énfasis1 2 2 4" xfId="1159" xr:uid="{00000000-0005-0000-0000-00004B040000}"/>
    <cellStyle name="40% - Énfasis1 2 2 5" xfId="1160" xr:uid="{00000000-0005-0000-0000-00004C040000}"/>
    <cellStyle name="40% - Énfasis1 2 2 6" xfId="1161" xr:uid="{00000000-0005-0000-0000-00004D040000}"/>
    <cellStyle name="40% - Énfasis1 2 3" xfId="1162" xr:uid="{00000000-0005-0000-0000-00004E040000}"/>
    <cellStyle name="40% - Énfasis1 2 3 2" xfId="1163" xr:uid="{00000000-0005-0000-0000-00004F040000}"/>
    <cellStyle name="40% - Énfasis1 2 4" xfId="1164" xr:uid="{00000000-0005-0000-0000-000050040000}"/>
    <cellStyle name="40% - Énfasis1 2 4 2" xfId="1165" xr:uid="{00000000-0005-0000-0000-000051040000}"/>
    <cellStyle name="40% - Énfasis1 2 5" xfId="1166" xr:uid="{00000000-0005-0000-0000-000052040000}"/>
    <cellStyle name="40% - Énfasis1 2 5 2" xfId="1167" xr:uid="{00000000-0005-0000-0000-000053040000}"/>
    <cellStyle name="40% - Énfasis1 2 6" xfId="1168" xr:uid="{00000000-0005-0000-0000-000054040000}"/>
    <cellStyle name="40% - Énfasis1 2 6 2" xfId="1169" xr:uid="{00000000-0005-0000-0000-000055040000}"/>
    <cellStyle name="40% - Énfasis1 2 7" xfId="1170" xr:uid="{00000000-0005-0000-0000-000056040000}"/>
    <cellStyle name="40% - Énfasis1 2 8" xfId="1171" xr:uid="{00000000-0005-0000-0000-000057040000}"/>
    <cellStyle name="40% - Énfasis1 2 9" xfId="1172" xr:uid="{00000000-0005-0000-0000-000058040000}"/>
    <cellStyle name="40% - Énfasis1 2 9 2" xfId="1173" xr:uid="{00000000-0005-0000-0000-000059040000}"/>
    <cellStyle name="40% - Énfasis1 3" xfId="1174" xr:uid="{00000000-0005-0000-0000-00005A040000}"/>
    <cellStyle name="40% - Énfasis1 3 2" xfId="1175" xr:uid="{00000000-0005-0000-0000-00005B040000}"/>
    <cellStyle name="40% - Énfasis1 3 2 2" xfId="1176" xr:uid="{00000000-0005-0000-0000-00005C040000}"/>
    <cellStyle name="40% - Énfasis1 3 2 3" xfId="1177" xr:uid="{00000000-0005-0000-0000-00005D040000}"/>
    <cellStyle name="40% - Énfasis1 3 2 4" xfId="1178" xr:uid="{00000000-0005-0000-0000-00005E040000}"/>
    <cellStyle name="40% - Énfasis1 3 3" xfId="1179" xr:uid="{00000000-0005-0000-0000-00005F040000}"/>
    <cellStyle name="40% - Énfasis1 3 4" xfId="1180" xr:uid="{00000000-0005-0000-0000-000060040000}"/>
    <cellStyle name="40% - Énfasis1 3 5" xfId="1181" xr:uid="{00000000-0005-0000-0000-000061040000}"/>
    <cellStyle name="40% - Énfasis1 4" xfId="1182" xr:uid="{00000000-0005-0000-0000-000062040000}"/>
    <cellStyle name="40% - Énfasis1 4 2" xfId="1183" xr:uid="{00000000-0005-0000-0000-000063040000}"/>
    <cellStyle name="40% - Énfasis1 4 2 2" xfId="1184" xr:uid="{00000000-0005-0000-0000-000064040000}"/>
    <cellStyle name="40% - Énfasis1 4 2 3" xfId="1185" xr:uid="{00000000-0005-0000-0000-000065040000}"/>
    <cellStyle name="40% - Énfasis1 4 2 4" xfId="1186" xr:uid="{00000000-0005-0000-0000-000066040000}"/>
    <cellStyle name="40% - Énfasis1 4 3" xfId="1187" xr:uid="{00000000-0005-0000-0000-000067040000}"/>
    <cellStyle name="40% - Énfasis1 4 4" xfId="1188" xr:uid="{00000000-0005-0000-0000-000068040000}"/>
    <cellStyle name="40% - Énfasis1 4 4 2" xfId="1189" xr:uid="{00000000-0005-0000-0000-000069040000}"/>
    <cellStyle name="40% - Énfasis1 4 5" xfId="1190" xr:uid="{00000000-0005-0000-0000-00006A040000}"/>
    <cellStyle name="40% - Énfasis1 4 6" xfId="1191" xr:uid="{00000000-0005-0000-0000-00006B040000}"/>
    <cellStyle name="40% - Énfasis1 5" xfId="1192" xr:uid="{00000000-0005-0000-0000-00006C040000}"/>
    <cellStyle name="40% - Énfasis1 5 2" xfId="1193" xr:uid="{00000000-0005-0000-0000-00006D040000}"/>
    <cellStyle name="40% - Énfasis1 5 2 2" xfId="1194" xr:uid="{00000000-0005-0000-0000-00006E040000}"/>
    <cellStyle name="40% - Énfasis1 5 2 3" xfId="1195" xr:uid="{00000000-0005-0000-0000-00006F040000}"/>
    <cellStyle name="40% - Énfasis1 5 2 4" xfId="1196" xr:uid="{00000000-0005-0000-0000-000070040000}"/>
    <cellStyle name="40% - Énfasis1 5 3" xfId="1197" xr:uid="{00000000-0005-0000-0000-000071040000}"/>
    <cellStyle name="40% - Énfasis1 5 4" xfId="1198" xr:uid="{00000000-0005-0000-0000-000072040000}"/>
    <cellStyle name="40% - Énfasis1 5 5" xfId="1199" xr:uid="{00000000-0005-0000-0000-000073040000}"/>
    <cellStyle name="40% - Énfasis1 5 6" xfId="1200" xr:uid="{00000000-0005-0000-0000-000074040000}"/>
    <cellStyle name="40% - Énfasis1 6" xfId="1201" xr:uid="{00000000-0005-0000-0000-000075040000}"/>
    <cellStyle name="40% - Énfasis1 6 2" xfId="1202" xr:uid="{00000000-0005-0000-0000-000076040000}"/>
    <cellStyle name="40% - Énfasis1 6 2 2" xfId="1203" xr:uid="{00000000-0005-0000-0000-000077040000}"/>
    <cellStyle name="40% - Énfasis1 6 2 3" xfId="1204" xr:uid="{00000000-0005-0000-0000-000078040000}"/>
    <cellStyle name="40% - Énfasis1 6 2 4" xfId="1205" xr:uid="{00000000-0005-0000-0000-000079040000}"/>
    <cellStyle name="40% - Énfasis1 6 3" xfId="1206" xr:uid="{00000000-0005-0000-0000-00007A040000}"/>
    <cellStyle name="40% - Énfasis1 6 4" xfId="1207" xr:uid="{00000000-0005-0000-0000-00007B040000}"/>
    <cellStyle name="40% - Énfasis1 6 5" xfId="1208" xr:uid="{00000000-0005-0000-0000-00007C040000}"/>
    <cellStyle name="40% - Énfasis1 7" xfId="1209" xr:uid="{00000000-0005-0000-0000-00007D040000}"/>
    <cellStyle name="40% - Énfasis1 7 2" xfId="1210" xr:uid="{00000000-0005-0000-0000-00007E040000}"/>
    <cellStyle name="40% - Énfasis1 7 2 2" xfId="1211" xr:uid="{00000000-0005-0000-0000-00007F040000}"/>
    <cellStyle name="40% - Énfasis1 7 2 3" xfId="1212" xr:uid="{00000000-0005-0000-0000-000080040000}"/>
    <cellStyle name="40% - Énfasis1 7 2 4" xfId="1213" xr:uid="{00000000-0005-0000-0000-000081040000}"/>
    <cellStyle name="40% - Énfasis1 7 3" xfId="1214" xr:uid="{00000000-0005-0000-0000-000082040000}"/>
    <cellStyle name="40% - Énfasis1 7 4" xfId="1215" xr:uid="{00000000-0005-0000-0000-000083040000}"/>
    <cellStyle name="40% - Énfasis1 7 5" xfId="1216" xr:uid="{00000000-0005-0000-0000-000084040000}"/>
    <cellStyle name="40% - Énfasis1 8" xfId="1217" xr:uid="{00000000-0005-0000-0000-000085040000}"/>
    <cellStyle name="40% - Énfasis1 8 2" xfId="1218" xr:uid="{00000000-0005-0000-0000-000086040000}"/>
    <cellStyle name="40% - Énfasis1 8 2 2" xfId="1219" xr:uid="{00000000-0005-0000-0000-000087040000}"/>
    <cellStyle name="40% - Énfasis1 8 2 3" xfId="1220" xr:uid="{00000000-0005-0000-0000-000088040000}"/>
    <cellStyle name="40% - Énfasis1 8 2 4" xfId="1221" xr:uid="{00000000-0005-0000-0000-000089040000}"/>
    <cellStyle name="40% - Énfasis1 8 3" xfId="1222" xr:uid="{00000000-0005-0000-0000-00008A040000}"/>
    <cellStyle name="40% - Énfasis1 8 4" xfId="1223" xr:uid="{00000000-0005-0000-0000-00008B040000}"/>
    <cellStyle name="40% - Énfasis1 8 5" xfId="1224" xr:uid="{00000000-0005-0000-0000-00008C040000}"/>
    <cellStyle name="40% - Énfasis1 9" xfId="1225" xr:uid="{00000000-0005-0000-0000-00008D040000}"/>
    <cellStyle name="40% - Énfasis1 9 2" xfId="1226" xr:uid="{00000000-0005-0000-0000-00008E040000}"/>
    <cellStyle name="40% - Énfasis1 9 2 2" xfId="1227" xr:uid="{00000000-0005-0000-0000-00008F040000}"/>
    <cellStyle name="40% - Énfasis1 9 2 2 2" xfId="1228" xr:uid="{00000000-0005-0000-0000-000090040000}"/>
    <cellStyle name="40% - Énfasis1 9 2 2 3" xfId="1229" xr:uid="{00000000-0005-0000-0000-000091040000}"/>
    <cellStyle name="40% - Énfasis1 9 2 2 4" xfId="1230" xr:uid="{00000000-0005-0000-0000-000092040000}"/>
    <cellStyle name="40% - Énfasis1 9 2 2 5" xfId="1231" xr:uid="{00000000-0005-0000-0000-000093040000}"/>
    <cellStyle name="40% - Énfasis1 9 2 2 6" xfId="1232" xr:uid="{00000000-0005-0000-0000-000094040000}"/>
    <cellStyle name="40% - Énfasis1 9 2 3" xfId="1233" xr:uid="{00000000-0005-0000-0000-000095040000}"/>
    <cellStyle name="40% - Énfasis1 9 2 4" xfId="1234" xr:uid="{00000000-0005-0000-0000-000096040000}"/>
    <cellStyle name="40% - Énfasis1 9 2 5" xfId="1235" xr:uid="{00000000-0005-0000-0000-000097040000}"/>
    <cellStyle name="40% - Énfasis1 9 3" xfId="1236" xr:uid="{00000000-0005-0000-0000-000098040000}"/>
    <cellStyle name="40% - Énfasis1 9 3 2" xfId="1237" xr:uid="{00000000-0005-0000-0000-000099040000}"/>
    <cellStyle name="40% - Énfasis1 9 3 3" xfId="1238" xr:uid="{00000000-0005-0000-0000-00009A040000}"/>
    <cellStyle name="40% - Énfasis1 9 3 4" xfId="1239" xr:uid="{00000000-0005-0000-0000-00009B040000}"/>
    <cellStyle name="40% - Énfasis1 9 3 5" xfId="1240" xr:uid="{00000000-0005-0000-0000-00009C040000}"/>
    <cellStyle name="40% - Énfasis1 9 3 6" xfId="1241" xr:uid="{00000000-0005-0000-0000-00009D040000}"/>
    <cellStyle name="40% - Énfasis1 9 4" xfId="1242" xr:uid="{00000000-0005-0000-0000-00009E040000}"/>
    <cellStyle name="40% - Énfasis1 9 5" xfId="1243" xr:uid="{00000000-0005-0000-0000-00009F040000}"/>
    <cellStyle name="40% - Énfasis1 9 6" xfId="1244" xr:uid="{00000000-0005-0000-0000-0000A0040000}"/>
    <cellStyle name="40% - Énfasis2 10" xfId="1245" xr:uid="{00000000-0005-0000-0000-0000A1040000}"/>
    <cellStyle name="40% - Énfasis2 10 2" xfId="1246" xr:uid="{00000000-0005-0000-0000-0000A2040000}"/>
    <cellStyle name="40% - Énfasis2 10 2 2" xfId="1247" xr:uid="{00000000-0005-0000-0000-0000A3040000}"/>
    <cellStyle name="40% - Énfasis2 10 2 2 2" xfId="1248" xr:uid="{00000000-0005-0000-0000-0000A4040000}"/>
    <cellStyle name="40% - Énfasis2 10 2 3" xfId="1249" xr:uid="{00000000-0005-0000-0000-0000A5040000}"/>
    <cellStyle name="40% - Énfasis2 10 2 4" xfId="1250" xr:uid="{00000000-0005-0000-0000-0000A6040000}"/>
    <cellStyle name="40% - Énfasis2 10 2 5" xfId="1251" xr:uid="{00000000-0005-0000-0000-0000A7040000}"/>
    <cellStyle name="40% - Énfasis2 10 2 6" xfId="1252" xr:uid="{00000000-0005-0000-0000-0000A8040000}"/>
    <cellStyle name="40% - Énfasis2 10 3" xfId="1253" xr:uid="{00000000-0005-0000-0000-0000A9040000}"/>
    <cellStyle name="40% - Énfasis2 10 3 2" xfId="1254" xr:uid="{00000000-0005-0000-0000-0000AA040000}"/>
    <cellStyle name="40% - Énfasis2 10 4" xfId="1255" xr:uid="{00000000-0005-0000-0000-0000AB040000}"/>
    <cellStyle name="40% - Énfasis2 10 5" xfId="1256" xr:uid="{00000000-0005-0000-0000-0000AC040000}"/>
    <cellStyle name="40% - Énfasis2 11" xfId="1257" xr:uid="{00000000-0005-0000-0000-0000AD040000}"/>
    <cellStyle name="40% - Énfasis2 11 2" xfId="1258" xr:uid="{00000000-0005-0000-0000-0000AE040000}"/>
    <cellStyle name="40% - Énfasis2 11 2 2" xfId="1259" xr:uid="{00000000-0005-0000-0000-0000AF040000}"/>
    <cellStyle name="40% - Énfasis2 11 2 3" xfId="1260" xr:uid="{00000000-0005-0000-0000-0000B0040000}"/>
    <cellStyle name="40% - Énfasis2 11 2 4" xfId="1261" xr:uid="{00000000-0005-0000-0000-0000B1040000}"/>
    <cellStyle name="40% - Énfasis2 11 2 5" xfId="1262" xr:uid="{00000000-0005-0000-0000-0000B2040000}"/>
    <cellStyle name="40% - Énfasis2 11 2 6" xfId="1263" xr:uid="{00000000-0005-0000-0000-0000B3040000}"/>
    <cellStyle name="40% - Énfasis2 11 3" xfId="1264" xr:uid="{00000000-0005-0000-0000-0000B4040000}"/>
    <cellStyle name="40% - Énfasis2 11 4" xfId="1265" xr:uid="{00000000-0005-0000-0000-0000B5040000}"/>
    <cellStyle name="40% - Énfasis2 11 5" xfId="1266" xr:uid="{00000000-0005-0000-0000-0000B6040000}"/>
    <cellStyle name="40% - Énfasis2 12" xfId="1267" xr:uid="{00000000-0005-0000-0000-0000B7040000}"/>
    <cellStyle name="40% - Énfasis2 12 2" xfId="1268" xr:uid="{00000000-0005-0000-0000-0000B8040000}"/>
    <cellStyle name="40% - Énfasis2 12 2 2" xfId="1269" xr:uid="{00000000-0005-0000-0000-0000B9040000}"/>
    <cellStyle name="40% - Énfasis2 12 2 3" xfId="1270" xr:uid="{00000000-0005-0000-0000-0000BA040000}"/>
    <cellStyle name="40% - Énfasis2 12 2 4" xfId="1271" xr:uid="{00000000-0005-0000-0000-0000BB040000}"/>
    <cellStyle name="40% - Énfasis2 12 2 5" xfId="1272" xr:uid="{00000000-0005-0000-0000-0000BC040000}"/>
    <cellStyle name="40% - Énfasis2 12 2 6" xfId="1273" xr:uid="{00000000-0005-0000-0000-0000BD040000}"/>
    <cellStyle name="40% - Énfasis2 12 3" xfId="1274" xr:uid="{00000000-0005-0000-0000-0000BE040000}"/>
    <cellStyle name="40% - Énfasis2 12 4" xfId="1275" xr:uid="{00000000-0005-0000-0000-0000BF040000}"/>
    <cellStyle name="40% - Énfasis2 12 5" xfId="1276" xr:uid="{00000000-0005-0000-0000-0000C0040000}"/>
    <cellStyle name="40% - Énfasis2 13" xfId="1277" xr:uid="{00000000-0005-0000-0000-0000C1040000}"/>
    <cellStyle name="40% - Énfasis2 14" xfId="1278" xr:uid="{00000000-0005-0000-0000-0000C2040000}"/>
    <cellStyle name="40% - Énfasis2 15" xfId="1279" xr:uid="{00000000-0005-0000-0000-0000C3040000}"/>
    <cellStyle name="40% - Énfasis2 15 2" xfId="1280" xr:uid="{00000000-0005-0000-0000-0000C4040000}"/>
    <cellStyle name="40% - Énfasis2 16" xfId="1281" xr:uid="{00000000-0005-0000-0000-0000C5040000}"/>
    <cellStyle name="40% - Énfasis2 17" xfId="1282" xr:uid="{00000000-0005-0000-0000-0000C6040000}"/>
    <cellStyle name="40% - Énfasis2 18" xfId="1283" xr:uid="{00000000-0005-0000-0000-0000C7040000}"/>
    <cellStyle name="40% - Énfasis2 19" xfId="1284" xr:uid="{00000000-0005-0000-0000-0000C8040000}"/>
    <cellStyle name="40% - Énfasis2 2" xfId="31" xr:uid="{00000000-0005-0000-0000-0000C9040000}"/>
    <cellStyle name="40% - Énfasis2 2 2" xfId="1285" xr:uid="{00000000-0005-0000-0000-0000CA040000}"/>
    <cellStyle name="40% - Énfasis2 2 2 2" xfId="1286" xr:uid="{00000000-0005-0000-0000-0000CB040000}"/>
    <cellStyle name="40% - Énfasis2 2 2 2 2" xfId="1287" xr:uid="{00000000-0005-0000-0000-0000CC040000}"/>
    <cellStyle name="40% - Énfasis2 2 2 2 3" xfId="1288" xr:uid="{00000000-0005-0000-0000-0000CD040000}"/>
    <cellStyle name="40% - Énfasis2 2 2 2 3 2" xfId="1289" xr:uid="{00000000-0005-0000-0000-0000CE040000}"/>
    <cellStyle name="40% - Énfasis2 2 2 2 4" xfId="1290" xr:uid="{00000000-0005-0000-0000-0000CF040000}"/>
    <cellStyle name="40% - Énfasis2 2 2 2 5" xfId="1291" xr:uid="{00000000-0005-0000-0000-0000D0040000}"/>
    <cellStyle name="40% - Énfasis2 2 2 3" xfId="1292" xr:uid="{00000000-0005-0000-0000-0000D1040000}"/>
    <cellStyle name="40% - Énfasis2 2 2 4" xfId="1293" xr:uid="{00000000-0005-0000-0000-0000D2040000}"/>
    <cellStyle name="40% - Énfasis2 2 2 5" xfId="1294" xr:uid="{00000000-0005-0000-0000-0000D3040000}"/>
    <cellStyle name="40% - Énfasis2 2 2 6" xfId="1295" xr:uid="{00000000-0005-0000-0000-0000D4040000}"/>
    <cellStyle name="40% - Énfasis2 2 3" xfId="1296" xr:uid="{00000000-0005-0000-0000-0000D5040000}"/>
    <cellStyle name="40% - Énfasis2 2 3 2" xfId="1297" xr:uid="{00000000-0005-0000-0000-0000D6040000}"/>
    <cellStyle name="40% - Énfasis2 2 4" xfId="1298" xr:uid="{00000000-0005-0000-0000-0000D7040000}"/>
    <cellStyle name="40% - Énfasis2 2 4 2" xfId="1299" xr:uid="{00000000-0005-0000-0000-0000D8040000}"/>
    <cellStyle name="40% - Énfasis2 2 5" xfId="1300" xr:uid="{00000000-0005-0000-0000-0000D9040000}"/>
    <cellStyle name="40% - Énfasis2 2 5 2" xfId="1301" xr:uid="{00000000-0005-0000-0000-0000DA040000}"/>
    <cellStyle name="40% - Énfasis2 2 6" xfId="1302" xr:uid="{00000000-0005-0000-0000-0000DB040000}"/>
    <cellStyle name="40% - Énfasis2 2 6 2" xfId="1303" xr:uid="{00000000-0005-0000-0000-0000DC040000}"/>
    <cellStyle name="40% - Énfasis2 2 7" xfId="1304" xr:uid="{00000000-0005-0000-0000-0000DD040000}"/>
    <cellStyle name="40% - Énfasis2 2 8" xfId="1305" xr:uid="{00000000-0005-0000-0000-0000DE040000}"/>
    <cellStyle name="40% - Énfasis2 2 9" xfId="1306" xr:uid="{00000000-0005-0000-0000-0000DF040000}"/>
    <cellStyle name="40% - Énfasis2 2 9 2" xfId="1307" xr:uid="{00000000-0005-0000-0000-0000E0040000}"/>
    <cellStyle name="40% - Énfasis2 3" xfId="1308" xr:uid="{00000000-0005-0000-0000-0000E1040000}"/>
    <cellStyle name="40% - Énfasis2 3 2" xfId="1309" xr:uid="{00000000-0005-0000-0000-0000E2040000}"/>
    <cellStyle name="40% - Énfasis2 3 2 2" xfId="1310" xr:uid="{00000000-0005-0000-0000-0000E3040000}"/>
    <cellStyle name="40% - Énfasis2 3 2 3" xfId="1311" xr:uid="{00000000-0005-0000-0000-0000E4040000}"/>
    <cellStyle name="40% - Énfasis2 3 2 4" xfId="1312" xr:uid="{00000000-0005-0000-0000-0000E5040000}"/>
    <cellStyle name="40% - Énfasis2 3 3" xfId="1313" xr:uid="{00000000-0005-0000-0000-0000E6040000}"/>
    <cellStyle name="40% - Énfasis2 3 4" xfId="1314" xr:uid="{00000000-0005-0000-0000-0000E7040000}"/>
    <cellStyle name="40% - Énfasis2 3 5" xfId="1315" xr:uid="{00000000-0005-0000-0000-0000E8040000}"/>
    <cellStyle name="40% - Énfasis2 4" xfId="1316" xr:uid="{00000000-0005-0000-0000-0000E9040000}"/>
    <cellStyle name="40% - Énfasis2 4 2" xfId="1317" xr:uid="{00000000-0005-0000-0000-0000EA040000}"/>
    <cellStyle name="40% - Énfasis2 4 2 2" xfId="1318" xr:uid="{00000000-0005-0000-0000-0000EB040000}"/>
    <cellStyle name="40% - Énfasis2 4 2 3" xfId="1319" xr:uid="{00000000-0005-0000-0000-0000EC040000}"/>
    <cellStyle name="40% - Énfasis2 4 2 4" xfId="1320" xr:uid="{00000000-0005-0000-0000-0000ED040000}"/>
    <cellStyle name="40% - Énfasis2 4 3" xfId="1321" xr:uid="{00000000-0005-0000-0000-0000EE040000}"/>
    <cellStyle name="40% - Énfasis2 4 4" xfId="1322" xr:uid="{00000000-0005-0000-0000-0000EF040000}"/>
    <cellStyle name="40% - Énfasis2 4 4 2" xfId="1323" xr:uid="{00000000-0005-0000-0000-0000F0040000}"/>
    <cellStyle name="40% - Énfasis2 4 5" xfId="1324" xr:uid="{00000000-0005-0000-0000-0000F1040000}"/>
    <cellStyle name="40% - Énfasis2 4 6" xfId="1325" xr:uid="{00000000-0005-0000-0000-0000F2040000}"/>
    <cellStyle name="40% - Énfasis2 5" xfId="1326" xr:uid="{00000000-0005-0000-0000-0000F3040000}"/>
    <cellStyle name="40% - Énfasis2 5 2" xfId="1327" xr:uid="{00000000-0005-0000-0000-0000F4040000}"/>
    <cellStyle name="40% - Énfasis2 5 2 2" xfId="1328" xr:uid="{00000000-0005-0000-0000-0000F5040000}"/>
    <cellStyle name="40% - Énfasis2 5 2 3" xfId="1329" xr:uid="{00000000-0005-0000-0000-0000F6040000}"/>
    <cellStyle name="40% - Énfasis2 5 2 4" xfId="1330" xr:uid="{00000000-0005-0000-0000-0000F7040000}"/>
    <cellStyle name="40% - Énfasis2 5 3" xfId="1331" xr:uid="{00000000-0005-0000-0000-0000F8040000}"/>
    <cellStyle name="40% - Énfasis2 5 4" xfId="1332" xr:uid="{00000000-0005-0000-0000-0000F9040000}"/>
    <cellStyle name="40% - Énfasis2 5 5" xfId="1333" xr:uid="{00000000-0005-0000-0000-0000FA040000}"/>
    <cellStyle name="40% - Énfasis2 5 6" xfId="1334" xr:uid="{00000000-0005-0000-0000-0000FB040000}"/>
    <cellStyle name="40% - Énfasis2 6" xfId="1335" xr:uid="{00000000-0005-0000-0000-0000FC040000}"/>
    <cellStyle name="40% - Énfasis2 6 2" xfId="1336" xr:uid="{00000000-0005-0000-0000-0000FD040000}"/>
    <cellStyle name="40% - Énfasis2 6 2 2" xfId="1337" xr:uid="{00000000-0005-0000-0000-0000FE040000}"/>
    <cellStyle name="40% - Énfasis2 6 2 3" xfId="1338" xr:uid="{00000000-0005-0000-0000-0000FF040000}"/>
    <cellStyle name="40% - Énfasis2 6 2 4" xfId="1339" xr:uid="{00000000-0005-0000-0000-000000050000}"/>
    <cellStyle name="40% - Énfasis2 6 3" xfId="1340" xr:uid="{00000000-0005-0000-0000-000001050000}"/>
    <cellStyle name="40% - Énfasis2 6 4" xfId="1341" xr:uid="{00000000-0005-0000-0000-000002050000}"/>
    <cellStyle name="40% - Énfasis2 6 5" xfId="1342" xr:uid="{00000000-0005-0000-0000-000003050000}"/>
    <cellStyle name="40% - Énfasis2 7" xfId="1343" xr:uid="{00000000-0005-0000-0000-000004050000}"/>
    <cellStyle name="40% - Énfasis2 7 2" xfId="1344" xr:uid="{00000000-0005-0000-0000-000005050000}"/>
    <cellStyle name="40% - Énfasis2 7 2 2" xfId="1345" xr:uid="{00000000-0005-0000-0000-000006050000}"/>
    <cellStyle name="40% - Énfasis2 7 2 3" xfId="1346" xr:uid="{00000000-0005-0000-0000-000007050000}"/>
    <cellStyle name="40% - Énfasis2 7 2 4" xfId="1347" xr:uid="{00000000-0005-0000-0000-000008050000}"/>
    <cellStyle name="40% - Énfasis2 7 3" xfId="1348" xr:uid="{00000000-0005-0000-0000-000009050000}"/>
    <cellStyle name="40% - Énfasis2 7 4" xfId="1349" xr:uid="{00000000-0005-0000-0000-00000A050000}"/>
    <cellStyle name="40% - Énfasis2 7 5" xfId="1350" xr:uid="{00000000-0005-0000-0000-00000B050000}"/>
    <cellStyle name="40% - Énfasis2 8" xfId="1351" xr:uid="{00000000-0005-0000-0000-00000C050000}"/>
    <cellStyle name="40% - Énfasis2 8 2" xfId="1352" xr:uid="{00000000-0005-0000-0000-00000D050000}"/>
    <cellStyle name="40% - Énfasis2 8 2 2" xfId="1353" xr:uid="{00000000-0005-0000-0000-00000E050000}"/>
    <cellStyle name="40% - Énfasis2 8 2 3" xfId="1354" xr:uid="{00000000-0005-0000-0000-00000F050000}"/>
    <cellStyle name="40% - Énfasis2 8 2 4" xfId="1355" xr:uid="{00000000-0005-0000-0000-000010050000}"/>
    <cellStyle name="40% - Énfasis2 8 3" xfId="1356" xr:uid="{00000000-0005-0000-0000-000011050000}"/>
    <cellStyle name="40% - Énfasis2 8 4" xfId="1357" xr:uid="{00000000-0005-0000-0000-000012050000}"/>
    <cellStyle name="40% - Énfasis2 8 5" xfId="1358" xr:uid="{00000000-0005-0000-0000-000013050000}"/>
    <cellStyle name="40% - Énfasis2 9" xfId="1359" xr:uid="{00000000-0005-0000-0000-000014050000}"/>
    <cellStyle name="40% - Énfasis2 9 2" xfId="1360" xr:uid="{00000000-0005-0000-0000-000015050000}"/>
    <cellStyle name="40% - Énfasis2 9 2 2" xfId="1361" xr:uid="{00000000-0005-0000-0000-000016050000}"/>
    <cellStyle name="40% - Énfasis2 9 2 2 2" xfId="1362" xr:uid="{00000000-0005-0000-0000-000017050000}"/>
    <cellStyle name="40% - Énfasis2 9 2 2 3" xfId="1363" xr:uid="{00000000-0005-0000-0000-000018050000}"/>
    <cellStyle name="40% - Énfasis2 9 2 2 4" xfId="1364" xr:uid="{00000000-0005-0000-0000-000019050000}"/>
    <cellStyle name="40% - Énfasis2 9 2 2 5" xfId="1365" xr:uid="{00000000-0005-0000-0000-00001A050000}"/>
    <cellStyle name="40% - Énfasis2 9 2 2 6" xfId="1366" xr:uid="{00000000-0005-0000-0000-00001B050000}"/>
    <cellStyle name="40% - Énfasis2 9 2 3" xfId="1367" xr:uid="{00000000-0005-0000-0000-00001C050000}"/>
    <cellStyle name="40% - Énfasis2 9 2 4" xfId="1368" xr:uid="{00000000-0005-0000-0000-00001D050000}"/>
    <cellStyle name="40% - Énfasis2 9 2 5" xfId="1369" xr:uid="{00000000-0005-0000-0000-00001E050000}"/>
    <cellStyle name="40% - Énfasis2 9 3" xfId="1370" xr:uid="{00000000-0005-0000-0000-00001F050000}"/>
    <cellStyle name="40% - Énfasis2 9 3 2" xfId="1371" xr:uid="{00000000-0005-0000-0000-000020050000}"/>
    <cellStyle name="40% - Énfasis2 9 3 3" xfId="1372" xr:uid="{00000000-0005-0000-0000-000021050000}"/>
    <cellStyle name="40% - Énfasis2 9 3 4" xfId="1373" xr:uid="{00000000-0005-0000-0000-000022050000}"/>
    <cellStyle name="40% - Énfasis2 9 3 5" xfId="1374" xr:uid="{00000000-0005-0000-0000-000023050000}"/>
    <cellStyle name="40% - Énfasis2 9 3 6" xfId="1375" xr:uid="{00000000-0005-0000-0000-000024050000}"/>
    <cellStyle name="40% - Énfasis2 9 4" xfId="1376" xr:uid="{00000000-0005-0000-0000-000025050000}"/>
    <cellStyle name="40% - Énfasis2 9 5" xfId="1377" xr:uid="{00000000-0005-0000-0000-000026050000}"/>
    <cellStyle name="40% - Énfasis2 9 6" xfId="1378" xr:uid="{00000000-0005-0000-0000-000027050000}"/>
    <cellStyle name="40% - Énfasis3 10" xfId="1379" xr:uid="{00000000-0005-0000-0000-000028050000}"/>
    <cellStyle name="40% - Énfasis3 10 2" xfId="1380" xr:uid="{00000000-0005-0000-0000-000029050000}"/>
    <cellStyle name="40% - Énfasis3 10 2 2" xfId="1381" xr:uid="{00000000-0005-0000-0000-00002A050000}"/>
    <cellStyle name="40% - Énfasis3 10 2 2 2" xfId="1382" xr:uid="{00000000-0005-0000-0000-00002B050000}"/>
    <cellStyle name="40% - Énfasis3 10 2 3" xfId="1383" xr:uid="{00000000-0005-0000-0000-00002C050000}"/>
    <cellStyle name="40% - Énfasis3 10 2 4" xfId="1384" xr:uid="{00000000-0005-0000-0000-00002D050000}"/>
    <cellStyle name="40% - Énfasis3 10 2 5" xfId="1385" xr:uid="{00000000-0005-0000-0000-00002E050000}"/>
    <cellStyle name="40% - Énfasis3 10 2 6" xfId="1386" xr:uid="{00000000-0005-0000-0000-00002F050000}"/>
    <cellStyle name="40% - Énfasis3 10 3" xfId="1387" xr:uid="{00000000-0005-0000-0000-000030050000}"/>
    <cellStyle name="40% - Énfasis3 10 3 2" xfId="1388" xr:uid="{00000000-0005-0000-0000-000031050000}"/>
    <cellStyle name="40% - Énfasis3 10 4" xfId="1389" xr:uid="{00000000-0005-0000-0000-000032050000}"/>
    <cellStyle name="40% - Énfasis3 10 5" xfId="1390" xr:uid="{00000000-0005-0000-0000-000033050000}"/>
    <cellStyle name="40% - Énfasis3 11" xfId="1391" xr:uid="{00000000-0005-0000-0000-000034050000}"/>
    <cellStyle name="40% - Énfasis3 11 2" xfId="1392" xr:uid="{00000000-0005-0000-0000-000035050000}"/>
    <cellStyle name="40% - Énfasis3 11 2 2" xfId="1393" xr:uid="{00000000-0005-0000-0000-000036050000}"/>
    <cellStyle name="40% - Énfasis3 11 2 3" xfId="1394" xr:uid="{00000000-0005-0000-0000-000037050000}"/>
    <cellStyle name="40% - Énfasis3 11 2 4" xfId="1395" xr:uid="{00000000-0005-0000-0000-000038050000}"/>
    <cellStyle name="40% - Énfasis3 11 2 5" xfId="1396" xr:uid="{00000000-0005-0000-0000-000039050000}"/>
    <cellStyle name="40% - Énfasis3 11 2 6" xfId="1397" xr:uid="{00000000-0005-0000-0000-00003A050000}"/>
    <cellStyle name="40% - Énfasis3 11 3" xfId="1398" xr:uid="{00000000-0005-0000-0000-00003B050000}"/>
    <cellStyle name="40% - Énfasis3 11 4" xfId="1399" xr:uid="{00000000-0005-0000-0000-00003C050000}"/>
    <cellStyle name="40% - Énfasis3 11 5" xfId="1400" xr:uid="{00000000-0005-0000-0000-00003D050000}"/>
    <cellStyle name="40% - Énfasis3 12" xfId="1401" xr:uid="{00000000-0005-0000-0000-00003E050000}"/>
    <cellStyle name="40% - Énfasis3 12 2" xfId="1402" xr:uid="{00000000-0005-0000-0000-00003F050000}"/>
    <cellStyle name="40% - Énfasis3 12 2 2" xfId="1403" xr:uid="{00000000-0005-0000-0000-000040050000}"/>
    <cellStyle name="40% - Énfasis3 12 2 3" xfId="1404" xr:uid="{00000000-0005-0000-0000-000041050000}"/>
    <cellStyle name="40% - Énfasis3 12 2 4" xfId="1405" xr:uid="{00000000-0005-0000-0000-000042050000}"/>
    <cellStyle name="40% - Énfasis3 12 2 5" xfId="1406" xr:uid="{00000000-0005-0000-0000-000043050000}"/>
    <cellStyle name="40% - Énfasis3 12 2 6" xfId="1407" xr:uid="{00000000-0005-0000-0000-000044050000}"/>
    <cellStyle name="40% - Énfasis3 12 3" xfId="1408" xr:uid="{00000000-0005-0000-0000-000045050000}"/>
    <cellStyle name="40% - Énfasis3 12 4" xfId="1409" xr:uid="{00000000-0005-0000-0000-000046050000}"/>
    <cellStyle name="40% - Énfasis3 12 5" xfId="1410" xr:uid="{00000000-0005-0000-0000-000047050000}"/>
    <cellStyle name="40% - Énfasis3 13" xfId="1411" xr:uid="{00000000-0005-0000-0000-000048050000}"/>
    <cellStyle name="40% - Énfasis3 14" xfId="1412" xr:uid="{00000000-0005-0000-0000-000049050000}"/>
    <cellStyle name="40% - Énfasis3 15" xfId="1413" xr:uid="{00000000-0005-0000-0000-00004A050000}"/>
    <cellStyle name="40% - Énfasis3 15 2" xfId="1414" xr:uid="{00000000-0005-0000-0000-00004B050000}"/>
    <cellStyle name="40% - Énfasis3 16" xfId="1415" xr:uid="{00000000-0005-0000-0000-00004C050000}"/>
    <cellStyle name="40% - Énfasis3 17" xfId="1416" xr:uid="{00000000-0005-0000-0000-00004D050000}"/>
    <cellStyle name="40% - Énfasis3 18" xfId="1417" xr:uid="{00000000-0005-0000-0000-00004E050000}"/>
    <cellStyle name="40% - Énfasis3 19" xfId="1418" xr:uid="{00000000-0005-0000-0000-00004F050000}"/>
    <cellStyle name="40% - Énfasis3 2" xfId="34" xr:uid="{00000000-0005-0000-0000-000050050000}"/>
    <cellStyle name="40% - Énfasis3 2 2" xfId="1419" xr:uid="{00000000-0005-0000-0000-000051050000}"/>
    <cellStyle name="40% - Énfasis3 2 2 2" xfId="1420" xr:uid="{00000000-0005-0000-0000-000052050000}"/>
    <cellStyle name="40% - Énfasis3 2 2 2 2" xfId="1421" xr:uid="{00000000-0005-0000-0000-000053050000}"/>
    <cellStyle name="40% - Énfasis3 2 2 2 3" xfId="1422" xr:uid="{00000000-0005-0000-0000-000054050000}"/>
    <cellStyle name="40% - Énfasis3 2 2 2 3 2" xfId="1423" xr:uid="{00000000-0005-0000-0000-000055050000}"/>
    <cellStyle name="40% - Énfasis3 2 2 2 4" xfId="1424" xr:uid="{00000000-0005-0000-0000-000056050000}"/>
    <cellStyle name="40% - Énfasis3 2 2 2 5" xfId="1425" xr:uid="{00000000-0005-0000-0000-000057050000}"/>
    <cellStyle name="40% - Énfasis3 2 2 3" xfId="1426" xr:uid="{00000000-0005-0000-0000-000058050000}"/>
    <cellStyle name="40% - Énfasis3 2 2 4" xfId="1427" xr:uid="{00000000-0005-0000-0000-000059050000}"/>
    <cellStyle name="40% - Énfasis3 2 2 5" xfId="1428" xr:uid="{00000000-0005-0000-0000-00005A050000}"/>
    <cellStyle name="40% - Énfasis3 2 2 6" xfId="1429" xr:uid="{00000000-0005-0000-0000-00005B050000}"/>
    <cellStyle name="40% - Énfasis3 2 3" xfId="1430" xr:uid="{00000000-0005-0000-0000-00005C050000}"/>
    <cellStyle name="40% - Énfasis3 2 3 2" xfId="1431" xr:uid="{00000000-0005-0000-0000-00005D050000}"/>
    <cellStyle name="40% - Énfasis3 2 4" xfId="1432" xr:uid="{00000000-0005-0000-0000-00005E050000}"/>
    <cellStyle name="40% - Énfasis3 2 4 2" xfId="1433" xr:uid="{00000000-0005-0000-0000-00005F050000}"/>
    <cellStyle name="40% - Énfasis3 2 5" xfId="1434" xr:uid="{00000000-0005-0000-0000-000060050000}"/>
    <cellStyle name="40% - Énfasis3 2 5 2" xfId="1435" xr:uid="{00000000-0005-0000-0000-000061050000}"/>
    <cellStyle name="40% - Énfasis3 2 6" xfId="1436" xr:uid="{00000000-0005-0000-0000-000062050000}"/>
    <cellStyle name="40% - Énfasis3 2 6 2" xfId="1437" xr:uid="{00000000-0005-0000-0000-000063050000}"/>
    <cellStyle name="40% - Énfasis3 2 7" xfId="1438" xr:uid="{00000000-0005-0000-0000-000064050000}"/>
    <cellStyle name="40% - Énfasis3 2 8" xfId="1439" xr:uid="{00000000-0005-0000-0000-000065050000}"/>
    <cellStyle name="40% - Énfasis3 2 9" xfId="1440" xr:uid="{00000000-0005-0000-0000-000066050000}"/>
    <cellStyle name="40% - Énfasis3 2 9 2" xfId="1441" xr:uid="{00000000-0005-0000-0000-000067050000}"/>
    <cellStyle name="40% - Énfasis3 3" xfId="1442" xr:uid="{00000000-0005-0000-0000-000068050000}"/>
    <cellStyle name="40% - Énfasis3 3 2" xfId="1443" xr:uid="{00000000-0005-0000-0000-000069050000}"/>
    <cellStyle name="40% - Énfasis3 3 2 2" xfId="1444" xr:uid="{00000000-0005-0000-0000-00006A050000}"/>
    <cellStyle name="40% - Énfasis3 3 2 3" xfId="1445" xr:uid="{00000000-0005-0000-0000-00006B050000}"/>
    <cellStyle name="40% - Énfasis3 3 2 4" xfId="1446" xr:uid="{00000000-0005-0000-0000-00006C050000}"/>
    <cellStyle name="40% - Énfasis3 3 3" xfId="1447" xr:uid="{00000000-0005-0000-0000-00006D050000}"/>
    <cellStyle name="40% - Énfasis3 3 4" xfId="1448" xr:uid="{00000000-0005-0000-0000-00006E050000}"/>
    <cellStyle name="40% - Énfasis3 3 5" xfId="1449" xr:uid="{00000000-0005-0000-0000-00006F050000}"/>
    <cellStyle name="40% - Énfasis3 4" xfId="1450" xr:uid="{00000000-0005-0000-0000-000070050000}"/>
    <cellStyle name="40% - Énfasis3 4 2" xfId="1451" xr:uid="{00000000-0005-0000-0000-000071050000}"/>
    <cellStyle name="40% - Énfasis3 4 2 2" xfId="1452" xr:uid="{00000000-0005-0000-0000-000072050000}"/>
    <cellStyle name="40% - Énfasis3 4 2 3" xfId="1453" xr:uid="{00000000-0005-0000-0000-000073050000}"/>
    <cellStyle name="40% - Énfasis3 4 2 4" xfId="1454" xr:uid="{00000000-0005-0000-0000-000074050000}"/>
    <cellStyle name="40% - Énfasis3 4 3" xfId="1455" xr:uid="{00000000-0005-0000-0000-000075050000}"/>
    <cellStyle name="40% - Énfasis3 4 4" xfId="1456" xr:uid="{00000000-0005-0000-0000-000076050000}"/>
    <cellStyle name="40% - Énfasis3 4 4 2" xfId="1457" xr:uid="{00000000-0005-0000-0000-000077050000}"/>
    <cellStyle name="40% - Énfasis3 4 5" xfId="1458" xr:uid="{00000000-0005-0000-0000-000078050000}"/>
    <cellStyle name="40% - Énfasis3 4 6" xfId="1459" xr:uid="{00000000-0005-0000-0000-000079050000}"/>
    <cellStyle name="40% - Énfasis3 5" xfId="1460" xr:uid="{00000000-0005-0000-0000-00007A050000}"/>
    <cellStyle name="40% - Énfasis3 5 2" xfId="1461" xr:uid="{00000000-0005-0000-0000-00007B050000}"/>
    <cellStyle name="40% - Énfasis3 5 2 2" xfId="1462" xr:uid="{00000000-0005-0000-0000-00007C050000}"/>
    <cellStyle name="40% - Énfasis3 5 2 3" xfId="1463" xr:uid="{00000000-0005-0000-0000-00007D050000}"/>
    <cellStyle name="40% - Énfasis3 5 2 4" xfId="1464" xr:uid="{00000000-0005-0000-0000-00007E050000}"/>
    <cellStyle name="40% - Énfasis3 5 3" xfId="1465" xr:uid="{00000000-0005-0000-0000-00007F050000}"/>
    <cellStyle name="40% - Énfasis3 5 4" xfId="1466" xr:uid="{00000000-0005-0000-0000-000080050000}"/>
    <cellStyle name="40% - Énfasis3 5 5" xfId="1467" xr:uid="{00000000-0005-0000-0000-000081050000}"/>
    <cellStyle name="40% - Énfasis3 5 6" xfId="1468" xr:uid="{00000000-0005-0000-0000-000082050000}"/>
    <cellStyle name="40% - Énfasis3 6" xfId="1469" xr:uid="{00000000-0005-0000-0000-000083050000}"/>
    <cellStyle name="40% - Énfasis3 6 2" xfId="1470" xr:uid="{00000000-0005-0000-0000-000084050000}"/>
    <cellStyle name="40% - Énfasis3 6 2 2" xfId="1471" xr:uid="{00000000-0005-0000-0000-000085050000}"/>
    <cellStyle name="40% - Énfasis3 6 2 3" xfId="1472" xr:uid="{00000000-0005-0000-0000-000086050000}"/>
    <cellStyle name="40% - Énfasis3 6 2 4" xfId="1473" xr:uid="{00000000-0005-0000-0000-000087050000}"/>
    <cellStyle name="40% - Énfasis3 6 3" xfId="1474" xr:uid="{00000000-0005-0000-0000-000088050000}"/>
    <cellStyle name="40% - Énfasis3 6 4" xfId="1475" xr:uid="{00000000-0005-0000-0000-000089050000}"/>
    <cellStyle name="40% - Énfasis3 6 5" xfId="1476" xr:uid="{00000000-0005-0000-0000-00008A050000}"/>
    <cellStyle name="40% - Énfasis3 7" xfId="1477" xr:uid="{00000000-0005-0000-0000-00008B050000}"/>
    <cellStyle name="40% - Énfasis3 7 2" xfId="1478" xr:uid="{00000000-0005-0000-0000-00008C050000}"/>
    <cellStyle name="40% - Énfasis3 7 2 2" xfId="1479" xr:uid="{00000000-0005-0000-0000-00008D050000}"/>
    <cellStyle name="40% - Énfasis3 7 2 3" xfId="1480" xr:uid="{00000000-0005-0000-0000-00008E050000}"/>
    <cellStyle name="40% - Énfasis3 7 2 4" xfId="1481" xr:uid="{00000000-0005-0000-0000-00008F050000}"/>
    <cellStyle name="40% - Énfasis3 7 3" xfId="1482" xr:uid="{00000000-0005-0000-0000-000090050000}"/>
    <cellStyle name="40% - Énfasis3 7 4" xfId="1483" xr:uid="{00000000-0005-0000-0000-000091050000}"/>
    <cellStyle name="40% - Énfasis3 7 5" xfId="1484" xr:uid="{00000000-0005-0000-0000-000092050000}"/>
    <cellStyle name="40% - Énfasis3 8" xfId="1485" xr:uid="{00000000-0005-0000-0000-000093050000}"/>
    <cellStyle name="40% - Énfasis3 8 2" xfId="1486" xr:uid="{00000000-0005-0000-0000-000094050000}"/>
    <cellStyle name="40% - Énfasis3 8 2 2" xfId="1487" xr:uid="{00000000-0005-0000-0000-000095050000}"/>
    <cellStyle name="40% - Énfasis3 8 2 3" xfId="1488" xr:uid="{00000000-0005-0000-0000-000096050000}"/>
    <cellStyle name="40% - Énfasis3 8 2 4" xfId="1489" xr:uid="{00000000-0005-0000-0000-000097050000}"/>
    <cellStyle name="40% - Énfasis3 8 3" xfId="1490" xr:uid="{00000000-0005-0000-0000-000098050000}"/>
    <cellStyle name="40% - Énfasis3 8 4" xfId="1491" xr:uid="{00000000-0005-0000-0000-000099050000}"/>
    <cellStyle name="40% - Énfasis3 8 5" xfId="1492" xr:uid="{00000000-0005-0000-0000-00009A050000}"/>
    <cellStyle name="40% - Énfasis3 9" xfId="1493" xr:uid="{00000000-0005-0000-0000-00009B050000}"/>
    <cellStyle name="40% - Énfasis3 9 2" xfId="1494" xr:uid="{00000000-0005-0000-0000-00009C050000}"/>
    <cellStyle name="40% - Énfasis3 9 2 2" xfId="1495" xr:uid="{00000000-0005-0000-0000-00009D050000}"/>
    <cellStyle name="40% - Énfasis3 9 2 2 2" xfId="1496" xr:uid="{00000000-0005-0000-0000-00009E050000}"/>
    <cellStyle name="40% - Énfasis3 9 2 2 3" xfId="1497" xr:uid="{00000000-0005-0000-0000-00009F050000}"/>
    <cellStyle name="40% - Énfasis3 9 2 2 4" xfId="1498" xr:uid="{00000000-0005-0000-0000-0000A0050000}"/>
    <cellStyle name="40% - Énfasis3 9 2 2 5" xfId="1499" xr:uid="{00000000-0005-0000-0000-0000A1050000}"/>
    <cellStyle name="40% - Énfasis3 9 2 2 6" xfId="1500" xr:uid="{00000000-0005-0000-0000-0000A2050000}"/>
    <cellStyle name="40% - Énfasis3 9 2 3" xfId="1501" xr:uid="{00000000-0005-0000-0000-0000A3050000}"/>
    <cellStyle name="40% - Énfasis3 9 2 4" xfId="1502" xr:uid="{00000000-0005-0000-0000-0000A4050000}"/>
    <cellStyle name="40% - Énfasis3 9 2 5" xfId="1503" xr:uid="{00000000-0005-0000-0000-0000A5050000}"/>
    <cellStyle name="40% - Énfasis3 9 3" xfId="1504" xr:uid="{00000000-0005-0000-0000-0000A6050000}"/>
    <cellStyle name="40% - Énfasis3 9 3 2" xfId="1505" xr:uid="{00000000-0005-0000-0000-0000A7050000}"/>
    <cellStyle name="40% - Énfasis3 9 3 3" xfId="1506" xr:uid="{00000000-0005-0000-0000-0000A8050000}"/>
    <cellStyle name="40% - Énfasis3 9 3 4" xfId="1507" xr:uid="{00000000-0005-0000-0000-0000A9050000}"/>
    <cellStyle name="40% - Énfasis3 9 3 5" xfId="1508" xr:uid="{00000000-0005-0000-0000-0000AA050000}"/>
    <cellStyle name="40% - Énfasis3 9 3 6" xfId="1509" xr:uid="{00000000-0005-0000-0000-0000AB050000}"/>
    <cellStyle name="40% - Énfasis3 9 4" xfId="1510" xr:uid="{00000000-0005-0000-0000-0000AC050000}"/>
    <cellStyle name="40% - Énfasis3 9 5" xfId="1511" xr:uid="{00000000-0005-0000-0000-0000AD050000}"/>
    <cellStyle name="40% - Énfasis3 9 6" xfId="1512" xr:uid="{00000000-0005-0000-0000-0000AE050000}"/>
    <cellStyle name="40% - Énfasis4 10" xfId="1513" xr:uid="{00000000-0005-0000-0000-0000AF050000}"/>
    <cellStyle name="40% - Énfasis4 10 2" xfId="1514" xr:uid="{00000000-0005-0000-0000-0000B0050000}"/>
    <cellStyle name="40% - Énfasis4 10 2 2" xfId="1515" xr:uid="{00000000-0005-0000-0000-0000B1050000}"/>
    <cellStyle name="40% - Énfasis4 10 2 2 2" xfId="1516" xr:uid="{00000000-0005-0000-0000-0000B2050000}"/>
    <cellStyle name="40% - Énfasis4 10 2 3" xfId="1517" xr:uid="{00000000-0005-0000-0000-0000B3050000}"/>
    <cellStyle name="40% - Énfasis4 10 2 4" xfId="1518" xr:uid="{00000000-0005-0000-0000-0000B4050000}"/>
    <cellStyle name="40% - Énfasis4 10 2 5" xfId="1519" xr:uid="{00000000-0005-0000-0000-0000B5050000}"/>
    <cellStyle name="40% - Énfasis4 10 2 6" xfId="1520" xr:uid="{00000000-0005-0000-0000-0000B6050000}"/>
    <cellStyle name="40% - Énfasis4 10 3" xfId="1521" xr:uid="{00000000-0005-0000-0000-0000B7050000}"/>
    <cellStyle name="40% - Énfasis4 10 3 2" xfId="1522" xr:uid="{00000000-0005-0000-0000-0000B8050000}"/>
    <cellStyle name="40% - Énfasis4 10 4" xfId="1523" xr:uid="{00000000-0005-0000-0000-0000B9050000}"/>
    <cellStyle name="40% - Énfasis4 10 5" xfId="1524" xr:uid="{00000000-0005-0000-0000-0000BA050000}"/>
    <cellStyle name="40% - Énfasis4 11" xfId="1525" xr:uid="{00000000-0005-0000-0000-0000BB050000}"/>
    <cellStyle name="40% - Énfasis4 11 2" xfId="1526" xr:uid="{00000000-0005-0000-0000-0000BC050000}"/>
    <cellStyle name="40% - Énfasis4 11 2 2" xfId="1527" xr:uid="{00000000-0005-0000-0000-0000BD050000}"/>
    <cellStyle name="40% - Énfasis4 11 2 3" xfId="1528" xr:uid="{00000000-0005-0000-0000-0000BE050000}"/>
    <cellStyle name="40% - Énfasis4 11 2 4" xfId="1529" xr:uid="{00000000-0005-0000-0000-0000BF050000}"/>
    <cellStyle name="40% - Énfasis4 11 2 5" xfId="1530" xr:uid="{00000000-0005-0000-0000-0000C0050000}"/>
    <cellStyle name="40% - Énfasis4 11 2 6" xfId="1531" xr:uid="{00000000-0005-0000-0000-0000C1050000}"/>
    <cellStyle name="40% - Énfasis4 11 3" xfId="1532" xr:uid="{00000000-0005-0000-0000-0000C2050000}"/>
    <cellStyle name="40% - Énfasis4 11 4" xfId="1533" xr:uid="{00000000-0005-0000-0000-0000C3050000}"/>
    <cellStyle name="40% - Énfasis4 11 5" xfId="1534" xr:uid="{00000000-0005-0000-0000-0000C4050000}"/>
    <cellStyle name="40% - Énfasis4 12" xfId="1535" xr:uid="{00000000-0005-0000-0000-0000C5050000}"/>
    <cellStyle name="40% - Énfasis4 12 2" xfId="1536" xr:uid="{00000000-0005-0000-0000-0000C6050000}"/>
    <cellStyle name="40% - Énfasis4 12 2 2" xfId="1537" xr:uid="{00000000-0005-0000-0000-0000C7050000}"/>
    <cellStyle name="40% - Énfasis4 12 2 3" xfId="1538" xr:uid="{00000000-0005-0000-0000-0000C8050000}"/>
    <cellStyle name="40% - Énfasis4 12 2 4" xfId="1539" xr:uid="{00000000-0005-0000-0000-0000C9050000}"/>
    <cellStyle name="40% - Énfasis4 12 2 5" xfId="1540" xr:uid="{00000000-0005-0000-0000-0000CA050000}"/>
    <cellStyle name="40% - Énfasis4 12 2 6" xfId="1541" xr:uid="{00000000-0005-0000-0000-0000CB050000}"/>
    <cellStyle name="40% - Énfasis4 12 3" xfId="1542" xr:uid="{00000000-0005-0000-0000-0000CC050000}"/>
    <cellStyle name="40% - Énfasis4 12 4" xfId="1543" xr:uid="{00000000-0005-0000-0000-0000CD050000}"/>
    <cellStyle name="40% - Énfasis4 12 5" xfId="1544" xr:uid="{00000000-0005-0000-0000-0000CE050000}"/>
    <cellStyle name="40% - Énfasis4 13" xfId="1545" xr:uid="{00000000-0005-0000-0000-0000CF050000}"/>
    <cellStyle name="40% - Énfasis4 14" xfId="1546" xr:uid="{00000000-0005-0000-0000-0000D0050000}"/>
    <cellStyle name="40% - Énfasis4 15" xfId="1547" xr:uid="{00000000-0005-0000-0000-0000D1050000}"/>
    <cellStyle name="40% - Énfasis4 15 2" xfId="1548" xr:uid="{00000000-0005-0000-0000-0000D2050000}"/>
    <cellStyle name="40% - Énfasis4 16" xfId="1549" xr:uid="{00000000-0005-0000-0000-0000D3050000}"/>
    <cellStyle name="40% - Énfasis4 17" xfId="1550" xr:uid="{00000000-0005-0000-0000-0000D4050000}"/>
    <cellStyle name="40% - Énfasis4 18" xfId="1551" xr:uid="{00000000-0005-0000-0000-0000D5050000}"/>
    <cellStyle name="40% - Énfasis4 19" xfId="1552" xr:uid="{00000000-0005-0000-0000-0000D6050000}"/>
    <cellStyle name="40% - Énfasis4 2" xfId="25" xr:uid="{00000000-0005-0000-0000-0000D7050000}"/>
    <cellStyle name="40% - Énfasis4 2 2" xfId="1553" xr:uid="{00000000-0005-0000-0000-0000D8050000}"/>
    <cellStyle name="40% - Énfasis4 2 2 2" xfId="1554" xr:uid="{00000000-0005-0000-0000-0000D9050000}"/>
    <cellStyle name="40% - Énfasis4 2 2 2 2" xfId="1555" xr:uid="{00000000-0005-0000-0000-0000DA050000}"/>
    <cellStyle name="40% - Énfasis4 2 2 2 3" xfId="1556" xr:uid="{00000000-0005-0000-0000-0000DB050000}"/>
    <cellStyle name="40% - Énfasis4 2 2 2 3 2" xfId="1557" xr:uid="{00000000-0005-0000-0000-0000DC050000}"/>
    <cellStyle name="40% - Énfasis4 2 2 2 4" xfId="1558" xr:uid="{00000000-0005-0000-0000-0000DD050000}"/>
    <cellStyle name="40% - Énfasis4 2 2 2 5" xfId="1559" xr:uid="{00000000-0005-0000-0000-0000DE050000}"/>
    <cellStyle name="40% - Énfasis4 2 2 3" xfId="1560" xr:uid="{00000000-0005-0000-0000-0000DF050000}"/>
    <cellStyle name="40% - Énfasis4 2 2 4" xfId="1561" xr:uid="{00000000-0005-0000-0000-0000E0050000}"/>
    <cellStyle name="40% - Énfasis4 2 2 5" xfId="1562" xr:uid="{00000000-0005-0000-0000-0000E1050000}"/>
    <cellStyle name="40% - Énfasis4 2 2 6" xfId="1563" xr:uid="{00000000-0005-0000-0000-0000E2050000}"/>
    <cellStyle name="40% - Énfasis4 2 3" xfId="1564" xr:uid="{00000000-0005-0000-0000-0000E3050000}"/>
    <cellStyle name="40% - Énfasis4 2 3 2" xfId="1565" xr:uid="{00000000-0005-0000-0000-0000E4050000}"/>
    <cellStyle name="40% - Énfasis4 2 4" xfId="1566" xr:uid="{00000000-0005-0000-0000-0000E5050000}"/>
    <cellStyle name="40% - Énfasis4 2 4 2" xfId="1567" xr:uid="{00000000-0005-0000-0000-0000E6050000}"/>
    <cellStyle name="40% - Énfasis4 2 5" xfId="1568" xr:uid="{00000000-0005-0000-0000-0000E7050000}"/>
    <cellStyle name="40% - Énfasis4 2 5 2" xfId="1569" xr:uid="{00000000-0005-0000-0000-0000E8050000}"/>
    <cellStyle name="40% - Énfasis4 2 6" xfId="1570" xr:uid="{00000000-0005-0000-0000-0000E9050000}"/>
    <cellStyle name="40% - Énfasis4 2 6 2" xfId="1571" xr:uid="{00000000-0005-0000-0000-0000EA050000}"/>
    <cellStyle name="40% - Énfasis4 2 7" xfId="1572" xr:uid="{00000000-0005-0000-0000-0000EB050000}"/>
    <cellStyle name="40% - Énfasis4 2 8" xfId="1573" xr:uid="{00000000-0005-0000-0000-0000EC050000}"/>
    <cellStyle name="40% - Énfasis4 2 9" xfId="1574" xr:uid="{00000000-0005-0000-0000-0000ED050000}"/>
    <cellStyle name="40% - Énfasis4 2 9 2" xfId="1575" xr:uid="{00000000-0005-0000-0000-0000EE050000}"/>
    <cellStyle name="40% - Énfasis4 3" xfId="1576" xr:uid="{00000000-0005-0000-0000-0000EF050000}"/>
    <cellStyle name="40% - Énfasis4 3 2" xfId="1577" xr:uid="{00000000-0005-0000-0000-0000F0050000}"/>
    <cellStyle name="40% - Énfasis4 3 2 2" xfId="1578" xr:uid="{00000000-0005-0000-0000-0000F1050000}"/>
    <cellStyle name="40% - Énfasis4 3 2 3" xfId="1579" xr:uid="{00000000-0005-0000-0000-0000F2050000}"/>
    <cellStyle name="40% - Énfasis4 3 2 4" xfId="1580" xr:uid="{00000000-0005-0000-0000-0000F3050000}"/>
    <cellStyle name="40% - Énfasis4 3 3" xfId="1581" xr:uid="{00000000-0005-0000-0000-0000F4050000}"/>
    <cellStyle name="40% - Énfasis4 3 4" xfId="1582" xr:uid="{00000000-0005-0000-0000-0000F5050000}"/>
    <cellStyle name="40% - Énfasis4 3 5" xfId="1583" xr:uid="{00000000-0005-0000-0000-0000F6050000}"/>
    <cellStyle name="40% - Énfasis4 4" xfId="1584" xr:uid="{00000000-0005-0000-0000-0000F7050000}"/>
    <cellStyle name="40% - Énfasis4 4 2" xfId="1585" xr:uid="{00000000-0005-0000-0000-0000F8050000}"/>
    <cellStyle name="40% - Énfasis4 4 2 2" xfId="1586" xr:uid="{00000000-0005-0000-0000-0000F9050000}"/>
    <cellStyle name="40% - Énfasis4 4 2 3" xfId="1587" xr:uid="{00000000-0005-0000-0000-0000FA050000}"/>
    <cellStyle name="40% - Énfasis4 4 2 4" xfId="1588" xr:uid="{00000000-0005-0000-0000-0000FB050000}"/>
    <cellStyle name="40% - Énfasis4 4 3" xfId="1589" xr:uid="{00000000-0005-0000-0000-0000FC050000}"/>
    <cellStyle name="40% - Énfasis4 4 4" xfId="1590" xr:uid="{00000000-0005-0000-0000-0000FD050000}"/>
    <cellStyle name="40% - Énfasis4 4 4 2" xfId="1591" xr:uid="{00000000-0005-0000-0000-0000FE050000}"/>
    <cellStyle name="40% - Énfasis4 4 5" xfId="1592" xr:uid="{00000000-0005-0000-0000-0000FF050000}"/>
    <cellStyle name="40% - Énfasis4 4 6" xfId="1593" xr:uid="{00000000-0005-0000-0000-000000060000}"/>
    <cellStyle name="40% - Énfasis4 5" xfId="1594" xr:uid="{00000000-0005-0000-0000-000001060000}"/>
    <cellStyle name="40% - Énfasis4 5 2" xfId="1595" xr:uid="{00000000-0005-0000-0000-000002060000}"/>
    <cellStyle name="40% - Énfasis4 5 2 2" xfId="1596" xr:uid="{00000000-0005-0000-0000-000003060000}"/>
    <cellStyle name="40% - Énfasis4 5 2 3" xfId="1597" xr:uid="{00000000-0005-0000-0000-000004060000}"/>
    <cellStyle name="40% - Énfasis4 5 2 4" xfId="1598" xr:uid="{00000000-0005-0000-0000-000005060000}"/>
    <cellStyle name="40% - Énfasis4 5 3" xfId="1599" xr:uid="{00000000-0005-0000-0000-000006060000}"/>
    <cellStyle name="40% - Énfasis4 5 4" xfId="1600" xr:uid="{00000000-0005-0000-0000-000007060000}"/>
    <cellStyle name="40% - Énfasis4 5 5" xfId="1601" xr:uid="{00000000-0005-0000-0000-000008060000}"/>
    <cellStyle name="40% - Énfasis4 5 6" xfId="1602" xr:uid="{00000000-0005-0000-0000-000009060000}"/>
    <cellStyle name="40% - Énfasis4 6" xfId="1603" xr:uid="{00000000-0005-0000-0000-00000A060000}"/>
    <cellStyle name="40% - Énfasis4 6 2" xfId="1604" xr:uid="{00000000-0005-0000-0000-00000B060000}"/>
    <cellStyle name="40% - Énfasis4 6 2 2" xfId="1605" xr:uid="{00000000-0005-0000-0000-00000C060000}"/>
    <cellStyle name="40% - Énfasis4 6 2 3" xfId="1606" xr:uid="{00000000-0005-0000-0000-00000D060000}"/>
    <cellStyle name="40% - Énfasis4 6 2 4" xfId="1607" xr:uid="{00000000-0005-0000-0000-00000E060000}"/>
    <cellStyle name="40% - Énfasis4 6 3" xfId="1608" xr:uid="{00000000-0005-0000-0000-00000F060000}"/>
    <cellStyle name="40% - Énfasis4 6 4" xfId="1609" xr:uid="{00000000-0005-0000-0000-000010060000}"/>
    <cellStyle name="40% - Énfasis4 6 5" xfId="1610" xr:uid="{00000000-0005-0000-0000-000011060000}"/>
    <cellStyle name="40% - Énfasis4 7" xfId="1611" xr:uid="{00000000-0005-0000-0000-000012060000}"/>
    <cellStyle name="40% - Énfasis4 7 2" xfId="1612" xr:uid="{00000000-0005-0000-0000-000013060000}"/>
    <cellStyle name="40% - Énfasis4 7 2 2" xfId="1613" xr:uid="{00000000-0005-0000-0000-000014060000}"/>
    <cellStyle name="40% - Énfasis4 7 2 3" xfId="1614" xr:uid="{00000000-0005-0000-0000-000015060000}"/>
    <cellStyle name="40% - Énfasis4 7 2 4" xfId="1615" xr:uid="{00000000-0005-0000-0000-000016060000}"/>
    <cellStyle name="40% - Énfasis4 7 3" xfId="1616" xr:uid="{00000000-0005-0000-0000-000017060000}"/>
    <cellStyle name="40% - Énfasis4 7 4" xfId="1617" xr:uid="{00000000-0005-0000-0000-000018060000}"/>
    <cellStyle name="40% - Énfasis4 7 5" xfId="1618" xr:uid="{00000000-0005-0000-0000-000019060000}"/>
    <cellStyle name="40% - Énfasis4 8" xfId="1619" xr:uid="{00000000-0005-0000-0000-00001A060000}"/>
    <cellStyle name="40% - Énfasis4 8 2" xfId="1620" xr:uid="{00000000-0005-0000-0000-00001B060000}"/>
    <cellStyle name="40% - Énfasis4 8 2 2" xfId="1621" xr:uid="{00000000-0005-0000-0000-00001C060000}"/>
    <cellStyle name="40% - Énfasis4 8 2 3" xfId="1622" xr:uid="{00000000-0005-0000-0000-00001D060000}"/>
    <cellStyle name="40% - Énfasis4 8 2 4" xfId="1623" xr:uid="{00000000-0005-0000-0000-00001E060000}"/>
    <cellStyle name="40% - Énfasis4 8 3" xfId="1624" xr:uid="{00000000-0005-0000-0000-00001F060000}"/>
    <cellStyle name="40% - Énfasis4 8 4" xfId="1625" xr:uid="{00000000-0005-0000-0000-000020060000}"/>
    <cellStyle name="40% - Énfasis4 8 5" xfId="1626" xr:uid="{00000000-0005-0000-0000-000021060000}"/>
    <cellStyle name="40% - Énfasis4 9" xfId="1627" xr:uid="{00000000-0005-0000-0000-000022060000}"/>
    <cellStyle name="40% - Énfasis4 9 2" xfId="1628" xr:uid="{00000000-0005-0000-0000-000023060000}"/>
    <cellStyle name="40% - Énfasis4 9 2 2" xfId="1629" xr:uid="{00000000-0005-0000-0000-000024060000}"/>
    <cellStyle name="40% - Énfasis4 9 2 2 2" xfId="1630" xr:uid="{00000000-0005-0000-0000-000025060000}"/>
    <cellStyle name="40% - Énfasis4 9 2 2 3" xfId="1631" xr:uid="{00000000-0005-0000-0000-000026060000}"/>
    <cellStyle name="40% - Énfasis4 9 2 2 4" xfId="1632" xr:uid="{00000000-0005-0000-0000-000027060000}"/>
    <cellStyle name="40% - Énfasis4 9 2 2 5" xfId="1633" xr:uid="{00000000-0005-0000-0000-000028060000}"/>
    <cellStyle name="40% - Énfasis4 9 2 2 6" xfId="1634" xr:uid="{00000000-0005-0000-0000-000029060000}"/>
    <cellStyle name="40% - Énfasis4 9 2 3" xfId="1635" xr:uid="{00000000-0005-0000-0000-00002A060000}"/>
    <cellStyle name="40% - Énfasis4 9 2 4" xfId="1636" xr:uid="{00000000-0005-0000-0000-00002B060000}"/>
    <cellStyle name="40% - Énfasis4 9 2 5" xfId="1637" xr:uid="{00000000-0005-0000-0000-00002C060000}"/>
    <cellStyle name="40% - Énfasis4 9 3" xfId="1638" xr:uid="{00000000-0005-0000-0000-00002D060000}"/>
    <cellStyle name="40% - Énfasis4 9 3 2" xfId="1639" xr:uid="{00000000-0005-0000-0000-00002E060000}"/>
    <cellStyle name="40% - Énfasis4 9 3 3" xfId="1640" xr:uid="{00000000-0005-0000-0000-00002F060000}"/>
    <cellStyle name="40% - Énfasis4 9 3 4" xfId="1641" xr:uid="{00000000-0005-0000-0000-000030060000}"/>
    <cellStyle name="40% - Énfasis4 9 3 5" xfId="1642" xr:uid="{00000000-0005-0000-0000-000031060000}"/>
    <cellStyle name="40% - Énfasis4 9 3 6" xfId="1643" xr:uid="{00000000-0005-0000-0000-000032060000}"/>
    <cellStyle name="40% - Énfasis4 9 4" xfId="1644" xr:uid="{00000000-0005-0000-0000-000033060000}"/>
    <cellStyle name="40% - Énfasis4 9 5" xfId="1645" xr:uid="{00000000-0005-0000-0000-000034060000}"/>
    <cellStyle name="40% - Énfasis4 9 6" xfId="1646" xr:uid="{00000000-0005-0000-0000-000035060000}"/>
    <cellStyle name="40% - Énfasis5 10" xfId="1647" xr:uid="{00000000-0005-0000-0000-000036060000}"/>
    <cellStyle name="40% - Énfasis5 10 2" xfId="1648" xr:uid="{00000000-0005-0000-0000-000037060000}"/>
    <cellStyle name="40% - Énfasis5 10 2 2" xfId="1649" xr:uid="{00000000-0005-0000-0000-000038060000}"/>
    <cellStyle name="40% - Énfasis5 10 2 2 2" xfId="1650" xr:uid="{00000000-0005-0000-0000-000039060000}"/>
    <cellStyle name="40% - Énfasis5 10 2 3" xfId="1651" xr:uid="{00000000-0005-0000-0000-00003A060000}"/>
    <cellStyle name="40% - Énfasis5 10 2 4" xfId="1652" xr:uid="{00000000-0005-0000-0000-00003B060000}"/>
    <cellStyle name="40% - Énfasis5 10 2 5" xfId="1653" xr:uid="{00000000-0005-0000-0000-00003C060000}"/>
    <cellStyle name="40% - Énfasis5 10 2 6" xfId="1654" xr:uid="{00000000-0005-0000-0000-00003D060000}"/>
    <cellStyle name="40% - Énfasis5 10 3" xfId="1655" xr:uid="{00000000-0005-0000-0000-00003E060000}"/>
    <cellStyle name="40% - Énfasis5 10 3 2" xfId="1656" xr:uid="{00000000-0005-0000-0000-00003F060000}"/>
    <cellStyle name="40% - Énfasis5 10 4" xfId="1657" xr:uid="{00000000-0005-0000-0000-000040060000}"/>
    <cellStyle name="40% - Énfasis5 10 5" xfId="1658" xr:uid="{00000000-0005-0000-0000-000041060000}"/>
    <cellStyle name="40% - Énfasis5 11" xfId="1659" xr:uid="{00000000-0005-0000-0000-000042060000}"/>
    <cellStyle name="40% - Énfasis5 11 2" xfId="1660" xr:uid="{00000000-0005-0000-0000-000043060000}"/>
    <cellStyle name="40% - Énfasis5 11 2 2" xfId="1661" xr:uid="{00000000-0005-0000-0000-000044060000}"/>
    <cellStyle name="40% - Énfasis5 11 2 3" xfId="1662" xr:uid="{00000000-0005-0000-0000-000045060000}"/>
    <cellStyle name="40% - Énfasis5 11 2 4" xfId="1663" xr:uid="{00000000-0005-0000-0000-000046060000}"/>
    <cellStyle name="40% - Énfasis5 11 2 5" xfId="1664" xr:uid="{00000000-0005-0000-0000-000047060000}"/>
    <cellStyle name="40% - Énfasis5 11 2 6" xfId="1665" xr:uid="{00000000-0005-0000-0000-000048060000}"/>
    <cellStyle name="40% - Énfasis5 11 3" xfId="1666" xr:uid="{00000000-0005-0000-0000-000049060000}"/>
    <cellStyle name="40% - Énfasis5 11 4" xfId="1667" xr:uid="{00000000-0005-0000-0000-00004A060000}"/>
    <cellStyle name="40% - Énfasis5 11 5" xfId="1668" xr:uid="{00000000-0005-0000-0000-00004B060000}"/>
    <cellStyle name="40% - Énfasis5 12" xfId="1669" xr:uid="{00000000-0005-0000-0000-00004C060000}"/>
    <cellStyle name="40% - Énfasis5 12 2" xfId="1670" xr:uid="{00000000-0005-0000-0000-00004D060000}"/>
    <cellStyle name="40% - Énfasis5 12 2 2" xfId="1671" xr:uid="{00000000-0005-0000-0000-00004E060000}"/>
    <cellStyle name="40% - Énfasis5 12 2 3" xfId="1672" xr:uid="{00000000-0005-0000-0000-00004F060000}"/>
    <cellStyle name="40% - Énfasis5 12 2 4" xfId="1673" xr:uid="{00000000-0005-0000-0000-000050060000}"/>
    <cellStyle name="40% - Énfasis5 12 2 5" xfId="1674" xr:uid="{00000000-0005-0000-0000-000051060000}"/>
    <cellStyle name="40% - Énfasis5 12 2 6" xfId="1675" xr:uid="{00000000-0005-0000-0000-000052060000}"/>
    <cellStyle name="40% - Énfasis5 12 3" xfId="1676" xr:uid="{00000000-0005-0000-0000-000053060000}"/>
    <cellStyle name="40% - Énfasis5 12 4" xfId="1677" xr:uid="{00000000-0005-0000-0000-000054060000}"/>
    <cellStyle name="40% - Énfasis5 12 5" xfId="1678" xr:uid="{00000000-0005-0000-0000-000055060000}"/>
    <cellStyle name="40% - Énfasis5 13" xfId="1679" xr:uid="{00000000-0005-0000-0000-000056060000}"/>
    <cellStyle name="40% - Énfasis5 14" xfId="1680" xr:uid="{00000000-0005-0000-0000-000057060000}"/>
    <cellStyle name="40% - Énfasis5 15" xfId="1681" xr:uid="{00000000-0005-0000-0000-000058060000}"/>
    <cellStyle name="40% - Énfasis5 15 2" xfId="1682" xr:uid="{00000000-0005-0000-0000-000059060000}"/>
    <cellStyle name="40% - Énfasis5 16" xfId="1683" xr:uid="{00000000-0005-0000-0000-00005A060000}"/>
    <cellStyle name="40% - Énfasis5 17" xfId="1684" xr:uid="{00000000-0005-0000-0000-00005B060000}"/>
    <cellStyle name="40% - Énfasis5 18" xfId="1685" xr:uid="{00000000-0005-0000-0000-00005C060000}"/>
    <cellStyle name="40% - Énfasis5 19" xfId="1686" xr:uid="{00000000-0005-0000-0000-00005D060000}"/>
    <cellStyle name="40% - Énfasis5 2" xfId="33" xr:uid="{00000000-0005-0000-0000-00005E060000}"/>
    <cellStyle name="40% - Énfasis5 2 2" xfId="1687" xr:uid="{00000000-0005-0000-0000-00005F060000}"/>
    <cellStyle name="40% - Énfasis5 2 2 2" xfId="1688" xr:uid="{00000000-0005-0000-0000-000060060000}"/>
    <cellStyle name="40% - Énfasis5 2 2 2 2" xfId="1689" xr:uid="{00000000-0005-0000-0000-000061060000}"/>
    <cellStyle name="40% - Énfasis5 2 2 2 3" xfId="1690" xr:uid="{00000000-0005-0000-0000-000062060000}"/>
    <cellStyle name="40% - Énfasis5 2 2 2 3 2" xfId="1691" xr:uid="{00000000-0005-0000-0000-000063060000}"/>
    <cellStyle name="40% - Énfasis5 2 2 2 4" xfId="1692" xr:uid="{00000000-0005-0000-0000-000064060000}"/>
    <cellStyle name="40% - Énfasis5 2 2 2 5" xfId="1693" xr:uid="{00000000-0005-0000-0000-000065060000}"/>
    <cellStyle name="40% - Énfasis5 2 2 3" xfId="1694" xr:uid="{00000000-0005-0000-0000-000066060000}"/>
    <cellStyle name="40% - Énfasis5 2 2 4" xfId="1695" xr:uid="{00000000-0005-0000-0000-000067060000}"/>
    <cellStyle name="40% - Énfasis5 2 2 5" xfId="1696" xr:uid="{00000000-0005-0000-0000-000068060000}"/>
    <cellStyle name="40% - Énfasis5 2 2 6" xfId="1697" xr:uid="{00000000-0005-0000-0000-000069060000}"/>
    <cellStyle name="40% - Énfasis5 2 3" xfId="1698" xr:uid="{00000000-0005-0000-0000-00006A060000}"/>
    <cellStyle name="40% - Énfasis5 2 3 2" xfId="1699" xr:uid="{00000000-0005-0000-0000-00006B060000}"/>
    <cellStyle name="40% - Énfasis5 2 4" xfId="1700" xr:uid="{00000000-0005-0000-0000-00006C060000}"/>
    <cellStyle name="40% - Énfasis5 2 4 2" xfId="1701" xr:uid="{00000000-0005-0000-0000-00006D060000}"/>
    <cellStyle name="40% - Énfasis5 2 5" xfId="1702" xr:uid="{00000000-0005-0000-0000-00006E060000}"/>
    <cellStyle name="40% - Énfasis5 2 5 2" xfId="1703" xr:uid="{00000000-0005-0000-0000-00006F060000}"/>
    <cellStyle name="40% - Énfasis5 2 6" xfId="1704" xr:uid="{00000000-0005-0000-0000-000070060000}"/>
    <cellStyle name="40% - Énfasis5 2 6 2" xfId="1705" xr:uid="{00000000-0005-0000-0000-000071060000}"/>
    <cellStyle name="40% - Énfasis5 2 7" xfId="1706" xr:uid="{00000000-0005-0000-0000-000072060000}"/>
    <cellStyle name="40% - Énfasis5 2 8" xfId="1707" xr:uid="{00000000-0005-0000-0000-000073060000}"/>
    <cellStyle name="40% - Énfasis5 2 9" xfId="1708" xr:uid="{00000000-0005-0000-0000-000074060000}"/>
    <cellStyle name="40% - Énfasis5 2 9 2" xfId="1709" xr:uid="{00000000-0005-0000-0000-000075060000}"/>
    <cellStyle name="40% - Énfasis5 3" xfId="1710" xr:uid="{00000000-0005-0000-0000-000076060000}"/>
    <cellStyle name="40% - Énfasis5 3 2" xfId="1711" xr:uid="{00000000-0005-0000-0000-000077060000}"/>
    <cellStyle name="40% - Énfasis5 3 2 2" xfId="1712" xr:uid="{00000000-0005-0000-0000-000078060000}"/>
    <cellStyle name="40% - Énfasis5 3 2 3" xfId="1713" xr:uid="{00000000-0005-0000-0000-000079060000}"/>
    <cellStyle name="40% - Énfasis5 3 2 4" xfId="1714" xr:uid="{00000000-0005-0000-0000-00007A060000}"/>
    <cellStyle name="40% - Énfasis5 3 3" xfId="1715" xr:uid="{00000000-0005-0000-0000-00007B060000}"/>
    <cellStyle name="40% - Énfasis5 3 4" xfId="1716" xr:uid="{00000000-0005-0000-0000-00007C060000}"/>
    <cellStyle name="40% - Énfasis5 3 5" xfId="1717" xr:uid="{00000000-0005-0000-0000-00007D060000}"/>
    <cellStyle name="40% - Énfasis5 4" xfId="1718" xr:uid="{00000000-0005-0000-0000-00007E060000}"/>
    <cellStyle name="40% - Énfasis5 4 2" xfId="1719" xr:uid="{00000000-0005-0000-0000-00007F060000}"/>
    <cellStyle name="40% - Énfasis5 4 2 2" xfId="1720" xr:uid="{00000000-0005-0000-0000-000080060000}"/>
    <cellStyle name="40% - Énfasis5 4 2 3" xfId="1721" xr:uid="{00000000-0005-0000-0000-000081060000}"/>
    <cellStyle name="40% - Énfasis5 4 2 4" xfId="1722" xr:uid="{00000000-0005-0000-0000-000082060000}"/>
    <cellStyle name="40% - Énfasis5 4 3" xfId="1723" xr:uid="{00000000-0005-0000-0000-000083060000}"/>
    <cellStyle name="40% - Énfasis5 4 4" xfId="1724" xr:uid="{00000000-0005-0000-0000-000084060000}"/>
    <cellStyle name="40% - Énfasis5 4 4 2" xfId="1725" xr:uid="{00000000-0005-0000-0000-000085060000}"/>
    <cellStyle name="40% - Énfasis5 4 5" xfId="1726" xr:uid="{00000000-0005-0000-0000-000086060000}"/>
    <cellStyle name="40% - Énfasis5 4 6" xfId="1727" xr:uid="{00000000-0005-0000-0000-000087060000}"/>
    <cellStyle name="40% - Énfasis5 5" xfId="1728" xr:uid="{00000000-0005-0000-0000-000088060000}"/>
    <cellStyle name="40% - Énfasis5 5 2" xfId="1729" xr:uid="{00000000-0005-0000-0000-000089060000}"/>
    <cellStyle name="40% - Énfasis5 5 2 2" xfId="1730" xr:uid="{00000000-0005-0000-0000-00008A060000}"/>
    <cellStyle name="40% - Énfasis5 5 2 3" xfId="1731" xr:uid="{00000000-0005-0000-0000-00008B060000}"/>
    <cellStyle name="40% - Énfasis5 5 2 4" xfId="1732" xr:uid="{00000000-0005-0000-0000-00008C060000}"/>
    <cellStyle name="40% - Énfasis5 5 3" xfId="1733" xr:uid="{00000000-0005-0000-0000-00008D060000}"/>
    <cellStyle name="40% - Énfasis5 5 4" xfId="1734" xr:uid="{00000000-0005-0000-0000-00008E060000}"/>
    <cellStyle name="40% - Énfasis5 5 5" xfId="1735" xr:uid="{00000000-0005-0000-0000-00008F060000}"/>
    <cellStyle name="40% - Énfasis5 5 6" xfId="1736" xr:uid="{00000000-0005-0000-0000-000090060000}"/>
    <cellStyle name="40% - Énfasis5 6" xfId="1737" xr:uid="{00000000-0005-0000-0000-000091060000}"/>
    <cellStyle name="40% - Énfasis5 6 2" xfId="1738" xr:uid="{00000000-0005-0000-0000-000092060000}"/>
    <cellStyle name="40% - Énfasis5 6 2 2" xfId="1739" xr:uid="{00000000-0005-0000-0000-000093060000}"/>
    <cellStyle name="40% - Énfasis5 6 2 3" xfId="1740" xr:uid="{00000000-0005-0000-0000-000094060000}"/>
    <cellStyle name="40% - Énfasis5 6 2 4" xfId="1741" xr:uid="{00000000-0005-0000-0000-000095060000}"/>
    <cellStyle name="40% - Énfasis5 6 3" xfId="1742" xr:uid="{00000000-0005-0000-0000-000096060000}"/>
    <cellStyle name="40% - Énfasis5 6 4" xfId="1743" xr:uid="{00000000-0005-0000-0000-000097060000}"/>
    <cellStyle name="40% - Énfasis5 6 5" xfId="1744" xr:uid="{00000000-0005-0000-0000-000098060000}"/>
    <cellStyle name="40% - Énfasis5 7" xfId="1745" xr:uid="{00000000-0005-0000-0000-000099060000}"/>
    <cellStyle name="40% - Énfasis5 7 2" xfId="1746" xr:uid="{00000000-0005-0000-0000-00009A060000}"/>
    <cellStyle name="40% - Énfasis5 7 2 2" xfId="1747" xr:uid="{00000000-0005-0000-0000-00009B060000}"/>
    <cellStyle name="40% - Énfasis5 7 2 3" xfId="1748" xr:uid="{00000000-0005-0000-0000-00009C060000}"/>
    <cellStyle name="40% - Énfasis5 7 2 4" xfId="1749" xr:uid="{00000000-0005-0000-0000-00009D060000}"/>
    <cellStyle name="40% - Énfasis5 7 3" xfId="1750" xr:uid="{00000000-0005-0000-0000-00009E060000}"/>
    <cellStyle name="40% - Énfasis5 7 4" xfId="1751" xr:uid="{00000000-0005-0000-0000-00009F060000}"/>
    <cellStyle name="40% - Énfasis5 7 5" xfId="1752" xr:uid="{00000000-0005-0000-0000-0000A0060000}"/>
    <cellStyle name="40% - Énfasis5 8" xfId="1753" xr:uid="{00000000-0005-0000-0000-0000A1060000}"/>
    <cellStyle name="40% - Énfasis5 8 2" xfId="1754" xr:uid="{00000000-0005-0000-0000-0000A2060000}"/>
    <cellStyle name="40% - Énfasis5 8 2 2" xfId="1755" xr:uid="{00000000-0005-0000-0000-0000A3060000}"/>
    <cellStyle name="40% - Énfasis5 8 2 3" xfId="1756" xr:uid="{00000000-0005-0000-0000-0000A4060000}"/>
    <cellStyle name="40% - Énfasis5 8 2 4" xfId="1757" xr:uid="{00000000-0005-0000-0000-0000A5060000}"/>
    <cellStyle name="40% - Énfasis5 8 3" xfId="1758" xr:uid="{00000000-0005-0000-0000-0000A6060000}"/>
    <cellStyle name="40% - Énfasis5 8 4" xfId="1759" xr:uid="{00000000-0005-0000-0000-0000A7060000}"/>
    <cellStyle name="40% - Énfasis5 8 5" xfId="1760" xr:uid="{00000000-0005-0000-0000-0000A8060000}"/>
    <cellStyle name="40% - Énfasis5 9" xfId="1761" xr:uid="{00000000-0005-0000-0000-0000A9060000}"/>
    <cellStyle name="40% - Énfasis5 9 2" xfId="1762" xr:uid="{00000000-0005-0000-0000-0000AA060000}"/>
    <cellStyle name="40% - Énfasis5 9 2 2" xfId="1763" xr:uid="{00000000-0005-0000-0000-0000AB060000}"/>
    <cellStyle name="40% - Énfasis5 9 2 2 2" xfId="1764" xr:uid="{00000000-0005-0000-0000-0000AC060000}"/>
    <cellStyle name="40% - Énfasis5 9 2 2 3" xfId="1765" xr:uid="{00000000-0005-0000-0000-0000AD060000}"/>
    <cellStyle name="40% - Énfasis5 9 2 2 4" xfId="1766" xr:uid="{00000000-0005-0000-0000-0000AE060000}"/>
    <cellStyle name="40% - Énfasis5 9 2 2 5" xfId="1767" xr:uid="{00000000-0005-0000-0000-0000AF060000}"/>
    <cellStyle name="40% - Énfasis5 9 2 2 6" xfId="1768" xr:uid="{00000000-0005-0000-0000-0000B0060000}"/>
    <cellStyle name="40% - Énfasis5 9 2 3" xfId="1769" xr:uid="{00000000-0005-0000-0000-0000B1060000}"/>
    <cellStyle name="40% - Énfasis5 9 2 4" xfId="1770" xr:uid="{00000000-0005-0000-0000-0000B2060000}"/>
    <cellStyle name="40% - Énfasis5 9 2 5" xfId="1771" xr:uid="{00000000-0005-0000-0000-0000B3060000}"/>
    <cellStyle name="40% - Énfasis5 9 3" xfId="1772" xr:uid="{00000000-0005-0000-0000-0000B4060000}"/>
    <cellStyle name="40% - Énfasis5 9 3 2" xfId="1773" xr:uid="{00000000-0005-0000-0000-0000B5060000}"/>
    <cellStyle name="40% - Énfasis5 9 3 3" xfId="1774" xr:uid="{00000000-0005-0000-0000-0000B6060000}"/>
    <cellStyle name="40% - Énfasis5 9 3 4" xfId="1775" xr:uid="{00000000-0005-0000-0000-0000B7060000}"/>
    <cellStyle name="40% - Énfasis5 9 3 5" xfId="1776" xr:uid="{00000000-0005-0000-0000-0000B8060000}"/>
    <cellStyle name="40% - Énfasis5 9 3 6" xfId="1777" xr:uid="{00000000-0005-0000-0000-0000B9060000}"/>
    <cellStyle name="40% - Énfasis5 9 4" xfId="1778" xr:uid="{00000000-0005-0000-0000-0000BA060000}"/>
    <cellStyle name="40% - Énfasis5 9 5" xfId="1779" xr:uid="{00000000-0005-0000-0000-0000BB060000}"/>
    <cellStyle name="40% - Énfasis5 9 6" xfId="1780" xr:uid="{00000000-0005-0000-0000-0000BC060000}"/>
    <cellStyle name="40% - Énfasis6 10" xfId="1781" xr:uid="{00000000-0005-0000-0000-0000BD060000}"/>
    <cellStyle name="40% - Énfasis6 10 2" xfId="1782" xr:uid="{00000000-0005-0000-0000-0000BE060000}"/>
    <cellStyle name="40% - Énfasis6 10 2 2" xfId="1783" xr:uid="{00000000-0005-0000-0000-0000BF060000}"/>
    <cellStyle name="40% - Énfasis6 10 2 2 2" xfId="1784" xr:uid="{00000000-0005-0000-0000-0000C0060000}"/>
    <cellStyle name="40% - Énfasis6 10 2 3" xfId="1785" xr:uid="{00000000-0005-0000-0000-0000C1060000}"/>
    <cellStyle name="40% - Énfasis6 10 2 4" xfId="1786" xr:uid="{00000000-0005-0000-0000-0000C2060000}"/>
    <cellStyle name="40% - Énfasis6 10 2 5" xfId="1787" xr:uid="{00000000-0005-0000-0000-0000C3060000}"/>
    <cellStyle name="40% - Énfasis6 10 2 6" xfId="1788" xr:uid="{00000000-0005-0000-0000-0000C4060000}"/>
    <cellStyle name="40% - Énfasis6 10 3" xfId="1789" xr:uid="{00000000-0005-0000-0000-0000C5060000}"/>
    <cellStyle name="40% - Énfasis6 10 3 2" xfId="1790" xr:uid="{00000000-0005-0000-0000-0000C6060000}"/>
    <cellStyle name="40% - Énfasis6 10 4" xfId="1791" xr:uid="{00000000-0005-0000-0000-0000C7060000}"/>
    <cellStyle name="40% - Énfasis6 10 5" xfId="1792" xr:uid="{00000000-0005-0000-0000-0000C8060000}"/>
    <cellStyle name="40% - Énfasis6 11" xfId="1793" xr:uid="{00000000-0005-0000-0000-0000C9060000}"/>
    <cellStyle name="40% - Énfasis6 11 2" xfId="1794" xr:uid="{00000000-0005-0000-0000-0000CA060000}"/>
    <cellStyle name="40% - Énfasis6 11 2 2" xfId="1795" xr:uid="{00000000-0005-0000-0000-0000CB060000}"/>
    <cellStyle name="40% - Énfasis6 11 2 3" xfId="1796" xr:uid="{00000000-0005-0000-0000-0000CC060000}"/>
    <cellStyle name="40% - Énfasis6 11 2 4" xfId="1797" xr:uid="{00000000-0005-0000-0000-0000CD060000}"/>
    <cellStyle name="40% - Énfasis6 11 2 5" xfId="1798" xr:uid="{00000000-0005-0000-0000-0000CE060000}"/>
    <cellStyle name="40% - Énfasis6 11 2 6" xfId="1799" xr:uid="{00000000-0005-0000-0000-0000CF060000}"/>
    <cellStyle name="40% - Énfasis6 11 3" xfId="1800" xr:uid="{00000000-0005-0000-0000-0000D0060000}"/>
    <cellStyle name="40% - Énfasis6 11 4" xfId="1801" xr:uid="{00000000-0005-0000-0000-0000D1060000}"/>
    <cellStyle name="40% - Énfasis6 11 5" xfId="1802" xr:uid="{00000000-0005-0000-0000-0000D2060000}"/>
    <cellStyle name="40% - Énfasis6 12" xfId="1803" xr:uid="{00000000-0005-0000-0000-0000D3060000}"/>
    <cellStyle name="40% - Énfasis6 12 2" xfId="1804" xr:uid="{00000000-0005-0000-0000-0000D4060000}"/>
    <cellStyle name="40% - Énfasis6 12 2 2" xfId="1805" xr:uid="{00000000-0005-0000-0000-0000D5060000}"/>
    <cellStyle name="40% - Énfasis6 12 2 3" xfId="1806" xr:uid="{00000000-0005-0000-0000-0000D6060000}"/>
    <cellStyle name="40% - Énfasis6 12 2 4" xfId="1807" xr:uid="{00000000-0005-0000-0000-0000D7060000}"/>
    <cellStyle name="40% - Énfasis6 12 2 5" xfId="1808" xr:uid="{00000000-0005-0000-0000-0000D8060000}"/>
    <cellStyle name="40% - Énfasis6 12 2 6" xfId="1809" xr:uid="{00000000-0005-0000-0000-0000D9060000}"/>
    <cellStyle name="40% - Énfasis6 12 3" xfId="1810" xr:uid="{00000000-0005-0000-0000-0000DA060000}"/>
    <cellStyle name="40% - Énfasis6 12 4" xfId="1811" xr:uid="{00000000-0005-0000-0000-0000DB060000}"/>
    <cellStyle name="40% - Énfasis6 12 5" xfId="1812" xr:uid="{00000000-0005-0000-0000-0000DC060000}"/>
    <cellStyle name="40% - Énfasis6 13" xfId="1813" xr:uid="{00000000-0005-0000-0000-0000DD060000}"/>
    <cellStyle name="40% - Énfasis6 14" xfId="1814" xr:uid="{00000000-0005-0000-0000-0000DE060000}"/>
    <cellStyle name="40% - Énfasis6 15" xfId="1815" xr:uid="{00000000-0005-0000-0000-0000DF060000}"/>
    <cellStyle name="40% - Énfasis6 15 2" xfId="1816" xr:uid="{00000000-0005-0000-0000-0000E0060000}"/>
    <cellStyle name="40% - Énfasis6 16" xfId="1817" xr:uid="{00000000-0005-0000-0000-0000E1060000}"/>
    <cellStyle name="40% - Énfasis6 17" xfId="1818" xr:uid="{00000000-0005-0000-0000-0000E2060000}"/>
    <cellStyle name="40% - Énfasis6 18" xfId="1819" xr:uid="{00000000-0005-0000-0000-0000E3060000}"/>
    <cellStyle name="40% - Énfasis6 19" xfId="1820" xr:uid="{00000000-0005-0000-0000-0000E4060000}"/>
    <cellStyle name="40% - Énfasis6 2" xfId="27" xr:uid="{00000000-0005-0000-0000-0000E5060000}"/>
    <cellStyle name="40% - Énfasis6 2 2" xfId="1821" xr:uid="{00000000-0005-0000-0000-0000E6060000}"/>
    <cellStyle name="40% - Énfasis6 2 2 2" xfId="1822" xr:uid="{00000000-0005-0000-0000-0000E7060000}"/>
    <cellStyle name="40% - Énfasis6 2 2 2 2" xfId="1823" xr:uid="{00000000-0005-0000-0000-0000E8060000}"/>
    <cellStyle name="40% - Énfasis6 2 2 2 3" xfId="1824" xr:uid="{00000000-0005-0000-0000-0000E9060000}"/>
    <cellStyle name="40% - Énfasis6 2 2 2 3 2" xfId="1825" xr:uid="{00000000-0005-0000-0000-0000EA060000}"/>
    <cellStyle name="40% - Énfasis6 2 2 2 4" xfId="1826" xr:uid="{00000000-0005-0000-0000-0000EB060000}"/>
    <cellStyle name="40% - Énfasis6 2 2 2 5" xfId="1827" xr:uid="{00000000-0005-0000-0000-0000EC060000}"/>
    <cellStyle name="40% - Énfasis6 2 2 3" xfId="1828" xr:uid="{00000000-0005-0000-0000-0000ED060000}"/>
    <cellStyle name="40% - Énfasis6 2 2 4" xfId="1829" xr:uid="{00000000-0005-0000-0000-0000EE060000}"/>
    <cellStyle name="40% - Énfasis6 2 2 5" xfId="1830" xr:uid="{00000000-0005-0000-0000-0000EF060000}"/>
    <cellStyle name="40% - Énfasis6 2 2 6" xfId="1831" xr:uid="{00000000-0005-0000-0000-0000F0060000}"/>
    <cellStyle name="40% - Énfasis6 2 3" xfId="1832" xr:uid="{00000000-0005-0000-0000-0000F1060000}"/>
    <cellStyle name="40% - Énfasis6 2 3 2" xfId="1833" xr:uid="{00000000-0005-0000-0000-0000F2060000}"/>
    <cellStyle name="40% - Énfasis6 2 4" xfId="1834" xr:uid="{00000000-0005-0000-0000-0000F3060000}"/>
    <cellStyle name="40% - Énfasis6 2 4 2" xfId="1835" xr:uid="{00000000-0005-0000-0000-0000F4060000}"/>
    <cellStyle name="40% - Énfasis6 2 5" xfId="1836" xr:uid="{00000000-0005-0000-0000-0000F5060000}"/>
    <cellStyle name="40% - Énfasis6 2 5 2" xfId="1837" xr:uid="{00000000-0005-0000-0000-0000F6060000}"/>
    <cellStyle name="40% - Énfasis6 2 6" xfId="1838" xr:uid="{00000000-0005-0000-0000-0000F7060000}"/>
    <cellStyle name="40% - Énfasis6 2 6 2" xfId="1839" xr:uid="{00000000-0005-0000-0000-0000F8060000}"/>
    <cellStyle name="40% - Énfasis6 2 7" xfId="1840" xr:uid="{00000000-0005-0000-0000-0000F9060000}"/>
    <cellStyle name="40% - Énfasis6 2 8" xfId="1841" xr:uid="{00000000-0005-0000-0000-0000FA060000}"/>
    <cellStyle name="40% - Énfasis6 2 9" xfId="1842" xr:uid="{00000000-0005-0000-0000-0000FB060000}"/>
    <cellStyle name="40% - Énfasis6 2 9 2" xfId="1843" xr:uid="{00000000-0005-0000-0000-0000FC060000}"/>
    <cellStyle name="40% - Énfasis6 3" xfId="1844" xr:uid="{00000000-0005-0000-0000-0000FD060000}"/>
    <cellStyle name="40% - Énfasis6 3 2" xfId="1845" xr:uid="{00000000-0005-0000-0000-0000FE060000}"/>
    <cellStyle name="40% - Énfasis6 3 2 2" xfId="1846" xr:uid="{00000000-0005-0000-0000-0000FF060000}"/>
    <cellStyle name="40% - Énfasis6 3 2 3" xfId="1847" xr:uid="{00000000-0005-0000-0000-000000070000}"/>
    <cellStyle name="40% - Énfasis6 3 2 4" xfId="1848" xr:uid="{00000000-0005-0000-0000-000001070000}"/>
    <cellStyle name="40% - Énfasis6 3 3" xfId="1849" xr:uid="{00000000-0005-0000-0000-000002070000}"/>
    <cellStyle name="40% - Énfasis6 3 4" xfId="1850" xr:uid="{00000000-0005-0000-0000-000003070000}"/>
    <cellStyle name="40% - Énfasis6 3 5" xfId="1851" xr:uid="{00000000-0005-0000-0000-000004070000}"/>
    <cellStyle name="40% - Énfasis6 4" xfId="1852" xr:uid="{00000000-0005-0000-0000-000005070000}"/>
    <cellStyle name="40% - Énfasis6 4 2" xfId="1853" xr:uid="{00000000-0005-0000-0000-000006070000}"/>
    <cellStyle name="40% - Énfasis6 4 2 2" xfId="1854" xr:uid="{00000000-0005-0000-0000-000007070000}"/>
    <cellStyle name="40% - Énfasis6 4 2 3" xfId="1855" xr:uid="{00000000-0005-0000-0000-000008070000}"/>
    <cellStyle name="40% - Énfasis6 4 2 4" xfId="1856" xr:uid="{00000000-0005-0000-0000-000009070000}"/>
    <cellStyle name="40% - Énfasis6 4 3" xfId="1857" xr:uid="{00000000-0005-0000-0000-00000A070000}"/>
    <cellStyle name="40% - Énfasis6 4 4" xfId="1858" xr:uid="{00000000-0005-0000-0000-00000B070000}"/>
    <cellStyle name="40% - Énfasis6 4 4 2" xfId="1859" xr:uid="{00000000-0005-0000-0000-00000C070000}"/>
    <cellStyle name="40% - Énfasis6 4 5" xfId="1860" xr:uid="{00000000-0005-0000-0000-00000D070000}"/>
    <cellStyle name="40% - Énfasis6 4 6" xfId="1861" xr:uid="{00000000-0005-0000-0000-00000E070000}"/>
    <cellStyle name="40% - Énfasis6 5" xfId="1862" xr:uid="{00000000-0005-0000-0000-00000F070000}"/>
    <cellStyle name="40% - Énfasis6 5 2" xfId="1863" xr:uid="{00000000-0005-0000-0000-000010070000}"/>
    <cellStyle name="40% - Énfasis6 5 2 2" xfId="1864" xr:uid="{00000000-0005-0000-0000-000011070000}"/>
    <cellStyle name="40% - Énfasis6 5 2 3" xfId="1865" xr:uid="{00000000-0005-0000-0000-000012070000}"/>
    <cellStyle name="40% - Énfasis6 5 2 4" xfId="1866" xr:uid="{00000000-0005-0000-0000-000013070000}"/>
    <cellStyle name="40% - Énfasis6 5 3" xfId="1867" xr:uid="{00000000-0005-0000-0000-000014070000}"/>
    <cellStyle name="40% - Énfasis6 5 4" xfId="1868" xr:uid="{00000000-0005-0000-0000-000015070000}"/>
    <cellStyle name="40% - Énfasis6 5 5" xfId="1869" xr:uid="{00000000-0005-0000-0000-000016070000}"/>
    <cellStyle name="40% - Énfasis6 5 6" xfId="1870" xr:uid="{00000000-0005-0000-0000-000017070000}"/>
    <cellStyle name="40% - Énfasis6 6" xfId="1871" xr:uid="{00000000-0005-0000-0000-000018070000}"/>
    <cellStyle name="40% - Énfasis6 6 2" xfId="1872" xr:uid="{00000000-0005-0000-0000-000019070000}"/>
    <cellStyle name="40% - Énfasis6 6 2 2" xfId="1873" xr:uid="{00000000-0005-0000-0000-00001A070000}"/>
    <cellStyle name="40% - Énfasis6 6 2 3" xfId="1874" xr:uid="{00000000-0005-0000-0000-00001B070000}"/>
    <cellStyle name="40% - Énfasis6 6 2 4" xfId="1875" xr:uid="{00000000-0005-0000-0000-00001C070000}"/>
    <cellStyle name="40% - Énfasis6 6 3" xfId="1876" xr:uid="{00000000-0005-0000-0000-00001D070000}"/>
    <cellStyle name="40% - Énfasis6 6 4" xfId="1877" xr:uid="{00000000-0005-0000-0000-00001E070000}"/>
    <cellStyle name="40% - Énfasis6 6 5" xfId="1878" xr:uid="{00000000-0005-0000-0000-00001F070000}"/>
    <cellStyle name="40% - Énfasis6 7" xfId="1879" xr:uid="{00000000-0005-0000-0000-000020070000}"/>
    <cellStyle name="40% - Énfasis6 7 2" xfId="1880" xr:uid="{00000000-0005-0000-0000-000021070000}"/>
    <cellStyle name="40% - Énfasis6 7 2 2" xfId="1881" xr:uid="{00000000-0005-0000-0000-000022070000}"/>
    <cellStyle name="40% - Énfasis6 7 2 3" xfId="1882" xr:uid="{00000000-0005-0000-0000-000023070000}"/>
    <cellStyle name="40% - Énfasis6 7 2 4" xfId="1883" xr:uid="{00000000-0005-0000-0000-000024070000}"/>
    <cellStyle name="40% - Énfasis6 7 3" xfId="1884" xr:uid="{00000000-0005-0000-0000-000025070000}"/>
    <cellStyle name="40% - Énfasis6 7 4" xfId="1885" xr:uid="{00000000-0005-0000-0000-000026070000}"/>
    <cellStyle name="40% - Énfasis6 7 5" xfId="1886" xr:uid="{00000000-0005-0000-0000-000027070000}"/>
    <cellStyle name="40% - Énfasis6 8" xfId="1887" xr:uid="{00000000-0005-0000-0000-000028070000}"/>
    <cellStyle name="40% - Énfasis6 8 2" xfId="1888" xr:uid="{00000000-0005-0000-0000-000029070000}"/>
    <cellStyle name="40% - Énfasis6 8 2 2" xfId="1889" xr:uid="{00000000-0005-0000-0000-00002A070000}"/>
    <cellStyle name="40% - Énfasis6 8 2 3" xfId="1890" xr:uid="{00000000-0005-0000-0000-00002B070000}"/>
    <cellStyle name="40% - Énfasis6 8 2 4" xfId="1891" xr:uid="{00000000-0005-0000-0000-00002C070000}"/>
    <cellStyle name="40% - Énfasis6 8 3" xfId="1892" xr:uid="{00000000-0005-0000-0000-00002D070000}"/>
    <cellStyle name="40% - Énfasis6 8 4" xfId="1893" xr:uid="{00000000-0005-0000-0000-00002E070000}"/>
    <cellStyle name="40% - Énfasis6 8 5" xfId="1894" xr:uid="{00000000-0005-0000-0000-00002F070000}"/>
    <cellStyle name="40% - Énfasis6 9" xfId="1895" xr:uid="{00000000-0005-0000-0000-000030070000}"/>
    <cellStyle name="40% - Énfasis6 9 2" xfId="1896" xr:uid="{00000000-0005-0000-0000-000031070000}"/>
    <cellStyle name="40% - Énfasis6 9 2 2" xfId="1897" xr:uid="{00000000-0005-0000-0000-000032070000}"/>
    <cellStyle name="40% - Énfasis6 9 2 2 2" xfId="1898" xr:uid="{00000000-0005-0000-0000-000033070000}"/>
    <cellStyle name="40% - Énfasis6 9 2 2 3" xfId="1899" xr:uid="{00000000-0005-0000-0000-000034070000}"/>
    <cellStyle name="40% - Énfasis6 9 2 2 4" xfId="1900" xr:uid="{00000000-0005-0000-0000-000035070000}"/>
    <cellStyle name="40% - Énfasis6 9 2 2 5" xfId="1901" xr:uid="{00000000-0005-0000-0000-000036070000}"/>
    <cellStyle name="40% - Énfasis6 9 2 2 6" xfId="1902" xr:uid="{00000000-0005-0000-0000-000037070000}"/>
    <cellStyle name="40% - Énfasis6 9 2 3" xfId="1903" xr:uid="{00000000-0005-0000-0000-000038070000}"/>
    <cellStyle name="40% - Énfasis6 9 2 4" xfId="1904" xr:uid="{00000000-0005-0000-0000-000039070000}"/>
    <cellStyle name="40% - Énfasis6 9 2 5" xfId="1905" xr:uid="{00000000-0005-0000-0000-00003A070000}"/>
    <cellStyle name="40% - Énfasis6 9 3" xfId="1906" xr:uid="{00000000-0005-0000-0000-00003B070000}"/>
    <cellStyle name="40% - Énfasis6 9 3 2" xfId="1907" xr:uid="{00000000-0005-0000-0000-00003C070000}"/>
    <cellStyle name="40% - Énfasis6 9 3 3" xfId="1908" xr:uid="{00000000-0005-0000-0000-00003D070000}"/>
    <cellStyle name="40% - Énfasis6 9 3 4" xfId="1909" xr:uid="{00000000-0005-0000-0000-00003E070000}"/>
    <cellStyle name="40% - Énfasis6 9 3 5" xfId="1910" xr:uid="{00000000-0005-0000-0000-00003F070000}"/>
    <cellStyle name="40% - Énfasis6 9 3 6" xfId="1911" xr:uid="{00000000-0005-0000-0000-000040070000}"/>
    <cellStyle name="40% - Énfasis6 9 4" xfId="1912" xr:uid="{00000000-0005-0000-0000-000041070000}"/>
    <cellStyle name="40% - Énfasis6 9 5" xfId="1913" xr:uid="{00000000-0005-0000-0000-000042070000}"/>
    <cellStyle name="40% - Énfasis6 9 6" xfId="1914" xr:uid="{00000000-0005-0000-0000-000043070000}"/>
    <cellStyle name="60% - Accent1" xfId="1915" xr:uid="{00000000-0005-0000-0000-000044070000}"/>
    <cellStyle name="60% - Accent1 2" xfId="1916" xr:uid="{00000000-0005-0000-0000-000045070000}"/>
    <cellStyle name="60% - Accent1 2 2" xfId="1917" xr:uid="{00000000-0005-0000-0000-000046070000}"/>
    <cellStyle name="60% - Accent1 2_MAGISTER EDUC 2009" xfId="1918" xr:uid="{00000000-0005-0000-0000-000047070000}"/>
    <cellStyle name="60% - Accent1_atrasado 15 04 DAF" xfId="1919" xr:uid="{00000000-0005-0000-0000-000048070000}"/>
    <cellStyle name="60% - Accent2" xfId="1920" xr:uid="{00000000-0005-0000-0000-000049070000}"/>
    <cellStyle name="60% - Accent2 2" xfId="1921" xr:uid="{00000000-0005-0000-0000-00004A070000}"/>
    <cellStyle name="60% - Accent2 2 2" xfId="1922" xr:uid="{00000000-0005-0000-0000-00004B070000}"/>
    <cellStyle name="60% - Accent2 2_MAGISTER EDUC 2009" xfId="1923" xr:uid="{00000000-0005-0000-0000-00004C070000}"/>
    <cellStyle name="60% - Accent2_atrasado 15 04 DAF" xfId="1924" xr:uid="{00000000-0005-0000-0000-00004D070000}"/>
    <cellStyle name="60% - Accent3" xfId="1925" xr:uid="{00000000-0005-0000-0000-00004E070000}"/>
    <cellStyle name="60% - Accent3 2" xfId="1926" xr:uid="{00000000-0005-0000-0000-00004F070000}"/>
    <cellStyle name="60% - Accent3 2 2" xfId="1927" xr:uid="{00000000-0005-0000-0000-000050070000}"/>
    <cellStyle name="60% - Accent3 2_MAGISTER EDUC 2009" xfId="1928" xr:uid="{00000000-0005-0000-0000-000051070000}"/>
    <cellStyle name="60% - Accent3_atrasado 15 04 DAF" xfId="1929" xr:uid="{00000000-0005-0000-0000-000052070000}"/>
    <cellStyle name="60% - Accent4" xfId="1930" xr:uid="{00000000-0005-0000-0000-000053070000}"/>
    <cellStyle name="60% - Accent4 2" xfId="1931" xr:uid="{00000000-0005-0000-0000-000054070000}"/>
    <cellStyle name="60% - Accent4 2 2" xfId="1932" xr:uid="{00000000-0005-0000-0000-000055070000}"/>
    <cellStyle name="60% - Accent4 2_MAGISTER EDUC 2009" xfId="1933" xr:uid="{00000000-0005-0000-0000-000056070000}"/>
    <cellStyle name="60% - Accent4_atrasado 15 04 DAF" xfId="1934" xr:uid="{00000000-0005-0000-0000-000057070000}"/>
    <cellStyle name="60% - Accent5" xfId="1935" xr:uid="{00000000-0005-0000-0000-000058070000}"/>
    <cellStyle name="60% - Accent5 2" xfId="1936" xr:uid="{00000000-0005-0000-0000-000059070000}"/>
    <cellStyle name="60% - Accent5 2 2" xfId="1937" xr:uid="{00000000-0005-0000-0000-00005A070000}"/>
    <cellStyle name="60% - Accent5 2_MAGISTER EDUC 2009" xfId="1938" xr:uid="{00000000-0005-0000-0000-00005B070000}"/>
    <cellStyle name="60% - Accent5_atrasado 15 04 DAF" xfId="1939" xr:uid="{00000000-0005-0000-0000-00005C070000}"/>
    <cellStyle name="60% - Accent6" xfId="1940" xr:uid="{00000000-0005-0000-0000-00005D070000}"/>
    <cellStyle name="60% - Accent6 2" xfId="1941" xr:uid="{00000000-0005-0000-0000-00005E070000}"/>
    <cellStyle name="60% - Accent6 2 2" xfId="1942" xr:uid="{00000000-0005-0000-0000-00005F070000}"/>
    <cellStyle name="60% - Accent6 2_MAGISTER EDUC 2009" xfId="1943" xr:uid="{00000000-0005-0000-0000-000060070000}"/>
    <cellStyle name="60% - Accent6_atrasado 15 04 DAF" xfId="1944" xr:uid="{00000000-0005-0000-0000-000061070000}"/>
    <cellStyle name="60% - Ênfase1" xfId="1945" xr:uid="{00000000-0005-0000-0000-000062070000}"/>
    <cellStyle name="60% - Ênfase1 2" xfId="1946" xr:uid="{00000000-0005-0000-0000-000063070000}"/>
    <cellStyle name="60% - Ênfase2" xfId="1947" xr:uid="{00000000-0005-0000-0000-000064070000}"/>
    <cellStyle name="60% - Ênfase2 2" xfId="1948" xr:uid="{00000000-0005-0000-0000-000065070000}"/>
    <cellStyle name="60% - Ênfase3" xfId="1949" xr:uid="{00000000-0005-0000-0000-000066070000}"/>
    <cellStyle name="60% - Ênfase3 2" xfId="1950" xr:uid="{00000000-0005-0000-0000-000067070000}"/>
    <cellStyle name="60% - Ênfase4" xfId="1951" xr:uid="{00000000-0005-0000-0000-000068070000}"/>
    <cellStyle name="60% - Ênfase4 2" xfId="1952" xr:uid="{00000000-0005-0000-0000-000069070000}"/>
    <cellStyle name="60% - Ênfase5" xfId="1953" xr:uid="{00000000-0005-0000-0000-00006A070000}"/>
    <cellStyle name="60% - Ênfase5 2" xfId="1954" xr:uid="{00000000-0005-0000-0000-00006B070000}"/>
    <cellStyle name="60% - Ênfase6" xfId="1955" xr:uid="{00000000-0005-0000-0000-00006C070000}"/>
    <cellStyle name="60% - Ênfase6 2" xfId="1956" xr:uid="{00000000-0005-0000-0000-00006D070000}"/>
    <cellStyle name="60% - Énfasis1 10" xfId="1957" xr:uid="{00000000-0005-0000-0000-00006E070000}"/>
    <cellStyle name="60% - Énfasis1 10 2" xfId="1958" xr:uid="{00000000-0005-0000-0000-00006F070000}"/>
    <cellStyle name="60% - Énfasis1 10 2 2" xfId="1959" xr:uid="{00000000-0005-0000-0000-000070070000}"/>
    <cellStyle name="60% - Énfasis1 10 2 2 2" xfId="1960" xr:uid="{00000000-0005-0000-0000-000071070000}"/>
    <cellStyle name="60% - Énfasis1 10 2 3" xfId="1961" xr:uid="{00000000-0005-0000-0000-000072070000}"/>
    <cellStyle name="60% - Énfasis1 10 2 4" xfId="1962" xr:uid="{00000000-0005-0000-0000-000073070000}"/>
    <cellStyle name="60% - Énfasis1 10 2 5" xfId="1963" xr:uid="{00000000-0005-0000-0000-000074070000}"/>
    <cellStyle name="60% - Énfasis1 10 2 6" xfId="1964" xr:uid="{00000000-0005-0000-0000-000075070000}"/>
    <cellStyle name="60% - Énfasis1 10 3" xfId="1965" xr:uid="{00000000-0005-0000-0000-000076070000}"/>
    <cellStyle name="60% - Énfasis1 10 3 2" xfId="1966" xr:uid="{00000000-0005-0000-0000-000077070000}"/>
    <cellStyle name="60% - Énfasis1 10 4" xfId="1967" xr:uid="{00000000-0005-0000-0000-000078070000}"/>
    <cellStyle name="60% - Énfasis1 10 5" xfId="1968" xr:uid="{00000000-0005-0000-0000-000079070000}"/>
    <cellStyle name="60% - Énfasis1 11" xfId="1969" xr:uid="{00000000-0005-0000-0000-00007A070000}"/>
    <cellStyle name="60% - Énfasis1 11 2" xfId="1970" xr:uid="{00000000-0005-0000-0000-00007B070000}"/>
    <cellStyle name="60% - Énfasis1 11 2 2" xfId="1971" xr:uid="{00000000-0005-0000-0000-00007C070000}"/>
    <cellStyle name="60% - Énfasis1 11 2 3" xfId="1972" xr:uid="{00000000-0005-0000-0000-00007D070000}"/>
    <cellStyle name="60% - Énfasis1 11 2 4" xfId="1973" xr:uid="{00000000-0005-0000-0000-00007E070000}"/>
    <cellStyle name="60% - Énfasis1 11 2 5" xfId="1974" xr:uid="{00000000-0005-0000-0000-00007F070000}"/>
    <cellStyle name="60% - Énfasis1 11 2 6" xfId="1975" xr:uid="{00000000-0005-0000-0000-000080070000}"/>
    <cellStyle name="60% - Énfasis1 11 3" xfId="1976" xr:uid="{00000000-0005-0000-0000-000081070000}"/>
    <cellStyle name="60% - Énfasis1 11 4" xfId="1977" xr:uid="{00000000-0005-0000-0000-000082070000}"/>
    <cellStyle name="60% - Énfasis1 11 5" xfId="1978" xr:uid="{00000000-0005-0000-0000-000083070000}"/>
    <cellStyle name="60% - Énfasis1 12" xfId="1979" xr:uid="{00000000-0005-0000-0000-000084070000}"/>
    <cellStyle name="60% - Énfasis1 12 2" xfId="1980" xr:uid="{00000000-0005-0000-0000-000085070000}"/>
    <cellStyle name="60% - Énfasis1 12 2 2" xfId="1981" xr:uid="{00000000-0005-0000-0000-000086070000}"/>
    <cellStyle name="60% - Énfasis1 12 2 3" xfId="1982" xr:uid="{00000000-0005-0000-0000-000087070000}"/>
    <cellStyle name="60% - Énfasis1 12 2 4" xfId="1983" xr:uid="{00000000-0005-0000-0000-000088070000}"/>
    <cellStyle name="60% - Énfasis1 12 2 5" xfId="1984" xr:uid="{00000000-0005-0000-0000-000089070000}"/>
    <cellStyle name="60% - Énfasis1 12 2 6" xfId="1985" xr:uid="{00000000-0005-0000-0000-00008A070000}"/>
    <cellStyle name="60% - Énfasis1 12 3" xfId="1986" xr:uid="{00000000-0005-0000-0000-00008B070000}"/>
    <cellStyle name="60% - Énfasis1 12 4" xfId="1987" xr:uid="{00000000-0005-0000-0000-00008C070000}"/>
    <cellStyle name="60% - Énfasis1 12 5" xfId="1988" xr:uid="{00000000-0005-0000-0000-00008D070000}"/>
    <cellStyle name="60% - Énfasis1 13" xfId="1989" xr:uid="{00000000-0005-0000-0000-00008E070000}"/>
    <cellStyle name="60% - Énfasis1 14" xfId="1990" xr:uid="{00000000-0005-0000-0000-00008F070000}"/>
    <cellStyle name="60% - Énfasis1 15" xfId="1991" xr:uid="{00000000-0005-0000-0000-000090070000}"/>
    <cellStyle name="60% - Énfasis1 15 2" xfId="1992" xr:uid="{00000000-0005-0000-0000-000091070000}"/>
    <cellStyle name="60% - Énfasis1 16" xfId="1993" xr:uid="{00000000-0005-0000-0000-000092070000}"/>
    <cellStyle name="60% - Énfasis1 17" xfId="1994" xr:uid="{00000000-0005-0000-0000-000093070000}"/>
    <cellStyle name="60% - Énfasis1 18" xfId="1995" xr:uid="{00000000-0005-0000-0000-000094070000}"/>
    <cellStyle name="60% - Énfasis1 2" xfId="26" xr:uid="{00000000-0005-0000-0000-000095070000}"/>
    <cellStyle name="60% - Énfasis1 2 2" xfId="1996" xr:uid="{00000000-0005-0000-0000-000096070000}"/>
    <cellStyle name="60% - Énfasis1 2 2 2" xfId="1997" xr:uid="{00000000-0005-0000-0000-000097070000}"/>
    <cellStyle name="60% - Énfasis1 2 2 2 2" xfId="1998" xr:uid="{00000000-0005-0000-0000-000098070000}"/>
    <cellStyle name="60% - Énfasis1 2 2 2 3" xfId="1999" xr:uid="{00000000-0005-0000-0000-000099070000}"/>
    <cellStyle name="60% - Énfasis1 2 2 2 3 2" xfId="2000" xr:uid="{00000000-0005-0000-0000-00009A070000}"/>
    <cellStyle name="60% - Énfasis1 2 2 2 4" xfId="2001" xr:uid="{00000000-0005-0000-0000-00009B070000}"/>
    <cellStyle name="60% - Énfasis1 2 2 2 5" xfId="2002" xr:uid="{00000000-0005-0000-0000-00009C070000}"/>
    <cellStyle name="60% - Énfasis1 2 2 3" xfId="2003" xr:uid="{00000000-0005-0000-0000-00009D070000}"/>
    <cellStyle name="60% - Énfasis1 2 2 4" xfId="2004" xr:uid="{00000000-0005-0000-0000-00009E070000}"/>
    <cellStyle name="60% - Énfasis1 2 2 5" xfId="2005" xr:uid="{00000000-0005-0000-0000-00009F070000}"/>
    <cellStyle name="60% - Énfasis1 2 2 6" xfId="2006" xr:uid="{00000000-0005-0000-0000-0000A0070000}"/>
    <cellStyle name="60% - Énfasis1 2 3" xfId="2007" xr:uid="{00000000-0005-0000-0000-0000A1070000}"/>
    <cellStyle name="60% - Énfasis1 2 3 2" xfId="2008" xr:uid="{00000000-0005-0000-0000-0000A2070000}"/>
    <cellStyle name="60% - Énfasis1 2 4" xfId="2009" xr:uid="{00000000-0005-0000-0000-0000A3070000}"/>
    <cellStyle name="60% - Énfasis1 2 4 2" xfId="2010" xr:uid="{00000000-0005-0000-0000-0000A4070000}"/>
    <cellStyle name="60% - Énfasis1 2 5" xfId="2011" xr:uid="{00000000-0005-0000-0000-0000A5070000}"/>
    <cellStyle name="60% - Énfasis1 2 6" xfId="2012" xr:uid="{00000000-0005-0000-0000-0000A6070000}"/>
    <cellStyle name="60% - Énfasis1 2 7" xfId="2013" xr:uid="{00000000-0005-0000-0000-0000A7070000}"/>
    <cellStyle name="60% - Énfasis1 2 7 2" xfId="2014" xr:uid="{00000000-0005-0000-0000-0000A8070000}"/>
    <cellStyle name="60% - Énfasis1 3" xfId="2015" xr:uid="{00000000-0005-0000-0000-0000A9070000}"/>
    <cellStyle name="60% - Énfasis1 3 2" xfId="2016" xr:uid="{00000000-0005-0000-0000-0000AA070000}"/>
    <cellStyle name="60% - Énfasis1 3 3" xfId="2017" xr:uid="{00000000-0005-0000-0000-0000AB070000}"/>
    <cellStyle name="60% - Énfasis1 4" xfId="2018" xr:uid="{00000000-0005-0000-0000-0000AC070000}"/>
    <cellStyle name="60% - Énfasis1 4 2" xfId="2019" xr:uid="{00000000-0005-0000-0000-0000AD070000}"/>
    <cellStyle name="60% - Énfasis1 4 3" xfId="2020" xr:uid="{00000000-0005-0000-0000-0000AE070000}"/>
    <cellStyle name="60% - Énfasis1 4 4" xfId="2021" xr:uid="{00000000-0005-0000-0000-0000AF070000}"/>
    <cellStyle name="60% - Énfasis1 5" xfId="2022" xr:uid="{00000000-0005-0000-0000-0000B0070000}"/>
    <cellStyle name="60% - Énfasis1 5 2" xfId="2023" xr:uid="{00000000-0005-0000-0000-0000B1070000}"/>
    <cellStyle name="60% - Énfasis1 5 3" xfId="2024" xr:uid="{00000000-0005-0000-0000-0000B2070000}"/>
    <cellStyle name="60% - Énfasis1 6" xfId="2025" xr:uid="{00000000-0005-0000-0000-0000B3070000}"/>
    <cellStyle name="60% - Énfasis1 7" xfId="2026" xr:uid="{00000000-0005-0000-0000-0000B4070000}"/>
    <cellStyle name="60% - Énfasis1 8" xfId="2027" xr:uid="{00000000-0005-0000-0000-0000B5070000}"/>
    <cellStyle name="60% - Énfasis1 9" xfId="2028" xr:uid="{00000000-0005-0000-0000-0000B6070000}"/>
    <cellStyle name="60% - Énfasis1 9 2" xfId="2029" xr:uid="{00000000-0005-0000-0000-0000B7070000}"/>
    <cellStyle name="60% - Énfasis1 9 2 2" xfId="2030" xr:uid="{00000000-0005-0000-0000-0000B8070000}"/>
    <cellStyle name="60% - Énfasis1 9 2 2 2" xfId="2031" xr:uid="{00000000-0005-0000-0000-0000B9070000}"/>
    <cellStyle name="60% - Énfasis1 9 2 2 3" xfId="2032" xr:uid="{00000000-0005-0000-0000-0000BA070000}"/>
    <cellStyle name="60% - Énfasis1 9 2 2 4" xfId="2033" xr:uid="{00000000-0005-0000-0000-0000BB070000}"/>
    <cellStyle name="60% - Énfasis1 9 2 2 5" xfId="2034" xr:uid="{00000000-0005-0000-0000-0000BC070000}"/>
    <cellStyle name="60% - Énfasis1 9 2 2 6" xfId="2035" xr:uid="{00000000-0005-0000-0000-0000BD070000}"/>
    <cellStyle name="60% - Énfasis1 9 2 3" xfId="2036" xr:uid="{00000000-0005-0000-0000-0000BE070000}"/>
    <cellStyle name="60% - Énfasis1 9 2 4" xfId="2037" xr:uid="{00000000-0005-0000-0000-0000BF070000}"/>
    <cellStyle name="60% - Énfasis1 9 2 5" xfId="2038" xr:uid="{00000000-0005-0000-0000-0000C0070000}"/>
    <cellStyle name="60% - Énfasis1 9 3" xfId="2039" xr:uid="{00000000-0005-0000-0000-0000C1070000}"/>
    <cellStyle name="60% - Énfasis1 9 3 2" xfId="2040" xr:uid="{00000000-0005-0000-0000-0000C2070000}"/>
    <cellStyle name="60% - Énfasis1 9 3 3" xfId="2041" xr:uid="{00000000-0005-0000-0000-0000C3070000}"/>
    <cellStyle name="60% - Énfasis1 9 3 4" xfId="2042" xr:uid="{00000000-0005-0000-0000-0000C4070000}"/>
    <cellStyle name="60% - Énfasis1 9 3 5" xfId="2043" xr:uid="{00000000-0005-0000-0000-0000C5070000}"/>
    <cellStyle name="60% - Énfasis1 9 3 6" xfId="2044" xr:uid="{00000000-0005-0000-0000-0000C6070000}"/>
    <cellStyle name="60% - Énfasis1 9 4" xfId="2045" xr:uid="{00000000-0005-0000-0000-0000C7070000}"/>
    <cellStyle name="60% - Énfasis1 9 5" xfId="2046" xr:uid="{00000000-0005-0000-0000-0000C8070000}"/>
    <cellStyle name="60% - Énfasis1 9 6" xfId="2047" xr:uid="{00000000-0005-0000-0000-0000C9070000}"/>
    <cellStyle name="60% - Énfasis2 10" xfId="2048" xr:uid="{00000000-0005-0000-0000-0000CA070000}"/>
    <cellStyle name="60% - Énfasis2 10 2" xfId="2049" xr:uid="{00000000-0005-0000-0000-0000CB070000}"/>
    <cellStyle name="60% - Énfasis2 10 2 2" xfId="2050" xr:uid="{00000000-0005-0000-0000-0000CC070000}"/>
    <cellStyle name="60% - Énfasis2 10 2 2 2" xfId="2051" xr:uid="{00000000-0005-0000-0000-0000CD070000}"/>
    <cellStyle name="60% - Énfasis2 10 2 3" xfId="2052" xr:uid="{00000000-0005-0000-0000-0000CE070000}"/>
    <cellStyle name="60% - Énfasis2 10 2 4" xfId="2053" xr:uid="{00000000-0005-0000-0000-0000CF070000}"/>
    <cellStyle name="60% - Énfasis2 10 2 5" xfId="2054" xr:uid="{00000000-0005-0000-0000-0000D0070000}"/>
    <cellStyle name="60% - Énfasis2 10 2 6" xfId="2055" xr:uid="{00000000-0005-0000-0000-0000D1070000}"/>
    <cellStyle name="60% - Énfasis2 10 3" xfId="2056" xr:uid="{00000000-0005-0000-0000-0000D2070000}"/>
    <cellStyle name="60% - Énfasis2 10 3 2" xfId="2057" xr:uid="{00000000-0005-0000-0000-0000D3070000}"/>
    <cellStyle name="60% - Énfasis2 10 4" xfId="2058" xr:uid="{00000000-0005-0000-0000-0000D4070000}"/>
    <cellStyle name="60% - Énfasis2 10 5" xfId="2059" xr:uid="{00000000-0005-0000-0000-0000D5070000}"/>
    <cellStyle name="60% - Énfasis2 11" xfId="2060" xr:uid="{00000000-0005-0000-0000-0000D6070000}"/>
    <cellStyle name="60% - Énfasis2 11 2" xfId="2061" xr:uid="{00000000-0005-0000-0000-0000D7070000}"/>
    <cellStyle name="60% - Énfasis2 11 2 2" xfId="2062" xr:uid="{00000000-0005-0000-0000-0000D8070000}"/>
    <cellStyle name="60% - Énfasis2 11 2 3" xfId="2063" xr:uid="{00000000-0005-0000-0000-0000D9070000}"/>
    <cellStyle name="60% - Énfasis2 11 2 4" xfId="2064" xr:uid="{00000000-0005-0000-0000-0000DA070000}"/>
    <cellStyle name="60% - Énfasis2 11 2 5" xfId="2065" xr:uid="{00000000-0005-0000-0000-0000DB070000}"/>
    <cellStyle name="60% - Énfasis2 11 2 6" xfId="2066" xr:uid="{00000000-0005-0000-0000-0000DC070000}"/>
    <cellStyle name="60% - Énfasis2 11 3" xfId="2067" xr:uid="{00000000-0005-0000-0000-0000DD070000}"/>
    <cellStyle name="60% - Énfasis2 11 4" xfId="2068" xr:uid="{00000000-0005-0000-0000-0000DE070000}"/>
    <cellStyle name="60% - Énfasis2 11 5" xfId="2069" xr:uid="{00000000-0005-0000-0000-0000DF070000}"/>
    <cellStyle name="60% - Énfasis2 12" xfId="2070" xr:uid="{00000000-0005-0000-0000-0000E0070000}"/>
    <cellStyle name="60% - Énfasis2 12 2" xfId="2071" xr:uid="{00000000-0005-0000-0000-0000E1070000}"/>
    <cellStyle name="60% - Énfasis2 12 2 2" xfId="2072" xr:uid="{00000000-0005-0000-0000-0000E2070000}"/>
    <cellStyle name="60% - Énfasis2 12 2 3" xfId="2073" xr:uid="{00000000-0005-0000-0000-0000E3070000}"/>
    <cellStyle name="60% - Énfasis2 12 2 4" xfId="2074" xr:uid="{00000000-0005-0000-0000-0000E4070000}"/>
    <cellStyle name="60% - Énfasis2 12 2 5" xfId="2075" xr:uid="{00000000-0005-0000-0000-0000E5070000}"/>
    <cellStyle name="60% - Énfasis2 12 2 6" xfId="2076" xr:uid="{00000000-0005-0000-0000-0000E6070000}"/>
    <cellStyle name="60% - Énfasis2 12 3" xfId="2077" xr:uid="{00000000-0005-0000-0000-0000E7070000}"/>
    <cellStyle name="60% - Énfasis2 12 4" xfId="2078" xr:uid="{00000000-0005-0000-0000-0000E8070000}"/>
    <cellStyle name="60% - Énfasis2 12 5" xfId="2079" xr:uid="{00000000-0005-0000-0000-0000E9070000}"/>
    <cellStyle name="60% - Énfasis2 13" xfId="2080" xr:uid="{00000000-0005-0000-0000-0000EA070000}"/>
    <cellStyle name="60% - Énfasis2 14" xfId="2081" xr:uid="{00000000-0005-0000-0000-0000EB070000}"/>
    <cellStyle name="60% - Énfasis2 15" xfId="2082" xr:uid="{00000000-0005-0000-0000-0000EC070000}"/>
    <cellStyle name="60% - Énfasis2 15 2" xfId="2083" xr:uid="{00000000-0005-0000-0000-0000ED070000}"/>
    <cellStyle name="60% - Énfasis2 16" xfId="2084" xr:uid="{00000000-0005-0000-0000-0000EE070000}"/>
    <cellStyle name="60% - Énfasis2 17" xfId="2085" xr:uid="{00000000-0005-0000-0000-0000EF070000}"/>
    <cellStyle name="60% - Énfasis2 18" xfId="2086" xr:uid="{00000000-0005-0000-0000-0000F0070000}"/>
    <cellStyle name="60% - Énfasis2 2" xfId="23" xr:uid="{00000000-0005-0000-0000-0000F1070000}"/>
    <cellStyle name="60% - Énfasis2 2 2" xfId="2087" xr:uid="{00000000-0005-0000-0000-0000F2070000}"/>
    <cellStyle name="60% - Énfasis2 2 2 2" xfId="2088" xr:uid="{00000000-0005-0000-0000-0000F3070000}"/>
    <cellStyle name="60% - Énfasis2 2 2 2 2" xfId="2089" xr:uid="{00000000-0005-0000-0000-0000F4070000}"/>
    <cellStyle name="60% - Énfasis2 2 2 2 3" xfId="2090" xr:uid="{00000000-0005-0000-0000-0000F5070000}"/>
    <cellStyle name="60% - Énfasis2 2 2 2 3 2" xfId="2091" xr:uid="{00000000-0005-0000-0000-0000F6070000}"/>
    <cellStyle name="60% - Énfasis2 2 2 2 4" xfId="2092" xr:uid="{00000000-0005-0000-0000-0000F7070000}"/>
    <cellStyle name="60% - Énfasis2 2 2 2 5" xfId="2093" xr:uid="{00000000-0005-0000-0000-0000F8070000}"/>
    <cellStyle name="60% - Énfasis2 2 2 3" xfId="2094" xr:uid="{00000000-0005-0000-0000-0000F9070000}"/>
    <cellStyle name="60% - Énfasis2 2 2 4" xfId="2095" xr:uid="{00000000-0005-0000-0000-0000FA070000}"/>
    <cellStyle name="60% - Énfasis2 2 2 5" xfId="2096" xr:uid="{00000000-0005-0000-0000-0000FB070000}"/>
    <cellStyle name="60% - Énfasis2 2 2 6" xfId="2097" xr:uid="{00000000-0005-0000-0000-0000FC070000}"/>
    <cellStyle name="60% - Énfasis2 2 3" xfId="2098" xr:uid="{00000000-0005-0000-0000-0000FD070000}"/>
    <cellStyle name="60% - Énfasis2 2 3 2" xfId="2099" xr:uid="{00000000-0005-0000-0000-0000FE070000}"/>
    <cellStyle name="60% - Énfasis2 2 4" xfId="2100" xr:uid="{00000000-0005-0000-0000-0000FF070000}"/>
    <cellStyle name="60% - Énfasis2 2 4 2" xfId="2101" xr:uid="{00000000-0005-0000-0000-000000080000}"/>
    <cellStyle name="60% - Énfasis2 2 5" xfId="2102" xr:uid="{00000000-0005-0000-0000-000001080000}"/>
    <cellStyle name="60% - Énfasis2 2 6" xfId="2103" xr:uid="{00000000-0005-0000-0000-000002080000}"/>
    <cellStyle name="60% - Énfasis2 2 7" xfId="2104" xr:uid="{00000000-0005-0000-0000-000003080000}"/>
    <cellStyle name="60% - Énfasis2 2 7 2" xfId="2105" xr:uid="{00000000-0005-0000-0000-000004080000}"/>
    <cellStyle name="60% - Énfasis2 3" xfId="2106" xr:uid="{00000000-0005-0000-0000-000005080000}"/>
    <cellStyle name="60% - Énfasis2 3 2" xfId="2107" xr:uid="{00000000-0005-0000-0000-000006080000}"/>
    <cellStyle name="60% - Énfasis2 3 3" xfId="2108" xr:uid="{00000000-0005-0000-0000-000007080000}"/>
    <cellStyle name="60% - Énfasis2 4" xfId="2109" xr:uid="{00000000-0005-0000-0000-000008080000}"/>
    <cellStyle name="60% - Énfasis2 4 2" xfId="2110" xr:uid="{00000000-0005-0000-0000-000009080000}"/>
    <cellStyle name="60% - Énfasis2 4 3" xfId="2111" xr:uid="{00000000-0005-0000-0000-00000A080000}"/>
    <cellStyle name="60% - Énfasis2 4 4" xfId="2112" xr:uid="{00000000-0005-0000-0000-00000B080000}"/>
    <cellStyle name="60% - Énfasis2 5" xfId="2113" xr:uid="{00000000-0005-0000-0000-00000C080000}"/>
    <cellStyle name="60% - Énfasis2 5 2" xfId="2114" xr:uid="{00000000-0005-0000-0000-00000D080000}"/>
    <cellStyle name="60% - Énfasis2 5 3" xfId="2115" xr:uid="{00000000-0005-0000-0000-00000E080000}"/>
    <cellStyle name="60% - Énfasis2 6" xfId="2116" xr:uid="{00000000-0005-0000-0000-00000F080000}"/>
    <cellStyle name="60% - Énfasis2 7" xfId="2117" xr:uid="{00000000-0005-0000-0000-000010080000}"/>
    <cellStyle name="60% - Énfasis2 8" xfId="2118" xr:uid="{00000000-0005-0000-0000-000011080000}"/>
    <cellStyle name="60% - Énfasis2 9" xfId="2119" xr:uid="{00000000-0005-0000-0000-000012080000}"/>
    <cellStyle name="60% - Énfasis2 9 2" xfId="2120" xr:uid="{00000000-0005-0000-0000-000013080000}"/>
    <cellStyle name="60% - Énfasis2 9 2 2" xfId="2121" xr:uid="{00000000-0005-0000-0000-000014080000}"/>
    <cellStyle name="60% - Énfasis2 9 2 2 2" xfId="2122" xr:uid="{00000000-0005-0000-0000-000015080000}"/>
    <cellStyle name="60% - Énfasis2 9 2 2 3" xfId="2123" xr:uid="{00000000-0005-0000-0000-000016080000}"/>
    <cellStyle name="60% - Énfasis2 9 2 2 4" xfId="2124" xr:uid="{00000000-0005-0000-0000-000017080000}"/>
    <cellStyle name="60% - Énfasis2 9 2 2 5" xfId="2125" xr:uid="{00000000-0005-0000-0000-000018080000}"/>
    <cellStyle name="60% - Énfasis2 9 2 2 6" xfId="2126" xr:uid="{00000000-0005-0000-0000-000019080000}"/>
    <cellStyle name="60% - Énfasis2 9 2 3" xfId="2127" xr:uid="{00000000-0005-0000-0000-00001A080000}"/>
    <cellStyle name="60% - Énfasis2 9 2 4" xfId="2128" xr:uid="{00000000-0005-0000-0000-00001B080000}"/>
    <cellStyle name="60% - Énfasis2 9 2 5" xfId="2129" xr:uid="{00000000-0005-0000-0000-00001C080000}"/>
    <cellStyle name="60% - Énfasis2 9 3" xfId="2130" xr:uid="{00000000-0005-0000-0000-00001D080000}"/>
    <cellStyle name="60% - Énfasis2 9 3 2" xfId="2131" xr:uid="{00000000-0005-0000-0000-00001E080000}"/>
    <cellStyle name="60% - Énfasis2 9 3 3" xfId="2132" xr:uid="{00000000-0005-0000-0000-00001F080000}"/>
    <cellStyle name="60% - Énfasis2 9 3 4" xfId="2133" xr:uid="{00000000-0005-0000-0000-000020080000}"/>
    <cellStyle name="60% - Énfasis2 9 3 5" xfId="2134" xr:uid="{00000000-0005-0000-0000-000021080000}"/>
    <cellStyle name="60% - Énfasis2 9 3 6" xfId="2135" xr:uid="{00000000-0005-0000-0000-000022080000}"/>
    <cellStyle name="60% - Énfasis2 9 4" xfId="2136" xr:uid="{00000000-0005-0000-0000-000023080000}"/>
    <cellStyle name="60% - Énfasis2 9 5" xfId="2137" xr:uid="{00000000-0005-0000-0000-000024080000}"/>
    <cellStyle name="60% - Énfasis2 9 6" xfId="2138" xr:uid="{00000000-0005-0000-0000-000025080000}"/>
    <cellStyle name="60% - Énfasis3 10" xfId="2139" xr:uid="{00000000-0005-0000-0000-000026080000}"/>
    <cellStyle name="60% - Énfasis3 10 2" xfId="2140" xr:uid="{00000000-0005-0000-0000-000027080000}"/>
    <cellStyle name="60% - Énfasis3 10 2 2" xfId="2141" xr:uid="{00000000-0005-0000-0000-000028080000}"/>
    <cellStyle name="60% - Énfasis3 10 2 2 2" xfId="2142" xr:uid="{00000000-0005-0000-0000-000029080000}"/>
    <cellStyle name="60% - Énfasis3 10 2 3" xfId="2143" xr:uid="{00000000-0005-0000-0000-00002A080000}"/>
    <cellStyle name="60% - Énfasis3 10 2 4" xfId="2144" xr:uid="{00000000-0005-0000-0000-00002B080000}"/>
    <cellStyle name="60% - Énfasis3 10 2 5" xfId="2145" xr:uid="{00000000-0005-0000-0000-00002C080000}"/>
    <cellStyle name="60% - Énfasis3 10 2 6" xfId="2146" xr:uid="{00000000-0005-0000-0000-00002D080000}"/>
    <cellStyle name="60% - Énfasis3 10 3" xfId="2147" xr:uid="{00000000-0005-0000-0000-00002E080000}"/>
    <cellStyle name="60% - Énfasis3 10 3 2" xfId="2148" xr:uid="{00000000-0005-0000-0000-00002F080000}"/>
    <cellStyle name="60% - Énfasis3 10 4" xfId="2149" xr:uid="{00000000-0005-0000-0000-000030080000}"/>
    <cellStyle name="60% - Énfasis3 10 5" xfId="2150" xr:uid="{00000000-0005-0000-0000-000031080000}"/>
    <cellStyle name="60% - Énfasis3 11" xfId="2151" xr:uid="{00000000-0005-0000-0000-000032080000}"/>
    <cellStyle name="60% - Énfasis3 11 2" xfId="2152" xr:uid="{00000000-0005-0000-0000-000033080000}"/>
    <cellStyle name="60% - Énfasis3 11 2 2" xfId="2153" xr:uid="{00000000-0005-0000-0000-000034080000}"/>
    <cellStyle name="60% - Énfasis3 11 2 3" xfId="2154" xr:uid="{00000000-0005-0000-0000-000035080000}"/>
    <cellStyle name="60% - Énfasis3 11 2 4" xfId="2155" xr:uid="{00000000-0005-0000-0000-000036080000}"/>
    <cellStyle name="60% - Énfasis3 11 2 5" xfId="2156" xr:uid="{00000000-0005-0000-0000-000037080000}"/>
    <cellStyle name="60% - Énfasis3 11 2 6" xfId="2157" xr:uid="{00000000-0005-0000-0000-000038080000}"/>
    <cellStyle name="60% - Énfasis3 11 3" xfId="2158" xr:uid="{00000000-0005-0000-0000-000039080000}"/>
    <cellStyle name="60% - Énfasis3 11 4" xfId="2159" xr:uid="{00000000-0005-0000-0000-00003A080000}"/>
    <cellStyle name="60% - Énfasis3 11 5" xfId="2160" xr:uid="{00000000-0005-0000-0000-00003B080000}"/>
    <cellStyle name="60% - Énfasis3 12" xfId="2161" xr:uid="{00000000-0005-0000-0000-00003C080000}"/>
    <cellStyle name="60% - Énfasis3 12 2" xfId="2162" xr:uid="{00000000-0005-0000-0000-00003D080000}"/>
    <cellStyle name="60% - Énfasis3 12 2 2" xfId="2163" xr:uid="{00000000-0005-0000-0000-00003E080000}"/>
    <cellStyle name="60% - Énfasis3 12 2 3" xfId="2164" xr:uid="{00000000-0005-0000-0000-00003F080000}"/>
    <cellStyle name="60% - Énfasis3 12 2 4" xfId="2165" xr:uid="{00000000-0005-0000-0000-000040080000}"/>
    <cellStyle name="60% - Énfasis3 12 2 5" xfId="2166" xr:uid="{00000000-0005-0000-0000-000041080000}"/>
    <cellStyle name="60% - Énfasis3 12 2 6" xfId="2167" xr:uid="{00000000-0005-0000-0000-000042080000}"/>
    <cellStyle name="60% - Énfasis3 12 3" xfId="2168" xr:uid="{00000000-0005-0000-0000-000043080000}"/>
    <cellStyle name="60% - Énfasis3 12 4" xfId="2169" xr:uid="{00000000-0005-0000-0000-000044080000}"/>
    <cellStyle name="60% - Énfasis3 12 5" xfId="2170" xr:uid="{00000000-0005-0000-0000-000045080000}"/>
    <cellStyle name="60% - Énfasis3 13" xfId="2171" xr:uid="{00000000-0005-0000-0000-000046080000}"/>
    <cellStyle name="60% - Énfasis3 14" xfId="2172" xr:uid="{00000000-0005-0000-0000-000047080000}"/>
    <cellStyle name="60% - Énfasis3 15" xfId="2173" xr:uid="{00000000-0005-0000-0000-000048080000}"/>
    <cellStyle name="60% - Énfasis3 15 2" xfId="2174" xr:uid="{00000000-0005-0000-0000-000049080000}"/>
    <cellStyle name="60% - Énfasis3 16" xfId="2175" xr:uid="{00000000-0005-0000-0000-00004A080000}"/>
    <cellStyle name="60% - Énfasis3 17" xfId="2176" xr:uid="{00000000-0005-0000-0000-00004B080000}"/>
    <cellStyle name="60% - Énfasis3 18" xfId="2177" xr:uid="{00000000-0005-0000-0000-00004C080000}"/>
    <cellStyle name="60% - Énfasis3 2" xfId="36" xr:uid="{00000000-0005-0000-0000-00004D080000}"/>
    <cellStyle name="60% - Énfasis3 2 2" xfId="2178" xr:uid="{00000000-0005-0000-0000-00004E080000}"/>
    <cellStyle name="60% - Énfasis3 2 2 2" xfId="2179" xr:uid="{00000000-0005-0000-0000-00004F080000}"/>
    <cellStyle name="60% - Énfasis3 2 2 2 2" xfId="2180" xr:uid="{00000000-0005-0000-0000-000050080000}"/>
    <cellStyle name="60% - Énfasis3 2 2 2 3" xfId="2181" xr:uid="{00000000-0005-0000-0000-000051080000}"/>
    <cellStyle name="60% - Énfasis3 2 2 2 3 2" xfId="2182" xr:uid="{00000000-0005-0000-0000-000052080000}"/>
    <cellStyle name="60% - Énfasis3 2 2 2 4" xfId="2183" xr:uid="{00000000-0005-0000-0000-000053080000}"/>
    <cellStyle name="60% - Énfasis3 2 2 2 5" xfId="2184" xr:uid="{00000000-0005-0000-0000-000054080000}"/>
    <cellStyle name="60% - Énfasis3 2 2 3" xfId="2185" xr:uid="{00000000-0005-0000-0000-000055080000}"/>
    <cellStyle name="60% - Énfasis3 2 2 4" xfId="2186" xr:uid="{00000000-0005-0000-0000-000056080000}"/>
    <cellStyle name="60% - Énfasis3 2 2 5" xfId="2187" xr:uid="{00000000-0005-0000-0000-000057080000}"/>
    <cellStyle name="60% - Énfasis3 2 2 6" xfId="2188" xr:uid="{00000000-0005-0000-0000-000058080000}"/>
    <cellStyle name="60% - Énfasis3 2 3" xfId="2189" xr:uid="{00000000-0005-0000-0000-000059080000}"/>
    <cellStyle name="60% - Énfasis3 2 3 2" xfId="2190" xr:uid="{00000000-0005-0000-0000-00005A080000}"/>
    <cellStyle name="60% - Énfasis3 2 4" xfId="2191" xr:uid="{00000000-0005-0000-0000-00005B080000}"/>
    <cellStyle name="60% - Énfasis3 2 4 2" xfId="2192" xr:uid="{00000000-0005-0000-0000-00005C080000}"/>
    <cellStyle name="60% - Énfasis3 2 5" xfId="2193" xr:uid="{00000000-0005-0000-0000-00005D080000}"/>
    <cellStyle name="60% - Énfasis3 2 6" xfId="2194" xr:uid="{00000000-0005-0000-0000-00005E080000}"/>
    <cellStyle name="60% - Énfasis3 2 7" xfId="2195" xr:uid="{00000000-0005-0000-0000-00005F080000}"/>
    <cellStyle name="60% - Énfasis3 2 7 2" xfId="2196" xr:uid="{00000000-0005-0000-0000-000060080000}"/>
    <cellStyle name="60% - Énfasis3 3" xfId="2197" xr:uid="{00000000-0005-0000-0000-000061080000}"/>
    <cellStyle name="60% - Énfasis3 3 2" xfId="2198" xr:uid="{00000000-0005-0000-0000-000062080000}"/>
    <cellStyle name="60% - Énfasis3 3 3" xfId="2199" xr:uid="{00000000-0005-0000-0000-000063080000}"/>
    <cellStyle name="60% - Énfasis3 4" xfId="2200" xr:uid="{00000000-0005-0000-0000-000064080000}"/>
    <cellStyle name="60% - Énfasis3 4 2" xfId="2201" xr:uid="{00000000-0005-0000-0000-000065080000}"/>
    <cellStyle name="60% - Énfasis3 4 3" xfId="2202" xr:uid="{00000000-0005-0000-0000-000066080000}"/>
    <cellStyle name="60% - Énfasis3 4 4" xfId="2203" xr:uid="{00000000-0005-0000-0000-000067080000}"/>
    <cellStyle name="60% - Énfasis3 5" xfId="2204" xr:uid="{00000000-0005-0000-0000-000068080000}"/>
    <cellStyle name="60% - Énfasis3 5 2" xfId="2205" xr:uid="{00000000-0005-0000-0000-000069080000}"/>
    <cellStyle name="60% - Énfasis3 5 3" xfId="2206" xr:uid="{00000000-0005-0000-0000-00006A080000}"/>
    <cellStyle name="60% - Énfasis3 6" xfId="2207" xr:uid="{00000000-0005-0000-0000-00006B080000}"/>
    <cellStyle name="60% - Énfasis3 7" xfId="2208" xr:uid="{00000000-0005-0000-0000-00006C080000}"/>
    <cellStyle name="60% - Énfasis3 8" xfId="2209" xr:uid="{00000000-0005-0000-0000-00006D080000}"/>
    <cellStyle name="60% - Énfasis3 9" xfId="2210" xr:uid="{00000000-0005-0000-0000-00006E080000}"/>
    <cellStyle name="60% - Énfasis3 9 2" xfId="2211" xr:uid="{00000000-0005-0000-0000-00006F080000}"/>
    <cellStyle name="60% - Énfasis3 9 2 2" xfId="2212" xr:uid="{00000000-0005-0000-0000-000070080000}"/>
    <cellStyle name="60% - Énfasis3 9 2 2 2" xfId="2213" xr:uid="{00000000-0005-0000-0000-000071080000}"/>
    <cellStyle name="60% - Énfasis3 9 2 2 3" xfId="2214" xr:uid="{00000000-0005-0000-0000-000072080000}"/>
    <cellStyle name="60% - Énfasis3 9 2 2 4" xfId="2215" xr:uid="{00000000-0005-0000-0000-000073080000}"/>
    <cellStyle name="60% - Énfasis3 9 2 2 5" xfId="2216" xr:uid="{00000000-0005-0000-0000-000074080000}"/>
    <cellStyle name="60% - Énfasis3 9 2 2 6" xfId="2217" xr:uid="{00000000-0005-0000-0000-000075080000}"/>
    <cellStyle name="60% - Énfasis3 9 2 3" xfId="2218" xr:uid="{00000000-0005-0000-0000-000076080000}"/>
    <cellStyle name="60% - Énfasis3 9 2 4" xfId="2219" xr:uid="{00000000-0005-0000-0000-000077080000}"/>
    <cellStyle name="60% - Énfasis3 9 2 5" xfId="2220" xr:uid="{00000000-0005-0000-0000-000078080000}"/>
    <cellStyle name="60% - Énfasis3 9 3" xfId="2221" xr:uid="{00000000-0005-0000-0000-000079080000}"/>
    <cellStyle name="60% - Énfasis3 9 3 2" xfId="2222" xr:uid="{00000000-0005-0000-0000-00007A080000}"/>
    <cellStyle name="60% - Énfasis3 9 3 3" xfId="2223" xr:uid="{00000000-0005-0000-0000-00007B080000}"/>
    <cellStyle name="60% - Énfasis3 9 3 4" xfId="2224" xr:uid="{00000000-0005-0000-0000-00007C080000}"/>
    <cellStyle name="60% - Énfasis3 9 3 5" xfId="2225" xr:uid="{00000000-0005-0000-0000-00007D080000}"/>
    <cellStyle name="60% - Énfasis3 9 3 6" xfId="2226" xr:uid="{00000000-0005-0000-0000-00007E080000}"/>
    <cellStyle name="60% - Énfasis3 9 4" xfId="2227" xr:uid="{00000000-0005-0000-0000-00007F080000}"/>
    <cellStyle name="60% - Énfasis3 9 5" xfId="2228" xr:uid="{00000000-0005-0000-0000-000080080000}"/>
    <cellStyle name="60% - Énfasis3 9 6" xfId="2229" xr:uid="{00000000-0005-0000-0000-000081080000}"/>
    <cellStyle name="60% - Énfasis4 10" xfId="2230" xr:uid="{00000000-0005-0000-0000-000082080000}"/>
    <cellStyle name="60% - Énfasis4 10 2" xfId="2231" xr:uid="{00000000-0005-0000-0000-000083080000}"/>
    <cellStyle name="60% - Énfasis4 10 2 2" xfId="2232" xr:uid="{00000000-0005-0000-0000-000084080000}"/>
    <cellStyle name="60% - Énfasis4 10 2 2 2" xfId="2233" xr:uid="{00000000-0005-0000-0000-000085080000}"/>
    <cellStyle name="60% - Énfasis4 10 2 3" xfId="2234" xr:uid="{00000000-0005-0000-0000-000086080000}"/>
    <cellStyle name="60% - Énfasis4 10 2 4" xfId="2235" xr:uid="{00000000-0005-0000-0000-000087080000}"/>
    <cellStyle name="60% - Énfasis4 10 2 5" xfId="2236" xr:uid="{00000000-0005-0000-0000-000088080000}"/>
    <cellStyle name="60% - Énfasis4 10 2 6" xfId="2237" xr:uid="{00000000-0005-0000-0000-000089080000}"/>
    <cellStyle name="60% - Énfasis4 10 3" xfId="2238" xr:uid="{00000000-0005-0000-0000-00008A080000}"/>
    <cellStyle name="60% - Énfasis4 10 3 2" xfId="2239" xr:uid="{00000000-0005-0000-0000-00008B080000}"/>
    <cellStyle name="60% - Énfasis4 10 4" xfId="2240" xr:uid="{00000000-0005-0000-0000-00008C080000}"/>
    <cellStyle name="60% - Énfasis4 10 5" xfId="2241" xr:uid="{00000000-0005-0000-0000-00008D080000}"/>
    <cellStyle name="60% - Énfasis4 11" xfId="2242" xr:uid="{00000000-0005-0000-0000-00008E080000}"/>
    <cellStyle name="60% - Énfasis4 11 2" xfId="2243" xr:uid="{00000000-0005-0000-0000-00008F080000}"/>
    <cellStyle name="60% - Énfasis4 11 2 2" xfId="2244" xr:uid="{00000000-0005-0000-0000-000090080000}"/>
    <cellStyle name="60% - Énfasis4 11 2 3" xfId="2245" xr:uid="{00000000-0005-0000-0000-000091080000}"/>
    <cellStyle name="60% - Énfasis4 11 2 4" xfId="2246" xr:uid="{00000000-0005-0000-0000-000092080000}"/>
    <cellStyle name="60% - Énfasis4 11 2 5" xfId="2247" xr:uid="{00000000-0005-0000-0000-000093080000}"/>
    <cellStyle name="60% - Énfasis4 11 2 6" xfId="2248" xr:uid="{00000000-0005-0000-0000-000094080000}"/>
    <cellStyle name="60% - Énfasis4 11 3" xfId="2249" xr:uid="{00000000-0005-0000-0000-000095080000}"/>
    <cellStyle name="60% - Énfasis4 11 4" xfId="2250" xr:uid="{00000000-0005-0000-0000-000096080000}"/>
    <cellStyle name="60% - Énfasis4 11 5" xfId="2251" xr:uid="{00000000-0005-0000-0000-000097080000}"/>
    <cellStyle name="60% - Énfasis4 12" xfId="2252" xr:uid="{00000000-0005-0000-0000-000098080000}"/>
    <cellStyle name="60% - Énfasis4 12 2" xfId="2253" xr:uid="{00000000-0005-0000-0000-000099080000}"/>
    <cellStyle name="60% - Énfasis4 12 2 2" xfId="2254" xr:uid="{00000000-0005-0000-0000-00009A080000}"/>
    <cellStyle name="60% - Énfasis4 12 2 3" xfId="2255" xr:uid="{00000000-0005-0000-0000-00009B080000}"/>
    <cellStyle name="60% - Énfasis4 12 2 4" xfId="2256" xr:uid="{00000000-0005-0000-0000-00009C080000}"/>
    <cellStyle name="60% - Énfasis4 12 2 5" xfId="2257" xr:uid="{00000000-0005-0000-0000-00009D080000}"/>
    <cellStyle name="60% - Énfasis4 12 2 6" xfId="2258" xr:uid="{00000000-0005-0000-0000-00009E080000}"/>
    <cellStyle name="60% - Énfasis4 12 3" xfId="2259" xr:uid="{00000000-0005-0000-0000-00009F080000}"/>
    <cellStyle name="60% - Énfasis4 12 4" xfId="2260" xr:uid="{00000000-0005-0000-0000-0000A0080000}"/>
    <cellStyle name="60% - Énfasis4 12 5" xfId="2261" xr:uid="{00000000-0005-0000-0000-0000A1080000}"/>
    <cellStyle name="60% - Énfasis4 13" xfId="2262" xr:uid="{00000000-0005-0000-0000-0000A2080000}"/>
    <cellStyle name="60% - Énfasis4 14" xfId="2263" xr:uid="{00000000-0005-0000-0000-0000A3080000}"/>
    <cellStyle name="60% - Énfasis4 15" xfId="2264" xr:uid="{00000000-0005-0000-0000-0000A4080000}"/>
    <cellStyle name="60% - Énfasis4 15 2" xfId="2265" xr:uid="{00000000-0005-0000-0000-0000A5080000}"/>
    <cellStyle name="60% - Énfasis4 16" xfId="2266" xr:uid="{00000000-0005-0000-0000-0000A6080000}"/>
    <cellStyle name="60% - Énfasis4 17" xfId="2267" xr:uid="{00000000-0005-0000-0000-0000A7080000}"/>
    <cellStyle name="60% - Énfasis4 18" xfId="2268" xr:uid="{00000000-0005-0000-0000-0000A8080000}"/>
    <cellStyle name="60% - Énfasis4 2" xfId="37" xr:uid="{00000000-0005-0000-0000-0000A9080000}"/>
    <cellStyle name="60% - Énfasis4 2 2" xfId="2269" xr:uid="{00000000-0005-0000-0000-0000AA080000}"/>
    <cellStyle name="60% - Énfasis4 2 2 2" xfId="2270" xr:uid="{00000000-0005-0000-0000-0000AB080000}"/>
    <cellStyle name="60% - Énfasis4 2 2 2 2" xfId="2271" xr:uid="{00000000-0005-0000-0000-0000AC080000}"/>
    <cellStyle name="60% - Énfasis4 2 2 2 3" xfId="2272" xr:uid="{00000000-0005-0000-0000-0000AD080000}"/>
    <cellStyle name="60% - Énfasis4 2 2 2 3 2" xfId="2273" xr:uid="{00000000-0005-0000-0000-0000AE080000}"/>
    <cellStyle name="60% - Énfasis4 2 2 2 4" xfId="2274" xr:uid="{00000000-0005-0000-0000-0000AF080000}"/>
    <cellStyle name="60% - Énfasis4 2 2 2 5" xfId="2275" xr:uid="{00000000-0005-0000-0000-0000B0080000}"/>
    <cellStyle name="60% - Énfasis4 2 2 3" xfId="2276" xr:uid="{00000000-0005-0000-0000-0000B1080000}"/>
    <cellStyle name="60% - Énfasis4 2 2 4" xfId="2277" xr:uid="{00000000-0005-0000-0000-0000B2080000}"/>
    <cellStyle name="60% - Énfasis4 2 2 5" xfId="2278" xr:uid="{00000000-0005-0000-0000-0000B3080000}"/>
    <cellStyle name="60% - Énfasis4 2 2 6" xfId="2279" xr:uid="{00000000-0005-0000-0000-0000B4080000}"/>
    <cellStyle name="60% - Énfasis4 2 3" xfId="2280" xr:uid="{00000000-0005-0000-0000-0000B5080000}"/>
    <cellStyle name="60% - Énfasis4 2 3 2" xfId="2281" xr:uid="{00000000-0005-0000-0000-0000B6080000}"/>
    <cellStyle name="60% - Énfasis4 2 4" xfId="2282" xr:uid="{00000000-0005-0000-0000-0000B7080000}"/>
    <cellStyle name="60% - Énfasis4 2 4 2" xfId="2283" xr:uid="{00000000-0005-0000-0000-0000B8080000}"/>
    <cellStyle name="60% - Énfasis4 2 5" xfId="2284" xr:uid="{00000000-0005-0000-0000-0000B9080000}"/>
    <cellStyle name="60% - Énfasis4 2 6" xfId="2285" xr:uid="{00000000-0005-0000-0000-0000BA080000}"/>
    <cellStyle name="60% - Énfasis4 2 7" xfId="2286" xr:uid="{00000000-0005-0000-0000-0000BB080000}"/>
    <cellStyle name="60% - Énfasis4 2 7 2" xfId="2287" xr:uid="{00000000-0005-0000-0000-0000BC080000}"/>
    <cellStyle name="60% - Énfasis4 3" xfId="2288" xr:uid="{00000000-0005-0000-0000-0000BD080000}"/>
    <cellStyle name="60% - Énfasis4 3 2" xfId="2289" xr:uid="{00000000-0005-0000-0000-0000BE080000}"/>
    <cellStyle name="60% - Énfasis4 3 3" xfId="2290" xr:uid="{00000000-0005-0000-0000-0000BF080000}"/>
    <cellStyle name="60% - Énfasis4 4" xfId="2291" xr:uid="{00000000-0005-0000-0000-0000C0080000}"/>
    <cellStyle name="60% - Énfasis4 4 2" xfId="2292" xr:uid="{00000000-0005-0000-0000-0000C1080000}"/>
    <cellStyle name="60% - Énfasis4 4 3" xfId="2293" xr:uid="{00000000-0005-0000-0000-0000C2080000}"/>
    <cellStyle name="60% - Énfasis4 4 4" xfId="2294" xr:uid="{00000000-0005-0000-0000-0000C3080000}"/>
    <cellStyle name="60% - Énfasis4 5" xfId="2295" xr:uid="{00000000-0005-0000-0000-0000C4080000}"/>
    <cellStyle name="60% - Énfasis4 5 2" xfId="2296" xr:uid="{00000000-0005-0000-0000-0000C5080000}"/>
    <cellStyle name="60% - Énfasis4 5 3" xfId="2297" xr:uid="{00000000-0005-0000-0000-0000C6080000}"/>
    <cellStyle name="60% - Énfasis4 6" xfId="2298" xr:uid="{00000000-0005-0000-0000-0000C7080000}"/>
    <cellStyle name="60% - Énfasis4 7" xfId="2299" xr:uid="{00000000-0005-0000-0000-0000C8080000}"/>
    <cellStyle name="60% - Énfasis4 8" xfId="2300" xr:uid="{00000000-0005-0000-0000-0000C9080000}"/>
    <cellStyle name="60% - Énfasis4 9" xfId="2301" xr:uid="{00000000-0005-0000-0000-0000CA080000}"/>
    <cellStyle name="60% - Énfasis4 9 2" xfId="2302" xr:uid="{00000000-0005-0000-0000-0000CB080000}"/>
    <cellStyle name="60% - Énfasis4 9 2 2" xfId="2303" xr:uid="{00000000-0005-0000-0000-0000CC080000}"/>
    <cellStyle name="60% - Énfasis4 9 2 2 2" xfId="2304" xr:uid="{00000000-0005-0000-0000-0000CD080000}"/>
    <cellStyle name="60% - Énfasis4 9 2 2 3" xfId="2305" xr:uid="{00000000-0005-0000-0000-0000CE080000}"/>
    <cellStyle name="60% - Énfasis4 9 2 2 4" xfId="2306" xr:uid="{00000000-0005-0000-0000-0000CF080000}"/>
    <cellStyle name="60% - Énfasis4 9 2 2 5" xfId="2307" xr:uid="{00000000-0005-0000-0000-0000D0080000}"/>
    <cellStyle name="60% - Énfasis4 9 2 2 6" xfId="2308" xr:uid="{00000000-0005-0000-0000-0000D1080000}"/>
    <cellStyle name="60% - Énfasis4 9 2 3" xfId="2309" xr:uid="{00000000-0005-0000-0000-0000D2080000}"/>
    <cellStyle name="60% - Énfasis4 9 2 4" xfId="2310" xr:uid="{00000000-0005-0000-0000-0000D3080000}"/>
    <cellStyle name="60% - Énfasis4 9 2 5" xfId="2311" xr:uid="{00000000-0005-0000-0000-0000D4080000}"/>
    <cellStyle name="60% - Énfasis4 9 3" xfId="2312" xr:uid="{00000000-0005-0000-0000-0000D5080000}"/>
    <cellStyle name="60% - Énfasis4 9 3 2" xfId="2313" xr:uid="{00000000-0005-0000-0000-0000D6080000}"/>
    <cellStyle name="60% - Énfasis4 9 3 3" xfId="2314" xr:uid="{00000000-0005-0000-0000-0000D7080000}"/>
    <cellStyle name="60% - Énfasis4 9 3 4" xfId="2315" xr:uid="{00000000-0005-0000-0000-0000D8080000}"/>
    <cellStyle name="60% - Énfasis4 9 3 5" xfId="2316" xr:uid="{00000000-0005-0000-0000-0000D9080000}"/>
    <cellStyle name="60% - Énfasis4 9 3 6" xfId="2317" xr:uid="{00000000-0005-0000-0000-0000DA080000}"/>
    <cellStyle name="60% - Énfasis4 9 4" xfId="2318" xr:uid="{00000000-0005-0000-0000-0000DB080000}"/>
    <cellStyle name="60% - Énfasis4 9 5" xfId="2319" xr:uid="{00000000-0005-0000-0000-0000DC080000}"/>
    <cellStyle name="60% - Énfasis4 9 6" xfId="2320" xr:uid="{00000000-0005-0000-0000-0000DD080000}"/>
    <cellStyle name="60% - Énfasis5 10" xfId="2321" xr:uid="{00000000-0005-0000-0000-0000DE080000}"/>
    <cellStyle name="60% - Énfasis5 10 2" xfId="2322" xr:uid="{00000000-0005-0000-0000-0000DF080000}"/>
    <cellStyle name="60% - Énfasis5 10 2 2" xfId="2323" xr:uid="{00000000-0005-0000-0000-0000E0080000}"/>
    <cellStyle name="60% - Énfasis5 10 2 2 2" xfId="2324" xr:uid="{00000000-0005-0000-0000-0000E1080000}"/>
    <cellStyle name="60% - Énfasis5 10 2 3" xfId="2325" xr:uid="{00000000-0005-0000-0000-0000E2080000}"/>
    <cellStyle name="60% - Énfasis5 10 2 4" xfId="2326" xr:uid="{00000000-0005-0000-0000-0000E3080000}"/>
    <cellStyle name="60% - Énfasis5 10 2 5" xfId="2327" xr:uid="{00000000-0005-0000-0000-0000E4080000}"/>
    <cellStyle name="60% - Énfasis5 10 2 6" xfId="2328" xr:uid="{00000000-0005-0000-0000-0000E5080000}"/>
    <cellStyle name="60% - Énfasis5 10 3" xfId="2329" xr:uid="{00000000-0005-0000-0000-0000E6080000}"/>
    <cellStyle name="60% - Énfasis5 10 3 2" xfId="2330" xr:uid="{00000000-0005-0000-0000-0000E7080000}"/>
    <cellStyle name="60% - Énfasis5 10 4" xfId="2331" xr:uid="{00000000-0005-0000-0000-0000E8080000}"/>
    <cellStyle name="60% - Énfasis5 10 5" xfId="2332" xr:uid="{00000000-0005-0000-0000-0000E9080000}"/>
    <cellStyle name="60% - Énfasis5 11" xfId="2333" xr:uid="{00000000-0005-0000-0000-0000EA080000}"/>
    <cellStyle name="60% - Énfasis5 11 2" xfId="2334" xr:uid="{00000000-0005-0000-0000-0000EB080000}"/>
    <cellStyle name="60% - Énfasis5 11 2 2" xfId="2335" xr:uid="{00000000-0005-0000-0000-0000EC080000}"/>
    <cellStyle name="60% - Énfasis5 11 2 3" xfId="2336" xr:uid="{00000000-0005-0000-0000-0000ED080000}"/>
    <cellStyle name="60% - Énfasis5 11 2 4" xfId="2337" xr:uid="{00000000-0005-0000-0000-0000EE080000}"/>
    <cellStyle name="60% - Énfasis5 11 2 5" xfId="2338" xr:uid="{00000000-0005-0000-0000-0000EF080000}"/>
    <cellStyle name="60% - Énfasis5 11 2 6" xfId="2339" xr:uid="{00000000-0005-0000-0000-0000F0080000}"/>
    <cellStyle name="60% - Énfasis5 11 3" xfId="2340" xr:uid="{00000000-0005-0000-0000-0000F1080000}"/>
    <cellStyle name="60% - Énfasis5 11 4" xfId="2341" xr:uid="{00000000-0005-0000-0000-0000F2080000}"/>
    <cellStyle name="60% - Énfasis5 11 5" xfId="2342" xr:uid="{00000000-0005-0000-0000-0000F3080000}"/>
    <cellStyle name="60% - Énfasis5 12" xfId="2343" xr:uid="{00000000-0005-0000-0000-0000F4080000}"/>
    <cellStyle name="60% - Énfasis5 12 2" xfId="2344" xr:uid="{00000000-0005-0000-0000-0000F5080000}"/>
    <cellStyle name="60% - Énfasis5 12 2 2" xfId="2345" xr:uid="{00000000-0005-0000-0000-0000F6080000}"/>
    <cellStyle name="60% - Énfasis5 12 2 3" xfId="2346" xr:uid="{00000000-0005-0000-0000-0000F7080000}"/>
    <cellStyle name="60% - Énfasis5 12 2 4" xfId="2347" xr:uid="{00000000-0005-0000-0000-0000F8080000}"/>
    <cellStyle name="60% - Énfasis5 12 2 5" xfId="2348" xr:uid="{00000000-0005-0000-0000-0000F9080000}"/>
    <cellStyle name="60% - Énfasis5 12 2 6" xfId="2349" xr:uid="{00000000-0005-0000-0000-0000FA080000}"/>
    <cellStyle name="60% - Énfasis5 12 3" xfId="2350" xr:uid="{00000000-0005-0000-0000-0000FB080000}"/>
    <cellStyle name="60% - Énfasis5 12 4" xfId="2351" xr:uid="{00000000-0005-0000-0000-0000FC080000}"/>
    <cellStyle name="60% - Énfasis5 12 5" xfId="2352" xr:uid="{00000000-0005-0000-0000-0000FD080000}"/>
    <cellStyle name="60% - Énfasis5 13" xfId="2353" xr:uid="{00000000-0005-0000-0000-0000FE080000}"/>
    <cellStyle name="60% - Énfasis5 14" xfId="2354" xr:uid="{00000000-0005-0000-0000-0000FF080000}"/>
    <cellStyle name="60% - Énfasis5 15" xfId="2355" xr:uid="{00000000-0005-0000-0000-000000090000}"/>
    <cellStyle name="60% - Énfasis5 15 2" xfId="2356" xr:uid="{00000000-0005-0000-0000-000001090000}"/>
    <cellStyle name="60% - Énfasis5 16" xfId="2357" xr:uid="{00000000-0005-0000-0000-000002090000}"/>
    <cellStyle name="60% - Énfasis5 17" xfId="2358" xr:uid="{00000000-0005-0000-0000-000003090000}"/>
    <cellStyle name="60% - Énfasis5 18" xfId="2359" xr:uid="{00000000-0005-0000-0000-000004090000}"/>
    <cellStyle name="60% - Énfasis5 2" xfId="38" xr:uid="{00000000-0005-0000-0000-000005090000}"/>
    <cellStyle name="60% - Énfasis5 2 2" xfId="2360" xr:uid="{00000000-0005-0000-0000-000006090000}"/>
    <cellStyle name="60% - Énfasis5 2 2 2" xfId="2361" xr:uid="{00000000-0005-0000-0000-000007090000}"/>
    <cellStyle name="60% - Énfasis5 2 2 2 2" xfId="2362" xr:uid="{00000000-0005-0000-0000-000008090000}"/>
    <cellStyle name="60% - Énfasis5 2 2 2 3" xfId="2363" xr:uid="{00000000-0005-0000-0000-000009090000}"/>
    <cellStyle name="60% - Énfasis5 2 2 2 3 2" xfId="2364" xr:uid="{00000000-0005-0000-0000-00000A090000}"/>
    <cellStyle name="60% - Énfasis5 2 2 2 4" xfId="2365" xr:uid="{00000000-0005-0000-0000-00000B090000}"/>
    <cellStyle name="60% - Énfasis5 2 2 2 5" xfId="2366" xr:uid="{00000000-0005-0000-0000-00000C090000}"/>
    <cellStyle name="60% - Énfasis5 2 2 3" xfId="2367" xr:uid="{00000000-0005-0000-0000-00000D090000}"/>
    <cellStyle name="60% - Énfasis5 2 2 4" xfId="2368" xr:uid="{00000000-0005-0000-0000-00000E090000}"/>
    <cellStyle name="60% - Énfasis5 2 2 5" xfId="2369" xr:uid="{00000000-0005-0000-0000-00000F090000}"/>
    <cellStyle name="60% - Énfasis5 2 2 6" xfId="2370" xr:uid="{00000000-0005-0000-0000-000010090000}"/>
    <cellStyle name="60% - Énfasis5 2 3" xfId="2371" xr:uid="{00000000-0005-0000-0000-000011090000}"/>
    <cellStyle name="60% - Énfasis5 2 3 2" xfId="2372" xr:uid="{00000000-0005-0000-0000-000012090000}"/>
    <cellStyle name="60% - Énfasis5 2 4" xfId="2373" xr:uid="{00000000-0005-0000-0000-000013090000}"/>
    <cellStyle name="60% - Énfasis5 2 4 2" xfId="2374" xr:uid="{00000000-0005-0000-0000-000014090000}"/>
    <cellStyle name="60% - Énfasis5 2 5" xfId="2375" xr:uid="{00000000-0005-0000-0000-000015090000}"/>
    <cellStyle name="60% - Énfasis5 2 6" xfId="2376" xr:uid="{00000000-0005-0000-0000-000016090000}"/>
    <cellStyle name="60% - Énfasis5 2 7" xfId="2377" xr:uid="{00000000-0005-0000-0000-000017090000}"/>
    <cellStyle name="60% - Énfasis5 2 7 2" xfId="2378" xr:uid="{00000000-0005-0000-0000-000018090000}"/>
    <cellStyle name="60% - Énfasis5 3" xfId="2379" xr:uid="{00000000-0005-0000-0000-000019090000}"/>
    <cellStyle name="60% - Énfasis5 3 2" xfId="2380" xr:uid="{00000000-0005-0000-0000-00001A090000}"/>
    <cellStyle name="60% - Énfasis5 3 3" xfId="2381" xr:uid="{00000000-0005-0000-0000-00001B090000}"/>
    <cellStyle name="60% - Énfasis5 4" xfId="2382" xr:uid="{00000000-0005-0000-0000-00001C090000}"/>
    <cellStyle name="60% - Énfasis5 4 2" xfId="2383" xr:uid="{00000000-0005-0000-0000-00001D090000}"/>
    <cellStyle name="60% - Énfasis5 4 3" xfId="2384" xr:uid="{00000000-0005-0000-0000-00001E090000}"/>
    <cellStyle name="60% - Énfasis5 4 4" xfId="2385" xr:uid="{00000000-0005-0000-0000-00001F090000}"/>
    <cellStyle name="60% - Énfasis5 5" xfId="2386" xr:uid="{00000000-0005-0000-0000-000020090000}"/>
    <cellStyle name="60% - Énfasis5 5 2" xfId="2387" xr:uid="{00000000-0005-0000-0000-000021090000}"/>
    <cellStyle name="60% - Énfasis5 5 3" xfId="2388" xr:uid="{00000000-0005-0000-0000-000022090000}"/>
    <cellStyle name="60% - Énfasis5 6" xfId="2389" xr:uid="{00000000-0005-0000-0000-000023090000}"/>
    <cellStyle name="60% - Énfasis5 7" xfId="2390" xr:uid="{00000000-0005-0000-0000-000024090000}"/>
    <cellStyle name="60% - Énfasis5 8" xfId="2391" xr:uid="{00000000-0005-0000-0000-000025090000}"/>
    <cellStyle name="60% - Énfasis5 9" xfId="2392" xr:uid="{00000000-0005-0000-0000-000026090000}"/>
    <cellStyle name="60% - Énfasis5 9 2" xfId="2393" xr:uid="{00000000-0005-0000-0000-000027090000}"/>
    <cellStyle name="60% - Énfasis5 9 2 2" xfId="2394" xr:uid="{00000000-0005-0000-0000-000028090000}"/>
    <cellStyle name="60% - Énfasis5 9 2 2 2" xfId="2395" xr:uid="{00000000-0005-0000-0000-000029090000}"/>
    <cellStyle name="60% - Énfasis5 9 2 2 3" xfId="2396" xr:uid="{00000000-0005-0000-0000-00002A090000}"/>
    <cellStyle name="60% - Énfasis5 9 2 2 4" xfId="2397" xr:uid="{00000000-0005-0000-0000-00002B090000}"/>
    <cellStyle name="60% - Énfasis5 9 2 2 5" xfId="2398" xr:uid="{00000000-0005-0000-0000-00002C090000}"/>
    <cellStyle name="60% - Énfasis5 9 2 2 6" xfId="2399" xr:uid="{00000000-0005-0000-0000-00002D090000}"/>
    <cellStyle name="60% - Énfasis5 9 2 3" xfId="2400" xr:uid="{00000000-0005-0000-0000-00002E090000}"/>
    <cellStyle name="60% - Énfasis5 9 2 4" xfId="2401" xr:uid="{00000000-0005-0000-0000-00002F090000}"/>
    <cellStyle name="60% - Énfasis5 9 2 5" xfId="2402" xr:uid="{00000000-0005-0000-0000-000030090000}"/>
    <cellStyle name="60% - Énfasis5 9 3" xfId="2403" xr:uid="{00000000-0005-0000-0000-000031090000}"/>
    <cellStyle name="60% - Énfasis5 9 3 2" xfId="2404" xr:uid="{00000000-0005-0000-0000-000032090000}"/>
    <cellStyle name="60% - Énfasis5 9 3 3" xfId="2405" xr:uid="{00000000-0005-0000-0000-000033090000}"/>
    <cellStyle name="60% - Énfasis5 9 3 4" xfId="2406" xr:uid="{00000000-0005-0000-0000-000034090000}"/>
    <cellStyle name="60% - Énfasis5 9 3 5" xfId="2407" xr:uid="{00000000-0005-0000-0000-000035090000}"/>
    <cellStyle name="60% - Énfasis5 9 3 6" xfId="2408" xr:uid="{00000000-0005-0000-0000-000036090000}"/>
    <cellStyle name="60% - Énfasis5 9 4" xfId="2409" xr:uid="{00000000-0005-0000-0000-000037090000}"/>
    <cellStyle name="60% - Énfasis5 9 5" xfId="2410" xr:uid="{00000000-0005-0000-0000-000038090000}"/>
    <cellStyle name="60% - Énfasis5 9 6" xfId="2411" xr:uid="{00000000-0005-0000-0000-000039090000}"/>
    <cellStyle name="60% - Énfasis6 10" xfId="2412" xr:uid="{00000000-0005-0000-0000-00003A090000}"/>
    <cellStyle name="60% - Énfasis6 10 2" xfId="2413" xr:uid="{00000000-0005-0000-0000-00003B090000}"/>
    <cellStyle name="60% - Énfasis6 10 2 2" xfId="2414" xr:uid="{00000000-0005-0000-0000-00003C090000}"/>
    <cellStyle name="60% - Énfasis6 10 2 2 2" xfId="2415" xr:uid="{00000000-0005-0000-0000-00003D090000}"/>
    <cellStyle name="60% - Énfasis6 10 2 3" xfId="2416" xr:uid="{00000000-0005-0000-0000-00003E090000}"/>
    <cellStyle name="60% - Énfasis6 10 2 4" xfId="2417" xr:uid="{00000000-0005-0000-0000-00003F090000}"/>
    <cellStyle name="60% - Énfasis6 10 2 5" xfId="2418" xr:uid="{00000000-0005-0000-0000-000040090000}"/>
    <cellStyle name="60% - Énfasis6 10 2 6" xfId="2419" xr:uid="{00000000-0005-0000-0000-000041090000}"/>
    <cellStyle name="60% - Énfasis6 10 3" xfId="2420" xr:uid="{00000000-0005-0000-0000-000042090000}"/>
    <cellStyle name="60% - Énfasis6 10 3 2" xfId="2421" xr:uid="{00000000-0005-0000-0000-000043090000}"/>
    <cellStyle name="60% - Énfasis6 10 4" xfId="2422" xr:uid="{00000000-0005-0000-0000-000044090000}"/>
    <cellStyle name="60% - Énfasis6 10 5" xfId="2423" xr:uid="{00000000-0005-0000-0000-000045090000}"/>
    <cellStyle name="60% - Énfasis6 11" xfId="2424" xr:uid="{00000000-0005-0000-0000-000046090000}"/>
    <cellStyle name="60% - Énfasis6 11 2" xfId="2425" xr:uid="{00000000-0005-0000-0000-000047090000}"/>
    <cellStyle name="60% - Énfasis6 11 2 2" xfId="2426" xr:uid="{00000000-0005-0000-0000-000048090000}"/>
    <cellStyle name="60% - Énfasis6 11 2 3" xfId="2427" xr:uid="{00000000-0005-0000-0000-000049090000}"/>
    <cellStyle name="60% - Énfasis6 11 2 4" xfId="2428" xr:uid="{00000000-0005-0000-0000-00004A090000}"/>
    <cellStyle name="60% - Énfasis6 11 2 5" xfId="2429" xr:uid="{00000000-0005-0000-0000-00004B090000}"/>
    <cellStyle name="60% - Énfasis6 11 2 6" xfId="2430" xr:uid="{00000000-0005-0000-0000-00004C090000}"/>
    <cellStyle name="60% - Énfasis6 11 3" xfId="2431" xr:uid="{00000000-0005-0000-0000-00004D090000}"/>
    <cellStyle name="60% - Énfasis6 11 4" xfId="2432" xr:uid="{00000000-0005-0000-0000-00004E090000}"/>
    <cellStyle name="60% - Énfasis6 11 5" xfId="2433" xr:uid="{00000000-0005-0000-0000-00004F090000}"/>
    <cellStyle name="60% - Énfasis6 12" xfId="2434" xr:uid="{00000000-0005-0000-0000-000050090000}"/>
    <cellStyle name="60% - Énfasis6 12 2" xfId="2435" xr:uid="{00000000-0005-0000-0000-000051090000}"/>
    <cellStyle name="60% - Énfasis6 12 2 2" xfId="2436" xr:uid="{00000000-0005-0000-0000-000052090000}"/>
    <cellStyle name="60% - Énfasis6 12 2 3" xfId="2437" xr:uid="{00000000-0005-0000-0000-000053090000}"/>
    <cellStyle name="60% - Énfasis6 12 2 4" xfId="2438" xr:uid="{00000000-0005-0000-0000-000054090000}"/>
    <cellStyle name="60% - Énfasis6 12 2 5" xfId="2439" xr:uid="{00000000-0005-0000-0000-000055090000}"/>
    <cellStyle name="60% - Énfasis6 12 2 6" xfId="2440" xr:uid="{00000000-0005-0000-0000-000056090000}"/>
    <cellStyle name="60% - Énfasis6 12 3" xfId="2441" xr:uid="{00000000-0005-0000-0000-000057090000}"/>
    <cellStyle name="60% - Énfasis6 12 4" xfId="2442" xr:uid="{00000000-0005-0000-0000-000058090000}"/>
    <cellStyle name="60% - Énfasis6 12 5" xfId="2443" xr:uid="{00000000-0005-0000-0000-000059090000}"/>
    <cellStyle name="60% - Énfasis6 13" xfId="2444" xr:uid="{00000000-0005-0000-0000-00005A090000}"/>
    <cellStyle name="60% - Énfasis6 14" xfId="2445" xr:uid="{00000000-0005-0000-0000-00005B090000}"/>
    <cellStyle name="60% - Énfasis6 15" xfId="2446" xr:uid="{00000000-0005-0000-0000-00005C090000}"/>
    <cellStyle name="60% - Énfasis6 15 2" xfId="2447" xr:uid="{00000000-0005-0000-0000-00005D090000}"/>
    <cellStyle name="60% - Énfasis6 16" xfId="2448" xr:uid="{00000000-0005-0000-0000-00005E090000}"/>
    <cellStyle name="60% - Énfasis6 17" xfId="2449" xr:uid="{00000000-0005-0000-0000-00005F090000}"/>
    <cellStyle name="60% - Énfasis6 18" xfId="2450" xr:uid="{00000000-0005-0000-0000-000060090000}"/>
    <cellStyle name="60% - Énfasis6 2" xfId="39" xr:uid="{00000000-0005-0000-0000-000061090000}"/>
    <cellStyle name="60% - Énfasis6 2 2" xfId="2451" xr:uid="{00000000-0005-0000-0000-000062090000}"/>
    <cellStyle name="60% - Énfasis6 2 2 2" xfId="2452" xr:uid="{00000000-0005-0000-0000-000063090000}"/>
    <cellStyle name="60% - Énfasis6 2 2 2 2" xfId="2453" xr:uid="{00000000-0005-0000-0000-000064090000}"/>
    <cellStyle name="60% - Énfasis6 2 2 2 3" xfId="2454" xr:uid="{00000000-0005-0000-0000-000065090000}"/>
    <cellStyle name="60% - Énfasis6 2 2 2 3 2" xfId="2455" xr:uid="{00000000-0005-0000-0000-000066090000}"/>
    <cellStyle name="60% - Énfasis6 2 2 2 4" xfId="2456" xr:uid="{00000000-0005-0000-0000-000067090000}"/>
    <cellStyle name="60% - Énfasis6 2 2 2 5" xfId="2457" xr:uid="{00000000-0005-0000-0000-000068090000}"/>
    <cellStyle name="60% - Énfasis6 2 2 3" xfId="2458" xr:uid="{00000000-0005-0000-0000-000069090000}"/>
    <cellStyle name="60% - Énfasis6 2 2 4" xfId="2459" xr:uid="{00000000-0005-0000-0000-00006A090000}"/>
    <cellStyle name="60% - Énfasis6 2 2 5" xfId="2460" xr:uid="{00000000-0005-0000-0000-00006B090000}"/>
    <cellStyle name="60% - Énfasis6 2 2 6" xfId="2461" xr:uid="{00000000-0005-0000-0000-00006C090000}"/>
    <cellStyle name="60% - Énfasis6 2 3" xfId="2462" xr:uid="{00000000-0005-0000-0000-00006D090000}"/>
    <cellStyle name="60% - Énfasis6 2 3 2" xfId="2463" xr:uid="{00000000-0005-0000-0000-00006E090000}"/>
    <cellStyle name="60% - Énfasis6 2 4" xfId="2464" xr:uid="{00000000-0005-0000-0000-00006F090000}"/>
    <cellStyle name="60% - Énfasis6 2 4 2" xfId="2465" xr:uid="{00000000-0005-0000-0000-000070090000}"/>
    <cellStyle name="60% - Énfasis6 2 5" xfId="2466" xr:uid="{00000000-0005-0000-0000-000071090000}"/>
    <cellStyle name="60% - Énfasis6 2 6" xfId="2467" xr:uid="{00000000-0005-0000-0000-000072090000}"/>
    <cellStyle name="60% - Énfasis6 2 7" xfId="2468" xr:uid="{00000000-0005-0000-0000-000073090000}"/>
    <cellStyle name="60% - Énfasis6 2 7 2" xfId="2469" xr:uid="{00000000-0005-0000-0000-000074090000}"/>
    <cellStyle name="60% - Énfasis6 3" xfId="2470" xr:uid="{00000000-0005-0000-0000-000075090000}"/>
    <cellStyle name="60% - Énfasis6 3 2" xfId="2471" xr:uid="{00000000-0005-0000-0000-000076090000}"/>
    <cellStyle name="60% - Énfasis6 3 3" xfId="2472" xr:uid="{00000000-0005-0000-0000-000077090000}"/>
    <cellStyle name="60% - Énfasis6 4" xfId="2473" xr:uid="{00000000-0005-0000-0000-000078090000}"/>
    <cellStyle name="60% - Énfasis6 4 2" xfId="2474" xr:uid="{00000000-0005-0000-0000-000079090000}"/>
    <cellStyle name="60% - Énfasis6 4 3" xfId="2475" xr:uid="{00000000-0005-0000-0000-00007A090000}"/>
    <cellStyle name="60% - Énfasis6 4 4" xfId="2476" xr:uid="{00000000-0005-0000-0000-00007B090000}"/>
    <cellStyle name="60% - Énfasis6 5" xfId="2477" xr:uid="{00000000-0005-0000-0000-00007C090000}"/>
    <cellStyle name="60% - Énfasis6 5 2" xfId="2478" xr:uid="{00000000-0005-0000-0000-00007D090000}"/>
    <cellStyle name="60% - Énfasis6 5 3" xfId="2479" xr:uid="{00000000-0005-0000-0000-00007E090000}"/>
    <cellStyle name="60% - Énfasis6 6" xfId="2480" xr:uid="{00000000-0005-0000-0000-00007F090000}"/>
    <cellStyle name="60% - Énfasis6 7" xfId="2481" xr:uid="{00000000-0005-0000-0000-000080090000}"/>
    <cellStyle name="60% - Énfasis6 8" xfId="2482" xr:uid="{00000000-0005-0000-0000-000081090000}"/>
    <cellStyle name="60% - Énfasis6 9" xfId="2483" xr:uid="{00000000-0005-0000-0000-000082090000}"/>
    <cellStyle name="60% - Énfasis6 9 2" xfId="2484" xr:uid="{00000000-0005-0000-0000-000083090000}"/>
    <cellStyle name="60% - Énfasis6 9 2 2" xfId="2485" xr:uid="{00000000-0005-0000-0000-000084090000}"/>
    <cellStyle name="60% - Énfasis6 9 2 2 2" xfId="2486" xr:uid="{00000000-0005-0000-0000-000085090000}"/>
    <cellStyle name="60% - Énfasis6 9 2 2 3" xfId="2487" xr:uid="{00000000-0005-0000-0000-000086090000}"/>
    <cellStyle name="60% - Énfasis6 9 2 2 4" xfId="2488" xr:uid="{00000000-0005-0000-0000-000087090000}"/>
    <cellStyle name="60% - Énfasis6 9 2 2 5" xfId="2489" xr:uid="{00000000-0005-0000-0000-000088090000}"/>
    <cellStyle name="60% - Énfasis6 9 2 2 6" xfId="2490" xr:uid="{00000000-0005-0000-0000-000089090000}"/>
    <cellStyle name="60% - Énfasis6 9 2 3" xfId="2491" xr:uid="{00000000-0005-0000-0000-00008A090000}"/>
    <cellStyle name="60% - Énfasis6 9 2 4" xfId="2492" xr:uid="{00000000-0005-0000-0000-00008B090000}"/>
    <cellStyle name="60% - Énfasis6 9 2 5" xfId="2493" xr:uid="{00000000-0005-0000-0000-00008C090000}"/>
    <cellStyle name="60% - Énfasis6 9 3" xfId="2494" xr:uid="{00000000-0005-0000-0000-00008D090000}"/>
    <cellStyle name="60% - Énfasis6 9 3 2" xfId="2495" xr:uid="{00000000-0005-0000-0000-00008E090000}"/>
    <cellStyle name="60% - Énfasis6 9 3 3" xfId="2496" xr:uid="{00000000-0005-0000-0000-00008F090000}"/>
    <cellStyle name="60% - Énfasis6 9 3 4" xfId="2497" xr:uid="{00000000-0005-0000-0000-000090090000}"/>
    <cellStyle name="60% - Énfasis6 9 3 5" xfId="2498" xr:uid="{00000000-0005-0000-0000-000091090000}"/>
    <cellStyle name="60% - Énfasis6 9 3 6" xfId="2499" xr:uid="{00000000-0005-0000-0000-000092090000}"/>
    <cellStyle name="60% - Énfasis6 9 4" xfId="2500" xr:uid="{00000000-0005-0000-0000-000093090000}"/>
    <cellStyle name="60% - Énfasis6 9 5" xfId="2501" xr:uid="{00000000-0005-0000-0000-000094090000}"/>
    <cellStyle name="60% - Énfasis6 9 6" xfId="2502" xr:uid="{00000000-0005-0000-0000-000095090000}"/>
    <cellStyle name="Accent1" xfId="2503" xr:uid="{00000000-0005-0000-0000-000096090000}"/>
    <cellStyle name="Accent1 2" xfId="2504" xr:uid="{00000000-0005-0000-0000-000097090000}"/>
    <cellStyle name="Accent1 2 2" xfId="2505" xr:uid="{00000000-0005-0000-0000-000098090000}"/>
    <cellStyle name="Accent1 2_MAGISTER EDUC 2009" xfId="2506" xr:uid="{00000000-0005-0000-0000-000099090000}"/>
    <cellStyle name="Accent1_atrasado 15 04 DAF" xfId="2507" xr:uid="{00000000-0005-0000-0000-00009A090000}"/>
    <cellStyle name="Accent2" xfId="2508" xr:uid="{00000000-0005-0000-0000-00009B090000}"/>
    <cellStyle name="Accent2 2" xfId="2509" xr:uid="{00000000-0005-0000-0000-00009C090000}"/>
    <cellStyle name="Accent2 2 2" xfId="2510" xr:uid="{00000000-0005-0000-0000-00009D090000}"/>
    <cellStyle name="Accent2 2_MAGISTER EDUC 2009" xfId="2511" xr:uid="{00000000-0005-0000-0000-00009E090000}"/>
    <cellStyle name="Accent2_atrasado 15 04 DAF" xfId="2512" xr:uid="{00000000-0005-0000-0000-00009F090000}"/>
    <cellStyle name="Accent3" xfId="2513" xr:uid="{00000000-0005-0000-0000-0000A0090000}"/>
    <cellStyle name="Accent3 2" xfId="2514" xr:uid="{00000000-0005-0000-0000-0000A1090000}"/>
    <cellStyle name="Accent3 2 2" xfId="2515" xr:uid="{00000000-0005-0000-0000-0000A2090000}"/>
    <cellStyle name="Accent3 2_MAGISTER EDUC 2009" xfId="2516" xr:uid="{00000000-0005-0000-0000-0000A3090000}"/>
    <cellStyle name="Accent3_atrasado 15 04 DAF" xfId="2517" xr:uid="{00000000-0005-0000-0000-0000A4090000}"/>
    <cellStyle name="Accent4" xfId="2518" xr:uid="{00000000-0005-0000-0000-0000A5090000}"/>
    <cellStyle name="Accent4 2" xfId="2519" xr:uid="{00000000-0005-0000-0000-0000A6090000}"/>
    <cellStyle name="Accent4 2 2" xfId="2520" xr:uid="{00000000-0005-0000-0000-0000A7090000}"/>
    <cellStyle name="Accent4 2_MAGISTER EDUC 2009" xfId="2521" xr:uid="{00000000-0005-0000-0000-0000A8090000}"/>
    <cellStyle name="Accent4_atrasado 15 04 DAF" xfId="2522" xr:uid="{00000000-0005-0000-0000-0000A9090000}"/>
    <cellStyle name="Accent5" xfId="2523" xr:uid="{00000000-0005-0000-0000-0000AA090000}"/>
    <cellStyle name="Accent5 2" xfId="2524" xr:uid="{00000000-0005-0000-0000-0000AB090000}"/>
    <cellStyle name="Accent5 2 2" xfId="2525" xr:uid="{00000000-0005-0000-0000-0000AC090000}"/>
    <cellStyle name="Accent5 2_MAGISTER EDUC 2009" xfId="2526" xr:uid="{00000000-0005-0000-0000-0000AD090000}"/>
    <cellStyle name="Accent5_atrasado 15 04 DAF" xfId="2527" xr:uid="{00000000-0005-0000-0000-0000AE090000}"/>
    <cellStyle name="Accent6" xfId="2528" xr:uid="{00000000-0005-0000-0000-0000AF090000}"/>
    <cellStyle name="Accent6 2" xfId="2529" xr:uid="{00000000-0005-0000-0000-0000B0090000}"/>
    <cellStyle name="Accent6 2 2" xfId="2530" xr:uid="{00000000-0005-0000-0000-0000B1090000}"/>
    <cellStyle name="Accent6 2_MAGISTER EDUC 2009" xfId="2531" xr:uid="{00000000-0005-0000-0000-0000B2090000}"/>
    <cellStyle name="Accent6_atrasado 15 04 DAF" xfId="2532" xr:uid="{00000000-0005-0000-0000-0000B3090000}"/>
    <cellStyle name="Bad" xfId="2533" xr:uid="{00000000-0005-0000-0000-0000B4090000}"/>
    <cellStyle name="Bad 2" xfId="2534" xr:uid="{00000000-0005-0000-0000-0000B5090000}"/>
    <cellStyle name="Bad 2 2" xfId="2535" xr:uid="{00000000-0005-0000-0000-0000B6090000}"/>
    <cellStyle name="Bad 2_MAGISTER EDUC 2009" xfId="2536" xr:uid="{00000000-0005-0000-0000-0000B7090000}"/>
    <cellStyle name="Bad_atrasado 15 04 DAF" xfId="2537" xr:uid="{00000000-0005-0000-0000-0000B8090000}"/>
    <cellStyle name="Bom" xfId="2538" xr:uid="{00000000-0005-0000-0000-0000B9090000}"/>
    <cellStyle name="Bom 2" xfId="2539" xr:uid="{00000000-0005-0000-0000-0000BA090000}"/>
    <cellStyle name="Buena 10" xfId="2540" xr:uid="{00000000-0005-0000-0000-0000BB090000}"/>
    <cellStyle name="Buena 10 2" xfId="2541" xr:uid="{00000000-0005-0000-0000-0000BC090000}"/>
    <cellStyle name="Buena 10 2 2" xfId="2542" xr:uid="{00000000-0005-0000-0000-0000BD090000}"/>
    <cellStyle name="Buena 10 2 2 2" xfId="2543" xr:uid="{00000000-0005-0000-0000-0000BE090000}"/>
    <cellStyle name="Buena 10 2 3" xfId="2544" xr:uid="{00000000-0005-0000-0000-0000BF090000}"/>
    <cellStyle name="Buena 10 2 4" xfId="2545" xr:uid="{00000000-0005-0000-0000-0000C0090000}"/>
    <cellStyle name="Buena 10 2 5" xfId="2546" xr:uid="{00000000-0005-0000-0000-0000C1090000}"/>
    <cellStyle name="Buena 10 2 6" xfId="2547" xr:uid="{00000000-0005-0000-0000-0000C2090000}"/>
    <cellStyle name="Buena 10 3" xfId="2548" xr:uid="{00000000-0005-0000-0000-0000C3090000}"/>
    <cellStyle name="Buena 10 3 2" xfId="2549" xr:uid="{00000000-0005-0000-0000-0000C4090000}"/>
    <cellStyle name="Buena 10 4" xfId="2550" xr:uid="{00000000-0005-0000-0000-0000C5090000}"/>
    <cellStyle name="Buena 10 5" xfId="2551" xr:uid="{00000000-0005-0000-0000-0000C6090000}"/>
    <cellStyle name="Buena 11" xfId="2552" xr:uid="{00000000-0005-0000-0000-0000C7090000}"/>
    <cellStyle name="Buena 11 2" xfId="2553" xr:uid="{00000000-0005-0000-0000-0000C8090000}"/>
    <cellStyle name="Buena 11 2 2" xfId="2554" xr:uid="{00000000-0005-0000-0000-0000C9090000}"/>
    <cellStyle name="Buena 11 2 3" xfId="2555" xr:uid="{00000000-0005-0000-0000-0000CA090000}"/>
    <cellStyle name="Buena 11 2 4" xfId="2556" xr:uid="{00000000-0005-0000-0000-0000CB090000}"/>
    <cellStyle name="Buena 11 2 5" xfId="2557" xr:uid="{00000000-0005-0000-0000-0000CC090000}"/>
    <cellStyle name="Buena 11 2 6" xfId="2558" xr:uid="{00000000-0005-0000-0000-0000CD090000}"/>
    <cellStyle name="Buena 11 3" xfId="2559" xr:uid="{00000000-0005-0000-0000-0000CE090000}"/>
    <cellStyle name="Buena 11 4" xfId="2560" xr:uid="{00000000-0005-0000-0000-0000CF090000}"/>
    <cellStyle name="Buena 11 5" xfId="2561" xr:uid="{00000000-0005-0000-0000-0000D0090000}"/>
    <cellStyle name="Buena 12" xfId="2562" xr:uid="{00000000-0005-0000-0000-0000D1090000}"/>
    <cellStyle name="Buena 12 2" xfId="2563" xr:uid="{00000000-0005-0000-0000-0000D2090000}"/>
    <cellStyle name="Buena 12 2 2" xfId="2564" xr:uid="{00000000-0005-0000-0000-0000D3090000}"/>
    <cellStyle name="Buena 12 2 3" xfId="2565" xr:uid="{00000000-0005-0000-0000-0000D4090000}"/>
    <cellStyle name="Buena 12 2 4" xfId="2566" xr:uid="{00000000-0005-0000-0000-0000D5090000}"/>
    <cellStyle name="Buena 12 2 5" xfId="2567" xr:uid="{00000000-0005-0000-0000-0000D6090000}"/>
    <cellStyle name="Buena 12 2 6" xfId="2568" xr:uid="{00000000-0005-0000-0000-0000D7090000}"/>
    <cellStyle name="Buena 12 3" xfId="2569" xr:uid="{00000000-0005-0000-0000-0000D8090000}"/>
    <cellStyle name="Buena 12 4" xfId="2570" xr:uid="{00000000-0005-0000-0000-0000D9090000}"/>
    <cellStyle name="Buena 12 5" xfId="2571" xr:uid="{00000000-0005-0000-0000-0000DA090000}"/>
    <cellStyle name="Buena 13" xfId="2572" xr:uid="{00000000-0005-0000-0000-0000DB090000}"/>
    <cellStyle name="Buena 14" xfId="2573" xr:uid="{00000000-0005-0000-0000-0000DC090000}"/>
    <cellStyle name="Buena 15" xfId="2574" xr:uid="{00000000-0005-0000-0000-0000DD090000}"/>
    <cellStyle name="Buena 15 2" xfId="2575" xr:uid="{00000000-0005-0000-0000-0000DE090000}"/>
    <cellStyle name="Buena 16" xfId="2576" xr:uid="{00000000-0005-0000-0000-0000DF090000}"/>
    <cellStyle name="Buena 17" xfId="2577" xr:uid="{00000000-0005-0000-0000-0000E0090000}"/>
    <cellStyle name="Buena 18" xfId="2578" xr:uid="{00000000-0005-0000-0000-0000E1090000}"/>
    <cellStyle name="Buena 2" xfId="40" xr:uid="{00000000-0005-0000-0000-0000E2090000}"/>
    <cellStyle name="Buena 2 2" xfId="2579" xr:uid="{00000000-0005-0000-0000-0000E3090000}"/>
    <cellStyle name="Buena 2 2 2" xfId="2580" xr:uid="{00000000-0005-0000-0000-0000E4090000}"/>
    <cellStyle name="Buena 2 2 2 2" xfId="2581" xr:uid="{00000000-0005-0000-0000-0000E5090000}"/>
    <cellStyle name="Buena 2 2 2 3" xfId="2582" xr:uid="{00000000-0005-0000-0000-0000E6090000}"/>
    <cellStyle name="Buena 2 2 2 3 2" xfId="2583" xr:uid="{00000000-0005-0000-0000-0000E7090000}"/>
    <cellStyle name="Buena 2 2 2 4" xfId="2584" xr:uid="{00000000-0005-0000-0000-0000E8090000}"/>
    <cellStyle name="Buena 2 2 2 5" xfId="2585" xr:uid="{00000000-0005-0000-0000-0000E9090000}"/>
    <cellStyle name="Buena 2 2 3" xfId="2586" xr:uid="{00000000-0005-0000-0000-0000EA090000}"/>
    <cellStyle name="Buena 2 2 4" xfId="2587" xr:uid="{00000000-0005-0000-0000-0000EB090000}"/>
    <cellStyle name="Buena 2 2 5" xfId="2588" xr:uid="{00000000-0005-0000-0000-0000EC090000}"/>
    <cellStyle name="Buena 2 2 6" xfId="2589" xr:uid="{00000000-0005-0000-0000-0000ED090000}"/>
    <cellStyle name="Buena 2 3" xfId="2590" xr:uid="{00000000-0005-0000-0000-0000EE090000}"/>
    <cellStyle name="Buena 2 3 2" xfId="2591" xr:uid="{00000000-0005-0000-0000-0000EF090000}"/>
    <cellStyle name="Buena 2 4" xfId="2592" xr:uid="{00000000-0005-0000-0000-0000F0090000}"/>
    <cellStyle name="Buena 2 4 2" xfId="2593" xr:uid="{00000000-0005-0000-0000-0000F1090000}"/>
    <cellStyle name="Buena 2 5" xfId="2594" xr:uid="{00000000-0005-0000-0000-0000F2090000}"/>
    <cellStyle name="Buena 2 6" xfId="2595" xr:uid="{00000000-0005-0000-0000-0000F3090000}"/>
    <cellStyle name="Buena 2 7" xfId="2596" xr:uid="{00000000-0005-0000-0000-0000F4090000}"/>
    <cellStyle name="Buena 2 7 2" xfId="2597" xr:uid="{00000000-0005-0000-0000-0000F5090000}"/>
    <cellStyle name="Buena 3" xfId="2598" xr:uid="{00000000-0005-0000-0000-0000F6090000}"/>
    <cellStyle name="Buena 3 2" xfId="2599" xr:uid="{00000000-0005-0000-0000-0000F7090000}"/>
    <cellStyle name="Buena 3 3" xfId="2600" xr:uid="{00000000-0005-0000-0000-0000F8090000}"/>
    <cellStyle name="Buena 4" xfId="2601" xr:uid="{00000000-0005-0000-0000-0000F9090000}"/>
    <cellStyle name="Buena 4 2" xfId="2602" xr:uid="{00000000-0005-0000-0000-0000FA090000}"/>
    <cellStyle name="Buena 4 3" xfId="2603" xr:uid="{00000000-0005-0000-0000-0000FB090000}"/>
    <cellStyle name="Buena 4 4" xfId="2604" xr:uid="{00000000-0005-0000-0000-0000FC090000}"/>
    <cellStyle name="Buena 5" xfId="2605" xr:uid="{00000000-0005-0000-0000-0000FD090000}"/>
    <cellStyle name="Buena 5 2" xfId="2606" xr:uid="{00000000-0005-0000-0000-0000FE090000}"/>
    <cellStyle name="Buena 5 3" xfId="2607" xr:uid="{00000000-0005-0000-0000-0000FF090000}"/>
    <cellStyle name="Buena 6" xfId="2608" xr:uid="{00000000-0005-0000-0000-0000000A0000}"/>
    <cellStyle name="Buena 7" xfId="2609" xr:uid="{00000000-0005-0000-0000-0000010A0000}"/>
    <cellStyle name="Buena 8" xfId="2610" xr:uid="{00000000-0005-0000-0000-0000020A0000}"/>
    <cellStyle name="Buena 9" xfId="2611" xr:uid="{00000000-0005-0000-0000-0000030A0000}"/>
    <cellStyle name="Buena 9 2" xfId="2612" xr:uid="{00000000-0005-0000-0000-0000040A0000}"/>
    <cellStyle name="Buena 9 2 2" xfId="2613" xr:uid="{00000000-0005-0000-0000-0000050A0000}"/>
    <cellStyle name="Buena 9 2 2 2" xfId="2614" xr:uid="{00000000-0005-0000-0000-0000060A0000}"/>
    <cellStyle name="Buena 9 2 2 3" xfId="2615" xr:uid="{00000000-0005-0000-0000-0000070A0000}"/>
    <cellStyle name="Buena 9 2 2 4" xfId="2616" xr:uid="{00000000-0005-0000-0000-0000080A0000}"/>
    <cellStyle name="Buena 9 2 2 5" xfId="2617" xr:uid="{00000000-0005-0000-0000-0000090A0000}"/>
    <cellStyle name="Buena 9 2 2 6" xfId="2618" xr:uid="{00000000-0005-0000-0000-00000A0A0000}"/>
    <cellStyle name="Buena 9 2 3" xfId="2619" xr:uid="{00000000-0005-0000-0000-00000B0A0000}"/>
    <cellStyle name="Buena 9 2 4" xfId="2620" xr:uid="{00000000-0005-0000-0000-00000C0A0000}"/>
    <cellStyle name="Buena 9 2 5" xfId="2621" xr:uid="{00000000-0005-0000-0000-00000D0A0000}"/>
    <cellStyle name="Buena 9 3" xfId="2622" xr:uid="{00000000-0005-0000-0000-00000E0A0000}"/>
    <cellStyle name="Buena 9 3 2" xfId="2623" xr:uid="{00000000-0005-0000-0000-00000F0A0000}"/>
    <cellStyle name="Buena 9 3 3" xfId="2624" xr:uid="{00000000-0005-0000-0000-0000100A0000}"/>
    <cellStyle name="Buena 9 3 4" xfId="2625" xr:uid="{00000000-0005-0000-0000-0000110A0000}"/>
    <cellStyle name="Buena 9 3 5" xfId="2626" xr:uid="{00000000-0005-0000-0000-0000120A0000}"/>
    <cellStyle name="Buena 9 3 6" xfId="2627" xr:uid="{00000000-0005-0000-0000-0000130A0000}"/>
    <cellStyle name="Buena 9 4" xfId="2628" xr:uid="{00000000-0005-0000-0000-0000140A0000}"/>
    <cellStyle name="Buena 9 5" xfId="2629" xr:uid="{00000000-0005-0000-0000-0000150A0000}"/>
    <cellStyle name="Buena 9 6" xfId="2630" xr:uid="{00000000-0005-0000-0000-0000160A0000}"/>
    <cellStyle name="Calculation" xfId="2631" xr:uid="{00000000-0005-0000-0000-0000170A0000}"/>
    <cellStyle name="Calculation 10" xfId="2632" xr:uid="{00000000-0005-0000-0000-0000180A0000}"/>
    <cellStyle name="Calculation 2" xfId="2633" xr:uid="{00000000-0005-0000-0000-0000190A0000}"/>
    <cellStyle name="Calculation 2 2" xfId="2634" xr:uid="{00000000-0005-0000-0000-00001A0A0000}"/>
    <cellStyle name="Calculation 2 2 2" xfId="2635" xr:uid="{00000000-0005-0000-0000-00001B0A0000}"/>
    <cellStyle name="Calculation 2 2 3" xfId="2636" xr:uid="{00000000-0005-0000-0000-00001C0A0000}"/>
    <cellStyle name="Calculation 2 2 4" xfId="2637" xr:uid="{00000000-0005-0000-0000-00001D0A0000}"/>
    <cellStyle name="Calculation 2 2 5" xfId="2638" xr:uid="{00000000-0005-0000-0000-00001E0A0000}"/>
    <cellStyle name="Calculation 2 3" xfId="2639" xr:uid="{00000000-0005-0000-0000-00001F0A0000}"/>
    <cellStyle name="Calculation 2 4" xfId="2640" xr:uid="{00000000-0005-0000-0000-0000200A0000}"/>
    <cellStyle name="Calculation 2 5" xfId="2641" xr:uid="{00000000-0005-0000-0000-0000210A0000}"/>
    <cellStyle name="Calculation 2 6" xfId="2642" xr:uid="{00000000-0005-0000-0000-0000220A0000}"/>
    <cellStyle name="Calculation 2 7" xfId="2643" xr:uid="{00000000-0005-0000-0000-0000230A0000}"/>
    <cellStyle name="Calculation 2 8" xfId="2644" xr:uid="{00000000-0005-0000-0000-0000240A0000}"/>
    <cellStyle name="Calculation 2_MAGISTER EDUC 2009" xfId="2645" xr:uid="{00000000-0005-0000-0000-0000250A0000}"/>
    <cellStyle name="Calculation 3" xfId="2646" xr:uid="{00000000-0005-0000-0000-0000260A0000}"/>
    <cellStyle name="Calculation 4" xfId="2647" xr:uid="{00000000-0005-0000-0000-0000270A0000}"/>
    <cellStyle name="Calculation 5" xfId="2648" xr:uid="{00000000-0005-0000-0000-0000280A0000}"/>
    <cellStyle name="Calculation 6" xfId="2649" xr:uid="{00000000-0005-0000-0000-0000290A0000}"/>
    <cellStyle name="Calculation 7" xfId="2650" xr:uid="{00000000-0005-0000-0000-00002A0A0000}"/>
    <cellStyle name="Calculation 8" xfId="2651" xr:uid="{00000000-0005-0000-0000-00002B0A0000}"/>
    <cellStyle name="Calculation 9" xfId="2652" xr:uid="{00000000-0005-0000-0000-00002C0A0000}"/>
    <cellStyle name="Calculation_atrasado 15 04 DAF" xfId="2653" xr:uid="{00000000-0005-0000-0000-00002D0A0000}"/>
    <cellStyle name="Cálculo 10" xfId="2654" xr:uid="{00000000-0005-0000-0000-00002E0A0000}"/>
    <cellStyle name="Cálculo 10 2" xfId="2655" xr:uid="{00000000-0005-0000-0000-00002F0A0000}"/>
    <cellStyle name="Cálculo 10 2 2" xfId="2656" xr:uid="{00000000-0005-0000-0000-0000300A0000}"/>
    <cellStyle name="Cálculo 10 2 2 2" xfId="2657" xr:uid="{00000000-0005-0000-0000-0000310A0000}"/>
    <cellStyle name="Cálculo 10 2 3" xfId="2658" xr:uid="{00000000-0005-0000-0000-0000320A0000}"/>
    <cellStyle name="Cálculo 10 2 4" xfId="2659" xr:uid="{00000000-0005-0000-0000-0000330A0000}"/>
    <cellStyle name="Cálculo 10 2 5" xfId="2660" xr:uid="{00000000-0005-0000-0000-0000340A0000}"/>
    <cellStyle name="Cálculo 10 2 6" xfId="2661" xr:uid="{00000000-0005-0000-0000-0000350A0000}"/>
    <cellStyle name="Cálculo 10 3" xfId="2662" xr:uid="{00000000-0005-0000-0000-0000360A0000}"/>
    <cellStyle name="Cálculo 10 3 2" xfId="2663" xr:uid="{00000000-0005-0000-0000-0000370A0000}"/>
    <cellStyle name="Cálculo 10 4" xfId="2664" xr:uid="{00000000-0005-0000-0000-0000380A0000}"/>
    <cellStyle name="Cálculo 10 5" xfId="2665" xr:uid="{00000000-0005-0000-0000-0000390A0000}"/>
    <cellStyle name="Cálculo 11" xfId="2666" xr:uid="{00000000-0005-0000-0000-00003A0A0000}"/>
    <cellStyle name="Cálculo 11 2" xfId="2667" xr:uid="{00000000-0005-0000-0000-00003B0A0000}"/>
    <cellStyle name="Cálculo 11 2 2" xfId="2668" xr:uid="{00000000-0005-0000-0000-00003C0A0000}"/>
    <cellStyle name="Cálculo 11 2 3" xfId="2669" xr:uid="{00000000-0005-0000-0000-00003D0A0000}"/>
    <cellStyle name="Cálculo 11 2 4" xfId="2670" xr:uid="{00000000-0005-0000-0000-00003E0A0000}"/>
    <cellStyle name="Cálculo 11 2 5" xfId="2671" xr:uid="{00000000-0005-0000-0000-00003F0A0000}"/>
    <cellStyle name="Cálculo 11 2 6" xfId="2672" xr:uid="{00000000-0005-0000-0000-0000400A0000}"/>
    <cellStyle name="Cálculo 11 3" xfId="2673" xr:uid="{00000000-0005-0000-0000-0000410A0000}"/>
    <cellStyle name="Cálculo 11 4" xfId="2674" xr:uid="{00000000-0005-0000-0000-0000420A0000}"/>
    <cellStyle name="Cálculo 11 5" xfId="2675" xr:uid="{00000000-0005-0000-0000-0000430A0000}"/>
    <cellStyle name="Cálculo 12" xfId="2676" xr:uid="{00000000-0005-0000-0000-0000440A0000}"/>
    <cellStyle name="Cálculo 12 2" xfId="2677" xr:uid="{00000000-0005-0000-0000-0000450A0000}"/>
    <cellStyle name="Cálculo 12 2 2" xfId="2678" xr:uid="{00000000-0005-0000-0000-0000460A0000}"/>
    <cellStyle name="Cálculo 12 2 3" xfId="2679" xr:uid="{00000000-0005-0000-0000-0000470A0000}"/>
    <cellStyle name="Cálculo 12 2 4" xfId="2680" xr:uid="{00000000-0005-0000-0000-0000480A0000}"/>
    <cellStyle name="Cálculo 12 2 5" xfId="2681" xr:uid="{00000000-0005-0000-0000-0000490A0000}"/>
    <cellStyle name="Cálculo 12 2 6" xfId="2682" xr:uid="{00000000-0005-0000-0000-00004A0A0000}"/>
    <cellStyle name="Cálculo 12 3" xfId="2683" xr:uid="{00000000-0005-0000-0000-00004B0A0000}"/>
    <cellStyle name="Cálculo 12 4" xfId="2684" xr:uid="{00000000-0005-0000-0000-00004C0A0000}"/>
    <cellStyle name="Cálculo 12 5" xfId="2685" xr:uid="{00000000-0005-0000-0000-00004D0A0000}"/>
    <cellStyle name="Cálculo 13" xfId="2686" xr:uid="{00000000-0005-0000-0000-00004E0A0000}"/>
    <cellStyle name="Cálculo 13 2" xfId="2687" xr:uid="{00000000-0005-0000-0000-00004F0A0000}"/>
    <cellStyle name="Cálculo 13 3" xfId="2688" xr:uid="{00000000-0005-0000-0000-0000500A0000}"/>
    <cellStyle name="Cálculo 13 4" xfId="2689" xr:uid="{00000000-0005-0000-0000-0000510A0000}"/>
    <cellStyle name="Cálculo 13 5" xfId="2690" xr:uid="{00000000-0005-0000-0000-0000520A0000}"/>
    <cellStyle name="Cálculo 14" xfId="2691" xr:uid="{00000000-0005-0000-0000-0000530A0000}"/>
    <cellStyle name="Cálculo 14 2" xfId="2692" xr:uid="{00000000-0005-0000-0000-0000540A0000}"/>
    <cellStyle name="Cálculo 14 3" xfId="2693" xr:uid="{00000000-0005-0000-0000-0000550A0000}"/>
    <cellStyle name="Cálculo 14 4" xfId="2694" xr:uid="{00000000-0005-0000-0000-0000560A0000}"/>
    <cellStyle name="Cálculo 14 5" xfId="2695" xr:uid="{00000000-0005-0000-0000-0000570A0000}"/>
    <cellStyle name="Cálculo 15" xfId="2696" xr:uid="{00000000-0005-0000-0000-0000580A0000}"/>
    <cellStyle name="Cálculo 15 2" xfId="2697" xr:uid="{00000000-0005-0000-0000-0000590A0000}"/>
    <cellStyle name="Cálculo 16" xfId="2698" xr:uid="{00000000-0005-0000-0000-00005A0A0000}"/>
    <cellStyle name="Cálculo 17" xfId="2699" xr:uid="{00000000-0005-0000-0000-00005B0A0000}"/>
    <cellStyle name="Cálculo 18" xfId="2700" xr:uid="{00000000-0005-0000-0000-00005C0A0000}"/>
    <cellStyle name="Cálculo 2" xfId="41" xr:uid="{00000000-0005-0000-0000-00005D0A0000}"/>
    <cellStyle name="Cálculo 2 10" xfId="2701" xr:uid="{00000000-0005-0000-0000-00005E0A0000}"/>
    <cellStyle name="Cálculo 2 10 2" xfId="2702" xr:uid="{00000000-0005-0000-0000-00005F0A0000}"/>
    <cellStyle name="Cálculo 2 10 3" xfId="2703" xr:uid="{00000000-0005-0000-0000-0000600A0000}"/>
    <cellStyle name="Cálculo 2 10 4" xfId="2704" xr:uid="{00000000-0005-0000-0000-0000610A0000}"/>
    <cellStyle name="Cálculo 2 10 5" xfId="2705" xr:uid="{00000000-0005-0000-0000-0000620A0000}"/>
    <cellStyle name="Cálculo 2 11" xfId="2706" xr:uid="{00000000-0005-0000-0000-0000630A0000}"/>
    <cellStyle name="Cálculo 2 11 2" xfId="2707" xr:uid="{00000000-0005-0000-0000-0000640A0000}"/>
    <cellStyle name="Cálculo 2 11 3" xfId="2708" xr:uid="{00000000-0005-0000-0000-0000650A0000}"/>
    <cellStyle name="Cálculo 2 11 4" xfId="2709" xr:uid="{00000000-0005-0000-0000-0000660A0000}"/>
    <cellStyle name="Cálculo 2 11 5" xfId="2710" xr:uid="{00000000-0005-0000-0000-0000670A0000}"/>
    <cellStyle name="Cálculo 2 12" xfId="2711" xr:uid="{00000000-0005-0000-0000-0000680A0000}"/>
    <cellStyle name="Cálculo 2 12 2" xfId="2712" xr:uid="{00000000-0005-0000-0000-0000690A0000}"/>
    <cellStyle name="Cálculo 2 12 3" xfId="2713" xr:uid="{00000000-0005-0000-0000-00006A0A0000}"/>
    <cellStyle name="Cálculo 2 12 4" xfId="2714" xr:uid="{00000000-0005-0000-0000-00006B0A0000}"/>
    <cellStyle name="Cálculo 2 12 5" xfId="2715" xr:uid="{00000000-0005-0000-0000-00006C0A0000}"/>
    <cellStyle name="Cálculo 2 12 6" xfId="2716" xr:uid="{00000000-0005-0000-0000-00006D0A0000}"/>
    <cellStyle name="Cálculo 2 13" xfId="2717" xr:uid="{00000000-0005-0000-0000-00006E0A0000}"/>
    <cellStyle name="Cálculo 2 13 2" xfId="2718" xr:uid="{00000000-0005-0000-0000-00006F0A0000}"/>
    <cellStyle name="Cálculo 2 13 3" xfId="2719" xr:uid="{00000000-0005-0000-0000-0000700A0000}"/>
    <cellStyle name="Cálculo 2 13 4" xfId="2720" xr:uid="{00000000-0005-0000-0000-0000710A0000}"/>
    <cellStyle name="Cálculo 2 13 5" xfId="2721" xr:uid="{00000000-0005-0000-0000-0000720A0000}"/>
    <cellStyle name="Cálculo 2 14" xfId="2722" xr:uid="{00000000-0005-0000-0000-0000730A0000}"/>
    <cellStyle name="Cálculo 2 14 2" xfId="2723" xr:uid="{00000000-0005-0000-0000-0000740A0000}"/>
    <cellStyle name="Cálculo 2 14 3" xfId="2724" xr:uid="{00000000-0005-0000-0000-0000750A0000}"/>
    <cellStyle name="Cálculo 2 14 4" xfId="2725" xr:uid="{00000000-0005-0000-0000-0000760A0000}"/>
    <cellStyle name="Cálculo 2 14 5" xfId="2726" xr:uid="{00000000-0005-0000-0000-0000770A0000}"/>
    <cellStyle name="Cálculo 2 15" xfId="2727" xr:uid="{00000000-0005-0000-0000-0000780A0000}"/>
    <cellStyle name="Cálculo 2 16" xfId="2728" xr:uid="{00000000-0005-0000-0000-0000790A0000}"/>
    <cellStyle name="Cálculo 2 17" xfId="2729" xr:uid="{00000000-0005-0000-0000-00007A0A0000}"/>
    <cellStyle name="Cálculo 2 18" xfId="2730" xr:uid="{00000000-0005-0000-0000-00007B0A0000}"/>
    <cellStyle name="Cálculo 2 19" xfId="2731" xr:uid="{00000000-0005-0000-0000-00007C0A0000}"/>
    <cellStyle name="Cálculo 2 2" xfId="2732" xr:uid="{00000000-0005-0000-0000-00007D0A0000}"/>
    <cellStyle name="Cálculo 2 2 10" xfId="2733" xr:uid="{00000000-0005-0000-0000-00007E0A0000}"/>
    <cellStyle name="Cálculo 2 2 10 2" xfId="2734" xr:uid="{00000000-0005-0000-0000-00007F0A0000}"/>
    <cellStyle name="Cálculo 2 2 10 3" xfId="2735" xr:uid="{00000000-0005-0000-0000-0000800A0000}"/>
    <cellStyle name="Cálculo 2 2 10 4" xfId="2736" xr:uid="{00000000-0005-0000-0000-0000810A0000}"/>
    <cellStyle name="Cálculo 2 2 10 5" xfId="2737" xr:uid="{00000000-0005-0000-0000-0000820A0000}"/>
    <cellStyle name="Cálculo 2 2 11" xfId="2738" xr:uid="{00000000-0005-0000-0000-0000830A0000}"/>
    <cellStyle name="Cálculo 2 2 11 2" xfId="2739" xr:uid="{00000000-0005-0000-0000-0000840A0000}"/>
    <cellStyle name="Cálculo 2 2 11 3" xfId="2740" xr:uid="{00000000-0005-0000-0000-0000850A0000}"/>
    <cellStyle name="Cálculo 2 2 11 4" xfId="2741" xr:uid="{00000000-0005-0000-0000-0000860A0000}"/>
    <cellStyle name="Cálculo 2 2 11 5" xfId="2742" xr:uid="{00000000-0005-0000-0000-0000870A0000}"/>
    <cellStyle name="Cálculo 2 2 12" xfId="2743" xr:uid="{00000000-0005-0000-0000-0000880A0000}"/>
    <cellStyle name="Cálculo 2 2 12 2" xfId="2744" xr:uid="{00000000-0005-0000-0000-0000890A0000}"/>
    <cellStyle name="Cálculo 2 2 12 3" xfId="2745" xr:uid="{00000000-0005-0000-0000-00008A0A0000}"/>
    <cellStyle name="Cálculo 2 2 12 4" xfId="2746" xr:uid="{00000000-0005-0000-0000-00008B0A0000}"/>
    <cellStyle name="Cálculo 2 2 12 5" xfId="2747" xr:uid="{00000000-0005-0000-0000-00008C0A0000}"/>
    <cellStyle name="Cálculo 2 2 13" xfId="2748" xr:uid="{00000000-0005-0000-0000-00008D0A0000}"/>
    <cellStyle name="Cálculo 2 2 13 2" xfId="2749" xr:uid="{00000000-0005-0000-0000-00008E0A0000}"/>
    <cellStyle name="Cálculo 2 2 13 3" xfId="2750" xr:uid="{00000000-0005-0000-0000-00008F0A0000}"/>
    <cellStyle name="Cálculo 2 2 13 4" xfId="2751" xr:uid="{00000000-0005-0000-0000-0000900A0000}"/>
    <cellStyle name="Cálculo 2 2 13 5" xfId="2752" xr:uid="{00000000-0005-0000-0000-0000910A0000}"/>
    <cellStyle name="Cálculo 2 2 14" xfId="2753" xr:uid="{00000000-0005-0000-0000-0000920A0000}"/>
    <cellStyle name="Cálculo 2 2 14 2" xfId="2754" xr:uid="{00000000-0005-0000-0000-0000930A0000}"/>
    <cellStyle name="Cálculo 2 2 14 3" xfId="2755" xr:uid="{00000000-0005-0000-0000-0000940A0000}"/>
    <cellStyle name="Cálculo 2 2 14 4" xfId="2756" xr:uid="{00000000-0005-0000-0000-0000950A0000}"/>
    <cellStyle name="Cálculo 2 2 14 5" xfId="2757" xr:uid="{00000000-0005-0000-0000-0000960A0000}"/>
    <cellStyle name="Cálculo 2 2 15" xfId="2758" xr:uid="{00000000-0005-0000-0000-0000970A0000}"/>
    <cellStyle name="Cálculo 2 2 16" xfId="2759" xr:uid="{00000000-0005-0000-0000-0000980A0000}"/>
    <cellStyle name="Cálculo 2 2 17" xfId="2760" xr:uid="{00000000-0005-0000-0000-0000990A0000}"/>
    <cellStyle name="Cálculo 2 2 18" xfId="2761" xr:uid="{00000000-0005-0000-0000-00009A0A0000}"/>
    <cellStyle name="Cálculo 2 2 2" xfId="2762" xr:uid="{00000000-0005-0000-0000-00009B0A0000}"/>
    <cellStyle name="Cálculo 2 2 2 10" xfId="2763" xr:uid="{00000000-0005-0000-0000-00009C0A0000}"/>
    <cellStyle name="Cálculo 2 2 2 11" xfId="2764" xr:uid="{00000000-0005-0000-0000-00009D0A0000}"/>
    <cellStyle name="Cálculo 2 2 2 12" xfId="2765" xr:uid="{00000000-0005-0000-0000-00009E0A0000}"/>
    <cellStyle name="Cálculo 2 2 2 13" xfId="2766" xr:uid="{00000000-0005-0000-0000-00009F0A0000}"/>
    <cellStyle name="Cálculo 2 2 2 2" xfId="2767" xr:uid="{00000000-0005-0000-0000-0000A00A0000}"/>
    <cellStyle name="Cálculo 2 2 2 2 2" xfId="2768" xr:uid="{00000000-0005-0000-0000-0000A10A0000}"/>
    <cellStyle name="Cálculo 2 2 2 2 3" xfId="2769" xr:uid="{00000000-0005-0000-0000-0000A20A0000}"/>
    <cellStyle name="Cálculo 2 2 2 2 4" xfId="2770" xr:uid="{00000000-0005-0000-0000-0000A30A0000}"/>
    <cellStyle name="Cálculo 2 2 2 2 5" xfId="2771" xr:uid="{00000000-0005-0000-0000-0000A40A0000}"/>
    <cellStyle name="Cálculo 2 2 2 2 6" xfId="2772" xr:uid="{00000000-0005-0000-0000-0000A50A0000}"/>
    <cellStyle name="Cálculo 2 2 2 3" xfId="2773" xr:uid="{00000000-0005-0000-0000-0000A60A0000}"/>
    <cellStyle name="Cálculo 2 2 2 3 2" xfId="2774" xr:uid="{00000000-0005-0000-0000-0000A70A0000}"/>
    <cellStyle name="Cálculo 2 2 2 3 2 2" xfId="2775" xr:uid="{00000000-0005-0000-0000-0000A80A0000}"/>
    <cellStyle name="Cálculo 2 2 2 3 3" xfId="2776" xr:uid="{00000000-0005-0000-0000-0000A90A0000}"/>
    <cellStyle name="Cálculo 2 2 2 3 4" xfId="2777" xr:uid="{00000000-0005-0000-0000-0000AA0A0000}"/>
    <cellStyle name="Cálculo 2 2 2 3 5" xfId="2778" xr:uid="{00000000-0005-0000-0000-0000AB0A0000}"/>
    <cellStyle name="Cálculo 2 2 2 4" xfId="2779" xr:uid="{00000000-0005-0000-0000-0000AC0A0000}"/>
    <cellStyle name="Cálculo 2 2 2 4 2" xfId="2780" xr:uid="{00000000-0005-0000-0000-0000AD0A0000}"/>
    <cellStyle name="Cálculo 2 2 2 4 3" xfId="2781" xr:uid="{00000000-0005-0000-0000-0000AE0A0000}"/>
    <cellStyle name="Cálculo 2 2 2 4 4" xfId="2782" xr:uid="{00000000-0005-0000-0000-0000AF0A0000}"/>
    <cellStyle name="Cálculo 2 2 2 4 5" xfId="2783" xr:uid="{00000000-0005-0000-0000-0000B00A0000}"/>
    <cellStyle name="Cálculo 2 2 2 4 6" xfId="2784" xr:uid="{00000000-0005-0000-0000-0000B10A0000}"/>
    <cellStyle name="Cálculo 2 2 2 5" xfId="2785" xr:uid="{00000000-0005-0000-0000-0000B20A0000}"/>
    <cellStyle name="Cálculo 2 2 2 5 2" xfId="2786" xr:uid="{00000000-0005-0000-0000-0000B30A0000}"/>
    <cellStyle name="Cálculo 2 2 2 5 3" xfId="2787" xr:uid="{00000000-0005-0000-0000-0000B40A0000}"/>
    <cellStyle name="Cálculo 2 2 2 5 4" xfId="2788" xr:uid="{00000000-0005-0000-0000-0000B50A0000}"/>
    <cellStyle name="Cálculo 2 2 2 5 5" xfId="2789" xr:uid="{00000000-0005-0000-0000-0000B60A0000}"/>
    <cellStyle name="Cálculo 2 2 2 5 6" xfId="2790" xr:uid="{00000000-0005-0000-0000-0000B70A0000}"/>
    <cellStyle name="Cálculo 2 2 2 6" xfId="2791" xr:uid="{00000000-0005-0000-0000-0000B80A0000}"/>
    <cellStyle name="Cálculo 2 2 2 6 2" xfId="2792" xr:uid="{00000000-0005-0000-0000-0000B90A0000}"/>
    <cellStyle name="Cálculo 2 2 2 6 3" xfId="2793" xr:uid="{00000000-0005-0000-0000-0000BA0A0000}"/>
    <cellStyle name="Cálculo 2 2 2 6 4" xfId="2794" xr:uid="{00000000-0005-0000-0000-0000BB0A0000}"/>
    <cellStyle name="Cálculo 2 2 2 6 5" xfId="2795" xr:uid="{00000000-0005-0000-0000-0000BC0A0000}"/>
    <cellStyle name="Cálculo 2 2 2 7" xfId="2796" xr:uid="{00000000-0005-0000-0000-0000BD0A0000}"/>
    <cellStyle name="Cálculo 2 2 2 7 2" xfId="2797" xr:uid="{00000000-0005-0000-0000-0000BE0A0000}"/>
    <cellStyle name="Cálculo 2 2 2 7 3" xfId="2798" xr:uid="{00000000-0005-0000-0000-0000BF0A0000}"/>
    <cellStyle name="Cálculo 2 2 2 7 4" xfId="2799" xr:uid="{00000000-0005-0000-0000-0000C00A0000}"/>
    <cellStyle name="Cálculo 2 2 2 7 5" xfId="2800" xr:uid="{00000000-0005-0000-0000-0000C10A0000}"/>
    <cellStyle name="Cálculo 2 2 2 8" xfId="2801" xr:uid="{00000000-0005-0000-0000-0000C20A0000}"/>
    <cellStyle name="Cálculo 2 2 2 8 2" xfId="2802" xr:uid="{00000000-0005-0000-0000-0000C30A0000}"/>
    <cellStyle name="Cálculo 2 2 2 8 3" xfId="2803" xr:uid="{00000000-0005-0000-0000-0000C40A0000}"/>
    <cellStyle name="Cálculo 2 2 2 8 4" xfId="2804" xr:uid="{00000000-0005-0000-0000-0000C50A0000}"/>
    <cellStyle name="Cálculo 2 2 2 8 5" xfId="2805" xr:uid="{00000000-0005-0000-0000-0000C60A0000}"/>
    <cellStyle name="Cálculo 2 2 2 9" xfId="2806" xr:uid="{00000000-0005-0000-0000-0000C70A0000}"/>
    <cellStyle name="Cálculo 2 2 3" xfId="2807" xr:uid="{00000000-0005-0000-0000-0000C80A0000}"/>
    <cellStyle name="Cálculo 2 2 3 10" xfId="2808" xr:uid="{00000000-0005-0000-0000-0000C90A0000}"/>
    <cellStyle name="Cálculo 2 2 3 11" xfId="2809" xr:uid="{00000000-0005-0000-0000-0000CA0A0000}"/>
    <cellStyle name="Cálculo 2 2 3 12" xfId="2810" xr:uid="{00000000-0005-0000-0000-0000CB0A0000}"/>
    <cellStyle name="Cálculo 2 2 3 2" xfId="2811" xr:uid="{00000000-0005-0000-0000-0000CC0A0000}"/>
    <cellStyle name="Cálculo 2 2 3 2 2" xfId="2812" xr:uid="{00000000-0005-0000-0000-0000CD0A0000}"/>
    <cellStyle name="Cálculo 2 2 3 2 3" xfId="2813" xr:uid="{00000000-0005-0000-0000-0000CE0A0000}"/>
    <cellStyle name="Cálculo 2 2 3 2 4" xfId="2814" xr:uid="{00000000-0005-0000-0000-0000CF0A0000}"/>
    <cellStyle name="Cálculo 2 2 3 2 5" xfId="2815" xr:uid="{00000000-0005-0000-0000-0000D00A0000}"/>
    <cellStyle name="Cálculo 2 2 3 3" xfId="2816" xr:uid="{00000000-0005-0000-0000-0000D10A0000}"/>
    <cellStyle name="Cálculo 2 2 3 3 2" xfId="2817" xr:uid="{00000000-0005-0000-0000-0000D20A0000}"/>
    <cellStyle name="Cálculo 2 2 3 3 3" xfId="2818" xr:uid="{00000000-0005-0000-0000-0000D30A0000}"/>
    <cellStyle name="Cálculo 2 2 3 3 4" xfId="2819" xr:uid="{00000000-0005-0000-0000-0000D40A0000}"/>
    <cellStyle name="Cálculo 2 2 3 3 5" xfId="2820" xr:uid="{00000000-0005-0000-0000-0000D50A0000}"/>
    <cellStyle name="Cálculo 2 2 3 4" xfId="2821" xr:uid="{00000000-0005-0000-0000-0000D60A0000}"/>
    <cellStyle name="Cálculo 2 2 3 4 2" xfId="2822" xr:uid="{00000000-0005-0000-0000-0000D70A0000}"/>
    <cellStyle name="Cálculo 2 2 3 4 3" xfId="2823" xr:uid="{00000000-0005-0000-0000-0000D80A0000}"/>
    <cellStyle name="Cálculo 2 2 3 4 4" xfId="2824" xr:uid="{00000000-0005-0000-0000-0000D90A0000}"/>
    <cellStyle name="Cálculo 2 2 3 4 5" xfId="2825" xr:uid="{00000000-0005-0000-0000-0000DA0A0000}"/>
    <cellStyle name="Cálculo 2 2 3 5" xfId="2826" xr:uid="{00000000-0005-0000-0000-0000DB0A0000}"/>
    <cellStyle name="Cálculo 2 2 3 5 2" xfId="2827" xr:uid="{00000000-0005-0000-0000-0000DC0A0000}"/>
    <cellStyle name="Cálculo 2 2 3 5 3" xfId="2828" xr:uid="{00000000-0005-0000-0000-0000DD0A0000}"/>
    <cellStyle name="Cálculo 2 2 3 5 4" xfId="2829" xr:uid="{00000000-0005-0000-0000-0000DE0A0000}"/>
    <cellStyle name="Cálculo 2 2 3 5 5" xfId="2830" xr:uid="{00000000-0005-0000-0000-0000DF0A0000}"/>
    <cellStyle name="Cálculo 2 2 3 6" xfId="2831" xr:uid="{00000000-0005-0000-0000-0000E00A0000}"/>
    <cellStyle name="Cálculo 2 2 3 6 2" xfId="2832" xr:uid="{00000000-0005-0000-0000-0000E10A0000}"/>
    <cellStyle name="Cálculo 2 2 3 6 3" xfId="2833" xr:uid="{00000000-0005-0000-0000-0000E20A0000}"/>
    <cellStyle name="Cálculo 2 2 3 6 4" xfId="2834" xr:uid="{00000000-0005-0000-0000-0000E30A0000}"/>
    <cellStyle name="Cálculo 2 2 3 6 5" xfId="2835" xr:uid="{00000000-0005-0000-0000-0000E40A0000}"/>
    <cellStyle name="Cálculo 2 2 3 7" xfId="2836" xr:uid="{00000000-0005-0000-0000-0000E50A0000}"/>
    <cellStyle name="Cálculo 2 2 3 7 2" xfId="2837" xr:uid="{00000000-0005-0000-0000-0000E60A0000}"/>
    <cellStyle name="Cálculo 2 2 3 7 3" xfId="2838" xr:uid="{00000000-0005-0000-0000-0000E70A0000}"/>
    <cellStyle name="Cálculo 2 2 3 7 4" xfId="2839" xr:uid="{00000000-0005-0000-0000-0000E80A0000}"/>
    <cellStyle name="Cálculo 2 2 3 7 5" xfId="2840" xr:uid="{00000000-0005-0000-0000-0000E90A0000}"/>
    <cellStyle name="Cálculo 2 2 3 8" xfId="2841" xr:uid="{00000000-0005-0000-0000-0000EA0A0000}"/>
    <cellStyle name="Cálculo 2 2 3 8 2" xfId="2842" xr:uid="{00000000-0005-0000-0000-0000EB0A0000}"/>
    <cellStyle name="Cálculo 2 2 3 8 3" xfId="2843" xr:uid="{00000000-0005-0000-0000-0000EC0A0000}"/>
    <cellStyle name="Cálculo 2 2 3 8 4" xfId="2844" xr:uid="{00000000-0005-0000-0000-0000ED0A0000}"/>
    <cellStyle name="Cálculo 2 2 3 8 5" xfId="2845" xr:uid="{00000000-0005-0000-0000-0000EE0A0000}"/>
    <cellStyle name="Cálculo 2 2 3 9" xfId="2846" xr:uid="{00000000-0005-0000-0000-0000EF0A0000}"/>
    <cellStyle name="Cálculo 2 2 4" xfId="2847" xr:uid="{00000000-0005-0000-0000-0000F00A0000}"/>
    <cellStyle name="Cálculo 2 2 4 10" xfId="2848" xr:uid="{00000000-0005-0000-0000-0000F10A0000}"/>
    <cellStyle name="Cálculo 2 2 4 11" xfId="2849" xr:uid="{00000000-0005-0000-0000-0000F20A0000}"/>
    <cellStyle name="Cálculo 2 2 4 12" xfId="2850" xr:uid="{00000000-0005-0000-0000-0000F30A0000}"/>
    <cellStyle name="Cálculo 2 2 4 2" xfId="2851" xr:uid="{00000000-0005-0000-0000-0000F40A0000}"/>
    <cellStyle name="Cálculo 2 2 4 2 2" xfId="2852" xr:uid="{00000000-0005-0000-0000-0000F50A0000}"/>
    <cellStyle name="Cálculo 2 2 4 2 3" xfId="2853" xr:uid="{00000000-0005-0000-0000-0000F60A0000}"/>
    <cellStyle name="Cálculo 2 2 4 2 4" xfId="2854" xr:uid="{00000000-0005-0000-0000-0000F70A0000}"/>
    <cellStyle name="Cálculo 2 2 4 2 5" xfId="2855" xr:uid="{00000000-0005-0000-0000-0000F80A0000}"/>
    <cellStyle name="Cálculo 2 2 4 3" xfId="2856" xr:uid="{00000000-0005-0000-0000-0000F90A0000}"/>
    <cellStyle name="Cálculo 2 2 4 3 2" xfId="2857" xr:uid="{00000000-0005-0000-0000-0000FA0A0000}"/>
    <cellStyle name="Cálculo 2 2 4 3 3" xfId="2858" xr:uid="{00000000-0005-0000-0000-0000FB0A0000}"/>
    <cellStyle name="Cálculo 2 2 4 3 4" xfId="2859" xr:uid="{00000000-0005-0000-0000-0000FC0A0000}"/>
    <cellStyle name="Cálculo 2 2 4 3 5" xfId="2860" xr:uid="{00000000-0005-0000-0000-0000FD0A0000}"/>
    <cellStyle name="Cálculo 2 2 4 4" xfId="2861" xr:uid="{00000000-0005-0000-0000-0000FE0A0000}"/>
    <cellStyle name="Cálculo 2 2 4 4 2" xfId="2862" xr:uid="{00000000-0005-0000-0000-0000FF0A0000}"/>
    <cellStyle name="Cálculo 2 2 4 4 3" xfId="2863" xr:uid="{00000000-0005-0000-0000-0000000B0000}"/>
    <cellStyle name="Cálculo 2 2 4 4 4" xfId="2864" xr:uid="{00000000-0005-0000-0000-0000010B0000}"/>
    <cellStyle name="Cálculo 2 2 4 4 5" xfId="2865" xr:uid="{00000000-0005-0000-0000-0000020B0000}"/>
    <cellStyle name="Cálculo 2 2 4 5" xfId="2866" xr:uid="{00000000-0005-0000-0000-0000030B0000}"/>
    <cellStyle name="Cálculo 2 2 4 5 2" xfId="2867" xr:uid="{00000000-0005-0000-0000-0000040B0000}"/>
    <cellStyle name="Cálculo 2 2 4 5 3" xfId="2868" xr:uid="{00000000-0005-0000-0000-0000050B0000}"/>
    <cellStyle name="Cálculo 2 2 4 5 4" xfId="2869" xr:uid="{00000000-0005-0000-0000-0000060B0000}"/>
    <cellStyle name="Cálculo 2 2 4 5 5" xfId="2870" xr:uid="{00000000-0005-0000-0000-0000070B0000}"/>
    <cellStyle name="Cálculo 2 2 4 6" xfId="2871" xr:uid="{00000000-0005-0000-0000-0000080B0000}"/>
    <cellStyle name="Cálculo 2 2 4 6 2" xfId="2872" xr:uid="{00000000-0005-0000-0000-0000090B0000}"/>
    <cellStyle name="Cálculo 2 2 4 6 3" xfId="2873" xr:uid="{00000000-0005-0000-0000-00000A0B0000}"/>
    <cellStyle name="Cálculo 2 2 4 6 4" xfId="2874" xr:uid="{00000000-0005-0000-0000-00000B0B0000}"/>
    <cellStyle name="Cálculo 2 2 4 6 5" xfId="2875" xr:uid="{00000000-0005-0000-0000-00000C0B0000}"/>
    <cellStyle name="Cálculo 2 2 4 7" xfId="2876" xr:uid="{00000000-0005-0000-0000-00000D0B0000}"/>
    <cellStyle name="Cálculo 2 2 4 7 2" xfId="2877" xr:uid="{00000000-0005-0000-0000-00000E0B0000}"/>
    <cellStyle name="Cálculo 2 2 4 7 3" xfId="2878" xr:uid="{00000000-0005-0000-0000-00000F0B0000}"/>
    <cellStyle name="Cálculo 2 2 4 7 4" xfId="2879" xr:uid="{00000000-0005-0000-0000-0000100B0000}"/>
    <cellStyle name="Cálculo 2 2 4 7 5" xfId="2880" xr:uid="{00000000-0005-0000-0000-0000110B0000}"/>
    <cellStyle name="Cálculo 2 2 4 8" xfId="2881" xr:uid="{00000000-0005-0000-0000-0000120B0000}"/>
    <cellStyle name="Cálculo 2 2 4 8 2" xfId="2882" xr:uid="{00000000-0005-0000-0000-0000130B0000}"/>
    <cellStyle name="Cálculo 2 2 4 8 3" xfId="2883" xr:uid="{00000000-0005-0000-0000-0000140B0000}"/>
    <cellStyle name="Cálculo 2 2 4 8 4" xfId="2884" xr:uid="{00000000-0005-0000-0000-0000150B0000}"/>
    <cellStyle name="Cálculo 2 2 4 8 5" xfId="2885" xr:uid="{00000000-0005-0000-0000-0000160B0000}"/>
    <cellStyle name="Cálculo 2 2 4 9" xfId="2886" xr:uid="{00000000-0005-0000-0000-0000170B0000}"/>
    <cellStyle name="Cálculo 2 2 5" xfId="2887" xr:uid="{00000000-0005-0000-0000-0000180B0000}"/>
    <cellStyle name="Cálculo 2 2 5 10" xfId="2888" xr:uid="{00000000-0005-0000-0000-0000190B0000}"/>
    <cellStyle name="Cálculo 2 2 5 11" xfId="2889" xr:uid="{00000000-0005-0000-0000-00001A0B0000}"/>
    <cellStyle name="Cálculo 2 2 5 12" xfId="2890" xr:uid="{00000000-0005-0000-0000-00001B0B0000}"/>
    <cellStyle name="Cálculo 2 2 5 2" xfId="2891" xr:uid="{00000000-0005-0000-0000-00001C0B0000}"/>
    <cellStyle name="Cálculo 2 2 5 2 2" xfId="2892" xr:uid="{00000000-0005-0000-0000-00001D0B0000}"/>
    <cellStyle name="Cálculo 2 2 5 2 3" xfId="2893" xr:uid="{00000000-0005-0000-0000-00001E0B0000}"/>
    <cellStyle name="Cálculo 2 2 5 2 4" xfId="2894" xr:uid="{00000000-0005-0000-0000-00001F0B0000}"/>
    <cellStyle name="Cálculo 2 2 5 2 5" xfId="2895" xr:uid="{00000000-0005-0000-0000-0000200B0000}"/>
    <cellStyle name="Cálculo 2 2 5 3" xfId="2896" xr:uid="{00000000-0005-0000-0000-0000210B0000}"/>
    <cellStyle name="Cálculo 2 2 5 3 2" xfId="2897" xr:uid="{00000000-0005-0000-0000-0000220B0000}"/>
    <cellStyle name="Cálculo 2 2 5 3 3" xfId="2898" xr:uid="{00000000-0005-0000-0000-0000230B0000}"/>
    <cellStyle name="Cálculo 2 2 5 3 4" xfId="2899" xr:uid="{00000000-0005-0000-0000-0000240B0000}"/>
    <cellStyle name="Cálculo 2 2 5 3 5" xfId="2900" xr:uid="{00000000-0005-0000-0000-0000250B0000}"/>
    <cellStyle name="Cálculo 2 2 5 4" xfId="2901" xr:uid="{00000000-0005-0000-0000-0000260B0000}"/>
    <cellStyle name="Cálculo 2 2 5 4 2" xfId="2902" xr:uid="{00000000-0005-0000-0000-0000270B0000}"/>
    <cellStyle name="Cálculo 2 2 5 4 3" xfId="2903" xr:uid="{00000000-0005-0000-0000-0000280B0000}"/>
    <cellStyle name="Cálculo 2 2 5 4 4" xfId="2904" xr:uid="{00000000-0005-0000-0000-0000290B0000}"/>
    <cellStyle name="Cálculo 2 2 5 4 5" xfId="2905" xr:uid="{00000000-0005-0000-0000-00002A0B0000}"/>
    <cellStyle name="Cálculo 2 2 5 5" xfId="2906" xr:uid="{00000000-0005-0000-0000-00002B0B0000}"/>
    <cellStyle name="Cálculo 2 2 5 5 2" xfId="2907" xr:uid="{00000000-0005-0000-0000-00002C0B0000}"/>
    <cellStyle name="Cálculo 2 2 5 5 3" xfId="2908" xr:uid="{00000000-0005-0000-0000-00002D0B0000}"/>
    <cellStyle name="Cálculo 2 2 5 5 4" xfId="2909" xr:uid="{00000000-0005-0000-0000-00002E0B0000}"/>
    <cellStyle name="Cálculo 2 2 5 5 5" xfId="2910" xr:uid="{00000000-0005-0000-0000-00002F0B0000}"/>
    <cellStyle name="Cálculo 2 2 5 6" xfId="2911" xr:uid="{00000000-0005-0000-0000-0000300B0000}"/>
    <cellStyle name="Cálculo 2 2 5 6 2" xfId="2912" xr:uid="{00000000-0005-0000-0000-0000310B0000}"/>
    <cellStyle name="Cálculo 2 2 5 6 3" xfId="2913" xr:uid="{00000000-0005-0000-0000-0000320B0000}"/>
    <cellStyle name="Cálculo 2 2 5 6 4" xfId="2914" xr:uid="{00000000-0005-0000-0000-0000330B0000}"/>
    <cellStyle name="Cálculo 2 2 5 6 5" xfId="2915" xr:uid="{00000000-0005-0000-0000-0000340B0000}"/>
    <cellStyle name="Cálculo 2 2 5 7" xfId="2916" xr:uid="{00000000-0005-0000-0000-0000350B0000}"/>
    <cellStyle name="Cálculo 2 2 5 7 2" xfId="2917" xr:uid="{00000000-0005-0000-0000-0000360B0000}"/>
    <cellStyle name="Cálculo 2 2 5 7 3" xfId="2918" xr:uid="{00000000-0005-0000-0000-0000370B0000}"/>
    <cellStyle name="Cálculo 2 2 5 7 4" xfId="2919" xr:uid="{00000000-0005-0000-0000-0000380B0000}"/>
    <cellStyle name="Cálculo 2 2 5 7 5" xfId="2920" xr:uid="{00000000-0005-0000-0000-0000390B0000}"/>
    <cellStyle name="Cálculo 2 2 5 8" xfId="2921" xr:uid="{00000000-0005-0000-0000-00003A0B0000}"/>
    <cellStyle name="Cálculo 2 2 5 8 2" xfId="2922" xr:uid="{00000000-0005-0000-0000-00003B0B0000}"/>
    <cellStyle name="Cálculo 2 2 5 8 3" xfId="2923" xr:uid="{00000000-0005-0000-0000-00003C0B0000}"/>
    <cellStyle name="Cálculo 2 2 5 8 4" xfId="2924" xr:uid="{00000000-0005-0000-0000-00003D0B0000}"/>
    <cellStyle name="Cálculo 2 2 5 8 5" xfId="2925" xr:uid="{00000000-0005-0000-0000-00003E0B0000}"/>
    <cellStyle name="Cálculo 2 2 5 9" xfId="2926" xr:uid="{00000000-0005-0000-0000-00003F0B0000}"/>
    <cellStyle name="Cálculo 2 2 6" xfId="2927" xr:uid="{00000000-0005-0000-0000-0000400B0000}"/>
    <cellStyle name="Cálculo 2 2 6 10" xfId="2928" xr:uid="{00000000-0005-0000-0000-0000410B0000}"/>
    <cellStyle name="Cálculo 2 2 6 11" xfId="2929" xr:uid="{00000000-0005-0000-0000-0000420B0000}"/>
    <cellStyle name="Cálculo 2 2 6 12" xfId="2930" xr:uid="{00000000-0005-0000-0000-0000430B0000}"/>
    <cellStyle name="Cálculo 2 2 6 13" xfId="2931" xr:uid="{00000000-0005-0000-0000-0000440B0000}"/>
    <cellStyle name="Cálculo 2 2 6 2" xfId="2932" xr:uid="{00000000-0005-0000-0000-0000450B0000}"/>
    <cellStyle name="Cálculo 2 2 6 2 2" xfId="2933" xr:uid="{00000000-0005-0000-0000-0000460B0000}"/>
    <cellStyle name="Cálculo 2 2 6 2 3" xfId="2934" xr:uid="{00000000-0005-0000-0000-0000470B0000}"/>
    <cellStyle name="Cálculo 2 2 6 2 4" xfId="2935" xr:uid="{00000000-0005-0000-0000-0000480B0000}"/>
    <cellStyle name="Cálculo 2 2 6 2 5" xfId="2936" xr:uid="{00000000-0005-0000-0000-0000490B0000}"/>
    <cellStyle name="Cálculo 2 2 6 3" xfId="2937" xr:uid="{00000000-0005-0000-0000-00004A0B0000}"/>
    <cellStyle name="Cálculo 2 2 6 3 2" xfId="2938" xr:uid="{00000000-0005-0000-0000-00004B0B0000}"/>
    <cellStyle name="Cálculo 2 2 6 3 3" xfId="2939" xr:uid="{00000000-0005-0000-0000-00004C0B0000}"/>
    <cellStyle name="Cálculo 2 2 6 3 4" xfId="2940" xr:uid="{00000000-0005-0000-0000-00004D0B0000}"/>
    <cellStyle name="Cálculo 2 2 6 3 5" xfId="2941" xr:uid="{00000000-0005-0000-0000-00004E0B0000}"/>
    <cellStyle name="Cálculo 2 2 6 4" xfId="2942" xr:uid="{00000000-0005-0000-0000-00004F0B0000}"/>
    <cellStyle name="Cálculo 2 2 6 4 2" xfId="2943" xr:uid="{00000000-0005-0000-0000-0000500B0000}"/>
    <cellStyle name="Cálculo 2 2 6 4 3" xfId="2944" xr:uid="{00000000-0005-0000-0000-0000510B0000}"/>
    <cellStyle name="Cálculo 2 2 6 4 4" xfId="2945" xr:uid="{00000000-0005-0000-0000-0000520B0000}"/>
    <cellStyle name="Cálculo 2 2 6 4 5" xfId="2946" xr:uid="{00000000-0005-0000-0000-0000530B0000}"/>
    <cellStyle name="Cálculo 2 2 6 5" xfId="2947" xr:uid="{00000000-0005-0000-0000-0000540B0000}"/>
    <cellStyle name="Cálculo 2 2 6 5 2" xfId="2948" xr:uid="{00000000-0005-0000-0000-0000550B0000}"/>
    <cellStyle name="Cálculo 2 2 6 5 3" xfId="2949" xr:uid="{00000000-0005-0000-0000-0000560B0000}"/>
    <cellStyle name="Cálculo 2 2 6 5 4" xfId="2950" xr:uid="{00000000-0005-0000-0000-0000570B0000}"/>
    <cellStyle name="Cálculo 2 2 6 5 5" xfId="2951" xr:uid="{00000000-0005-0000-0000-0000580B0000}"/>
    <cellStyle name="Cálculo 2 2 6 6" xfId="2952" xr:uid="{00000000-0005-0000-0000-0000590B0000}"/>
    <cellStyle name="Cálculo 2 2 6 6 2" xfId="2953" xr:uid="{00000000-0005-0000-0000-00005A0B0000}"/>
    <cellStyle name="Cálculo 2 2 6 6 3" xfId="2954" xr:uid="{00000000-0005-0000-0000-00005B0B0000}"/>
    <cellStyle name="Cálculo 2 2 6 6 4" xfId="2955" xr:uid="{00000000-0005-0000-0000-00005C0B0000}"/>
    <cellStyle name="Cálculo 2 2 6 6 5" xfId="2956" xr:uid="{00000000-0005-0000-0000-00005D0B0000}"/>
    <cellStyle name="Cálculo 2 2 6 7" xfId="2957" xr:uid="{00000000-0005-0000-0000-00005E0B0000}"/>
    <cellStyle name="Cálculo 2 2 6 7 2" xfId="2958" xr:uid="{00000000-0005-0000-0000-00005F0B0000}"/>
    <cellStyle name="Cálculo 2 2 6 7 3" xfId="2959" xr:uid="{00000000-0005-0000-0000-0000600B0000}"/>
    <cellStyle name="Cálculo 2 2 6 7 4" xfId="2960" xr:uid="{00000000-0005-0000-0000-0000610B0000}"/>
    <cellStyle name="Cálculo 2 2 6 7 5" xfId="2961" xr:uid="{00000000-0005-0000-0000-0000620B0000}"/>
    <cellStyle name="Cálculo 2 2 6 8" xfId="2962" xr:uid="{00000000-0005-0000-0000-0000630B0000}"/>
    <cellStyle name="Cálculo 2 2 6 8 2" xfId="2963" xr:uid="{00000000-0005-0000-0000-0000640B0000}"/>
    <cellStyle name="Cálculo 2 2 6 8 3" xfId="2964" xr:uid="{00000000-0005-0000-0000-0000650B0000}"/>
    <cellStyle name="Cálculo 2 2 6 8 4" xfId="2965" xr:uid="{00000000-0005-0000-0000-0000660B0000}"/>
    <cellStyle name="Cálculo 2 2 6 8 5" xfId="2966" xr:uid="{00000000-0005-0000-0000-0000670B0000}"/>
    <cellStyle name="Cálculo 2 2 6 9" xfId="2967" xr:uid="{00000000-0005-0000-0000-0000680B0000}"/>
    <cellStyle name="Cálculo 2 2 7" xfId="2968" xr:uid="{00000000-0005-0000-0000-0000690B0000}"/>
    <cellStyle name="Cálculo 2 2 7 10" xfId="2969" xr:uid="{00000000-0005-0000-0000-00006A0B0000}"/>
    <cellStyle name="Cálculo 2 2 7 11" xfId="2970" xr:uid="{00000000-0005-0000-0000-00006B0B0000}"/>
    <cellStyle name="Cálculo 2 2 7 12" xfId="2971" xr:uid="{00000000-0005-0000-0000-00006C0B0000}"/>
    <cellStyle name="Cálculo 2 2 7 2" xfId="2972" xr:uid="{00000000-0005-0000-0000-00006D0B0000}"/>
    <cellStyle name="Cálculo 2 2 7 2 2" xfId="2973" xr:uid="{00000000-0005-0000-0000-00006E0B0000}"/>
    <cellStyle name="Cálculo 2 2 7 2 3" xfId="2974" xr:uid="{00000000-0005-0000-0000-00006F0B0000}"/>
    <cellStyle name="Cálculo 2 2 7 2 4" xfId="2975" xr:uid="{00000000-0005-0000-0000-0000700B0000}"/>
    <cellStyle name="Cálculo 2 2 7 2 5" xfId="2976" xr:uid="{00000000-0005-0000-0000-0000710B0000}"/>
    <cellStyle name="Cálculo 2 2 7 3" xfId="2977" xr:uid="{00000000-0005-0000-0000-0000720B0000}"/>
    <cellStyle name="Cálculo 2 2 7 3 2" xfId="2978" xr:uid="{00000000-0005-0000-0000-0000730B0000}"/>
    <cellStyle name="Cálculo 2 2 7 3 3" xfId="2979" xr:uid="{00000000-0005-0000-0000-0000740B0000}"/>
    <cellStyle name="Cálculo 2 2 7 3 4" xfId="2980" xr:uid="{00000000-0005-0000-0000-0000750B0000}"/>
    <cellStyle name="Cálculo 2 2 7 3 5" xfId="2981" xr:uid="{00000000-0005-0000-0000-0000760B0000}"/>
    <cellStyle name="Cálculo 2 2 7 4" xfId="2982" xr:uid="{00000000-0005-0000-0000-0000770B0000}"/>
    <cellStyle name="Cálculo 2 2 7 4 2" xfId="2983" xr:uid="{00000000-0005-0000-0000-0000780B0000}"/>
    <cellStyle name="Cálculo 2 2 7 4 3" xfId="2984" xr:uid="{00000000-0005-0000-0000-0000790B0000}"/>
    <cellStyle name="Cálculo 2 2 7 4 4" xfId="2985" xr:uid="{00000000-0005-0000-0000-00007A0B0000}"/>
    <cellStyle name="Cálculo 2 2 7 4 5" xfId="2986" xr:uid="{00000000-0005-0000-0000-00007B0B0000}"/>
    <cellStyle name="Cálculo 2 2 7 5" xfId="2987" xr:uid="{00000000-0005-0000-0000-00007C0B0000}"/>
    <cellStyle name="Cálculo 2 2 7 5 2" xfId="2988" xr:uid="{00000000-0005-0000-0000-00007D0B0000}"/>
    <cellStyle name="Cálculo 2 2 7 5 3" xfId="2989" xr:uid="{00000000-0005-0000-0000-00007E0B0000}"/>
    <cellStyle name="Cálculo 2 2 7 5 4" xfId="2990" xr:uid="{00000000-0005-0000-0000-00007F0B0000}"/>
    <cellStyle name="Cálculo 2 2 7 5 5" xfId="2991" xr:uid="{00000000-0005-0000-0000-0000800B0000}"/>
    <cellStyle name="Cálculo 2 2 7 6" xfId="2992" xr:uid="{00000000-0005-0000-0000-0000810B0000}"/>
    <cellStyle name="Cálculo 2 2 7 6 2" xfId="2993" xr:uid="{00000000-0005-0000-0000-0000820B0000}"/>
    <cellStyle name="Cálculo 2 2 7 6 3" xfId="2994" xr:uid="{00000000-0005-0000-0000-0000830B0000}"/>
    <cellStyle name="Cálculo 2 2 7 6 4" xfId="2995" xr:uid="{00000000-0005-0000-0000-0000840B0000}"/>
    <cellStyle name="Cálculo 2 2 7 6 5" xfId="2996" xr:uid="{00000000-0005-0000-0000-0000850B0000}"/>
    <cellStyle name="Cálculo 2 2 7 7" xfId="2997" xr:uid="{00000000-0005-0000-0000-0000860B0000}"/>
    <cellStyle name="Cálculo 2 2 7 7 2" xfId="2998" xr:uid="{00000000-0005-0000-0000-0000870B0000}"/>
    <cellStyle name="Cálculo 2 2 7 7 3" xfId="2999" xr:uid="{00000000-0005-0000-0000-0000880B0000}"/>
    <cellStyle name="Cálculo 2 2 7 7 4" xfId="3000" xr:uid="{00000000-0005-0000-0000-0000890B0000}"/>
    <cellStyle name="Cálculo 2 2 7 7 5" xfId="3001" xr:uid="{00000000-0005-0000-0000-00008A0B0000}"/>
    <cellStyle name="Cálculo 2 2 7 8" xfId="3002" xr:uid="{00000000-0005-0000-0000-00008B0B0000}"/>
    <cellStyle name="Cálculo 2 2 7 8 2" xfId="3003" xr:uid="{00000000-0005-0000-0000-00008C0B0000}"/>
    <cellStyle name="Cálculo 2 2 7 8 3" xfId="3004" xr:uid="{00000000-0005-0000-0000-00008D0B0000}"/>
    <cellStyle name="Cálculo 2 2 7 8 4" xfId="3005" xr:uid="{00000000-0005-0000-0000-00008E0B0000}"/>
    <cellStyle name="Cálculo 2 2 7 8 5" xfId="3006" xr:uid="{00000000-0005-0000-0000-00008F0B0000}"/>
    <cellStyle name="Cálculo 2 2 7 9" xfId="3007" xr:uid="{00000000-0005-0000-0000-0000900B0000}"/>
    <cellStyle name="Cálculo 2 2 8" xfId="3008" xr:uid="{00000000-0005-0000-0000-0000910B0000}"/>
    <cellStyle name="Cálculo 2 2 8 2" xfId="3009" xr:uid="{00000000-0005-0000-0000-0000920B0000}"/>
    <cellStyle name="Cálculo 2 2 8 3" xfId="3010" xr:uid="{00000000-0005-0000-0000-0000930B0000}"/>
    <cellStyle name="Cálculo 2 2 8 4" xfId="3011" xr:uid="{00000000-0005-0000-0000-0000940B0000}"/>
    <cellStyle name="Cálculo 2 2 8 5" xfId="3012" xr:uid="{00000000-0005-0000-0000-0000950B0000}"/>
    <cellStyle name="Cálculo 2 2 9" xfId="3013" xr:uid="{00000000-0005-0000-0000-0000960B0000}"/>
    <cellStyle name="Cálculo 2 2 9 2" xfId="3014" xr:uid="{00000000-0005-0000-0000-0000970B0000}"/>
    <cellStyle name="Cálculo 2 2 9 3" xfId="3015" xr:uid="{00000000-0005-0000-0000-0000980B0000}"/>
    <cellStyle name="Cálculo 2 2 9 4" xfId="3016" xr:uid="{00000000-0005-0000-0000-0000990B0000}"/>
    <cellStyle name="Cálculo 2 2 9 5" xfId="3017" xr:uid="{00000000-0005-0000-0000-00009A0B0000}"/>
    <cellStyle name="Cálculo 2 20" xfId="3018" xr:uid="{00000000-0005-0000-0000-00009B0B0000}"/>
    <cellStyle name="Cálculo 2 3" xfId="3019" xr:uid="{00000000-0005-0000-0000-00009C0B0000}"/>
    <cellStyle name="Cálculo 2 3 10" xfId="3020" xr:uid="{00000000-0005-0000-0000-00009D0B0000}"/>
    <cellStyle name="Cálculo 2 3 11" xfId="3021" xr:uid="{00000000-0005-0000-0000-00009E0B0000}"/>
    <cellStyle name="Cálculo 2 3 12" xfId="3022" xr:uid="{00000000-0005-0000-0000-00009F0B0000}"/>
    <cellStyle name="Cálculo 2 3 13" xfId="3023" xr:uid="{00000000-0005-0000-0000-0000A00B0000}"/>
    <cellStyle name="Cálculo 2 3 14" xfId="3024" xr:uid="{00000000-0005-0000-0000-0000A10B0000}"/>
    <cellStyle name="Cálculo 2 3 2" xfId="3025" xr:uid="{00000000-0005-0000-0000-0000A20B0000}"/>
    <cellStyle name="Cálculo 2 3 2 10" xfId="3026" xr:uid="{00000000-0005-0000-0000-0000A30B0000}"/>
    <cellStyle name="Cálculo 2 3 2 11" xfId="3027" xr:uid="{00000000-0005-0000-0000-0000A40B0000}"/>
    <cellStyle name="Cálculo 2 3 2 12" xfId="3028" xr:uid="{00000000-0005-0000-0000-0000A50B0000}"/>
    <cellStyle name="Cálculo 2 3 2 13" xfId="3029" xr:uid="{00000000-0005-0000-0000-0000A60B0000}"/>
    <cellStyle name="Cálculo 2 3 2 2" xfId="3030" xr:uid="{00000000-0005-0000-0000-0000A70B0000}"/>
    <cellStyle name="Cálculo 2 3 2 2 2" xfId="3031" xr:uid="{00000000-0005-0000-0000-0000A80B0000}"/>
    <cellStyle name="Cálculo 2 3 2 2 3" xfId="3032" xr:uid="{00000000-0005-0000-0000-0000A90B0000}"/>
    <cellStyle name="Cálculo 2 3 2 2 4" xfId="3033" xr:uid="{00000000-0005-0000-0000-0000AA0B0000}"/>
    <cellStyle name="Cálculo 2 3 2 2 5" xfId="3034" xr:uid="{00000000-0005-0000-0000-0000AB0B0000}"/>
    <cellStyle name="Cálculo 2 3 2 3" xfId="3035" xr:uid="{00000000-0005-0000-0000-0000AC0B0000}"/>
    <cellStyle name="Cálculo 2 3 2 3 2" xfId="3036" xr:uid="{00000000-0005-0000-0000-0000AD0B0000}"/>
    <cellStyle name="Cálculo 2 3 2 3 3" xfId="3037" xr:uid="{00000000-0005-0000-0000-0000AE0B0000}"/>
    <cellStyle name="Cálculo 2 3 2 3 4" xfId="3038" xr:uid="{00000000-0005-0000-0000-0000AF0B0000}"/>
    <cellStyle name="Cálculo 2 3 2 3 5" xfId="3039" xr:uid="{00000000-0005-0000-0000-0000B00B0000}"/>
    <cellStyle name="Cálculo 2 3 2 4" xfId="3040" xr:uid="{00000000-0005-0000-0000-0000B10B0000}"/>
    <cellStyle name="Cálculo 2 3 2 4 2" xfId="3041" xr:uid="{00000000-0005-0000-0000-0000B20B0000}"/>
    <cellStyle name="Cálculo 2 3 2 4 3" xfId="3042" xr:uid="{00000000-0005-0000-0000-0000B30B0000}"/>
    <cellStyle name="Cálculo 2 3 2 4 4" xfId="3043" xr:uid="{00000000-0005-0000-0000-0000B40B0000}"/>
    <cellStyle name="Cálculo 2 3 2 4 5" xfId="3044" xr:uid="{00000000-0005-0000-0000-0000B50B0000}"/>
    <cellStyle name="Cálculo 2 3 2 5" xfId="3045" xr:uid="{00000000-0005-0000-0000-0000B60B0000}"/>
    <cellStyle name="Cálculo 2 3 2 5 2" xfId="3046" xr:uid="{00000000-0005-0000-0000-0000B70B0000}"/>
    <cellStyle name="Cálculo 2 3 2 5 3" xfId="3047" xr:uid="{00000000-0005-0000-0000-0000B80B0000}"/>
    <cellStyle name="Cálculo 2 3 2 5 4" xfId="3048" xr:uid="{00000000-0005-0000-0000-0000B90B0000}"/>
    <cellStyle name="Cálculo 2 3 2 5 5" xfId="3049" xr:uid="{00000000-0005-0000-0000-0000BA0B0000}"/>
    <cellStyle name="Cálculo 2 3 2 6" xfId="3050" xr:uid="{00000000-0005-0000-0000-0000BB0B0000}"/>
    <cellStyle name="Cálculo 2 3 2 6 2" xfId="3051" xr:uid="{00000000-0005-0000-0000-0000BC0B0000}"/>
    <cellStyle name="Cálculo 2 3 2 6 3" xfId="3052" xr:uid="{00000000-0005-0000-0000-0000BD0B0000}"/>
    <cellStyle name="Cálculo 2 3 2 6 4" xfId="3053" xr:uid="{00000000-0005-0000-0000-0000BE0B0000}"/>
    <cellStyle name="Cálculo 2 3 2 6 5" xfId="3054" xr:uid="{00000000-0005-0000-0000-0000BF0B0000}"/>
    <cellStyle name="Cálculo 2 3 2 7" xfId="3055" xr:uid="{00000000-0005-0000-0000-0000C00B0000}"/>
    <cellStyle name="Cálculo 2 3 2 7 2" xfId="3056" xr:uid="{00000000-0005-0000-0000-0000C10B0000}"/>
    <cellStyle name="Cálculo 2 3 2 7 3" xfId="3057" xr:uid="{00000000-0005-0000-0000-0000C20B0000}"/>
    <cellStyle name="Cálculo 2 3 2 7 4" xfId="3058" xr:uid="{00000000-0005-0000-0000-0000C30B0000}"/>
    <cellStyle name="Cálculo 2 3 2 7 5" xfId="3059" xr:uid="{00000000-0005-0000-0000-0000C40B0000}"/>
    <cellStyle name="Cálculo 2 3 2 8" xfId="3060" xr:uid="{00000000-0005-0000-0000-0000C50B0000}"/>
    <cellStyle name="Cálculo 2 3 2 8 2" xfId="3061" xr:uid="{00000000-0005-0000-0000-0000C60B0000}"/>
    <cellStyle name="Cálculo 2 3 2 8 3" xfId="3062" xr:uid="{00000000-0005-0000-0000-0000C70B0000}"/>
    <cellStyle name="Cálculo 2 3 2 8 4" xfId="3063" xr:uid="{00000000-0005-0000-0000-0000C80B0000}"/>
    <cellStyle name="Cálculo 2 3 2 8 5" xfId="3064" xr:uid="{00000000-0005-0000-0000-0000C90B0000}"/>
    <cellStyle name="Cálculo 2 3 2 9" xfId="3065" xr:uid="{00000000-0005-0000-0000-0000CA0B0000}"/>
    <cellStyle name="Cálculo 2 3 3" xfId="3066" xr:uid="{00000000-0005-0000-0000-0000CB0B0000}"/>
    <cellStyle name="Cálculo 2 3 3 2" xfId="3067" xr:uid="{00000000-0005-0000-0000-0000CC0B0000}"/>
    <cellStyle name="Cálculo 2 3 3 3" xfId="3068" xr:uid="{00000000-0005-0000-0000-0000CD0B0000}"/>
    <cellStyle name="Cálculo 2 3 3 4" xfId="3069" xr:uid="{00000000-0005-0000-0000-0000CE0B0000}"/>
    <cellStyle name="Cálculo 2 3 3 5" xfId="3070" xr:uid="{00000000-0005-0000-0000-0000CF0B0000}"/>
    <cellStyle name="Cálculo 2 3 3 6" xfId="3071" xr:uid="{00000000-0005-0000-0000-0000D00B0000}"/>
    <cellStyle name="Cálculo 2 3 4" xfId="3072" xr:uid="{00000000-0005-0000-0000-0000D10B0000}"/>
    <cellStyle name="Cálculo 2 3 4 2" xfId="3073" xr:uid="{00000000-0005-0000-0000-0000D20B0000}"/>
    <cellStyle name="Cálculo 2 3 4 3" xfId="3074" xr:uid="{00000000-0005-0000-0000-0000D30B0000}"/>
    <cellStyle name="Cálculo 2 3 4 4" xfId="3075" xr:uid="{00000000-0005-0000-0000-0000D40B0000}"/>
    <cellStyle name="Cálculo 2 3 4 5" xfId="3076" xr:uid="{00000000-0005-0000-0000-0000D50B0000}"/>
    <cellStyle name="Cálculo 2 3 4 6" xfId="3077" xr:uid="{00000000-0005-0000-0000-0000D60B0000}"/>
    <cellStyle name="Cálculo 2 3 5" xfId="3078" xr:uid="{00000000-0005-0000-0000-0000D70B0000}"/>
    <cellStyle name="Cálculo 2 3 5 2" xfId="3079" xr:uid="{00000000-0005-0000-0000-0000D80B0000}"/>
    <cellStyle name="Cálculo 2 3 5 3" xfId="3080" xr:uid="{00000000-0005-0000-0000-0000D90B0000}"/>
    <cellStyle name="Cálculo 2 3 5 4" xfId="3081" xr:uid="{00000000-0005-0000-0000-0000DA0B0000}"/>
    <cellStyle name="Cálculo 2 3 5 5" xfId="3082" xr:uid="{00000000-0005-0000-0000-0000DB0B0000}"/>
    <cellStyle name="Cálculo 2 3 5 6" xfId="3083" xr:uid="{00000000-0005-0000-0000-0000DC0B0000}"/>
    <cellStyle name="Cálculo 2 3 6" xfId="3084" xr:uid="{00000000-0005-0000-0000-0000DD0B0000}"/>
    <cellStyle name="Cálculo 2 3 6 2" xfId="3085" xr:uid="{00000000-0005-0000-0000-0000DE0B0000}"/>
    <cellStyle name="Cálculo 2 3 6 3" xfId="3086" xr:uid="{00000000-0005-0000-0000-0000DF0B0000}"/>
    <cellStyle name="Cálculo 2 3 6 4" xfId="3087" xr:uid="{00000000-0005-0000-0000-0000E00B0000}"/>
    <cellStyle name="Cálculo 2 3 6 5" xfId="3088" xr:uid="{00000000-0005-0000-0000-0000E10B0000}"/>
    <cellStyle name="Cálculo 2 3 6 6" xfId="3089" xr:uid="{00000000-0005-0000-0000-0000E20B0000}"/>
    <cellStyle name="Cálculo 2 3 7" xfId="3090" xr:uid="{00000000-0005-0000-0000-0000E30B0000}"/>
    <cellStyle name="Cálculo 2 3 7 2" xfId="3091" xr:uid="{00000000-0005-0000-0000-0000E40B0000}"/>
    <cellStyle name="Cálculo 2 3 7 3" xfId="3092" xr:uid="{00000000-0005-0000-0000-0000E50B0000}"/>
    <cellStyle name="Cálculo 2 3 7 4" xfId="3093" xr:uid="{00000000-0005-0000-0000-0000E60B0000}"/>
    <cellStyle name="Cálculo 2 3 7 5" xfId="3094" xr:uid="{00000000-0005-0000-0000-0000E70B0000}"/>
    <cellStyle name="Cálculo 2 3 8" xfId="3095" xr:uid="{00000000-0005-0000-0000-0000E80B0000}"/>
    <cellStyle name="Cálculo 2 3 8 2" xfId="3096" xr:uid="{00000000-0005-0000-0000-0000E90B0000}"/>
    <cellStyle name="Cálculo 2 3 8 3" xfId="3097" xr:uid="{00000000-0005-0000-0000-0000EA0B0000}"/>
    <cellStyle name="Cálculo 2 3 8 4" xfId="3098" xr:uid="{00000000-0005-0000-0000-0000EB0B0000}"/>
    <cellStyle name="Cálculo 2 3 8 5" xfId="3099" xr:uid="{00000000-0005-0000-0000-0000EC0B0000}"/>
    <cellStyle name="Cálculo 2 3 9" xfId="3100" xr:uid="{00000000-0005-0000-0000-0000ED0B0000}"/>
    <cellStyle name="Cálculo 2 3 9 2" xfId="3101" xr:uid="{00000000-0005-0000-0000-0000EE0B0000}"/>
    <cellStyle name="Cálculo 2 3 9 3" xfId="3102" xr:uid="{00000000-0005-0000-0000-0000EF0B0000}"/>
    <cellStyle name="Cálculo 2 3 9 4" xfId="3103" xr:uid="{00000000-0005-0000-0000-0000F00B0000}"/>
    <cellStyle name="Cálculo 2 3 9 5" xfId="3104" xr:uid="{00000000-0005-0000-0000-0000F10B0000}"/>
    <cellStyle name="Cálculo 2 4" xfId="3105" xr:uid="{00000000-0005-0000-0000-0000F20B0000}"/>
    <cellStyle name="Cálculo 2 4 10" xfId="3106" xr:uid="{00000000-0005-0000-0000-0000F30B0000}"/>
    <cellStyle name="Cálculo 2 4 11" xfId="3107" xr:uid="{00000000-0005-0000-0000-0000F40B0000}"/>
    <cellStyle name="Cálculo 2 4 12" xfId="3108" xr:uid="{00000000-0005-0000-0000-0000F50B0000}"/>
    <cellStyle name="Cálculo 2 4 2" xfId="3109" xr:uid="{00000000-0005-0000-0000-0000F60B0000}"/>
    <cellStyle name="Cálculo 2 4 2 2" xfId="3110" xr:uid="{00000000-0005-0000-0000-0000F70B0000}"/>
    <cellStyle name="Cálculo 2 4 2 3" xfId="3111" xr:uid="{00000000-0005-0000-0000-0000F80B0000}"/>
    <cellStyle name="Cálculo 2 4 2 4" xfId="3112" xr:uid="{00000000-0005-0000-0000-0000F90B0000}"/>
    <cellStyle name="Cálculo 2 4 2 5" xfId="3113" xr:uid="{00000000-0005-0000-0000-0000FA0B0000}"/>
    <cellStyle name="Cálculo 2 4 3" xfId="3114" xr:uid="{00000000-0005-0000-0000-0000FB0B0000}"/>
    <cellStyle name="Cálculo 2 4 3 2" xfId="3115" xr:uid="{00000000-0005-0000-0000-0000FC0B0000}"/>
    <cellStyle name="Cálculo 2 4 3 3" xfId="3116" xr:uid="{00000000-0005-0000-0000-0000FD0B0000}"/>
    <cellStyle name="Cálculo 2 4 3 4" xfId="3117" xr:uid="{00000000-0005-0000-0000-0000FE0B0000}"/>
    <cellStyle name="Cálculo 2 4 3 5" xfId="3118" xr:uid="{00000000-0005-0000-0000-0000FF0B0000}"/>
    <cellStyle name="Cálculo 2 4 4" xfId="3119" xr:uid="{00000000-0005-0000-0000-0000000C0000}"/>
    <cellStyle name="Cálculo 2 4 4 2" xfId="3120" xr:uid="{00000000-0005-0000-0000-0000010C0000}"/>
    <cellStyle name="Cálculo 2 4 4 3" xfId="3121" xr:uid="{00000000-0005-0000-0000-0000020C0000}"/>
    <cellStyle name="Cálculo 2 4 4 4" xfId="3122" xr:uid="{00000000-0005-0000-0000-0000030C0000}"/>
    <cellStyle name="Cálculo 2 4 4 5" xfId="3123" xr:uid="{00000000-0005-0000-0000-0000040C0000}"/>
    <cellStyle name="Cálculo 2 4 5" xfId="3124" xr:uid="{00000000-0005-0000-0000-0000050C0000}"/>
    <cellStyle name="Cálculo 2 4 5 2" xfId="3125" xr:uid="{00000000-0005-0000-0000-0000060C0000}"/>
    <cellStyle name="Cálculo 2 4 5 3" xfId="3126" xr:uid="{00000000-0005-0000-0000-0000070C0000}"/>
    <cellStyle name="Cálculo 2 4 5 4" xfId="3127" xr:uid="{00000000-0005-0000-0000-0000080C0000}"/>
    <cellStyle name="Cálculo 2 4 5 5" xfId="3128" xr:uid="{00000000-0005-0000-0000-0000090C0000}"/>
    <cellStyle name="Cálculo 2 4 6" xfId="3129" xr:uid="{00000000-0005-0000-0000-00000A0C0000}"/>
    <cellStyle name="Cálculo 2 4 6 2" xfId="3130" xr:uid="{00000000-0005-0000-0000-00000B0C0000}"/>
    <cellStyle name="Cálculo 2 4 6 3" xfId="3131" xr:uid="{00000000-0005-0000-0000-00000C0C0000}"/>
    <cellStyle name="Cálculo 2 4 6 4" xfId="3132" xr:uid="{00000000-0005-0000-0000-00000D0C0000}"/>
    <cellStyle name="Cálculo 2 4 6 5" xfId="3133" xr:uid="{00000000-0005-0000-0000-00000E0C0000}"/>
    <cellStyle name="Cálculo 2 4 6 6" xfId="3134" xr:uid="{00000000-0005-0000-0000-00000F0C0000}"/>
    <cellStyle name="Cálculo 2 4 7" xfId="3135" xr:uid="{00000000-0005-0000-0000-0000100C0000}"/>
    <cellStyle name="Cálculo 2 4 7 2" xfId="3136" xr:uid="{00000000-0005-0000-0000-0000110C0000}"/>
    <cellStyle name="Cálculo 2 4 7 3" xfId="3137" xr:uid="{00000000-0005-0000-0000-0000120C0000}"/>
    <cellStyle name="Cálculo 2 4 7 4" xfId="3138" xr:uid="{00000000-0005-0000-0000-0000130C0000}"/>
    <cellStyle name="Cálculo 2 4 7 5" xfId="3139" xr:uid="{00000000-0005-0000-0000-0000140C0000}"/>
    <cellStyle name="Cálculo 2 4 8" xfId="3140" xr:uid="{00000000-0005-0000-0000-0000150C0000}"/>
    <cellStyle name="Cálculo 2 4 8 2" xfId="3141" xr:uid="{00000000-0005-0000-0000-0000160C0000}"/>
    <cellStyle name="Cálculo 2 4 8 3" xfId="3142" xr:uid="{00000000-0005-0000-0000-0000170C0000}"/>
    <cellStyle name="Cálculo 2 4 8 4" xfId="3143" xr:uid="{00000000-0005-0000-0000-0000180C0000}"/>
    <cellStyle name="Cálculo 2 4 8 5" xfId="3144" xr:uid="{00000000-0005-0000-0000-0000190C0000}"/>
    <cellStyle name="Cálculo 2 4 9" xfId="3145" xr:uid="{00000000-0005-0000-0000-00001A0C0000}"/>
    <cellStyle name="Cálculo 2 5" xfId="3146" xr:uid="{00000000-0005-0000-0000-00001B0C0000}"/>
    <cellStyle name="Cálculo 2 5 10" xfId="3147" xr:uid="{00000000-0005-0000-0000-00001C0C0000}"/>
    <cellStyle name="Cálculo 2 5 11" xfId="3148" xr:uid="{00000000-0005-0000-0000-00001D0C0000}"/>
    <cellStyle name="Cálculo 2 5 12" xfId="3149" xr:uid="{00000000-0005-0000-0000-00001E0C0000}"/>
    <cellStyle name="Cálculo 2 5 13" xfId="3150" xr:uid="{00000000-0005-0000-0000-00001F0C0000}"/>
    <cellStyle name="Cálculo 2 5 2" xfId="3151" xr:uid="{00000000-0005-0000-0000-0000200C0000}"/>
    <cellStyle name="Cálculo 2 5 2 2" xfId="3152" xr:uid="{00000000-0005-0000-0000-0000210C0000}"/>
    <cellStyle name="Cálculo 2 5 2 3" xfId="3153" xr:uid="{00000000-0005-0000-0000-0000220C0000}"/>
    <cellStyle name="Cálculo 2 5 2 4" xfId="3154" xr:uid="{00000000-0005-0000-0000-0000230C0000}"/>
    <cellStyle name="Cálculo 2 5 2 5" xfId="3155" xr:uid="{00000000-0005-0000-0000-0000240C0000}"/>
    <cellStyle name="Cálculo 2 5 2 6" xfId="3156" xr:uid="{00000000-0005-0000-0000-0000250C0000}"/>
    <cellStyle name="Cálculo 2 5 3" xfId="3157" xr:uid="{00000000-0005-0000-0000-0000260C0000}"/>
    <cellStyle name="Cálculo 2 5 3 2" xfId="3158" xr:uid="{00000000-0005-0000-0000-0000270C0000}"/>
    <cellStyle name="Cálculo 2 5 3 3" xfId="3159" xr:uid="{00000000-0005-0000-0000-0000280C0000}"/>
    <cellStyle name="Cálculo 2 5 3 4" xfId="3160" xr:uid="{00000000-0005-0000-0000-0000290C0000}"/>
    <cellStyle name="Cálculo 2 5 3 5" xfId="3161" xr:uid="{00000000-0005-0000-0000-00002A0C0000}"/>
    <cellStyle name="Cálculo 2 5 3 6" xfId="3162" xr:uid="{00000000-0005-0000-0000-00002B0C0000}"/>
    <cellStyle name="Cálculo 2 5 4" xfId="3163" xr:uid="{00000000-0005-0000-0000-00002C0C0000}"/>
    <cellStyle name="Cálculo 2 5 4 2" xfId="3164" xr:uid="{00000000-0005-0000-0000-00002D0C0000}"/>
    <cellStyle name="Cálculo 2 5 4 3" xfId="3165" xr:uid="{00000000-0005-0000-0000-00002E0C0000}"/>
    <cellStyle name="Cálculo 2 5 4 4" xfId="3166" xr:uid="{00000000-0005-0000-0000-00002F0C0000}"/>
    <cellStyle name="Cálculo 2 5 4 5" xfId="3167" xr:uid="{00000000-0005-0000-0000-0000300C0000}"/>
    <cellStyle name="Cálculo 2 5 4 6" xfId="3168" xr:uid="{00000000-0005-0000-0000-0000310C0000}"/>
    <cellStyle name="Cálculo 2 5 5" xfId="3169" xr:uid="{00000000-0005-0000-0000-0000320C0000}"/>
    <cellStyle name="Cálculo 2 5 5 2" xfId="3170" xr:uid="{00000000-0005-0000-0000-0000330C0000}"/>
    <cellStyle name="Cálculo 2 5 5 3" xfId="3171" xr:uid="{00000000-0005-0000-0000-0000340C0000}"/>
    <cellStyle name="Cálculo 2 5 5 4" xfId="3172" xr:uid="{00000000-0005-0000-0000-0000350C0000}"/>
    <cellStyle name="Cálculo 2 5 5 5" xfId="3173" xr:uid="{00000000-0005-0000-0000-0000360C0000}"/>
    <cellStyle name="Cálculo 2 5 5 6" xfId="3174" xr:uid="{00000000-0005-0000-0000-0000370C0000}"/>
    <cellStyle name="Cálculo 2 5 6" xfId="3175" xr:uid="{00000000-0005-0000-0000-0000380C0000}"/>
    <cellStyle name="Cálculo 2 5 6 2" xfId="3176" xr:uid="{00000000-0005-0000-0000-0000390C0000}"/>
    <cellStyle name="Cálculo 2 5 6 3" xfId="3177" xr:uid="{00000000-0005-0000-0000-00003A0C0000}"/>
    <cellStyle name="Cálculo 2 5 6 4" xfId="3178" xr:uid="{00000000-0005-0000-0000-00003B0C0000}"/>
    <cellStyle name="Cálculo 2 5 6 5" xfId="3179" xr:uid="{00000000-0005-0000-0000-00003C0C0000}"/>
    <cellStyle name="Cálculo 2 5 6 6" xfId="3180" xr:uid="{00000000-0005-0000-0000-00003D0C0000}"/>
    <cellStyle name="Cálculo 2 5 7" xfId="3181" xr:uid="{00000000-0005-0000-0000-00003E0C0000}"/>
    <cellStyle name="Cálculo 2 5 7 2" xfId="3182" xr:uid="{00000000-0005-0000-0000-00003F0C0000}"/>
    <cellStyle name="Cálculo 2 5 7 3" xfId="3183" xr:uid="{00000000-0005-0000-0000-0000400C0000}"/>
    <cellStyle name="Cálculo 2 5 7 4" xfId="3184" xr:uid="{00000000-0005-0000-0000-0000410C0000}"/>
    <cellStyle name="Cálculo 2 5 7 5" xfId="3185" xr:uid="{00000000-0005-0000-0000-0000420C0000}"/>
    <cellStyle name="Cálculo 2 5 8" xfId="3186" xr:uid="{00000000-0005-0000-0000-0000430C0000}"/>
    <cellStyle name="Cálculo 2 5 8 2" xfId="3187" xr:uid="{00000000-0005-0000-0000-0000440C0000}"/>
    <cellStyle name="Cálculo 2 5 8 3" xfId="3188" xr:uid="{00000000-0005-0000-0000-0000450C0000}"/>
    <cellStyle name="Cálculo 2 5 8 4" xfId="3189" xr:uid="{00000000-0005-0000-0000-0000460C0000}"/>
    <cellStyle name="Cálculo 2 5 8 5" xfId="3190" xr:uid="{00000000-0005-0000-0000-0000470C0000}"/>
    <cellStyle name="Cálculo 2 5 9" xfId="3191" xr:uid="{00000000-0005-0000-0000-0000480C0000}"/>
    <cellStyle name="Cálculo 2 6" xfId="3192" xr:uid="{00000000-0005-0000-0000-0000490C0000}"/>
    <cellStyle name="Cálculo 2 6 10" xfId="3193" xr:uid="{00000000-0005-0000-0000-00004A0C0000}"/>
    <cellStyle name="Cálculo 2 6 11" xfId="3194" xr:uid="{00000000-0005-0000-0000-00004B0C0000}"/>
    <cellStyle name="Cálculo 2 6 12" xfId="3195" xr:uid="{00000000-0005-0000-0000-00004C0C0000}"/>
    <cellStyle name="Cálculo 2 6 13" xfId="3196" xr:uid="{00000000-0005-0000-0000-00004D0C0000}"/>
    <cellStyle name="Cálculo 2 6 2" xfId="3197" xr:uid="{00000000-0005-0000-0000-00004E0C0000}"/>
    <cellStyle name="Cálculo 2 6 2 2" xfId="3198" xr:uid="{00000000-0005-0000-0000-00004F0C0000}"/>
    <cellStyle name="Cálculo 2 6 2 3" xfId="3199" xr:uid="{00000000-0005-0000-0000-0000500C0000}"/>
    <cellStyle name="Cálculo 2 6 2 4" xfId="3200" xr:uid="{00000000-0005-0000-0000-0000510C0000}"/>
    <cellStyle name="Cálculo 2 6 2 5" xfId="3201" xr:uid="{00000000-0005-0000-0000-0000520C0000}"/>
    <cellStyle name="Cálculo 2 6 2 6" xfId="3202" xr:uid="{00000000-0005-0000-0000-0000530C0000}"/>
    <cellStyle name="Cálculo 2 6 3" xfId="3203" xr:uid="{00000000-0005-0000-0000-0000540C0000}"/>
    <cellStyle name="Cálculo 2 6 3 2" xfId="3204" xr:uid="{00000000-0005-0000-0000-0000550C0000}"/>
    <cellStyle name="Cálculo 2 6 3 3" xfId="3205" xr:uid="{00000000-0005-0000-0000-0000560C0000}"/>
    <cellStyle name="Cálculo 2 6 3 4" xfId="3206" xr:uid="{00000000-0005-0000-0000-0000570C0000}"/>
    <cellStyle name="Cálculo 2 6 3 5" xfId="3207" xr:uid="{00000000-0005-0000-0000-0000580C0000}"/>
    <cellStyle name="Cálculo 2 6 3 6" xfId="3208" xr:uid="{00000000-0005-0000-0000-0000590C0000}"/>
    <cellStyle name="Cálculo 2 6 4" xfId="3209" xr:uid="{00000000-0005-0000-0000-00005A0C0000}"/>
    <cellStyle name="Cálculo 2 6 4 2" xfId="3210" xr:uid="{00000000-0005-0000-0000-00005B0C0000}"/>
    <cellStyle name="Cálculo 2 6 4 3" xfId="3211" xr:uid="{00000000-0005-0000-0000-00005C0C0000}"/>
    <cellStyle name="Cálculo 2 6 4 4" xfId="3212" xr:uid="{00000000-0005-0000-0000-00005D0C0000}"/>
    <cellStyle name="Cálculo 2 6 4 5" xfId="3213" xr:uid="{00000000-0005-0000-0000-00005E0C0000}"/>
    <cellStyle name="Cálculo 2 6 4 6" xfId="3214" xr:uid="{00000000-0005-0000-0000-00005F0C0000}"/>
    <cellStyle name="Cálculo 2 6 5" xfId="3215" xr:uid="{00000000-0005-0000-0000-0000600C0000}"/>
    <cellStyle name="Cálculo 2 6 5 2" xfId="3216" xr:uid="{00000000-0005-0000-0000-0000610C0000}"/>
    <cellStyle name="Cálculo 2 6 5 3" xfId="3217" xr:uid="{00000000-0005-0000-0000-0000620C0000}"/>
    <cellStyle name="Cálculo 2 6 5 4" xfId="3218" xr:uid="{00000000-0005-0000-0000-0000630C0000}"/>
    <cellStyle name="Cálculo 2 6 5 5" xfId="3219" xr:uid="{00000000-0005-0000-0000-0000640C0000}"/>
    <cellStyle name="Cálculo 2 6 5 6" xfId="3220" xr:uid="{00000000-0005-0000-0000-0000650C0000}"/>
    <cellStyle name="Cálculo 2 6 6" xfId="3221" xr:uid="{00000000-0005-0000-0000-0000660C0000}"/>
    <cellStyle name="Cálculo 2 6 6 2" xfId="3222" xr:uid="{00000000-0005-0000-0000-0000670C0000}"/>
    <cellStyle name="Cálculo 2 6 6 3" xfId="3223" xr:uid="{00000000-0005-0000-0000-0000680C0000}"/>
    <cellStyle name="Cálculo 2 6 6 4" xfId="3224" xr:uid="{00000000-0005-0000-0000-0000690C0000}"/>
    <cellStyle name="Cálculo 2 6 6 5" xfId="3225" xr:uid="{00000000-0005-0000-0000-00006A0C0000}"/>
    <cellStyle name="Cálculo 2 6 6 6" xfId="3226" xr:uid="{00000000-0005-0000-0000-00006B0C0000}"/>
    <cellStyle name="Cálculo 2 6 7" xfId="3227" xr:uid="{00000000-0005-0000-0000-00006C0C0000}"/>
    <cellStyle name="Cálculo 2 6 7 2" xfId="3228" xr:uid="{00000000-0005-0000-0000-00006D0C0000}"/>
    <cellStyle name="Cálculo 2 6 7 3" xfId="3229" xr:uid="{00000000-0005-0000-0000-00006E0C0000}"/>
    <cellStyle name="Cálculo 2 6 7 4" xfId="3230" xr:uid="{00000000-0005-0000-0000-00006F0C0000}"/>
    <cellStyle name="Cálculo 2 6 7 5" xfId="3231" xr:uid="{00000000-0005-0000-0000-0000700C0000}"/>
    <cellStyle name="Cálculo 2 6 8" xfId="3232" xr:uid="{00000000-0005-0000-0000-0000710C0000}"/>
    <cellStyle name="Cálculo 2 6 8 2" xfId="3233" xr:uid="{00000000-0005-0000-0000-0000720C0000}"/>
    <cellStyle name="Cálculo 2 6 8 3" xfId="3234" xr:uid="{00000000-0005-0000-0000-0000730C0000}"/>
    <cellStyle name="Cálculo 2 6 8 4" xfId="3235" xr:uid="{00000000-0005-0000-0000-0000740C0000}"/>
    <cellStyle name="Cálculo 2 6 8 5" xfId="3236" xr:uid="{00000000-0005-0000-0000-0000750C0000}"/>
    <cellStyle name="Cálculo 2 6 9" xfId="3237" xr:uid="{00000000-0005-0000-0000-0000760C0000}"/>
    <cellStyle name="Cálculo 2 7" xfId="3238" xr:uid="{00000000-0005-0000-0000-0000770C0000}"/>
    <cellStyle name="Cálculo 2 7 10" xfId="3239" xr:uid="{00000000-0005-0000-0000-0000780C0000}"/>
    <cellStyle name="Cálculo 2 7 11" xfId="3240" xr:uid="{00000000-0005-0000-0000-0000790C0000}"/>
    <cellStyle name="Cálculo 2 7 12" xfId="3241" xr:uid="{00000000-0005-0000-0000-00007A0C0000}"/>
    <cellStyle name="Cálculo 2 7 13" xfId="3242" xr:uid="{00000000-0005-0000-0000-00007B0C0000}"/>
    <cellStyle name="Cálculo 2 7 2" xfId="3243" xr:uid="{00000000-0005-0000-0000-00007C0C0000}"/>
    <cellStyle name="Cálculo 2 7 2 2" xfId="3244" xr:uid="{00000000-0005-0000-0000-00007D0C0000}"/>
    <cellStyle name="Cálculo 2 7 2 3" xfId="3245" xr:uid="{00000000-0005-0000-0000-00007E0C0000}"/>
    <cellStyle name="Cálculo 2 7 2 4" xfId="3246" xr:uid="{00000000-0005-0000-0000-00007F0C0000}"/>
    <cellStyle name="Cálculo 2 7 2 5" xfId="3247" xr:uid="{00000000-0005-0000-0000-0000800C0000}"/>
    <cellStyle name="Cálculo 2 7 3" xfId="3248" xr:uid="{00000000-0005-0000-0000-0000810C0000}"/>
    <cellStyle name="Cálculo 2 7 3 2" xfId="3249" xr:uid="{00000000-0005-0000-0000-0000820C0000}"/>
    <cellStyle name="Cálculo 2 7 3 3" xfId="3250" xr:uid="{00000000-0005-0000-0000-0000830C0000}"/>
    <cellStyle name="Cálculo 2 7 3 4" xfId="3251" xr:uid="{00000000-0005-0000-0000-0000840C0000}"/>
    <cellStyle name="Cálculo 2 7 3 5" xfId="3252" xr:uid="{00000000-0005-0000-0000-0000850C0000}"/>
    <cellStyle name="Cálculo 2 7 4" xfId="3253" xr:uid="{00000000-0005-0000-0000-0000860C0000}"/>
    <cellStyle name="Cálculo 2 7 4 2" xfId="3254" xr:uid="{00000000-0005-0000-0000-0000870C0000}"/>
    <cellStyle name="Cálculo 2 7 4 3" xfId="3255" xr:uid="{00000000-0005-0000-0000-0000880C0000}"/>
    <cellStyle name="Cálculo 2 7 4 4" xfId="3256" xr:uid="{00000000-0005-0000-0000-0000890C0000}"/>
    <cellStyle name="Cálculo 2 7 4 5" xfId="3257" xr:uid="{00000000-0005-0000-0000-00008A0C0000}"/>
    <cellStyle name="Cálculo 2 7 5" xfId="3258" xr:uid="{00000000-0005-0000-0000-00008B0C0000}"/>
    <cellStyle name="Cálculo 2 7 5 2" xfId="3259" xr:uid="{00000000-0005-0000-0000-00008C0C0000}"/>
    <cellStyle name="Cálculo 2 7 5 3" xfId="3260" xr:uid="{00000000-0005-0000-0000-00008D0C0000}"/>
    <cellStyle name="Cálculo 2 7 5 4" xfId="3261" xr:uid="{00000000-0005-0000-0000-00008E0C0000}"/>
    <cellStyle name="Cálculo 2 7 5 5" xfId="3262" xr:uid="{00000000-0005-0000-0000-00008F0C0000}"/>
    <cellStyle name="Cálculo 2 7 6" xfId="3263" xr:uid="{00000000-0005-0000-0000-0000900C0000}"/>
    <cellStyle name="Cálculo 2 7 6 2" xfId="3264" xr:uid="{00000000-0005-0000-0000-0000910C0000}"/>
    <cellStyle name="Cálculo 2 7 6 3" xfId="3265" xr:uid="{00000000-0005-0000-0000-0000920C0000}"/>
    <cellStyle name="Cálculo 2 7 6 4" xfId="3266" xr:uid="{00000000-0005-0000-0000-0000930C0000}"/>
    <cellStyle name="Cálculo 2 7 6 5" xfId="3267" xr:uid="{00000000-0005-0000-0000-0000940C0000}"/>
    <cellStyle name="Cálculo 2 7 7" xfId="3268" xr:uid="{00000000-0005-0000-0000-0000950C0000}"/>
    <cellStyle name="Cálculo 2 7 7 2" xfId="3269" xr:uid="{00000000-0005-0000-0000-0000960C0000}"/>
    <cellStyle name="Cálculo 2 7 7 3" xfId="3270" xr:uid="{00000000-0005-0000-0000-0000970C0000}"/>
    <cellStyle name="Cálculo 2 7 7 4" xfId="3271" xr:uid="{00000000-0005-0000-0000-0000980C0000}"/>
    <cellStyle name="Cálculo 2 7 7 5" xfId="3272" xr:uid="{00000000-0005-0000-0000-0000990C0000}"/>
    <cellStyle name="Cálculo 2 7 8" xfId="3273" xr:uid="{00000000-0005-0000-0000-00009A0C0000}"/>
    <cellStyle name="Cálculo 2 7 8 2" xfId="3274" xr:uid="{00000000-0005-0000-0000-00009B0C0000}"/>
    <cellStyle name="Cálculo 2 7 8 3" xfId="3275" xr:uid="{00000000-0005-0000-0000-00009C0C0000}"/>
    <cellStyle name="Cálculo 2 7 8 4" xfId="3276" xr:uid="{00000000-0005-0000-0000-00009D0C0000}"/>
    <cellStyle name="Cálculo 2 7 8 5" xfId="3277" xr:uid="{00000000-0005-0000-0000-00009E0C0000}"/>
    <cellStyle name="Cálculo 2 7 9" xfId="3278" xr:uid="{00000000-0005-0000-0000-00009F0C0000}"/>
    <cellStyle name="Cálculo 2 8" xfId="3279" xr:uid="{00000000-0005-0000-0000-0000A00C0000}"/>
    <cellStyle name="Cálculo 2 8 10" xfId="3280" xr:uid="{00000000-0005-0000-0000-0000A10C0000}"/>
    <cellStyle name="Cálculo 2 8 11" xfId="3281" xr:uid="{00000000-0005-0000-0000-0000A20C0000}"/>
    <cellStyle name="Cálculo 2 8 12" xfId="3282" xr:uid="{00000000-0005-0000-0000-0000A30C0000}"/>
    <cellStyle name="Cálculo 2 8 2" xfId="3283" xr:uid="{00000000-0005-0000-0000-0000A40C0000}"/>
    <cellStyle name="Cálculo 2 8 2 2" xfId="3284" xr:uid="{00000000-0005-0000-0000-0000A50C0000}"/>
    <cellStyle name="Cálculo 2 8 2 3" xfId="3285" xr:uid="{00000000-0005-0000-0000-0000A60C0000}"/>
    <cellStyle name="Cálculo 2 8 2 4" xfId="3286" xr:uid="{00000000-0005-0000-0000-0000A70C0000}"/>
    <cellStyle name="Cálculo 2 8 2 5" xfId="3287" xr:uid="{00000000-0005-0000-0000-0000A80C0000}"/>
    <cellStyle name="Cálculo 2 8 3" xfId="3288" xr:uid="{00000000-0005-0000-0000-0000A90C0000}"/>
    <cellStyle name="Cálculo 2 8 3 2" xfId="3289" xr:uid="{00000000-0005-0000-0000-0000AA0C0000}"/>
    <cellStyle name="Cálculo 2 8 3 3" xfId="3290" xr:uid="{00000000-0005-0000-0000-0000AB0C0000}"/>
    <cellStyle name="Cálculo 2 8 3 4" xfId="3291" xr:uid="{00000000-0005-0000-0000-0000AC0C0000}"/>
    <cellStyle name="Cálculo 2 8 3 5" xfId="3292" xr:uid="{00000000-0005-0000-0000-0000AD0C0000}"/>
    <cellStyle name="Cálculo 2 8 4" xfId="3293" xr:uid="{00000000-0005-0000-0000-0000AE0C0000}"/>
    <cellStyle name="Cálculo 2 8 4 2" xfId="3294" xr:uid="{00000000-0005-0000-0000-0000AF0C0000}"/>
    <cellStyle name="Cálculo 2 8 4 3" xfId="3295" xr:uid="{00000000-0005-0000-0000-0000B00C0000}"/>
    <cellStyle name="Cálculo 2 8 4 4" xfId="3296" xr:uid="{00000000-0005-0000-0000-0000B10C0000}"/>
    <cellStyle name="Cálculo 2 8 4 5" xfId="3297" xr:uid="{00000000-0005-0000-0000-0000B20C0000}"/>
    <cellStyle name="Cálculo 2 8 5" xfId="3298" xr:uid="{00000000-0005-0000-0000-0000B30C0000}"/>
    <cellStyle name="Cálculo 2 8 5 2" xfId="3299" xr:uid="{00000000-0005-0000-0000-0000B40C0000}"/>
    <cellStyle name="Cálculo 2 8 5 3" xfId="3300" xr:uid="{00000000-0005-0000-0000-0000B50C0000}"/>
    <cellStyle name="Cálculo 2 8 5 4" xfId="3301" xr:uid="{00000000-0005-0000-0000-0000B60C0000}"/>
    <cellStyle name="Cálculo 2 8 5 5" xfId="3302" xr:uid="{00000000-0005-0000-0000-0000B70C0000}"/>
    <cellStyle name="Cálculo 2 8 6" xfId="3303" xr:uid="{00000000-0005-0000-0000-0000B80C0000}"/>
    <cellStyle name="Cálculo 2 8 6 2" xfId="3304" xr:uid="{00000000-0005-0000-0000-0000B90C0000}"/>
    <cellStyle name="Cálculo 2 8 6 3" xfId="3305" xr:uid="{00000000-0005-0000-0000-0000BA0C0000}"/>
    <cellStyle name="Cálculo 2 8 6 4" xfId="3306" xr:uid="{00000000-0005-0000-0000-0000BB0C0000}"/>
    <cellStyle name="Cálculo 2 8 6 5" xfId="3307" xr:uid="{00000000-0005-0000-0000-0000BC0C0000}"/>
    <cellStyle name="Cálculo 2 8 7" xfId="3308" xr:uid="{00000000-0005-0000-0000-0000BD0C0000}"/>
    <cellStyle name="Cálculo 2 8 7 2" xfId="3309" xr:uid="{00000000-0005-0000-0000-0000BE0C0000}"/>
    <cellStyle name="Cálculo 2 8 7 3" xfId="3310" xr:uid="{00000000-0005-0000-0000-0000BF0C0000}"/>
    <cellStyle name="Cálculo 2 8 7 4" xfId="3311" xr:uid="{00000000-0005-0000-0000-0000C00C0000}"/>
    <cellStyle name="Cálculo 2 8 7 5" xfId="3312" xr:uid="{00000000-0005-0000-0000-0000C10C0000}"/>
    <cellStyle name="Cálculo 2 8 8" xfId="3313" xr:uid="{00000000-0005-0000-0000-0000C20C0000}"/>
    <cellStyle name="Cálculo 2 8 8 2" xfId="3314" xr:uid="{00000000-0005-0000-0000-0000C30C0000}"/>
    <cellStyle name="Cálculo 2 8 8 3" xfId="3315" xr:uid="{00000000-0005-0000-0000-0000C40C0000}"/>
    <cellStyle name="Cálculo 2 8 8 4" xfId="3316" xr:uid="{00000000-0005-0000-0000-0000C50C0000}"/>
    <cellStyle name="Cálculo 2 8 8 5" xfId="3317" xr:uid="{00000000-0005-0000-0000-0000C60C0000}"/>
    <cellStyle name="Cálculo 2 8 9" xfId="3318" xr:uid="{00000000-0005-0000-0000-0000C70C0000}"/>
    <cellStyle name="Cálculo 2 9" xfId="3319" xr:uid="{00000000-0005-0000-0000-0000C80C0000}"/>
    <cellStyle name="Cálculo 2 9 2" xfId="3320" xr:uid="{00000000-0005-0000-0000-0000C90C0000}"/>
    <cellStyle name="Cálculo 2 9 3" xfId="3321" xr:uid="{00000000-0005-0000-0000-0000CA0C0000}"/>
    <cellStyle name="Cálculo 2 9 4" xfId="3322" xr:uid="{00000000-0005-0000-0000-0000CB0C0000}"/>
    <cellStyle name="Cálculo 2 9 5" xfId="3323" xr:uid="{00000000-0005-0000-0000-0000CC0C0000}"/>
    <cellStyle name="Cálculo 3" xfId="3324" xr:uid="{00000000-0005-0000-0000-0000CD0C0000}"/>
    <cellStyle name="Cálculo 3 10" xfId="3325" xr:uid="{00000000-0005-0000-0000-0000CE0C0000}"/>
    <cellStyle name="Cálculo 3 10 2" xfId="3326" xr:uid="{00000000-0005-0000-0000-0000CF0C0000}"/>
    <cellStyle name="Cálculo 3 10 3" xfId="3327" xr:uid="{00000000-0005-0000-0000-0000D00C0000}"/>
    <cellStyle name="Cálculo 3 10 4" xfId="3328" xr:uid="{00000000-0005-0000-0000-0000D10C0000}"/>
    <cellStyle name="Cálculo 3 10 5" xfId="3329" xr:uid="{00000000-0005-0000-0000-0000D20C0000}"/>
    <cellStyle name="Cálculo 3 11" xfId="3330" xr:uid="{00000000-0005-0000-0000-0000D30C0000}"/>
    <cellStyle name="Cálculo 3 11 2" xfId="3331" xr:uid="{00000000-0005-0000-0000-0000D40C0000}"/>
    <cellStyle name="Cálculo 3 11 3" xfId="3332" xr:uid="{00000000-0005-0000-0000-0000D50C0000}"/>
    <cellStyle name="Cálculo 3 11 4" xfId="3333" xr:uid="{00000000-0005-0000-0000-0000D60C0000}"/>
    <cellStyle name="Cálculo 3 11 5" xfId="3334" xr:uid="{00000000-0005-0000-0000-0000D70C0000}"/>
    <cellStyle name="Cálculo 3 12" xfId="3335" xr:uid="{00000000-0005-0000-0000-0000D80C0000}"/>
    <cellStyle name="Cálculo 3 12 2" xfId="3336" xr:uid="{00000000-0005-0000-0000-0000D90C0000}"/>
    <cellStyle name="Cálculo 3 12 3" xfId="3337" xr:uid="{00000000-0005-0000-0000-0000DA0C0000}"/>
    <cellStyle name="Cálculo 3 12 4" xfId="3338" xr:uid="{00000000-0005-0000-0000-0000DB0C0000}"/>
    <cellStyle name="Cálculo 3 12 5" xfId="3339" xr:uid="{00000000-0005-0000-0000-0000DC0C0000}"/>
    <cellStyle name="Cálculo 3 13" xfId="3340" xr:uid="{00000000-0005-0000-0000-0000DD0C0000}"/>
    <cellStyle name="Cálculo 3 13 2" xfId="3341" xr:uid="{00000000-0005-0000-0000-0000DE0C0000}"/>
    <cellStyle name="Cálculo 3 13 3" xfId="3342" xr:uid="{00000000-0005-0000-0000-0000DF0C0000}"/>
    <cellStyle name="Cálculo 3 13 4" xfId="3343" xr:uid="{00000000-0005-0000-0000-0000E00C0000}"/>
    <cellStyle name="Cálculo 3 13 5" xfId="3344" xr:uid="{00000000-0005-0000-0000-0000E10C0000}"/>
    <cellStyle name="Cálculo 3 14" xfId="3345" xr:uid="{00000000-0005-0000-0000-0000E20C0000}"/>
    <cellStyle name="Cálculo 3 14 2" xfId="3346" xr:uid="{00000000-0005-0000-0000-0000E30C0000}"/>
    <cellStyle name="Cálculo 3 14 3" xfId="3347" xr:uid="{00000000-0005-0000-0000-0000E40C0000}"/>
    <cellStyle name="Cálculo 3 14 4" xfId="3348" xr:uid="{00000000-0005-0000-0000-0000E50C0000}"/>
    <cellStyle name="Cálculo 3 14 5" xfId="3349" xr:uid="{00000000-0005-0000-0000-0000E60C0000}"/>
    <cellStyle name="Cálculo 3 15" xfId="3350" xr:uid="{00000000-0005-0000-0000-0000E70C0000}"/>
    <cellStyle name="Cálculo 3 16" xfId="3351" xr:uid="{00000000-0005-0000-0000-0000E80C0000}"/>
    <cellStyle name="Cálculo 3 17" xfId="3352" xr:uid="{00000000-0005-0000-0000-0000E90C0000}"/>
    <cellStyle name="Cálculo 3 18" xfId="3353" xr:uid="{00000000-0005-0000-0000-0000EA0C0000}"/>
    <cellStyle name="Cálculo 3 19" xfId="3354" xr:uid="{00000000-0005-0000-0000-0000EB0C0000}"/>
    <cellStyle name="Cálculo 3 2" xfId="3355" xr:uid="{00000000-0005-0000-0000-0000EC0C0000}"/>
    <cellStyle name="Cálculo 3 2 10" xfId="3356" xr:uid="{00000000-0005-0000-0000-0000ED0C0000}"/>
    <cellStyle name="Cálculo 3 2 10 2" xfId="3357" xr:uid="{00000000-0005-0000-0000-0000EE0C0000}"/>
    <cellStyle name="Cálculo 3 2 10 3" xfId="3358" xr:uid="{00000000-0005-0000-0000-0000EF0C0000}"/>
    <cellStyle name="Cálculo 3 2 10 4" xfId="3359" xr:uid="{00000000-0005-0000-0000-0000F00C0000}"/>
    <cellStyle name="Cálculo 3 2 10 5" xfId="3360" xr:uid="{00000000-0005-0000-0000-0000F10C0000}"/>
    <cellStyle name="Cálculo 3 2 11" xfId="3361" xr:uid="{00000000-0005-0000-0000-0000F20C0000}"/>
    <cellStyle name="Cálculo 3 2 11 2" xfId="3362" xr:uid="{00000000-0005-0000-0000-0000F30C0000}"/>
    <cellStyle name="Cálculo 3 2 11 3" xfId="3363" xr:uid="{00000000-0005-0000-0000-0000F40C0000}"/>
    <cellStyle name="Cálculo 3 2 11 4" xfId="3364" xr:uid="{00000000-0005-0000-0000-0000F50C0000}"/>
    <cellStyle name="Cálculo 3 2 11 5" xfId="3365" xr:uid="{00000000-0005-0000-0000-0000F60C0000}"/>
    <cellStyle name="Cálculo 3 2 12" xfId="3366" xr:uid="{00000000-0005-0000-0000-0000F70C0000}"/>
    <cellStyle name="Cálculo 3 2 12 2" xfId="3367" xr:uid="{00000000-0005-0000-0000-0000F80C0000}"/>
    <cellStyle name="Cálculo 3 2 12 3" xfId="3368" xr:uid="{00000000-0005-0000-0000-0000F90C0000}"/>
    <cellStyle name="Cálculo 3 2 12 4" xfId="3369" xr:uid="{00000000-0005-0000-0000-0000FA0C0000}"/>
    <cellStyle name="Cálculo 3 2 12 5" xfId="3370" xr:uid="{00000000-0005-0000-0000-0000FB0C0000}"/>
    <cellStyle name="Cálculo 3 2 13" xfId="3371" xr:uid="{00000000-0005-0000-0000-0000FC0C0000}"/>
    <cellStyle name="Cálculo 3 2 13 2" xfId="3372" xr:uid="{00000000-0005-0000-0000-0000FD0C0000}"/>
    <cellStyle name="Cálculo 3 2 13 3" xfId="3373" xr:uid="{00000000-0005-0000-0000-0000FE0C0000}"/>
    <cellStyle name="Cálculo 3 2 13 4" xfId="3374" xr:uid="{00000000-0005-0000-0000-0000FF0C0000}"/>
    <cellStyle name="Cálculo 3 2 13 5" xfId="3375" xr:uid="{00000000-0005-0000-0000-0000000D0000}"/>
    <cellStyle name="Cálculo 3 2 14" xfId="3376" xr:uid="{00000000-0005-0000-0000-0000010D0000}"/>
    <cellStyle name="Cálculo 3 2 14 2" xfId="3377" xr:uid="{00000000-0005-0000-0000-0000020D0000}"/>
    <cellStyle name="Cálculo 3 2 14 3" xfId="3378" xr:uid="{00000000-0005-0000-0000-0000030D0000}"/>
    <cellStyle name="Cálculo 3 2 14 4" xfId="3379" xr:uid="{00000000-0005-0000-0000-0000040D0000}"/>
    <cellStyle name="Cálculo 3 2 14 5" xfId="3380" xr:uid="{00000000-0005-0000-0000-0000050D0000}"/>
    <cellStyle name="Cálculo 3 2 15" xfId="3381" xr:uid="{00000000-0005-0000-0000-0000060D0000}"/>
    <cellStyle name="Cálculo 3 2 16" xfId="3382" xr:uid="{00000000-0005-0000-0000-0000070D0000}"/>
    <cellStyle name="Cálculo 3 2 17" xfId="3383" xr:uid="{00000000-0005-0000-0000-0000080D0000}"/>
    <cellStyle name="Cálculo 3 2 18" xfId="3384" xr:uid="{00000000-0005-0000-0000-0000090D0000}"/>
    <cellStyle name="Cálculo 3 2 2" xfId="3385" xr:uid="{00000000-0005-0000-0000-00000A0D0000}"/>
    <cellStyle name="Cálculo 3 2 2 10" xfId="3386" xr:uid="{00000000-0005-0000-0000-00000B0D0000}"/>
    <cellStyle name="Cálculo 3 2 2 11" xfId="3387" xr:uid="{00000000-0005-0000-0000-00000C0D0000}"/>
    <cellStyle name="Cálculo 3 2 2 12" xfId="3388" xr:uid="{00000000-0005-0000-0000-00000D0D0000}"/>
    <cellStyle name="Cálculo 3 2 2 2" xfId="3389" xr:uid="{00000000-0005-0000-0000-00000E0D0000}"/>
    <cellStyle name="Cálculo 3 2 2 2 2" xfId="3390" xr:uid="{00000000-0005-0000-0000-00000F0D0000}"/>
    <cellStyle name="Cálculo 3 2 2 2 3" xfId="3391" xr:uid="{00000000-0005-0000-0000-0000100D0000}"/>
    <cellStyle name="Cálculo 3 2 2 2 4" xfId="3392" xr:uid="{00000000-0005-0000-0000-0000110D0000}"/>
    <cellStyle name="Cálculo 3 2 2 2 5" xfId="3393" xr:uid="{00000000-0005-0000-0000-0000120D0000}"/>
    <cellStyle name="Cálculo 3 2 2 3" xfId="3394" xr:uid="{00000000-0005-0000-0000-0000130D0000}"/>
    <cellStyle name="Cálculo 3 2 2 3 2" xfId="3395" xr:uid="{00000000-0005-0000-0000-0000140D0000}"/>
    <cellStyle name="Cálculo 3 2 2 3 3" xfId="3396" xr:uid="{00000000-0005-0000-0000-0000150D0000}"/>
    <cellStyle name="Cálculo 3 2 2 3 4" xfId="3397" xr:uid="{00000000-0005-0000-0000-0000160D0000}"/>
    <cellStyle name="Cálculo 3 2 2 3 5" xfId="3398" xr:uid="{00000000-0005-0000-0000-0000170D0000}"/>
    <cellStyle name="Cálculo 3 2 2 4" xfId="3399" xr:uid="{00000000-0005-0000-0000-0000180D0000}"/>
    <cellStyle name="Cálculo 3 2 2 4 2" xfId="3400" xr:uid="{00000000-0005-0000-0000-0000190D0000}"/>
    <cellStyle name="Cálculo 3 2 2 4 3" xfId="3401" xr:uid="{00000000-0005-0000-0000-00001A0D0000}"/>
    <cellStyle name="Cálculo 3 2 2 4 4" xfId="3402" xr:uid="{00000000-0005-0000-0000-00001B0D0000}"/>
    <cellStyle name="Cálculo 3 2 2 4 5" xfId="3403" xr:uid="{00000000-0005-0000-0000-00001C0D0000}"/>
    <cellStyle name="Cálculo 3 2 2 5" xfId="3404" xr:uid="{00000000-0005-0000-0000-00001D0D0000}"/>
    <cellStyle name="Cálculo 3 2 2 5 2" xfId="3405" xr:uid="{00000000-0005-0000-0000-00001E0D0000}"/>
    <cellStyle name="Cálculo 3 2 2 5 3" xfId="3406" xr:uid="{00000000-0005-0000-0000-00001F0D0000}"/>
    <cellStyle name="Cálculo 3 2 2 5 4" xfId="3407" xr:uid="{00000000-0005-0000-0000-0000200D0000}"/>
    <cellStyle name="Cálculo 3 2 2 5 5" xfId="3408" xr:uid="{00000000-0005-0000-0000-0000210D0000}"/>
    <cellStyle name="Cálculo 3 2 2 6" xfId="3409" xr:uid="{00000000-0005-0000-0000-0000220D0000}"/>
    <cellStyle name="Cálculo 3 2 2 6 2" xfId="3410" xr:uid="{00000000-0005-0000-0000-0000230D0000}"/>
    <cellStyle name="Cálculo 3 2 2 6 3" xfId="3411" xr:uid="{00000000-0005-0000-0000-0000240D0000}"/>
    <cellStyle name="Cálculo 3 2 2 6 4" xfId="3412" xr:uid="{00000000-0005-0000-0000-0000250D0000}"/>
    <cellStyle name="Cálculo 3 2 2 6 5" xfId="3413" xr:uid="{00000000-0005-0000-0000-0000260D0000}"/>
    <cellStyle name="Cálculo 3 2 2 7" xfId="3414" xr:uid="{00000000-0005-0000-0000-0000270D0000}"/>
    <cellStyle name="Cálculo 3 2 2 7 2" xfId="3415" xr:uid="{00000000-0005-0000-0000-0000280D0000}"/>
    <cellStyle name="Cálculo 3 2 2 7 3" xfId="3416" xr:uid="{00000000-0005-0000-0000-0000290D0000}"/>
    <cellStyle name="Cálculo 3 2 2 7 4" xfId="3417" xr:uid="{00000000-0005-0000-0000-00002A0D0000}"/>
    <cellStyle name="Cálculo 3 2 2 7 5" xfId="3418" xr:uid="{00000000-0005-0000-0000-00002B0D0000}"/>
    <cellStyle name="Cálculo 3 2 2 8" xfId="3419" xr:uid="{00000000-0005-0000-0000-00002C0D0000}"/>
    <cellStyle name="Cálculo 3 2 2 8 2" xfId="3420" xr:uid="{00000000-0005-0000-0000-00002D0D0000}"/>
    <cellStyle name="Cálculo 3 2 2 8 3" xfId="3421" xr:uid="{00000000-0005-0000-0000-00002E0D0000}"/>
    <cellStyle name="Cálculo 3 2 2 8 4" xfId="3422" xr:uid="{00000000-0005-0000-0000-00002F0D0000}"/>
    <cellStyle name="Cálculo 3 2 2 8 5" xfId="3423" xr:uid="{00000000-0005-0000-0000-0000300D0000}"/>
    <cellStyle name="Cálculo 3 2 2 9" xfId="3424" xr:uid="{00000000-0005-0000-0000-0000310D0000}"/>
    <cellStyle name="Cálculo 3 2 3" xfId="3425" xr:uid="{00000000-0005-0000-0000-0000320D0000}"/>
    <cellStyle name="Cálculo 3 2 3 10" xfId="3426" xr:uid="{00000000-0005-0000-0000-0000330D0000}"/>
    <cellStyle name="Cálculo 3 2 3 11" xfId="3427" xr:uid="{00000000-0005-0000-0000-0000340D0000}"/>
    <cellStyle name="Cálculo 3 2 3 12" xfId="3428" xr:uid="{00000000-0005-0000-0000-0000350D0000}"/>
    <cellStyle name="Cálculo 3 2 3 2" xfId="3429" xr:uid="{00000000-0005-0000-0000-0000360D0000}"/>
    <cellStyle name="Cálculo 3 2 3 2 2" xfId="3430" xr:uid="{00000000-0005-0000-0000-0000370D0000}"/>
    <cellStyle name="Cálculo 3 2 3 2 3" xfId="3431" xr:uid="{00000000-0005-0000-0000-0000380D0000}"/>
    <cellStyle name="Cálculo 3 2 3 2 4" xfId="3432" xr:uid="{00000000-0005-0000-0000-0000390D0000}"/>
    <cellStyle name="Cálculo 3 2 3 2 5" xfId="3433" xr:uid="{00000000-0005-0000-0000-00003A0D0000}"/>
    <cellStyle name="Cálculo 3 2 3 3" xfId="3434" xr:uid="{00000000-0005-0000-0000-00003B0D0000}"/>
    <cellStyle name="Cálculo 3 2 3 3 2" xfId="3435" xr:uid="{00000000-0005-0000-0000-00003C0D0000}"/>
    <cellStyle name="Cálculo 3 2 3 3 3" xfId="3436" xr:uid="{00000000-0005-0000-0000-00003D0D0000}"/>
    <cellStyle name="Cálculo 3 2 3 3 4" xfId="3437" xr:uid="{00000000-0005-0000-0000-00003E0D0000}"/>
    <cellStyle name="Cálculo 3 2 3 3 5" xfId="3438" xr:uid="{00000000-0005-0000-0000-00003F0D0000}"/>
    <cellStyle name="Cálculo 3 2 3 4" xfId="3439" xr:uid="{00000000-0005-0000-0000-0000400D0000}"/>
    <cellStyle name="Cálculo 3 2 3 4 2" xfId="3440" xr:uid="{00000000-0005-0000-0000-0000410D0000}"/>
    <cellStyle name="Cálculo 3 2 3 4 3" xfId="3441" xr:uid="{00000000-0005-0000-0000-0000420D0000}"/>
    <cellStyle name="Cálculo 3 2 3 4 4" xfId="3442" xr:uid="{00000000-0005-0000-0000-0000430D0000}"/>
    <cellStyle name="Cálculo 3 2 3 4 5" xfId="3443" xr:uid="{00000000-0005-0000-0000-0000440D0000}"/>
    <cellStyle name="Cálculo 3 2 3 5" xfId="3444" xr:uid="{00000000-0005-0000-0000-0000450D0000}"/>
    <cellStyle name="Cálculo 3 2 3 5 2" xfId="3445" xr:uid="{00000000-0005-0000-0000-0000460D0000}"/>
    <cellStyle name="Cálculo 3 2 3 5 3" xfId="3446" xr:uid="{00000000-0005-0000-0000-0000470D0000}"/>
    <cellStyle name="Cálculo 3 2 3 5 4" xfId="3447" xr:uid="{00000000-0005-0000-0000-0000480D0000}"/>
    <cellStyle name="Cálculo 3 2 3 5 5" xfId="3448" xr:uid="{00000000-0005-0000-0000-0000490D0000}"/>
    <cellStyle name="Cálculo 3 2 3 6" xfId="3449" xr:uid="{00000000-0005-0000-0000-00004A0D0000}"/>
    <cellStyle name="Cálculo 3 2 3 6 2" xfId="3450" xr:uid="{00000000-0005-0000-0000-00004B0D0000}"/>
    <cellStyle name="Cálculo 3 2 3 6 3" xfId="3451" xr:uid="{00000000-0005-0000-0000-00004C0D0000}"/>
    <cellStyle name="Cálculo 3 2 3 6 4" xfId="3452" xr:uid="{00000000-0005-0000-0000-00004D0D0000}"/>
    <cellStyle name="Cálculo 3 2 3 6 5" xfId="3453" xr:uid="{00000000-0005-0000-0000-00004E0D0000}"/>
    <cellStyle name="Cálculo 3 2 3 7" xfId="3454" xr:uid="{00000000-0005-0000-0000-00004F0D0000}"/>
    <cellStyle name="Cálculo 3 2 3 7 2" xfId="3455" xr:uid="{00000000-0005-0000-0000-0000500D0000}"/>
    <cellStyle name="Cálculo 3 2 3 7 3" xfId="3456" xr:uid="{00000000-0005-0000-0000-0000510D0000}"/>
    <cellStyle name="Cálculo 3 2 3 7 4" xfId="3457" xr:uid="{00000000-0005-0000-0000-0000520D0000}"/>
    <cellStyle name="Cálculo 3 2 3 7 5" xfId="3458" xr:uid="{00000000-0005-0000-0000-0000530D0000}"/>
    <cellStyle name="Cálculo 3 2 3 8" xfId="3459" xr:uid="{00000000-0005-0000-0000-0000540D0000}"/>
    <cellStyle name="Cálculo 3 2 3 8 2" xfId="3460" xr:uid="{00000000-0005-0000-0000-0000550D0000}"/>
    <cellStyle name="Cálculo 3 2 3 8 3" xfId="3461" xr:uid="{00000000-0005-0000-0000-0000560D0000}"/>
    <cellStyle name="Cálculo 3 2 3 8 4" xfId="3462" xr:uid="{00000000-0005-0000-0000-0000570D0000}"/>
    <cellStyle name="Cálculo 3 2 3 8 5" xfId="3463" xr:uid="{00000000-0005-0000-0000-0000580D0000}"/>
    <cellStyle name="Cálculo 3 2 3 9" xfId="3464" xr:uid="{00000000-0005-0000-0000-0000590D0000}"/>
    <cellStyle name="Cálculo 3 2 4" xfId="3465" xr:uid="{00000000-0005-0000-0000-00005A0D0000}"/>
    <cellStyle name="Cálculo 3 2 4 10" xfId="3466" xr:uid="{00000000-0005-0000-0000-00005B0D0000}"/>
    <cellStyle name="Cálculo 3 2 4 11" xfId="3467" xr:uid="{00000000-0005-0000-0000-00005C0D0000}"/>
    <cellStyle name="Cálculo 3 2 4 12" xfId="3468" xr:uid="{00000000-0005-0000-0000-00005D0D0000}"/>
    <cellStyle name="Cálculo 3 2 4 2" xfId="3469" xr:uid="{00000000-0005-0000-0000-00005E0D0000}"/>
    <cellStyle name="Cálculo 3 2 4 2 2" xfId="3470" xr:uid="{00000000-0005-0000-0000-00005F0D0000}"/>
    <cellStyle name="Cálculo 3 2 4 2 3" xfId="3471" xr:uid="{00000000-0005-0000-0000-0000600D0000}"/>
    <cellStyle name="Cálculo 3 2 4 2 4" xfId="3472" xr:uid="{00000000-0005-0000-0000-0000610D0000}"/>
    <cellStyle name="Cálculo 3 2 4 2 5" xfId="3473" xr:uid="{00000000-0005-0000-0000-0000620D0000}"/>
    <cellStyle name="Cálculo 3 2 4 3" xfId="3474" xr:uid="{00000000-0005-0000-0000-0000630D0000}"/>
    <cellStyle name="Cálculo 3 2 4 3 2" xfId="3475" xr:uid="{00000000-0005-0000-0000-0000640D0000}"/>
    <cellStyle name="Cálculo 3 2 4 3 3" xfId="3476" xr:uid="{00000000-0005-0000-0000-0000650D0000}"/>
    <cellStyle name="Cálculo 3 2 4 3 4" xfId="3477" xr:uid="{00000000-0005-0000-0000-0000660D0000}"/>
    <cellStyle name="Cálculo 3 2 4 3 5" xfId="3478" xr:uid="{00000000-0005-0000-0000-0000670D0000}"/>
    <cellStyle name="Cálculo 3 2 4 4" xfId="3479" xr:uid="{00000000-0005-0000-0000-0000680D0000}"/>
    <cellStyle name="Cálculo 3 2 4 4 2" xfId="3480" xr:uid="{00000000-0005-0000-0000-0000690D0000}"/>
    <cellStyle name="Cálculo 3 2 4 4 3" xfId="3481" xr:uid="{00000000-0005-0000-0000-00006A0D0000}"/>
    <cellStyle name="Cálculo 3 2 4 4 4" xfId="3482" xr:uid="{00000000-0005-0000-0000-00006B0D0000}"/>
    <cellStyle name="Cálculo 3 2 4 4 5" xfId="3483" xr:uid="{00000000-0005-0000-0000-00006C0D0000}"/>
    <cellStyle name="Cálculo 3 2 4 5" xfId="3484" xr:uid="{00000000-0005-0000-0000-00006D0D0000}"/>
    <cellStyle name="Cálculo 3 2 4 5 2" xfId="3485" xr:uid="{00000000-0005-0000-0000-00006E0D0000}"/>
    <cellStyle name="Cálculo 3 2 4 5 3" xfId="3486" xr:uid="{00000000-0005-0000-0000-00006F0D0000}"/>
    <cellStyle name="Cálculo 3 2 4 5 4" xfId="3487" xr:uid="{00000000-0005-0000-0000-0000700D0000}"/>
    <cellStyle name="Cálculo 3 2 4 5 5" xfId="3488" xr:uid="{00000000-0005-0000-0000-0000710D0000}"/>
    <cellStyle name="Cálculo 3 2 4 6" xfId="3489" xr:uid="{00000000-0005-0000-0000-0000720D0000}"/>
    <cellStyle name="Cálculo 3 2 4 6 2" xfId="3490" xr:uid="{00000000-0005-0000-0000-0000730D0000}"/>
    <cellStyle name="Cálculo 3 2 4 6 3" xfId="3491" xr:uid="{00000000-0005-0000-0000-0000740D0000}"/>
    <cellStyle name="Cálculo 3 2 4 6 4" xfId="3492" xr:uid="{00000000-0005-0000-0000-0000750D0000}"/>
    <cellStyle name="Cálculo 3 2 4 6 5" xfId="3493" xr:uid="{00000000-0005-0000-0000-0000760D0000}"/>
    <cellStyle name="Cálculo 3 2 4 7" xfId="3494" xr:uid="{00000000-0005-0000-0000-0000770D0000}"/>
    <cellStyle name="Cálculo 3 2 4 7 2" xfId="3495" xr:uid="{00000000-0005-0000-0000-0000780D0000}"/>
    <cellStyle name="Cálculo 3 2 4 7 3" xfId="3496" xr:uid="{00000000-0005-0000-0000-0000790D0000}"/>
    <cellStyle name="Cálculo 3 2 4 7 4" xfId="3497" xr:uid="{00000000-0005-0000-0000-00007A0D0000}"/>
    <cellStyle name="Cálculo 3 2 4 7 5" xfId="3498" xr:uid="{00000000-0005-0000-0000-00007B0D0000}"/>
    <cellStyle name="Cálculo 3 2 4 8" xfId="3499" xr:uid="{00000000-0005-0000-0000-00007C0D0000}"/>
    <cellStyle name="Cálculo 3 2 4 8 2" xfId="3500" xr:uid="{00000000-0005-0000-0000-00007D0D0000}"/>
    <cellStyle name="Cálculo 3 2 4 8 3" xfId="3501" xr:uid="{00000000-0005-0000-0000-00007E0D0000}"/>
    <cellStyle name="Cálculo 3 2 4 8 4" xfId="3502" xr:uid="{00000000-0005-0000-0000-00007F0D0000}"/>
    <cellStyle name="Cálculo 3 2 4 8 5" xfId="3503" xr:uid="{00000000-0005-0000-0000-0000800D0000}"/>
    <cellStyle name="Cálculo 3 2 4 9" xfId="3504" xr:uid="{00000000-0005-0000-0000-0000810D0000}"/>
    <cellStyle name="Cálculo 3 2 5" xfId="3505" xr:uid="{00000000-0005-0000-0000-0000820D0000}"/>
    <cellStyle name="Cálculo 3 2 5 10" xfId="3506" xr:uid="{00000000-0005-0000-0000-0000830D0000}"/>
    <cellStyle name="Cálculo 3 2 5 11" xfId="3507" xr:uid="{00000000-0005-0000-0000-0000840D0000}"/>
    <cellStyle name="Cálculo 3 2 5 12" xfId="3508" xr:uid="{00000000-0005-0000-0000-0000850D0000}"/>
    <cellStyle name="Cálculo 3 2 5 2" xfId="3509" xr:uid="{00000000-0005-0000-0000-0000860D0000}"/>
    <cellStyle name="Cálculo 3 2 5 2 2" xfId="3510" xr:uid="{00000000-0005-0000-0000-0000870D0000}"/>
    <cellStyle name="Cálculo 3 2 5 2 3" xfId="3511" xr:uid="{00000000-0005-0000-0000-0000880D0000}"/>
    <cellStyle name="Cálculo 3 2 5 2 4" xfId="3512" xr:uid="{00000000-0005-0000-0000-0000890D0000}"/>
    <cellStyle name="Cálculo 3 2 5 2 5" xfId="3513" xr:uid="{00000000-0005-0000-0000-00008A0D0000}"/>
    <cellStyle name="Cálculo 3 2 5 3" xfId="3514" xr:uid="{00000000-0005-0000-0000-00008B0D0000}"/>
    <cellStyle name="Cálculo 3 2 5 3 2" xfId="3515" xr:uid="{00000000-0005-0000-0000-00008C0D0000}"/>
    <cellStyle name="Cálculo 3 2 5 3 3" xfId="3516" xr:uid="{00000000-0005-0000-0000-00008D0D0000}"/>
    <cellStyle name="Cálculo 3 2 5 3 4" xfId="3517" xr:uid="{00000000-0005-0000-0000-00008E0D0000}"/>
    <cellStyle name="Cálculo 3 2 5 3 5" xfId="3518" xr:uid="{00000000-0005-0000-0000-00008F0D0000}"/>
    <cellStyle name="Cálculo 3 2 5 4" xfId="3519" xr:uid="{00000000-0005-0000-0000-0000900D0000}"/>
    <cellStyle name="Cálculo 3 2 5 4 2" xfId="3520" xr:uid="{00000000-0005-0000-0000-0000910D0000}"/>
    <cellStyle name="Cálculo 3 2 5 4 3" xfId="3521" xr:uid="{00000000-0005-0000-0000-0000920D0000}"/>
    <cellStyle name="Cálculo 3 2 5 4 4" xfId="3522" xr:uid="{00000000-0005-0000-0000-0000930D0000}"/>
    <cellStyle name="Cálculo 3 2 5 4 5" xfId="3523" xr:uid="{00000000-0005-0000-0000-0000940D0000}"/>
    <cellStyle name="Cálculo 3 2 5 5" xfId="3524" xr:uid="{00000000-0005-0000-0000-0000950D0000}"/>
    <cellStyle name="Cálculo 3 2 5 5 2" xfId="3525" xr:uid="{00000000-0005-0000-0000-0000960D0000}"/>
    <cellStyle name="Cálculo 3 2 5 5 3" xfId="3526" xr:uid="{00000000-0005-0000-0000-0000970D0000}"/>
    <cellStyle name="Cálculo 3 2 5 5 4" xfId="3527" xr:uid="{00000000-0005-0000-0000-0000980D0000}"/>
    <cellStyle name="Cálculo 3 2 5 5 5" xfId="3528" xr:uid="{00000000-0005-0000-0000-0000990D0000}"/>
    <cellStyle name="Cálculo 3 2 5 6" xfId="3529" xr:uid="{00000000-0005-0000-0000-00009A0D0000}"/>
    <cellStyle name="Cálculo 3 2 5 6 2" xfId="3530" xr:uid="{00000000-0005-0000-0000-00009B0D0000}"/>
    <cellStyle name="Cálculo 3 2 5 6 3" xfId="3531" xr:uid="{00000000-0005-0000-0000-00009C0D0000}"/>
    <cellStyle name="Cálculo 3 2 5 6 4" xfId="3532" xr:uid="{00000000-0005-0000-0000-00009D0D0000}"/>
    <cellStyle name="Cálculo 3 2 5 6 5" xfId="3533" xr:uid="{00000000-0005-0000-0000-00009E0D0000}"/>
    <cellStyle name="Cálculo 3 2 5 7" xfId="3534" xr:uid="{00000000-0005-0000-0000-00009F0D0000}"/>
    <cellStyle name="Cálculo 3 2 5 7 2" xfId="3535" xr:uid="{00000000-0005-0000-0000-0000A00D0000}"/>
    <cellStyle name="Cálculo 3 2 5 7 3" xfId="3536" xr:uid="{00000000-0005-0000-0000-0000A10D0000}"/>
    <cellStyle name="Cálculo 3 2 5 7 4" xfId="3537" xr:uid="{00000000-0005-0000-0000-0000A20D0000}"/>
    <cellStyle name="Cálculo 3 2 5 7 5" xfId="3538" xr:uid="{00000000-0005-0000-0000-0000A30D0000}"/>
    <cellStyle name="Cálculo 3 2 5 8" xfId="3539" xr:uid="{00000000-0005-0000-0000-0000A40D0000}"/>
    <cellStyle name="Cálculo 3 2 5 8 2" xfId="3540" xr:uid="{00000000-0005-0000-0000-0000A50D0000}"/>
    <cellStyle name="Cálculo 3 2 5 8 3" xfId="3541" xr:uid="{00000000-0005-0000-0000-0000A60D0000}"/>
    <cellStyle name="Cálculo 3 2 5 8 4" xfId="3542" xr:uid="{00000000-0005-0000-0000-0000A70D0000}"/>
    <cellStyle name="Cálculo 3 2 5 8 5" xfId="3543" xr:uid="{00000000-0005-0000-0000-0000A80D0000}"/>
    <cellStyle name="Cálculo 3 2 5 9" xfId="3544" xr:uid="{00000000-0005-0000-0000-0000A90D0000}"/>
    <cellStyle name="Cálculo 3 2 6" xfId="3545" xr:uid="{00000000-0005-0000-0000-0000AA0D0000}"/>
    <cellStyle name="Cálculo 3 2 6 10" xfId="3546" xr:uid="{00000000-0005-0000-0000-0000AB0D0000}"/>
    <cellStyle name="Cálculo 3 2 6 11" xfId="3547" xr:uid="{00000000-0005-0000-0000-0000AC0D0000}"/>
    <cellStyle name="Cálculo 3 2 6 12" xfId="3548" xr:uid="{00000000-0005-0000-0000-0000AD0D0000}"/>
    <cellStyle name="Cálculo 3 2 6 2" xfId="3549" xr:uid="{00000000-0005-0000-0000-0000AE0D0000}"/>
    <cellStyle name="Cálculo 3 2 6 2 2" xfId="3550" xr:uid="{00000000-0005-0000-0000-0000AF0D0000}"/>
    <cellStyle name="Cálculo 3 2 6 2 3" xfId="3551" xr:uid="{00000000-0005-0000-0000-0000B00D0000}"/>
    <cellStyle name="Cálculo 3 2 6 2 4" xfId="3552" xr:uid="{00000000-0005-0000-0000-0000B10D0000}"/>
    <cellStyle name="Cálculo 3 2 6 2 5" xfId="3553" xr:uid="{00000000-0005-0000-0000-0000B20D0000}"/>
    <cellStyle name="Cálculo 3 2 6 3" xfId="3554" xr:uid="{00000000-0005-0000-0000-0000B30D0000}"/>
    <cellStyle name="Cálculo 3 2 6 3 2" xfId="3555" xr:uid="{00000000-0005-0000-0000-0000B40D0000}"/>
    <cellStyle name="Cálculo 3 2 6 3 3" xfId="3556" xr:uid="{00000000-0005-0000-0000-0000B50D0000}"/>
    <cellStyle name="Cálculo 3 2 6 3 4" xfId="3557" xr:uid="{00000000-0005-0000-0000-0000B60D0000}"/>
    <cellStyle name="Cálculo 3 2 6 3 5" xfId="3558" xr:uid="{00000000-0005-0000-0000-0000B70D0000}"/>
    <cellStyle name="Cálculo 3 2 6 4" xfId="3559" xr:uid="{00000000-0005-0000-0000-0000B80D0000}"/>
    <cellStyle name="Cálculo 3 2 6 4 2" xfId="3560" xr:uid="{00000000-0005-0000-0000-0000B90D0000}"/>
    <cellStyle name="Cálculo 3 2 6 4 3" xfId="3561" xr:uid="{00000000-0005-0000-0000-0000BA0D0000}"/>
    <cellStyle name="Cálculo 3 2 6 4 4" xfId="3562" xr:uid="{00000000-0005-0000-0000-0000BB0D0000}"/>
    <cellStyle name="Cálculo 3 2 6 4 5" xfId="3563" xr:uid="{00000000-0005-0000-0000-0000BC0D0000}"/>
    <cellStyle name="Cálculo 3 2 6 5" xfId="3564" xr:uid="{00000000-0005-0000-0000-0000BD0D0000}"/>
    <cellStyle name="Cálculo 3 2 6 5 2" xfId="3565" xr:uid="{00000000-0005-0000-0000-0000BE0D0000}"/>
    <cellStyle name="Cálculo 3 2 6 5 3" xfId="3566" xr:uid="{00000000-0005-0000-0000-0000BF0D0000}"/>
    <cellStyle name="Cálculo 3 2 6 5 4" xfId="3567" xr:uid="{00000000-0005-0000-0000-0000C00D0000}"/>
    <cellStyle name="Cálculo 3 2 6 5 5" xfId="3568" xr:uid="{00000000-0005-0000-0000-0000C10D0000}"/>
    <cellStyle name="Cálculo 3 2 6 6" xfId="3569" xr:uid="{00000000-0005-0000-0000-0000C20D0000}"/>
    <cellStyle name="Cálculo 3 2 6 6 2" xfId="3570" xr:uid="{00000000-0005-0000-0000-0000C30D0000}"/>
    <cellStyle name="Cálculo 3 2 6 6 3" xfId="3571" xr:uid="{00000000-0005-0000-0000-0000C40D0000}"/>
    <cellStyle name="Cálculo 3 2 6 6 4" xfId="3572" xr:uid="{00000000-0005-0000-0000-0000C50D0000}"/>
    <cellStyle name="Cálculo 3 2 6 6 5" xfId="3573" xr:uid="{00000000-0005-0000-0000-0000C60D0000}"/>
    <cellStyle name="Cálculo 3 2 6 7" xfId="3574" xr:uid="{00000000-0005-0000-0000-0000C70D0000}"/>
    <cellStyle name="Cálculo 3 2 6 7 2" xfId="3575" xr:uid="{00000000-0005-0000-0000-0000C80D0000}"/>
    <cellStyle name="Cálculo 3 2 6 7 3" xfId="3576" xr:uid="{00000000-0005-0000-0000-0000C90D0000}"/>
    <cellStyle name="Cálculo 3 2 6 7 4" xfId="3577" xr:uid="{00000000-0005-0000-0000-0000CA0D0000}"/>
    <cellStyle name="Cálculo 3 2 6 7 5" xfId="3578" xr:uid="{00000000-0005-0000-0000-0000CB0D0000}"/>
    <cellStyle name="Cálculo 3 2 6 8" xfId="3579" xr:uid="{00000000-0005-0000-0000-0000CC0D0000}"/>
    <cellStyle name="Cálculo 3 2 6 8 2" xfId="3580" xr:uid="{00000000-0005-0000-0000-0000CD0D0000}"/>
    <cellStyle name="Cálculo 3 2 6 8 3" xfId="3581" xr:uid="{00000000-0005-0000-0000-0000CE0D0000}"/>
    <cellStyle name="Cálculo 3 2 6 8 4" xfId="3582" xr:uid="{00000000-0005-0000-0000-0000CF0D0000}"/>
    <cellStyle name="Cálculo 3 2 6 8 5" xfId="3583" xr:uid="{00000000-0005-0000-0000-0000D00D0000}"/>
    <cellStyle name="Cálculo 3 2 6 9" xfId="3584" xr:uid="{00000000-0005-0000-0000-0000D10D0000}"/>
    <cellStyle name="Cálculo 3 2 7" xfId="3585" xr:uid="{00000000-0005-0000-0000-0000D20D0000}"/>
    <cellStyle name="Cálculo 3 2 7 10" xfId="3586" xr:uid="{00000000-0005-0000-0000-0000D30D0000}"/>
    <cellStyle name="Cálculo 3 2 7 11" xfId="3587" xr:uid="{00000000-0005-0000-0000-0000D40D0000}"/>
    <cellStyle name="Cálculo 3 2 7 12" xfId="3588" xr:uid="{00000000-0005-0000-0000-0000D50D0000}"/>
    <cellStyle name="Cálculo 3 2 7 2" xfId="3589" xr:uid="{00000000-0005-0000-0000-0000D60D0000}"/>
    <cellStyle name="Cálculo 3 2 7 2 2" xfId="3590" xr:uid="{00000000-0005-0000-0000-0000D70D0000}"/>
    <cellStyle name="Cálculo 3 2 7 2 3" xfId="3591" xr:uid="{00000000-0005-0000-0000-0000D80D0000}"/>
    <cellStyle name="Cálculo 3 2 7 2 4" xfId="3592" xr:uid="{00000000-0005-0000-0000-0000D90D0000}"/>
    <cellStyle name="Cálculo 3 2 7 2 5" xfId="3593" xr:uid="{00000000-0005-0000-0000-0000DA0D0000}"/>
    <cellStyle name="Cálculo 3 2 7 3" xfId="3594" xr:uid="{00000000-0005-0000-0000-0000DB0D0000}"/>
    <cellStyle name="Cálculo 3 2 7 3 2" xfId="3595" xr:uid="{00000000-0005-0000-0000-0000DC0D0000}"/>
    <cellStyle name="Cálculo 3 2 7 3 3" xfId="3596" xr:uid="{00000000-0005-0000-0000-0000DD0D0000}"/>
    <cellStyle name="Cálculo 3 2 7 3 4" xfId="3597" xr:uid="{00000000-0005-0000-0000-0000DE0D0000}"/>
    <cellStyle name="Cálculo 3 2 7 3 5" xfId="3598" xr:uid="{00000000-0005-0000-0000-0000DF0D0000}"/>
    <cellStyle name="Cálculo 3 2 7 4" xfId="3599" xr:uid="{00000000-0005-0000-0000-0000E00D0000}"/>
    <cellStyle name="Cálculo 3 2 7 4 2" xfId="3600" xr:uid="{00000000-0005-0000-0000-0000E10D0000}"/>
    <cellStyle name="Cálculo 3 2 7 4 3" xfId="3601" xr:uid="{00000000-0005-0000-0000-0000E20D0000}"/>
    <cellStyle name="Cálculo 3 2 7 4 4" xfId="3602" xr:uid="{00000000-0005-0000-0000-0000E30D0000}"/>
    <cellStyle name="Cálculo 3 2 7 4 5" xfId="3603" xr:uid="{00000000-0005-0000-0000-0000E40D0000}"/>
    <cellStyle name="Cálculo 3 2 7 5" xfId="3604" xr:uid="{00000000-0005-0000-0000-0000E50D0000}"/>
    <cellStyle name="Cálculo 3 2 7 5 2" xfId="3605" xr:uid="{00000000-0005-0000-0000-0000E60D0000}"/>
    <cellStyle name="Cálculo 3 2 7 5 3" xfId="3606" xr:uid="{00000000-0005-0000-0000-0000E70D0000}"/>
    <cellStyle name="Cálculo 3 2 7 5 4" xfId="3607" xr:uid="{00000000-0005-0000-0000-0000E80D0000}"/>
    <cellStyle name="Cálculo 3 2 7 5 5" xfId="3608" xr:uid="{00000000-0005-0000-0000-0000E90D0000}"/>
    <cellStyle name="Cálculo 3 2 7 6" xfId="3609" xr:uid="{00000000-0005-0000-0000-0000EA0D0000}"/>
    <cellStyle name="Cálculo 3 2 7 6 2" xfId="3610" xr:uid="{00000000-0005-0000-0000-0000EB0D0000}"/>
    <cellStyle name="Cálculo 3 2 7 6 3" xfId="3611" xr:uid="{00000000-0005-0000-0000-0000EC0D0000}"/>
    <cellStyle name="Cálculo 3 2 7 6 4" xfId="3612" xr:uid="{00000000-0005-0000-0000-0000ED0D0000}"/>
    <cellStyle name="Cálculo 3 2 7 6 5" xfId="3613" xr:uid="{00000000-0005-0000-0000-0000EE0D0000}"/>
    <cellStyle name="Cálculo 3 2 7 7" xfId="3614" xr:uid="{00000000-0005-0000-0000-0000EF0D0000}"/>
    <cellStyle name="Cálculo 3 2 7 7 2" xfId="3615" xr:uid="{00000000-0005-0000-0000-0000F00D0000}"/>
    <cellStyle name="Cálculo 3 2 7 7 3" xfId="3616" xr:uid="{00000000-0005-0000-0000-0000F10D0000}"/>
    <cellStyle name="Cálculo 3 2 7 7 4" xfId="3617" xr:uid="{00000000-0005-0000-0000-0000F20D0000}"/>
    <cellStyle name="Cálculo 3 2 7 7 5" xfId="3618" xr:uid="{00000000-0005-0000-0000-0000F30D0000}"/>
    <cellStyle name="Cálculo 3 2 7 8" xfId="3619" xr:uid="{00000000-0005-0000-0000-0000F40D0000}"/>
    <cellStyle name="Cálculo 3 2 7 8 2" xfId="3620" xr:uid="{00000000-0005-0000-0000-0000F50D0000}"/>
    <cellStyle name="Cálculo 3 2 7 8 3" xfId="3621" xr:uid="{00000000-0005-0000-0000-0000F60D0000}"/>
    <cellStyle name="Cálculo 3 2 7 8 4" xfId="3622" xr:uid="{00000000-0005-0000-0000-0000F70D0000}"/>
    <cellStyle name="Cálculo 3 2 7 8 5" xfId="3623" xr:uid="{00000000-0005-0000-0000-0000F80D0000}"/>
    <cellStyle name="Cálculo 3 2 7 9" xfId="3624" xr:uid="{00000000-0005-0000-0000-0000F90D0000}"/>
    <cellStyle name="Cálculo 3 2 8" xfId="3625" xr:uid="{00000000-0005-0000-0000-0000FA0D0000}"/>
    <cellStyle name="Cálculo 3 2 8 2" xfId="3626" xr:uid="{00000000-0005-0000-0000-0000FB0D0000}"/>
    <cellStyle name="Cálculo 3 2 8 3" xfId="3627" xr:uid="{00000000-0005-0000-0000-0000FC0D0000}"/>
    <cellStyle name="Cálculo 3 2 8 4" xfId="3628" xr:uid="{00000000-0005-0000-0000-0000FD0D0000}"/>
    <cellStyle name="Cálculo 3 2 8 5" xfId="3629" xr:uid="{00000000-0005-0000-0000-0000FE0D0000}"/>
    <cellStyle name="Cálculo 3 2 9" xfId="3630" xr:uid="{00000000-0005-0000-0000-0000FF0D0000}"/>
    <cellStyle name="Cálculo 3 2 9 2" xfId="3631" xr:uid="{00000000-0005-0000-0000-0000000E0000}"/>
    <cellStyle name="Cálculo 3 2 9 3" xfId="3632" xr:uid="{00000000-0005-0000-0000-0000010E0000}"/>
    <cellStyle name="Cálculo 3 2 9 4" xfId="3633" xr:uid="{00000000-0005-0000-0000-0000020E0000}"/>
    <cellStyle name="Cálculo 3 2 9 5" xfId="3634" xr:uid="{00000000-0005-0000-0000-0000030E0000}"/>
    <cellStyle name="Cálculo 3 20" xfId="3635" xr:uid="{00000000-0005-0000-0000-0000040E0000}"/>
    <cellStyle name="Cálculo 3 3" xfId="3636" xr:uid="{00000000-0005-0000-0000-0000050E0000}"/>
    <cellStyle name="Cálculo 3 3 10" xfId="3637" xr:uid="{00000000-0005-0000-0000-0000060E0000}"/>
    <cellStyle name="Cálculo 3 3 11" xfId="3638" xr:uid="{00000000-0005-0000-0000-0000070E0000}"/>
    <cellStyle name="Cálculo 3 3 12" xfId="3639" xr:uid="{00000000-0005-0000-0000-0000080E0000}"/>
    <cellStyle name="Cálculo 3 3 13" xfId="3640" xr:uid="{00000000-0005-0000-0000-0000090E0000}"/>
    <cellStyle name="Cálculo 3 3 2" xfId="3641" xr:uid="{00000000-0005-0000-0000-00000A0E0000}"/>
    <cellStyle name="Cálculo 3 3 2 10" xfId="3642" xr:uid="{00000000-0005-0000-0000-00000B0E0000}"/>
    <cellStyle name="Cálculo 3 3 2 11" xfId="3643" xr:uid="{00000000-0005-0000-0000-00000C0E0000}"/>
    <cellStyle name="Cálculo 3 3 2 12" xfId="3644" xr:uid="{00000000-0005-0000-0000-00000D0E0000}"/>
    <cellStyle name="Cálculo 3 3 2 2" xfId="3645" xr:uid="{00000000-0005-0000-0000-00000E0E0000}"/>
    <cellStyle name="Cálculo 3 3 2 2 2" xfId="3646" xr:uid="{00000000-0005-0000-0000-00000F0E0000}"/>
    <cellStyle name="Cálculo 3 3 2 2 3" xfId="3647" xr:uid="{00000000-0005-0000-0000-0000100E0000}"/>
    <cellStyle name="Cálculo 3 3 2 2 4" xfId="3648" xr:uid="{00000000-0005-0000-0000-0000110E0000}"/>
    <cellStyle name="Cálculo 3 3 2 2 5" xfId="3649" xr:uid="{00000000-0005-0000-0000-0000120E0000}"/>
    <cellStyle name="Cálculo 3 3 2 3" xfId="3650" xr:uid="{00000000-0005-0000-0000-0000130E0000}"/>
    <cellStyle name="Cálculo 3 3 2 3 2" xfId="3651" xr:uid="{00000000-0005-0000-0000-0000140E0000}"/>
    <cellStyle name="Cálculo 3 3 2 3 3" xfId="3652" xr:uid="{00000000-0005-0000-0000-0000150E0000}"/>
    <cellStyle name="Cálculo 3 3 2 3 4" xfId="3653" xr:uid="{00000000-0005-0000-0000-0000160E0000}"/>
    <cellStyle name="Cálculo 3 3 2 3 5" xfId="3654" xr:uid="{00000000-0005-0000-0000-0000170E0000}"/>
    <cellStyle name="Cálculo 3 3 2 4" xfId="3655" xr:uid="{00000000-0005-0000-0000-0000180E0000}"/>
    <cellStyle name="Cálculo 3 3 2 4 2" xfId="3656" xr:uid="{00000000-0005-0000-0000-0000190E0000}"/>
    <cellStyle name="Cálculo 3 3 2 4 3" xfId="3657" xr:uid="{00000000-0005-0000-0000-00001A0E0000}"/>
    <cellStyle name="Cálculo 3 3 2 4 4" xfId="3658" xr:uid="{00000000-0005-0000-0000-00001B0E0000}"/>
    <cellStyle name="Cálculo 3 3 2 4 5" xfId="3659" xr:uid="{00000000-0005-0000-0000-00001C0E0000}"/>
    <cellStyle name="Cálculo 3 3 2 5" xfId="3660" xr:uid="{00000000-0005-0000-0000-00001D0E0000}"/>
    <cellStyle name="Cálculo 3 3 2 5 2" xfId="3661" xr:uid="{00000000-0005-0000-0000-00001E0E0000}"/>
    <cellStyle name="Cálculo 3 3 2 5 3" xfId="3662" xr:uid="{00000000-0005-0000-0000-00001F0E0000}"/>
    <cellStyle name="Cálculo 3 3 2 5 4" xfId="3663" xr:uid="{00000000-0005-0000-0000-0000200E0000}"/>
    <cellStyle name="Cálculo 3 3 2 5 5" xfId="3664" xr:uid="{00000000-0005-0000-0000-0000210E0000}"/>
    <cellStyle name="Cálculo 3 3 2 6" xfId="3665" xr:uid="{00000000-0005-0000-0000-0000220E0000}"/>
    <cellStyle name="Cálculo 3 3 2 6 2" xfId="3666" xr:uid="{00000000-0005-0000-0000-0000230E0000}"/>
    <cellStyle name="Cálculo 3 3 2 6 3" xfId="3667" xr:uid="{00000000-0005-0000-0000-0000240E0000}"/>
    <cellStyle name="Cálculo 3 3 2 6 4" xfId="3668" xr:uid="{00000000-0005-0000-0000-0000250E0000}"/>
    <cellStyle name="Cálculo 3 3 2 6 5" xfId="3669" xr:uid="{00000000-0005-0000-0000-0000260E0000}"/>
    <cellStyle name="Cálculo 3 3 2 7" xfId="3670" xr:uid="{00000000-0005-0000-0000-0000270E0000}"/>
    <cellStyle name="Cálculo 3 3 2 7 2" xfId="3671" xr:uid="{00000000-0005-0000-0000-0000280E0000}"/>
    <cellStyle name="Cálculo 3 3 2 7 3" xfId="3672" xr:uid="{00000000-0005-0000-0000-0000290E0000}"/>
    <cellStyle name="Cálculo 3 3 2 7 4" xfId="3673" xr:uid="{00000000-0005-0000-0000-00002A0E0000}"/>
    <cellStyle name="Cálculo 3 3 2 7 5" xfId="3674" xr:uid="{00000000-0005-0000-0000-00002B0E0000}"/>
    <cellStyle name="Cálculo 3 3 2 8" xfId="3675" xr:uid="{00000000-0005-0000-0000-00002C0E0000}"/>
    <cellStyle name="Cálculo 3 3 2 8 2" xfId="3676" xr:uid="{00000000-0005-0000-0000-00002D0E0000}"/>
    <cellStyle name="Cálculo 3 3 2 8 3" xfId="3677" xr:uid="{00000000-0005-0000-0000-00002E0E0000}"/>
    <cellStyle name="Cálculo 3 3 2 8 4" xfId="3678" xr:uid="{00000000-0005-0000-0000-00002F0E0000}"/>
    <cellStyle name="Cálculo 3 3 2 8 5" xfId="3679" xr:uid="{00000000-0005-0000-0000-0000300E0000}"/>
    <cellStyle name="Cálculo 3 3 2 9" xfId="3680" xr:uid="{00000000-0005-0000-0000-0000310E0000}"/>
    <cellStyle name="Cálculo 3 3 3" xfId="3681" xr:uid="{00000000-0005-0000-0000-0000320E0000}"/>
    <cellStyle name="Cálculo 3 3 3 2" xfId="3682" xr:uid="{00000000-0005-0000-0000-0000330E0000}"/>
    <cellStyle name="Cálculo 3 3 3 3" xfId="3683" xr:uid="{00000000-0005-0000-0000-0000340E0000}"/>
    <cellStyle name="Cálculo 3 3 3 4" xfId="3684" xr:uid="{00000000-0005-0000-0000-0000350E0000}"/>
    <cellStyle name="Cálculo 3 3 3 5" xfId="3685" xr:uid="{00000000-0005-0000-0000-0000360E0000}"/>
    <cellStyle name="Cálculo 3 3 4" xfId="3686" xr:uid="{00000000-0005-0000-0000-0000370E0000}"/>
    <cellStyle name="Cálculo 3 3 4 2" xfId="3687" xr:uid="{00000000-0005-0000-0000-0000380E0000}"/>
    <cellStyle name="Cálculo 3 3 4 3" xfId="3688" xr:uid="{00000000-0005-0000-0000-0000390E0000}"/>
    <cellStyle name="Cálculo 3 3 4 4" xfId="3689" xr:uid="{00000000-0005-0000-0000-00003A0E0000}"/>
    <cellStyle name="Cálculo 3 3 4 5" xfId="3690" xr:uid="{00000000-0005-0000-0000-00003B0E0000}"/>
    <cellStyle name="Cálculo 3 3 5" xfId="3691" xr:uid="{00000000-0005-0000-0000-00003C0E0000}"/>
    <cellStyle name="Cálculo 3 3 5 2" xfId="3692" xr:uid="{00000000-0005-0000-0000-00003D0E0000}"/>
    <cellStyle name="Cálculo 3 3 5 3" xfId="3693" xr:uid="{00000000-0005-0000-0000-00003E0E0000}"/>
    <cellStyle name="Cálculo 3 3 5 4" xfId="3694" xr:uid="{00000000-0005-0000-0000-00003F0E0000}"/>
    <cellStyle name="Cálculo 3 3 5 5" xfId="3695" xr:uid="{00000000-0005-0000-0000-0000400E0000}"/>
    <cellStyle name="Cálculo 3 3 6" xfId="3696" xr:uid="{00000000-0005-0000-0000-0000410E0000}"/>
    <cellStyle name="Cálculo 3 3 6 2" xfId="3697" xr:uid="{00000000-0005-0000-0000-0000420E0000}"/>
    <cellStyle name="Cálculo 3 3 6 3" xfId="3698" xr:uid="{00000000-0005-0000-0000-0000430E0000}"/>
    <cellStyle name="Cálculo 3 3 6 4" xfId="3699" xr:uid="{00000000-0005-0000-0000-0000440E0000}"/>
    <cellStyle name="Cálculo 3 3 6 5" xfId="3700" xr:uid="{00000000-0005-0000-0000-0000450E0000}"/>
    <cellStyle name="Cálculo 3 3 7" xfId="3701" xr:uid="{00000000-0005-0000-0000-0000460E0000}"/>
    <cellStyle name="Cálculo 3 3 7 2" xfId="3702" xr:uid="{00000000-0005-0000-0000-0000470E0000}"/>
    <cellStyle name="Cálculo 3 3 7 3" xfId="3703" xr:uid="{00000000-0005-0000-0000-0000480E0000}"/>
    <cellStyle name="Cálculo 3 3 7 4" xfId="3704" xr:uid="{00000000-0005-0000-0000-0000490E0000}"/>
    <cellStyle name="Cálculo 3 3 7 5" xfId="3705" xr:uid="{00000000-0005-0000-0000-00004A0E0000}"/>
    <cellStyle name="Cálculo 3 3 8" xfId="3706" xr:uid="{00000000-0005-0000-0000-00004B0E0000}"/>
    <cellStyle name="Cálculo 3 3 8 2" xfId="3707" xr:uid="{00000000-0005-0000-0000-00004C0E0000}"/>
    <cellStyle name="Cálculo 3 3 8 3" xfId="3708" xr:uid="{00000000-0005-0000-0000-00004D0E0000}"/>
    <cellStyle name="Cálculo 3 3 8 4" xfId="3709" xr:uid="{00000000-0005-0000-0000-00004E0E0000}"/>
    <cellStyle name="Cálculo 3 3 8 5" xfId="3710" xr:uid="{00000000-0005-0000-0000-00004F0E0000}"/>
    <cellStyle name="Cálculo 3 3 9" xfId="3711" xr:uid="{00000000-0005-0000-0000-0000500E0000}"/>
    <cellStyle name="Cálculo 3 3 9 2" xfId="3712" xr:uid="{00000000-0005-0000-0000-0000510E0000}"/>
    <cellStyle name="Cálculo 3 3 9 3" xfId="3713" xr:uid="{00000000-0005-0000-0000-0000520E0000}"/>
    <cellStyle name="Cálculo 3 3 9 4" xfId="3714" xr:uid="{00000000-0005-0000-0000-0000530E0000}"/>
    <cellStyle name="Cálculo 3 3 9 5" xfId="3715" xr:uid="{00000000-0005-0000-0000-0000540E0000}"/>
    <cellStyle name="Cálculo 3 4" xfId="3716" xr:uid="{00000000-0005-0000-0000-0000550E0000}"/>
    <cellStyle name="Cálculo 3 4 10" xfId="3717" xr:uid="{00000000-0005-0000-0000-0000560E0000}"/>
    <cellStyle name="Cálculo 3 4 11" xfId="3718" xr:uid="{00000000-0005-0000-0000-0000570E0000}"/>
    <cellStyle name="Cálculo 3 4 12" xfId="3719" xr:uid="{00000000-0005-0000-0000-0000580E0000}"/>
    <cellStyle name="Cálculo 3 4 2" xfId="3720" xr:uid="{00000000-0005-0000-0000-0000590E0000}"/>
    <cellStyle name="Cálculo 3 4 2 2" xfId="3721" xr:uid="{00000000-0005-0000-0000-00005A0E0000}"/>
    <cellStyle name="Cálculo 3 4 2 3" xfId="3722" xr:uid="{00000000-0005-0000-0000-00005B0E0000}"/>
    <cellStyle name="Cálculo 3 4 2 4" xfId="3723" xr:uid="{00000000-0005-0000-0000-00005C0E0000}"/>
    <cellStyle name="Cálculo 3 4 2 5" xfId="3724" xr:uid="{00000000-0005-0000-0000-00005D0E0000}"/>
    <cellStyle name="Cálculo 3 4 3" xfId="3725" xr:uid="{00000000-0005-0000-0000-00005E0E0000}"/>
    <cellStyle name="Cálculo 3 4 3 2" xfId="3726" xr:uid="{00000000-0005-0000-0000-00005F0E0000}"/>
    <cellStyle name="Cálculo 3 4 3 3" xfId="3727" xr:uid="{00000000-0005-0000-0000-0000600E0000}"/>
    <cellStyle name="Cálculo 3 4 3 4" xfId="3728" xr:uid="{00000000-0005-0000-0000-0000610E0000}"/>
    <cellStyle name="Cálculo 3 4 3 5" xfId="3729" xr:uid="{00000000-0005-0000-0000-0000620E0000}"/>
    <cellStyle name="Cálculo 3 4 4" xfId="3730" xr:uid="{00000000-0005-0000-0000-0000630E0000}"/>
    <cellStyle name="Cálculo 3 4 4 2" xfId="3731" xr:uid="{00000000-0005-0000-0000-0000640E0000}"/>
    <cellStyle name="Cálculo 3 4 4 3" xfId="3732" xr:uid="{00000000-0005-0000-0000-0000650E0000}"/>
    <cellStyle name="Cálculo 3 4 4 4" xfId="3733" xr:uid="{00000000-0005-0000-0000-0000660E0000}"/>
    <cellStyle name="Cálculo 3 4 4 5" xfId="3734" xr:uid="{00000000-0005-0000-0000-0000670E0000}"/>
    <cellStyle name="Cálculo 3 4 5" xfId="3735" xr:uid="{00000000-0005-0000-0000-0000680E0000}"/>
    <cellStyle name="Cálculo 3 4 5 2" xfId="3736" xr:uid="{00000000-0005-0000-0000-0000690E0000}"/>
    <cellStyle name="Cálculo 3 4 5 3" xfId="3737" xr:uid="{00000000-0005-0000-0000-00006A0E0000}"/>
    <cellStyle name="Cálculo 3 4 5 4" xfId="3738" xr:uid="{00000000-0005-0000-0000-00006B0E0000}"/>
    <cellStyle name="Cálculo 3 4 5 5" xfId="3739" xr:uid="{00000000-0005-0000-0000-00006C0E0000}"/>
    <cellStyle name="Cálculo 3 4 6" xfId="3740" xr:uid="{00000000-0005-0000-0000-00006D0E0000}"/>
    <cellStyle name="Cálculo 3 4 6 2" xfId="3741" xr:uid="{00000000-0005-0000-0000-00006E0E0000}"/>
    <cellStyle name="Cálculo 3 4 6 3" xfId="3742" xr:uid="{00000000-0005-0000-0000-00006F0E0000}"/>
    <cellStyle name="Cálculo 3 4 6 4" xfId="3743" xr:uid="{00000000-0005-0000-0000-0000700E0000}"/>
    <cellStyle name="Cálculo 3 4 6 5" xfId="3744" xr:uid="{00000000-0005-0000-0000-0000710E0000}"/>
    <cellStyle name="Cálculo 3 4 7" xfId="3745" xr:uid="{00000000-0005-0000-0000-0000720E0000}"/>
    <cellStyle name="Cálculo 3 4 7 2" xfId="3746" xr:uid="{00000000-0005-0000-0000-0000730E0000}"/>
    <cellStyle name="Cálculo 3 4 7 3" xfId="3747" xr:uid="{00000000-0005-0000-0000-0000740E0000}"/>
    <cellStyle name="Cálculo 3 4 7 4" xfId="3748" xr:uid="{00000000-0005-0000-0000-0000750E0000}"/>
    <cellStyle name="Cálculo 3 4 7 5" xfId="3749" xr:uid="{00000000-0005-0000-0000-0000760E0000}"/>
    <cellStyle name="Cálculo 3 4 8" xfId="3750" xr:uid="{00000000-0005-0000-0000-0000770E0000}"/>
    <cellStyle name="Cálculo 3 4 8 2" xfId="3751" xr:uid="{00000000-0005-0000-0000-0000780E0000}"/>
    <cellStyle name="Cálculo 3 4 8 3" xfId="3752" xr:uid="{00000000-0005-0000-0000-0000790E0000}"/>
    <cellStyle name="Cálculo 3 4 8 4" xfId="3753" xr:uid="{00000000-0005-0000-0000-00007A0E0000}"/>
    <cellStyle name="Cálculo 3 4 8 5" xfId="3754" xr:uid="{00000000-0005-0000-0000-00007B0E0000}"/>
    <cellStyle name="Cálculo 3 4 9" xfId="3755" xr:uid="{00000000-0005-0000-0000-00007C0E0000}"/>
    <cellStyle name="Cálculo 3 5" xfId="3756" xr:uid="{00000000-0005-0000-0000-00007D0E0000}"/>
    <cellStyle name="Cálculo 3 5 10" xfId="3757" xr:uid="{00000000-0005-0000-0000-00007E0E0000}"/>
    <cellStyle name="Cálculo 3 5 11" xfId="3758" xr:uid="{00000000-0005-0000-0000-00007F0E0000}"/>
    <cellStyle name="Cálculo 3 5 12" xfId="3759" xr:uid="{00000000-0005-0000-0000-0000800E0000}"/>
    <cellStyle name="Cálculo 3 5 2" xfId="3760" xr:uid="{00000000-0005-0000-0000-0000810E0000}"/>
    <cellStyle name="Cálculo 3 5 2 2" xfId="3761" xr:uid="{00000000-0005-0000-0000-0000820E0000}"/>
    <cellStyle name="Cálculo 3 5 2 3" xfId="3762" xr:uid="{00000000-0005-0000-0000-0000830E0000}"/>
    <cellStyle name="Cálculo 3 5 2 4" xfId="3763" xr:uid="{00000000-0005-0000-0000-0000840E0000}"/>
    <cellStyle name="Cálculo 3 5 2 5" xfId="3764" xr:uid="{00000000-0005-0000-0000-0000850E0000}"/>
    <cellStyle name="Cálculo 3 5 3" xfId="3765" xr:uid="{00000000-0005-0000-0000-0000860E0000}"/>
    <cellStyle name="Cálculo 3 5 3 2" xfId="3766" xr:uid="{00000000-0005-0000-0000-0000870E0000}"/>
    <cellStyle name="Cálculo 3 5 3 3" xfId="3767" xr:uid="{00000000-0005-0000-0000-0000880E0000}"/>
    <cellStyle name="Cálculo 3 5 3 4" xfId="3768" xr:uid="{00000000-0005-0000-0000-0000890E0000}"/>
    <cellStyle name="Cálculo 3 5 3 5" xfId="3769" xr:uid="{00000000-0005-0000-0000-00008A0E0000}"/>
    <cellStyle name="Cálculo 3 5 4" xfId="3770" xr:uid="{00000000-0005-0000-0000-00008B0E0000}"/>
    <cellStyle name="Cálculo 3 5 4 2" xfId="3771" xr:uid="{00000000-0005-0000-0000-00008C0E0000}"/>
    <cellStyle name="Cálculo 3 5 4 3" xfId="3772" xr:uid="{00000000-0005-0000-0000-00008D0E0000}"/>
    <cellStyle name="Cálculo 3 5 4 4" xfId="3773" xr:uid="{00000000-0005-0000-0000-00008E0E0000}"/>
    <cellStyle name="Cálculo 3 5 4 5" xfId="3774" xr:uid="{00000000-0005-0000-0000-00008F0E0000}"/>
    <cellStyle name="Cálculo 3 5 5" xfId="3775" xr:uid="{00000000-0005-0000-0000-0000900E0000}"/>
    <cellStyle name="Cálculo 3 5 5 2" xfId="3776" xr:uid="{00000000-0005-0000-0000-0000910E0000}"/>
    <cellStyle name="Cálculo 3 5 5 3" xfId="3777" xr:uid="{00000000-0005-0000-0000-0000920E0000}"/>
    <cellStyle name="Cálculo 3 5 5 4" xfId="3778" xr:uid="{00000000-0005-0000-0000-0000930E0000}"/>
    <cellStyle name="Cálculo 3 5 5 5" xfId="3779" xr:uid="{00000000-0005-0000-0000-0000940E0000}"/>
    <cellStyle name="Cálculo 3 5 6" xfId="3780" xr:uid="{00000000-0005-0000-0000-0000950E0000}"/>
    <cellStyle name="Cálculo 3 5 6 2" xfId="3781" xr:uid="{00000000-0005-0000-0000-0000960E0000}"/>
    <cellStyle name="Cálculo 3 5 6 3" xfId="3782" xr:uid="{00000000-0005-0000-0000-0000970E0000}"/>
    <cellStyle name="Cálculo 3 5 6 4" xfId="3783" xr:uid="{00000000-0005-0000-0000-0000980E0000}"/>
    <cellStyle name="Cálculo 3 5 6 5" xfId="3784" xr:uid="{00000000-0005-0000-0000-0000990E0000}"/>
    <cellStyle name="Cálculo 3 5 7" xfId="3785" xr:uid="{00000000-0005-0000-0000-00009A0E0000}"/>
    <cellStyle name="Cálculo 3 5 7 2" xfId="3786" xr:uid="{00000000-0005-0000-0000-00009B0E0000}"/>
    <cellStyle name="Cálculo 3 5 7 3" xfId="3787" xr:uid="{00000000-0005-0000-0000-00009C0E0000}"/>
    <cellStyle name="Cálculo 3 5 7 4" xfId="3788" xr:uid="{00000000-0005-0000-0000-00009D0E0000}"/>
    <cellStyle name="Cálculo 3 5 7 5" xfId="3789" xr:uid="{00000000-0005-0000-0000-00009E0E0000}"/>
    <cellStyle name="Cálculo 3 5 8" xfId="3790" xr:uid="{00000000-0005-0000-0000-00009F0E0000}"/>
    <cellStyle name="Cálculo 3 5 8 2" xfId="3791" xr:uid="{00000000-0005-0000-0000-0000A00E0000}"/>
    <cellStyle name="Cálculo 3 5 8 3" xfId="3792" xr:uid="{00000000-0005-0000-0000-0000A10E0000}"/>
    <cellStyle name="Cálculo 3 5 8 4" xfId="3793" xr:uid="{00000000-0005-0000-0000-0000A20E0000}"/>
    <cellStyle name="Cálculo 3 5 8 5" xfId="3794" xr:uid="{00000000-0005-0000-0000-0000A30E0000}"/>
    <cellStyle name="Cálculo 3 5 9" xfId="3795" xr:uid="{00000000-0005-0000-0000-0000A40E0000}"/>
    <cellStyle name="Cálculo 3 6" xfId="3796" xr:uid="{00000000-0005-0000-0000-0000A50E0000}"/>
    <cellStyle name="Cálculo 3 6 10" xfId="3797" xr:uid="{00000000-0005-0000-0000-0000A60E0000}"/>
    <cellStyle name="Cálculo 3 6 11" xfId="3798" xr:uid="{00000000-0005-0000-0000-0000A70E0000}"/>
    <cellStyle name="Cálculo 3 6 12" xfId="3799" xr:uid="{00000000-0005-0000-0000-0000A80E0000}"/>
    <cellStyle name="Cálculo 3 6 2" xfId="3800" xr:uid="{00000000-0005-0000-0000-0000A90E0000}"/>
    <cellStyle name="Cálculo 3 6 2 2" xfId="3801" xr:uid="{00000000-0005-0000-0000-0000AA0E0000}"/>
    <cellStyle name="Cálculo 3 6 2 3" xfId="3802" xr:uid="{00000000-0005-0000-0000-0000AB0E0000}"/>
    <cellStyle name="Cálculo 3 6 2 4" xfId="3803" xr:uid="{00000000-0005-0000-0000-0000AC0E0000}"/>
    <cellStyle name="Cálculo 3 6 2 5" xfId="3804" xr:uid="{00000000-0005-0000-0000-0000AD0E0000}"/>
    <cellStyle name="Cálculo 3 6 3" xfId="3805" xr:uid="{00000000-0005-0000-0000-0000AE0E0000}"/>
    <cellStyle name="Cálculo 3 6 3 2" xfId="3806" xr:uid="{00000000-0005-0000-0000-0000AF0E0000}"/>
    <cellStyle name="Cálculo 3 6 3 3" xfId="3807" xr:uid="{00000000-0005-0000-0000-0000B00E0000}"/>
    <cellStyle name="Cálculo 3 6 3 4" xfId="3808" xr:uid="{00000000-0005-0000-0000-0000B10E0000}"/>
    <cellStyle name="Cálculo 3 6 3 5" xfId="3809" xr:uid="{00000000-0005-0000-0000-0000B20E0000}"/>
    <cellStyle name="Cálculo 3 6 4" xfId="3810" xr:uid="{00000000-0005-0000-0000-0000B30E0000}"/>
    <cellStyle name="Cálculo 3 6 4 2" xfId="3811" xr:uid="{00000000-0005-0000-0000-0000B40E0000}"/>
    <cellStyle name="Cálculo 3 6 4 3" xfId="3812" xr:uid="{00000000-0005-0000-0000-0000B50E0000}"/>
    <cellStyle name="Cálculo 3 6 4 4" xfId="3813" xr:uid="{00000000-0005-0000-0000-0000B60E0000}"/>
    <cellStyle name="Cálculo 3 6 4 5" xfId="3814" xr:uid="{00000000-0005-0000-0000-0000B70E0000}"/>
    <cellStyle name="Cálculo 3 6 5" xfId="3815" xr:uid="{00000000-0005-0000-0000-0000B80E0000}"/>
    <cellStyle name="Cálculo 3 6 5 2" xfId="3816" xr:uid="{00000000-0005-0000-0000-0000B90E0000}"/>
    <cellStyle name="Cálculo 3 6 5 3" xfId="3817" xr:uid="{00000000-0005-0000-0000-0000BA0E0000}"/>
    <cellStyle name="Cálculo 3 6 5 4" xfId="3818" xr:uid="{00000000-0005-0000-0000-0000BB0E0000}"/>
    <cellStyle name="Cálculo 3 6 5 5" xfId="3819" xr:uid="{00000000-0005-0000-0000-0000BC0E0000}"/>
    <cellStyle name="Cálculo 3 6 6" xfId="3820" xr:uid="{00000000-0005-0000-0000-0000BD0E0000}"/>
    <cellStyle name="Cálculo 3 6 6 2" xfId="3821" xr:uid="{00000000-0005-0000-0000-0000BE0E0000}"/>
    <cellStyle name="Cálculo 3 6 6 3" xfId="3822" xr:uid="{00000000-0005-0000-0000-0000BF0E0000}"/>
    <cellStyle name="Cálculo 3 6 6 4" xfId="3823" xr:uid="{00000000-0005-0000-0000-0000C00E0000}"/>
    <cellStyle name="Cálculo 3 6 6 5" xfId="3824" xr:uid="{00000000-0005-0000-0000-0000C10E0000}"/>
    <cellStyle name="Cálculo 3 6 7" xfId="3825" xr:uid="{00000000-0005-0000-0000-0000C20E0000}"/>
    <cellStyle name="Cálculo 3 6 7 2" xfId="3826" xr:uid="{00000000-0005-0000-0000-0000C30E0000}"/>
    <cellStyle name="Cálculo 3 6 7 3" xfId="3827" xr:uid="{00000000-0005-0000-0000-0000C40E0000}"/>
    <cellStyle name="Cálculo 3 6 7 4" xfId="3828" xr:uid="{00000000-0005-0000-0000-0000C50E0000}"/>
    <cellStyle name="Cálculo 3 6 7 5" xfId="3829" xr:uid="{00000000-0005-0000-0000-0000C60E0000}"/>
    <cellStyle name="Cálculo 3 6 8" xfId="3830" xr:uid="{00000000-0005-0000-0000-0000C70E0000}"/>
    <cellStyle name="Cálculo 3 6 8 2" xfId="3831" xr:uid="{00000000-0005-0000-0000-0000C80E0000}"/>
    <cellStyle name="Cálculo 3 6 8 3" xfId="3832" xr:uid="{00000000-0005-0000-0000-0000C90E0000}"/>
    <cellStyle name="Cálculo 3 6 8 4" xfId="3833" xr:uid="{00000000-0005-0000-0000-0000CA0E0000}"/>
    <cellStyle name="Cálculo 3 6 8 5" xfId="3834" xr:uid="{00000000-0005-0000-0000-0000CB0E0000}"/>
    <cellStyle name="Cálculo 3 6 9" xfId="3835" xr:uid="{00000000-0005-0000-0000-0000CC0E0000}"/>
    <cellStyle name="Cálculo 3 7" xfId="3836" xr:uid="{00000000-0005-0000-0000-0000CD0E0000}"/>
    <cellStyle name="Cálculo 3 7 10" xfId="3837" xr:uid="{00000000-0005-0000-0000-0000CE0E0000}"/>
    <cellStyle name="Cálculo 3 7 11" xfId="3838" xr:uid="{00000000-0005-0000-0000-0000CF0E0000}"/>
    <cellStyle name="Cálculo 3 7 12" xfId="3839" xr:uid="{00000000-0005-0000-0000-0000D00E0000}"/>
    <cellStyle name="Cálculo 3 7 2" xfId="3840" xr:uid="{00000000-0005-0000-0000-0000D10E0000}"/>
    <cellStyle name="Cálculo 3 7 2 2" xfId="3841" xr:uid="{00000000-0005-0000-0000-0000D20E0000}"/>
    <cellStyle name="Cálculo 3 7 2 3" xfId="3842" xr:uid="{00000000-0005-0000-0000-0000D30E0000}"/>
    <cellStyle name="Cálculo 3 7 2 4" xfId="3843" xr:uid="{00000000-0005-0000-0000-0000D40E0000}"/>
    <cellStyle name="Cálculo 3 7 2 5" xfId="3844" xr:uid="{00000000-0005-0000-0000-0000D50E0000}"/>
    <cellStyle name="Cálculo 3 7 3" xfId="3845" xr:uid="{00000000-0005-0000-0000-0000D60E0000}"/>
    <cellStyle name="Cálculo 3 7 3 2" xfId="3846" xr:uid="{00000000-0005-0000-0000-0000D70E0000}"/>
    <cellStyle name="Cálculo 3 7 3 3" xfId="3847" xr:uid="{00000000-0005-0000-0000-0000D80E0000}"/>
    <cellStyle name="Cálculo 3 7 3 4" xfId="3848" xr:uid="{00000000-0005-0000-0000-0000D90E0000}"/>
    <cellStyle name="Cálculo 3 7 3 5" xfId="3849" xr:uid="{00000000-0005-0000-0000-0000DA0E0000}"/>
    <cellStyle name="Cálculo 3 7 4" xfId="3850" xr:uid="{00000000-0005-0000-0000-0000DB0E0000}"/>
    <cellStyle name="Cálculo 3 7 4 2" xfId="3851" xr:uid="{00000000-0005-0000-0000-0000DC0E0000}"/>
    <cellStyle name="Cálculo 3 7 4 3" xfId="3852" xr:uid="{00000000-0005-0000-0000-0000DD0E0000}"/>
    <cellStyle name="Cálculo 3 7 4 4" xfId="3853" xr:uid="{00000000-0005-0000-0000-0000DE0E0000}"/>
    <cellStyle name="Cálculo 3 7 4 5" xfId="3854" xr:uid="{00000000-0005-0000-0000-0000DF0E0000}"/>
    <cellStyle name="Cálculo 3 7 5" xfId="3855" xr:uid="{00000000-0005-0000-0000-0000E00E0000}"/>
    <cellStyle name="Cálculo 3 7 5 2" xfId="3856" xr:uid="{00000000-0005-0000-0000-0000E10E0000}"/>
    <cellStyle name="Cálculo 3 7 5 3" xfId="3857" xr:uid="{00000000-0005-0000-0000-0000E20E0000}"/>
    <cellStyle name="Cálculo 3 7 5 4" xfId="3858" xr:uid="{00000000-0005-0000-0000-0000E30E0000}"/>
    <cellStyle name="Cálculo 3 7 5 5" xfId="3859" xr:uid="{00000000-0005-0000-0000-0000E40E0000}"/>
    <cellStyle name="Cálculo 3 7 6" xfId="3860" xr:uid="{00000000-0005-0000-0000-0000E50E0000}"/>
    <cellStyle name="Cálculo 3 7 6 2" xfId="3861" xr:uid="{00000000-0005-0000-0000-0000E60E0000}"/>
    <cellStyle name="Cálculo 3 7 6 3" xfId="3862" xr:uid="{00000000-0005-0000-0000-0000E70E0000}"/>
    <cellStyle name="Cálculo 3 7 6 4" xfId="3863" xr:uid="{00000000-0005-0000-0000-0000E80E0000}"/>
    <cellStyle name="Cálculo 3 7 6 5" xfId="3864" xr:uid="{00000000-0005-0000-0000-0000E90E0000}"/>
    <cellStyle name="Cálculo 3 7 7" xfId="3865" xr:uid="{00000000-0005-0000-0000-0000EA0E0000}"/>
    <cellStyle name="Cálculo 3 7 7 2" xfId="3866" xr:uid="{00000000-0005-0000-0000-0000EB0E0000}"/>
    <cellStyle name="Cálculo 3 7 7 3" xfId="3867" xr:uid="{00000000-0005-0000-0000-0000EC0E0000}"/>
    <cellStyle name="Cálculo 3 7 7 4" xfId="3868" xr:uid="{00000000-0005-0000-0000-0000ED0E0000}"/>
    <cellStyle name="Cálculo 3 7 7 5" xfId="3869" xr:uid="{00000000-0005-0000-0000-0000EE0E0000}"/>
    <cellStyle name="Cálculo 3 7 8" xfId="3870" xr:uid="{00000000-0005-0000-0000-0000EF0E0000}"/>
    <cellStyle name="Cálculo 3 7 8 2" xfId="3871" xr:uid="{00000000-0005-0000-0000-0000F00E0000}"/>
    <cellStyle name="Cálculo 3 7 8 3" xfId="3872" xr:uid="{00000000-0005-0000-0000-0000F10E0000}"/>
    <cellStyle name="Cálculo 3 7 8 4" xfId="3873" xr:uid="{00000000-0005-0000-0000-0000F20E0000}"/>
    <cellStyle name="Cálculo 3 7 8 5" xfId="3874" xr:uid="{00000000-0005-0000-0000-0000F30E0000}"/>
    <cellStyle name="Cálculo 3 7 9" xfId="3875" xr:uid="{00000000-0005-0000-0000-0000F40E0000}"/>
    <cellStyle name="Cálculo 3 8" xfId="3876" xr:uid="{00000000-0005-0000-0000-0000F50E0000}"/>
    <cellStyle name="Cálculo 3 8 10" xfId="3877" xr:uid="{00000000-0005-0000-0000-0000F60E0000}"/>
    <cellStyle name="Cálculo 3 8 11" xfId="3878" xr:uid="{00000000-0005-0000-0000-0000F70E0000}"/>
    <cellStyle name="Cálculo 3 8 12" xfId="3879" xr:uid="{00000000-0005-0000-0000-0000F80E0000}"/>
    <cellStyle name="Cálculo 3 8 2" xfId="3880" xr:uid="{00000000-0005-0000-0000-0000F90E0000}"/>
    <cellStyle name="Cálculo 3 8 2 2" xfId="3881" xr:uid="{00000000-0005-0000-0000-0000FA0E0000}"/>
    <cellStyle name="Cálculo 3 8 2 3" xfId="3882" xr:uid="{00000000-0005-0000-0000-0000FB0E0000}"/>
    <cellStyle name="Cálculo 3 8 2 4" xfId="3883" xr:uid="{00000000-0005-0000-0000-0000FC0E0000}"/>
    <cellStyle name="Cálculo 3 8 2 5" xfId="3884" xr:uid="{00000000-0005-0000-0000-0000FD0E0000}"/>
    <cellStyle name="Cálculo 3 8 3" xfId="3885" xr:uid="{00000000-0005-0000-0000-0000FE0E0000}"/>
    <cellStyle name="Cálculo 3 8 3 2" xfId="3886" xr:uid="{00000000-0005-0000-0000-0000FF0E0000}"/>
    <cellStyle name="Cálculo 3 8 3 3" xfId="3887" xr:uid="{00000000-0005-0000-0000-0000000F0000}"/>
    <cellStyle name="Cálculo 3 8 3 4" xfId="3888" xr:uid="{00000000-0005-0000-0000-0000010F0000}"/>
    <cellStyle name="Cálculo 3 8 3 5" xfId="3889" xr:uid="{00000000-0005-0000-0000-0000020F0000}"/>
    <cellStyle name="Cálculo 3 8 4" xfId="3890" xr:uid="{00000000-0005-0000-0000-0000030F0000}"/>
    <cellStyle name="Cálculo 3 8 4 2" xfId="3891" xr:uid="{00000000-0005-0000-0000-0000040F0000}"/>
    <cellStyle name="Cálculo 3 8 4 3" xfId="3892" xr:uid="{00000000-0005-0000-0000-0000050F0000}"/>
    <cellStyle name="Cálculo 3 8 4 4" xfId="3893" xr:uid="{00000000-0005-0000-0000-0000060F0000}"/>
    <cellStyle name="Cálculo 3 8 4 5" xfId="3894" xr:uid="{00000000-0005-0000-0000-0000070F0000}"/>
    <cellStyle name="Cálculo 3 8 5" xfId="3895" xr:uid="{00000000-0005-0000-0000-0000080F0000}"/>
    <cellStyle name="Cálculo 3 8 5 2" xfId="3896" xr:uid="{00000000-0005-0000-0000-0000090F0000}"/>
    <cellStyle name="Cálculo 3 8 5 3" xfId="3897" xr:uid="{00000000-0005-0000-0000-00000A0F0000}"/>
    <cellStyle name="Cálculo 3 8 5 4" xfId="3898" xr:uid="{00000000-0005-0000-0000-00000B0F0000}"/>
    <cellStyle name="Cálculo 3 8 5 5" xfId="3899" xr:uid="{00000000-0005-0000-0000-00000C0F0000}"/>
    <cellStyle name="Cálculo 3 8 6" xfId="3900" xr:uid="{00000000-0005-0000-0000-00000D0F0000}"/>
    <cellStyle name="Cálculo 3 8 6 2" xfId="3901" xr:uid="{00000000-0005-0000-0000-00000E0F0000}"/>
    <cellStyle name="Cálculo 3 8 6 3" xfId="3902" xr:uid="{00000000-0005-0000-0000-00000F0F0000}"/>
    <cellStyle name="Cálculo 3 8 6 4" xfId="3903" xr:uid="{00000000-0005-0000-0000-0000100F0000}"/>
    <cellStyle name="Cálculo 3 8 6 5" xfId="3904" xr:uid="{00000000-0005-0000-0000-0000110F0000}"/>
    <cellStyle name="Cálculo 3 8 7" xfId="3905" xr:uid="{00000000-0005-0000-0000-0000120F0000}"/>
    <cellStyle name="Cálculo 3 8 7 2" xfId="3906" xr:uid="{00000000-0005-0000-0000-0000130F0000}"/>
    <cellStyle name="Cálculo 3 8 7 3" xfId="3907" xr:uid="{00000000-0005-0000-0000-0000140F0000}"/>
    <cellStyle name="Cálculo 3 8 7 4" xfId="3908" xr:uid="{00000000-0005-0000-0000-0000150F0000}"/>
    <cellStyle name="Cálculo 3 8 7 5" xfId="3909" xr:uid="{00000000-0005-0000-0000-0000160F0000}"/>
    <cellStyle name="Cálculo 3 8 8" xfId="3910" xr:uid="{00000000-0005-0000-0000-0000170F0000}"/>
    <cellStyle name="Cálculo 3 8 8 2" xfId="3911" xr:uid="{00000000-0005-0000-0000-0000180F0000}"/>
    <cellStyle name="Cálculo 3 8 8 3" xfId="3912" xr:uid="{00000000-0005-0000-0000-0000190F0000}"/>
    <cellStyle name="Cálculo 3 8 8 4" xfId="3913" xr:uid="{00000000-0005-0000-0000-00001A0F0000}"/>
    <cellStyle name="Cálculo 3 8 8 5" xfId="3914" xr:uid="{00000000-0005-0000-0000-00001B0F0000}"/>
    <cellStyle name="Cálculo 3 8 9" xfId="3915" xr:uid="{00000000-0005-0000-0000-00001C0F0000}"/>
    <cellStyle name="Cálculo 3 9" xfId="3916" xr:uid="{00000000-0005-0000-0000-00001D0F0000}"/>
    <cellStyle name="Cálculo 3 9 2" xfId="3917" xr:uid="{00000000-0005-0000-0000-00001E0F0000}"/>
    <cellStyle name="Cálculo 3 9 3" xfId="3918" xr:uid="{00000000-0005-0000-0000-00001F0F0000}"/>
    <cellStyle name="Cálculo 3 9 4" xfId="3919" xr:uid="{00000000-0005-0000-0000-0000200F0000}"/>
    <cellStyle name="Cálculo 3 9 5" xfId="3920" xr:uid="{00000000-0005-0000-0000-0000210F0000}"/>
    <cellStyle name="Cálculo 4" xfId="3921" xr:uid="{00000000-0005-0000-0000-0000220F0000}"/>
    <cellStyle name="Cálculo 4 2" xfId="3922" xr:uid="{00000000-0005-0000-0000-0000230F0000}"/>
    <cellStyle name="Cálculo 4 2 2" xfId="3923" xr:uid="{00000000-0005-0000-0000-0000240F0000}"/>
    <cellStyle name="Cálculo 4 2 3" xfId="3924" xr:uid="{00000000-0005-0000-0000-0000250F0000}"/>
    <cellStyle name="Cálculo 4 2 4" xfId="3925" xr:uid="{00000000-0005-0000-0000-0000260F0000}"/>
    <cellStyle name="Cálculo 4 2 5" xfId="3926" xr:uid="{00000000-0005-0000-0000-0000270F0000}"/>
    <cellStyle name="Cálculo 4 2 6" xfId="3927" xr:uid="{00000000-0005-0000-0000-0000280F0000}"/>
    <cellStyle name="Cálculo 4 3" xfId="3928" xr:uid="{00000000-0005-0000-0000-0000290F0000}"/>
    <cellStyle name="Cálculo 4 3 2" xfId="3929" xr:uid="{00000000-0005-0000-0000-00002A0F0000}"/>
    <cellStyle name="Cálculo 4 3 3" xfId="3930" xr:uid="{00000000-0005-0000-0000-00002B0F0000}"/>
    <cellStyle name="Cálculo 4 3 4" xfId="3931" xr:uid="{00000000-0005-0000-0000-00002C0F0000}"/>
    <cellStyle name="Cálculo 4 3 5" xfId="3932" xr:uid="{00000000-0005-0000-0000-00002D0F0000}"/>
    <cellStyle name="Cálculo 4 3 6" xfId="3933" xr:uid="{00000000-0005-0000-0000-00002E0F0000}"/>
    <cellStyle name="Cálculo 4 4" xfId="3934" xr:uid="{00000000-0005-0000-0000-00002F0F0000}"/>
    <cellStyle name="Cálculo 4 4 2" xfId="3935" xr:uid="{00000000-0005-0000-0000-0000300F0000}"/>
    <cellStyle name="Cálculo 4 5" xfId="3936" xr:uid="{00000000-0005-0000-0000-0000310F0000}"/>
    <cellStyle name="Cálculo 4 6" xfId="3937" xr:uid="{00000000-0005-0000-0000-0000320F0000}"/>
    <cellStyle name="Cálculo 4 7" xfId="3938" xr:uid="{00000000-0005-0000-0000-0000330F0000}"/>
    <cellStyle name="Cálculo 4 8" xfId="3939" xr:uid="{00000000-0005-0000-0000-0000340F0000}"/>
    <cellStyle name="Cálculo 4 9" xfId="3940" xr:uid="{00000000-0005-0000-0000-0000350F0000}"/>
    <cellStyle name="Cálculo 5" xfId="3941" xr:uid="{00000000-0005-0000-0000-0000360F0000}"/>
    <cellStyle name="Cálculo 5 2" xfId="3942" xr:uid="{00000000-0005-0000-0000-0000370F0000}"/>
    <cellStyle name="Cálculo 5 2 2" xfId="3943" xr:uid="{00000000-0005-0000-0000-0000380F0000}"/>
    <cellStyle name="Cálculo 5 2 3" xfId="3944" xr:uid="{00000000-0005-0000-0000-0000390F0000}"/>
    <cellStyle name="Cálculo 5 2 4" xfId="3945" xr:uid="{00000000-0005-0000-0000-00003A0F0000}"/>
    <cellStyle name="Cálculo 5 2 5" xfId="3946" xr:uid="{00000000-0005-0000-0000-00003B0F0000}"/>
    <cellStyle name="Cálculo 5 2 6" xfId="3947" xr:uid="{00000000-0005-0000-0000-00003C0F0000}"/>
    <cellStyle name="Cálculo 5 3" xfId="3948" xr:uid="{00000000-0005-0000-0000-00003D0F0000}"/>
    <cellStyle name="Cálculo 5 3 2" xfId="3949" xr:uid="{00000000-0005-0000-0000-00003E0F0000}"/>
    <cellStyle name="Cálculo 5 3 3" xfId="3950" xr:uid="{00000000-0005-0000-0000-00003F0F0000}"/>
    <cellStyle name="Cálculo 5 3 4" xfId="3951" xr:uid="{00000000-0005-0000-0000-0000400F0000}"/>
    <cellStyle name="Cálculo 5 3 5" xfId="3952" xr:uid="{00000000-0005-0000-0000-0000410F0000}"/>
    <cellStyle name="Cálculo 5 3 6" xfId="3953" xr:uid="{00000000-0005-0000-0000-0000420F0000}"/>
    <cellStyle name="Cálculo 5 4" xfId="3954" xr:uid="{00000000-0005-0000-0000-0000430F0000}"/>
    <cellStyle name="Cálculo 5 5" xfId="3955" xr:uid="{00000000-0005-0000-0000-0000440F0000}"/>
    <cellStyle name="Cálculo 5 6" xfId="3956" xr:uid="{00000000-0005-0000-0000-0000450F0000}"/>
    <cellStyle name="Cálculo 5 7" xfId="3957" xr:uid="{00000000-0005-0000-0000-0000460F0000}"/>
    <cellStyle name="Cálculo 5 8" xfId="3958" xr:uid="{00000000-0005-0000-0000-0000470F0000}"/>
    <cellStyle name="Cálculo 5 9" xfId="3959" xr:uid="{00000000-0005-0000-0000-0000480F0000}"/>
    <cellStyle name="Cálculo 6" xfId="3960" xr:uid="{00000000-0005-0000-0000-0000490F0000}"/>
    <cellStyle name="Cálculo 6 2" xfId="3961" xr:uid="{00000000-0005-0000-0000-00004A0F0000}"/>
    <cellStyle name="Cálculo 6 3" xfId="3962" xr:uid="{00000000-0005-0000-0000-00004B0F0000}"/>
    <cellStyle name="Cálculo 6 4" xfId="3963" xr:uid="{00000000-0005-0000-0000-00004C0F0000}"/>
    <cellStyle name="Cálculo 6 5" xfId="3964" xr:uid="{00000000-0005-0000-0000-00004D0F0000}"/>
    <cellStyle name="Cálculo 7" xfId="3965" xr:uid="{00000000-0005-0000-0000-00004E0F0000}"/>
    <cellStyle name="Cálculo 7 2" xfId="3966" xr:uid="{00000000-0005-0000-0000-00004F0F0000}"/>
    <cellStyle name="Cálculo 7 3" xfId="3967" xr:uid="{00000000-0005-0000-0000-0000500F0000}"/>
    <cellStyle name="Cálculo 7 4" xfId="3968" xr:uid="{00000000-0005-0000-0000-0000510F0000}"/>
    <cellStyle name="Cálculo 7 5" xfId="3969" xr:uid="{00000000-0005-0000-0000-0000520F0000}"/>
    <cellStyle name="Cálculo 8" xfId="3970" xr:uid="{00000000-0005-0000-0000-0000530F0000}"/>
    <cellStyle name="Cálculo 8 2" xfId="3971" xr:uid="{00000000-0005-0000-0000-0000540F0000}"/>
    <cellStyle name="Cálculo 8 3" xfId="3972" xr:uid="{00000000-0005-0000-0000-0000550F0000}"/>
    <cellStyle name="Cálculo 8 4" xfId="3973" xr:uid="{00000000-0005-0000-0000-0000560F0000}"/>
    <cellStyle name="Cálculo 8 5" xfId="3974" xr:uid="{00000000-0005-0000-0000-0000570F0000}"/>
    <cellStyle name="Cálculo 9" xfId="3975" xr:uid="{00000000-0005-0000-0000-0000580F0000}"/>
    <cellStyle name="Cálculo 9 2" xfId="3976" xr:uid="{00000000-0005-0000-0000-0000590F0000}"/>
    <cellStyle name="Cálculo 9 2 2" xfId="3977" xr:uid="{00000000-0005-0000-0000-00005A0F0000}"/>
    <cellStyle name="Cálculo 9 2 2 2" xfId="3978" xr:uid="{00000000-0005-0000-0000-00005B0F0000}"/>
    <cellStyle name="Cálculo 9 2 2 3" xfId="3979" xr:uid="{00000000-0005-0000-0000-00005C0F0000}"/>
    <cellStyle name="Cálculo 9 2 2 4" xfId="3980" xr:uid="{00000000-0005-0000-0000-00005D0F0000}"/>
    <cellStyle name="Cálculo 9 2 2 5" xfId="3981" xr:uid="{00000000-0005-0000-0000-00005E0F0000}"/>
    <cellStyle name="Cálculo 9 2 2 6" xfId="3982" xr:uid="{00000000-0005-0000-0000-00005F0F0000}"/>
    <cellStyle name="Cálculo 9 2 3" xfId="3983" xr:uid="{00000000-0005-0000-0000-0000600F0000}"/>
    <cellStyle name="Cálculo 9 2 4" xfId="3984" xr:uid="{00000000-0005-0000-0000-0000610F0000}"/>
    <cellStyle name="Cálculo 9 2 5" xfId="3985" xr:uid="{00000000-0005-0000-0000-0000620F0000}"/>
    <cellStyle name="Cálculo 9 3" xfId="3986" xr:uid="{00000000-0005-0000-0000-0000630F0000}"/>
    <cellStyle name="Cálculo 9 3 2" xfId="3987" xr:uid="{00000000-0005-0000-0000-0000640F0000}"/>
    <cellStyle name="Cálculo 9 3 3" xfId="3988" xr:uid="{00000000-0005-0000-0000-0000650F0000}"/>
    <cellStyle name="Cálculo 9 3 4" xfId="3989" xr:uid="{00000000-0005-0000-0000-0000660F0000}"/>
    <cellStyle name="Cálculo 9 3 5" xfId="3990" xr:uid="{00000000-0005-0000-0000-0000670F0000}"/>
    <cellStyle name="Cálculo 9 3 6" xfId="3991" xr:uid="{00000000-0005-0000-0000-0000680F0000}"/>
    <cellStyle name="Cálculo 9 4" xfId="3992" xr:uid="{00000000-0005-0000-0000-0000690F0000}"/>
    <cellStyle name="Cálculo 9 5" xfId="3993" xr:uid="{00000000-0005-0000-0000-00006A0F0000}"/>
    <cellStyle name="Cálculo 9 6" xfId="3994" xr:uid="{00000000-0005-0000-0000-00006B0F0000}"/>
    <cellStyle name="Celda de comprobación 10" xfId="3995" xr:uid="{00000000-0005-0000-0000-00006C0F0000}"/>
    <cellStyle name="Celda de comprobación 10 2" xfId="3996" xr:uid="{00000000-0005-0000-0000-00006D0F0000}"/>
    <cellStyle name="Celda de comprobación 10 2 2" xfId="3997" xr:uid="{00000000-0005-0000-0000-00006E0F0000}"/>
    <cellStyle name="Celda de comprobación 10 2 2 2" xfId="3998" xr:uid="{00000000-0005-0000-0000-00006F0F0000}"/>
    <cellStyle name="Celda de comprobación 10 2 3" xfId="3999" xr:uid="{00000000-0005-0000-0000-0000700F0000}"/>
    <cellStyle name="Celda de comprobación 10 2 4" xfId="4000" xr:uid="{00000000-0005-0000-0000-0000710F0000}"/>
    <cellStyle name="Celda de comprobación 10 2 5" xfId="4001" xr:uid="{00000000-0005-0000-0000-0000720F0000}"/>
    <cellStyle name="Celda de comprobación 10 2 6" xfId="4002" xr:uid="{00000000-0005-0000-0000-0000730F0000}"/>
    <cellStyle name="Celda de comprobación 10 3" xfId="4003" xr:uid="{00000000-0005-0000-0000-0000740F0000}"/>
    <cellStyle name="Celda de comprobación 10 3 2" xfId="4004" xr:uid="{00000000-0005-0000-0000-0000750F0000}"/>
    <cellStyle name="Celda de comprobación 10 4" xfId="4005" xr:uid="{00000000-0005-0000-0000-0000760F0000}"/>
    <cellStyle name="Celda de comprobación 10 5" xfId="4006" xr:uid="{00000000-0005-0000-0000-0000770F0000}"/>
    <cellStyle name="Celda de comprobación 11" xfId="4007" xr:uid="{00000000-0005-0000-0000-0000780F0000}"/>
    <cellStyle name="Celda de comprobación 11 2" xfId="4008" xr:uid="{00000000-0005-0000-0000-0000790F0000}"/>
    <cellStyle name="Celda de comprobación 11 2 2" xfId="4009" xr:uid="{00000000-0005-0000-0000-00007A0F0000}"/>
    <cellStyle name="Celda de comprobación 11 2 3" xfId="4010" xr:uid="{00000000-0005-0000-0000-00007B0F0000}"/>
    <cellStyle name="Celda de comprobación 11 2 4" xfId="4011" xr:uid="{00000000-0005-0000-0000-00007C0F0000}"/>
    <cellStyle name="Celda de comprobación 11 2 5" xfId="4012" xr:uid="{00000000-0005-0000-0000-00007D0F0000}"/>
    <cellStyle name="Celda de comprobación 11 2 6" xfId="4013" xr:uid="{00000000-0005-0000-0000-00007E0F0000}"/>
    <cellStyle name="Celda de comprobación 11 3" xfId="4014" xr:uid="{00000000-0005-0000-0000-00007F0F0000}"/>
    <cellStyle name="Celda de comprobación 11 4" xfId="4015" xr:uid="{00000000-0005-0000-0000-0000800F0000}"/>
    <cellStyle name="Celda de comprobación 11 5" xfId="4016" xr:uid="{00000000-0005-0000-0000-0000810F0000}"/>
    <cellStyle name="Celda de comprobación 12" xfId="4017" xr:uid="{00000000-0005-0000-0000-0000820F0000}"/>
    <cellStyle name="Celda de comprobación 12 2" xfId="4018" xr:uid="{00000000-0005-0000-0000-0000830F0000}"/>
    <cellStyle name="Celda de comprobación 12 2 2" xfId="4019" xr:uid="{00000000-0005-0000-0000-0000840F0000}"/>
    <cellStyle name="Celda de comprobación 12 2 3" xfId="4020" xr:uid="{00000000-0005-0000-0000-0000850F0000}"/>
    <cellStyle name="Celda de comprobación 12 2 4" xfId="4021" xr:uid="{00000000-0005-0000-0000-0000860F0000}"/>
    <cellStyle name="Celda de comprobación 12 2 5" xfId="4022" xr:uid="{00000000-0005-0000-0000-0000870F0000}"/>
    <cellStyle name="Celda de comprobación 12 2 6" xfId="4023" xr:uid="{00000000-0005-0000-0000-0000880F0000}"/>
    <cellStyle name="Celda de comprobación 12 3" xfId="4024" xr:uid="{00000000-0005-0000-0000-0000890F0000}"/>
    <cellStyle name="Celda de comprobación 12 4" xfId="4025" xr:uid="{00000000-0005-0000-0000-00008A0F0000}"/>
    <cellStyle name="Celda de comprobación 12 5" xfId="4026" xr:uid="{00000000-0005-0000-0000-00008B0F0000}"/>
    <cellStyle name="Celda de comprobación 13" xfId="4027" xr:uid="{00000000-0005-0000-0000-00008C0F0000}"/>
    <cellStyle name="Celda de comprobación 14" xfId="4028" xr:uid="{00000000-0005-0000-0000-00008D0F0000}"/>
    <cellStyle name="Celda de comprobación 15" xfId="4029" xr:uid="{00000000-0005-0000-0000-00008E0F0000}"/>
    <cellStyle name="Celda de comprobación 15 2" xfId="4030" xr:uid="{00000000-0005-0000-0000-00008F0F0000}"/>
    <cellStyle name="Celda de comprobación 16" xfId="4031" xr:uid="{00000000-0005-0000-0000-0000900F0000}"/>
    <cellStyle name="Celda de comprobación 17" xfId="4032" xr:uid="{00000000-0005-0000-0000-0000910F0000}"/>
    <cellStyle name="Celda de comprobación 18" xfId="4033" xr:uid="{00000000-0005-0000-0000-0000920F0000}"/>
    <cellStyle name="Celda de comprobación 2" xfId="42" xr:uid="{00000000-0005-0000-0000-0000930F0000}"/>
    <cellStyle name="Celda de comprobación 2 2" xfId="4034" xr:uid="{00000000-0005-0000-0000-0000940F0000}"/>
    <cellStyle name="Celda de comprobación 2 2 2" xfId="4035" xr:uid="{00000000-0005-0000-0000-0000950F0000}"/>
    <cellStyle name="Celda de comprobación 2 2 2 2" xfId="4036" xr:uid="{00000000-0005-0000-0000-0000960F0000}"/>
    <cellStyle name="Celda de comprobación 2 2 2 3" xfId="4037" xr:uid="{00000000-0005-0000-0000-0000970F0000}"/>
    <cellStyle name="Celda de comprobación 2 2 2 3 2" xfId="4038" xr:uid="{00000000-0005-0000-0000-0000980F0000}"/>
    <cellStyle name="Celda de comprobación 2 2 2 4" xfId="4039" xr:uid="{00000000-0005-0000-0000-0000990F0000}"/>
    <cellStyle name="Celda de comprobación 2 2 2 5" xfId="4040" xr:uid="{00000000-0005-0000-0000-00009A0F0000}"/>
    <cellStyle name="Celda de comprobación 2 2 3" xfId="4041" xr:uid="{00000000-0005-0000-0000-00009B0F0000}"/>
    <cellStyle name="Celda de comprobación 2 2 4" xfId="4042" xr:uid="{00000000-0005-0000-0000-00009C0F0000}"/>
    <cellStyle name="Celda de comprobación 2 2 5" xfId="4043" xr:uid="{00000000-0005-0000-0000-00009D0F0000}"/>
    <cellStyle name="Celda de comprobación 2 2 6" xfId="4044" xr:uid="{00000000-0005-0000-0000-00009E0F0000}"/>
    <cellStyle name="Celda de comprobación 2 3" xfId="4045" xr:uid="{00000000-0005-0000-0000-00009F0F0000}"/>
    <cellStyle name="Celda de comprobación 2 3 2" xfId="4046" xr:uid="{00000000-0005-0000-0000-0000A00F0000}"/>
    <cellStyle name="Celda de comprobación 2 4" xfId="4047" xr:uid="{00000000-0005-0000-0000-0000A10F0000}"/>
    <cellStyle name="Celda de comprobación 2 4 2" xfId="4048" xr:uid="{00000000-0005-0000-0000-0000A20F0000}"/>
    <cellStyle name="Celda de comprobación 2 5" xfId="4049" xr:uid="{00000000-0005-0000-0000-0000A30F0000}"/>
    <cellStyle name="Celda de comprobación 2 6" xfId="4050" xr:uid="{00000000-0005-0000-0000-0000A40F0000}"/>
    <cellStyle name="Celda de comprobación 2 7" xfId="4051" xr:uid="{00000000-0005-0000-0000-0000A50F0000}"/>
    <cellStyle name="Celda de comprobación 2 7 2" xfId="4052" xr:uid="{00000000-0005-0000-0000-0000A60F0000}"/>
    <cellStyle name="Celda de comprobación 3" xfId="4053" xr:uid="{00000000-0005-0000-0000-0000A70F0000}"/>
    <cellStyle name="Celda de comprobación 3 2" xfId="4054" xr:uid="{00000000-0005-0000-0000-0000A80F0000}"/>
    <cellStyle name="Celda de comprobación 3 3" xfId="4055" xr:uid="{00000000-0005-0000-0000-0000A90F0000}"/>
    <cellStyle name="Celda de comprobación 4" xfId="4056" xr:uid="{00000000-0005-0000-0000-0000AA0F0000}"/>
    <cellStyle name="Celda de comprobación 4 2" xfId="4057" xr:uid="{00000000-0005-0000-0000-0000AB0F0000}"/>
    <cellStyle name="Celda de comprobación 4 3" xfId="4058" xr:uid="{00000000-0005-0000-0000-0000AC0F0000}"/>
    <cellStyle name="Celda de comprobación 4 4" xfId="4059" xr:uid="{00000000-0005-0000-0000-0000AD0F0000}"/>
    <cellStyle name="Celda de comprobación 5" xfId="4060" xr:uid="{00000000-0005-0000-0000-0000AE0F0000}"/>
    <cellStyle name="Celda de comprobación 5 2" xfId="4061" xr:uid="{00000000-0005-0000-0000-0000AF0F0000}"/>
    <cellStyle name="Celda de comprobación 5 3" xfId="4062" xr:uid="{00000000-0005-0000-0000-0000B00F0000}"/>
    <cellStyle name="Celda de comprobación 6" xfId="4063" xr:uid="{00000000-0005-0000-0000-0000B10F0000}"/>
    <cellStyle name="Celda de comprobación 7" xfId="4064" xr:uid="{00000000-0005-0000-0000-0000B20F0000}"/>
    <cellStyle name="Celda de comprobación 8" xfId="4065" xr:uid="{00000000-0005-0000-0000-0000B30F0000}"/>
    <cellStyle name="Celda de comprobación 9" xfId="4066" xr:uid="{00000000-0005-0000-0000-0000B40F0000}"/>
    <cellStyle name="Celda de comprobación 9 2" xfId="4067" xr:uid="{00000000-0005-0000-0000-0000B50F0000}"/>
    <cellStyle name="Celda de comprobación 9 2 2" xfId="4068" xr:uid="{00000000-0005-0000-0000-0000B60F0000}"/>
    <cellStyle name="Celda de comprobación 9 2 2 2" xfId="4069" xr:uid="{00000000-0005-0000-0000-0000B70F0000}"/>
    <cellStyle name="Celda de comprobación 9 2 2 3" xfId="4070" xr:uid="{00000000-0005-0000-0000-0000B80F0000}"/>
    <cellStyle name="Celda de comprobación 9 2 2 4" xfId="4071" xr:uid="{00000000-0005-0000-0000-0000B90F0000}"/>
    <cellStyle name="Celda de comprobación 9 2 2 5" xfId="4072" xr:uid="{00000000-0005-0000-0000-0000BA0F0000}"/>
    <cellStyle name="Celda de comprobación 9 2 2 6" xfId="4073" xr:uid="{00000000-0005-0000-0000-0000BB0F0000}"/>
    <cellStyle name="Celda de comprobación 9 2 3" xfId="4074" xr:uid="{00000000-0005-0000-0000-0000BC0F0000}"/>
    <cellStyle name="Celda de comprobación 9 2 4" xfId="4075" xr:uid="{00000000-0005-0000-0000-0000BD0F0000}"/>
    <cellStyle name="Celda de comprobación 9 2 5" xfId="4076" xr:uid="{00000000-0005-0000-0000-0000BE0F0000}"/>
    <cellStyle name="Celda de comprobación 9 3" xfId="4077" xr:uid="{00000000-0005-0000-0000-0000BF0F0000}"/>
    <cellStyle name="Celda de comprobación 9 3 2" xfId="4078" xr:uid="{00000000-0005-0000-0000-0000C00F0000}"/>
    <cellStyle name="Celda de comprobación 9 3 3" xfId="4079" xr:uid="{00000000-0005-0000-0000-0000C10F0000}"/>
    <cellStyle name="Celda de comprobación 9 3 4" xfId="4080" xr:uid="{00000000-0005-0000-0000-0000C20F0000}"/>
    <cellStyle name="Celda de comprobación 9 3 5" xfId="4081" xr:uid="{00000000-0005-0000-0000-0000C30F0000}"/>
    <cellStyle name="Celda de comprobación 9 3 6" xfId="4082" xr:uid="{00000000-0005-0000-0000-0000C40F0000}"/>
    <cellStyle name="Celda de comprobación 9 4" xfId="4083" xr:uid="{00000000-0005-0000-0000-0000C50F0000}"/>
    <cellStyle name="Celda de comprobación 9 5" xfId="4084" xr:uid="{00000000-0005-0000-0000-0000C60F0000}"/>
    <cellStyle name="Celda de comprobación 9 6" xfId="4085" xr:uid="{00000000-0005-0000-0000-0000C70F0000}"/>
    <cellStyle name="Celda vinculada 10" xfId="4086" xr:uid="{00000000-0005-0000-0000-0000C80F0000}"/>
    <cellStyle name="Celda vinculada 10 2" xfId="4087" xr:uid="{00000000-0005-0000-0000-0000C90F0000}"/>
    <cellStyle name="Celda vinculada 10 2 2" xfId="4088" xr:uid="{00000000-0005-0000-0000-0000CA0F0000}"/>
    <cellStyle name="Celda vinculada 10 2 3" xfId="4089" xr:uid="{00000000-0005-0000-0000-0000CB0F0000}"/>
    <cellStyle name="Celda vinculada 10 2 4" xfId="4090" xr:uid="{00000000-0005-0000-0000-0000CC0F0000}"/>
    <cellStyle name="Celda vinculada 10 2 5" xfId="4091" xr:uid="{00000000-0005-0000-0000-0000CD0F0000}"/>
    <cellStyle name="Celda vinculada 10 2 6" xfId="4092" xr:uid="{00000000-0005-0000-0000-0000CE0F0000}"/>
    <cellStyle name="Celda vinculada 10 3" xfId="4093" xr:uid="{00000000-0005-0000-0000-0000CF0F0000}"/>
    <cellStyle name="Celda vinculada 10 4" xfId="4094" xr:uid="{00000000-0005-0000-0000-0000D00F0000}"/>
    <cellStyle name="Celda vinculada 10 5" xfId="4095" xr:uid="{00000000-0005-0000-0000-0000D10F0000}"/>
    <cellStyle name="Celda vinculada 11" xfId="4096" xr:uid="{00000000-0005-0000-0000-0000D20F0000}"/>
    <cellStyle name="Celda vinculada 11 2" xfId="4097" xr:uid="{00000000-0005-0000-0000-0000D30F0000}"/>
    <cellStyle name="Celda vinculada 11 2 2" xfId="4098" xr:uid="{00000000-0005-0000-0000-0000D40F0000}"/>
    <cellStyle name="Celda vinculada 11 2 3" xfId="4099" xr:uid="{00000000-0005-0000-0000-0000D50F0000}"/>
    <cellStyle name="Celda vinculada 11 2 4" xfId="4100" xr:uid="{00000000-0005-0000-0000-0000D60F0000}"/>
    <cellStyle name="Celda vinculada 11 2 5" xfId="4101" xr:uid="{00000000-0005-0000-0000-0000D70F0000}"/>
    <cellStyle name="Celda vinculada 11 2 6" xfId="4102" xr:uid="{00000000-0005-0000-0000-0000D80F0000}"/>
    <cellStyle name="Celda vinculada 11 3" xfId="4103" xr:uid="{00000000-0005-0000-0000-0000D90F0000}"/>
    <cellStyle name="Celda vinculada 11 4" xfId="4104" xr:uid="{00000000-0005-0000-0000-0000DA0F0000}"/>
    <cellStyle name="Celda vinculada 11 5" xfId="4105" xr:uid="{00000000-0005-0000-0000-0000DB0F0000}"/>
    <cellStyle name="Celda vinculada 12" xfId="4106" xr:uid="{00000000-0005-0000-0000-0000DC0F0000}"/>
    <cellStyle name="Celda vinculada 12 2" xfId="4107" xr:uid="{00000000-0005-0000-0000-0000DD0F0000}"/>
    <cellStyle name="Celda vinculada 12 2 2" xfId="4108" xr:uid="{00000000-0005-0000-0000-0000DE0F0000}"/>
    <cellStyle name="Celda vinculada 12 2 3" xfId="4109" xr:uid="{00000000-0005-0000-0000-0000DF0F0000}"/>
    <cellStyle name="Celda vinculada 12 2 4" xfId="4110" xr:uid="{00000000-0005-0000-0000-0000E00F0000}"/>
    <cellStyle name="Celda vinculada 12 2 5" xfId="4111" xr:uid="{00000000-0005-0000-0000-0000E10F0000}"/>
    <cellStyle name="Celda vinculada 12 2 6" xfId="4112" xr:uid="{00000000-0005-0000-0000-0000E20F0000}"/>
    <cellStyle name="Celda vinculada 12 3" xfId="4113" xr:uid="{00000000-0005-0000-0000-0000E30F0000}"/>
    <cellStyle name="Celda vinculada 12 4" xfId="4114" xr:uid="{00000000-0005-0000-0000-0000E40F0000}"/>
    <cellStyle name="Celda vinculada 12 5" xfId="4115" xr:uid="{00000000-0005-0000-0000-0000E50F0000}"/>
    <cellStyle name="Celda vinculada 13" xfId="4116" xr:uid="{00000000-0005-0000-0000-0000E60F0000}"/>
    <cellStyle name="Celda vinculada 14" xfId="4117" xr:uid="{00000000-0005-0000-0000-0000E70F0000}"/>
    <cellStyle name="Celda vinculada 15" xfId="4118" xr:uid="{00000000-0005-0000-0000-0000E80F0000}"/>
    <cellStyle name="Celda vinculada 15 2" xfId="4119" xr:uid="{00000000-0005-0000-0000-0000E90F0000}"/>
    <cellStyle name="Celda vinculada 16" xfId="4120" xr:uid="{00000000-0005-0000-0000-0000EA0F0000}"/>
    <cellStyle name="Celda vinculada 17" xfId="4121" xr:uid="{00000000-0005-0000-0000-0000EB0F0000}"/>
    <cellStyle name="Celda vinculada 18" xfId="4122" xr:uid="{00000000-0005-0000-0000-0000EC0F0000}"/>
    <cellStyle name="Celda vinculada 2" xfId="43" xr:uid="{00000000-0005-0000-0000-0000ED0F0000}"/>
    <cellStyle name="Celda vinculada 2 2" xfId="4123" xr:uid="{00000000-0005-0000-0000-0000EE0F0000}"/>
    <cellStyle name="Celda vinculada 2 3" xfId="4124" xr:uid="{00000000-0005-0000-0000-0000EF0F0000}"/>
    <cellStyle name="Celda vinculada 3" xfId="4125" xr:uid="{00000000-0005-0000-0000-0000F00F0000}"/>
    <cellStyle name="Celda vinculada 3 2" xfId="4126" xr:uid="{00000000-0005-0000-0000-0000F10F0000}"/>
    <cellStyle name="Celda vinculada 3 3" xfId="4127" xr:uid="{00000000-0005-0000-0000-0000F20F0000}"/>
    <cellStyle name="Celda vinculada 4" xfId="4128" xr:uid="{00000000-0005-0000-0000-0000F30F0000}"/>
    <cellStyle name="Celda vinculada 4 2" xfId="4129" xr:uid="{00000000-0005-0000-0000-0000F40F0000}"/>
    <cellStyle name="Celda vinculada 4 3" xfId="4130" xr:uid="{00000000-0005-0000-0000-0000F50F0000}"/>
    <cellStyle name="Celda vinculada 4 4" xfId="4131" xr:uid="{00000000-0005-0000-0000-0000F60F0000}"/>
    <cellStyle name="Celda vinculada 5" xfId="4132" xr:uid="{00000000-0005-0000-0000-0000F70F0000}"/>
    <cellStyle name="Celda vinculada 5 2" xfId="4133" xr:uid="{00000000-0005-0000-0000-0000F80F0000}"/>
    <cellStyle name="Celda vinculada 5 3" xfId="4134" xr:uid="{00000000-0005-0000-0000-0000F90F0000}"/>
    <cellStyle name="Celda vinculada 6" xfId="4135" xr:uid="{00000000-0005-0000-0000-0000FA0F0000}"/>
    <cellStyle name="Celda vinculada 7" xfId="4136" xr:uid="{00000000-0005-0000-0000-0000FB0F0000}"/>
    <cellStyle name="Celda vinculada 8" xfId="4137" xr:uid="{00000000-0005-0000-0000-0000FC0F0000}"/>
    <cellStyle name="Celda vinculada 9" xfId="4138" xr:uid="{00000000-0005-0000-0000-0000FD0F0000}"/>
    <cellStyle name="Celda vinculada 9 2" xfId="4139" xr:uid="{00000000-0005-0000-0000-0000FE0F0000}"/>
    <cellStyle name="Celda vinculada 9 2 2" xfId="4140" xr:uid="{00000000-0005-0000-0000-0000FF0F0000}"/>
    <cellStyle name="Celda vinculada 9 2 2 2" xfId="4141" xr:uid="{00000000-0005-0000-0000-000000100000}"/>
    <cellStyle name="Celda vinculada 9 2 2 3" xfId="4142" xr:uid="{00000000-0005-0000-0000-000001100000}"/>
    <cellStyle name="Celda vinculada 9 2 2 4" xfId="4143" xr:uid="{00000000-0005-0000-0000-000002100000}"/>
    <cellStyle name="Celda vinculada 9 2 2 5" xfId="4144" xr:uid="{00000000-0005-0000-0000-000003100000}"/>
    <cellStyle name="Celda vinculada 9 2 2 6" xfId="4145" xr:uid="{00000000-0005-0000-0000-000004100000}"/>
    <cellStyle name="Celda vinculada 9 2 3" xfId="4146" xr:uid="{00000000-0005-0000-0000-000005100000}"/>
    <cellStyle name="Celda vinculada 9 2 4" xfId="4147" xr:uid="{00000000-0005-0000-0000-000006100000}"/>
    <cellStyle name="Celda vinculada 9 2 5" xfId="4148" xr:uid="{00000000-0005-0000-0000-000007100000}"/>
    <cellStyle name="Célula de Verificação" xfId="4149" xr:uid="{00000000-0005-0000-0000-000008100000}"/>
    <cellStyle name="Célula de Verificação 2" xfId="4150" xr:uid="{00000000-0005-0000-0000-000009100000}"/>
    <cellStyle name="Célula Vinculada" xfId="4151" xr:uid="{00000000-0005-0000-0000-00000A100000}"/>
    <cellStyle name="Célula Vinculada 2" xfId="4152" xr:uid="{00000000-0005-0000-0000-00000B100000}"/>
    <cellStyle name="Check Cell" xfId="4153" xr:uid="{00000000-0005-0000-0000-00000C100000}"/>
    <cellStyle name="Check Cell 2" xfId="4154" xr:uid="{00000000-0005-0000-0000-00000D100000}"/>
    <cellStyle name="Check Cell 2 2" xfId="4155" xr:uid="{00000000-0005-0000-0000-00000E100000}"/>
    <cellStyle name="Check Cell 2_MAGISTER EDUC 2009" xfId="4156" xr:uid="{00000000-0005-0000-0000-00000F100000}"/>
    <cellStyle name="Check Cell_atrasado 15 04 DAF" xfId="4157" xr:uid="{00000000-0005-0000-0000-000010100000}"/>
    <cellStyle name="Comma0" xfId="4158" xr:uid="{00000000-0005-0000-0000-000011100000}"/>
    <cellStyle name="Comma0 10" xfId="4159" xr:uid="{00000000-0005-0000-0000-000012100000}"/>
    <cellStyle name="Comma0 2" xfId="4160" xr:uid="{00000000-0005-0000-0000-000013100000}"/>
    <cellStyle name="Comma0 2 2" xfId="4161" xr:uid="{00000000-0005-0000-0000-000014100000}"/>
    <cellStyle name="Comma0 2 2 2" xfId="4162" xr:uid="{00000000-0005-0000-0000-000015100000}"/>
    <cellStyle name="Comma0 2 2 2 2" xfId="4163" xr:uid="{00000000-0005-0000-0000-000016100000}"/>
    <cellStyle name="Comma0 2 2 3" xfId="4164" xr:uid="{00000000-0005-0000-0000-000017100000}"/>
    <cellStyle name="Comma0 2 2 4" xfId="4165" xr:uid="{00000000-0005-0000-0000-000018100000}"/>
    <cellStyle name="Comma0 2 2 5" xfId="4166" xr:uid="{00000000-0005-0000-0000-000019100000}"/>
    <cellStyle name="Comma0 2 3" xfId="4167" xr:uid="{00000000-0005-0000-0000-00001A100000}"/>
    <cellStyle name="Comma0 2 3 2" xfId="4168" xr:uid="{00000000-0005-0000-0000-00001B100000}"/>
    <cellStyle name="Comma0 2 4" xfId="4169" xr:uid="{00000000-0005-0000-0000-00001C100000}"/>
    <cellStyle name="Comma0 2 5" xfId="4170" xr:uid="{00000000-0005-0000-0000-00001D100000}"/>
    <cellStyle name="Comma0 3" xfId="4171" xr:uid="{00000000-0005-0000-0000-00001E100000}"/>
    <cellStyle name="Comma0 3 2" xfId="4172" xr:uid="{00000000-0005-0000-0000-00001F100000}"/>
    <cellStyle name="Comma0 3 2 2" xfId="4173" xr:uid="{00000000-0005-0000-0000-000020100000}"/>
    <cellStyle name="Comma0 3 2 3" xfId="4174" xr:uid="{00000000-0005-0000-0000-000021100000}"/>
    <cellStyle name="Comma0 3 2 3 2" xfId="4175" xr:uid="{00000000-0005-0000-0000-000022100000}"/>
    <cellStyle name="Comma0 3 2 4" xfId="4176" xr:uid="{00000000-0005-0000-0000-000023100000}"/>
    <cellStyle name="Comma0 3 2 5" xfId="4177" xr:uid="{00000000-0005-0000-0000-000024100000}"/>
    <cellStyle name="Comma0 3 3" xfId="4178" xr:uid="{00000000-0005-0000-0000-000025100000}"/>
    <cellStyle name="Comma0 3 3 2" xfId="4179" xr:uid="{00000000-0005-0000-0000-000026100000}"/>
    <cellStyle name="Comma0 3 4" xfId="4180" xr:uid="{00000000-0005-0000-0000-000027100000}"/>
    <cellStyle name="Comma0 3 5" xfId="4181" xr:uid="{00000000-0005-0000-0000-000028100000}"/>
    <cellStyle name="Comma0 4" xfId="4182" xr:uid="{00000000-0005-0000-0000-000029100000}"/>
    <cellStyle name="Comma0 4 2" xfId="4183" xr:uid="{00000000-0005-0000-0000-00002A100000}"/>
    <cellStyle name="Comma0 4 2 2" xfId="4184" xr:uid="{00000000-0005-0000-0000-00002B100000}"/>
    <cellStyle name="Comma0 4 3" xfId="4185" xr:uid="{00000000-0005-0000-0000-00002C100000}"/>
    <cellStyle name="Comma0 4 4" xfId="4186" xr:uid="{00000000-0005-0000-0000-00002D100000}"/>
    <cellStyle name="Comma0 5" xfId="4187" xr:uid="{00000000-0005-0000-0000-00002E100000}"/>
    <cellStyle name="Comma0 5 2" xfId="4188" xr:uid="{00000000-0005-0000-0000-00002F100000}"/>
    <cellStyle name="Comma0 5 2 2" xfId="4189" xr:uid="{00000000-0005-0000-0000-000030100000}"/>
    <cellStyle name="Comma0 5 3" xfId="4190" xr:uid="{00000000-0005-0000-0000-000031100000}"/>
    <cellStyle name="Comma0 5 3 2" xfId="4191" xr:uid="{00000000-0005-0000-0000-000032100000}"/>
    <cellStyle name="Comma0 5 4" xfId="4192" xr:uid="{00000000-0005-0000-0000-000033100000}"/>
    <cellStyle name="Comma0 6" xfId="4193" xr:uid="{00000000-0005-0000-0000-000034100000}"/>
    <cellStyle name="Comma0 6 2" xfId="4194" xr:uid="{00000000-0005-0000-0000-000035100000}"/>
    <cellStyle name="Comma0 7" xfId="4195" xr:uid="{00000000-0005-0000-0000-000036100000}"/>
    <cellStyle name="Comma0 7 2" xfId="4196" xr:uid="{00000000-0005-0000-0000-000037100000}"/>
    <cellStyle name="Comma0 8" xfId="4197" xr:uid="{00000000-0005-0000-0000-000038100000}"/>
    <cellStyle name="Comma0 8 2" xfId="4198" xr:uid="{00000000-0005-0000-0000-000039100000}"/>
    <cellStyle name="Comma0 9" xfId="4199" xr:uid="{00000000-0005-0000-0000-00003A100000}"/>
    <cellStyle name="Comma0 9 2" xfId="4200" xr:uid="{00000000-0005-0000-0000-00003B100000}"/>
    <cellStyle name="Encabezado 1" xfId="4201" xr:uid="{00000000-0005-0000-0000-00003C100000}"/>
    <cellStyle name="Encabezado 1 10" xfId="4202" xr:uid="{00000000-0005-0000-0000-00003D100000}"/>
    <cellStyle name="Encabezado 1 11" xfId="4203" xr:uid="{00000000-0005-0000-0000-00003E100000}"/>
    <cellStyle name="Encabezado 1 12" xfId="4204" xr:uid="{00000000-0005-0000-0000-00003F100000}"/>
    <cellStyle name="Encabezado 1 13" xfId="4205" xr:uid="{00000000-0005-0000-0000-000040100000}"/>
    <cellStyle name="Encabezado 1 14" xfId="4206" xr:uid="{00000000-0005-0000-0000-000041100000}"/>
    <cellStyle name="Encabezado 1 15" xfId="4207" xr:uid="{00000000-0005-0000-0000-000042100000}"/>
    <cellStyle name="Encabezado 1 16" xfId="4208" xr:uid="{00000000-0005-0000-0000-000043100000}"/>
    <cellStyle name="Encabezado 1 17" xfId="4209" xr:uid="{00000000-0005-0000-0000-000044100000}"/>
    <cellStyle name="Encabezado 1 18" xfId="4210" xr:uid="{00000000-0005-0000-0000-000045100000}"/>
    <cellStyle name="Encabezado 1 19" xfId="4211" xr:uid="{00000000-0005-0000-0000-000046100000}"/>
    <cellStyle name="Encabezado 1 2" xfId="4212" xr:uid="{00000000-0005-0000-0000-000047100000}"/>
    <cellStyle name="Encabezado 1 2 2" xfId="4213" xr:uid="{00000000-0005-0000-0000-000048100000}"/>
    <cellStyle name="Encabezado 1 2 3" xfId="4214" xr:uid="{00000000-0005-0000-0000-000049100000}"/>
    <cellStyle name="Encabezado 1 2 4" xfId="4215" xr:uid="{00000000-0005-0000-0000-00004A100000}"/>
    <cellStyle name="Encabezado 1 2 5" xfId="4216" xr:uid="{00000000-0005-0000-0000-00004B100000}"/>
    <cellStyle name="Encabezado 1 2 6" xfId="4217" xr:uid="{00000000-0005-0000-0000-00004C100000}"/>
    <cellStyle name="Encabezado 1 2 7" xfId="4218" xr:uid="{00000000-0005-0000-0000-00004D100000}"/>
    <cellStyle name="Encabezado 1 2 8" xfId="4219" xr:uid="{00000000-0005-0000-0000-00004E100000}"/>
    <cellStyle name="Encabezado 1 2 9" xfId="4220" xr:uid="{00000000-0005-0000-0000-00004F100000}"/>
    <cellStyle name="Encabezado 1 2_MAGISTER NACIONA 2008" xfId="4221" xr:uid="{00000000-0005-0000-0000-000050100000}"/>
    <cellStyle name="Encabezado 1 20" xfId="4222" xr:uid="{00000000-0005-0000-0000-000051100000}"/>
    <cellStyle name="Encabezado 1 21" xfId="4223" xr:uid="{00000000-0005-0000-0000-000052100000}"/>
    <cellStyle name="Encabezado 1 22" xfId="4224" xr:uid="{00000000-0005-0000-0000-000053100000}"/>
    <cellStyle name="Encabezado 1 23" xfId="4225" xr:uid="{00000000-0005-0000-0000-000054100000}"/>
    <cellStyle name="Encabezado 1 24" xfId="4226" xr:uid="{00000000-0005-0000-0000-000055100000}"/>
    <cellStyle name="Encabezado 1 25" xfId="4227" xr:uid="{00000000-0005-0000-0000-000056100000}"/>
    <cellStyle name="Encabezado 1 26" xfId="4228" xr:uid="{00000000-0005-0000-0000-000057100000}"/>
    <cellStyle name="Encabezado 1 27" xfId="4229" xr:uid="{00000000-0005-0000-0000-000058100000}"/>
    <cellStyle name="Encabezado 1 28" xfId="4230" xr:uid="{00000000-0005-0000-0000-000059100000}"/>
    <cellStyle name="Encabezado 1 29" xfId="4231" xr:uid="{00000000-0005-0000-0000-00005A100000}"/>
    <cellStyle name="Encabezado 1 3" xfId="4232" xr:uid="{00000000-0005-0000-0000-00005B100000}"/>
    <cellStyle name="Encabezado 1 3 10" xfId="4233" xr:uid="{00000000-0005-0000-0000-00005C100000}"/>
    <cellStyle name="Encabezado 1 3 11" xfId="4234" xr:uid="{00000000-0005-0000-0000-00005D100000}"/>
    <cellStyle name="Encabezado 1 3 12" xfId="4235" xr:uid="{00000000-0005-0000-0000-00005E100000}"/>
    <cellStyle name="Encabezado 1 3 13" xfId="4236" xr:uid="{00000000-0005-0000-0000-00005F100000}"/>
    <cellStyle name="Encabezado 1 3 14" xfId="4237" xr:uid="{00000000-0005-0000-0000-000060100000}"/>
    <cellStyle name="Encabezado 1 3 15" xfId="4238" xr:uid="{00000000-0005-0000-0000-000061100000}"/>
    <cellStyle name="Encabezado 1 3 16" xfId="4239" xr:uid="{00000000-0005-0000-0000-000062100000}"/>
    <cellStyle name="Encabezado 1 3 17" xfId="4240" xr:uid="{00000000-0005-0000-0000-000063100000}"/>
    <cellStyle name="Encabezado 1 3 18" xfId="4241" xr:uid="{00000000-0005-0000-0000-000064100000}"/>
    <cellStyle name="Encabezado 1 3 19" xfId="4242" xr:uid="{00000000-0005-0000-0000-000065100000}"/>
    <cellStyle name="Encabezado 1 3 2" xfId="4243" xr:uid="{00000000-0005-0000-0000-000066100000}"/>
    <cellStyle name="Encabezado 1 3 20" xfId="4244" xr:uid="{00000000-0005-0000-0000-000067100000}"/>
    <cellStyle name="Encabezado 1 3 21" xfId="4245" xr:uid="{00000000-0005-0000-0000-000068100000}"/>
    <cellStyle name="Encabezado 1 3 22" xfId="4246" xr:uid="{00000000-0005-0000-0000-000069100000}"/>
    <cellStyle name="Encabezado 1 3 23" xfId="4247" xr:uid="{00000000-0005-0000-0000-00006A100000}"/>
    <cellStyle name="Encabezado 1 3 24" xfId="4248" xr:uid="{00000000-0005-0000-0000-00006B100000}"/>
    <cellStyle name="Encabezado 1 3 25" xfId="4249" xr:uid="{00000000-0005-0000-0000-00006C100000}"/>
    <cellStyle name="Encabezado 1 3 26" xfId="4250" xr:uid="{00000000-0005-0000-0000-00006D100000}"/>
    <cellStyle name="Encabezado 1 3 27" xfId="4251" xr:uid="{00000000-0005-0000-0000-00006E100000}"/>
    <cellStyle name="Encabezado 1 3 28" xfId="4252" xr:uid="{00000000-0005-0000-0000-00006F100000}"/>
    <cellStyle name="Encabezado 1 3 29" xfId="4253" xr:uid="{00000000-0005-0000-0000-000070100000}"/>
    <cellStyle name="Encabezado 1 3 3" xfId="4254" xr:uid="{00000000-0005-0000-0000-000071100000}"/>
    <cellStyle name="Encabezado 1 3 30" xfId="4255" xr:uid="{00000000-0005-0000-0000-000072100000}"/>
    <cellStyle name="Encabezado 1 3 31" xfId="4256" xr:uid="{00000000-0005-0000-0000-000073100000}"/>
    <cellStyle name="Encabezado 1 3 32" xfId="4257" xr:uid="{00000000-0005-0000-0000-000074100000}"/>
    <cellStyle name="Encabezado 1 3 33" xfId="4258" xr:uid="{00000000-0005-0000-0000-000075100000}"/>
    <cellStyle name="Encabezado 1 3 34" xfId="4259" xr:uid="{00000000-0005-0000-0000-000076100000}"/>
    <cellStyle name="Encabezado 1 3 35" xfId="4260" xr:uid="{00000000-0005-0000-0000-000077100000}"/>
    <cellStyle name="Encabezado 1 3 36" xfId="4261" xr:uid="{00000000-0005-0000-0000-000078100000}"/>
    <cellStyle name="Encabezado 1 3 37" xfId="4262" xr:uid="{00000000-0005-0000-0000-000079100000}"/>
    <cellStyle name="Encabezado 1 3 38" xfId="4263" xr:uid="{00000000-0005-0000-0000-00007A100000}"/>
    <cellStyle name="Encabezado 1 3 39" xfId="4264" xr:uid="{00000000-0005-0000-0000-00007B100000}"/>
    <cellStyle name="Encabezado 1 3 4" xfId="4265" xr:uid="{00000000-0005-0000-0000-00007C100000}"/>
    <cellStyle name="Encabezado 1 3 40" xfId="4266" xr:uid="{00000000-0005-0000-0000-00007D100000}"/>
    <cellStyle name="Encabezado 1 3 41" xfId="4267" xr:uid="{00000000-0005-0000-0000-00007E100000}"/>
    <cellStyle name="Encabezado 1 3 42" xfId="4268" xr:uid="{00000000-0005-0000-0000-00007F100000}"/>
    <cellStyle name="Encabezado 1 3 43" xfId="4269" xr:uid="{00000000-0005-0000-0000-000080100000}"/>
    <cellStyle name="Encabezado 1 3 44" xfId="4270" xr:uid="{00000000-0005-0000-0000-000081100000}"/>
    <cellStyle name="Encabezado 1 3 45" xfId="4271" xr:uid="{00000000-0005-0000-0000-000082100000}"/>
    <cellStyle name="Encabezado 1 3 46" xfId="4272" xr:uid="{00000000-0005-0000-0000-000083100000}"/>
    <cellStyle name="Encabezado 1 3 47" xfId="4273" xr:uid="{00000000-0005-0000-0000-000084100000}"/>
    <cellStyle name="Encabezado 1 3 48" xfId="4274" xr:uid="{00000000-0005-0000-0000-000085100000}"/>
    <cellStyle name="Encabezado 1 3 49" xfId="4275" xr:uid="{00000000-0005-0000-0000-000086100000}"/>
    <cellStyle name="Encabezado 1 3 5" xfId="4276" xr:uid="{00000000-0005-0000-0000-000087100000}"/>
    <cellStyle name="Encabezado 1 3 50" xfId="4277" xr:uid="{00000000-0005-0000-0000-000088100000}"/>
    <cellStyle name="Encabezado 1 3 51" xfId="4278" xr:uid="{00000000-0005-0000-0000-000089100000}"/>
    <cellStyle name="Encabezado 1 3 52" xfId="4279" xr:uid="{00000000-0005-0000-0000-00008A100000}"/>
    <cellStyle name="Encabezado 1 3 53" xfId="4280" xr:uid="{00000000-0005-0000-0000-00008B100000}"/>
    <cellStyle name="Encabezado 1 3 54" xfId="4281" xr:uid="{00000000-0005-0000-0000-00008C100000}"/>
    <cellStyle name="Encabezado 1 3 55" xfId="4282" xr:uid="{00000000-0005-0000-0000-00008D100000}"/>
    <cellStyle name="Encabezado 1 3 56" xfId="4283" xr:uid="{00000000-0005-0000-0000-00008E100000}"/>
    <cellStyle name="Encabezado 1 3 57" xfId="4284" xr:uid="{00000000-0005-0000-0000-00008F100000}"/>
    <cellStyle name="Encabezado 1 3 58" xfId="4285" xr:uid="{00000000-0005-0000-0000-000090100000}"/>
    <cellStyle name="Encabezado 1 3 59" xfId="4286" xr:uid="{00000000-0005-0000-0000-000091100000}"/>
    <cellStyle name="Encabezado 1 3 6" xfId="4287" xr:uid="{00000000-0005-0000-0000-000092100000}"/>
    <cellStyle name="Encabezado 1 3 60" xfId="4288" xr:uid="{00000000-0005-0000-0000-000093100000}"/>
    <cellStyle name="Encabezado 1 3 61" xfId="4289" xr:uid="{00000000-0005-0000-0000-000094100000}"/>
    <cellStyle name="Encabezado 1 3 62" xfId="4290" xr:uid="{00000000-0005-0000-0000-000095100000}"/>
    <cellStyle name="Encabezado 1 3 63" xfId="4291" xr:uid="{00000000-0005-0000-0000-000096100000}"/>
    <cellStyle name="Encabezado 1 3 64" xfId="4292" xr:uid="{00000000-0005-0000-0000-000097100000}"/>
    <cellStyle name="Encabezado 1 3 65" xfId="4293" xr:uid="{00000000-0005-0000-0000-000098100000}"/>
    <cellStyle name="Encabezado 1 3 66" xfId="4294" xr:uid="{00000000-0005-0000-0000-000099100000}"/>
    <cellStyle name="Encabezado 1 3 67" xfId="4295" xr:uid="{00000000-0005-0000-0000-00009A100000}"/>
    <cellStyle name="Encabezado 1 3 7" xfId="4296" xr:uid="{00000000-0005-0000-0000-00009B100000}"/>
    <cellStyle name="Encabezado 1 3 8" xfId="4297" xr:uid="{00000000-0005-0000-0000-00009C100000}"/>
    <cellStyle name="Encabezado 1 3 9" xfId="4298" xr:uid="{00000000-0005-0000-0000-00009D100000}"/>
    <cellStyle name="Encabezado 1 3_ DOCT  2006" xfId="4299" xr:uid="{00000000-0005-0000-0000-00009E100000}"/>
    <cellStyle name="Encabezado 1 30" xfId="4300" xr:uid="{00000000-0005-0000-0000-00009F100000}"/>
    <cellStyle name="Encabezado 1 31" xfId="4301" xr:uid="{00000000-0005-0000-0000-0000A0100000}"/>
    <cellStyle name="Encabezado 1 32" xfId="4302" xr:uid="{00000000-0005-0000-0000-0000A1100000}"/>
    <cellStyle name="Encabezado 1 33" xfId="4303" xr:uid="{00000000-0005-0000-0000-0000A2100000}"/>
    <cellStyle name="Encabezado 1 34" xfId="4304" xr:uid="{00000000-0005-0000-0000-0000A3100000}"/>
    <cellStyle name="Encabezado 1 35" xfId="4305" xr:uid="{00000000-0005-0000-0000-0000A4100000}"/>
    <cellStyle name="Encabezado 1 36" xfId="4306" xr:uid="{00000000-0005-0000-0000-0000A5100000}"/>
    <cellStyle name="Encabezado 1 37" xfId="4307" xr:uid="{00000000-0005-0000-0000-0000A6100000}"/>
    <cellStyle name="Encabezado 1 38" xfId="4308" xr:uid="{00000000-0005-0000-0000-0000A7100000}"/>
    <cellStyle name="Encabezado 1 39" xfId="4309" xr:uid="{00000000-0005-0000-0000-0000A8100000}"/>
    <cellStyle name="Encabezado 1 4" xfId="4310" xr:uid="{00000000-0005-0000-0000-0000A9100000}"/>
    <cellStyle name="Encabezado 1 40" xfId="4311" xr:uid="{00000000-0005-0000-0000-0000AA100000}"/>
    <cellStyle name="Encabezado 1 41" xfId="4312" xr:uid="{00000000-0005-0000-0000-0000AB100000}"/>
    <cellStyle name="Encabezado 1 42" xfId="4313" xr:uid="{00000000-0005-0000-0000-0000AC100000}"/>
    <cellStyle name="Encabezado 1 43" xfId="4314" xr:uid="{00000000-0005-0000-0000-0000AD100000}"/>
    <cellStyle name="Encabezado 1 44" xfId="4315" xr:uid="{00000000-0005-0000-0000-0000AE100000}"/>
    <cellStyle name="Encabezado 1 45" xfId="4316" xr:uid="{00000000-0005-0000-0000-0000AF100000}"/>
    <cellStyle name="Encabezado 1 46" xfId="4317" xr:uid="{00000000-0005-0000-0000-0000B0100000}"/>
    <cellStyle name="Encabezado 1 47" xfId="4318" xr:uid="{00000000-0005-0000-0000-0000B1100000}"/>
    <cellStyle name="Encabezado 1 48" xfId="4319" xr:uid="{00000000-0005-0000-0000-0000B2100000}"/>
    <cellStyle name="Encabezado 1 49" xfId="4320" xr:uid="{00000000-0005-0000-0000-0000B3100000}"/>
    <cellStyle name="Encabezado 1 5" xfId="4321" xr:uid="{00000000-0005-0000-0000-0000B4100000}"/>
    <cellStyle name="Encabezado 1 50" xfId="4322" xr:uid="{00000000-0005-0000-0000-0000B5100000}"/>
    <cellStyle name="Encabezado 1 51" xfId="4323" xr:uid="{00000000-0005-0000-0000-0000B6100000}"/>
    <cellStyle name="Encabezado 1 52" xfId="4324" xr:uid="{00000000-0005-0000-0000-0000B7100000}"/>
    <cellStyle name="Encabezado 1 53" xfId="4325" xr:uid="{00000000-0005-0000-0000-0000B8100000}"/>
    <cellStyle name="Encabezado 1 54" xfId="4326" xr:uid="{00000000-0005-0000-0000-0000B9100000}"/>
    <cellStyle name="Encabezado 1 55" xfId="4327" xr:uid="{00000000-0005-0000-0000-0000BA100000}"/>
    <cellStyle name="Encabezado 1 56" xfId="4328" xr:uid="{00000000-0005-0000-0000-0000BB100000}"/>
    <cellStyle name="Encabezado 1 57" xfId="4329" xr:uid="{00000000-0005-0000-0000-0000BC100000}"/>
    <cellStyle name="Encabezado 1 58" xfId="4330" xr:uid="{00000000-0005-0000-0000-0000BD100000}"/>
    <cellStyle name="Encabezado 1 59" xfId="4331" xr:uid="{00000000-0005-0000-0000-0000BE100000}"/>
    <cellStyle name="Encabezado 1 6" xfId="4332" xr:uid="{00000000-0005-0000-0000-0000BF100000}"/>
    <cellStyle name="Encabezado 1 60" xfId="4333" xr:uid="{00000000-0005-0000-0000-0000C0100000}"/>
    <cellStyle name="Encabezado 1 7" xfId="4334" xr:uid="{00000000-0005-0000-0000-0000C1100000}"/>
    <cellStyle name="Encabezado 1 8" xfId="4335" xr:uid="{00000000-0005-0000-0000-0000C2100000}"/>
    <cellStyle name="Encabezado 1 9" xfId="4336" xr:uid="{00000000-0005-0000-0000-0000C3100000}"/>
    <cellStyle name="Encabezado 1_ DOCT  2006" xfId="4337" xr:uid="{00000000-0005-0000-0000-0000C4100000}"/>
    <cellStyle name="Encabezado 2" xfId="4338" xr:uid="{00000000-0005-0000-0000-0000C5100000}"/>
    <cellStyle name="Encabezado 2 2" xfId="4339" xr:uid="{00000000-0005-0000-0000-0000C6100000}"/>
    <cellStyle name="Encabezado 2 2 10" xfId="4340" xr:uid="{00000000-0005-0000-0000-0000C7100000}"/>
    <cellStyle name="Encabezado 2 2 11" xfId="4341" xr:uid="{00000000-0005-0000-0000-0000C8100000}"/>
    <cellStyle name="Encabezado 2 2 12" xfId="4342" xr:uid="{00000000-0005-0000-0000-0000C9100000}"/>
    <cellStyle name="Encabezado 2 2 13" xfId="4343" xr:uid="{00000000-0005-0000-0000-0000CA100000}"/>
    <cellStyle name="Encabezado 2 2 14" xfId="4344" xr:uid="{00000000-0005-0000-0000-0000CB100000}"/>
    <cellStyle name="Encabezado 2 2 15" xfId="4345" xr:uid="{00000000-0005-0000-0000-0000CC100000}"/>
    <cellStyle name="Encabezado 2 2 16" xfId="4346" xr:uid="{00000000-0005-0000-0000-0000CD100000}"/>
    <cellStyle name="Encabezado 2 2 17" xfId="4347" xr:uid="{00000000-0005-0000-0000-0000CE100000}"/>
    <cellStyle name="Encabezado 2 2 18" xfId="4348" xr:uid="{00000000-0005-0000-0000-0000CF100000}"/>
    <cellStyle name="Encabezado 2 2 19" xfId="4349" xr:uid="{00000000-0005-0000-0000-0000D0100000}"/>
    <cellStyle name="Encabezado 2 2 2" xfId="4350" xr:uid="{00000000-0005-0000-0000-0000D1100000}"/>
    <cellStyle name="Encabezado 2 2 20" xfId="4351" xr:uid="{00000000-0005-0000-0000-0000D2100000}"/>
    <cellStyle name="Encabezado 2 2 21" xfId="4352" xr:uid="{00000000-0005-0000-0000-0000D3100000}"/>
    <cellStyle name="Encabezado 2 2 22" xfId="4353" xr:uid="{00000000-0005-0000-0000-0000D4100000}"/>
    <cellStyle name="Encabezado 2 2 23" xfId="4354" xr:uid="{00000000-0005-0000-0000-0000D5100000}"/>
    <cellStyle name="Encabezado 2 2 24" xfId="4355" xr:uid="{00000000-0005-0000-0000-0000D6100000}"/>
    <cellStyle name="Encabezado 2 2 25" xfId="4356" xr:uid="{00000000-0005-0000-0000-0000D7100000}"/>
    <cellStyle name="Encabezado 2 2 26" xfId="4357" xr:uid="{00000000-0005-0000-0000-0000D8100000}"/>
    <cellStyle name="Encabezado 2 2 27" xfId="4358" xr:uid="{00000000-0005-0000-0000-0000D9100000}"/>
    <cellStyle name="Encabezado 2 2 28" xfId="4359" xr:uid="{00000000-0005-0000-0000-0000DA100000}"/>
    <cellStyle name="Encabezado 2 2 29" xfId="4360" xr:uid="{00000000-0005-0000-0000-0000DB100000}"/>
    <cellStyle name="Encabezado 2 2 3" xfId="4361" xr:uid="{00000000-0005-0000-0000-0000DC100000}"/>
    <cellStyle name="Encabezado 2 2 30" xfId="4362" xr:uid="{00000000-0005-0000-0000-0000DD100000}"/>
    <cellStyle name="Encabezado 2 2 31" xfId="4363" xr:uid="{00000000-0005-0000-0000-0000DE100000}"/>
    <cellStyle name="Encabezado 2 2 32" xfId="4364" xr:uid="{00000000-0005-0000-0000-0000DF100000}"/>
    <cellStyle name="Encabezado 2 2 33" xfId="4365" xr:uid="{00000000-0005-0000-0000-0000E0100000}"/>
    <cellStyle name="Encabezado 2 2 34" xfId="4366" xr:uid="{00000000-0005-0000-0000-0000E1100000}"/>
    <cellStyle name="Encabezado 2 2 35" xfId="4367" xr:uid="{00000000-0005-0000-0000-0000E2100000}"/>
    <cellStyle name="Encabezado 2 2 36" xfId="4368" xr:uid="{00000000-0005-0000-0000-0000E3100000}"/>
    <cellStyle name="Encabezado 2 2 37" xfId="4369" xr:uid="{00000000-0005-0000-0000-0000E4100000}"/>
    <cellStyle name="Encabezado 2 2 38" xfId="4370" xr:uid="{00000000-0005-0000-0000-0000E5100000}"/>
    <cellStyle name="Encabezado 2 2 39" xfId="4371" xr:uid="{00000000-0005-0000-0000-0000E6100000}"/>
    <cellStyle name="Encabezado 2 2 4" xfId="4372" xr:uid="{00000000-0005-0000-0000-0000E7100000}"/>
    <cellStyle name="Encabezado 2 2 40" xfId="4373" xr:uid="{00000000-0005-0000-0000-0000E8100000}"/>
    <cellStyle name="Encabezado 2 2 41" xfId="4374" xr:uid="{00000000-0005-0000-0000-0000E9100000}"/>
    <cellStyle name="Encabezado 2 2 42" xfId="4375" xr:uid="{00000000-0005-0000-0000-0000EA100000}"/>
    <cellStyle name="Encabezado 2 2 43" xfId="4376" xr:uid="{00000000-0005-0000-0000-0000EB100000}"/>
    <cellStyle name="Encabezado 2 2 44" xfId="4377" xr:uid="{00000000-0005-0000-0000-0000EC100000}"/>
    <cellStyle name="Encabezado 2 2 45" xfId="4378" xr:uid="{00000000-0005-0000-0000-0000ED100000}"/>
    <cellStyle name="Encabezado 2 2 46" xfId="4379" xr:uid="{00000000-0005-0000-0000-0000EE100000}"/>
    <cellStyle name="Encabezado 2 2 47" xfId="4380" xr:uid="{00000000-0005-0000-0000-0000EF100000}"/>
    <cellStyle name="Encabezado 2 2 48" xfId="4381" xr:uid="{00000000-0005-0000-0000-0000F0100000}"/>
    <cellStyle name="Encabezado 2 2 49" xfId="4382" xr:uid="{00000000-0005-0000-0000-0000F1100000}"/>
    <cellStyle name="Encabezado 2 2 5" xfId="4383" xr:uid="{00000000-0005-0000-0000-0000F2100000}"/>
    <cellStyle name="Encabezado 2 2 50" xfId="4384" xr:uid="{00000000-0005-0000-0000-0000F3100000}"/>
    <cellStyle name="Encabezado 2 2 51" xfId="4385" xr:uid="{00000000-0005-0000-0000-0000F4100000}"/>
    <cellStyle name="Encabezado 2 2 52" xfId="4386" xr:uid="{00000000-0005-0000-0000-0000F5100000}"/>
    <cellStyle name="Encabezado 2 2 53" xfId="4387" xr:uid="{00000000-0005-0000-0000-0000F6100000}"/>
    <cellStyle name="Encabezado 2 2 54" xfId="4388" xr:uid="{00000000-0005-0000-0000-0000F7100000}"/>
    <cellStyle name="Encabezado 2 2 55" xfId="4389" xr:uid="{00000000-0005-0000-0000-0000F8100000}"/>
    <cellStyle name="Encabezado 2 2 56" xfId="4390" xr:uid="{00000000-0005-0000-0000-0000F9100000}"/>
    <cellStyle name="Encabezado 2 2 57" xfId="4391" xr:uid="{00000000-0005-0000-0000-0000FA100000}"/>
    <cellStyle name="Encabezado 2 2 58" xfId="4392" xr:uid="{00000000-0005-0000-0000-0000FB100000}"/>
    <cellStyle name="Encabezado 2 2 59" xfId="4393" xr:uid="{00000000-0005-0000-0000-0000FC100000}"/>
    <cellStyle name="Encabezado 2 2 6" xfId="4394" xr:uid="{00000000-0005-0000-0000-0000FD100000}"/>
    <cellStyle name="Encabezado 2 2 60" xfId="4395" xr:uid="{00000000-0005-0000-0000-0000FE100000}"/>
    <cellStyle name="Encabezado 2 2 61" xfId="4396" xr:uid="{00000000-0005-0000-0000-0000FF100000}"/>
    <cellStyle name="Encabezado 2 2 7" xfId="4397" xr:uid="{00000000-0005-0000-0000-000000110000}"/>
    <cellStyle name="Encabezado 2 2 8" xfId="4398" xr:uid="{00000000-0005-0000-0000-000001110000}"/>
    <cellStyle name="Encabezado 2 2 9" xfId="4399" xr:uid="{00000000-0005-0000-0000-000002110000}"/>
    <cellStyle name="Encabezado 2 2_ DOCT  2006" xfId="4400" xr:uid="{00000000-0005-0000-0000-000003110000}"/>
    <cellStyle name="Encabezado 2 3" xfId="4401" xr:uid="{00000000-0005-0000-0000-000004110000}"/>
    <cellStyle name="Encabezado 2 3 10" xfId="4402" xr:uid="{00000000-0005-0000-0000-000005110000}"/>
    <cellStyle name="Encabezado 2 3 11" xfId="4403" xr:uid="{00000000-0005-0000-0000-000006110000}"/>
    <cellStyle name="Encabezado 2 3 12" xfId="4404" xr:uid="{00000000-0005-0000-0000-000007110000}"/>
    <cellStyle name="Encabezado 2 3 13" xfId="4405" xr:uid="{00000000-0005-0000-0000-000008110000}"/>
    <cellStyle name="Encabezado 2 3 14" xfId="4406" xr:uid="{00000000-0005-0000-0000-000009110000}"/>
    <cellStyle name="Encabezado 2 3 15" xfId="4407" xr:uid="{00000000-0005-0000-0000-00000A110000}"/>
    <cellStyle name="Encabezado 2 3 16" xfId="4408" xr:uid="{00000000-0005-0000-0000-00000B110000}"/>
    <cellStyle name="Encabezado 2 3 17" xfId="4409" xr:uid="{00000000-0005-0000-0000-00000C110000}"/>
    <cellStyle name="Encabezado 2 3 18" xfId="4410" xr:uid="{00000000-0005-0000-0000-00000D110000}"/>
    <cellStyle name="Encabezado 2 3 19" xfId="4411" xr:uid="{00000000-0005-0000-0000-00000E110000}"/>
    <cellStyle name="Encabezado 2 3 2" xfId="4412" xr:uid="{00000000-0005-0000-0000-00000F110000}"/>
    <cellStyle name="Encabezado 2 3 20" xfId="4413" xr:uid="{00000000-0005-0000-0000-000010110000}"/>
    <cellStyle name="Encabezado 2 3 21" xfId="4414" xr:uid="{00000000-0005-0000-0000-000011110000}"/>
    <cellStyle name="Encabezado 2 3 22" xfId="4415" xr:uid="{00000000-0005-0000-0000-000012110000}"/>
    <cellStyle name="Encabezado 2 3 23" xfId="4416" xr:uid="{00000000-0005-0000-0000-000013110000}"/>
    <cellStyle name="Encabezado 2 3 24" xfId="4417" xr:uid="{00000000-0005-0000-0000-000014110000}"/>
    <cellStyle name="Encabezado 2 3 25" xfId="4418" xr:uid="{00000000-0005-0000-0000-000015110000}"/>
    <cellStyle name="Encabezado 2 3 26" xfId="4419" xr:uid="{00000000-0005-0000-0000-000016110000}"/>
    <cellStyle name="Encabezado 2 3 27" xfId="4420" xr:uid="{00000000-0005-0000-0000-000017110000}"/>
    <cellStyle name="Encabezado 2 3 28" xfId="4421" xr:uid="{00000000-0005-0000-0000-000018110000}"/>
    <cellStyle name="Encabezado 2 3 29" xfId="4422" xr:uid="{00000000-0005-0000-0000-000019110000}"/>
    <cellStyle name="Encabezado 2 3 3" xfId="4423" xr:uid="{00000000-0005-0000-0000-00001A110000}"/>
    <cellStyle name="Encabezado 2 3 30" xfId="4424" xr:uid="{00000000-0005-0000-0000-00001B110000}"/>
    <cellStyle name="Encabezado 2 3 31" xfId="4425" xr:uid="{00000000-0005-0000-0000-00001C110000}"/>
    <cellStyle name="Encabezado 2 3 32" xfId="4426" xr:uid="{00000000-0005-0000-0000-00001D110000}"/>
    <cellStyle name="Encabezado 2 3 33" xfId="4427" xr:uid="{00000000-0005-0000-0000-00001E110000}"/>
    <cellStyle name="Encabezado 2 3 34" xfId="4428" xr:uid="{00000000-0005-0000-0000-00001F110000}"/>
    <cellStyle name="Encabezado 2 3 35" xfId="4429" xr:uid="{00000000-0005-0000-0000-000020110000}"/>
    <cellStyle name="Encabezado 2 3 36" xfId="4430" xr:uid="{00000000-0005-0000-0000-000021110000}"/>
    <cellStyle name="Encabezado 2 3 37" xfId="4431" xr:uid="{00000000-0005-0000-0000-000022110000}"/>
    <cellStyle name="Encabezado 2 3 38" xfId="4432" xr:uid="{00000000-0005-0000-0000-000023110000}"/>
    <cellStyle name="Encabezado 2 3 39" xfId="4433" xr:uid="{00000000-0005-0000-0000-000024110000}"/>
    <cellStyle name="Encabezado 2 3 4" xfId="4434" xr:uid="{00000000-0005-0000-0000-000025110000}"/>
    <cellStyle name="Encabezado 2 3 40" xfId="4435" xr:uid="{00000000-0005-0000-0000-000026110000}"/>
    <cellStyle name="Encabezado 2 3 41" xfId="4436" xr:uid="{00000000-0005-0000-0000-000027110000}"/>
    <cellStyle name="Encabezado 2 3 42" xfId="4437" xr:uid="{00000000-0005-0000-0000-000028110000}"/>
    <cellStyle name="Encabezado 2 3 43" xfId="4438" xr:uid="{00000000-0005-0000-0000-000029110000}"/>
    <cellStyle name="Encabezado 2 3 44" xfId="4439" xr:uid="{00000000-0005-0000-0000-00002A110000}"/>
    <cellStyle name="Encabezado 2 3 45" xfId="4440" xr:uid="{00000000-0005-0000-0000-00002B110000}"/>
    <cellStyle name="Encabezado 2 3 46" xfId="4441" xr:uid="{00000000-0005-0000-0000-00002C110000}"/>
    <cellStyle name="Encabezado 2 3 47" xfId="4442" xr:uid="{00000000-0005-0000-0000-00002D110000}"/>
    <cellStyle name="Encabezado 2 3 48" xfId="4443" xr:uid="{00000000-0005-0000-0000-00002E110000}"/>
    <cellStyle name="Encabezado 2 3 49" xfId="4444" xr:uid="{00000000-0005-0000-0000-00002F110000}"/>
    <cellStyle name="Encabezado 2 3 5" xfId="4445" xr:uid="{00000000-0005-0000-0000-000030110000}"/>
    <cellStyle name="Encabezado 2 3 50" xfId="4446" xr:uid="{00000000-0005-0000-0000-000031110000}"/>
    <cellStyle name="Encabezado 2 3 51" xfId="4447" xr:uid="{00000000-0005-0000-0000-000032110000}"/>
    <cellStyle name="Encabezado 2 3 52" xfId="4448" xr:uid="{00000000-0005-0000-0000-000033110000}"/>
    <cellStyle name="Encabezado 2 3 53" xfId="4449" xr:uid="{00000000-0005-0000-0000-000034110000}"/>
    <cellStyle name="Encabezado 2 3 54" xfId="4450" xr:uid="{00000000-0005-0000-0000-000035110000}"/>
    <cellStyle name="Encabezado 2 3 55" xfId="4451" xr:uid="{00000000-0005-0000-0000-000036110000}"/>
    <cellStyle name="Encabezado 2 3 56" xfId="4452" xr:uid="{00000000-0005-0000-0000-000037110000}"/>
    <cellStyle name="Encabezado 2 3 57" xfId="4453" xr:uid="{00000000-0005-0000-0000-000038110000}"/>
    <cellStyle name="Encabezado 2 3 58" xfId="4454" xr:uid="{00000000-0005-0000-0000-000039110000}"/>
    <cellStyle name="Encabezado 2 3 59" xfId="4455" xr:uid="{00000000-0005-0000-0000-00003A110000}"/>
    <cellStyle name="Encabezado 2 3 6" xfId="4456" xr:uid="{00000000-0005-0000-0000-00003B110000}"/>
    <cellStyle name="Encabezado 2 3 60" xfId="4457" xr:uid="{00000000-0005-0000-0000-00003C110000}"/>
    <cellStyle name="Encabezado 2 3 61" xfId="4458" xr:uid="{00000000-0005-0000-0000-00003D110000}"/>
    <cellStyle name="Encabezado 2 3 62" xfId="4459" xr:uid="{00000000-0005-0000-0000-00003E110000}"/>
    <cellStyle name="Encabezado 2 3 63" xfId="4460" xr:uid="{00000000-0005-0000-0000-00003F110000}"/>
    <cellStyle name="Encabezado 2 3 64" xfId="4461" xr:uid="{00000000-0005-0000-0000-000040110000}"/>
    <cellStyle name="Encabezado 2 3 65" xfId="4462" xr:uid="{00000000-0005-0000-0000-000041110000}"/>
    <cellStyle name="Encabezado 2 3 66" xfId="4463" xr:uid="{00000000-0005-0000-0000-000042110000}"/>
    <cellStyle name="Encabezado 2 3 67" xfId="4464" xr:uid="{00000000-0005-0000-0000-000043110000}"/>
    <cellStyle name="Encabezado 2 3 7" xfId="4465" xr:uid="{00000000-0005-0000-0000-000044110000}"/>
    <cellStyle name="Encabezado 2 3 8" xfId="4466" xr:uid="{00000000-0005-0000-0000-000045110000}"/>
    <cellStyle name="Encabezado 2 3 9" xfId="4467" xr:uid="{00000000-0005-0000-0000-000046110000}"/>
    <cellStyle name="Encabezado 2 3_ DOCT  2006" xfId="4468" xr:uid="{00000000-0005-0000-0000-000047110000}"/>
    <cellStyle name="Encabezado 2_ DOCT 07  " xfId="4469" xr:uid="{00000000-0005-0000-0000-000048110000}"/>
    <cellStyle name="Encabezado 4 10" xfId="4470" xr:uid="{00000000-0005-0000-0000-000049110000}"/>
    <cellStyle name="Encabezado 4 10 2" xfId="4471" xr:uid="{00000000-0005-0000-0000-00004A110000}"/>
    <cellStyle name="Encabezado 4 10 2 2" xfId="4472" xr:uid="{00000000-0005-0000-0000-00004B110000}"/>
    <cellStyle name="Encabezado 4 10 2 3" xfId="4473" xr:uid="{00000000-0005-0000-0000-00004C110000}"/>
    <cellStyle name="Encabezado 4 10 2 4" xfId="4474" xr:uid="{00000000-0005-0000-0000-00004D110000}"/>
    <cellStyle name="Encabezado 4 10 2 5" xfId="4475" xr:uid="{00000000-0005-0000-0000-00004E110000}"/>
    <cellStyle name="Encabezado 4 10 2 6" xfId="4476" xr:uid="{00000000-0005-0000-0000-00004F110000}"/>
    <cellStyle name="Encabezado 4 10 3" xfId="4477" xr:uid="{00000000-0005-0000-0000-000050110000}"/>
    <cellStyle name="Encabezado 4 10 4" xfId="4478" xr:uid="{00000000-0005-0000-0000-000051110000}"/>
    <cellStyle name="Encabezado 4 10 5" xfId="4479" xr:uid="{00000000-0005-0000-0000-000052110000}"/>
    <cellStyle name="Encabezado 4 11" xfId="4480" xr:uid="{00000000-0005-0000-0000-000053110000}"/>
    <cellStyle name="Encabezado 4 11 2" xfId="4481" xr:uid="{00000000-0005-0000-0000-000054110000}"/>
    <cellStyle name="Encabezado 4 11 2 2" xfId="4482" xr:uid="{00000000-0005-0000-0000-000055110000}"/>
    <cellStyle name="Encabezado 4 11 2 3" xfId="4483" xr:uid="{00000000-0005-0000-0000-000056110000}"/>
    <cellStyle name="Encabezado 4 11 2 4" xfId="4484" xr:uid="{00000000-0005-0000-0000-000057110000}"/>
    <cellStyle name="Encabezado 4 11 2 5" xfId="4485" xr:uid="{00000000-0005-0000-0000-000058110000}"/>
    <cellStyle name="Encabezado 4 11 2 6" xfId="4486" xr:uid="{00000000-0005-0000-0000-000059110000}"/>
    <cellStyle name="Encabezado 4 11 3" xfId="4487" xr:uid="{00000000-0005-0000-0000-00005A110000}"/>
    <cellStyle name="Encabezado 4 11 4" xfId="4488" xr:uid="{00000000-0005-0000-0000-00005B110000}"/>
    <cellStyle name="Encabezado 4 11 5" xfId="4489" xr:uid="{00000000-0005-0000-0000-00005C110000}"/>
    <cellStyle name="Encabezado 4 12" xfId="4490" xr:uid="{00000000-0005-0000-0000-00005D110000}"/>
    <cellStyle name="Encabezado 4 12 2" xfId="4491" xr:uid="{00000000-0005-0000-0000-00005E110000}"/>
    <cellStyle name="Encabezado 4 12 2 2" xfId="4492" xr:uid="{00000000-0005-0000-0000-00005F110000}"/>
    <cellStyle name="Encabezado 4 12 2 3" xfId="4493" xr:uid="{00000000-0005-0000-0000-000060110000}"/>
    <cellStyle name="Encabezado 4 12 2 4" xfId="4494" xr:uid="{00000000-0005-0000-0000-000061110000}"/>
    <cellStyle name="Encabezado 4 12 2 5" xfId="4495" xr:uid="{00000000-0005-0000-0000-000062110000}"/>
    <cellStyle name="Encabezado 4 12 2 6" xfId="4496" xr:uid="{00000000-0005-0000-0000-000063110000}"/>
    <cellStyle name="Encabezado 4 12 3" xfId="4497" xr:uid="{00000000-0005-0000-0000-000064110000}"/>
    <cellStyle name="Encabezado 4 12 4" xfId="4498" xr:uid="{00000000-0005-0000-0000-000065110000}"/>
    <cellStyle name="Encabezado 4 12 5" xfId="4499" xr:uid="{00000000-0005-0000-0000-000066110000}"/>
    <cellStyle name="Encabezado 4 13" xfId="4500" xr:uid="{00000000-0005-0000-0000-000067110000}"/>
    <cellStyle name="Encabezado 4 14" xfId="4501" xr:uid="{00000000-0005-0000-0000-000068110000}"/>
    <cellStyle name="Encabezado 4 15" xfId="4502" xr:uid="{00000000-0005-0000-0000-000069110000}"/>
    <cellStyle name="Encabezado 4 15 2" xfId="4503" xr:uid="{00000000-0005-0000-0000-00006A110000}"/>
    <cellStyle name="Encabezado 4 16" xfId="4504" xr:uid="{00000000-0005-0000-0000-00006B110000}"/>
    <cellStyle name="Encabezado 4 17" xfId="4505" xr:uid="{00000000-0005-0000-0000-00006C110000}"/>
    <cellStyle name="Encabezado 4 18" xfId="4506" xr:uid="{00000000-0005-0000-0000-00006D110000}"/>
    <cellStyle name="Encabezado 4 2" xfId="44" xr:uid="{00000000-0005-0000-0000-00006E110000}"/>
    <cellStyle name="Encabezado 4 2 2" xfId="4507" xr:uid="{00000000-0005-0000-0000-00006F110000}"/>
    <cellStyle name="Encabezado 4 2 3" xfId="4508" xr:uid="{00000000-0005-0000-0000-000070110000}"/>
    <cellStyle name="Encabezado 4 3" xfId="4509" xr:uid="{00000000-0005-0000-0000-000071110000}"/>
    <cellStyle name="Encabezado 4 3 2" xfId="4510" xr:uid="{00000000-0005-0000-0000-000072110000}"/>
    <cellStyle name="Encabezado 4 3 3" xfId="4511" xr:uid="{00000000-0005-0000-0000-000073110000}"/>
    <cellStyle name="Encabezado 4 4" xfId="4512" xr:uid="{00000000-0005-0000-0000-000074110000}"/>
    <cellStyle name="Encabezado 4 4 2" xfId="4513" xr:uid="{00000000-0005-0000-0000-000075110000}"/>
    <cellStyle name="Encabezado 4 4 3" xfId="4514" xr:uid="{00000000-0005-0000-0000-000076110000}"/>
    <cellStyle name="Encabezado 4 4 4" xfId="4515" xr:uid="{00000000-0005-0000-0000-000077110000}"/>
    <cellStyle name="Encabezado 4 5" xfId="4516" xr:uid="{00000000-0005-0000-0000-000078110000}"/>
    <cellStyle name="Encabezado 4 5 2" xfId="4517" xr:uid="{00000000-0005-0000-0000-000079110000}"/>
    <cellStyle name="Encabezado 4 5 3" xfId="4518" xr:uid="{00000000-0005-0000-0000-00007A110000}"/>
    <cellStyle name="Encabezado 4 6" xfId="4519" xr:uid="{00000000-0005-0000-0000-00007B110000}"/>
    <cellStyle name="Encabezado 4 7" xfId="4520" xr:uid="{00000000-0005-0000-0000-00007C110000}"/>
    <cellStyle name="Encabezado 4 8" xfId="4521" xr:uid="{00000000-0005-0000-0000-00007D110000}"/>
    <cellStyle name="Encabezado 4 9" xfId="4522" xr:uid="{00000000-0005-0000-0000-00007E110000}"/>
    <cellStyle name="Encabezado 4 9 2" xfId="4523" xr:uid="{00000000-0005-0000-0000-00007F110000}"/>
    <cellStyle name="Encabezado 4 9 2 2" xfId="4524" xr:uid="{00000000-0005-0000-0000-000080110000}"/>
    <cellStyle name="Encabezado 4 9 2 2 2" xfId="4525" xr:uid="{00000000-0005-0000-0000-000081110000}"/>
    <cellStyle name="Encabezado 4 9 2 2 3" xfId="4526" xr:uid="{00000000-0005-0000-0000-000082110000}"/>
    <cellStyle name="Encabezado 4 9 2 2 4" xfId="4527" xr:uid="{00000000-0005-0000-0000-000083110000}"/>
    <cellStyle name="Encabezado 4 9 2 2 5" xfId="4528" xr:uid="{00000000-0005-0000-0000-000084110000}"/>
    <cellStyle name="Encabezado 4 9 2 2 6" xfId="4529" xr:uid="{00000000-0005-0000-0000-000085110000}"/>
    <cellStyle name="Encabezado 4 9 2 3" xfId="4530" xr:uid="{00000000-0005-0000-0000-000086110000}"/>
    <cellStyle name="Encabezado 4 9 2 4" xfId="4531" xr:uid="{00000000-0005-0000-0000-000087110000}"/>
    <cellStyle name="Encabezado 4 9 2 5" xfId="4532" xr:uid="{00000000-0005-0000-0000-000088110000}"/>
    <cellStyle name="Ênfase1" xfId="4533" xr:uid="{00000000-0005-0000-0000-000089110000}"/>
    <cellStyle name="Ênfase1 2" xfId="4534" xr:uid="{00000000-0005-0000-0000-00008A110000}"/>
    <cellStyle name="Ênfase2" xfId="4535" xr:uid="{00000000-0005-0000-0000-00008B110000}"/>
    <cellStyle name="Ênfase2 2" xfId="4536" xr:uid="{00000000-0005-0000-0000-00008C110000}"/>
    <cellStyle name="Ênfase3" xfId="4537" xr:uid="{00000000-0005-0000-0000-00008D110000}"/>
    <cellStyle name="Ênfase3 2" xfId="4538" xr:uid="{00000000-0005-0000-0000-00008E110000}"/>
    <cellStyle name="Ênfase4" xfId="4539" xr:uid="{00000000-0005-0000-0000-00008F110000}"/>
    <cellStyle name="Ênfase4 2" xfId="4540" xr:uid="{00000000-0005-0000-0000-000090110000}"/>
    <cellStyle name="Ênfase5" xfId="4541" xr:uid="{00000000-0005-0000-0000-000091110000}"/>
    <cellStyle name="Ênfase5 2" xfId="4542" xr:uid="{00000000-0005-0000-0000-000092110000}"/>
    <cellStyle name="Ênfase6" xfId="4543" xr:uid="{00000000-0005-0000-0000-000093110000}"/>
    <cellStyle name="Ênfase6 2" xfId="4544" xr:uid="{00000000-0005-0000-0000-000094110000}"/>
    <cellStyle name="Énfasis1 10" xfId="4545" xr:uid="{00000000-0005-0000-0000-000095110000}"/>
    <cellStyle name="Énfasis1 10 2" xfId="4546" xr:uid="{00000000-0005-0000-0000-000096110000}"/>
    <cellStyle name="Énfasis1 10 2 2" xfId="4547" xr:uid="{00000000-0005-0000-0000-000097110000}"/>
    <cellStyle name="Énfasis1 10 2 2 2" xfId="4548" xr:uid="{00000000-0005-0000-0000-000098110000}"/>
    <cellStyle name="Énfasis1 10 2 3" xfId="4549" xr:uid="{00000000-0005-0000-0000-000099110000}"/>
    <cellStyle name="Énfasis1 10 2 4" xfId="4550" xr:uid="{00000000-0005-0000-0000-00009A110000}"/>
    <cellStyle name="Énfasis1 10 2 5" xfId="4551" xr:uid="{00000000-0005-0000-0000-00009B110000}"/>
    <cellStyle name="Énfasis1 10 2 6" xfId="4552" xr:uid="{00000000-0005-0000-0000-00009C110000}"/>
    <cellStyle name="Énfasis1 10 3" xfId="4553" xr:uid="{00000000-0005-0000-0000-00009D110000}"/>
    <cellStyle name="Énfasis1 10 3 2" xfId="4554" xr:uid="{00000000-0005-0000-0000-00009E110000}"/>
    <cellStyle name="Énfasis1 10 4" xfId="4555" xr:uid="{00000000-0005-0000-0000-00009F110000}"/>
    <cellStyle name="Énfasis1 10 5" xfId="4556" xr:uid="{00000000-0005-0000-0000-0000A0110000}"/>
    <cellStyle name="Énfasis1 11" xfId="4557" xr:uid="{00000000-0005-0000-0000-0000A1110000}"/>
    <cellStyle name="Énfasis1 11 2" xfId="4558" xr:uid="{00000000-0005-0000-0000-0000A2110000}"/>
    <cellStyle name="Énfasis1 11 2 2" xfId="4559" xr:uid="{00000000-0005-0000-0000-0000A3110000}"/>
    <cellStyle name="Énfasis1 11 2 3" xfId="4560" xr:uid="{00000000-0005-0000-0000-0000A4110000}"/>
    <cellStyle name="Énfasis1 11 2 4" xfId="4561" xr:uid="{00000000-0005-0000-0000-0000A5110000}"/>
    <cellStyle name="Énfasis1 11 2 5" xfId="4562" xr:uid="{00000000-0005-0000-0000-0000A6110000}"/>
    <cellStyle name="Énfasis1 11 2 6" xfId="4563" xr:uid="{00000000-0005-0000-0000-0000A7110000}"/>
    <cellStyle name="Énfasis1 11 3" xfId="4564" xr:uid="{00000000-0005-0000-0000-0000A8110000}"/>
    <cellStyle name="Énfasis1 11 4" xfId="4565" xr:uid="{00000000-0005-0000-0000-0000A9110000}"/>
    <cellStyle name="Énfasis1 11 5" xfId="4566" xr:uid="{00000000-0005-0000-0000-0000AA110000}"/>
    <cellStyle name="Énfasis1 12" xfId="4567" xr:uid="{00000000-0005-0000-0000-0000AB110000}"/>
    <cellStyle name="Énfasis1 12 2" xfId="4568" xr:uid="{00000000-0005-0000-0000-0000AC110000}"/>
    <cellStyle name="Énfasis1 12 2 2" xfId="4569" xr:uid="{00000000-0005-0000-0000-0000AD110000}"/>
    <cellStyle name="Énfasis1 12 2 3" xfId="4570" xr:uid="{00000000-0005-0000-0000-0000AE110000}"/>
    <cellStyle name="Énfasis1 12 2 4" xfId="4571" xr:uid="{00000000-0005-0000-0000-0000AF110000}"/>
    <cellStyle name="Énfasis1 12 2 5" xfId="4572" xr:uid="{00000000-0005-0000-0000-0000B0110000}"/>
    <cellStyle name="Énfasis1 12 2 6" xfId="4573" xr:uid="{00000000-0005-0000-0000-0000B1110000}"/>
    <cellStyle name="Énfasis1 12 3" xfId="4574" xr:uid="{00000000-0005-0000-0000-0000B2110000}"/>
    <cellStyle name="Énfasis1 12 4" xfId="4575" xr:uid="{00000000-0005-0000-0000-0000B3110000}"/>
    <cellStyle name="Énfasis1 12 5" xfId="4576" xr:uid="{00000000-0005-0000-0000-0000B4110000}"/>
    <cellStyle name="Énfasis1 13" xfId="4577" xr:uid="{00000000-0005-0000-0000-0000B5110000}"/>
    <cellStyle name="Énfasis1 14" xfId="4578" xr:uid="{00000000-0005-0000-0000-0000B6110000}"/>
    <cellStyle name="Énfasis1 15" xfId="4579" xr:uid="{00000000-0005-0000-0000-0000B7110000}"/>
    <cellStyle name="Énfasis1 15 2" xfId="4580" xr:uid="{00000000-0005-0000-0000-0000B8110000}"/>
    <cellStyle name="Énfasis1 16" xfId="4581" xr:uid="{00000000-0005-0000-0000-0000B9110000}"/>
    <cellStyle name="Énfasis1 17" xfId="4582" xr:uid="{00000000-0005-0000-0000-0000BA110000}"/>
    <cellStyle name="Énfasis1 18" xfId="4583" xr:uid="{00000000-0005-0000-0000-0000BB110000}"/>
    <cellStyle name="Énfasis1 2" xfId="45" xr:uid="{00000000-0005-0000-0000-0000BC110000}"/>
    <cellStyle name="Énfasis1 2 2" xfId="4584" xr:uid="{00000000-0005-0000-0000-0000BD110000}"/>
    <cellStyle name="Énfasis1 2 2 2" xfId="4585" xr:uid="{00000000-0005-0000-0000-0000BE110000}"/>
    <cellStyle name="Énfasis1 2 2 2 2" xfId="4586" xr:uid="{00000000-0005-0000-0000-0000BF110000}"/>
    <cellStyle name="Énfasis1 2 2 2 3" xfId="4587" xr:uid="{00000000-0005-0000-0000-0000C0110000}"/>
    <cellStyle name="Énfasis1 2 2 2 3 2" xfId="4588" xr:uid="{00000000-0005-0000-0000-0000C1110000}"/>
    <cellStyle name="Énfasis1 2 2 2 4" xfId="4589" xr:uid="{00000000-0005-0000-0000-0000C2110000}"/>
    <cellStyle name="Énfasis1 2 2 2 5" xfId="4590" xr:uid="{00000000-0005-0000-0000-0000C3110000}"/>
    <cellStyle name="Énfasis1 2 2 3" xfId="4591" xr:uid="{00000000-0005-0000-0000-0000C4110000}"/>
    <cellStyle name="Énfasis1 2 2 4" xfId="4592" xr:uid="{00000000-0005-0000-0000-0000C5110000}"/>
    <cellStyle name="Énfasis1 2 2 5" xfId="4593" xr:uid="{00000000-0005-0000-0000-0000C6110000}"/>
    <cellStyle name="Énfasis1 2 2 6" xfId="4594" xr:uid="{00000000-0005-0000-0000-0000C7110000}"/>
    <cellStyle name="Énfasis1 2 3" xfId="4595" xr:uid="{00000000-0005-0000-0000-0000C8110000}"/>
    <cellStyle name="Énfasis1 2 3 2" xfId="4596" xr:uid="{00000000-0005-0000-0000-0000C9110000}"/>
    <cellStyle name="Énfasis1 2 4" xfId="4597" xr:uid="{00000000-0005-0000-0000-0000CA110000}"/>
    <cellStyle name="Énfasis1 2 4 2" xfId="4598" xr:uid="{00000000-0005-0000-0000-0000CB110000}"/>
    <cellStyle name="Énfasis1 2 5" xfId="4599" xr:uid="{00000000-0005-0000-0000-0000CC110000}"/>
    <cellStyle name="Énfasis1 2 6" xfId="4600" xr:uid="{00000000-0005-0000-0000-0000CD110000}"/>
    <cellStyle name="Énfasis1 2 7" xfId="4601" xr:uid="{00000000-0005-0000-0000-0000CE110000}"/>
    <cellStyle name="Énfasis1 2 7 2" xfId="4602" xr:uid="{00000000-0005-0000-0000-0000CF110000}"/>
    <cellStyle name="Énfasis1 3" xfId="4603" xr:uid="{00000000-0005-0000-0000-0000D0110000}"/>
    <cellStyle name="Énfasis1 3 2" xfId="4604" xr:uid="{00000000-0005-0000-0000-0000D1110000}"/>
    <cellStyle name="Énfasis1 3 3" xfId="4605" xr:uid="{00000000-0005-0000-0000-0000D2110000}"/>
    <cellStyle name="Énfasis1 4" xfId="4606" xr:uid="{00000000-0005-0000-0000-0000D3110000}"/>
    <cellStyle name="Énfasis1 4 2" xfId="4607" xr:uid="{00000000-0005-0000-0000-0000D4110000}"/>
    <cellStyle name="Énfasis1 4 3" xfId="4608" xr:uid="{00000000-0005-0000-0000-0000D5110000}"/>
    <cellStyle name="Énfasis1 4 4" xfId="4609" xr:uid="{00000000-0005-0000-0000-0000D6110000}"/>
    <cellStyle name="Énfasis1 5" xfId="4610" xr:uid="{00000000-0005-0000-0000-0000D7110000}"/>
    <cellStyle name="Énfasis1 5 2" xfId="4611" xr:uid="{00000000-0005-0000-0000-0000D8110000}"/>
    <cellStyle name="Énfasis1 5 3" xfId="4612" xr:uid="{00000000-0005-0000-0000-0000D9110000}"/>
    <cellStyle name="Énfasis1 6" xfId="4613" xr:uid="{00000000-0005-0000-0000-0000DA110000}"/>
    <cellStyle name="Énfasis1 7" xfId="4614" xr:uid="{00000000-0005-0000-0000-0000DB110000}"/>
    <cellStyle name="Énfasis1 8" xfId="4615" xr:uid="{00000000-0005-0000-0000-0000DC110000}"/>
    <cellStyle name="Énfasis1 9" xfId="4616" xr:uid="{00000000-0005-0000-0000-0000DD110000}"/>
    <cellStyle name="Énfasis1 9 2" xfId="4617" xr:uid="{00000000-0005-0000-0000-0000DE110000}"/>
    <cellStyle name="Énfasis1 9 2 2" xfId="4618" xr:uid="{00000000-0005-0000-0000-0000DF110000}"/>
    <cellStyle name="Énfasis1 9 2 2 2" xfId="4619" xr:uid="{00000000-0005-0000-0000-0000E0110000}"/>
    <cellStyle name="Énfasis1 9 2 2 3" xfId="4620" xr:uid="{00000000-0005-0000-0000-0000E1110000}"/>
    <cellStyle name="Énfasis1 9 2 2 4" xfId="4621" xr:uid="{00000000-0005-0000-0000-0000E2110000}"/>
    <cellStyle name="Énfasis1 9 2 2 5" xfId="4622" xr:uid="{00000000-0005-0000-0000-0000E3110000}"/>
    <cellStyle name="Énfasis1 9 2 2 6" xfId="4623" xr:uid="{00000000-0005-0000-0000-0000E4110000}"/>
    <cellStyle name="Énfasis1 9 2 3" xfId="4624" xr:uid="{00000000-0005-0000-0000-0000E5110000}"/>
    <cellStyle name="Énfasis1 9 2 4" xfId="4625" xr:uid="{00000000-0005-0000-0000-0000E6110000}"/>
    <cellStyle name="Énfasis1 9 2 5" xfId="4626" xr:uid="{00000000-0005-0000-0000-0000E7110000}"/>
    <cellStyle name="Énfasis1 9 3" xfId="4627" xr:uid="{00000000-0005-0000-0000-0000E8110000}"/>
    <cellStyle name="Énfasis1 9 3 2" xfId="4628" xr:uid="{00000000-0005-0000-0000-0000E9110000}"/>
    <cellStyle name="Énfasis1 9 3 3" xfId="4629" xr:uid="{00000000-0005-0000-0000-0000EA110000}"/>
    <cellStyle name="Énfasis1 9 3 4" xfId="4630" xr:uid="{00000000-0005-0000-0000-0000EB110000}"/>
    <cellStyle name="Énfasis1 9 3 5" xfId="4631" xr:uid="{00000000-0005-0000-0000-0000EC110000}"/>
    <cellStyle name="Énfasis1 9 3 6" xfId="4632" xr:uid="{00000000-0005-0000-0000-0000ED110000}"/>
    <cellStyle name="Énfasis1 9 4" xfId="4633" xr:uid="{00000000-0005-0000-0000-0000EE110000}"/>
    <cellStyle name="Énfasis1 9 5" xfId="4634" xr:uid="{00000000-0005-0000-0000-0000EF110000}"/>
    <cellStyle name="Énfasis1 9 6" xfId="4635" xr:uid="{00000000-0005-0000-0000-0000F0110000}"/>
    <cellStyle name="Énfasis2 10" xfId="4636" xr:uid="{00000000-0005-0000-0000-0000F1110000}"/>
    <cellStyle name="Énfasis2 10 2" xfId="4637" xr:uid="{00000000-0005-0000-0000-0000F2110000}"/>
    <cellStyle name="Énfasis2 10 2 2" xfId="4638" xr:uid="{00000000-0005-0000-0000-0000F3110000}"/>
    <cellStyle name="Énfasis2 10 2 2 2" xfId="4639" xr:uid="{00000000-0005-0000-0000-0000F4110000}"/>
    <cellStyle name="Énfasis2 10 2 3" xfId="4640" xr:uid="{00000000-0005-0000-0000-0000F5110000}"/>
    <cellStyle name="Énfasis2 10 2 4" xfId="4641" xr:uid="{00000000-0005-0000-0000-0000F6110000}"/>
    <cellStyle name="Énfasis2 10 2 5" xfId="4642" xr:uid="{00000000-0005-0000-0000-0000F7110000}"/>
    <cellStyle name="Énfasis2 10 2 6" xfId="4643" xr:uid="{00000000-0005-0000-0000-0000F8110000}"/>
    <cellStyle name="Énfasis2 10 3" xfId="4644" xr:uid="{00000000-0005-0000-0000-0000F9110000}"/>
    <cellStyle name="Énfasis2 10 3 2" xfId="4645" xr:uid="{00000000-0005-0000-0000-0000FA110000}"/>
    <cellStyle name="Énfasis2 10 4" xfId="4646" xr:uid="{00000000-0005-0000-0000-0000FB110000}"/>
    <cellStyle name="Énfasis2 10 5" xfId="4647" xr:uid="{00000000-0005-0000-0000-0000FC110000}"/>
    <cellStyle name="Énfasis2 11" xfId="4648" xr:uid="{00000000-0005-0000-0000-0000FD110000}"/>
    <cellStyle name="Énfasis2 11 2" xfId="4649" xr:uid="{00000000-0005-0000-0000-0000FE110000}"/>
    <cellStyle name="Énfasis2 11 2 2" xfId="4650" xr:uid="{00000000-0005-0000-0000-0000FF110000}"/>
    <cellStyle name="Énfasis2 11 2 3" xfId="4651" xr:uid="{00000000-0005-0000-0000-000000120000}"/>
    <cellStyle name="Énfasis2 11 2 4" xfId="4652" xr:uid="{00000000-0005-0000-0000-000001120000}"/>
    <cellStyle name="Énfasis2 11 2 5" xfId="4653" xr:uid="{00000000-0005-0000-0000-000002120000}"/>
    <cellStyle name="Énfasis2 11 2 6" xfId="4654" xr:uid="{00000000-0005-0000-0000-000003120000}"/>
    <cellStyle name="Énfasis2 11 3" xfId="4655" xr:uid="{00000000-0005-0000-0000-000004120000}"/>
    <cellStyle name="Énfasis2 11 4" xfId="4656" xr:uid="{00000000-0005-0000-0000-000005120000}"/>
    <cellStyle name="Énfasis2 11 5" xfId="4657" xr:uid="{00000000-0005-0000-0000-000006120000}"/>
    <cellStyle name="Énfasis2 12" xfId="4658" xr:uid="{00000000-0005-0000-0000-000007120000}"/>
    <cellStyle name="Énfasis2 12 2" xfId="4659" xr:uid="{00000000-0005-0000-0000-000008120000}"/>
    <cellStyle name="Énfasis2 12 2 2" xfId="4660" xr:uid="{00000000-0005-0000-0000-000009120000}"/>
    <cellStyle name="Énfasis2 12 2 3" xfId="4661" xr:uid="{00000000-0005-0000-0000-00000A120000}"/>
    <cellStyle name="Énfasis2 12 2 4" xfId="4662" xr:uid="{00000000-0005-0000-0000-00000B120000}"/>
    <cellStyle name="Énfasis2 12 2 5" xfId="4663" xr:uid="{00000000-0005-0000-0000-00000C120000}"/>
    <cellStyle name="Énfasis2 12 2 6" xfId="4664" xr:uid="{00000000-0005-0000-0000-00000D120000}"/>
    <cellStyle name="Énfasis2 12 3" xfId="4665" xr:uid="{00000000-0005-0000-0000-00000E120000}"/>
    <cellStyle name="Énfasis2 12 4" xfId="4666" xr:uid="{00000000-0005-0000-0000-00000F120000}"/>
    <cellStyle name="Énfasis2 12 5" xfId="4667" xr:uid="{00000000-0005-0000-0000-000010120000}"/>
    <cellStyle name="Énfasis2 13" xfId="4668" xr:uid="{00000000-0005-0000-0000-000011120000}"/>
    <cellStyle name="Énfasis2 14" xfId="4669" xr:uid="{00000000-0005-0000-0000-000012120000}"/>
    <cellStyle name="Énfasis2 15" xfId="4670" xr:uid="{00000000-0005-0000-0000-000013120000}"/>
    <cellStyle name="Énfasis2 15 2" xfId="4671" xr:uid="{00000000-0005-0000-0000-000014120000}"/>
    <cellStyle name="Énfasis2 16" xfId="4672" xr:uid="{00000000-0005-0000-0000-000015120000}"/>
    <cellStyle name="Énfasis2 17" xfId="4673" xr:uid="{00000000-0005-0000-0000-000016120000}"/>
    <cellStyle name="Énfasis2 18" xfId="4674" xr:uid="{00000000-0005-0000-0000-000017120000}"/>
    <cellStyle name="Énfasis2 2" xfId="46" xr:uid="{00000000-0005-0000-0000-000018120000}"/>
    <cellStyle name="Énfasis2 2 2" xfId="4675" xr:uid="{00000000-0005-0000-0000-000019120000}"/>
    <cellStyle name="Énfasis2 2 2 2" xfId="4676" xr:uid="{00000000-0005-0000-0000-00001A120000}"/>
    <cellStyle name="Énfasis2 2 2 2 2" xfId="4677" xr:uid="{00000000-0005-0000-0000-00001B120000}"/>
    <cellStyle name="Énfasis2 2 2 2 3" xfId="4678" xr:uid="{00000000-0005-0000-0000-00001C120000}"/>
    <cellStyle name="Énfasis2 2 2 2 3 2" xfId="4679" xr:uid="{00000000-0005-0000-0000-00001D120000}"/>
    <cellStyle name="Énfasis2 2 2 2 4" xfId="4680" xr:uid="{00000000-0005-0000-0000-00001E120000}"/>
    <cellStyle name="Énfasis2 2 2 2 5" xfId="4681" xr:uid="{00000000-0005-0000-0000-00001F120000}"/>
    <cellStyle name="Énfasis2 2 2 3" xfId="4682" xr:uid="{00000000-0005-0000-0000-000020120000}"/>
    <cellStyle name="Énfasis2 2 2 4" xfId="4683" xr:uid="{00000000-0005-0000-0000-000021120000}"/>
    <cellStyle name="Énfasis2 2 2 5" xfId="4684" xr:uid="{00000000-0005-0000-0000-000022120000}"/>
    <cellStyle name="Énfasis2 2 2 6" xfId="4685" xr:uid="{00000000-0005-0000-0000-000023120000}"/>
    <cellStyle name="Énfasis2 2 3" xfId="4686" xr:uid="{00000000-0005-0000-0000-000024120000}"/>
    <cellStyle name="Énfasis2 2 3 2" xfId="4687" xr:uid="{00000000-0005-0000-0000-000025120000}"/>
    <cellStyle name="Énfasis2 2 4" xfId="4688" xr:uid="{00000000-0005-0000-0000-000026120000}"/>
    <cellStyle name="Énfasis2 2 4 2" xfId="4689" xr:uid="{00000000-0005-0000-0000-000027120000}"/>
    <cellStyle name="Énfasis2 2 5" xfId="4690" xr:uid="{00000000-0005-0000-0000-000028120000}"/>
    <cellStyle name="Énfasis2 2 6" xfId="4691" xr:uid="{00000000-0005-0000-0000-000029120000}"/>
    <cellStyle name="Énfasis2 2 7" xfId="4692" xr:uid="{00000000-0005-0000-0000-00002A120000}"/>
    <cellStyle name="Énfasis2 2 7 2" xfId="4693" xr:uid="{00000000-0005-0000-0000-00002B120000}"/>
    <cellStyle name="Énfasis2 3" xfId="4694" xr:uid="{00000000-0005-0000-0000-00002C120000}"/>
    <cellStyle name="Énfasis2 3 2" xfId="4695" xr:uid="{00000000-0005-0000-0000-00002D120000}"/>
    <cellStyle name="Énfasis2 3 3" xfId="4696" xr:uid="{00000000-0005-0000-0000-00002E120000}"/>
    <cellStyle name="Énfasis2 4" xfId="4697" xr:uid="{00000000-0005-0000-0000-00002F120000}"/>
    <cellStyle name="Énfasis2 4 2" xfId="4698" xr:uid="{00000000-0005-0000-0000-000030120000}"/>
    <cellStyle name="Énfasis2 4 3" xfId="4699" xr:uid="{00000000-0005-0000-0000-000031120000}"/>
    <cellStyle name="Énfasis2 4 4" xfId="4700" xr:uid="{00000000-0005-0000-0000-000032120000}"/>
    <cellStyle name="Énfasis2 5" xfId="4701" xr:uid="{00000000-0005-0000-0000-000033120000}"/>
    <cellStyle name="Énfasis2 5 2" xfId="4702" xr:uid="{00000000-0005-0000-0000-000034120000}"/>
    <cellStyle name="Énfasis2 5 3" xfId="4703" xr:uid="{00000000-0005-0000-0000-000035120000}"/>
    <cellStyle name="Énfasis2 6" xfId="4704" xr:uid="{00000000-0005-0000-0000-000036120000}"/>
    <cellStyle name="Énfasis2 7" xfId="4705" xr:uid="{00000000-0005-0000-0000-000037120000}"/>
    <cellStyle name="Énfasis2 8" xfId="4706" xr:uid="{00000000-0005-0000-0000-000038120000}"/>
    <cellStyle name="Énfasis2 9" xfId="4707" xr:uid="{00000000-0005-0000-0000-000039120000}"/>
    <cellStyle name="Énfasis2 9 2" xfId="4708" xr:uid="{00000000-0005-0000-0000-00003A120000}"/>
    <cellStyle name="Énfasis2 9 2 2" xfId="4709" xr:uid="{00000000-0005-0000-0000-00003B120000}"/>
    <cellStyle name="Énfasis2 9 2 2 2" xfId="4710" xr:uid="{00000000-0005-0000-0000-00003C120000}"/>
    <cellStyle name="Énfasis2 9 2 2 3" xfId="4711" xr:uid="{00000000-0005-0000-0000-00003D120000}"/>
    <cellStyle name="Énfasis2 9 2 2 4" xfId="4712" xr:uid="{00000000-0005-0000-0000-00003E120000}"/>
    <cellStyle name="Énfasis2 9 2 2 5" xfId="4713" xr:uid="{00000000-0005-0000-0000-00003F120000}"/>
    <cellStyle name="Énfasis2 9 2 2 6" xfId="4714" xr:uid="{00000000-0005-0000-0000-000040120000}"/>
    <cellStyle name="Énfasis2 9 2 3" xfId="4715" xr:uid="{00000000-0005-0000-0000-000041120000}"/>
    <cellStyle name="Énfasis2 9 2 4" xfId="4716" xr:uid="{00000000-0005-0000-0000-000042120000}"/>
    <cellStyle name="Énfasis2 9 2 5" xfId="4717" xr:uid="{00000000-0005-0000-0000-000043120000}"/>
    <cellStyle name="Énfasis2 9 3" xfId="4718" xr:uid="{00000000-0005-0000-0000-000044120000}"/>
    <cellStyle name="Énfasis2 9 3 2" xfId="4719" xr:uid="{00000000-0005-0000-0000-000045120000}"/>
    <cellStyle name="Énfasis2 9 3 3" xfId="4720" xr:uid="{00000000-0005-0000-0000-000046120000}"/>
    <cellStyle name="Énfasis2 9 3 4" xfId="4721" xr:uid="{00000000-0005-0000-0000-000047120000}"/>
    <cellStyle name="Énfasis2 9 3 5" xfId="4722" xr:uid="{00000000-0005-0000-0000-000048120000}"/>
    <cellStyle name="Énfasis2 9 3 6" xfId="4723" xr:uid="{00000000-0005-0000-0000-000049120000}"/>
    <cellStyle name="Énfasis2 9 4" xfId="4724" xr:uid="{00000000-0005-0000-0000-00004A120000}"/>
    <cellStyle name="Énfasis2 9 5" xfId="4725" xr:uid="{00000000-0005-0000-0000-00004B120000}"/>
    <cellStyle name="Énfasis2 9 6" xfId="4726" xr:uid="{00000000-0005-0000-0000-00004C120000}"/>
    <cellStyle name="Énfasis3 10" xfId="4727" xr:uid="{00000000-0005-0000-0000-00004D120000}"/>
    <cellStyle name="Énfasis3 10 2" xfId="4728" xr:uid="{00000000-0005-0000-0000-00004E120000}"/>
    <cellStyle name="Énfasis3 10 2 2" xfId="4729" xr:uid="{00000000-0005-0000-0000-00004F120000}"/>
    <cellStyle name="Énfasis3 10 2 2 2" xfId="4730" xr:uid="{00000000-0005-0000-0000-000050120000}"/>
    <cellStyle name="Énfasis3 10 2 3" xfId="4731" xr:uid="{00000000-0005-0000-0000-000051120000}"/>
    <cellStyle name="Énfasis3 10 2 4" xfId="4732" xr:uid="{00000000-0005-0000-0000-000052120000}"/>
    <cellStyle name="Énfasis3 10 2 5" xfId="4733" xr:uid="{00000000-0005-0000-0000-000053120000}"/>
    <cellStyle name="Énfasis3 10 2 6" xfId="4734" xr:uid="{00000000-0005-0000-0000-000054120000}"/>
    <cellStyle name="Énfasis3 10 3" xfId="4735" xr:uid="{00000000-0005-0000-0000-000055120000}"/>
    <cellStyle name="Énfasis3 10 3 2" xfId="4736" xr:uid="{00000000-0005-0000-0000-000056120000}"/>
    <cellStyle name="Énfasis3 10 4" xfId="4737" xr:uid="{00000000-0005-0000-0000-000057120000}"/>
    <cellStyle name="Énfasis3 10 5" xfId="4738" xr:uid="{00000000-0005-0000-0000-000058120000}"/>
    <cellStyle name="Énfasis3 11" xfId="4739" xr:uid="{00000000-0005-0000-0000-000059120000}"/>
    <cellStyle name="Énfasis3 11 2" xfId="4740" xr:uid="{00000000-0005-0000-0000-00005A120000}"/>
    <cellStyle name="Énfasis3 11 2 2" xfId="4741" xr:uid="{00000000-0005-0000-0000-00005B120000}"/>
    <cellStyle name="Énfasis3 11 2 3" xfId="4742" xr:uid="{00000000-0005-0000-0000-00005C120000}"/>
    <cellStyle name="Énfasis3 11 2 4" xfId="4743" xr:uid="{00000000-0005-0000-0000-00005D120000}"/>
    <cellStyle name="Énfasis3 11 2 5" xfId="4744" xr:uid="{00000000-0005-0000-0000-00005E120000}"/>
    <cellStyle name="Énfasis3 11 2 6" xfId="4745" xr:uid="{00000000-0005-0000-0000-00005F120000}"/>
    <cellStyle name="Énfasis3 11 3" xfId="4746" xr:uid="{00000000-0005-0000-0000-000060120000}"/>
    <cellStyle name="Énfasis3 11 4" xfId="4747" xr:uid="{00000000-0005-0000-0000-000061120000}"/>
    <cellStyle name="Énfasis3 11 5" xfId="4748" xr:uid="{00000000-0005-0000-0000-000062120000}"/>
    <cellStyle name="Énfasis3 12" xfId="4749" xr:uid="{00000000-0005-0000-0000-000063120000}"/>
    <cellStyle name="Énfasis3 12 2" xfId="4750" xr:uid="{00000000-0005-0000-0000-000064120000}"/>
    <cellStyle name="Énfasis3 12 2 2" xfId="4751" xr:uid="{00000000-0005-0000-0000-000065120000}"/>
    <cellStyle name="Énfasis3 12 2 3" xfId="4752" xr:uid="{00000000-0005-0000-0000-000066120000}"/>
    <cellStyle name="Énfasis3 12 2 4" xfId="4753" xr:uid="{00000000-0005-0000-0000-000067120000}"/>
    <cellStyle name="Énfasis3 12 2 5" xfId="4754" xr:uid="{00000000-0005-0000-0000-000068120000}"/>
    <cellStyle name="Énfasis3 12 2 6" xfId="4755" xr:uid="{00000000-0005-0000-0000-000069120000}"/>
    <cellStyle name="Énfasis3 12 3" xfId="4756" xr:uid="{00000000-0005-0000-0000-00006A120000}"/>
    <cellStyle name="Énfasis3 12 4" xfId="4757" xr:uid="{00000000-0005-0000-0000-00006B120000}"/>
    <cellStyle name="Énfasis3 12 5" xfId="4758" xr:uid="{00000000-0005-0000-0000-00006C120000}"/>
    <cellStyle name="Énfasis3 13" xfId="4759" xr:uid="{00000000-0005-0000-0000-00006D120000}"/>
    <cellStyle name="Énfasis3 14" xfId="4760" xr:uid="{00000000-0005-0000-0000-00006E120000}"/>
    <cellStyle name="Énfasis3 15" xfId="4761" xr:uid="{00000000-0005-0000-0000-00006F120000}"/>
    <cellStyle name="Énfasis3 15 2" xfId="4762" xr:uid="{00000000-0005-0000-0000-000070120000}"/>
    <cellStyle name="Énfasis3 16" xfId="4763" xr:uid="{00000000-0005-0000-0000-000071120000}"/>
    <cellStyle name="Énfasis3 17" xfId="4764" xr:uid="{00000000-0005-0000-0000-000072120000}"/>
    <cellStyle name="Énfasis3 18" xfId="4765" xr:uid="{00000000-0005-0000-0000-000073120000}"/>
    <cellStyle name="Énfasis3 2" xfId="47" xr:uid="{00000000-0005-0000-0000-000074120000}"/>
    <cellStyle name="Énfasis3 2 2" xfId="4766" xr:uid="{00000000-0005-0000-0000-000075120000}"/>
    <cellStyle name="Énfasis3 2 2 2" xfId="4767" xr:uid="{00000000-0005-0000-0000-000076120000}"/>
    <cellStyle name="Énfasis3 2 2 2 2" xfId="4768" xr:uid="{00000000-0005-0000-0000-000077120000}"/>
    <cellStyle name="Énfasis3 2 2 2 3" xfId="4769" xr:uid="{00000000-0005-0000-0000-000078120000}"/>
    <cellStyle name="Énfasis3 2 2 2 3 2" xfId="4770" xr:uid="{00000000-0005-0000-0000-000079120000}"/>
    <cellStyle name="Énfasis3 2 2 2 4" xfId="4771" xr:uid="{00000000-0005-0000-0000-00007A120000}"/>
    <cellStyle name="Énfasis3 2 2 2 5" xfId="4772" xr:uid="{00000000-0005-0000-0000-00007B120000}"/>
    <cellStyle name="Énfasis3 2 2 3" xfId="4773" xr:uid="{00000000-0005-0000-0000-00007C120000}"/>
    <cellStyle name="Énfasis3 2 2 4" xfId="4774" xr:uid="{00000000-0005-0000-0000-00007D120000}"/>
    <cellStyle name="Énfasis3 2 2 5" xfId="4775" xr:uid="{00000000-0005-0000-0000-00007E120000}"/>
    <cellStyle name="Énfasis3 2 2 6" xfId="4776" xr:uid="{00000000-0005-0000-0000-00007F120000}"/>
    <cellStyle name="Énfasis3 2 3" xfId="4777" xr:uid="{00000000-0005-0000-0000-000080120000}"/>
    <cellStyle name="Énfasis3 2 3 2" xfId="4778" xr:uid="{00000000-0005-0000-0000-000081120000}"/>
    <cellStyle name="Énfasis3 2 4" xfId="4779" xr:uid="{00000000-0005-0000-0000-000082120000}"/>
    <cellStyle name="Énfasis3 2 4 2" xfId="4780" xr:uid="{00000000-0005-0000-0000-000083120000}"/>
    <cellStyle name="Énfasis3 2 5" xfId="4781" xr:uid="{00000000-0005-0000-0000-000084120000}"/>
    <cellStyle name="Énfasis3 2 6" xfId="4782" xr:uid="{00000000-0005-0000-0000-000085120000}"/>
    <cellStyle name="Énfasis3 2 7" xfId="4783" xr:uid="{00000000-0005-0000-0000-000086120000}"/>
    <cellStyle name="Énfasis3 2 7 2" xfId="4784" xr:uid="{00000000-0005-0000-0000-000087120000}"/>
    <cellStyle name="Énfasis3 3" xfId="4785" xr:uid="{00000000-0005-0000-0000-000088120000}"/>
    <cellStyle name="Énfasis3 3 2" xfId="4786" xr:uid="{00000000-0005-0000-0000-000089120000}"/>
    <cellStyle name="Énfasis3 3 3" xfId="4787" xr:uid="{00000000-0005-0000-0000-00008A120000}"/>
    <cellStyle name="Énfasis3 4" xfId="4788" xr:uid="{00000000-0005-0000-0000-00008B120000}"/>
    <cellStyle name="Énfasis3 4 2" xfId="4789" xr:uid="{00000000-0005-0000-0000-00008C120000}"/>
    <cellStyle name="Énfasis3 4 3" xfId="4790" xr:uid="{00000000-0005-0000-0000-00008D120000}"/>
    <cellStyle name="Énfasis3 4 4" xfId="4791" xr:uid="{00000000-0005-0000-0000-00008E120000}"/>
    <cellStyle name="Énfasis3 5" xfId="4792" xr:uid="{00000000-0005-0000-0000-00008F120000}"/>
    <cellStyle name="Énfasis3 5 2" xfId="4793" xr:uid="{00000000-0005-0000-0000-000090120000}"/>
    <cellStyle name="Énfasis3 5 3" xfId="4794" xr:uid="{00000000-0005-0000-0000-000091120000}"/>
    <cellStyle name="Énfasis3 6" xfId="4795" xr:uid="{00000000-0005-0000-0000-000092120000}"/>
    <cellStyle name="Énfasis3 7" xfId="4796" xr:uid="{00000000-0005-0000-0000-000093120000}"/>
    <cellStyle name="Énfasis3 8" xfId="4797" xr:uid="{00000000-0005-0000-0000-000094120000}"/>
    <cellStyle name="Énfasis3 9" xfId="4798" xr:uid="{00000000-0005-0000-0000-000095120000}"/>
    <cellStyle name="Énfasis3 9 2" xfId="4799" xr:uid="{00000000-0005-0000-0000-000096120000}"/>
    <cellStyle name="Énfasis3 9 2 2" xfId="4800" xr:uid="{00000000-0005-0000-0000-000097120000}"/>
    <cellStyle name="Énfasis3 9 2 2 2" xfId="4801" xr:uid="{00000000-0005-0000-0000-000098120000}"/>
    <cellStyle name="Énfasis3 9 2 2 3" xfId="4802" xr:uid="{00000000-0005-0000-0000-000099120000}"/>
    <cellStyle name="Énfasis3 9 2 2 4" xfId="4803" xr:uid="{00000000-0005-0000-0000-00009A120000}"/>
    <cellStyle name="Énfasis3 9 2 2 5" xfId="4804" xr:uid="{00000000-0005-0000-0000-00009B120000}"/>
    <cellStyle name="Énfasis3 9 2 2 6" xfId="4805" xr:uid="{00000000-0005-0000-0000-00009C120000}"/>
    <cellStyle name="Énfasis3 9 2 3" xfId="4806" xr:uid="{00000000-0005-0000-0000-00009D120000}"/>
    <cellStyle name="Énfasis3 9 2 4" xfId="4807" xr:uid="{00000000-0005-0000-0000-00009E120000}"/>
    <cellStyle name="Énfasis3 9 2 5" xfId="4808" xr:uid="{00000000-0005-0000-0000-00009F120000}"/>
    <cellStyle name="Énfasis3 9 3" xfId="4809" xr:uid="{00000000-0005-0000-0000-0000A0120000}"/>
    <cellStyle name="Énfasis3 9 3 2" xfId="4810" xr:uid="{00000000-0005-0000-0000-0000A1120000}"/>
    <cellStyle name="Énfasis3 9 3 3" xfId="4811" xr:uid="{00000000-0005-0000-0000-0000A2120000}"/>
    <cellStyle name="Énfasis3 9 3 4" xfId="4812" xr:uid="{00000000-0005-0000-0000-0000A3120000}"/>
    <cellStyle name="Énfasis3 9 3 5" xfId="4813" xr:uid="{00000000-0005-0000-0000-0000A4120000}"/>
    <cellStyle name="Énfasis3 9 3 6" xfId="4814" xr:uid="{00000000-0005-0000-0000-0000A5120000}"/>
    <cellStyle name="Énfasis3 9 4" xfId="4815" xr:uid="{00000000-0005-0000-0000-0000A6120000}"/>
    <cellStyle name="Énfasis3 9 5" xfId="4816" xr:uid="{00000000-0005-0000-0000-0000A7120000}"/>
    <cellStyle name="Énfasis3 9 6" xfId="4817" xr:uid="{00000000-0005-0000-0000-0000A8120000}"/>
    <cellStyle name="Énfasis4 10" xfId="4818" xr:uid="{00000000-0005-0000-0000-0000A9120000}"/>
    <cellStyle name="Énfasis4 10 2" xfId="4819" xr:uid="{00000000-0005-0000-0000-0000AA120000}"/>
    <cellStyle name="Énfasis4 10 2 2" xfId="4820" xr:uid="{00000000-0005-0000-0000-0000AB120000}"/>
    <cellStyle name="Énfasis4 10 2 2 2" xfId="4821" xr:uid="{00000000-0005-0000-0000-0000AC120000}"/>
    <cellStyle name="Énfasis4 10 2 3" xfId="4822" xr:uid="{00000000-0005-0000-0000-0000AD120000}"/>
    <cellStyle name="Énfasis4 10 2 4" xfId="4823" xr:uid="{00000000-0005-0000-0000-0000AE120000}"/>
    <cellStyle name="Énfasis4 10 2 5" xfId="4824" xr:uid="{00000000-0005-0000-0000-0000AF120000}"/>
    <cellStyle name="Énfasis4 10 2 6" xfId="4825" xr:uid="{00000000-0005-0000-0000-0000B0120000}"/>
    <cellStyle name="Énfasis4 10 3" xfId="4826" xr:uid="{00000000-0005-0000-0000-0000B1120000}"/>
    <cellStyle name="Énfasis4 10 3 2" xfId="4827" xr:uid="{00000000-0005-0000-0000-0000B2120000}"/>
    <cellStyle name="Énfasis4 10 4" xfId="4828" xr:uid="{00000000-0005-0000-0000-0000B3120000}"/>
    <cellStyle name="Énfasis4 10 5" xfId="4829" xr:uid="{00000000-0005-0000-0000-0000B4120000}"/>
    <cellStyle name="Énfasis4 11" xfId="4830" xr:uid="{00000000-0005-0000-0000-0000B5120000}"/>
    <cellStyle name="Énfasis4 11 2" xfId="4831" xr:uid="{00000000-0005-0000-0000-0000B6120000}"/>
    <cellStyle name="Énfasis4 11 2 2" xfId="4832" xr:uid="{00000000-0005-0000-0000-0000B7120000}"/>
    <cellStyle name="Énfasis4 11 2 3" xfId="4833" xr:uid="{00000000-0005-0000-0000-0000B8120000}"/>
    <cellStyle name="Énfasis4 11 2 4" xfId="4834" xr:uid="{00000000-0005-0000-0000-0000B9120000}"/>
    <cellStyle name="Énfasis4 11 2 5" xfId="4835" xr:uid="{00000000-0005-0000-0000-0000BA120000}"/>
    <cellStyle name="Énfasis4 11 2 6" xfId="4836" xr:uid="{00000000-0005-0000-0000-0000BB120000}"/>
    <cellStyle name="Énfasis4 11 3" xfId="4837" xr:uid="{00000000-0005-0000-0000-0000BC120000}"/>
    <cellStyle name="Énfasis4 11 4" xfId="4838" xr:uid="{00000000-0005-0000-0000-0000BD120000}"/>
    <cellStyle name="Énfasis4 11 5" xfId="4839" xr:uid="{00000000-0005-0000-0000-0000BE120000}"/>
    <cellStyle name="Énfasis4 12" xfId="4840" xr:uid="{00000000-0005-0000-0000-0000BF120000}"/>
    <cellStyle name="Énfasis4 12 2" xfId="4841" xr:uid="{00000000-0005-0000-0000-0000C0120000}"/>
    <cellStyle name="Énfasis4 12 2 2" xfId="4842" xr:uid="{00000000-0005-0000-0000-0000C1120000}"/>
    <cellStyle name="Énfasis4 12 2 3" xfId="4843" xr:uid="{00000000-0005-0000-0000-0000C2120000}"/>
    <cellStyle name="Énfasis4 12 2 4" xfId="4844" xr:uid="{00000000-0005-0000-0000-0000C3120000}"/>
    <cellStyle name="Énfasis4 12 2 5" xfId="4845" xr:uid="{00000000-0005-0000-0000-0000C4120000}"/>
    <cellStyle name="Énfasis4 12 2 6" xfId="4846" xr:uid="{00000000-0005-0000-0000-0000C5120000}"/>
    <cellStyle name="Énfasis4 12 3" xfId="4847" xr:uid="{00000000-0005-0000-0000-0000C6120000}"/>
    <cellStyle name="Énfasis4 12 4" xfId="4848" xr:uid="{00000000-0005-0000-0000-0000C7120000}"/>
    <cellStyle name="Énfasis4 12 5" xfId="4849" xr:uid="{00000000-0005-0000-0000-0000C8120000}"/>
    <cellStyle name="Énfasis4 13" xfId="4850" xr:uid="{00000000-0005-0000-0000-0000C9120000}"/>
    <cellStyle name="Énfasis4 14" xfId="4851" xr:uid="{00000000-0005-0000-0000-0000CA120000}"/>
    <cellStyle name="Énfasis4 15" xfId="4852" xr:uid="{00000000-0005-0000-0000-0000CB120000}"/>
    <cellStyle name="Énfasis4 15 2" xfId="4853" xr:uid="{00000000-0005-0000-0000-0000CC120000}"/>
    <cellStyle name="Énfasis4 16" xfId="4854" xr:uid="{00000000-0005-0000-0000-0000CD120000}"/>
    <cellStyle name="Énfasis4 17" xfId="4855" xr:uid="{00000000-0005-0000-0000-0000CE120000}"/>
    <cellStyle name="Énfasis4 18" xfId="4856" xr:uid="{00000000-0005-0000-0000-0000CF120000}"/>
    <cellStyle name="Énfasis4 2" xfId="48" xr:uid="{00000000-0005-0000-0000-0000D0120000}"/>
    <cellStyle name="Énfasis4 2 2" xfId="4857" xr:uid="{00000000-0005-0000-0000-0000D1120000}"/>
    <cellStyle name="Énfasis4 2 2 2" xfId="4858" xr:uid="{00000000-0005-0000-0000-0000D2120000}"/>
    <cellStyle name="Énfasis4 2 2 2 2" xfId="4859" xr:uid="{00000000-0005-0000-0000-0000D3120000}"/>
    <cellStyle name="Énfasis4 2 2 2 3" xfId="4860" xr:uid="{00000000-0005-0000-0000-0000D4120000}"/>
    <cellStyle name="Énfasis4 2 2 2 3 2" xfId="4861" xr:uid="{00000000-0005-0000-0000-0000D5120000}"/>
    <cellStyle name="Énfasis4 2 2 2 4" xfId="4862" xr:uid="{00000000-0005-0000-0000-0000D6120000}"/>
    <cellStyle name="Énfasis4 2 2 2 5" xfId="4863" xr:uid="{00000000-0005-0000-0000-0000D7120000}"/>
    <cellStyle name="Énfasis4 2 2 3" xfId="4864" xr:uid="{00000000-0005-0000-0000-0000D8120000}"/>
    <cellStyle name="Énfasis4 2 2 4" xfId="4865" xr:uid="{00000000-0005-0000-0000-0000D9120000}"/>
    <cellStyle name="Énfasis4 2 2 5" xfId="4866" xr:uid="{00000000-0005-0000-0000-0000DA120000}"/>
    <cellStyle name="Énfasis4 2 2 6" xfId="4867" xr:uid="{00000000-0005-0000-0000-0000DB120000}"/>
    <cellStyle name="Énfasis4 2 3" xfId="4868" xr:uid="{00000000-0005-0000-0000-0000DC120000}"/>
    <cellStyle name="Énfasis4 2 3 2" xfId="4869" xr:uid="{00000000-0005-0000-0000-0000DD120000}"/>
    <cellStyle name="Énfasis4 2 4" xfId="4870" xr:uid="{00000000-0005-0000-0000-0000DE120000}"/>
    <cellStyle name="Énfasis4 2 4 2" xfId="4871" xr:uid="{00000000-0005-0000-0000-0000DF120000}"/>
    <cellStyle name="Énfasis4 2 5" xfId="4872" xr:uid="{00000000-0005-0000-0000-0000E0120000}"/>
    <cellStyle name="Énfasis4 2 6" xfId="4873" xr:uid="{00000000-0005-0000-0000-0000E1120000}"/>
    <cellStyle name="Énfasis4 2 7" xfId="4874" xr:uid="{00000000-0005-0000-0000-0000E2120000}"/>
    <cellStyle name="Énfasis4 2 7 2" xfId="4875" xr:uid="{00000000-0005-0000-0000-0000E3120000}"/>
    <cellStyle name="Énfasis4 3" xfId="4876" xr:uid="{00000000-0005-0000-0000-0000E4120000}"/>
    <cellStyle name="Énfasis4 3 2" xfId="4877" xr:uid="{00000000-0005-0000-0000-0000E5120000}"/>
    <cellStyle name="Énfasis4 3 3" xfId="4878" xr:uid="{00000000-0005-0000-0000-0000E6120000}"/>
    <cellStyle name="Énfasis4 4" xfId="4879" xr:uid="{00000000-0005-0000-0000-0000E7120000}"/>
    <cellStyle name="Énfasis4 4 2" xfId="4880" xr:uid="{00000000-0005-0000-0000-0000E8120000}"/>
    <cellStyle name="Énfasis4 4 3" xfId="4881" xr:uid="{00000000-0005-0000-0000-0000E9120000}"/>
    <cellStyle name="Énfasis4 4 4" xfId="4882" xr:uid="{00000000-0005-0000-0000-0000EA120000}"/>
    <cellStyle name="Énfasis4 5" xfId="4883" xr:uid="{00000000-0005-0000-0000-0000EB120000}"/>
    <cellStyle name="Énfasis4 5 2" xfId="4884" xr:uid="{00000000-0005-0000-0000-0000EC120000}"/>
    <cellStyle name="Énfasis4 5 3" xfId="4885" xr:uid="{00000000-0005-0000-0000-0000ED120000}"/>
    <cellStyle name="Énfasis4 6" xfId="4886" xr:uid="{00000000-0005-0000-0000-0000EE120000}"/>
    <cellStyle name="Énfasis4 7" xfId="4887" xr:uid="{00000000-0005-0000-0000-0000EF120000}"/>
    <cellStyle name="Énfasis4 8" xfId="4888" xr:uid="{00000000-0005-0000-0000-0000F0120000}"/>
    <cellStyle name="Énfasis4 9" xfId="4889" xr:uid="{00000000-0005-0000-0000-0000F1120000}"/>
    <cellStyle name="Énfasis4 9 2" xfId="4890" xr:uid="{00000000-0005-0000-0000-0000F2120000}"/>
    <cellStyle name="Énfasis4 9 2 2" xfId="4891" xr:uid="{00000000-0005-0000-0000-0000F3120000}"/>
    <cellStyle name="Énfasis4 9 2 2 2" xfId="4892" xr:uid="{00000000-0005-0000-0000-0000F4120000}"/>
    <cellStyle name="Énfasis4 9 2 2 3" xfId="4893" xr:uid="{00000000-0005-0000-0000-0000F5120000}"/>
    <cellStyle name="Énfasis4 9 2 2 4" xfId="4894" xr:uid="{00000000-0005-0000-0000-0000F6120000}"/>
    <cellStyle name="Énfasis4 9 2 2 5" xfId="4895" xr:uid="{00000000-0005-0000-0000-0000F7120000}"/>
    <cellStyle name="Énfasis4 9 2 2 6" xfId="4896" xr:uid="{00000000-0005-0000-0000-0000F8120000}"/>
    <cellStyle name="Énfasis4 9 2 3" xfId="4897" xr:uid="{00000000-0005-0000-0000-0000F9120000}"/>
    <cellStyle name="Énfasis4 9 2 4" xfId="4898" xr:uid="{00000000-0005-0000-0000-0000FA120000}"/>
    <cellStyle name="Énfasis4 9 2 5" xfId="4899" xr:uid="{00000000-0005-0000-0000-0000FB120000}"/>
    <cellStyle name="Énfasis4 9 3" xfId="4900" xr:uid="{00000000-0005-0000-0000-0000FC120000}"/>
    <cellStyle name="Énfasis4 9 3 2" xfId="4901" xr:uid="{00000000-0005-0000-0000-0000FD120000}"/>
    <cellStyle name="Énfasis4 9 3 3" xfId="4902" xr:uid="{00000000-0005-0000-0000-0000FE120000}"/>
    <cellStyle name="Énfasis4 9 3 4" xfId="4903" xr:uid="{00000000-0005-0000-0000-0000FF120000}"/>
    <cellStyle name="Énfasis4 9 3 5" xfId="4904" xr:uid="{00000000-0005-0000-0000-000000130000}"/>
    <cellStyle name="Énfasis4 9 3 6" xfId="4905" xr:uid="{00000000-0005-0000-0000-000001130000}"/>
    <cellStyle name="Énfasis4 9 4" xfId="4906" xr:uid="{00000000-0005-0000-0000-000002130000}"/>
    <cellStyle name="Énfasis4 9 5" xfId="4907" xr:uid="{00000000-0005-0000-0000-000003130000}"/>
    <cellStyle name="Énfasis4 9 6" xfId="4908" xr:uid="{00000000-0005-0000-0000-000004130000}"/>
    <cellStyle name="Énfasis5 10" xfId="4909" xr:uid="{00000000-0005-0000-0000-000005130000}"/>
    <cellStyle name="Énfasis5 10 2" xfId="4910" xr:uid="{00000000-0005-0000-0000-000006130000}"/>
    <cellStyle name="Énfasis5 10 2 2" xfId="4911" xr:uid="{00000000-0005-0000-0000-000007130000}"/>
    <cellStyle name="Énfasis5 10 2 2 2" xfId="4912" xr:uid="{00000000-0005-0000-0000-000008130000}"/>
    <cellStyle name="Énfasis5 10 2 3" xfId="4913" xr:uid="{00000000-0005-0000-0000-000009130000}"/>
    <cellStyle name="Énfasis5 10 2 4" xfId="4914" xr:uid="{00000000-0005-0000-0000-00000A130000}"/>
    <cellStyle name="Énfasis5 10 2 5" xfId="4915" xr:uid="{00000000-0005-0000-0000-00000B130000}"/>
    <cellStyle name="Énfasis5 10 2 6" xfId="4916" xr:uid="{00000000-0005-0000-0000-00000C130000}"/>
    <cellStyle name="Énfasis5 10 3" xfId="4917" xr:uid="{00000000-0005-0000-0000-00000D130000}"/>
    <cellStyle name="Énfasis5 10 3 2" xfId="4918" xr:uid="{00000000-0005-0000-0000-00000E130000}"/>
    <cellStyle name="Énfasis5 10 4" xfId="4919" xr:uid="{00000000-0005-0000-0000-00000F130000}"/>
    <cellStyle name="Énfasis5 10 5" xfId="4920" xr:uid="{00000000-0005-0000-0000-000010130000}"/>
    <cellStyle name="Énfasis5 11" xfId="4921" xr:uid="{00000000-0005-0000-0000-000011130000}"/>
    <cellStyle name="Énfasis5 11 2" xfId="4922" xr:uid="{00000000-0005-0000-0000-000012130000}"/>
    <cellStyle name="Énfasis5 11 2 2" xfId="4923" xr:uid="{00000000-0005-0000-0000-000013130000}"/>
    <cellStyle name="Énfasis5 11 2 3" xfId="4924" xr:uid="{00000000-0005-0000-0000-000014130000}"/>
    <cellStyle name="Énfasis5 11 2 4" xfId="4925" xr:uid="{00000000-0005-0000-0000-000015130000}"/>
    <cellStyle name="Énfasis5 11 2 5" xfId="4926" xr:uid="{00000000-0005-0000-0000-000016130000}"/>
    <cellStyle name="Énfasis5 11 2 6" xfId="4927" xr:uid="{00000000-0005-0000-0000-000017130000}"/>
    <cellStyle name="Énfasis5 11 3" xfId="4928" xr:uid="{00000000-0005-0000-0000-000018130000}"/>
    <cellStyle name="Énfasis5 11 4" xfId="4929" xr:uid="{00000000-0005-0000-0000-000019130000}"/>
    <cellStyle name="Énfasis5 11 5" xfId="4930" xr:uid="{00000000-0005-0000-0000-00001A130000}"/>
    <cellStyle name="Énfasis5 12" xfId="4931" xr:uid="{00000000-0005-0000-0000-00001B130000}"/>
    <cellStyle name="Énfasis5 12 2" xfId="4932" xr:uid="{00000000-0005-0000-0000-00001C130000}"/>
    <cellStyle name="Énfasis5 12 2 2" xfId="4933" xr:uid="{00000000-0005-0000-0000-00001D130000}"/>
    <cellStyle name="Énfasis5 12 2 3" xfId="4934" xr:uid="{00000000-0005-0000-0000-00001E130000}"/>
    <cellStyle name="Énfasis5 12 2 4" xfId="4935" xr:uid="{00000000-0005-0000-0000-00001F130000}"/>
    <cellStyle name="Énfasis5 12 2 5" xfId="4936" xr:uid="{00000000-0005-0000-0000-000020130000}"/>
    <cellStyle name="Énfasis5 12 2 6" xfId="4937" xr:uid="{00000000-0005-0000-0000-000021130000}"/>
    <cellStyle name="Énfasis5 12 3" xfId="4938" xr:uid="{00000000-0005-0000-0000-000022130000}"/>
    <cellStyle name="Énfasis5 12 4" xfId="4939" xr:uid="{00000000-0005-0000-0000-000023130000}"/>
    <cellStyle name="Énfasis5 12 5" xfId="4940" xr:uid="{00000000-0005-0000-0000-000024130000}"/>
    <cellStyle name="Énfasis5 13" xfId="4941" xr:uid="{00000000-0005-0000-0000-000025130000}"/>
    <cellStyle name="Énfasis5 14" xfId="4942" xr:uid="{00000000-0005-0000-0000-000026130000}"/>
    <cellStyle name="Énfasis5 15" xfId="4943" xr:uid="{00000000-0005-0000-0000-000027130000}"/>
    <cellStyle name="Énfasis5 15 2" xfId="4944" xr:uid="{00000000-0005-0000-0000-000028130000}"/>
    <cellStyle name="Énfasis5 16" xfId="4945" xr:uid="{00000000-0005-0000-0000-000029130000}"/>
    <cellStyle name="Énfasis5 17" xfId="4946" xr:uid="{00000000-0005-0000-0000-00002A130000}"/>
    <cellStyle name="Énfasis5 18" xfId="4947" xr:uid="{00000000-0005-0000-0000-00002B130000}"/>
    <cellStyle name="Énfasis5 2" xfId="49" xr:uid="{00000000-0005-0000-0000-00002C130000}"/>
    <cellStyle name="Énfasis5 2 2" xfId="4948" xr:uid="{00000000-0005-0000-0000-00002D130000}"/>
    <cellStyle name="Énfasis5 2 2 2" xfId="4949" xr:uid="{00000000-0005-0000-0000-00002E130000}"/>
    <cellStyle name="Énfasis5 2 2 2 2" xfId="4950" xr:uid="{00000000-0005-0000-0000-00002F130000}"/>
    <cellStyle name="Énfasis5 2 2 2 3" xfId="4951" xr:uid="{00000000-0005-0000-0000-000030130000}"/>
    <cellStyle name="Énfasis5 2 2 2 3 2" xfId="4952" xr:uid="{00000000-0005-0000-0000-000031130000}"/>
    <cellStyle name="Énfasis5 2 2 2 4" xfId="4953" xr:uid="{00000000-0005-0000-0000-000032130000}"/>
    <cellStyle name="Énfasis5 2 2 2 5" xfId="4954" xr:uid="{00000000-0005-0000-0000-000033130000}"/>
    <cellStyle name="Énfasis5 2 2 3" xfId="4955" xr:uid="{00000000-0005-0000-0000-000034130000}"/>
    <cellStyle name="Énfasis5 2 2 4" xfId="4956" xr:uid="{00000000-0005-0000-0000-000035130000}"/>
    <cellStyle name="Énfasis5 2 2 5" xfId="4957" xr:uid="{00000000-0005-0000-0000-000036130000}"/>
    <cellStyle name="Énfasis5 2 2 6" xfId="4958" xr:uid="{00000000-0005-0000-0000-000037130000}"/>
    <cellStyle name="Énfasis5 2 3" xfId="4959" xr:uid="{00000000-0005-0000-0000-000038130000}"/>
    <cellStyle name="Énfasis5 2 3 2" xfId="4960" xr:uid="{00000000-0005-0000-0000-000039130000}"/>
    <cellStyle name="Énfasis5 2 4" xfId="4961" xr:uid="{00000000-0005-0000-0000-00003A130000}"/>
    <cellStyle name="Énfasis5 2 4 2" xfId="4962" xr:uid="{00000000-0005-0000-0000-00003B130000}"/>
    <cellStyle name="Énfasis5 2 5" xfId="4963" xr:uid="{00000000-0005-0000-0000-00003C130000}"/>
    <cellStyle name="Énfasis5 2 6" xfId="4964" xr:uid="{00000000-0005-0000-0000-00003D130000}"/>
    <cellStyle name="Énfasis5 2 7" xfId="4965" xr:uid="{00000000-0005-0000-0000-00003E130000}"/>
    <cellStyle name="Énfasis5 2 7 2" xfId="4966" xr:uid="{00000000-0005-0000-0000-00003F130000}"/>
    <cellStyle name="Énfasis5 3" xfId="4967" xr:uid="{00000000-0005-0000-0000-000040130000}"/>
    <cellStyle name="Énfasis5 3 2" xfId="4968" xr:uid="{00000000-0005-0000-0000-000041130000}"/>
    <cellStyle name="Énfasis5 3 3" xfId="4969" xr:uid="{00000000-0005-0000-0000-000042130000}"/>
    <cellStyle name="Énfasis5 4" xfId="4970" xr:uid="{00000000-0005-0000-0000-000043130000}"/>
    <cellStyle name="Énfasis5 4 2" xfId="4971" xr:uid="{00000000-0005-0000-0000-000044130000}"/>
    <cellStyle name="Énfasis5 4 3" xfId="4972" xr:uid="{00000000-0005-0000-0000-000045130000}"/>
    <cellStyle name="Énfasis5 4 4" xfId="4973" xr:uid="{00000000-0005-0000-0000-000046130000}"/>
    <cellStyle name="Énfasis5 5" xfId="4974" xr:uid="{00000000-0005-0000-0000-000047130000}"/>
    <cellStyle name="Énfasis5 5 2" xfId="4975" xr:uid="{00000000-0005-0000-0000-000048130000}"/>
    <cellStyle name="Énfasis5 5 3" xfId="4976" xr:uid="{00000000-0005-0000-0000-000049130000}"/>
    <cellStyle name="Énfasis5 6" xfId="4977" xr:uid="{00000000-0005-0000-0000-00004A130000}"/>
    <cellStyle name="Énfasis5 7" xfId="4978" xr:uid="{00000000-0005-0000-0000-00004B130000}"/>
    <cellStyle name="Énfasis5 8" xfId="4979" xr:uid="{00000000-0005-0000-0000-00004C130000}"/>
    <cellStyle name="Énfasis5 9" xfId="4980" xr:uid="{00000000-0005-0000-0000-00004D130000}"/>
    <cellStyle name="Énfasis5 9 2" xfId="4981" xr:uid="{00000000-0005-0000-0000-00004E130000}"/>
    <cellStyle name="Énfasis5 9 2 2" xfId="4982" xr:uid="{00000000-0005-0000-0000-00004F130000}"/>
    <cellStyle name="Énfasis5 9 2 2 2" xfId="4983" xr:uid="{00000000-0005-0000-0000-000050130000}"/>
    <cellStyle name="Énfasis5 9 2 2 3" xfId="4984" xr:uid="{00000000-0005-0000-0000-000051130000}"/>
    <cellStyle name="Énfasis5 9 2 2 4" xfId="4985" xr:uid="{00000000-0005-0000-0000-000052130000}"/>
    <cellStyle name="Énfasis5 9 2 2 5" xfId="4986" xr:uid="{00000000-0005-0000-0000-000053130000}"/>
    <cellStyle name="Énfasis5 9 2 2 6" xfId="4987" xr:uid="{00000000-0005-0000-0000-000054130000}"/>
    <cellStyle name="Énfasis5 9 2 3" xfId="4988" xr:uid="{00000000-0005-0000-0000-000055130000}"/>
    <cellStyle name="Énfasis5 9 2 4" xfId="4989" xr:uid="{00000000-0005-0000-0000-000056130000}"/>
    <cellStyle name="Énfasis5 9 2 5" xfId="4990" xr:uid="{00000000-0005-0000-0000-000057130000}"/>
    <cellStyle name="Énfasis5 9 3" xfId="4991" xr:uid="{00000000-0005-0000-0000-000058130000}"/>
    <cellStyle name="Énfasis5 9 3 2" xfId="4992" xr:uid="{00000000-0005-0000-0000-000059130000}"/>
    <cellStyle name="Énfasis5 9 3 3" xfId="4993" xr:uid="{00000000-0005-0000-0000-00005A130000}"/>
    <cellStyle name="Énfasis5 9 3 4" xfId="4994" xr:uid="{00000000-0005-0000-0000-00005B130000}"/>
    <cellStyle name="Énfasis5 9 3 5" xfId="4995" xr:uid="{00000000-0005-0000-0000-00005C130000}"/>
    <cellStyle name="Énfasis5 9 3 6" xfId="4996" xr:uid="{00000000-0005-0000-0000-00005D130000}"/>
    <cellStyle name="Énfasis5 9 4" xfId="4997" xr:uid="{00000000-0005-0000-0000-00005E130000}"/>
    <cellStyle name="Énfasis5 9 5" xfId="4998" xr:uid="{00000000-0005-0000-0000-00005F130000}"/>
    <cellStyle name="Énfasis5 9 6" xfId="4999" xr:uid="{00000000-0005-0000-0000-000060130000}"/>
    <cellStyle name="Énfasis6 10" xfId="5000" xr:uid="{00000000-0005-0000-0000-000061130000}"/>
    <cellStyle name="Énfasis6 10 2" xfId="5001" xr:uid="{00000000-0005-0000-0000-000062130000}"/>
    <cellStyle name="Énfasis6 10 2 2" xfId="5002" xr:uid="{00000000-0005-0000-0000-000063130000}"/>
    <cellStyle name="Énfasis6 10 2 2 2" xfId="5003" xr:uid="{00000000-0005-0000-0000-000064130000}"/>
    <cellStyle name="Énfasis6 10 2 3" xfId="5004" xr:uid="{00000000-0005-0000-0000-000065130000}"/>
    <cellStyle name="Énfasis6 10 2 4" xfId="5005" xr:uid="{00000000-0005-0000-0000-000066130000}"/>
    <cellStyle name="Énfasis6 10 2 5" xfId="5006" xr:uid="{00000000-0005-0000-0000-000067130000}"/>
    <cellStyle name="Énfasis6 10 2 6" xfId="5007" xr:uid="{00000000-0005-0000-0000-000068130000}"/>
    <cellStyle name="Énfasis6 10 3" xfId="5008" xr:uid="{00000000-0005-0000-0000-000069130000}"/>
    <cellStyle name="Énfasis6 10 3 2" xfId="5009" xr:uid="{00000000-0005-0000-0000-00006A130000}"/>
    <cellStyle name="Énfasis6 10 4" xfId="5010" xr:uid="{00000000-0005-0000-0000-00006B130000}"/>
    <cellStyle name="Énfasis6 10 5" xfId="5011" xr:uid="{00000000-0005-0000-0000-00006C130000}"/>
    <cellStyle name="Énfasis6 11" xfId="5012" xr:uid="{00000000-0005-0000-0000-00006D130000}"/>
    <cellStyle name="Énfasis6 11 2" xfId="5013" xr:uid="{00000000-0005-0000-0000-00006E130000}"/>
    <cellStyle name="Énfasis6 11 2 2" xfId="5014" xr:uid="{00000000-0005-0000-0000-00006F130000}"/>
    <cellStyle name="Énfasis6 11 2 3" xfId="5015" xr:uid="{00000000-0005-0000-0000-000070130000}"/>
    <cellStyle name="Énfasis6 11 2 4" xfId="5016" xr:uid="{00000000-0005-0000-0000-000071130000}"/>
    <cellStyle name="Énfasis6 11 2 5" xfId="5017" xr:uid="{00000000-0005-0000-0000-000072130000}"/>
    <cellStyle name="Énfasis6 11 2 6" xfId="5018" xr:uid="{00000000-0005-0000-0000-000073130000}"/>
    <cellStyle name="Énfasis6 11 3" xfId="5019" xr:uid="{00000000-0005-0000-0000-000074130000}"/>
    <cellStyle name="Énfasis6 11 4" xfId="5020" xr:uid="{00000000-0005-0000-0000-000075130000}"/>
    <cellStyle name="Énfasis6 11 5" xfId="5021" xr:uid="{00000000-0005-0000-0000-000076130000}"/>
    <cellStyle name="Énfasis6 12" xfId="5022" xr:uid="{00000000-0005-0000-0000-000077130000}"/>
    <cellStyle name="Énfasis6 12 2" xfId="5023" xr:uid="{00000000-0005-0000-0000-000078130000}"/>
    <cellStyle name="Énfasis6 12 2 2" xfId="5024" xr:uid="{00000000-0005-0000-0000-000079130000}"/>
    <cellStyle name="Énfasis6 12 2 3" xfId="5025" xr:uid="{00000000-0005-0000-0000-00007A130000}"/>
    <cellStyle name="Énfasis6 12 2 4" xfId="5026" xr:uid="{00000000-0005-0000-0000-00007B130000}"/>
    <cellStyle name="Énfasis6 12 2 5" xfId="5027" xr:uid="{00000000-0005-0000-0000-00007C130000}"/>
    <cellStyle name="Énfasis6 12 2 6" xfId="5028" xr:uid="{00000000-0005-0000-0000-00007D130000}"/>
    <cellStyle name="Énfasis6 12 3" xfId="5029" xr:uid="{00000000-0005-0000-0000-00007E130000}"/>
    <cellStyle name="Énfasis6 12 4" xfId="5030" xr:uid="{00000000-0005-0000-0000-00007F130000}"/>
    <cellStyle name="Énfasis6 12 5" xfId="5031" xr:uid="{00000000-0005-0000-0000-000080130000}"/>
    <cellStyle name="Énfasis6 13" xfId="5032" xr:uid="{00000000-0005-0000-0000-000081130000}"/>
    <cellStyle name="Énfasis6 14" xfId="5033" xr:uid="{00000000-0005-0000-0000-000082130000}"/>
    <cellStyle name="Énfasis6 15" xfId="5034" xr:uid="{00000000-0005-0000-0000-000083130000}"/>
    <cellStyle name="Énfasis6 15 2" xfId="5035" xr:uid="{00000000-0005-0000-0000-000084130000}"/>
    <cellStyle name="Énfasis6 16" xfId="5036" xr:uid="{00000000-0005-0000-0000-000085130000}"/>
    <cellStyle name="Énfasis6 17" xfId="5037" xr:uid="{00000000-0005-0000-0000-000086130000}"/>
    <cellStyle name="Énfasis6 18" xfId="5038" xr:uid="{00000000-0005-0000-0000-000087130000}"/>
    <cellStyle name="Énfasis6 2" xfId="50" xr:uid="{00000000-0005-0000-0000-000088130000}"/>
    <cellStyle name="Énfasis6 2 2" xfId="5039" xr:uid="{00000000-0005-0000-0000-000089130000}"/>
    <cellStyle name="Énfasis6 2 2 2" xfId="5040" xr:uid="{00000000-0005-0000-0000-00008A130000}"/>
    <cellStyle name="Énfasis6 2 2 2 2" xfId="5041" xr:uid="{00000000-0005-0000-0000-00008B130000}"/>
    <cellStyle name="Énfasis6 2 2 2 3" xfId="5042" xr:uid="{00000000-0005-0000-0000-00008C130000}"/>
    <cellStyle name="Énfasis6 2 2 2 3 2" xfId="5043" xr:uid="{00000000-0005-0000-0000-00008D130000}"/>
    <cellStyle name="Énfasis6 2 2 2 4" xfId="5044" xr:uid="{00000000-0005-0000-0000-00008E130000}"/>
    <cellStyle name="Énfasis6 2 2 2 5" xfId="5045" xr:uid="{00000000-0005-0000-0000-00008F130000}"/>
    <cellStyle name="Énfasis6 2 2 3" xfId="5046" xr:uid="{00000000-0005-0000-0000-000090130000}"/>
    <cellStyle name="Énfasis6 2 2 4" xfId="5047" xr:uid="{00000000-0005-0000-0000-000091130000}"/>
    <cellStyle name="Énfasis6 2 2 5" xfId="5048" xr:uid="{00000000-0005-0000-0000-000092130000}"/>
    <cellStyle name="Énfasis6 2 2 6" xfId="5049" xr:uid="{00000000-0005-0000-0000-000093130000}"/>
    <cellStyle name="Énfasis6 2 3" xfId="5050" xr:uid="{00000000-0005-0000-0000-000094130000}"/>
    <cellStyle name="Énfasis6 2 3 2" xfId="5051" xr:uid="{00000000-0005-0000-0000-000095130000}"/>
    <cellStyle name="Énfasis6 2 4" xfId="5052" xr:uid="{00000000-0005-0000-0000-000096130000}"/>
    <cellStyle name="Énfasis6 2 4 2" xfId="5053" xr:uid="{00000000-0005-0000-0000-000097130000}"/>
    <cellStyle name="Énfasis6 2 5" xfId="5054" xr:uid="{00000000-0005-0000-0000-000098130000}"/>
    <cellStyle name="Énfasis6 2 6" xfId="5055" xr:uid="{00000000-0005-0000-0000-000099130000}"/>
    <cellStyle name="Énfasis6 2 7" xfId="5056" xr:uid="{00000000-0005-0000-0000-00009A130000}"/>
    <cellStyle name="Énfasis6 2 7 2" xfId="5057" xr:uid="{00000000-0005-0000-0000-00009B130000}"/>
    <cellStyle name="Énfasis6 3" xfId="5058" xr:uid="{00000000-0005-0000-0000-00009C130000}"/>
    <cellStyle name="Énfasis6 3 2" xfId="5059" xr:uid="{00000000-0005-0000-0000-00009D130000}"/>
    <cellStyle name="Énfasis6 3 3" xfId="5060" xr:uid="{00000000-0005-0000-0000-00009E130000}"/>
    <cellStyle name="Énfasis6 4" xfId="5061" xr:uid="{00000000-0005-0000-0000-00009F130000}"/>
    <cellStyle name="Énfasis6 4 2" xfId="5062" xr:uid="{00000000-0005-0000-0000-0000A0130000}"/>
    <cellStyle name="Énfasis6 4 3" xfId="5063" xr:uid="{00000000-0005-0000-0000-0000A1130000}"/>
    <cellStyle name="Énfasis6 4 4" xfId="5064" xr:uid="{00000000-0005-0000-0000-0000A2130000}"/>
    <cellStyle name="Énfasis6 5" xfId="5065" xr:uid="{00000000-0005-0000-0000-0000A3130000}"/>
    <cellStyle name="Énfasis6 5 2" xfId="5066" xr:uid="{00000000-0005-0000-0000-0000A4130000}"/>
    <cellStyle name="Énfasis6 5 3" xfId="5067" xr:uid="{00000000-0005-0000-0000-0000A5130000}"/>
    <cellStyle name="Énfasis6 6" xfId="5068" xr:uid="{00000000-0005-0000-0000-0000A6130000}"/>
    <cellStyle name="Énfasis6 7" xfId="5069" xr:uid="{00000000-0005-0000-0000-0000A7130000}"/>
    <cellStyle name="Énfasis6 8" xfId="5070" xr:uid="{00000000-0005-0000-0000-0000A8130000}"/>
    <cellStyle name="Énfasis6 9" xfId="5071" xr:uid="{00000000-0005-0000-0000-0000A9130000}"/>
    <cellStyle name="Énfasis6 9 2" xfId="5072" xr:uid="{00000000-0005-0000-0000-0000AA130000}"/>
    <cellStyle name="Énfasis6 9 2 2" xfId="5073" xr:uid="{00000000-0005-0000-0000-0000AB130000}"/>
    <cellStyle name="Énfasis6 9 2 2 2" xfId="5074" xr:uid="{00000000-0005-0000-0000-0000AC130000}"/>
    <cellStyle name="Énfasis6 9 2 2 3" xfId="5075" xr:uid="{00000000-0005-0000-0000-0000AD130000}"/>
    <cellStyle name="Énfasis6 9 2 2 4" xfId="5076" xr:uid="{00000000-0005-0000-0000-0000AE130000}"/>
    <cellStyle name="Énfasis6 9 2 2 5" xfId="5077" xr:uid="{00000000-0005-0000-0000-0000AF130000}"/>
    <cellStyle name="Énfasis6 9 2 2 6" xfId="5078" xr:uid="{00000000-0005-0000-0000-0000B0130000}"/>
    <cellStyle name="Énfasis6 9 2 3" xfId="5079" xr:uid="{00000000-0005-0000-0000-0000B1130000}"/>
    <cellStyle name="Énfasis6 9 2 4" xfId="5080" xr:uid="{00000000-0005-0000-0000-0000B2130000}"/>
    <cellStyle name="Énfasis6 9 2 5" xfId="5081" xr:uid="{00000000-0005-0000-0000-0000B3130000}"/>
    <cellStyle name="Énfasis6 9 3" xfId="5082" xr:uid="{00000000-0005-0000-0000-0000B4130000}"/>
    <cellStyle name="Énfasis6 9 3 2" xfId="5083" xr:uid="{00000000-0005-0000-0000-0000B5130000}"/>
    <cellStyle name="Énfasis6 9 3 3" xfId="5084" xr:uid="{00000000-0005-0000-0000-0000B6130000}"/>
    <cellStyle name="Énfasis6 9 3 4" xfId="5085" xr:uid="{00000000-0005-0000-0000-0000B7130000}"/>
    <cellStyle name="Énfasis6 9 3 5" xfId="5086" xr:uid="{00000000-0005-0000-0000-0000B8130000}"/>
    <cellStyle name="Énfasis6 9 3 6" xfId="5087" xr:uid="{00000000-0005-0000-0000-0000B9130000}"/>
    <cellStyle name="Énfasis6 9 4" xfId="5088" xr:uid="{00000000-0005-0000-0000-0000BA130000}"/>
    <cellStyle name="Énfasis6 9 5" xfId="5089" xr:uid="{00000000-0005-0000-0000-0000BB130000}"/>
    <cellStyle name="Énfasis6 9 6" xfId="5090" xr:uid="{00000000-0005-0000-0000-0000BC130000}"/>
    <cellStyle name="Entrada 10" xfId="5091" xr:uid="{00000000-0005-0000-0000-0000BD130000}"/>
    <cellStyle name="Entrada 10 2" xfId="5092" xr:uid="{00000000-0005-0000-0000-0000BE130000}"/>
    <cellStyle name="Entrada 10 2 2" xfId="5093" xr:uid="{00000000-0005-0000-0000-0000BF130000}"/>
    <cellStyle name="Entrada 10 2 2 2" xfId="5094" xr:uid="{00000000-0005-0000-0000-0000C0130000}"/>
    <cellStyle name="Entrada 10 2 3" xfId="5095" xr:uid="{00000000-0005-0000-0000-0000C1130000}"/>
    <cellStyle name="Entrada 10 2 4" xfId="5096" xr:uid="{00000000-0005-0000-0000-0000C2130000}"/>
    <cellStyle name="Entrada 10 2 5" xfId="5097" xr:uid="{00000000-0005-0000-0000-0000C3130000}"/>
    <cellStyle name="Entrada 10 2 6" xfId="5098" xr:uid="{00000000-0005-0000-0000-0000C4130000}"/>
    <cellStyle name="Entrada 10 3" xfId="5099" xr:uid="{00000000-0005-0000-0000-0000C5130000}"/>
    <cellStyle name="Entrada 10 3 2" xfId="5100" xr:uid="{00000000-0005-0000-0000-0000C6130000}"/>
    <cellStyle name="Entrada 10 4" xfId="5101" xr:uid="{00000000-0005-0000-0000-0000C7130000}"/>
    <cellStyle name="Entrada 10 5" xfId="5102" xr:uid="{00000000-0005-0000-0000-0000C8130000}"/>
    <cellStyle name="Entrada 11" xfId="5103" xr:uid="{00000000-0005-0000-0000-0000C9130000}"/>
    <cellStyle name="Entrada 11 2" xfId="5104" xr:uid="{00000000-0005-0000-0000-0000CA130000}"/>
    <cellStyle name="Entrada 11 2 2" xfId="5105" xr:uid="{00000000-0005-0000-0000-0000CB130000}"/>
    <cellStyle name="Entrada 11 2 3" xfId="5106" xr:uid="{00000000-0005-0000-0000-0000CC130000}"/>
    <cellStyle name="Entrada 11 2 4" xfId="5107" xr:uid="{00000000-0005-0000-0000-0000CD130000}"/>
    <cellStyle name="Entrada 11 2 5" xfId="5108" xr:uid="{00000000-0005-0000-0000-0000CE130000}"/>
    <cellStyle name="Entrada 11 2 6" xfId="5109" xr:uid="{00000000-0005-0000-0000-0000CF130000}"/>
    <cellStyle name="Entrada 11 3" xfId="5110" xr:uid="{00000000-0005-0000-0000-0000D0130000}"/>
    <cellStyle name="Entrada 11 4" xfId="5111" xr:uid="{00000000-0005-0000-0000-0000D1130000}"/>
    <cellStyle name="Entrada 11 5" xfId="5112" xr:uid="{00000000-0005-0000-0000-0000D2130000}"/>
    <cellStyle name="Entrada 12" xfId="5113" xr:uid="{00000000-0005-0000-0000-0000D3130000}"/>
    <cellStyle name="Entrada 12 2" xfId="5114" xr:uid="{00000000-0005-0000-0000-0000D4130000}"/>
    <cellStyle name="Entrada 12 2 2" xfId="5115" xr:uid="{00000000-0005-0000-0000-0000D5130000}"/>
    <cellStyle name="Entrada 12 2 3" xfId="5116" xr:uid="{00000000-0005-0000-0000-0000D6130000}"/>
    <cellStyle name="Entrada 12 2 4" xfId="5117" xr:uid="{00000000-0005-0000-0000-0000D7130000}"/>
    <cellStyle name="Entrada 12 2 5" xfId="5118" xr:uid="{00000000-0005-0000-0000-0000D8130000}"/>
    <cellStyle name="Entrada 12 2 6" xfId="5119" xr:uid="{00000000-0005-0000-0000-0000D9130000}"/>
    <cellStyle name="Entrada 12 3" xfId="5120" xr:uid="{00000000-0005-0000-0000-0000DA130000}"/>
    <cellStyle name="Entrada 12 4" xfId="5121" xr:uid="{00000000-0005-0000-0000-0000DB130000}"/>
    <cellStyle name="Entrada 12 5" xfId="5122" xr:uid="{00000000-0005-0000-0000-0000DC130000}"/>
    <cellStyle name="Entrada 13" xfId="5123" xr:uid="{00000000-0005-0000-0000-0000DD130000}"/>
    <cellStyle name="Entrada 13 2" xfId="5124" xr:uid="{00000000-0005-0000-0000-0000DE130000}"/>
    <cellStyle name="Entrada 13 3" xfId="5125" xr:uid="{00000000-0005-0000-0000-0000DF130000}"/>
    <cellStyle name="Entrada 13 4" xfId="5126" xr:uid="{00000000-0005-0000-0000-0000E0130000}"/>
    <cellStyle name="Entrada 13 5" xfId="5127" xr:uid="{00000000-0005-0000-0000-0000E1130000}"/>
    <cellStyle name="Entrada 14" xfId="5128" xr:uid="{00000000-0005-0000-0000-0000E2130000}"/>
    <cellStyle name="Entrada 14 2" xfId="5129" xr:uid="{00000000-0005-0000-0000-0000E3130000}"/>
    <cellStyle name="Entrada 14 3" xfId="5130" xr:uid="{00000000-0005-0000-0000-0000E4130000}"/>
    <cellStyle name="Entrada 14 4" xfId="5131" xr:uid="{00000000-0005-0000-0000-0000E5130000}"/>
    <cellStyle name="Entrada 14 5" xfId="5132" xr:uid="{00000000-0005-0000-0000-0000E6130000}"/>
    <cellStyle name="Entrada 15" xfId="5133" xr:uid="{00000000-0005-0000-0000-0000E7130000}"/>
    <cellStyle name="Entrada 15 2" xfId="5134" xr:uid="{00000000-0005-0000-0000-0000E8130000}"/>
    <cellStyle name="Entrada 16" xfId="5135" xr:uid="{00000000-0005-0000-0000-0000E9130000}"/>
    <cellStyle name="Entrada 17" xfId="5136" xr:uid="{00000000-0005-0000-0000-0000EA130000}"/>
    <cellStyle name="Entrada 18" xfId="5137" xr:uid="{00000000-0005-0000-0000-0000EB130000}"/>
    <cellStyle name="Entrada 2" xfId="51" xr:uid="{00000000-0005-0000-0000-0000EC130000}"/>
    <cellStyle name="Entrada 2 10" xfId="5138" xr:uid="{00000000-0005-0000-0000-0000ED130000}"/>
    <cellStyle name="Entrada 2 10 2" xfId="5139" xr:uid="{00000000-0005-0000-0000-0000EE130000}"/>
    <cellStyle name="Entrada 2 10 3" xfId="5140" xr:uid="{00000000-0005-0000-0000-0000EF130000}"/>
    <cellStyle name="Entrada 2 10 4" xfId="5141" xr:uid="{00000000-0005-0000-0000-0000F0130000}"/>
    <cellStyle name="Entrada 2 10 5" xfId="5142" xr:uid="{00000000-0005-0000-0000-0000F1130000}"/>
    <cellStyle name="Entrada 2 11" xfId="5143" xr:uid="{00000000-0005-0000-0000-0000F2130000}"/>
    <cellStyle name="Entrada 2 11 2" xfId="5144" xr:uid="{00000000-0005-0000-0000-0000F3130000}"/>
    <cellStyle name="Entrada 2 11 3" xfId="5145" xr:uid="{00000000-0005-0000-0000-0000F4130000}"/>
    <cellStyle name="Entrada 2 11 4" xfId="5146" xr:uid="{00000000-0005-0000-0000-0000F5130000}"/>
    <cellStyle name="Entrada 2 11 5" xfId="5147" xr:uid="{00000000-0005-0000-0000-0000F6130000}"/>
    <cellStyle name="Entrada 2 12" xfId="5148" xr:uid="{00000000-0005-0000-0000-0000F7130000}"/>
    <cellStyle name="Entrada 2 12 2" xfId="5149" xr:uid="{00000000-0005-0000-0000-0000F8130000}"/>
    <cellStyle name="Entrada 2 12 3" xfId="5150" xr:uid="{00000000-0005-0000-0000-0000F9130000}"/>
    <cellStyle name="Entrada 2 12 4" xfId="5151" xr:uid="{00000000-0005-0000-0000-0000FA130000}"/>
    <cellStyle name="Entrada 2 12 5" xfId="5152" xr:uid="{00000000-0005-0000-0000-0000FB130000}"/>
    <cellStyle name="Entrada 2 12 6" xfId="5153" xr:uid="{00000000-0005-0000-0000-0000FC130000}"/>
    <cellStyle name="Entrada 2 13" xfId="5154" xr:uid="{00000000-0005-0000-0000-0000FD130000}"/>
    <cellStyle name="Entrada 2 13 2" xfId="5155" xr:uid="{00000000-0005-0000-0000-0000FE130000}"/>
    <cellStyle name="Entrada 2 13 3" xfId="5156" xr:uid="{00000000-0005-0000-0000-0000FF130000}"/>
    <cellStyle name="Entrada 2 13 4" xfId="5157" xr:uid="{00000000-0005-0000-0000-000000140000}"/>
    <cellStyle name="Entrada 2 13 5" xfId="5158" xr:uid="{00000000-0005-0000-0000-000001140000}"/>
    <cellStyle name="Entrada 2 14" xfId="5159" xr:uid="{00000000-0005-0000-0000-000002140000}"/>
    <cellStyle name="Entrada 2 14 2" xfId="5160" xr:uid="{00000000-0005-0000-0000-000003140000}"/>
    <cellStyle name="Entrada 2 14 3" xfId="5161" xr:uid="{00000000-0005-0000-0000-000004140000}"/>
    <cellStyle name="Entrada 2 14 4" xfId="5162" xr:uid="{00000000-0005-0000-0000-000005140000}"/>
    <cellStyle name="Entrada 2 14 5" xfId="5163" xr:uid="{00000000-0005-0000-0000-000006140000}"/>
    <cellStyle name="Entrada 2 15" xfId="5164" xr:uid="{00000000-0005-0000-0000-000007140000}"/>
    <cellStyle name="Entrada 2 16" xfId="5165" xr:uid="{00000000-0005-0000-0000-000008140000}"/>
    <cellStyle name="Entrada 2 17" xfId="5166" xr:uid="{00000000-0005-0000-0000-000009140000}"/>
    <cellStyle name="Entrada 2 18" xfId="5167" xr:uid="{00000000-0005-0000-0000-00000A140000}"/>
    <cellStyle name="Entrada 2 19" xfId="5168" xr:uid="{00000000-0005-0000-0000-00000B140000}"/>
    <cellStyle name="Entrada 2 2" xfId="5169" xr:uid="{00000000-0005-0000-0000-00000C140000}"/>
    <cellStyle name="Entrada 2 2 10" xfId="5170" xr:uid="{00000000-0005-0000-0000-00000D140000}"/>
    <cellStyle name="Entrada 2 2 10 2" xfId="5171" xr:uid="{00000000-0005-0000-0000-00000E140000}"/>
    <cellStyle name="Entrada 2 2 10 3" xfId="5172" xr:uid="{00000000-0005-0000-0000-00000F140000}"/>
    <cellStyle name="Entrada 2 2 10 4" xfId="5173" xr:uid="{00000000-0005-0000-0000-000010140000}"/>
    <cellStyle name="Entrada 2 2 10 5" xfId="5174" xr:uid="{00000000-0005-0000-0000-000011140000}"/>
    <cellStyle name="Entrada 2 2 11" xfId="5175" xr:uid="{00000000-0005-0000-0000-000012140000}"/>
    <cellStyle name="Entrada 2 2 11 2" xfId="5176" xr:uid="{00000000-0005-0000-0000-000013140000}"/>
    <cellStyle name="Entrada 2 2 11 3" xfId="5177" xr:uid="{00000000-0005-0000-0000-000014140000}"/>
    <cellStyle name="Entrada 2 2 11 4" xfId="5178" xr:uid="{00000000-0005-0000-0000-000015140000}"/>
    <cellStyle name="Entrada 2 2 11 5" xfId="5179" xr:uid="{00000000-0005-0000-0000-000016140000}"/>
    <cellStyle name="Entrada 2 2 12" xfId="5180" xr:uid="{00000000-0005-0000-0000-000017140000}"/>
    <cellStyle name="Entrada 2 2 12 2" xfId="5181" xr:uid="{00000000-0005-0000-0000-000018140000}"/>
    <cellStyle name="Entrada 2 2 12 3" xfId="5182" xr:uid="{00000000-0005-0000-0000-000019140000}"/>
    <cellStyle name="Entrada 2 2 12 4" xfId="5183" xr:uid="{00000000-0005-0000-0000-00001A140000}"/>
    <cellStyle name="Entrada 2 2 12 5" xfId="5184" xr:uid="{00000000-0005-0000-0000-00001B140000}"/>
    <cellStyle name="Entrada 2 2 13" xfId="5185" xr:uid="{00000000-0005-0000-0000-00001C140000}"/>
    <cellStyle name="Entrada 2 2 13 2" xfId="5186" xr:uid="{00000000-0005-0000-0000-00001D140000}"/>
    <cellStyle name="Entrada 2 2 13 3" xfId="5187" xr:uid="{00000000-0005-0000-0000-00001E140000}"/>
    <cellStyle name="Entrada 2 2 13 4" xfId="5188" xr:uid="{00000000-0005-0000-0000-00001F140000}"/>
    <cellStyle name="Entrada 2 2 13 5" xfId="5189" xr:uid="{00000000-0005-0000-0000-000020140000}"/>
    <cellStyle name="Entrada 2 2 14" xfId="5190" xr:uid="{00000000-0005-0000-0000-000021140000}"/>
    <cellStyle name="Entrada 2 2 14 2" xfId="5191" xr:uid="{00000000-0005-0000-0000-000022140000}"/>
    <cellStyle name="Entrada 2 2 14 3" xfId="5192" xr:uid="{00000000-0005-0000-0000-000023140000}"/>
    <cellStyle name="Entrada 2 2 14 4" xfId="5193" xr:uid="{00000000-0005-0000-0000-000024140000}"/>
    <cellStyle name="Entrada 2 2 14 5" xfId="5194" xr:uid="{00000000-0005-0000-0000-000025140000}"/>
    <cellStyle name="Entrada 2 2 15" xfId="5195" xr:uid="{00000000-0005-0000-0000-000026140000}"/>
    <cellStyle name="Entrada 2 2 16" xfId="5196" xr:uid="{00000000-0005-0000-0000-000027140000}"/>
    <cellStyle name="Entrada 2 2 17" xfId="5197" xr:uid="{00000000-0005-0000-0000-000028140000}"/>
    <cellStyle name="Entrada 2 2 18" xfId="5198" xr:uid="{00000000-0005-0000-0000-000029140000}"/>
    <cellStyle name="Entrada 2 2 2" xfId="5199" xr:uid="{00000000-0005-0000-0000-00002A140000}"/>
    <cellStyle name="Entrada 2 2 2 10" xfId="5200" xr:uid="{00000000-0005-0000-0000-00002B140000}"/>
    <cellStyle name="Entrada 2 2 2 11" xfId="5201" xr:uid="{00000000-0005-0000-0000-00002C140000}"/>
    <cellStyle name="Entrada 2 2 2 12" xfId="5202" xr:uid="{00000000-0005-0000-0000-00002D140000}"/>
    <cellStyle name="Entrada 2 2 2 13" xfId="5203" xr:uid="{00000000-0005-0000-0000-00002E140000}"/>
    <cellStyle name="Entrada 2 2 2 2" xfId="5204" xr:uid="{00000000-0005-0000-0000-00002F140000}"/>
    <cellStyle name="Entrada 2 2 2 2 2" xfId="5205" xr:uid="{00000000-0005-0000-0000-000030140000}"/>
    <cellStyle name="Entrada 2 2 2 2 3" xfId="5206" xr:uid="{00000000-0005-0000-0000-000031140000}"/>
    <cellStyle name="Entrada 2 2 2 2 4" xfId="5207" xr:uid="{00000000-0005-0000-0000-000032140000}"/>
    <cellStyle name="Entrada 2 2 2 2 5" xfId="5208" xr:uid="{00000000-0005-0000-0000-000033140000}"/>
    <cellStyle name="Entrada 2 2 2 2 6" xfId="5209" xr:uid="{00000000-0005-0000-0000-000034140000}"/>
    <cellStyle name="Entrada 2 2 2 3" xfId="5210" xr:uid="{00000000-0005-0000-0000-000035140000}"/>
    <cellStyle name="Entrada 2 2 2 3 2" xfId="5211" xr:uid="{00000000-0005-0000-0000-000036140000}"/>
    <cellStyle name="Entrada 2 2 2 3 2 2" xfId="5212" xr:uid="{00000000-0005-0000-0000-000037140000}"/>
    <cellStyle name="Entrada 2 2 2 3 3" xfId="5213" xr:uid="{00000000-0005-0000-0000-000038140000}"/>
    <cellStyle name="Entrada 2 2 2 3 4" xfId="5214" xr:uid="{00000000-0005-0000-0000-000039140000}"/>
    <cellStyle name="Entrada 2 2 2 3 5" xfId="5215" xr:uid="{00000000-0005-0000-0000-00003A140000}"/>
    <cellStyle name="Entrada 2 2 2 4" xfId="5216" xr:uid="{00000000-0005-0000-0000-00003B140000}"/>
    <cellStyle name="Entrada 2 2 2 4 2" xfId="5217" xr:uid="{00000000-0005-0000-0000-00003C140000}"/>
    <cellStyle name="Entrada 2 2 2 4 3" xfId="5218" xr:uid="{00000000-0005-0000-0000-00003D140000}"/>
    <cellStyle name="Entrada 2 2 2 4 4" xfId="5219" xr:uid="{00000000-0005-0000-0000-00003E140000}"/>
    <cellStyle name="Entrada 2 2 2 4 5" xfId="5220" xr:uid="{00000000-0005-0000-0000-00003F140000}"/>
    <cellStyle name="Entrada 2 2 2 4 6" xfId="5221" xr:uid="{00000000-0005-0000-0000-000040140000}"/>
    <cellStyle name="Entrada 2 2 2 5" xfId="5222" xr:uid="{00000000-0005-0000-0000-000041140000}"/>
    <cellStyle name="Entrada 2 2 2 5 2" xfId="5223" xr:uid="{00000000-0005-0000-0000-000042140000}"/>
    <cellStyle name="Entrada 2 2 2 5 3" xfId="5224" xr:uid="{00000000-0005-0000-0000-000043140000}"/>
    <cellStyle name="Entrada 2 2 2 5 4" xfId="5225" xr:uid="{00000000-0005-0000-0000-000044140000}"/>
    <cellStyle name="Entrada 2 2 2 5 5" xfId="5226" xr:uid="{00000000-0005-0000-0000-000045140000}"/>
    <cellStyle name="Entrada 2 2 2 5 6" xfId="5227" xr:uid="{00000000-0005-0000-0000-000046140000}"/>
    <cellStyle name="Entrada 2 2 2 6" xfId="5228" xr:uid="{00000000-0005-0000-0000-000047140000}"/>
    <cellStyle name="Entrada 2 2 2 6 2" xfId="5229" xr:uid="{00000000-0005-0000-0000-000048140000}"/>
    <cellStyle name="Entrada 2 2 2 6 3" xfId="5230" xr:uid="{00000000-0005-0000-0000-000049140000}"/>
    <cellStyle name="Entrada 2 2 2 6 4" xfId="5231" xr:uid="{00000000-0005-0000-0000-00004A140000}"/>
    <cellStyle name="Entrada 2 2 2 6 5" xfId="5232" xr:uid="{00000000-0005-0000-0000-00004B140000}"/>
    <cellStyle name="Entrada 2 2 2 7" xfId="5233" xr:uid="{00000000-0005-0000-0000-00004C140000}"/>
    <cellStyle name="Entrada 2 2 2 7 2" xfId="5234" xr:uid="{00000000-0005-0000-0000-00004D140000}"/>
    <cellStyle name="Entrada 2 2 2 7 3" xfId="5235" xr:uid="{00000000-0005-0000-0000-00004E140000}"/>
    <cellStyle name="Entrada 2 2 2 7 4" xfId="5236" xr:uid="{00000000-0005-0000-0000-00004F140000}"/>
    <cellStyle name="Entrada 2 2 2 7 5" xfId="5237" xr:uid="{00000000-0005-0000-0000-000050140000}"/>
    <cellStyle name="Entrada 2 2 2 8" xfId="5238" xr:uid="{00000000-0005-0000-0000-000051140000}"/>
    <cellStyle name="Entrada 2 2 2 8 2" xfId="5239" xr:uid="{00000000-0005-0000-0000-000052140000}"/>
    <cellStyle name="Entrada 2 2 2 8 3" xfId="5240" xr:uid="{00000000-0005-0000-0000-000053140000}"/>
    <cellStyle name="Entrada 2 2 2 8 4" xfId="5241" xr:uid="{00000000-0005-0000-0000-000054140000}"/>
    <cellStyle name="Entrada 2 2 2 8 5" xfId="5242" xr:uid="{00000000-0005-0000-0000-000055140000}"/>
    <cellStyle name="Entrada 2 2 2 9" xfId="5243" xr:uid="{00000000-0005-0000-0000-000056140000}"/>
    <cellStyle name="Entrada 2 2 3" xfId="5244" xr:uid="{00000000-0005-0000-0000-000057140000}"/>
    <cellStyle name="Entrada 2 2 3 10" xfId="5245" xr:uid="{00000000-0005-0000-0000-000058140000}"/>
    <cellStyle name="Entrada 2 2 3 11" xfId="5246" xr:uid="{00000000-0005-0000-0000-000059140000}"/>
    <cellStyle name="Entrada 2 2 3 12" xfId="5247" xr:uid="{00000000-0005-0000-0000-00005A140000}"/>
    <cellStyle name="Entrada 2 2 3 2" xfId="5248" xr:uid="{00000000-0005-0000-0000-00005B140000}"/>
    <cellStyle name="Entrada 2 2 3 2 2" xfId="5249" xr:uid="{00000000-0005-0000-0000-00005C140000}"/>
    <cellStyle name="Entrada 2 2 3 2 3" xfId="5250" xr:uid="{00000000-0005-0000-0000-00005D140000}"/>
    <cellStyle name="Entrada 2 2 3 2 4" xfId="5251" xr:uid="{00000000-0005-0000-0000-00005E140000}"/>
    <cellStyle name="Entrada 2 2 3 2 5" xfId="5252" xr:uid="{00000000-0005-0000-0000-00005F140000}"/>
    <cellStyle name="Entrada 2 2 3 3" xfId="5253" xr:uid="{00000000-0005-0000-0000-000060140000}"/>
    <cellStyle name="Entrada 2 2 3 3 2" xfId="5254" xr:uid="{00000000-0005-0000-0000-000061140000}"/>
    <cellStyle name="Entrada 2 2 3 3 3" xfId="5255" xr:uid="{00000000-0005-0000-0000-000062140000}"/>
    <cellStyle name="Entrada 2 2 3 3 4" xfId="5256" xr:uid="{00000000-0005-0000-0000-000063140000}"/>
    <cellStyle name="Entrada 2 2 3 3 5" xfId="5257" xr:uid="{00000000-0005-0000-0000-000064140000}"/>
    <cellStyle name="Entrada 2 2 3 4" xfId="5258" xr:uid="{00000000-0005-0000-0000-000065140000}"/>
    <cellStyle name="Entrada 2 2 3 4 2" xfId="5259" xr:uid="{00000000-0005-0000-0000-000066140000}"/>
    <cellStyle name="Entrada 2 2 3 4 3" xfId="5260" xr:uid="{00000000-0005-0000-0000-000067140000}"/>
    <cellStyle name="Entrada 2 2 3 4 4" xfId="5261" xr:uid="{00000000-0005-0000-0000-000068140000}"/>
    <cellStyle name="Entrada 2 2 3 4 5" xfId="5262" xr:uid="{00000000-0005-0000-0000-000069140000}"/>
    <cellStyle name="Entrada 2 2 3 5" xfId="5263" xr:uid="{00000000-0005-0000-0000-00006A140000}"/>
    <cellStyle name="Entrada 2 2 3 5 2" xfId="5264" xr:uid="{00000000-0005-0000-0000-00006B140000}"/>
    <cellStyle name="Entrada 2 2 3 5 3" xfId="5265" xr:uid="{00000000-0005-0000-0000-00006C140000}"/>
    <cellStyle name="Entrada 2 2 3 5 4" xfId="5266" xr:uid="{00000000-0005-0000-0000-00006D140000}"/>
    <cellStyle name="Entrada 2 2 3 5 5" xfId="5267" xr:uid="{00000000-0005-0000-0000-00006E140000}"/>
    <cellStyle name="Entrada 2 2 3 6" xfId="5268" xr:uid="{00000000-0005-0000-0000-00006F140000}"/>
    <cellStyle name="Entrada 2 2 3 6 2" xfId="5269" xr:uid="{00000000-0005-0000-0000-000070140000}"/>
    <cellStyle name="Entrada 2 2 3 6 3" xfId="5270" xr:uid="{00000000-0005-0000-0000-000071140000}"/>
    <cellStyle name="Entrada 2 2 3 6 4" xfId="5271" xr:uid="{00000000-0005-0000-0000-000072140000}"/>
    <cellStyle name="Entrada 2 2 3 6 5" xfId="5272" xr:uid="{00000000-0005-0000-0000-000073140000}"/>
    <cellStyle name="Entrada 2 2 3 7" xfId="5273" xr:uid="{00000000-0005-0000-0000-000074140000}"/>
    <cellStyle name="Entrada 2 2 3 7 2" xfId="5274" xr:uid="{00000000-0005-0000-0000-000075140000}"/>
    <cellStyle name="Entrada 2 2 3 7 3" xfId="5275" xr:uid="{00000000-0005-0000-0000-000076140000}"/>
    <cellStyle name="Entrada 2 2 3 7 4" xfId="5276" xr:uid="{00000000-0005-0000-0000-000077140000}"/>
    <cellStyle name="Entrada 2 2 3 7 5" xfId="5277" xr:uid="{00000000-0005-0000-0000-000078140000}"/>
    <cellStyle name="Entrada 2 2 3 8" xfId="5278" xr:uid="{00000000-0005-0000-0000-000079140000}"/>
    <cellStyle name="Entrada 2 2 3 8 2" xfId="5279" xr:uid="{00000000-0005-0000-0000-00007A140000}"/>
    <cellStyle name="Entrada 2 2 3 8 3" xfId="5280" xr:uid="{00000000-0005-0000-0000-00007B140000}"/>
    <cellStyle name="Entrada 2 2 3 8 4" xfId="5281" xr:uid="{00000000-0005-0000-0000-00007C140000}"/>
    <cellStyle name="Entrada 2 2 3 8 5" xfId="5282" xr:uid="{00000000-0005-0000-0000-00007D140000}"/>
    <cellStyle name="Entrada 2 2 3 9" xfId="5283" xr:uid="{00000000-0005-0000-0000-00007E140000}"/>
    <cellStyle name="Entrada 2 2 4" xfId="5284" xr:uid="{00000000-0005-0000-0000-00007F140000}"/>
    <cellStyle name="Entrada 2 2 4 10" xfId="5285" xr:uid="{00000000-0005-0000-0000-000080140000}"/>
    <cellStyle name="Entrada 2 2 4 11" xfId="5286" xr:uid="{00000000-0005-0000-0000-000081140000}"/>
    <cellStyle name="Entrada 2 2 4 12" xfId="5287" xr:uid="{00000000-0005-0000-0000-000082140000}"/>
    <cellStyle name="Entrada 2 2 4 2" xfId="5288" xr:uid="{00000000-0005-0000-0000-000083140000}"/>
    <cellStyle name="Entrada 2 2 4 2 2" xfId="5289" xr:uid="{00000000-0005-0000-0000-000084140000}"/>
    <cellStyle name="Entrada 2 2 4 2 3" xfId="5290" xr:uid="{00000000-0005-0000-0000-000085140000}"/>
    <cellStyle name="Entrada 2 2 4 2 4" xfId="5291" xr:uid="{00000000-0005-0000-0000-000086140000}"/>
    <cellStyle name="Entrada 2 2 4 2 5" xfId="5292" xr:uid="{00000000-0005-0000-0000-000087140000}"/>
    <cellStyle name="Entrada 2 2 4 3" xfId="5293" xr:uid="{00000000-0005-0000-0000-000088140000}"/>
    <cellStyle name="Entrada 2 2 4 3 2" xfId="5294" xr:uid="{00000000-0005-0000-0000-000089140000}"/>
    <cellStyle name="Entrada 2 2 4 3 3" xfId="5295" xr:uid="{00000000-0005-0000-0000-00008A140000}"/>
    <cellStyle name="Entrada 2 2 4 3 4" xfId="5296" xr:uid="{00000000-0005-0000-0000-00008B140000}"/>
    <cellStyle name="Entrada 2 2 4 3 5" xfId="5297" xr:uid="{00000000-0005-0000-0000-00008C140000}"/>
    <cellStyle name="Entrada 2 2 4 4" xfId="5298" xr:uid="{00000000-0005-0000-0000-00008D140000}"/>
    <cellStyle name="Entrada 2 2 4 4 2" xfId="5299" xr:uid="{00000000-0005-0000-0000-00008E140000}"/>
    <cellStyle name="Entrada 2 2 4 4 3" xfId="5300" xr:uid="{00000000-0005-0000-0000-00008F140000}"/>
    <cellStyle name="Entrada 2 2 4 4 4" xfId="5301" xr:uid="{00000000-0005-0000-0000-000090140000}"/>
    <cellStyle name="Entrada 2 2 4 4 5" xfId="5302" xr:uid="{00000000-0005-0000-0000-000091140000}"/>
    <cellStyle name="Entrada 2 2 4 5" xfId="5303" xr:uid="{00000000-0005-0000-0000-000092140000}"/>
    <cellStyle name="Entrada 2 2 4 5 2" xfId="5304" xr:uid="{00000000-0005-0000-0000-000093140000}"/>
    <cellStyle name="Entrada 2 2 4 5 3" xfId="5305" xr:uid="{00000000-0005-0000-0000-000094140000}"/>
    <cellStyle name="Entrada 2 2 4 5 4" xfId="5306" xr:uid="{00000000-0005-0000-0000-000095140000}"/>
    <cellStyle name="Entrada 2 2 4 5 5" xfId="5307" xr:uid="{00000000-0005-0000-0000-000096140000}"/>
    <cellStyle name="Entrada 2 2 4 6" xfId="5308" xr:uid="{00000000-0005-0000-0000-000097140000}"/>
    <cellStyle name="Entrada 2 2 4 6 2" xfId="5309" xr:uid="{00000000-0005-0000-0000-000098140000}"/>
    <cellStyle name="Entrada 2 2 4 6 3" xfId="5310" xr:uid="{00000000-0005-0000-0000-000099140000}"/>
    <cellStyle name="Entrada 2 2 4 6 4" xfId="5311" xr:uid="{00000000-0005-0000-0000-00009A140000}"/>
    <cellStyle name="Entrada 2 2 4 6 5" xfId="5312" xr:uid="{00000000-0005-0000-0000-00009B140000}"/>
    <cellStyle name="Entrada 2 2 4 7" xfId="5313" xr:uid="{00000000-0005-0000-0000-00009C140000}"/>
    <cellStyle name="Entrada 2 2 4 7 2" xfId="5314" xr:uid="{00000000-0005-0000-0000-00009D140000}"/>
    <cellStyle name="Entrada 2 2 4 7 3" xfId="5315" xr:uid="{00000000-0005-0000-0000-00009E140000}"/>
    <cellStyle name="Entrada 2 2 4 7 4" xfId="5316" xr:uid="{00000000-0005-0000-0000-00009F140000}"/>
    <cellStyle name="Entrada 2 2 4 7 5" xfId="5317" xr:uid="{00000000-0005-0000-0000-0000A0140000}"/>
    <cellStyle name="Entrada 2 2 4 8" xfId="5318" xr:uid="{00000000-0005-0000-0000-0000A1140000}"/>
    <cellStyle name="Entrada 2 2 4 8 2" xfId="5319" xr:uid="{00000000-0005-0000-0000-0000A2140000}"/>
    <cellStyle name="Entrada 2 2 4 8 3" xfId="5320" xr:uid="{00000000-0005-0000-0000-0000A3140000}"/>
    <cellStyle name="Entrada 2 2 4 8 4" xfId="5321" xr:uid="{00000000-0005-0000-0000-0000A4140000}"/>
    <cellStyle name="Entrada 2 2 4 8 5" xfId="5322" xr:uid="{00000000-0005-0000-0000-0000A5140000}"/>
    <cellStyle name="Entrada 2 2 4 9" xfId="5323" xr:uid="{00000000-0005-0000-0000-0000A6140000}"/>
    <cellStyle name="Entrada 2 2 5" xfId="5324" xr:uid="{00000000-0005-0000-0000-0000A7140000}"/>
    <cellStyle name="Entrada 2 2 5 10" xfId="5325" xr:uid="{00000000-0005-0000-0000-0000A8140000}"/>
    <cellStyle name="Entrada 2 2 5 11" xfId="5326" xr:uid="{00000000-0005-0000-0000-0000A9140000}"/>
    <cellStyle name="Entrada 2 2 5 12" xfId="5327" xr:uid="{00000000-0005-0000-0000-0000AA140000}"/>
    <cellStyle name="Entrada 2 2 5 2" xfId="5328" xr:uid="{00000000-0005-0000-0000-0000AB140000}"/>
    <cellStyle name="Entrada 2 2 5 2 2" xfId="5329" xr:uid="{00000000-0005-0000-0000-0000AC140000}"/>
    <cellStyle name="Entrada 2 2 5 2 3" xfId="5330" xr:uid="{00000000-0005-0000-0000-0000AD140000}"/>
    <cellStyle name="Entrada 2 2 5 2 4" xfId="5331" xr:uid="{00000000-0005-0000-0000-0000AE140000}"/>
    <cellStyle name="Entrada 2 2 5 2 5" xfId="5332" xr:uid="{00000000-0005-0000-0000-0000AF140000}"/>
    <cellStyle name="Entrada 2 2 5 3" xfId="5333" xr:uid="{00000000-0005-0000-0000-0000B0140000}"/>
    <cellStyle name="Entrada 2 2 5 3 2" xfId="5334" xr:uid="{00000000-0005-0000-0000-0000B1140000}"/>
    <cellStyle name="Entrada 2 2 5 3 3" xfId="5335" xr:uid="{00000000-0005-0000-0000-0000B2140000}"/>
    <cellStyle name="Entrada 2 2 5 3 4" xfId="5336" xr:uid="{00000000-0005-0000-0000-0000B3140000}"/>
    <cellStyle name="Entrada 2 2 5 3 5" xfId="5337" xr:uid="{00000000-0005-0000-0000-0000B4140000}"/>
    <cellStyle name="Entrada 2 2 5 4" xfId="5338" xr:uid="{00000000-0005-0000-0000-0000B5140000}"/>
    <cellStyle name="Entrada 2 2 5 4 2" xfId="5339" xr:uid="{00000000-0005-0000-0000-0000B6140000}"/>
    <cellStyle name="Entrada 2 2 5 4 3" xfId="5340" xr:uid="{00000000-0005-0000-0000-0000B7140000}"/>
    <cellStyle name="Entrada 2 2 5 4 4" xfId="5341" xr:uid="{00000000-0005-0000-0000-0000B8140000}"/>
    <cellStyle name="Entrada 2 2 5 4 5" xfId="5342" xr:uid="{00000000-0005-0000-0000-0000B9140000}"/>
    <cellStyle name="Entrada 2 2 5 5" xfId="5343" xr:uid="{00000000-0005-0000-0000-0000BA140000}"/>
    <cellStyle name="Entrada 2 2 5 5 2" xfId="5344" xr:uid="{00000000-0005-0000-0000-0000BB140000}"/>
    <cellStyle name="Entrada 2 2 5 5 3" xfId="5345" xr:uid="{00000000-0005-0000-0000-0000BC140000}"/>
    <cellStyle name="Entrada 2 2 5 5 4" xfId="5346" xr:uid="{00000000-0005-0000-0000-0000BD140000}"/>
    <cellStyle name="Entrada 2 2 5 5 5" xfId="5347" xr:uid="{00000000-0005-0000-0000-0000BE140000}"/>
    <cellStyle name="Entrada 2 2 5 6" xfId="5348" xr:uid="{00000000-0005-0000-0000-0000BF140000}"/>
    <cellStyle name="Entrada 2 2 5 6 2" xfId="5349" xr:uid="{00000000-0005-0000-0000-0000C0140000}"/>
    <cellStyle name="Entrada 2 2 5 6 3" xfId="5350" xr:uid="{00000000-0005-0000-0000-0000C1140000}"/>
    <cellStyle name="Entrada 2 2 5 6 4" xfId="5351" xr:uid="{00000000-0005-0000-0000-0000C2140000}"/>
    <cellStyle name="Entrada 2 2 5 6 5" xfId="5352" xr:uid="{00000000-0005-0000-0000-0000C3140000}"/>
    <cellStyle name="Entrada 2 2 5 7" xfId="5353" xr:uid="{00000000-0005-0000-0000-0000C4140000}"/>
    <cellStyle name="Entrada 2 2 5 7 2" xfId="5354" xr:uid="{00000000-0005-0000-0000-0000C5140000}"/>
    <cellStyle name="Entrada 2 2 5 7 3" xfId="5355" xr:uid="{00000000-0005-0000-0000-0000C6140000}"/>
    <cellStyle name="Entrada 2 2 5 7 4" xfId="5356" xr:uid="{00000000-0005-0000-0000-0000C7140000}"/>
    <cellStyle name="Entrada 2 2 5 7 5" xfId="5357" xr:uid="{00000000-0005-0000-0000-0000C8140000}"/>
    <cellStyle name="Entrada 2 2 5 8" xfId="5358" xr:uid="{00000000-0005-0000-0000-0000C9140000}"/>
    <cellStyle name="Entrada 2 2 5 8 2" xfId="5359" xr:uid="{00000000-0005-0000-0000-0000CA140000}"/>
    <cellStyle name="Entrada 2 2 5 8 3" xfId="5360" xr:uid="{00000000-0005-0000-0000-0000CB140000}"/>
    <cellStyle name="Entrada 2 2 5 8 4" xfId="5361" xr:uid="{00000000-0005-0000-0000-0000CC140000}"/>
    <cellStyle name="Entrada 2 2 5 8 5" xfId="5362" xr:uid="{00000000-0005-0000-0000-0000CD140000}"/>
    <cellStyle name="Entrada 2 2 5 9" xfId="5363" xr:uid="{00000000-0005-0000-0000-0000CE140000}"/>
    <cellStyle name="Entrada 2 2 6" xfId="5364" xr:uid="{00000000-0005-0000-0000-0000CF140000}"/>
    <cellStyle name="Entrada 2 2 6 10" xfId="5365" xr:uid="{00000000-0005-0000-0000-0000D0140000}"/>
    <cellStyle name="Entrada 2 2 6 11" xfId="5366" xr:uid="{00000000-0005-0000-0000-0000D1140000}"/>
    <cellStyle name="Entrada 2 2 6 12" xfId="5367" xr:uid="{00000000-0005-0000-0000-0000D2140000}"/>
    <cellStyle name="Entrada 2 2 6 13" xfId="5368" xr:uid="{00000000-0005-0000-0000-0000D3140000}"/>
    <cellStyle name="Entrada 2 2 6 2" xfId="5369" xr:uid="{00000000-0005-0000-0000-0000D4140000}"/>
    <cellStyle name="Entrada 2 2 6 2 2" xfId="5370" xr:uid="{00000000-0005-0000-0000-0000D5140000}"/>
    <cellStyle name="Entrada 2 2 6 2 3" xfId="5371" xr:uid="{00000000-0005-0000-0000-0000D6140000}"/>
    <cellStyle name="Entrada 2 2 6 2 4" xfId="5372" xr:uid="{00000000-0005-0000-0000-0000D7140000}"/>
    <cellStyle name="Entrada 2 2 6 2 5" xfId="5373" xr:uid="{00000000-0005-0000-0000-0000D8140000}"/>
    <cellStyle name="Entrada 2 2 6 3" xfId="5374" xr:uid="{00000000-0005-0000-0000-0000D9140000}"/>
    <cellStyle name="Entrada 2 2 6 3 2" xfId="5375" xr:uid="{00000000-0005-0000-0000-0000DA140000}"/>
    <cellStyle name="Entrada 2 2 6 3 3" xfId="5376" xr:uid="{00000000-0005-0000-0000-0000DB140000}"/>
    <cellStyle name="Entrada 2 2 6 3 4" xfId="5377" xr:uid="{00000000-0005-0000-0000-0000DC140000}"/>
    <cellStyle name="Entrada 2 2 6 3 5" xfId="5378" xr:uid="{00000000-0005-0000-0000-0000DD140000}"/>
    <cellStyle name="Entrada 2 2 6 4" xfId="5379" xr:uid="{00000000-0005-0000-0000-0000DE140000}"/>
    <cellStyle name="Entrada 2 2 6 4 2" xfId="5380" xr:uid="{00000000-0005-0000-0000-0000DF140000}"/>
    <cellStyle name="Entrada 2 2 6 4 3" xfId="5381" xr:uid="{00000000-0005-0000-0000-0000E0140000}"/>
    <cellStyle name="Entrada 2 2 6 4 4" xfId="5382" xr:uid="{00000000-0005-0000-0000-0000E1140000}"/>
    <cellStyle name="Entrada 2 2 6 4 5" xfId="5383" xr:uid="{00000000-0005-0000-0000-0000E2140000}"/>
    <cellStyle name="Entrada 2 2 6 5" xfId="5384" xr:uid="{00000000-0005-0000-0000-0000E3140000}"/>
    <cellStyle name="Entrada 2 2 6 5 2" xfId="5385" xr:uid="{00000000-0005-0000-0000-0000E4140000}"/>
    <cellStyle name="Entrada 2 2 6 5 3" xfId="5386" xr:uid="{00000000-0005-0000-0000-0000E5140000}"/>
    <cellStyle name="Entrada 2 2 6 5 4" xfId="5387" xr:uid="{00000000-0005-0000-0000-0000E6140000}"/>
    <cellStyle name="Entrada 2 2 6 5 5" xfId="5388" xr:uid="{00000000-0005-0000-0000-0000E7140000}"/>
    <cellStyle name="Entrada 2 2 6 6" xfId="5389" xr:uid="{00000000-0005-0000-0000-0000E8140000}"/>
    <cellStyle name="Entrada 2 2 6 6 2" xfId="5390" xr:uid="{00000000-0005-0000-0000-0000E9140000}"/>
    <cellStyle name="Entrada 2 2 6 6 3" xfId="5391" xr:uid="{00000000-0005-0000-0000-0000EA140000}"/>
    <cellStyle name="Entrada 2 2 6 6 4" xfId="5392" xr:uid="{00000000-0005-0000-0000-0000EB140000}"/>
    <cellStyle name="Entrada 2 2 6 6 5" xfId="5393" xr:uid="{00000000-0005-0000-0000-0000EC140000}"/>
    <cellStyle name="Entrada 2 2 6 7" xfId="5394" xr:uid="{00000000-0005-0000-0000-0000ED140000}"/>
    <cellStyle name="Entrada 2 2 6 7 2" xfId="5395" xr:uid="{00000000-0005-0000-0000-0000EE140000}"/>
    <cellStyle name="Entrada 2 2 6 7 3" xfId="5396" xr:uid="{00000000-0005-0000-0000-0000EF140000}"/>
    <cellStyle name="Entrada 2 2 6 7 4" xfId="5397" xr:uid="{00000000-0005-0000-0000-0000F0140000}"/>
    <cellStyle name="Entrada 2 2 6 7 5" xfId="5398" xr:uid="{00000000-0005-0000-0000-0000F1140000}"/>
    <cellStyle name="Entrada 2 2 6 8" xfId="5399" xr:uid="{00000000-0005-0000-0000-0000F2140000}"/>
    <cellStyle name="Entrada 2 2 6 8 2" xfId="5400" xr:uid="{00000000-0005-0000-0000-0000F3140000}"/>
    <cellStyle name="Entrada 2 2 6 8 3" xfId="5401" xr:uid="{00000000-0005-0000-0000-0000F4140000}"/>
    <cellStyle name="Entrada 2 2 6 8 4" xfId="5402" xr:uid="{00000000-0005-0000-0000-0000F5140000}"/>
    <cellStyle name="Entrada 2 2 6 8 5" xfId="5403" xr:uid="{00000000-0005-0000-0000-0000F6140000}"/>
    <cellStyle name="Entrada 2 2 6 9" xfId="5404" xr:uid="{00000000-0005-0000-0000-0000F7140000}"/>
    <cellStyle name="Entrada 2 2 7" xfId="5405" xr:uid="{00000000-0005-0000-0000-0000F8140000}"/>
    <cellStyle name="Entrada 2 2 7 10" xfId="5406" xr:uid="{00000000-0005-0000-0000-0000F9140000}"/>
    <cellStyle name="Entrada 2 2 7 11" xfId="5407" xr:uid="{00000000-0005-0000-0000-0000FA140000}"/>
    <cellStyle name="Entrada 2 2 7 12" xfId="5408" xr:uid="{00000000-0005-0000-0000-0000FB140000}"/>
    <cellStyle name="Entrada 2 2 7 2" xfId="5409" xr:uid="{00000000-0005-0000-0000-0000FC140000}"/>
    <cellStyle name="Entrada 2 2 7 2 2" xfId="5410" xr:uid="{00000000-0005-0000-0000-0000FD140000}"/>
    <cellStyle name="Entrada 2 2 7 2 3" xfId="5411" xr:uid="{00000000-0005-0000-0000-0000FE140000}"/>
    <cellStyle name="Entrada 2 2 7 2 4" xfId="5412" xr:uid="{00000000-0005-0000-0000-0000FF140000}"/>
    <cellStyle name="Entrada 2 2 7 2 5" xfId="5413" xr:uid="{00000000-0005-0000-0000-000000150000}"/>
    <cellStyle name="Entrada 2 2 7 3" xfId="5414" xr:uid="{00000000-0005-0000-0000-000001150000}"/>
    <cellStyle name="Entrada 2 2 7 3 2" xfId="5415" xr:uid="{00000000-0005-0000-0000-000002150000}"/>
    <cellStyle name="Entrada 2 2 7 3 3" xfId="5416" xr:uid="{00000000-0005-0000-0000-000003150000}"/>
    <cellStyle name="Entrada 2 2 7 3 4" xfId="5417" xr:uid="{00000000-0005-0000-0000-000004150000}"/>
    <cellStyle name="Entrada 2 2 7 3 5" xfId="5418" xr:uid="{00000000-0005-0000-0000-000005150000}"/>
    <cellStyle name="Entrada 2 2 7 4" xfId="5419" xr:uid="{00000000-0005-0000-0000-000006150000}"/>
    <cellStyle name="Entrada 2 2 7 4 2" xfId="5420" xr:uid="{00000000-0005-0000-0000-000007150000}"/>
    <cellStyle name="Entrada 2 2 7 4 3" xfId="5421" xr:uid="{00000000-0005-0000-0000-000008150000}"/>
    <cellStyle name="Entrada 2 2 7 4 4" xfId="5422" xr:uid="{00000000-0005-0000-0000-000009150000}"/>
    <cellStyle name="Entrada 2 2 7 4 5" xfId="5423" xr:uid="{00000000-0005-0000-0000-00000A150000}"/>
    <cellStyle name="Entrada 2 2 7 5" xfId="5424" xr:uid="{00000000-0005-0000-0000-00000B150000}"/>
    <cellStyle name="Entrada 2 2 7 5 2" xfId="5425" xr:uid="{00000000-0005-0000-0000-00000C150000}"/>
    <cellStyle name="Entrada 2 2 7 5 3" xfId="5426" xr:uid="{00000000-0005-0000-0000-00000D150000}"/>
    <cellStyle name="Entrada 2 2 7 5 4" xfId="5427" xr:uid="{00000000-0005-0000-0000-00000E150000}"/>
    <cellStyle name="Entrada 2 2 7 5 5" xfId="5428" xr:uid="{00000000-0005-0000-0000-00000F150000}"/>
    <cellStyle name="Entrada 2 2 7 6" xfId="5429" xr:uid="{00000000-0005-0000-0000-000010150000}"/>
    <cellStyle name="Entrada 2 2 7 6 2" xfId="5430" xr:uid="{00000000-0005-0000-0000-000011150000}"/>
    <cellStyle name="Entrada 2 2 7 6 3" xfId="5431" xr:uid="{00000000-0005-0000-0000-000012150000}"/>
    <cellStyle name="Entrada 2 2 7 6 4" xfId="5432" xr:uid="{00000000-0005-0000-0000-000013150000}"/>
    <cellStyle name="Entrada 2 2 7 6 5" xfId="5433" xr:uid="{00000000-0005-0000-0000-000014150000}"/>
    <cellStyle name="Entrada 2 2 7 7" xfId="5434" xr:uid="{00000000-0005-0000-0000-000015150000}"/>
    <cellStyle name="Entrada 2 2 7 7 2" xfId="5435" xr:uid="{00000000-0005-0000-0000-000016150000}"/>
    <cellStyle name="Entrada 2 2 7 7 3" xfId="5436" xr:uid="{00000000-0005-0000-0000-000017150000}"/>
    <cellStyle name="Entrada 2 2 7 7 4" xfId="5437" xr:uid="{00000000-0005-0000-0000-000018150000}"/>
    <cellStyle name="Entrada 2 2 7 7 5" xfId="5438" xr:uid="{00000000-0005-0000-0000-000019150000}"/>
    <cellStyle name="Entrada 2 2 7 8" xfId="5439" xr:uid="{00000000-0005-0000-0000-00001A150000}"/>
    <cellStyle name="Entrada 2 2 7 8 2" xfId="5440" xr:uid="{00000000-0005-0000-0000-00001B150000}"/>
    <cellStyle name="Entrada 2 2 7 8 3" xfId="5441" xr:uid="{00000000-0005-0000-0000-00001C150000}"/>
    <cellStyle name="Entrada 2 2 7 8 4" xfId="5442" xr:uid="{00000000-0005-0000-0000-00001D150000}"/>
    <cellStyle name="Entrada 2 2 7 8 5" xfId="5443" xr:uid="{00000000-0005-0000-0000-00001E150000}"/>
    <cellStyle name="Entrada 2 2 7 9" xfId="5444" xr:uid="{00000000-0005-0000-0000-00001F150000}"/>
    <cellStyle name="Entrada 2 2 8" xfId="5445" xr:uid="{00000000-0005-0000-0000-000020150000}"/>
    <cellStyle name="Entrada 2 2 8 2" xfId="5446" xr:uid="{00000000-0005-0000-0000-000021150000}"/>
    <cellStyle name="Entrada 2 2 8 3" xfId="5447" xr:uid="{00000000-0005-0000-0000-000022150000}"/>
    <cellStyle name="Entrada 2 2 8 4" xfId="5448" xr:uid="{00000000-0005-0000-0000-000023150000}"/>
    <cellStyle name="Entrada 2 2 8 5" xfId="5449" xr:uid="{00000000-0005-0000-0000-000024150000}"/>
    <cellStyle name="Entrada 2 2 9" xfId="5450" xr:uid="{00000000-0005-0000-0000-000025150000}"/>
    <cellStyle name="Entrada 2 2 9 2" xfId="5451" xr:uid="{00000000-0005-0000-0000-000026150000}"/>
    <cellStyle name="Entrada 2 2 9 3" xfId="5452" xr:uid="{00000000-0005-0000-0000-000027150000}"/>
    <cellStyle name="Entrada 2 2 9 4" xfId="5453" xr:uid="{00000000-0005-0000-0000-000028150000}"/>
    <cellStyle name="Entrada 2 2 9 5" xfId="5454" xr:uid="{00000000-0005-0000-0000-000029150000}"/>
    <cellStyle name="Entrada 2 20" xfId="5455" xr:uid="{00000000-0005-0000-0000-00002A150000}"/>
    <cellStyle name="Entrada 2 3" xfId="5456" xr:uid="{00000000-0005-0000-0000-00002B150000}"/>
    <cellStyle name="Entrada 2 3 10" xfId="5457" xr:uid="{00000000-0005-0000-0000-00002C150000}"/>
    <cellStyle name="Entrada 2 3 11" xfId="5458" xr:uid="{00000000-0005-0000-0000-00002D150000}"/>
    <cellStyle name="Entrada 2 3 12" xfId="5459" xr:uid="{00000000-0005-0000-0000-00002E150000}"/>
    <cellStyle name="Entrada 2 3 13" xfId="5460" xr:uid="{00000000-0005-0000-0000-00002F150000}"/>
    <cellStyle name="Entrada 2 3 14" xfId="5461" xr:uid="{00000000-0005-0000-0000-000030150000}"/>
    <cellStyle name="Entrada 2 3 2" xfId="5462" xr:uid="{00000000-0005-0000-0000-000031150000}"/>
    <cellStyle name="Entrada 2 3 2 10" xfId="5463" xr:uid="{00000000-0005-0000-0000-000032150000}"/>
    <cellStyle name="Entrada 2 3 2 11" xfId="5464" xr:uid="{00000000-0005-0000-0000-000033150000}"/>
    <cellStyle name="Entrada 2 3 2 12" xfId="5465" xr:uid="{00000000-0005-0000-0000-000034150000}"/>
    <cellStyle name="Entrada 2 3 2 13" xfId="5466" xr:uid="{00000000-0005-0000-0000-000035150000}"/>
    <cellStyle name="Entrada 2 3 2 2" xfId="5467" xr:uid="{00000000-0005-0000-0000-000036150000}"/>
    <cellStyle name="Entrada 2 3 2 2 2" xfId="5468" xr:uid="{00000000-0005-0000-0000-000037150000}"/>
    <cellStyle name="Entrada 2 3 2 2 3" xfId="5469" xr:uid="{00000000-0005-0000-0000-000038150000}"/>
    <cellStyle name="Entrada 2 3 2 2 4" xfId="5470" xr:uid="{00000000-0005-0000-0000-000039150000}"/>
    <cellStyle name="Entrada 2 3 2 2 5" xfId="5471" xr:uid="{00000000-0005-0000-0000-00003A150000}"/>
    <cellStyle name="Entrada 2 3 2 3" xfId="5472" xr:uid="{00000000-0005-0000-0000-00003B150000}"/>
    <cellStyle name="Entrada 2 3 2 3 2" xfId="5473" xr:uid="{00000000-0005-0000-0000-00003C150000}"/>
    <cellStyle name="Entrada 2 3 2 3 3" xfId="5474" xr:uid="{00000000-0005-0000-0000-00003D150000}"/>
    <cellStyle name="Entrada 2 3 2 3 4" xfId="5475" xr:uid="{00000000-0005-0000-0000-00003E150000}"/>
    <cellStyle name="Entrada 2 3 2 3 5" xfId="5476" xr:uid="{00000000-0005-0000-0000-00003F150000}"/>
    <cellStyle name="Entrada 2 3 2 4" xfId="5477" xr:uid="{00000000-0005-0000-0000-000040150000}"/>
    <cellStyle name="Entrada 2 3 2 4 2" xfId="5478" xr:uid="{00000000-0005-0000-0000-000041150000}"/>
    <cellStyle name="Entrada 2 3 2 4 3" xfId="5479" xr:uid="{00000000-0005-0000-0000-000042150000}"/>
    <cellStyle name="Entrada 2 3 2 4 4" xfId="5480" xr:uid="{00000000-0005-0000-0000-000043150000}"/>
    <cellStyle name="Entrada 2 3 2 4 5" xfId="5481" xr:uid="{00000000-0005-0000-0000-000044150000}"/>
    <cellStyle name="Entrada 2 3 2 5" xfId="5482" xr:uid="{00000000-0005-0000-0000-000045150000}"/>
    <cellStyle name="Entrada 2 3 2 5 2" xfId="5483" xr:uid="{00000000-0005-0000-0000-000046150000}"/>
    <cellStyle name="Entrada 2 3 2 5 3" xfId="5484" xr:uid="{00000000-0005-0000-0000-000047150000}"/>
    <cellStyle name="Entrada 2 3 2 5 4" xfId="5485" xr:uid="{00000000-0005-0000-0000-000048150000}"/>
    <cellStyle name="Entrada 2 3 2 5 5" xfId="5486" xr:uid="{00000000-0005-0000-0000-000049150000}"/>
    <cellStyle name="Entrada 2 3 2 6" xfId="5487" xr:uid="{00000000-0005-0000-0000-00004A150000}"/>
    <cellStyle name="Entrada 2 3 2 6 2" xfId="5488" xr:uid="{00000000-0005-0000-0000-00004B150000}"/>
    <cellStyle name="Entrada 2 3 2 6 3" xfId="5489" xr:uid="{00000000-0005-0000-0000-00004C150000}"/>
    <cellStyle name="Entrada 2 3 2 6 4" xfId="5490" xr:uid="{00000000-0005-0000-0000-00004D150000}"/>
    <cellStyle name="Entrada 2 3 2 6 5" xfId="5491" xr:uid="{00000000-0005-0000-0000-00004E150000}"/>
    <cellStyle name="Entrada 2 3 2 7" xfId="5492" xr:uid="{00000000-0005-0000-0000-00004F150000}"/>
    <cellStyle name="Entrada 2 3 2 7 2" xfId="5493" xr:uid="{00000000-0005-0000-0000-000050150000}"/>
    <cellStyle name="Entrada 2 3 2 7 3" xfId="5494" xr:uid="{00000000-0005-0000-0000-000051150000}"/>
    <cellStyle name="Entrada 2 3 2 7 4" xfId="5495" xr:uid="{00000000-0005-0000-0000-000052150000}"/>
    <cellStyle name="Entrada 2 3 2 7 5" xfId="5496" xr:uid="{00000000-0005-0000-0000-000053150000}"/>
    <cellStyle name="Entrada 2 3 2 8" xfId="5497" xr:uid="{00000000-0005-0000-0000-000054150000}"/>
    <cellStyle name="Entrada 2 3 2 8 2" xfId="5498" xr:uid="{00000000-0005-0000-0000-000055150000}"/>
    <cellStyle name="Entrada 2 3 2 8 3" xfId="5499" xr:uid="{00000000-0005-0000-0000-000056150000}"/>
    <cellStyle name="Entrada 2 3 2 8 4" xfId="5500" xr:uid="{00000000-0005-0000-0000-000057150000}"/>
    <cellStyle name="Entrada 2 3 2 8 5" xfId="5501" xr:uid="{00000000-0005-0000-0000-000058150000}"/>
    <cellStyle name="Entrada 2 3 2 9" xfId="5502" xr:uid="{00000000-0005-0000-0000-000059150000}"/>
    <cellStyle name="Entrada 2 3 3" xfId="5503" xr:uid="{00000000-0005-0000-0000-00005A150000}"/>
    <cellStyle name="Entrada 2 3 3 2" xfId="5504" xr:uid="{00000000-0005-0000-0000-00005B150000}"/>
    <cellStyle name="Entrada 2 3 3 3" xfId="5505" xr:uid="{00000000-0005-0000-0000-00005C150000}"/>
    <cellStyle name="Entrada 2 3 3 4" xfId="5506" xr:uid="{00000000-0005-0000-0000-00005D150000}"/>
    <cellStyle name="Entrada 2 3 3 5" xfId="5507" xr:uid="{00000000-0005-0000-0000-00005E150000}"/>
    <cellStyle name="Entrada 2 3 3 6" xfId="5508" xr:uid="{00000000-0005-0000-0000-00005F150000}"/>
    <cellStyle name="Entrada 2 3 4" xfId="5509" xr:uid="{00000000-0005-0000-0000-000060150000}"/>
    <cellStyle name="Entrada 2 3 4 2" xfId="5510" xr:uid="{00000000-0005-0000-0000-000061150000}"/>
    <cellStyle name="Entrada 2 3 4 3" xfId="5511" xr:uid="{00000000-0005-0000-0000-000062150000}"/>
    <cellStyle name="Entrada 2 3 4 4" xfId="5512" xr:uid="{00000000-0005-0000-0000-000063150000}"/>
    <cellStyle name="Entrada 2 3 4 5" xfId="5513" xr:uid="{00000000-0005-0000-0000-000064150000}"/>
    <cellStyle name="Entrada 2 3 4 6" xfId="5514" xr:uid="{00000000-0005-0000-0000-000065150000}"/>
    <cellStyle name="Entrada 2 3 5" xfId="5515" xr:uid="{00000000-0005-0000-0000-000066150000}"/>
    <cellStyle name="Entrada 2 3 5 2" xfId="5516" xr:uid="{00000000-0005-0000-0000-000067150000}"/>
    <cellStyle name="Entrada 2 3 5 3" xfId="5517" xr:uid="{00000000-0005-0000-0000-000068150000}"/>
    <cellStyle name="Entrada 2 3 5 4" xfId="5518" xr:uid="{00000000-0005-0000-0000-000069150000}"/>
    <cellStyle name="Entrada 2 3 5 5" xfId="5519" xr:uid="{00000000-0005-0000-0000-00006A150000}"/>
    <cellStyle name="Entrada 2 3 5 6" xfId="5520" xr:uid="{00000000-0005-0000-0000-00006B150000}"/>
    <cellStyle name="Entrada 2 3 6" xfId="5521" xr:uid="{00000000-0005-0000-0000-00006C150000}"/>
    <cellStyle name="Entrada 2 3 6 2" xfId="5522" xr:uid="{00000000-0005-0000-0000-00006D150000}"/>
    <cellStyle name="Entrada 2 3 6 3" xfId="5523" xr:uid="{00000000-0005-0000-0000-00006E150000}"/>
    <cellStyle name="Entrada 2 3 6 4" xfId="5524" xr:uid="{00000000-0005-0000-0000-00006F150000}"/>
    <cellStyle name="Entrada 2 3 6 5" xfId="5525" xr:uid="{00000000-0005-0000-0000-000070150000}"/>
    <cellStyle name="Entrada 2 3 6 6" xfId="5526" xr:uid="{00000000-0005-0000-0000-000071150000}"/>
    <cellStyle name="Entrada 2 3 7" xfId="5527" xr:uid="{00000000-0005-0000-0000-000072150000}"/>
    <cellStyle name="Entrada 2 3 7 2" xfId="5528" xr:uid="{00000000-0005-0000-0000-000073150000}"/>
    <cellStyle name="Entrada 2 3 7 3" xfId="5529" xr:uid="{00000000-0005-0000-0000-000074150000}"/>
    <cellStyle name="Entrada 2 3 7 4" xfId="5530" xr:uid="{00000000-0005-0000-0000-000075150000}"/>
    <cellStyle name="Entrada 2 3 7 5" xfId="5531" xr:uid="{00000000-0005-0000-0000-000076150000}"/>
    <cellStyle name="Entrada 2 3 8" xfId="5532" xr:uid="{00000000-0005-0000-0000-000077150000}"/>
    <cellStyle name="Entrada 2 3 8 2" xfId="5533" xr:uid="{00000000-0005-0000-0000-000078150000}"/>
    <cellStyle name="Entrada 2 3 8 3" xfId="5534" xr:uid="{00000000-0005-0000-0000-000079150000}"/>
    <cellStyle name="Entrada 2 3 8 4" xfId="5535" xr:uid="{00000000-0005-0000-0000-00007A150000}"/>
    <cellStyle name="Entrada 2 3 8 5" xfId="5536" xr:uid="{00000000-0005-0000-0000-00007B150000}"/>
    <cellStyle name="Entrada 2 3 9" xfId="5537" xr:uid="{00000000-0005-0000-0000-00007C150000}"/>
    <cellStyle name="Entrada 2 3 9 2" xfId="5538" xr:uid="{00000000-0005-0000-0000-00007D150000}"/>
    <cellStyle name="Entrada 2 3 9 3" xfId="5539" xr:uid="{00000000-0005-0000-0000-00007E150000}"/>
    <cellStyle name="Entrada 2 3 9 4" xfId="5540" xr:uid="{00000000-0005-0000-0000-00007F150000}"/>
    <cellStyle name="Entrada 2 3 9 5" xfId="5541" xr:uid="{00000000-0005-0000-0000-000080150000}"/>
    <cellStyle name="Entrada 2 4" xfId="5542" xr:uid="{00000000-0005-0000-0000-000081150000}"/>
    <cellStyle name="Entrada 2 4 10" xfId="5543" xr:uid="{00000000-0005-0000-0000-000082150000}"/>
    <cellStyle name="Entrada 2 4 11" xfId="5544" xr:uid="{00000000-0005-0000-0000-000083150000}"/>
    <cellStyle name="Entrada 2 4 12" xfId="5545" xr:uid="{00000000-0005-0000-0000-000084150000}"/>
    <cellStyle name="Entrada 2 4 2" xfId="5546" xr:uid="{00000000-0005-0000-0000-000085150000}"/>
    <cellStyle name="Entrada 2 4 2 2" xfId="5547" xr:uid="{00000000-0005-0000-0000-000086150000}"/>
    <cellStyle name="Entrada 2 4 2 3" xfId="5548" xr:uid="{00000000-0005-0000-0000-000087150000}"/>
    <cellStyle name="Entrada 2 4 2 4" xfId="5549" xr:uid="{00000000-0005-0000-0000-000088150000}"/>
    <cellStyle name="Entrada 2 4 2 5" xfId="5550" xr:uid="{00000000-0005-0000-0000-000089150000}"/>
    <cellStyle name="Entrada 2 4 3" xfId="5551" xr:uid="{00000000-0005-0000-0000-00008A150000}"/>
    <cellStyle name="Entrada 2 4 3 2" xfId="5552" xr:uid="{00000000-0005-0000-0000-00008B150000}"/>
    <cellStyle name="Entrada 2 4 3 3" xfId="5553" xr:uid="{00000000-0005-0000-0000-00008C150000}"/>
    <cellStyle name="Entrada 2 4 3 4" xfId="5554" xr:uid="{00000000-0005-0000-0000-00008D150000}"/>
    <cellStyle name="Entrada 2 4 3 5" xfId="5555" xr:uid="{00000000-0005-0000-0000-00008E150000}"/>
    <cellStyle name="Entrada 2 4 4" xfId="5556" xr:uid="{00000000-0005-0000-0000-00008F150000}"/>
    <cellStyle name="Entrada 2 4 4 2" xfId="5557" xr:uid="{00000000-0005-0000-0000-000090150000}"/>
    <cellStyle name="Entrada 2 4 4 3" xfId="5558" xr:uid="{00000000-0005-0000-0000-000091150000}"/>
    <cellStyle name="Entrada 2 4 4 4" xfId="5559" xr:uid="{00000000-0005-0000-0000-000092150000}"/>
    <cellStyle name="Entrada 2 4 4 5" xfId="5560" xr:uid="{00000000-0005-0000-0000-000093150000}"/>
    <cellStyle name="Entrada 2 4 5" xfId="5561" xr:uid="{00000000-0005-0000-0000-000094150000}"/>
    <cellStyle name="Entrada 2 4 5 2" xfId="5562" xr:uid="{00000000-0005-0000-0000-000095150000}"/>
    <cellStyle name="Entrada 2 4 5 3" xfId="5563" xr:uid="{00000000-0005-0000-0000-000096150000}"/>
    <cellStyle name="Entrada 2 4 5 4" xfId="5564" xr:uid="{00000000-0005-0000-0000-000097150000}"/>
    <cellStyle name="Entrada 2 4 5 5" xfId="5565" xr:uid="{00000000-0005-0000-0000-000098150000}"/>
    <cellStyle name="Entrada 2 4 6" xfId="5566" xr:uid="{00000000-0005-0000-0000-000099150000}"/>
    <cellStyle name="Entrada 2 4 6 2" xfId="5567" xr:uid="{00000000-0005-0000-0000-00009A150000}"/>
    <cellStyle name="Entrada 2 4 6 3" xfId="5568" xr:uid="{00000000-0005-0000-0000-00009B150000}"/>
    <cellStyle name="Entrada 2 4 6 4" xfId="5569" xr:uid="{00000000-0005-0000-0000-00009C150000}"/>
    <cellStyle name="Entrada 2 4 6 5" xfId="5570" xr:uid="{00000000-0005-0000-0000-00009D150000}"/>
    <cellStyle name="Entrada 2 4 6 6" xfId="5571" xr:uid="{00000000-0005-0000-0000-00009E150000}"/>
    <cellStyle name="Entrada 2 4 7" xfId="5572" xr:uid="{00000000-0005-0000-0000-00009F150000}"/>
    <cellStyle name="Entrada 2 4 7 2" xfId="5573" xr:uid="{00000000-0005-0000-0000-0000A0150000}"/>
    <cellStyle name="Entrada 2 4 7 3" xfId="5574" xr:uid="{00000000-0005-0000-0000-0000A1150000}"/>
    <cellStyle name="Entrada 2 4 7 4" xfId="5575" xr:uid="{00000000-0005-0000-0000-0000A2150000}"/>
    <cellStyle name="Entrada 2 4 7 5" xfId="5576" xr:uid="{00000000-0005-0000-0000-0000A3150000}"/>
    <cellStyle name="Entrada 2 4 8" xfId="5577" xr:uid="{00000000-0005-0000-0000-0000A4150000}"/>
    <cellStyle name="Entrada 2 4 8 2" xfId="5578" xr:uid="{00000000-0005-0000-0000-0000A5150000}"/>
    <cellStyle name="Entrada 2 4 8 3" xfId="5579" xr:uid="{00000000-0005-0000-0000-0000A6150000}"/>
    <cellStyle name="Entrada 2 4 8 4" xfId="5580" xr:uid="{00000000-0005-0000-0000-0000A7150000}"/>
    <cellStyle name="Entrada 2 4 8 5" xfId="5581" xr:uid="{00000000-0005-0000-0000-0000A8150000}"/>
    <cellStyle name="Entrada 2 4 9" xfId="5582" xr:uid="{00000000-0005-0000-0000-0000A9150000}"/>
    <cellStyle name="Entrada 2 5" xfId="5583" xr:uid="{00000000-0005-0000-0000-0000AA150000}"/>
    <cellStyle name="Entrada 2 5 10" xfId="5584" xr:uid="{00000000-0005-0000-0000-0000AB150000}"/>
    <cellStyle name="Entrada 2 5 11" xfId="5585" xr:uid="{00000000-0005-0000-0000-0000AC150000}"/>
    <cellStyle name="Entrada 2 5 12" xfId="5586" xr:uid="{00000000-0005-0000-0000-0000AD150000}"/>
    <cellStyle name="Entrada 2 5 13" xfId="5587" xr:uid="{00000000-0005-0000-0000-0000AE150000}"/>
    <cellStyle name="Entrada 2 5 2" xfId="5588" xr:uid="{00000000-0005-0000-0000-0000AF150000}"/>
    <cellStyle name="Entrada 2 5 2 2" xfId="5589" xr:uid="{00000000-0005-0000-0000-0000B0150000}"/>
    <cellStyle name="Entrada 2 5 2 3" xfId="5590" xr:uid="{00000000-0005-0000-0000-0000B1150000}"/>
    <cellStyle name="Entrada 2 5 2 4" xfId="5591" xr:uid="{00000000-0005-0000-0000-0000B2150000}"/>
    <cellStyle name="Entrada 2 5 2 5" xfId="5592" xr:uid="{00000000-0005-0000-0000-0000B3150000}"/>
    <cellStyle name="Entrada 2 5 2 6" xfId="5593" xr:uid="{00000000-0005-0000-0000-0000B4150000}"/>
    <cellStyle name="Entrada 2 5 3" xfId="5594" xr:uid="{00000000-0005-0000-0000-0000B5150000}"/>
    <cellStyle name="Entrada 2 5 3 2" xfId="5595" xr:uid="{00000000-0005-0000-0000-0000B6150000}"/>
    <cellStyle name="Entrada 2 5 3 3" xfId="5596" xr:uid="{00000000-0005-0000-0000-0000B7150000}"/>
    <cellStyle name="Entrada 2 5 3 4" xfId="5597" xr:uid="{00000000-0005-0000-0000-0000B8150000}"/>
    <cellStyle name="Entrada 2 5 3 5" xfId="5598" xr:uid="{00000000-0005-0000-0000-0000B9150000}"/>
    <cellStyle name="Entrada 2 5 3 6" xfId="5599" xr:uid="{00000000-0005-0000-0000-0000BA150000}"/>
    <cellStyle name="Entrada 2 5 4" xfId="5600" xr:uid="{00000000-0005-0000-0000-0000BB150000}"/>
    <cellStyle name="Entrada 2 5 4 2" xfId="5601" xr:uid="{00000000-0005-0000-0000-0000BC150000}"/>
    <cellStyle name="Entrada 2 5 4 3" xfId="5602" xr:uid="{00000000-0005-0000-0000-0000BD150000}"/>
    <cellStyle name="Entrada 2 5 4 4" xfId="5603" xr:uid="{00000000-0005-0000-0000-0000BE150000}"/>
    <cellStyle name="Entrada 2 5 4 5" xfId="5604" xr:uid="{00000000-0005-0000-0000-0000BF150000}"/>
    <cellStyle name="Entrada 2 5 4 6" xfId="5605" xr:uid="{00000000-0005-0000-0000-0000C0150000}"/>
    <cellStyle name="Entrada 2 5 5" xfId="5606" xr:uid="{00000000-0005-0000-0000-0000C1150000}"/>
    <cellStyle name="Entrada 2 5 5 2" xfId="5607" xr:uid="{00000000-0005-0000-0000-0000C2150000}"/>
    <cellStyle name="Entrada 2 5 5 3" xfId="5608" xr:uid="{00000000-0005-0000-0000-0000C3150000}"/>
    <cellStyle name="Entrada 2 5 5 4" xfId="5609" xr:uid="{00000000-0005-0000-0000-0000C4150000}"/>
    <cellStyle name="Entrada 2 5 5 5" xfId="5610" xr:uid="{00000000-0005-0000-0000-0000C5150000}"/>
    <cellStyle name="Entrada 2 5 5 6" xfId="5611" xr:uid="{00000000-0005-0000-0000-0000C6150000}"/>
    <cellStyle name="Entrada 2 5 6" xfId="5612" xr:uid="{00000000-0005-0000-0000-0000C7150000}"/>
    <cellStyle name="Entrada 2 5 6 2" xfId="5613" xr:uid="{00000000-0005-0000-0000-0000C8150000}"/>
    <cellStyle name="Entrada 2 5 6 3" xfId="5614" xr:uid="{00000000-0005-0000-0000-0000C9150000}"/>
    <cellStyle name="Entrada 2 5 6 4" xfId="5615" xr:uid="{00000000-0005-0000-0000-0000CA150000}"/>
    <cellStyle name="Entrada 2 5 6 5" xfId="5616" xr:uid="{00000000-0005-0000-0000-0000CB150000}"/>
    <cellStyle name="Entrada 2 5 6 6" xfId="5617" xr:uid="{00000000-0005-0000-0000-0000CC150000}"/>
    <cellStyle name="Entrada 2 5 7" xfId="5618" xr:uid="{00000000-0005-0000-0000-0000CD150000}"/>
    <cellStyle name="Entrada 2 5 7 2" xfId="5619" xr:uid="{00000000-0005-0000-0000-0000CE150000}"/>
    <cellStyle name="Entrada 2 5 7 3" xfId="5620" xr:uid="{00000000-0005-0000-0000-0000CF150000}"/>
    <cellStyle name="Entrada 2 5 7 4" xfId="5621" xr:uid="{00000000-0005-0000-0000-0000D0150000}"/>
    <cellStyle name="Entrada 2 5 7 5" xfId="5622" xr:uid="{00000000-0005-0000-0000-0000D1150000}"/>
    <cellStyle name="Entrada 2 5 8" xfId="5623" xr:uid="{00000000-0005-0000-0000-0000D2150000}"/>
    <cellStyle name="Entrada 2 5 8 2" xfId="5624" xr:uid="{00000000-0005-0000-0000-0000D3150000}"/>
    <cellStyle name="Entrada 2 5 8 3" xfId="5625" xr:uid="{00000000-0005-0000-0000-0000D4150000}"/>
    <cellStyle name="Entrada 2 5 8 4" xfId="5626" xr:uid="{00000000-0005-0000-0000-0000D5150000}"/>
    <cellStyle name="Entrada 2 5 8 5" xfId="5627" xr:uid="{00000000-0005-0000-0000-0000D6150000}"/>
    <cellStyle name="Entrada 2 5 9" xfId="5628" xr:uid="{00000000-0005-0000-0000-0000D7150000}"/>
    <cellStyle name="Entrada 2 6" xfId="5629" xr:uid="{00000000-0005-0000-0000-0000D8150000}"/>
    <cellStyle name="Entrada 2 6 10" xfId="5630" xr:uid="{00000000-0005-0000-0000-0000D9150000}"/>
    <cellStyle name="Entrada 2 6 11" xfId="5631" xr:uid="{00000000-0005-0000-0000-0000DA150000}"/>
    <cellStyle name="Entrada 2 6 12" xfId="5632" xr:uid="{00000000-0005-0000-0000-0000DB150000}"/>
    <cellStyle name="Entrada 2 6 13" xfId="5633" xr:uid="{00000000-0005-0000-0000-0000DC150000}"/>
    <cellStyle name="Entrada 2 6 2" xfId="5634" xr:uid="{00000000-0005-0000-0000-0000DD150000}"/>
    <cellStyle name="Entrada 2 6 2 2" xfId="5635" xr:uid="{00000000-0005-0000-0000-0000DE150000}"/>
    <cellStyle name="Entrada 2 6 2 3" xfId="5636" xr:uid="{00000000-0005-0000-0000-0000DF150000}"/>
    <cellStyle name="Entrada 2 6 2 4" xfId="5637" xr:uid="{00000000-0005-0000-0000-0000E0150000}"/>
    <cellStyle name="Entrada 2 6 2 5" xfId="5638" xr:uid="{00000000-0005-0000-0000-0000E1150000}"/>
    <cellStyle name="Entrada 2 6 2 6" xfId="5639" xr:uid="{00000000-0005-0000-0000-0000E2150000}"/>
    <cellStyle name="Entrada 2 6 3" xfId="5640" xr:uid="{00000000-0005-0000-0000-0000E3150000}"/>
    <cellStyle name="Entrada 2 6 3 2" xfId="5641" xr:uid="{00000000-0005-0000-0000-0000E4150000}"/>
    <cellStyle name="Entrada 2 6 3 3" xfId="5642" xr:uid="{00000000-0005-0000-0000-0000E5150000}"/>
    <cellStyle name="Entrada 2 6 3 4" xfId="5643" xr:uid="{00000000-0005-0000-0000-0000E6150000}"/>
    <cellStyle name="Entrada 2 6 3 5" xfId="5644" xr:uid="{00000000-0005-0000-0000-0000E7150000}"/>
    <cellStyle name="Entrada 2 6 3 6" xfId="5645" xr:uid="{00000000-0005-0000-0000-0000E8150000}"/>
    <cellStyle name="Entrada 2 6 4" xfId="5646" xr:uid="{00000000-0005-0000-0000-0000E9150000}"/>
    <cellStyle name="Entrada 2 6 4 2" xfId="5647" xr:uid="{00000000-0005-0000-0000-0000EA150000}"/>
    <cellStyle name="Entrada 2 6 4 3" xfId="5648" xr:uid="{00000000-0005-0000-0000-0000EB150000}"/>
    <cellStyle name="Entrada 2 6 4 4" xfId="5649" xr:uid="{00000000-0005-0000-0000-0000EC150000}"/>
    <cellStyle name="Entrada 2 6 4 5" xfId="5650" xr:uid="{00000000-0005-0000-0000-0000ED150000}"/>
    <cellStyle name="Entrada 2 6 4 6" xfId="5651" xr:uid="{00000000-0005-0000-0000-0000EE150000}"/>
    <cellStyle name="Entrada 2 6 5" xfId="5652" xr:uid="{00000000-0005-0000-0000-0000EF150000}"/>
    <cellStyle name="Entrada 2 6 5 2" xfId="5653" xr:uid="{00000000-0005-0000-0000-0000F0150000}"/>
    <cellStyle name="Entrada 2 6 5 3" xfId="5654" xr:uid="{00000000-0005-0000-0000-0000F1150000}"/>
    <cellStyle name="Entrada 2 6 5 4" xfId="5655" xr:uid="{00000000-0005-0000-0000-0000F2150000}"/>
    <cellStyle name="Entrada 2 6 5 5" xfId="5656" xr:uid="{00000000-0005-0000-0000-0000F3150000}"/>
    <cellStyle name="Entrada 2 6 5 6" xfId="5657" xr:uid="{00000000-0005-0000-0000-0000F4150000}"/>
    <cellStyle name="Entrada 2 6 6" xfId="5658" xr:uid="{00000000-0005-0000-0000-0000F5150000}"/>
    <cellStyle name="Entrada 2 6 6 2" xfId="5659" xr:uid="{00000000-0005-0000-0000-0000F6150000}"/>
    <cellStyle name="Entrada 2 6 6 3" xfId="5660" xr:uid="{00000000-0005-0000-0000-0000F7150000}"/>
    <cellStyle name="Entrada 2 6 6 4" xfId="5661" xr:uid="{00000000-0005-0000-0000-0000F8150000}"/>
    <cellStyle name="Entrada 2 6 6 5" xfId="5662" xr:uid="{00000000-0005-0000-0000-0000F9150000}"/>
    <cellStyle name="Entrada 2 6 6 6" xfId="5663" xr:uid="{00000000-0005-0000-0000-0000FA150000}"/>
    <cellStyle name="Entrada 2 6 7" xfId="5664" xr:uid="{00000000-0005-0000-0000-0000FB150000}"/>
    <cellStyle name="Entrada 2 6 7 2" xfId="5665" xr:uid="{00000000-0005-0000-0000-0000FC150000}"/>
    <cellStyle name="Entrada 2 6 7 3" xfId="5666" xr:uid="{00000000-0005-0000-0000-0000FD150000}"/>
    <cellStyle name="Entrada 2 6 7 4" xfId="5667" xr:uid="{00000000-0005-0000-0000-0000FE150000}"/>
    <cellStyle name="Entrada 2 6 7 5" xfId="5668" xr:uid="{00000000-0005-0000-0000-0000FF150000}"/>
    <cellStyle name="Entrada 2 6 8" xfId="5669" xr:uid="{00000000-0005-0000-0000-000000160000}"/>
    <cellStyle name="Entrada 2 6 8 2" xfId="5670" xr:uid="{00000000-0005-0000-0000-000001160000}"/>
    <cellStyle name="Entrada 2 6 8 3" xfId="5671" xr:uid="{00000000-0005-0000-0000-000002160000}"/>
    <cellStyle name="Entrada 2 6 8 4" xfId="5672" xr:uid="{00000000-0005-0000-0000-000003160000}"/>
    <cellStyle name="Entrada 2 6 8 5" xfId="5673" xr:uid="{00000000-0005-0000-0000-000004160000}"/>
    <cellStyle name="Entrada 2 6 9" xfId="5674" xr:uid="{00000000-0005-0000-0000-000005160000}"/>
    <cellStyle name="Entrada 2 7" xfId="5675" xr:uid="{00000000-0005-0000-0000-000006160000}"/>
    <cellStyle name="Entrada 2 7 10" xfId="5676" xr:uid="{00000000-0005-0000-0000-000007160000}"/>
    <cellStyle name="Entrada 2 7 11" xfId="5677" xr:uid="{00000000-0005-0000-0000-000008160000}"/>
    <cellStyle name="Entrada 2 7 12" xfId="5678" xr:uid="{00000000-0005-0000-0000-000009160000}"/>
    <cellStyle name="Entrada 2 7 13" xfId="5679" xr:uid="{00000000-0005-0000-0000-00000A160000}"/>
    <cellStyle name="Entrada 2 7 2" xfId="5680" xr:uid="{00000000-0005-0000-0000-00000B160000}"/>
    <cellStyle name="Entrada 2 7 2 2" xfId="5681" xr:uid="{00000000-0005-0000-0000-00000C160000}"/>
    <cellStyle name="Entrada 2 7 2 3" xfId="5682" xr:uid="{00000000-0005-0000-0000-00000D160000}"/>
    <cellStyle name="Entrada 2 7 2 4" xfId="5683" xr:uid="{00000000-0005-0000-0000-00000E160000}"/>
    <cellStyle name="Entrada 2 7 2 5" xfId="5684" xr:uid="{00000000-0005-0000-0000-00000F160000}"/>
    <cellStyle name="Entrada 2 7 3" xfId="5685" xr:uid="{00000000-0005-0000-0000-000010160000}"/>
    <cellStyle name="Entrada 2 7 3 2" xfId="5686" xr:uid="{00000000-0005-0000-0000-000011160000}"/>
    <cellStyle name="Entrada 2 7 3 3" xfId="5687" xr:uid="{00000000-0005-0000-0000-000012160000}"/>
    <cellStyle name="Entrada 2 7 3 4" xfId="5688" xr:uid="{00000000-0005-0000-0000-000013160000}"/>
    <cellStyle name="Entrada 2 7 3 5" xfId="5689" xr:uid="{00000000-0005-0000-0000-000014160000}"/>
    <cellStyle name="Entrada 2 7 4" xfId="5690" xr:uid="{00000000-0005-0000-0000-000015160000}"/>
    <cellStyle name="Entrada 2 7 4 2" xfId="5691" xr:uid="{00000000-0005-0000-0000-000016160000}"/>
    <cellStyle name="Entrada 2 7 4 3" xfId="5692" xr:uid="{00000000-0005-0000-0000-000017160000}"/>
    <cellStyle name="Entrada 2 7 4 4" xfId="5693" xr:uid="{00000000-0005-0000-0000-000018160000}"/>
    <cellStyle name="Entrada 2 7 4 5" xfId="5694" xr:uid="{00000000-0005-0000-0000-000019160000}"/>
    <cellStyle name="Entrada 2 7 5" xfId="5695" xr:uid="{00000000-0005-0000-0000-00001A160000}"/>
    <cellStyle name="Entrada 2 7 5 2" xfId="5696" xr:uid="{00000000-0005-0000-0000-00001B160000}"/>
    <cellStyle name="Entrada 2 7 5 3" xfId="5697" xr:uid="{00000000-0005-0000-0000-00001C160000}"/>
    <cellStyle name="Entrada 2 7 5 4" xfId="5698" xr:uid="{00000000-0005-0000-0000-00001D160000}"/>
    <cellStyle name="Entrada 2 7 5 5" xfId="5699" xr:uid="{00000000-0005-0000-0000-00001E160000}"/>
    <cellStyle name="Entrada 2 7 6" xfId="5700" xr:uid="{00000000-0005-0000-0000-00001F160000}"/>
    <cellStyle name="Entrada 2 7 6 2" xfId="5701" xr:uid="{00000000-0005-0000-0000-000020160000}"/>
    <cellStyle name="Entrada 2 7 6 3" xfId="5702" xr:uid="{00000000-0005-0000-0000-000021160000}"/>
    <cellStyle name="Entrada 2 7 6 4" xfId="5703" xr:uid="{00000000-0005-0000-0000-000022160000}"/>
    <cellStyle name="Entrada 2 7 6 5" xfId="5704" xr:uid="{00000000-0005-0000-0000-000023160000}"/>
    <cellStyle name="Entrada 2 7 7" xfId="5705" xr:uid="{00000000-0005-0000-0000-000024160000}"/>
    <cellStyle name="Entrada 2 7 7 2" xfId="5706" xr:uid="{00000000-0005-0000-0000-000025160000}"/>
    <cellStyle name="Entrada 2 7 7 3" xfId="5707" xr:uid="{00000000-0005-0000-0000-000026160000}"/>
    <cellStyle name="Entrada 2 7 7 4" xfId="5708" xr:uid="{00000000-0005-0000-0000-000027160000}"/>
    <cellStyle name="Entrada 2 7 7 5" xfId="5709" xr:uid="{00000000-0005-0000-0000-000028160000}"/>
    <cellStyle name="Entrada 2 7 8" xfId="5710" xr:uid="{00000000-0005-0000-0000-000029160000}"/>
    <cellStyle name="Entrada 2 7 8 2" xfId="5711" xr:uid="{00000000-0005-0000-0000-00002A160000}"/>
    <cellStyle name="Entrada 2 7 8 3" xfId="5712" xr:uid="{00000000-0005-0000-0000-00002B160000}"/>
    <cellStyle name="Entrada 2 7 8 4" xfId="5713" xr:uid="{00000000-0005-0000-0000-00002C160000}"/>
    <cellStyle name="Entrada 2 7 8 5" xfId="5714" xr:uid="{00000000-0005-0000-0000-00002D160000}"/>
    <cellStyle name="Entrada 2 7 9" xfId="5715" xr:uid="{00000000-0005-0000-0000-00002E160000}"/>
    <cellStyle name="Entrada 2 8" xfId="5716" xr:uid="{00000000-0005-0000-0000-00002F160000}"/>
    <cellStyle name="Entrada 2 8 10" xfId="5717" xr:uid="{00000000-0005-0000-0000-000030160000}"/>
    <cellStyle name="Entrada 2 8 11" xfId="5718" xr:uid="{00000000-0005-0000-0000-000031160000}"/>
    <cellStyle name="Entrada 2 8 12" xfId="5719" xr:uid="{00000000-0005-0000-0000-000032160000}"/>
    <cellStyle name="Entrada 2 8 2" xfId="5720" xr:uid="{00000000-0005-0000-0000-000033160000}"/>
    <cellStyle name="Entrada 2 8 2 2" xfId="5721" xr:uid="{00000000-0005-0000-0000-000034160000}"/>
    <cellStyle name="Entrada 2 8 2 3" xfId="5722" xr:uid="{00000000-0005-0000-0000-000035160000}"/>
    <cellStyle name="Entrada 2 8 2 4" xfId="5723" xr:uid="{00000000-0005-0000-0000-000036160000}"/>
    <cellStyle name="Entrada 2 8 2 5" xfId="5724" xr:uid="{00000000-0005-0000-0000-000037160000}"/>
    <cellStyle name="Entrada 2 8 3" xfId="5725" xr:uid="{00000000-0005-0000-0000-000038160000}"/>
    <cellStyle name="Entrada 2 8 3 2" xfId="5726" xr:uid="{00000000-0005-0000-0000-000039160000}"/>
    <cellStyle name="Entrada 2 8 3 3" xfId="5727" xr:uid="{00000000-0005-0000-0000-00003A160000}"/>
    <cellStyle name="Entrada 2 8 3 4" xfId="5728" xr:uid="{00000000-0005-0000-0000-00003B160000}"/>
    <cellStyle name="Entrada 2 8 3 5" xfId="5729" xr:uid="{00000000-0005-0000-0000-00003C160000}"/>
    <cellStyle name="Entrada 2 8 4" xfId="5730" xr:uid="{00000000-0005-0000-0000-00003D160000}"/>
    <cellStyle name="Entrada 2 8 4 2" xfId="5731" xr:uid="{00000000-0005-0000-0000-00003E160000}"/>
    <cellStyle name="Entrada 2 8 4 3" xfId="5732" xr:uid="{00000000-0005-0000-0000-00003F160000}"/>
    <cellStyle name="Entrada 2 8 4 4" xfId="5733" xr:uid="{00000000-0005-0000-0000-000040160000}"/>
    <cellStyle name="Entrada 2 8 4 5" xfId="5734" xr:uid="{00000000-0005-0000-0000-000041160000}"/>
    <cellStyle name="Entrada 2 8 5" xfId="5735" xr:uid="{00000000-0005-0000-0000-000042160000}"/>
    <cellStyle name="Entrada 2 8 5 2" xfId="5736" xr:uid="{00000000-0005-0000-0000-000043160000}"/>
    <cellStyle name="Entrada 2 8 5 3" xfId="5737" xr:uid="{00000000-0005-0000-0000-000044160000}"/>
    <cellStyle name="Entrada 2 8 5 4" xfId="5738" xr:uid="{00000000-0005-0000-0000-000045160000}"/>
    <cellStyle name="Entrada 2 8 5 5" xfId="5739" xr:uid="{00000000-0005-0000-0000-000046160000}"/>
    <cellStyle name="Entrada 2 8 6" xfId="5740" xr:uid="{00000000-0005-0000-0000-000047160000}"/>
    <cellStyle name="Entrada 2 8 6 2" xfId="5741" xr:uid="{00000000-0005-0000-0000-000048160000}"/>
    <cellStyle name="Entrada 2 8 6 3" xfId="5742" xr:uid="{00000000-0005-0000-0000-000049160000}"/>
    <cellStyle name="Entrada 2 8 6 4" xfId="5743" xr:uid="{00000000-0005-0000-0000-00004A160000}"/>
    <cellStyle name="Entrada 2 8 6 5" xfId="5744" xr:uid="{00000000-0005-0000-0000-00004B160000}"/>
    <cellStyle name="Entrada 2 8 7" xfId="5745" xr:uid="{00000000-0005-0000-0000-00004C160000}"/>
    <cellStyle name="Entrada 2 8 7 2" xfId="5746" xr:uid="{00000000-0005-0000-0000-00004D160000}"/>
    <cellStyle name="Entrada 2 8 7 3" xfId="5747" xr:uid="{00000000-0005-0000-0000-00004E160000}"/>
    <cellStyle name="Entrada 2 8 7 4" xfId="5748" xr:uid="{00000000-0005-0000-0000-00004F160000}"/>
    <cellStyle name="Entrada 2 8 7 5" xfId="5749" xr:uid="{00000000-0005-0000-0000-000050160000}"/>
    <cellStyle name="Entrada 2 8 8" xfId="5750" xr:uid="{00000000-0005-0000-0000-000051160000}"/>
    <cellStyle name="Entrada 2 8 8 2" xfId="5751" xr:uid="{00000000-0005-0000-0000-000052160000}"/>
    <cellStyle name="Entrada 2 8 8 3" xfId="5752" xr:uid="{00000000-0005-0000-0000-000053160000}"/>
    <cellStyle name="Entrada 2 8 8 4" xfId="5753" xr:uid="{00000000-0005-0000-0000-000054160000}"/>
    <cellStyle name="Entrada 2 8 8 5" xfId="5754" xr:uid="{00000000-0005-0000-0000-000055160000}"/>
    <cellStyle name="Entrada 2 8 9" xfId="5755" xr:uid="{00000000-0005-0000-0000-000056160000}"/>
    <cellStyle name="Entrada 2 9" xfId="5756" xr:uid="{00000000-0005-0000-0000-000057160000}"/>
    <cellStyle name="Entrada 2 9 2" xfId="5757" xr:uid="{00000000-0005-0000-0000-000058160000}"/>
    <cellStyle name="Entrada 2 9 3" xfId="5758" xr:uid="{00000000-0005-0000-0000-000059160000}"/>
    <cellStyle name="Entrada 2 9 4" xfId="5759" xr:uid="{00000000-0005-0000-0000-00005A160000}"/>
    <cellStyle name="Entrada 2 9 5" xfId="5760" xr:uid="{00000000-0005-0000-0000-00005B160000}"/>
    <cellStyle name="Entrada 3" xfId="5761" xr:uid="{00000000-0005-0000-0000-00005C160000}"/>
    <cellStyle name="Entrada 3 10" xfId="5762" xr:uid="{00000000-0005-0000-0000-00005D160000}"/>
    <cellStyle name="Entrada 3 10 2" xfId="5763" xr:uid="{00000000-0005-0000-0000-00005E160000}"/>
    <cellStyle name="Entrada 3 10 3" xfId="5764" xr:uid="{00000000-0005-0000-0000-00005F160000}"/>
    <cellStyle name="Entrada 3 10 4" xfId="5765" xr:uid="{00000000-0005-0000-0000-000060160000}"/>
    <cellStyle name="Entrada 3 10 5" xfId="5766" xr:uid="{00000000-0005-0000-0000-000061160000}"/>
    <cellStyle name="Entrada 3 11" xfId="5767" xr:uid="{00000000-0005-0000-0000-000062160000}"/>
    <cellStyle name="Entrada 3 11 2" xfId="5768" xr:uid="{00000000-0005-0000-0000-000063160000}"/>
    <cellStyle name="Entrada 3 11 3" xfId="5769" xr:uid="{00000000-0005-0000-0000-000064160000}"/>
    <cellStyle name="Entrada 3 11 4" xfId="5770" xr:uid="{00000000-0005-0000-0000-000065160000}"/>
    <cellStyle name="Entrada 3 11 5" xfId="5771" xr:uid="{00000000-0005-0000-0000-000066160000}"/>
    <cellStyle name="Entrada 3 12" xfId="5772" xr:uid="{00000000-0005-0000-0000-000067160000}"/>
    <cellStyle name="Entrada 3 12 2" xfId="5773" xr:uid="{00000000-0005-0000-0000-000068160000}"/>
    <cellStyle name="Entrada 3 12 3" xfId="5774" xr:uid="{00000000-0005-0000-0000-000069160000}"/>
    <cellStyle name="Entrada 3 12 4" xfId="5775" xr:uid="{00000000-0005-0000-0000-00006A160000}"/>
    <cellStyle name="Entrada 3 12 5" xfId="5776" xr:uid="{00000000-0005-0000-0000-00006B160000}"/>
    <cellStyle name="Entrada 3 13" xfId="5777" xr:uid="{00000000-0005-0000-0000-00006C160000}"/>
    <cellStyle name="Entrada 3 13 2" xfId="5778" xr:uid="{00000000-0005-0000-0000-00006D160000}"/>
    <cellStyle name="Entrada 3 13 3" xfId="5779" xr:uid="{00000000-0005-0000-0000-00006E160000}"/>
    <cellStyle name="Entrada 3 13 4" xfId="5780" xr:uid="{00000000-0005-0000-0000-00006F160000}"/>
    <cellStyle name="Entrada 3 13 5" xfId="5781" xr:uid="{00000000-0005-0000-0000-000070160000}"/>
    <cellStyle name="Entrada 3 14" xfId="5782" xr:uid="{00000000-0005-0000-0000-000071160000}"/>
    <cellStyle name="Entrada 3 14 2" xfId="5783" xr:uid="{00000000-0005-0000-0000-000072160000}"/>
    <cellStyle name="Entrada 3 14 3" xfId="5784" xr:uid="{00000000-0005-0000-0000-000073160000}"/>
    <cellStyle name="Entrada 3 14 4" xfId="5785" xr:uid="{00000000-0005-0000-0000-000074160000}"/>
    <cellStyle name="Entrada 3 14 5" xfId="5786" xr:uid="{00000000-0005-0000-0000-000075160000}"/>
    <cellStyle name="Entrada 3 15" xfId="5787" xr:uid="{00000000-0005-0000-0000-000076160000}"/>
    <cellStyle name="Entrada 3 16" xfId="5788" xr:uid="{00000000-0005-0000-0000-000077160000}"/>
    <cellStyle name="Entrada 3 17" xfId="5789" xr:uid="{00000000-0005-0000-0000-000078160000}"/>
    <cellStyle name="Entrada 3 18" xfId="5790" xr:uid="{00000000-0005-0000-0000-000079160000}"/>
    <cellStyle name="Entrada 3 19" xfId="5791" xr:uid="{00000000-0005-0000-0000-00007A160000}"/>
    <cellStyle name="Entrada 3 2" xfId="5792" xr:uid="{00000000-0005-0000-0000-00007B160000}"/>
    <cellStyle name="Entrada 3 2 10" xfId="5793" xr:uid="{00000000-0005-0000-0000-00007C160000}"/>
    <cellStyle name="Entrada 3 2 10 2" xfId="5794" xr:uid="{00000000-0005-0000-0000-00007D160000}"/>
    <cellStyle name="Entrada 3 2 10 3" xfId="5795" xr:uid="{00000000-0005-0000-0000-00007E160000}"/>
    <cellStyle name="Entrada 3 2 10 4" xfId="5796" xr:uid="{00000000-0005-0000-0000-00007F160000}"/>
    <cellStyle name="Entrada 3 2 10 5" xfId="5797" xr:uid="{00000000-0005-0000-0000-000080160000}"/>
    <cellStyle name="Entrada 3 2 11" xfId="5798" xr:uid="{00000000-0005-0000-0000-000081160000}"/>
    <cellStyle name="Entrada 3 2 11 2" xfId="5799" xr:uid="{00000000-0005-0000-0000-000082160000}"/>
    <cellStyle name="Entrada 3 2 11 3" xfId="5800" xr:uid="{00000000-0005-0000-0000-000083160000}"/>
    <cellStyle name="Entrada 3 2 11 4" xfId="5801" xr:uid="{00000000-0005-0000-0000-000084160000}"/>
    <cellStyle name="Entrada 3 2 11 5" xfId="5802" xr:uid="{00000000-0005-0000-0000-000085160000}"/>
    <cellStyle name="Entrada 3 2 12" xfId="5803" xr:uid="{00000000-0005-0000-0000-000086160000}"/>
    <cellStyle name="Entrada 3 2 12 2" xfId="5804" xr:uid="{00000000-0005-0000-0000-000087160000}"/>
    <cellStyle name="Entrada 3 2 12 3" xfId="5805" xr:uid="{00000000-0005-0000-0000-000088160000}"/>
    <cellStyle name="Entrada 3 2 12 4" xfId="5806" xr:uid="{00000000-0005-0000-0000-000089160000}"/>
    <cellStyle name="Entrada 3 2 12 5" xfId="5807" xr:uid="{00000000-0005-0000-0000-00008A160000}"/>
    <cellStyle name="Entrada 3 2 13" xfId="5808" xr:uid="{00000000-0005-0000-0000-00008B160000}"/>
    <cellStyle name="Entrada 3 2 13 2" xfId="5809" xr:uid="{00000000-0005-0000-0000-00008C160000}"/>
    <cellStyle name="Entrada 3 2 13 3" xfId="5810" xr:uid="{00000000-0005-0000-0000-00008D160000}"/>
    <cellStyle name="Entrada 3 2 13 4" xfId="5811" xr:uid="{00000000-0005-0000-0000-00008E160000}"/>
    <cellStyle name="Entrada 3 2 13 5" xfId="5812" xr:uid="{00000000-0005-0000-0000-00008F160000}"/>
    <cellStyle name="Entrada 3 2 14" xfId="5813" xr:uid="{00000000-0005-0000-0000-000090160000}"/>
    <cellStyle name="Entrada 3 2 14 2" xfId="5814" xr:uid="{00000000-0005-0000-0000-000091160000}"/>
    <cellStyle name="Entrada 3 2 14 3" xfId="5815" xr:uid="{00000000-0005-0000-0000-000092160000}"/>
    <cellStyle name="Entrada 3 2 14 4" xfId="5816" xr:uid="{00000000-0005-0000-0000-000093160000}"/>
    <cellStyle name="Entrada 3 2 14 5" xfId="5817" xr:uid="{00000000-0005-0000-0000-000094160000}"/>
    <cellStyle name="Entrada 3 2 15" xfId="5818" xr:uid="{00000000-0005-0000-0000-000095160000}"/>
    <cellStyle name="Entrada 3 2 16" xfId="5819" xr:uid="{00000000-0005-0000-0000-000096160000}"/>
    <cellStyle name="Entrada 3 2 17" xfId="5820" xr:uid="{00000000-0005-0000-0000-000097160000}"/>
    <cellStyle name="Entrada 3 2 18" xfId="5821" xr:uid="{00000000-0005-0000-0000-000098160000}"/>
    <cellStyle name="Entrada 3 2 2" xfId="5822" xr:uid="{00000000-0005-0000-0000-000099160000}"/>
    <cellStyle name="Entrada 3 2 2 10" xfId="5823" xr:uid="{00000000-0005-0000-0000-00009A160000}"/>
    <cellStyle name="Entrada 3 2 2 11" xfId="5824" xr:uid="{00000000-0005-0000-0000-00009B160000}"/>
    <cellStyle name="Entrada 3 2 2 12" xfId="5825" xr:uid="{00000000-0005-0000-0000-00009C160000}"/>
    <cellStyle name="Entrada 3 2 2 2" xfId="5826" xr:uid="{00000000-0005-0000-0000-00009D160000}"/>
    <cellStyle name="Entrada 3 2 2 2 2" xfId="5827" xr:uid="{00000000-0005-0000-0000-00009E160000}"/>
    <cellStyle name="Entrada 3 2 2 2 3" xfId="5828" xr:uid="{00000000-0005-0000-0000-00009F160000}"/>
    <cellStyle name="Entrada 3 2 2 2 4" xfId="5829" xr:uid="{00000000-0005-0000-0000-0000A0160000}"/>
    <cellStyle name="Entrada 3 2 2 2 5" xfId="5830" xr:uid="{00000000-0005-0000-0000-0000A1160000}"/>
    <cellStyle name="Entrada 3 2 2 3" xfId="5831" xr:uid="{00000000-0005-0000-0000-0000A2160000}"/>
    <cellStyle name="Entrada 3 2 2 3 2" xfId="5832" xr:uid="{00000000-0005-0000-0000-0000A3160000}"/>
    <cellStyle name="Entrada 3 2 2 3 3" xfId="5833" xr:uid="{00000000-0005-0000-0000-0000A4160000}"/>
    <cellStyle name="Entrada 3 2 2 3 4" xfId="5834" xr:uid="{00000000-0005-0000-0000-0000A5160000}"/>
    <cellStyle name="Entrada 3 2 2 3 5" xfId="5835" xr:uid="{00000000-0005-0000-0000-0000A6160000}"/>
    <cellStyle name="Entrada 3 2 2 4" xfId="5836" xr:uid="{00000000-0005-0000-0000-0000A7160000}"/>
    <cellStyle name="Entrada 3 2 2 4 2" xfId="5837" xr:uid="{00000000-0005-0000-0000-0000A8160000}"/>
    <cellStyle name="Entrada 3 2 2 4 3" xfId="5838" xr:uid="{00000000-0005-0000-0000-0000A9160000}"/>
    <cellStyle name="Entrada 3 2 2 4 4" xfId="5839" xr:uid="{00000000-0005-0000-0000-0000AA160000}"/>
    <cellStyle name="Entrada 3 2 2 4 5" xfId="5840" xr:uid="{00000000-0005-0000-0000-0000AB160000}"/>
    <cellStyle name="Entrada 3 2 2 5" xfId="5841" xr:uid="{00000000-0005-0000-0000-0000AC160000}"/>
    <cellStyle name="Entrada 3 2 2 5 2" xfId="5842" xr:uid="{00000000-0005-0000-0000-0000AD160000}"/>
    <cellStyle name="Entrada 3 2 2 5 3" xfId="5843" xr:uid="{00000000-0005-0000-0000-0000AE160000}"/>
    <cellStyle name="Entrada 3 2 2 5 4" xfId="5844" xr:uid="{00000000-0005-0000-0000-0000AF160000}"/>
    <cellStyle name="Entrada 3 2 2 5 5" xfId="5845" xr:uid="{00000000-0005-0000-0000-0000B0160000}"/>
    <cellStyle name="Entrada 3 2 2 6" xfId="5846" xr:uid="{00000000-0005-0000-0000-0000B1160000}"/>
    <cellStyle name="Entrada 3 2 2 6 2" xfId="5847" xr:uid="{00000000-0005-0000-0000-0000B2160000}"/>
    <cellStyle name="Entrada 3 2 2 6 3" xfId="5848" xr:uid="{00000000-0005-0000-0000-0000B3160000}"/>
    <cellStyle name="Entrada 3 2 2 6 4" xfId="5849" xr:uid="{00000000-0005-0000-0000-0000B4160000}"/>
    <cellStyle name="Entrada 3 2 2 6 5" xfId="5850" xr:uid="{00000000-0005-0000-0000-0000B5160000}"/>
    <cellStyle name="Entrada 3 2 2 7" xfId="5851" xr:uid="{00000000-0005-0000-0000-0000B6160000}"/>
    <cellStyle name="Entrada 3 2 2 7 2" xfId="5852" xr:uid="{00000000-0005-0000-0000-0000B7160000}"/>
    <cellStyle name="Entrada 3 2 2 7 3" xfId="5853" xr:uid="{00000000-0005-0000-0000-0000B8160000}"/>
    <cellStyle name="Entrada 3 2 2 7 4" xfId="5854" xr:uid="{00000000-0005-0000-0000-0000B9160000}"/>
    <cellStyle name="Entrada 3 2 2 7 5" xfId="5855" xr:uid="{00000000-0005-0000-0000-0000BA160000}"/>
    <cellStyle name="Entrada 3 2 2 8" xfId="5856" xr:uid="{00000000-0005-0000-0000-0000BB160000}"/>
    <cellStyle name="Entrada 3 2 2 8 2" xfId="5857" xr:uid="{00000000-0005-0000-0000-0000BC160000}"/>
    <cellStyle name="Entrada 3 2 2 8 3" xfId="5858" xr:uid="{00000000-0005-0000-0000-0000BD160000}"/>
    <cellStyle name="Entrada 3 2 2 8 4" xfId="5859" xr:uid="{00000000-0005-0000-0000-0000BE160000}"/>
    <cellStyle name="Entrada 3 2 2 8 5" xfId="5860" xr:uid="{00000000-0005-0000-0000-0000BF160000}"/>
    <cellStyle name="Entrada 3 2 2 9" xfId="5861" xr:uid="{00000000-0005-0000-0000-0000C0160000}"/>
    <cellStyle name="Entrada 3 2 3" xfId="5862" xr:uid="{00000000-0005-0000-0000-0000C1160000}"/>
    <cellStyle name="Entrada 3 2 3 10" xfId="5863" xr:uid="{00000000-0005-0000-0000-0000C2160000}"/>
    <cellStyle name="Entrada 3 2 3 11" xfId="5864" xr:uid="{00000000-0005-0000-0000-0000C3160000}"/>
    <cellStyle name="Entrada 3 2 3 12" xfId="5865" xr:uid="{00000000-0005-0000-0000-0000C4160000}"/>
    <cellStyle name="Entrada 3 2 3 2" xfId="5866" xr:uid="{00000000-0005-0000-0000-0000C5160000}"/>
    <cellStyle name="Entrada 3 2 3 2 2" xfId="5867" xr:uid="{00000000-0005-0000-0000-0000C6160000}"/>
    <cellStyle name="Entrada 3 2 3 2 3" xfId="5868" xr:uid="{00000000-0005-0000-0000-0000C7160000}"/>
    <cellStyle name="Entrada 3 2 3 2 4" xfId="5869" xr:uid="{00000000-0005-0000-0000-0000C8160000}"/>
    <cellStyle name="Entrada 3 2 3 2 5" xfId="5870" xr:uid="{00000000-0005-0000-0000-0000C9160000}"/>
    <cellStyle name="Entrada 3 2 3 3" xfId="5871" xr:uid="{00000000-0005-0000-0000-0000CA160000}"/>
    <cellStyle name="Entrada 3 2 3 3 2" xfId="5872" xr:uid="{00000000-0005-0000-0000-0000CB160000}"/>
    <cellStyle name="Entrada 3 2 3 3 3" xfId="5873" xr:uid="{00000000-0005-0000-0000-0000CC160000}"/>
    <cellStyle name="Entrada 3 2 3 3 4" xfId="5874" xr:uid="{00000000-0005-0000-0000-0000CD160000}"/>
    <cellStyle name="Entrada 3 2 3 3 5" xfId="5875" xr:uid="{00000000-0005-0000-0000-0000CE160000}"/>
    <cellStyle name="Entrada 3 2 3 4" xfId="5876" xr:uid="{00000000-0005-0000-0000-0000CF160000}"/>
    <cellStyle name="Entrada 3 2 3 4 2" xfId="5877" xr:uid="{00000000-0005-0000-0000-0000D0160000}"/>
    <cellStyle name="Entrada 3 2 3 4 3" xfId="5878" xr:uid="{00000000-0005-0000-0000-0000D1160000}"/>
    <cellStyle name="Entrada 3 2 3 4 4" xfId="5879" xr:uid="{00000000-0005-0000-0000-0000D2160000}"/>
    <cellStyle name="Entrada 3 2 3 4 5" xfId="5880" xr:uid="{00000000-0005-0000-0000-0000D3160000}"/>
    <cellStyle name="Entrada 3 2 3 5" xfId="5881" xr:uid="{00000000-0005-0000-0000-0000D4160000}"/>
    <cellStyle name="Entrada 3 2 3 5 2" xfId="5882" xr:uid="{00000000-0005-0000-0000-0000D5160000}"/>
    <cellStyle name="Entrada 3 2 3 5 3" xfId="5883" xr:uid="{00000000-0005-0000-0000-0000D6160000}"/>
    <cellStyle name="Entrada 3 2 3 5 4" xfId="5884" xr:uid="{00000000-0005-0000-0000-0000D7160000}"/>
    <cellStyle name="Entrada 3 2 3 5 5" xfId="5885" xr:uid="{00000000-0005-0000-0000-0000D8160000}"/>
    <cellStyle name="Entrada 3 2 3 6" xfId="5886" xr:uid="{00000000-0005-0000-0000-0000D9160000}"/>
    <cellStyle name="Entrada 3 2 3 6 2" xfId="5887" xr:uid="{00000000-0005-0000-0000-0000DA160000}"/>
    <cellStyle name="Entrada 3 2 3 6 3" xfId="5888" xr:uid="{00000000-0005-0000-0000-0000DB160000}"/>
    <cellStyle name="Entrada 3 2 3 6 4" xfId="5889" xr:uid="{00000000-0005-0000-0000-0000DC160000}"/>
    <cellStyle name="Entrada 3 2 3 6 5" xfId="5890" xr:uid="{00000000-0005-0000-0000-0000DD160000}"/>
    <cellStyle name="Entrada 3 2 3 7" xfId="5891" xr:uid="{00000000-0005-0000-0000-0000DE160000}"/>
    <cellStyle name="Entrada 3 2 3 7 2" xfId="5892" xr:uid="{00000000-0005-0000-0000-0000DF160000}"/>
    <cellStyle name="Entrada 3 2 3 7 3" xfId="5893" xr:uid="{00000000-0005-0000-0000-0000E0160000}"/>
    <cellStyle name="Entrada 3 2 3 7 4" xfId="5894" xr:uid="{00000000-0005-0000-0000-0000E1160000}"/>
    <cellStyle name="Entrada 3 2 3 7 5" xfId="5895" xr:uid="{00000000-0005-0000-0000-0000E2160000}"/>
    <cellStyle name="Entrada 3 2 3 8" xfId="5896" xr:uid="{00000000-0005-0000-0000-0000E3160000}"/>
    <cellStyle name="Entrada 3 2 3 8 2" xfId="5897" xr:uid="{00000000-0005-0000-0000-0000E4160000}"/>
    <cellStyle name="Entrada 3 2 3 8 3" xfId="5898" xr:uid="{00000000-0005-0000-0000-0000E5160000}"/>
    <cellStyle name="Entrada 3 2 3 8 4" xfId="5899" xr:uid="{00000000-0005-0000-0000-0000E6160000}"/>
    <cellStyle name="Entrada 3 2 3 8 5" xfId="5900" xr:uid="{00000000-0005-0000-0000-0000E7160000}"/>
    <cellStyle name="Entrada 3 2 3 9" xfId="5901" xr:uid="{00000000-0005-0000-0000-0000E8160000}"/>
    <cellStyle name="Entrada 3 2 4" xfId="5902" xr:uid="{00000000-0005-0000-0000-0000E9160000}"/>
    <cellStyle name="Entrada 3 2 4 10" xfId="5903" xr:uid="{00000000-0005-0000-0000-0000EA160000}"/>
    <cellStyle name="Entrada 3 2 4 11" xfId="5904" xr:uid="{00000000-0005-0000-0000-0000EB160000}"/>
    <cellStyle name="Entrada 3 2 4 12" xfId="5905" xr:uid="{00000000-0005-0000-0000-0000EC160000}"/>
    <cellStyle name="Entrada 3 2 4 2" xfId="5906" xr:uid="{00000000-0005-0000-0000-0000ED160000}"/>
    <cellStyle name="Entrada 3 2 4 2 2" xfId="5907" xr:uid="{00000000-0005-0000-0000-0000EE160000}"/>
    <cellStyle name="Entrada 3 2 4 2 3" xfId="5908" xr:uid="{00000000-0005-0000-0000-0000EF160000}"/>
    <cellStyle name="Entrada 3 2 4 2 4" xfId="5909" xr:uid="{00000000-0005-0000-0000-0000F0160000}"/>
    <cellStyle name="Entrada 3 2 4 2 5" xfId="5910" xr:uid="{00000000-0005-0000-0000-0000F1160000}"/>
    <cellStyle name="Entrada 3 2 4 3" xfId="5911" xr:uid="{00000000-0005-0000-0000-0000F2160000}"/>
    <cellStyle name="Entrada 3 2 4 3 2" xfId="5912" xr:uid="{00000000-0005-0000-0000-0000F3160000}"/>
    <cellStyle name="Entrada 3 2 4 3 3" xfId="5913" xr:uid="{00000000-0005-0000-0000-0000F4160000}"/>
    <cellStyle name="Entrada 3 2 4 3 4" xfId="5914" xr:uid="{00000000-0005-0000-0000-0000F5160000}"/>
    <cellStyle name="Entrada 3 2 4 3 5" xfId="5915" xr:uid="{00000000-0005-0000-0000-0000F6160000}"/>
    <cellStyle name="Entrada 3 2 4 4" xfId="5916" xr:uid="{00000000-0005-0000-0000-0000F7160000}"/>
    <cellStyle name="Entrada 3 2 4 4 2" xfId="5917" xr:uid="{00000000-0005-0000-0000-0000F8160000}"/>
    <cellStyle name="Entrada 3 2 4 4 3" xfId="5918" xr:uid="{00000000-0005-0000-0000-0000F9160000}"/>
    <cellStyle name="Entrada 3 2 4 4 4" xfId="5919" xr:uid="{00000000-0005-0000-0000-0000FA160000}"/>
    <cellStyle name="Entrada 3 2 4 4 5" xfId="5920" xr:uid="{00000000-0005-0000-0000-0000FB160000}"/>
    <cellStyle name="Entrada 3 2 4 5" xfId="5921" xr:uid="{00000000-0005-0000-0000-0000FC160000}"/>
    <cellStyle name="Entrada 3 2 4 5 2" xfId="5922" xr:uid="{00000000-0005-0000-0000-0000FD160000}"/>
    <cellStyle name="Entrada 3 2 4 5 3" xfId="5923" xr:uid="{00000000-0005-0000-0000-0000FE160000}"/>
    <cellStyle name="Entrada 3 2 4 5 4" xfId="5924" xr:uid="{00000000-0005-0000-0000-0000FF160000}"/>
    <cellStyle name="Entrada 3 2 4 5 5" xfId="5925" xr:uid="{00000000-0005-0000-0000-000000170000}"/>
    <cellStyle name="Entrada 3 2 4 6" xfId="5926" xr:uid="{00000000-0005-0000-0000-000001170000}"/>
    <cellStyle name="Entrada 3 2 4 6 2" xfId="5927" xr:uid="{00000000-0005-0000-0000-000002170000}"/>
    <cellStyle name="Entrada 3 2 4 6 3" xfId="5928" xr:uid="{00000000-0005-0000-0000-000003170000}"/>
    <cellStyle name="Entrada 3 2 4 6 4" xfId="5929" xr:uid="{00000000-0005-0000-0000-000004170000}"/>
    <cellStyle name="Entrada 3 2 4 6 5" xfId="5930" xr:uid="{00000000-0005-0000-0000-000005170000}"/>
    <cellStyle name="Entrada 3 2 4 7" xfId="5931" xr:uid="{00000000-0005-0000-0000-000006170000}"/>
    <cellStyle name="Entrada 3 2 4 7 2" xfId="5932" xr:uid="{00000000-0005-0000-0000-000007170000}"/>
    <cellStyle name="Entrada 3 2 4 7 3" xfId="5933" xr:uid="{00000000-0005-0000-0000-000008170000}"/>
    <cellStyle name="Entrada 3 2 4 7 4" xfId="5934" xr:uid="{00000000-0005-0000-0000-000009170000}"/>
    <cellStyle name="Entrada 3 2 4 7 5" xfId="5935" xr:uid="{00000000-0005-0000-0000-00000A170000}"/>
    <cellStyle name="Entrada 3 2 4 8" xfId="5936" xr:uid="{00000000-0005-0000-0000-00000B170000}"/>
    <cellStyle name="Entrada 3 2 4 8 2" xfId="5937" xr:uid="{00000000-0005-0000-0000-00000C170000}"/>
    <cellStyle name="Entrada 3 2 4 8 3" xfId="5938" xr:uid="{00000000-0005-0000-0000-00000D170000}"/>
    <cellStyle name="Entrada 3 2 4 8 4" xfId="5939" xr:uid="{00000000-0005-0000-0000-00000E170000}"/>
    <cellStyle name="Entrada 3 2 4 8 5" xfId="5940" xr:uid="{00000000-0005-0000-0000-00000F170000}"/>
    <cellStyle name="Entrada 3 2 4 9" xfId="5941" xr:uid="{00000000-0005-0000-0000-000010170000}"/>
    <cellStyle name="Entrada 3 2 5" xfId="5942" xr:uid="{00000000-0005-0000-0000-000011170000}"/>
    <cellStyle name="Entrada 3 2 5 10" xfId="5943" xr:uid="{00000000-0005-0000-0000-000012170000}"/>
    <cellStyle name="Entrada 3 2 5 11" xfId="5944" xr:uid="{00000000-0005-0000-0000-000013170000}"/>
    <cellStyle name="Entrada 3 2 5 12" xfId="5945" xr:uid="{00000000-0005-0000-0000-000014170000}"/>
    <cellStyle name="Entrada 3 2 5 2" xfId="5946" xr:uid="{00000000-0005-0000-0000-000015170000}"/>
    <cellStyle name="Entrada 3 2 5 2 2" xfId="5947" xr:uid="{00000000-0005-0000-0000-000016170000}"/>
    <cellStyle name="Entrada 3 2 5 2 3" xfId="5948" xr:uid="{00000000-0005-0000-0000-000017170000}"/>
    <cellStyle name="Entrada 3 2 5 2 4" xfId="5949" xr:uid="{00000000-0005-0000-0000-000018170000}"/>
    <cellStyle name="Entrada 3 2 5 2 5" xfId="5950" xr:uid="{00000000-0005-0000-0000-000019170000}"/>
    <cellStyle name="Entrada 3 2 5 3" xfId="5951" xr:uid="{00000000-0005-0000-0000-00001A170000}"/>
    <cellStyle name="Entrada 3 2 5 3 2" xfId="5952" xr:uid="{00000000-0005-0000-0000-00001B170000}"/>
    <cellStyle name="Entrada 3 2 5 3 3" xfId="5953" xr:uid="{00000000-0005-0000-0000-00001C170000}"/>
    <cellStyle name="Entrada 3 2 5 3 4" xfId="5954" xr:uid="{00000000-0005-0000-0000-00001D170000}"/>
    <cellStyle name="Entrada 3 2 5 3 5" xfId="5955" xr:uid="{00000000-0005-0000-0000-00001E170000}"/>
    <cellStyle name="Entrada 3 2 5 4" xfId="5956" xr:uid="{00000000-0005-0000-0000-00001F170000}"/>
    <cellStyle name="Entrada 3 2 5 4 2" xfId="5957" xr:uid="{00000000-0005-0000-0000-000020170000}"/>
    <cellStyle name="Entrada 3 2 5 4 3" xfId="5958" xr:uid="{00000000-0005-0000-0000-000021170000}"/>
    <cellStyle name="Entrada 3 2 5 4 4" xfId="5959" xr:uid="{00000000-0005-0000-0000-000022170000}"/>
    <cellStyle name="Entrada 3 2 5 4 5" xfId="5960" xr:uid="{00000000-0005-0000-0000-000023170000}"/>
    <cellStyle name="Entrada 3 2 5 5" xfId="5961" xr:uid="{00000000-0005-0000-0000-000024170000}"/>
    <cellStyle name="Entrada 3 2 5 5 2" xfId="5962" xr:uid="{00000000-0005-0000-0000-000025170000}"/>
    <cellStyle name="Entrada 3 2 5 5 3" xfId="5963" xr:uid="{00000000-0005-0000-0000-000026170000}"/>
    <cellStyle name="Entrada 3 2 5 5 4" xfId="5964" xr:uid="{00000000-0005-0000-0000-000027170000}"/>
    <cellStyle name="Entrada 3 2 5 5 5" xfId="5965" xr:uid="{00000000-0005-0000-0000-000028170000}"/>
    <cellStyle name="Entrada 3 2 5 6" xfId="5966" xr:uid="{00000000-0005-0000-0000-000029170000}"/>
    <cellStyle name="Entrada 3 2 5 6 2" xfId="5967" xr:uid="{00000000-0005-0000-0000-00002A170000}"/>
    <cellStyle name="Entrada 3 2 5 6 3" xfId="5968" xr:uid="{00000000-0005-0000-0000-00002B170000}"/>
    <cellStyle name="Entrada 3 2 5 6 4" xfId="5969" xr:uid="{00000000-0005-0000-0000-00002C170000}"/>
    <cellStyle name="Entrada 3 2 5 6 5" xfId="5970" xr:uid="{00000000-0005-0000-0000-00002D170000}"/>
    <cellStyle name="Entrada 3 2 5 7" xfId="5971" xr:uid="{00000000-0005-0000-0000-00002E170000}"/>
    <cellStyle name="Entrada 3 2 5 7 2" xfId="5972" xr:uid="{00000000-0005-0000-0000-00002F170000}"/>
    <cellStyle name="Entrada 3 2 5 7 3" xfId="5973" xr:uid="{00000000-0005-0000-0000-000030170000}"/>
    <cellStyle name="Entrada 3 2 5 7 4" xfId="5974" xr:uid="{00000000-0005-0000-0000-000031170000}"/>
    <cellStyle name="Entrada 3 2 5 7 5" xfId="5975" xr:uid="{00000000-0005-0000-0000-000032170000}"/>
    <cellStyle name="Entrada 3 2 5 8" xfId="5976" xr:uid="{00000000-0005-0000-0000-000033170000}"/>
    <cellStyle name="Entrada 3 2 5 8 2" xfId="5977" xr:uid="{00000000-0005-0000-0000-000034170000}"/>
    <cellStyle name="Entrada 3 2 5 8 3" xfId="5978" xr:uid="{00000000-0005-0000-0000-000035170000}"/>
    <cellStyle name="Entrada 3 2 5 8 4" xfId="5979" xr:uid="{00000000-0005-0000-0000-000036170000}"/>
    <cellStyle name="Entrada 3 2 5 8 5" xfId="5980" xr:uid="{00000000-0005-0000-0000-000037170000}"/>
    <cellStyle name="Entrada 3 2 5 9" xfId="5981" xr:uid="{00000000-0005-0000-0000-000038170000}"/>
    <cellStyle name="Entrada 3 2 6" xfId="5982" xr:uid="{00000000-0005-0000-0000-000039170000}"/>
    <cellStyle name="Entrada 3 2 6 10" xfId="5983" xr:uid="{00000000-0005-0000-0000-00003A170000}"/>
    <cellStyle name="Entrada 3 2 6 11" xfId="5984" xr:uid="{00000000-0005-0000-0000-00003B170000}"/>
    <cellStyle name="Entrada 3 2 6 12" xfId="5985" xr:uid="{00000000-0005-0000-0000-00003C170000}"/>
    <cellStyle name="Entrada 3 2 6 2" xfId="5986" xr:uid="{00000000-0005-0000-0000-00003D170000}"/>
    <cellStyle name="Entrada 3 2 6 2 2" xfId="5987" xr:uid="{00000000-0005-0000-0000-00003E170000}"/>
    <cellStyle name="Entrada 3 2 6 2 3" xfId="5988" xr:uid="{00000000-0005-0000-0000-00003F170000}"/>
    <cellStyle name="Entrada 3 2 6 2 4" xfId="5989" xr:uid="{00000000-0005-0000-0000-000040170000}"/>
    <cellStyle name="Entrada 3 2 6 2 5" xfId="5990" xr:uid="{00000000-0005-0000-0000-000041170000}"/>
    <cellStyle name="Entrada 3 2 6 3" xfId="5991" xr:uid="{00000000-0005-0000-0000-000042170000}"/>
    <cellStyle name="Entrada 3 2 6 3 2" xfId="5992" xr:uid="{00000000-0005-0000-0000-000043170000}"/>
    <cellStyle name="Entrada 3 2 6 3 3" xfId="5993" xr:uid="{00000000-0005-0000-0000-000044170000}"/>
    <cellStyle name="Entrada 3 2 6 3 4" xfId="5994" xr:uid="{00000000-0005-0000-0000-000045170000}"/>
    <cellStyle name="Entrada 3 2 6 3 5" xfId="5995" xr:uid="{00000000-0005-0000-0000-000046170000}"/>
    <cellStyle name="Entrada 3 2 6 4" xfId="5996" xr:uid="{00000000-0005-0000-0000-000047170000}"/>
    <cellStyle name="Entrada 3 2 6 4 2" xfId="5997" xr:uid="{00000000-0005-0000-0000-000048170000}"/>
    <cellStyle name="Entrada 3 2 6 4 3" xfId="5998" xr:uid="{00000000-0005-0000-0000-000049170000}"/>
    <cellStyle name="Entrada 3 2 6 4 4" xfId="5999" xr:uid="{00000000-0005-0000-0000-00004A170000}"/>
    <cellStyle name="Entrada 3 2 6 4 5" xfId="6000" xr:uid="{00000000-0005-0000-0000-00004B170000}"/>
    <cellStyle name="Entrada 3 2 6 5" xfId="6001" xr:uid="{00000000-0005-0000-0000-00004C170000}"/>
    <cellStyle name="Entrada 3 2 6 5 2" xfId="6002" xr:uid="{00000000-0005-0000-0000-00004D170000}"/>
    <cellStyle name="Entrada 3 2 6 5 3" xfId="6003" xr:uid="{00000000-0005-0000-0000-00004E170000}"/>
    <cellStyle name="Entrada 3 2 6 5 4" xfId="6004" xr:uid="{00000000-0005-0000-0000-00004F170000}"/>
    <cellStyle name="Entrada 3 2 6 5 5" xfId="6005" xr:uid="{00000000-0005-0000-0000-000050170000}"/>
    <cellStyle name="Entrada 3 2 6 6" xfId="6006" xr:uid="{00000000-0005-0000-0000-000051170000}"/>
    <cellStyle name="Entrada 3 2 6 6 2" xfId="6007" xr:uid="{00000000-0005-0000-0000-000052170000}"/>
    <cellStyle name="Entrada 3 2 6 6 3" xfId="6008" xr:uid="{00000000-0005-0000-0000-000053170000}"/>
    <cellStyle name="Entrada 3 2 6 6 4" xfId="6009" xr:uid="{00000000-0005-0000-0000-000054170000}"/>
    <cellStyle name="Entrada 3 2 6 6 5" xfId="6010" xr:uid="{00000000-0005-0000-0000-000055170000}"/>
    <cellStyle name="Entrada 3 2 6 7" xfId="6011" xr:uid="{00000000-0005-0000-0000-000056170000}"/>
    <cellStyle name="Entrada 3 2 6 7 2" xfId="6012" xr:uid="{00000000-0005-0000-0000-000057170000}"/>
    <cellStyle name="Entrada 3 2 6 7 3" xfId="6013" xr:uid="{00000000-0005-0000-0000-000058170000}"/>
    <cellStyle name="Entrada 3 2 6 7 4" xfId="6014" xr:uid="{00000000-0005-0000-0000-000059170000}"/>
    <cellStyle name="Entrada 3 2 6 7 5" xfId="6015" xr:uid="{00000000-0005-0000-0000-00005A170000}"/>
    <cellStyle name="Entrada 3 2 6 8" xfId="6016" xr:uid="{00000000-0005-0000-0000-00005B170000}"/>
    <cellStyle name="Entrada 3 2 6 8 2" xfId="6017" xr:uid="{00000000-0005-0000-0000-00005C170000}"/>
    <cellStyle name="Entrada 3 2 6 8 3" xfId="6018" xr:uid="{00000000-0005-0000-0000-00005D170000}"/>
    <cellStyle name="Entrada 3 2 6 8 4" xfId="6019" xr:uid="{00000000-0005-0000-0000-00005E170000}"/>
    <cellStyle name="Entrada 3 2 6 8 5" xfId="6020" xr:uid="{00000000-0005-0000-0000-00005F170000}"/>
    <cellStyle name="Entrada 3 2 6 9" xfId="6021" xr:uid="{00000000-0005-0000-0000-000060170000}"/>
    <cellStyle name="Entrada 3 2 7" xfId="6022" xr:uid="{00000000-0005-0000-0000-000061170000}"/>
    <cellStyle name="Entrada 3 2 7 10" xfId="6023" xr:uid="{00000000-0005-0000-0000-000062170000}"/>
    <cellStyle name="Entrada 3 2 7 11" xfId="6024" xr:uid="{00000000-0005-0000-0000-000063170000}"/>
    <cellStyle name="Entrada 3 2 7 12" xfId="6025" xr:uid="{00000000-0005-0000-0000-000064170000}"/>
    <cellStyle name="Entrada 3 2 7 2" xfId="6026" xr:uid="{00000000-0005-0000-0000-000065170000}"/>
    <cellStyle name="Entrada 3 2 7 2 2" xfId="6027" xr:uid="{00000000-0005-0000-0000-000066170000}"/>
    <cellStyle name="Entrada 3 2 7 2 3" xfId="6028" xr:uid="{00000000-0005-0000-0000-000067170000}"/>
    <cellStyle name="Entrada 3 2 7 2 4" xfId="6029" xr:uid="{00000000-0005-0000-0000-000068170000}"/>
    <cellStyle name="Entrada 3 2 7 2 5" xfId="6030" xr:uid="{00000000-0005-0000-0000-000069170000}"/>
    <cellStyle name="Entrada 3 2 7 3" xfId="6031" xr:uid="{00000000-0005-0000-0000-00006A170000}"/>
    <cellStyle name="Entrada 3 2 7 3 2" xfId="6032" xr:uid="{00000000-0005-0000-0000-00006B170000}"/>
    <cellStyle name="Entrada 3 2 7 3 3" xfId="6033" xr:uid="{00000000-0005-0000-0000-00006C170000}"/>
    <cellStyle name="Entrada 3 2 7 3 4" xfId="6034" xr:uid="{00000000-0005-0000-0000-00006D170000}"/>
    <cellStyle name="Entrada 3 2 7 3 5" xfId="6035" xr:uid="{00000000-0005-0000-0000-00006E170000}"/>
    <cellStyle name="Entrada 3 2 7 4" xfId="6036" xr:uid="{00000000-0005-0000-0000-00006F170000}"/>
    <cellStyle name="Entrada 3 2 7 4 2" xfId="6037" xr:uid="{00000000-0005-0000-0000-000070170000}"/>
    <cellStyle name="Entrada 3 2 7 4 3" xfId="6038" xr:uid="{00000000-0005-0000-0000-000071170000}"/>
    <cellStyle name="Entrada 3 2 7 4 4" xfId="6039" xr:uid="{00000000-0005-0000-0000-000072170000}"/>
    <cellStyle name="Entrada 3 2 7 4 5" xfId="6040" xr:uid="{00000000-0005-0000-0000-000073170000}"/>
    <cellStyle name="Entrada 3 2 7 5" xfId="6041" xr:uid="{00000000-0005-0000-0000-000074170000}"/>
    <cellStyle name="Entrada 3 2 7 5 2" xfId="6042" xr:uid="{00000000-0005-0000-0000-000075170000}"/>
    <cellStyle name="Entrada 3 2 7 5 3" xfId="6043" xr:uid="{00000000-0005-0000-0000-000076170000}"/>
    <cellStyle name="Entrada 3 2 7 5 4" xfId="6044" xr:uid="{00000000-0005-0000-0000-000077170000}"/>
    <cellStyle name="Entrada 3 2 7 5 5" xfId="6045" xr:uid="{00000000-0005-0000-0000-000078170000}"/>
    <cellStyle name="Entrada 3 2 7 6" xfId="6046" xr:uid="{00000000-0005-0000-0000-000079170000}"/>
    <cellStyle name="Entrada 3 2 7 6 2" xfId="6047" xr:uid="{00000000-0005-0000-0000-00007A170000}"/>
    <cellStyle name="Entrada 3 2 7 6 3" xfId="6048" xr:uid="{00000000-0005-0000-0000-00007B170000}"/>
    <cellStyle name="Entrada 3 2 7 6 4" xfId="6049" xr:uid="{00000000-0005-0000-0000-00007C170000}"/>
    <cellStyle name="Entrada 3 2 7 6 5" xfId="6050" xr:uid="{00000000-0005-0000-0000-00007D170000}"/>
    <cellStyle name="Entrada 3 2 7 7" xfId="6051" xr:uid="{00000000-0005-0000-0000-00007E170000}"/>
    <cellStyle name="Entrada 3 2 7 7 2" xfId="6052" xr:uid="{00000000-0005-0000-0000-00007F170000}"/>
    <cellStyle name="Entrada 3 2 7 7 3" xfId="6053" xr:uid="{00000000-0005-0000-0000-000080170000}"/>
    <cellStyle name="Entrada 3 2 7 7 4" xfId="6054" xr:uid="{00000000-0005-0000-0000-000081170000}"/>
    <cellStyle name="Entrada 3 2 7 7 5" xfId="6055" xr:uid="{00000000-0005-0000-0000-000082170000}"/>
    <cellStyle name="Entrada 3 2 7 8" xfId="6056" xr:uid="{00000000-0005-0000-0000-000083170000}"/>
    <cellStyle name="Entrada 3 2 7 8 2" xfId="6057" xr:uid="{00000000-0005-0000-0000-000084170000}"/>
    <cellStyle name="Entrada 3 2 7 8 3" xfId="6058" xr:uid="{00000000-0005-0000-0000-000085170000}"/>
    <cellStyle name="Entrada 3 2 7 8 4" xfId="6059" xr:uid="{00000000-0005-0000-0000-000086170000}"/>
    <cellStyle name="Entrada 3 2 7 8 5" xfId="6060" xr:uid="{00000000-0005-0000-0000-000087170000}"/>
    <cellStyle name="Entrada 3 2 7 9" xfId="6061" xr:uid="{00000000-0005-0000-0000-000088170000}"/>
    <cellStyle name="Entrada 3 2 8" xfId="6062" xr:uid="{00000000-0005-0000-0000-000089170000}"/>
    <cellStyle name="Entrada 3 2 8 2" xfId="6063" xr:uid="{00000000-0005-0000-0000-00008A170000}"/>
    <cellStyle name="Entrada 3 2 8 3" xfId="6064" xr:uid="{00000000-0005-0000-0000-00008B170000}"/>
    <cellStyle name="Entrada 3 2 8 4" xfId="6065" xr:uid="{00000000-0005-0000-0000-00008C170000}"/>
    <cellStyle name="Entrada 3 2 8 5" xfId="6066" xr:uid="{00000000-0005-0000-0000-00008D170000}"/>
    <cellStyle name="Entrada 3 2 9" xfId="6067" xr:uid="{00000000-0005-0000-0000-00008E170000}"/>
    <cellStyle name="Entrada 3 2 9 2" xfId="6068" xr:uid="{00000000-0005-0000-0000-00008F170000}"/>
    <cellStyle name="Entrada 3 2 9 3" xfId="6069" xr:uid="{00000000-0005-0000-0000-000090170000}"/>
    <cellStyle name="Entrada 3 2 9 4" xfId="6070" xr:uid="{00000000-0005-0000-0000-000091170000}"/>
    <cellStyle name="Entrada 3 2 9 5" xfId="6071" xr:uid="{00000000-0005-0000-0000-000092170000}"/>
    <cellStyle name="Entrada 3 20" xfId="6072" xr:uid="{00000000-0005-0000-0000-000093170000}"/>
    <cellStyle name="Entrada 3 3" xfId="6073" xr:uid="{00000000-0005-0000-0000-000094170000}"/>
    <cellStyle name="Entrada 3 3 10" xfId="6074" xr:uid="{00000000-0005-0000-0000-000095170000}"/>
    <cellStyle name="Entrada 3 3 11" xfId="6075" xr:uid="{00000000-0005-0000-0000-000096170000}"/>
    <cellStyle name="Entrada 3 3 12" xfId="6076" xr:uid="{00000000-0005-0000-0000-000097170000}"/>
    <cellStyle name="Entrada 3 3 13" xfId="6077" xr:uid="{00000000-0005-0000-0000-000098170000}"/>
    <cellStyle name="Entrada 3 3 2" xfId="6078" xr:uid="{00000000-0005-0000-0000-000099170000}"/>
    <cellStyle name="Entrada 3 3 2 10" xfId="6079" xr:uid="{00000000-0005-0000-0000-00009A170000}"/>
    <cellStyle name="Entrada 3 3 2 11" xfId="6080" xr:uid="{00000000-0005-0000-0000-00009B170000}"/>
    <cellStyle name="Entrada 3 3 2 12" xfId="6081" xr:uid="{00000000-0005-0000-0000-00009C170000}"/>
    <cellStyle name="Entrada 3 3 2 2" xfId="6082" xr:uid="{00000000-0005-0000-0000-00009D170000}"/>
    <cellStyle name="Entrada 3 3 2 2 2" xfId="6083" xr:uid="{00000000-0005-0000-0000-00009E170000}"/>
    <cellStyle name="Entrada 3 3 2 2 3" xfId="6084" xr:uid="{00000000-0005-0000-0000-00009F170000}"/>
    <cellStyle name="Entrada 3 3 2 2 4" xfId="6085" xr:uid="{00000000-0005-0000-0000-0000A0170000}"/>
    <cellStyle name="Entrada 3 3 2 2 5" xfId="6086" xr:uid="{00000000-0005-0000-0000-0000A1170000}"/>
    <cellStyle name="Entrada 3 3 2 3" xfId="6087" xr:uid="{00000000-0005-0000-0000-0000A2170000}"/>
    <cellStyle name="Entrada 3 3 2 3 2" xfId="6088" xr:uid="{00000000-0005-0000-0000-0000A3170000}"/>
    <cellStyle name="Entrada 3 3 2 3 3" xfId="6089" xr:uid="{00000000-0005-0000-0000-0000A4170000}"/>
    <cellStyle name="Entrada 3 3 2 3 4" xfId="6090" xr:uid="{00000000-0005-0000-0000-0000A5170000}"/>
    <cellStyle name="Entrada 3 3 2 3 5" xfId="6091" xr:uid="{00000000-0005-0000-0000-0000A6170000}"/>
    <cellStyle name="Entrada 3 3 2 4" xfId="6092" xr:uid="{00000000-0005-0000-0000-0000A7170000}"/>
    <cellStyle name="Entrada 3 3 2 4 2" xfId="6093" xr:uid="{00000000-0005-0000-0000-0000A8170000}"/>
    <cellStyle name="Entrada 3 3 2 4 3" xfId="6094" xr:uid="{00000000-0005-0000-0000-0000A9170000}"/>
    <cellStyle name="Entrada 3 3 2 4 4" xfId="6095" xr:uid="{00000000-0005-0000-0000-0000AA170000}"/>
    <cellStyle name="Entrada 3 3 2 4 5" xfId="6096" xr:uid="{00000000-0005-0000-0000-0000AB170000}"/>
    <cellStyle name="Entrada 3 3 2 5" xfId="6097" xr:uid="{00000000-0005-0000-0000-0000AC170000}"/>
    <cellStyle name="Entrada 3 3 2 5 2" xfId="6098" xr:uid="{00000000-0005-0000-0000-0000AD170000}"/>
    <cellStyle name="Entrada 3 3 2 5 3" xfId="6099" xr:uid="{00000000-0005-0000-0000-0000AE170000}"/>
    <cellStyle name="Entrada 3 3 2 5 4" xfId="6100" xr:uid="{00000000-0005-0000-0000-0000AF170000}"/>
    <cellStyle name="Entrada 3 3 2 5 5" xfId="6101" xr:uid="{00000000-0005-0000-0000-0000B0170000}"/>
    <cellStyle name="Entrada 3 3 2 6" xfId="6102" xr:uid="{00000000-0005-0000-0000-0000B1170000}"/>
    <cellStyle name="Entrada 3 3 2 6 2" xfId="6103" xr:uid="{00000000-0005-0000-0000-0000B2170000}"/>
    <cellStyle name="Entrada 3 3 2 6 3" xfId="6104" xr:uid="{00000000-0005-0000-0000-0000B3170000}"/>
    <cellStyle name="Entrada 3 3 2 6 4" xfId="6105" xr:uid="{00000000-0005-0000-0000-0000B4170000}"/>
    <cellStyle name="Entrada 3 3 2 6 5" xfId="6106" xr:uid="{00000000-0005-0000-0000-0000B5170000}"/>
    <cellStyle name="Entrada 3 3 2 7" xfId="6107" xr:uid="{00000000-0005-0000-0000-0000B6170000}"/>
    <cellStyle name="Entrada 3 3 2 7 2" xfId="6108" xr:uid="{00000000-0005-0000-0000-0000B7170000}"/>
    <cellStyle name="Entrada 3 3 2 7 3" xfId="6109" xr:uid="{00000000-0005-0000-0000-0000B8170000}"/>
    <cellStyle name="Entrada 3 3 2 7 4" xfId="6110" xr:uid="{00000000-0005-0000-0000-0000B9170000}"/>
    <cellStyle name="Entrada 3 3 2 7 5" xfId="6111" xr:uid="{00000000-0005-0000-0000-0000BA170000}"/>
    <cellStyle name="Entrada 3 3 2 8" xfId="6112" xr:uid="{00000000-0005-0000-0000-0000BB170000}"/>
    <cellStyle name="Entrada 3 3 2 8 2" xfId="6113" xr:uid="{00000000-0005-0000-0000-0000BC170000}"/>
    <cellStyle name="Entrada 3 3 2 8 3" xfId="6114" xr:uid="{00000000-0005-0000-0000-0000BD170000}"/>
    <cellStyle name="Entrada 3 3 2 8 4" xfId="6115" xr:uid="{00000000-0005-0000-0000-0000BE170000}"/>
    <cellStyle name="Entrada 3 3 2 8 5" xfId="6116" xr:uid="{00000000-0005-0000-0000-0000BF170000}"/>
    <cellStyle name="Entrada 3 3 2 9" xfId="6117" xr:uid="{00000000-0005-0000-0000-0000C0170000}"/>
    <cellStyle name="Entrada 3 3 3" xfId="6118" xr:uid="{00000000-0005-0000-0000-0000C1170000}"/>
    <cellStyle name="Entrada 3 3 3 2" xfId="6119" xr:uid="{00000000-0005-0000-0000-0000C2170000}"/>
    <cellStyle name="Entrada 3 3 3 3" xfId="6120" xr:uid="{00000000-0005-0000-0000-0000C3170000}"/>
    <cellStyle name="Entrada 3 3 3 4" xfId="6121" xr:uid="{00000000-0005-0000-0000-0000C4170000}"/>
    <cellStyle name="Entrada 3 3 3 5" xfId="6122" xr:uid="{00000000-0005-0000-0000-0000C5170000}"/>
    <cellStyle name="Entrada 3 3 4" xfId="6123" xr:uid="{00000000-0005-0000-0000-0000C6170000}"/>
    <cellStyle name="Entrada 3 3 4 2" xfId="6124" xr:uid="{00000000-0005-0000-0000-0000C7170000}"/>
    <cellStyle name="Entrada 3 3 4 3" xfId="6125" xr:uid="{00000000-0005-0000-0000-0000C8170000}"/>
    <cellStyle name="Entrada 3 3 4 4" xfId="6126" xr:uid="{00000000-0005-0000-0000-0000C9170000}"/>
    <cellStyle name="Entrada 3 3 4 5" xfId="6127" xr:uid="{00000000-0005-0000-0000-0000CA170000}"/>
    <cellStyle name="Entrada 3 3 5" xfId="6128" xr:uid="{00000000-0005-0000-0000-0000CB170000}"/>
    <cellStyle name="Entrada 3 3 5 2" xfId="6129" xr:uid="{00000000-0005-0000-0000-0000CC170000}"/>
    <cellStyle name="Entrada 3 3 5 3" xfId="6130" xr:uid="{00000000-0005-0000-0000-0000CD170000}"/>
    <cellStyle name="Entrada 3 3 5 4" xfId="6131" xr:uid="{00000000-0005-0000-0000-0000CE170000}"/>
    <cellStyle name="Entrada 3 3 5 5" xfId="6132" xr:uid="{00000000-0005-0000-0000-0000CF170000}"/>
    <cellStyle name="Entrada 3 3 6" xfId="6133" xr:uid="{00000000-0005-0000-0000-0000D0170000}"/>
    <cellStyle name="Entrada 3 3 6 2" xfId="6134" xr:uid="{00000000-0005-0000-0000-0000D1170000}"/>
    <cellStyle name="Entrada 3 3 6 3" xfId="6135" xr:uid="{00000000-0005-0000-0000-0000D2170000}"/>
    <cellStyle name="Entrada 3 3 6 4" xfId="6136" xr:uid="{00000000-0005-0000-0000-0000D3170000}"/>
    <cellStyle name="Entrada 3 3 6 5" xfId="6137" xr:uid="{00000000-0005-0000-0000-0000D4170000}"/>
    <cellStyle name="Entrada 3 3 7" xfId="6138" xr:uid="{00000000-0005-0000-0000-0000D5170000}"/>
    <cellStyle name="Entrada 3 3 7 2" xfId="6139" xr:uid="{00000000-0005-0000-0000-0000D6170000}"/>
    <cellStyle name="Entrada 3 3 7 3" xfId="6140" xr:uid="{00000000-0005-0000-0000-0000D7170000}"/>
    <cellStyle name="Entrada 3 3 7 4" xfId="6141" xr:uid="{00000000-0005-0000-0000-0000D8170000}"/>
    <cellStyle name="Entrada 3 3 7 5" xfId="6142" xr:uid="{00000000-0005-0000-0000-0000D9170000}"/>
    <cellStyle name="Entrada 3 3 8" xfId="6143" xr:uid="{00000000-0005-0000-0000-0000DA170000}"/>
    <cellStyle name="Entrada 3 3 8 2" xfId="6144" xr:uid="{00000000-0005-0000-0000-0000DB170000}"/>
    <cellStyle name="Entrada 3 3 8 3" xfId="6145" xr:uid="{00000000-0005-0000-0000-0000DC170000}"/>
    <cellStyle name="Entrada 3 3 8 4" xfId="6146" xr:uid="{00000000-0005-0000-0000-0000DD170000}"/>
    <cellStyle name="Entrada 3 3 8 5" xfId="6147" xr:uid="{00000000-0005-0000-0000-0000DE170000}"/>
    <cellStyle name="Entrada 3 3 9" xfId="6148" xr:uid="{00000000-0005-0000-0000-0000DF170000}"/>
    <cellStyle name="Entrada 3 3 9 2" xfId="6149" xr:uid="{00000000-0005-0000-0000-0000E0170000}"/>
    <cellStyle name="Entrada 3 3 9 3" xfId="6150" xr:uid="{00000000-0005-0000-0000-0000E1170000}"/>
    <cellStyle name="Entrada 3 3 9 4" xfId="6151" xr:uid="{00000000-0005-0000-0000-0000E2170000}"/>
    <cellStyle name="Entrada 3 3 9 5" xfId="6152" xr:uid="{00000000-0005-0000-0000-0000E3170000}"/>
    <cellStyle name="Entrada 3 4" xfId="6153" xr:uid="{00000000-0005-0000-0000-0000E4170000}"/>
    <cellStyle name="Entrada 3 4 10" xfId="6154" xr:uid="{00000000-0005-0000-0000-0000E5170000}"/>
    <cellStyle name="Entrada 3 4 11" xfId="6155" xr:uid="{00000000-0005-0000-0000-0000E6170000}"/>
    <cellStyle name="Entrada 3 4 12" xfId="6156" xr:uid="{00000000-0005-0000-0000-0000E7170000}"/>
    <cellStyle name="Entrada 3 4 2" xfId="6157" xr:uid="{00000000-0005-0000-0000-0000E8170000}"/>
    <cellStyle name="Entrada 3 4 2 2" xfId="6158" xr:uid="{00000000-0005-0000-0000-0000E9170000}"/>
    <cellStyle name="Entrada 3 4 2 3" xfId="6159" xr:uid="{00000000-0005-0000-0000-0000EA170000}"/>
    <cellStyle name="Entrada 3 4 2 4" xfId="6160" xr:uid="{00000000-0005-0000-0000-0000EB170000}"/>
    <cellStyle name="Entrada 3 4 2 5" xfId="6161" xr:uid="{00000000-0005-0000-0000-0000EC170000}"/>
    <cellStyle name="Entrada 3 4 3" xfId="6162" xr:uid="{00000000-0005-0000-0000-0000ED170000}"/>
    <cellStyle name="Entrada 3 4 3 2" xfId="6163" xr:uid="{00000000-0005-0000-0000-0000EE170000}"/>
    <cellStyle name="Entrada 3 4 3 3" xfId="6164" xr:uid="{00000000-0005-0000-0000-0000EF170000}"/>
    <cellStyle name="Entrada 3 4 3 4" xfId="6165" xr:uid="{00000000-0005-0000-0000-0000F0170000}"/>
    <cellStyle name="Entrada 3 4 3 5" xfId="6166" xr:uid="{00000000-0005-0000-0000-0000F1170000}"/>
    <cellStyle name="Entrada 3 4 4" xfId="6167" xr:uid="{00000000-0005-0000-0000-0000F2170000}"/>
    <cellStyle name="Entrada 3 4 4 2" xfId="6168" xr:uid="{00000000-0005-0000-0000-0000F3170000}"/>
    <cellStyle name="Entrada 3 4 4 3" xfId="6169" xr:uid="{00000000-0005-0000-0000-0000F4170000}"/>
    <cellStyle name="Entrada 3 4 4 4" xfId="6170" xr:uid="{00000000-0005-0000-0000-0000F5170000}"/>
    <cellStyle name="Entrada 3 4 4 5" xfId="6171" xr:uid="{00000000-0005-0000-0000-0000F6170000}"/>
    <cellStyle name="Entrada 3 4 5" xfId="6172" xr:uid="{00000000-0005-0000-0000-0000F7170000}"/>
    <cellStyle name="Entrada 3 4 5 2" xfId="6173" xr:uid="{00000000-0005-0000-0000-0000F8170000}"/>
    <cellStyle name="Entrada 3 4 5 3" xfId="6174" xr:uid="{00000000-0005-0000-0000-0000F9170000}"/>
    <cellStyle name="Entrada 3 4 5 4" xfId="6175" xr:uid="{00000000-0005-0000-0000-0000FA170000}"/>
    <cellStyle name="Entrada 3 4 5 5" xfId="6176" xr:uid="{00000000-0005-0000-0000-0000FB170000}"/>
    <cellStyle name="Entrada 3 4 6" xfId="6177" xr:uid="{00000000-0005-0000-0000-0000FC170000}"/>
    <cellStyle name="Entrada 3 4 6 2" xfId="6178" xr:uid="{00000000-0005-0000-0000-0000FD170000}"/>
    <cellStyle name="Entrada 3 4 6 3" xfId="6179" xr:uid="{00000000-0005-0000-0000-0000FE170000}"/>
    <cellStyle name="Entrada 3 4 6 4" xfId="6180" xr:uid="{00000000-0005-0000-0000-0000FF170000}"/>
    <cellStyle name="Entrada 3 4 6 5" xfId="6181" xr:uid="{00000000-0005-0000-0000-000000180000}"/>
    <cellStyle name="Entrada 3 4 7" xfId="6182" xr:uid="{00000000-0005-0000-0000-000001180000}"/>
    <cellStyle name="Entrada 3 4 7 2" xfId="6183" xr:uid="{00000000-0005-0000-0000-000002180000}"/>
    <cellStyle name="Entrada 3 4 7 3" xfId="6184" xr:uid="{00000000-0005-0000-0000-000003180000}"/>
    <cellStyle name="Entrada 3 4 7 4" xfId="6185" xr:uid="{00000000-0005-0000-0000-000004180000}"/>
    <cellStyle name="Entrada 3 4 7 5" xfId="6186" xr:uid="{00000000-0005-0000-0000-000005180000}"/>
    <cellStyle name="Entrada 3 4 8" xfId="6187" xr:uid="{00000000-0005-0000-0000-000006180000}"/>
    <cellStyle name="Entrada 3 4 8 2" xfId="6188" xr:uid="{00000000-0005-0000-0000-000007180000}"/>
    <cellStyle name="Entrada 3 4 8 3" xfId="6189" xr:uid="{00000000-0005-0000-0000-000008180000}"/>
    <cellStyle name="Entrada 3 4 8 4" xfId="6190" xr:uid="{00000000-0005-0000-0000-000009180000}"/>
    <cellStyle name="Entrada 3 4 8 5" xfId="6191" xr:uid="{00000000-0005-0000-0000-00000A180000}"/>
    <cellStyle name="Entrada 3 4 9" xfId="6192" xr:uid="{00000000-0005-0000-0000-00000B180000}"/>
    <cellStyle name="Entrada 3 5" xfId="6193" xr:uid="{00000000-0005-0000-0000-00000C180000}"/>
    <cellStyle name="Entrada 3 5 10" xfId="6194" xr:uid="{00000000-0005-0000-0000-00000D180000}"/>
    <cellStyle name="Entrada 3 5 11" xfId="6195" xr:uid="{00000000-0005-0000-0000-00000E180000}"/>
    <cellStyle name="Entrada 3 5 12" xfId="6196" xr:uid="{00000000-0005-0000-0000-00000F180000}"/>
    <cellStyle name="Entrada 3 5 2" xfId="6197" xr:uid="{00000000-0005-0000-0000-000010180000}"/>
    <cellStyle name="Entrada 3 5 2 2" xfId="6198" xr:uid="{00000000-0005-0000-0000-000011180000}"/>
    <cellStyle name="Entrada 3 5 2 3" xfId="6199" xr:uid="{00000000-0005-0000-0000-000012180000}"/>
    <cellStyle name="Entrada 3 5 2 4" xfId="6200" xr:uid="{00000000-0005-0000-0000-000013180000}"/>
    <cellStyle name="Entrada 3 5 2 5" xfId="6201" xr:uid="{00000000-0005-0000-0000-000014180000}"/>
    <cellStyle name="Entrada 3 5 3" xfId="6202" xr:uid="{00000000-0005-0000-0000-000015180000}"/>
    <cellStyle name="Entrada 3 5 3 2" xfId="6203" xr:uid="{00000000-0005-0000-0000-000016180000}"/>
    <cellStyle name="Entrada 3 5 3 3" xfId="6204" xr:uid="{00000000-0005-0000-0000-000017180000}"/>
    <cellStyle name="Entrada 3 5 3 4" xfId="6205" xr:uid="{00000000-0005-0000-0000-000018180000}"/>
    <cellStyle name="Entrada 3 5 3 5" xfId="6206" xr:uid="{00000000-0005-0000-0000-000019180000}"/>
    <cellStyle name="Entrada 3 5 4" xfId="6207" xr:uid="{00000000-0005-0000-0000-00001A180000}"/>
    <cellStyle name="Entrada 3 5 4 2" xfId="6208" xr:uid="{00000000-0005-0000-0000-00001B180000}"/>
    <cellStyle name="Entrada 3 5 4 3" xfId="6209" xr:uid="{00000000-0005-0000-0000-00001C180000}"/>
    <cellStyle name="Entrada 3 5 4 4" xfId="6210" xr:uid="{00000000-0005-0000-0000-00001D180000}"/>
    <cellStyle name="Entrada 3 5 4 5" xfId="6211" xr:uid="{00000000-0005-0000-0000-00001E180000}"/>
    <cellStyle name="Entrada 3 5 5" xfId="6212" xr:uid="{00000000-0005-0000-0000-00001F180000}"/>
    <cellStyle name="Entrada 3 5 5 2" xfId="6213" xr:uid="{00000000-0005-0000-0000-000020180000}"/>
    <cellStyle name="Entrada 3 5 5 3" xfId="6214" xr:uid="{00000000-0005-0000-0000-000021180000}"/>
    <cellStyle name="Entrada 3 5 5 4" xfId="6215" xr:uid="{00000000-0005-0000-0000-000022180000}"/>
    <cellStyle name="Entrada 3 5 5 5" xfId="6216" xr:uid="{00000000-0005-0000-0000-000023180000}"/>
    <cellStyle name="Entrada 3 5 6" xfId="6217" xr:uid="{00000000-0005-0000-0000-000024180000}"/>
    <cellStyle name="Entrada 3 5 6 2" xfId="6218" xr:uid="{00000000-0005-0000-0000-000025180000}"/>
    <cellStyle name="Entrada 3 5 6 3" xfId="6219" xr:uid="{00000000-0005-0000-0000-000026180000}"/>
    <cellStyle name="Entrada 3 5 6 4" xfId="6220" xr:uid="{00000000-0005-0000-0000-000027180000}"/>
    <cellStyle name="Entrada 3 5 6 5" xfId="6221" xr:uid="{00000000-0005-0000-0000-000028180000}"/>
    <cellStyle name="Entrada 3 5 7" xfId="6222" xr:uid="{00000000-0005-0000-0000-000029180000}"/>
    <cellStyle name="Entrada 3 5 7 2" xfId="6223" xr:uid="{00000000-0005-0000-0000-00002A180000}"/>
    <cellStyle name="Entrada 3 5 7 3" xfId="6224" xr:uid="{00000000-0005-0000-0000-00002B180000}"/>
    <cellStyle name="Entrada 3 5 7 4" xfId="6225" xr:uid="{00000000-0005-0000-0000-00002C180000}"/>
    <cellStyle name="Entrada 3 5 7 5" xfId="6226" xr:uid="{00000000-0005-0000-0000-00002D180000}"/>
    <cellStyle name="Entrada 3 5 8" xfId="6227" xr:uid="{00000000-0005-0000-0000-00002E180000}"/>
    <cellStyle name="Entrada 3 5 8 2" xfId="6228" xr:uid="{00000000-0005-0000-0000-00002F180000}"/>
    <cellStyle name="Entrada 3 5 8 3" xfId="6229" xr:uid="{00000000-0005-0000-0000-000030180000}"/>
    <cellStyle name="Entrada 3 5 8 4" xfId="6230" xr:uid="{00000000-0005-0000-0000-000031180000}"/>
    <cellStyle name="Entrada 3 5 8 5" xfId="6231" xr:uid="{00000000-0005-0000-0000-000032180000}"/>
    <cellStyle name="Entrada 3 5 9" xfId="6232" xr:uid="{00000000-0005-0000-0000-000033180000}"/>
    <cellStyle name="Entrada 3 6" xfId="6233" xr:uid="{00000000-0005-0000-0000-000034180000}"/>
    <cellStyle name="Entrada 3 6 10" xfId="6234" xr:uid="{00000000-0005-0000-0000-000035180000}"/>
    <cellStyle name="Entrada 3 6 11" xfId="6235" xr:uid="{00000000-0005-0000-0000-000036180000}"/>
    <cellStyle name="Entrada 3 6 12" xfId="6236" xr:uid="{00000000-0005-0000-0000-000037180000}"/>
    <cellStyle name="Entrada 3 6 2" xfId="6237" xr:uid="{00000000-0005-0000-0000-000038180000}"/>
    <cellStyle name="Entrada 3 6 2 2" xfId="6238" xr:uid="{00000000-0005-0000-0000-000039180000}"/>
    <cellStyle name="Entrada 3 6 2 3" xfId="6239" xr:uid="{00000000-0005-0000-0000-00003A180000}"/>
    <cellStyle name="Entrada 3 6 2 4" xfId="6240" xr:uid="{00000000-0005-0000-0000-00003B180000}"/>
    <cellStyle name="Entrada 3 6 2 5" xfId="6241" xr:uid="{00000000-0005-0000-0000-00003C180000}"/>
    <cellStyle name="Entrada 3 6 3" xfId="6242" xr:uid="{00000000-0005-0000-0000-00003D180000}"/>
    <cellStyle name="Entrada 3 6 3 2" xfId="6243" xr:uid="{00000000-0005-0000-0000-00003E180000}"/>
    <cellStyle name="Entrada 3 6 3 3" xfId="6244" xr:uid="{00000000-0005-0000-0000-00003F180000}"/>
    <cellStyle name="Entrada 3 6 3 4" xfId="6245" xr:uid="{00000000-0005-0000-0000-000040180000}"/>
    <cellStyle name="Entrada 3 6 3 5" xfId="6246" xr:uid="{00000000-0005-0000-0000-000041180000}"/>
    <cellStyle name="Entrada 3 6 4" xfId="6247" xr:uid="{00000000-0005-0000-0000-000042180000}"/>
    <cellStyle name="Entrada 3 6 4 2" xfId="6248" xr:uid="{00000000-0005-0000-0000-000043180000}"/>
    <cellStyle name="Entrada 3 6 4 3" xfId="6249" xr:uid="{00000000-0005-0000-0000-000044180000}"/>
    <cellStyle name="Entrada 3 6 4 4" xfId="6250" xr:uid="{00000000-0005-0000-0000-000045180000}"/>
    <cellStyle name="Entrada 3 6 4 5" xfId="6251" xr:uid="{00000000-0005-0000-0000-000046180000}"/>
    <cellStyle name="Entrada 3 6 5" xfId="6252" xr:uid="{00000000-0005-0000-0000-000047180000}"/>
    <cellStyle name="Entrada 3 6 5 2" xfId="6253" xr:uid="{00000000-0005-0000-0000-000048180000}"/>
    <cellStyle name="Entrada 3 6 5 3" xfId="6254" xr:uid="{00000000-0005-0000-0000-000049180000}"/>
    <cellStyle name="Entrada 3 6 5 4" xfId="6255" xr:uid="{00000000-0005-0000-0000-00004A180000}"/>
    <cellStyle name="Entrada 3 6 5 5" xfId="6256" xr:uid="{00000000-0005-0000-0000-00004B180000}"/>
    <cellStyle name="Entrada 3 6 6" xfId="6257" xr:uid="{00000000-0005-0000-0000-00004C180000}"/>
    <cellStyle name="Entrada 3 6 6 2" xfId="6258" xr:uid="{00000000-0005-0000-0000-00004D180000}"/>
    <cellStyle name="Entrada 3 6 6 3" xfId="6259" xr:uid="{00000000-0005-0000-0000-00004E180000}"/>
    <cellStyle name="Entrada 3 6 6 4" xfId="6260" xr:uid="{00000000-0005-0000-0000-00004F180000}"/>
    <cellStyle name="Entrada 3 6 6 5" xfId="6261" xr:uid="{00000000-0005-0000-0000-000050180000}"/>
    <cellStyle name="Entrada 3 6 7" xfId="6262" xr:uid="{00000000-0005-0000-0000-000051180000}"/>
    <cellStyle name="Entrada 3 6 7 2" xfId="6263" xr:uid="{00000000-0005-0000-0000-000052180000}"/>
    <cellStyle name="Entrada 3 6 7 3" xfId="6264" xr:uid="{00000000-0005-0000-0000-000053180000}"/>
    <cellStyle name="Entrada 3 6 7 4" xfId="6265" xr:uid="{00000000-0005-0000-0000-000054180000}"/>
    <cellStyle name="Entrada 3 6 7 5" xfId="6266" xr:uid="{00000000-0005-0000-0000-000055180000}"/>
    <cellStyle name="Entrada 3 6 8" xfId="6267" xr:uid="{00000000-0005-0000-0000-000056180000}"/>
    <cellStyle name="Entrada 3 6 8 2" xfId="6268" xr:uid="{00000000-0005-0000-0000-000057180000}"/>
    <cellStyle name="Entrada 3 6 8 3" xfId="6269" xr:uid="{00000000-0005-0000-0000-000058180000}"/>
    <cellStyle name="Entrada 3 6 8 4" xfId="6270" xr:uid="{00000000-0005-0000-0000-000059180000}"/>
    <cellStyle name="Entrada 3 6 8 5" xfId="6271" xr:uid="{00000000-0005-0000-0000-00005A180000}"/>
    <cellStyle name="Entrada 3 6 9" xfId="6272" xr:uid="{00000000-0005-0000-0000-00005B180000}"/>
    <cellStyle name="Entrada 3 7" xfId="6273" xr:uid="{00000000-0005-0000-0000-00005C180000}"/>
    <cellStyle name="Entrada 3 7 10" xfId="6274" xr:uid="{00000000-0005-0000-0000-00005D180000}"/>
    <cellStyle name="Entrada 3 7 11" xfId="6275" xr:uid="{00000000-0005-0000-0000-00005E180000}"/>
    <cellStyle name="Entrada 3 7 12" xfId="6276" xr:uid="{00000000-0005-0000-0000-00005F180000}"/>
    <cellStyle name="Entrada 3 7 2" xfId="6277" xr:uid="{00000000-0005-0000-0000-000060180000}"/>
    <cellStyle name="Entrada 3 7 2 2" xfId="6278" xr:uid="{00000000-0005-0000-0000-000061180000}"/>
    <cellStyle name="Entrada 3 7 2 3" xfId="6279" xr:uid="{00000000-0005-0000-0000-000062180000}"/>
    <cellStyle name="Entrada 3 7 2 4" xfId="6280" xr:uid="{00000000-0005-0000-0000-000063180000}"/>
    <cellStyle name="Entrada 3 7 2 5" xfId="6281" xr:uid="{00000000-0005-0000-0000-000064180000}"/>
    <cellStyle name="Entrada 3 7 3" xfId="6282" xr:uid="{00000000-0005-0000-0000-000065180000}"/>
    <cellStyle name="Entrada 3 7 3 2" xfId="6283" xr:uid="{00000000-0005-0000-0000-000066180000}"/>
    <cellStyle name="Entrada 3 7 3 3" xfId="6284" xr:uid="{00000000-0005-0000-0000-000067180000}"/>
    <cellStyle name="Entrada 3 7 3 4" xfId="6285" xr:uid="{00000000-0005-0000-0000-000068180000}"/>
    <cellStyle name="Entrada 3 7 3 5" xfId="6286" xr:uid="{00000000-0005-0000-0000-000069180000}"/>
    <cellStyle name="Entrada 3 7 4" xfId="6287" xr:uid="{00000000-0005-0000-0000-00006A180000}"/>
    <cellStyle name="Entrada 3 7 4 2" xfId="6288" xr:uid="{00000000-0005-0000-0000-00006B180000}"/>
    <cellStyle name="Entrada 3 7 4 3" xfId="6289" xr:uid="{00000000-0005-0000-0000-00006C180000}"/>
    <cellStyle name="Entrada 3 7 4 4" xfId="6290" xr:uid="{00000000-0005-0000-0000-00006D180000}"/>
    <cellStyle name="Entrada 3 7 4 5" xfId="6291" xr:uid="{00000000-0005-0000-0000-00006E180000}"/>
    <cellStyle name="Entrada 3 7 5" xfId="6292" xr:uid="{00000000-0005-0000-0000-00006F180000}"/>
    <cellStyle name="Entrada 3 7 5 2" xfId="6293" xr:uid="{00000000-0005-0000-0000-000070180000}"/>
    <cellStyle name="Entrada 3 7 5 3" xfId="6294" xr:uid="{00000000-0005-0000-0000-000071180000}"/>
    <cellStyle name="Entrada 3 7 5 4" xfId="6295" xr:uid="{00000000-0005-0000-0000-000072180000}"/>
    <cellStyle name="Entrada 3 7 5 5" xfId="6296" xr:uid="{00000000-0005-0000-0000-000073180000}"/>
    <cellStyle name="Entrada 3 7 6" xfId="6297" xr:uid="{00000000-0005-0000-0000-000074180000}"/>
    <cellStyle name="Entrada 3 7 6 2" xfId="6298" xr:uid="{00000000-0005-0000-0000-000075180000}"/>
    <cellStyle name="Entrada 3 7 6 3" xfId="6299" xr:uid="{00000000-0005-0000-0000-000076180000}"/>
    <cellStyle name="Entrada 3 7 6 4" xfId="6300" xr:uid="{00000000-0005-0000-0000-000077180000}"/>
    <cellStyle name="Entrada 3 7 6 5" xfId="6301" xr:uid="{00000000-0005-0000-0000-000078180000}"/>
    <cellStyle name="Entrada 3 7 7" xfId="6302" xr:uid="{00000000-0005-0000-0000-000079180000}"/>
    <cellStyle name="Entrada 3 7 7 2" xfId="6303" xr:uid="{00000000-0005-0000-0000-00007A180000}"/>
    <cellStyle name="Entrada 3 7 7 3" xfId="6304" xr:uid="{00000000-0005-0000-0000-00007B180000}"/>
    <cellStyle name="Entrada 3 7 7 4" xfId="6305" xr:uid="{00000000-0005-0000-0000-00007C180000}"/>
    <cellStyle name="Entrada 3 7 7 5" xfId="6306" xr:uid="{00000000-0005-0000-0000-00007D180000}"/>
    <cellStyle name="Entrada 3 7 8" xfId="6307" xr:uid="{00000000-0005-0000-0000-00007E180000}"/>
    <cellStyle name="Entrada 3 7 8 2" xfId="6308" xr:uid="{00000000-0005-0000-0000-00007F180000}"/>
    <cellStyle name="Entrada 3 7 8 3" xfId="6309" xr:uid="{00000000-0005-0000-0000-000080180000}"/>
    <cellStyle name="Entrada 3 7 8 4" xfId="6310" xr:uid="{00000000-0005-0000-0000-000081180000}"/>
    <cellStyle name="Entrada 3 7 8 5" xfId="6311" xr:uid="{00000000-0005-0000-0000-000082180000}"/>
    <cellStyle name="Entrada 3 7 9" xfId="6312" xr:uid="{00000000-0005-0000-0000-000083180000}"/>
    <cellStyle name="Entrada 3 8" xfId="6313" xr:uid="{00000000-0005-0000-0000-000084180000}"/>
    <cellStyle name="Entrada 3 8 10" xfId="6314" xr:uid="{00000000-0005-0000-0000-000085180000}"/>
    <cellStyle name="Entrada 3 8 11" xfId="6315" xr:uid="{00000000-0005-0000-0000-000086180000}"/>
    <cellStyle name="Entrada 3 8 12" xfId="6316" xr:uid="{00000000-0005-0000-0000-000087180000}"/>
    <cellStyle name="Entrada 3 8 2" xfId="6317" xr:uid="{00000000-0005-0000-0000-000088180000}"/>
    <cellStyle name="Entrada 3 8 2 2" xfId="6318" xr:uid="{00000000-0005-0000-0000-000089180000}"/>
    <cellStyle name="Entrada 3 8 2 3" xfId="6319" xr:uid="{00000000-0005-0000-0000-00008A180000}"/>
    <cellStyle name="Entrada 3 8 2 4" xfId="6320" xr:uid="{00000000-0005-0000-0000-00008B180000}"/>
    <cellStyle name="Entrada 3 8 2 5" xfId="6321" xr:uid="{00000000-0005-0000-0000-00008C180000}"/>
    <cellStyle name="Entrada 3 8 3" xfId="6322" xr:uid="{00000000-0005-0000-0000-00008D180000}"/>
    <cellStyle name="Entrada 3 8 3 2" xfId="6323" xr:uid="{00000000-0005-0000-0000-00008E180000}"/>
    <cellStyle name="Entrada 3 8 3 3" xfId="6324" xr:uid="{00000000-0005-0000-0000-00008F180000}"/>
    <cellStyle name="Entrada 3 8 3 4" xfId="6325" xr:uid="{00000000-0005-0000-0000-000090180000}"/>
    <cellStyle name="Entrada 3 8 3 5" xfId="6326" xr:uid="{00000000-0005-0000-0000-000091180000}"/>
    <cellStyle name="Entrada 3 8 4" xfId="6327" xr:uid="{00000000-0005-0000-0000-000092180000}"/>
    <cellStyle name="Entrada 3 8 4 2" xfId="6328" xr:uid="{00000000-0005-0000-0000-000093180000}"/>
    <cellStyle name="Entrada 3 8 4 3" xfId="6329" xr:uid="{00000000-0005-0000-0000-000094180000}"/>
    <cellStyle name="Entrada 3 8 4 4" xfId="6330" xr:uid="{00000000-0005-0000-0000-000095180000}"/>
    <cellStyle name="Entrada 3 8 4 5" xfId="6331" xr:uid="{00000000-0005-0000-0000-000096180000}"/>
    <cellStyle name="Entrada 3 8 5" xfId="6332" xr:uid="{00000000-0005-0000-0000-000097180000}"/>
    <cellStyle name="Entrada 3 8 5 2" xfId="6333" xr:uid="{00000000-0005-0000-0000-000098180000}"/>
    <cellStyle name="Entrada 3 8 5 3" xfId="6334" xr:uid="{00000000-0005-0000-0000-000099180000}"/>
    <cellStyle name="Entrada 3 8 5 4" xfId="6335" xr:uid="{00000000-0005-0000-0000-00009A180000}"/>
    <cellStyle name="Entrada 3 8 5 5" xfId="6336" xr:uid="{00000000-0005-0000-0000-00009B180000}"/>
    <cellStyle name="Entrada 3 8 6" xfId="6337" xr:uid="{00000000-0005-0000-0000-00009C180000}"/>
    <cellStyle name="Entrada 3 8 6 2" xfId="6338" xr:uid="{00000000-0005-0000-0000-00009D180000}"/>
    <cellStyle name="Entrada 3 8 6 3" xfId="6339" xr:uid="{00000000-0005-0000-0000-00009E180000}"/>
    <cellStyle name="Entrada 3 8 6 4" xfId="6340" xr:uid="{00000000-0005-0000-0000-00009F180000}"/>
    <cellStyle name="Entrada 3 8 6 5" xfId="6341" xr:uid="{00000000-0005-0000-0000-0000A0180000}"/>
    <cellStyle name="Entrada 3 8 7" xfId="6342" xr:uid="{00000000-0005-0000-0000-0000A1180000}"/>
    <cellStyle name="Entrada 3 8 7 2" xfId="6343" xr:uid="{00000000-0005-0000-0000-0000A2180000}"/>
    <cellStyle name="Entrada 3 8 7 3" xfId="6344" xr:uid="{00000000-0005-0000-0000-0000A3180000}"/>
    <cellStyle name="Entrada 3 8 7 4" xfId="6345" xr:uid="{00000000-0005-0000-0000-0000A4180000}"/>
    <cellStyle name="Entrada 3 8 7 5" xfId="6346" xr:uid="{00000000-0005-0000-0000-0000A5180000}"/>
    <cellStyle name="Entrada 3 8 8" xfId="6347" xr:uid="{00000000-0005-0000-0000-0000A6180000}"/>
    <cellStyle name="Entrada 3 8 8 2" xfId="6348" xr:uid="{00000000-0005-0000-0000-0000A7180000}"/>
    <cellStyle name="Entrada 3 8 8 3" xfId="6349" xr:uid="{00000000-0005-0000-0000-0000A8180000}"/>
    <cellStyle name="Entrada 3 8 8 4" xfId="6350" xr:uid="{00000000-0005-0000-0000-0000A9180000}"/>
    <cellStyle name="Entrada 3 8 8 5" xfId="6351" xr:uid="{00000000-0005-0000-0000-0000AA180000}"/>
    <cellStyle name="Entrada 3 8 9" xfId="6352" xr:uid="{00000000-0005-0000-0000-0000AB180000}"/>
    <cellStyle name="Entrada 3 9" xfId="6353" xr:uid="{00000000-0005-0000-0000-0000AC180000}"/>
    <cellStyle name="Entrada 3 9 2" xfId="6354" xr:uid="{00000000-0005-0000-0000-0000AD180000}"/>
    <cellStyle name="Entrada 3 9 3" xfId="6355" xr:uid="{00000000-0005-0000-0000-0000AE180000}"/>
    <cellStyle name="Entrada 3 9 4" xfId="6356" xr:uid="{00000000-0005-0000-0000-0000AF180000}"/>
    <cellStyle name="Entrada 3 9 5" xfId="6357" xr:uid="{00000000-0005-0000-0000-0000B0180000}"/>
    <cellStyle name="Entrada 4" xfId="6358" xr:uid="{00000000-0005-0000-0000-0000B1180000}"/>
    <cellStyle name="Entrada 4 2" xfId="6359" xr:uid="{00000000-0005-0000-0000-0000B2180000}"/>
    <cellStyle name="Entrada 4 2 2" xfId="6360" xr:uid="{00000000-0005-0000-0000-0000B3180000}"/>
    <cellStyle name="Entrada 4 2 3" xfId="6361" xr:uid="{00000000-0005-0000-0000-0000B4180000}"/>
    <cellStyle name="Entrada 4 2 4" xfId="6362" xr:uid="{00000000-0005-0000-0000-0000B5180000}"/>
    <cellStyle name="Entrada 4 2 5" xfId="6363" xr:uid="{00000000-0005-0000-0000-0000B6180000}"/>
    <cellStyle name="Entrada 4 2 6" xfId="6364" xr:uid="{00000000-0005-0000-0000-0000B7180000}"/>
    <cellStyle name="Entrada 4 3" xfId="6365" xr:uid="{00000000-0005-0000-0000-0000B8180000}"/>
    <cellStyle name="Entrada 4 3 2" xfId="6366" xr:uid="{00000000-0005-0000-0000-0000B9180000}"/>
    <cellStyle name="Entrada 4 3 3" xfId="6367" xr:uid="{00000000-0005-0000-0000-0000BA180000}"/>
    <cellStyle name="Entrada 4 3 4" xfId="6368" xr:uid="{00000000-0005-0000-0000-0000BB180000}"/>
    <cellStyle name="Entrada 4 3 5" xfId="6369" xr:uid="{00000000-0005-0000-0000-0000BC180000}"/>
    <cellStyle name="Entrada 4 3 6" xfId="6370" xr:uid="{00000000-0005-0000-0000-0000BD180000}"/>
    <cellStyle name="Entrada 4 4" xfId="6371" xr:uid="{00000000-0005-0000-0000-0000BE180000}"/>
    <cellStyle name="Entrada 4 4 2" xfId="6372" xr:uid="{00000000-0005-0000-0000-0000BF180000}"/>
    <cellStyle name="Entrada 4 5" xfId="6373" xr:uid="{00000000-0005-0000-0000-0000C0180000}"/>
    <cellStyle name="Entrada 4 6" xfId="6374" xr:uid="{00000000-0005-0000-0000-0000C1180000}"/>
    <cellStyle name="Entrada 4 7" xfId="6375" xr:uid="{00000000-0005-0000-0000-0000C2180000}"/>
    <cellStyle name="Entrada 4 8" xfId="6376" xr:uid="{00000000-0005-0000-0000-0000C3180000}"/>
    <cellStyle name="Entrada 4 9" xfId="6377" xr:uid="{00000000-0005-0000-0000-0000C4180000}"/>
    <cellStyle name="Entrada 5" xfId="6378" xr:uid="{00000000-0005-0000-0000-0000C5180000}"/>
    <cellStyle name="Entrada 5 2" xfId="6379" xr:uid="{00000000-0005-0000-0000-0000C6180000}"/>
    <cellStyle name="Entrada 5 2 2" xfId="6380" xr:uid="{00000000-0005-0000-0000-0000C7180000}"/>
    <cellStyle name="Entrada 5 2 3" xfId="6381" xr:uid="{00000000-0005-0000-0000-0000C8180000}"/>
    <cellStyle name="Entrada 5 2 4" xfId="6382" xr:uid="{00000000-0005-0000-0000-0000C9180000}"/>
    <cellStyle name="Entrada 5 2 5" xfId="6383" xr:uid="{00000000-0005-0000-0000-0000CA180000}"/>
    <cellStyle name="Entrada 5 2 6" xfId="6384" xr:uid="{00000000-0005-0000-0000-0000CB180000}"/>
    <cellStyle name="Entrada 5 3" xfId="6385" xr:uid="{00000000-0005-0000-0000-0000CC180000}"/>
    <cellStyle name="Entrada 5 3 2" xfId="6386" xr:uid="{00000000-0005-0000-0000-0000CD180000}"/>
    <cellStyle name="Entrada 5 3 3" xfId="6387" xr:uid="{00000000-0005-0000-0000-0000CE180000}"/>
    <cellStyle name="Entrada 5 3 4" xfId="6388" xr:uid="{00000000-0005-0000-0000-0000CF180000}"/>
    <cellStyle name="Entrada 5 3 5" xfId="6389" xr:uid="{00000000-0005-0000-0000-0000D0180000}"/>
    <cellStyle name="Entrada 5 3 6" xfId="6390" xr:uid="{00000000-0005-0000-0000-0000D1180000}"/>
    <cellStyle name="Entrada 5 4" xfId="6391" xr:uid="{00000000-0005-0000-0000-0000D2180000}"/>
    <cellStyle name="Entrada 5 5" xfId="6392" xr:uid="{00000000-0005-0000-0000-0000D3180000}"/>
    <cellStyle name="Entrada 5 6" xfId="6393" xr:uid="{00000000-0005-0000-0000-0000D4180000}"/>
    <cellStyle name="Entrada 5 7" xfId="6394" xr:uid="{00000000-0005-0000-0000-0000D5180000}"/>
    <cellStyle name="Entrada 5 8" xfId="6395" xr:uid="{00000000-0005-0000-0000-0000D6180000}"/>
    <cellStyle name="Entrada 5 9" xfId="6396" xr:uid="{00000000-0005-0000-0000-0000D7180000}"/>
    <cellStyle name="Entrada 6" xfId="6397" xr:uid="{00000000-0005-0000-0000-0000D8180000}"/>
    <cellStyle name="Entrada 6 2" xfId="6398" xr:uid="{00000000-0005-0000-0000-0000D9180000}"/>
    <cellStyle name="Entrada 6 3" xfId="6399" xr:uid="{00000000-0005-0000-0000-0000DA180000}"/>
    <cellStyle name="Entrada 6 4" xfId="6400" xr:uid="{00000000-0005-0000-0000-0000DB180000}"/>
    <cellStyle name="Entrada 6 5" xfId="6401" xr:uid="{00000000-0005-0000-0000-0000DC180000}"/>
    <cellStyle name="Entrada 7" xfId="6402" xr:uid="{00000000-0005-0000-0000-0000DD180000}"/>
    <cellStyle name="Entrada 7 2" xfId="6403" xr:uid="{00000000-0005-0000-0000-0000DE180000}"/>
    <cellStyle name="Entrada 7 3" xfId="6404" xr:uid="{00000000-0005-0000-0000-0000DF180000}"/>
    <cellStyle name="Entrada 7 4" xfId="6405" xr:uid="{00000000-0005-0000-0000-0000E0180000}"/>
    <cellStyle name="Entrada 7 5" xfId="6406" xr:uid="{00000000-0005-0000-0000-0000E1180000}"/>
    <cellStyle name="Entrada 8" xfId="6407" xr:uid="{00000000-0005-0000-0000-0000E2180000}"/>
    <cellStyle name="Entrada 8 2" xfId="6408" xr:uid="{00000000-0005-0000-0000-0000E3180000}"/>
    <cellStyle name="Entrada 8 3" xfId="6409" xr:uid="{00000000-0005-0000-0000-0000E4180000}"/>
    <cellStyle name="Entrada 8 4" xfId="6410" xr:uid="{00000000-0005-0000-0000-0000E5180000}"/>
    <cellStyle name="Entrada 8 5" xfId="6411" xr:uid="{00000000-0005-0000-0000-0000E6180000}"/>
    <cellStyle name="Entrada 9" xfId="6412" xr:uid="{00000000-0005-0000-0000-0000E7180000}"/>
    <cellStyle name="Entrada 9 2" xfId="6413" xr:uid="{00000000-0005-0000-0000-0000E8180000}"/>
    <cellStyle name="Entrada 9 2 2" xfId="6414" xr:uid="{00000000-0005-0000-0000-0000E9180000}"/>
    <cellStyle name="Entrada 9 2 2 2" xfId="6415" xr:uid="{00000000-0005-0000-0000-0000EA180000}"/>
    <cellStyle name="Entrada 9 2 2 3" xfId="6416" xr:uid="{00000000-0005-0000-0000-0000EB180000}"/>
    <cellStyle name="Entrada 9 2 2 4" xfId="6417" xr:uid="{00000000-0005-0000-0000-0000EC180000}"/>
    <cellStyle name="Entrada 9 2 2 5" xfId="6418" xr:uid="{00000000-0005-0000-0000-0000ED180000}"/>
    <cellStyle name="Entrada 9 2 2 6" xfId="6419" xr:uid="{00000000-0005-0000-0000-0000EE180000}"/>
    <cellStyle name="Entrada 9 2 3" xfId="6420" xr:uid="{00000000-0005-0000-0000-0000EF180000}"/>
    <cellStyle name="Entrada 9 2 4" xfId="6421" xr:uid="{00000000-0005-0000-0000-0000F0180000}"/>
    <cellStyle name="Entrada 9 2 5" xfId="6422" xr:uid="{00000000-0005-0000-0000-0000F1180000}"/>
    <cellStyle name="Entrada 9 3" xfId="6423" xr:uid="{00000000-0005-0000-0000-0000F2180000}"/>
    <cellStyle name="Entrada 9 3 2" xfId="6424" xr:uid="{00000000-0005-0000-0000-0000F3180000}"/>
    <cellStyle name="Entrada 9 3 3" xfId="6425" xr:uid="{00000000-0005-0000-0000-0000F4180000}"/>
    <cellStyle name="Entrada 9 3 4" xfId="6426" xr:uid="{00000000-0005-0000-0000-0000F5180000}"/>
    <cellStyle name="Entrada 9 3 5" xfId="6427" xr:uid="{00000000-0005-0000-0000-0000F6180000}"/>
    <cellStyle name="Entrada 9 3 6" xfId="6428" xr:uid="{00000000-0005-0000-0000-0000F7180000}"/>
    <cellStyle name="Entrada 9 4" xfId="6429" xr:uid="{00000000-0005-0000-0000-0000F8180000}"/>
    <cellStyle name="Entrada 9 5" xfId="6430" xr:uid="{00000000-0005-0000-0000-0000F9180000}"/>
    <cellStyle name="Entrada 9 6" xfId="6431" xr:uid="{00000000-0005-0000-0000-0000FA180000}"/>
    <cellStyle name="Estilo 1" xfId="6432" xr:uid="{00000000-0005-0000-0000-0000FB180000}"/>
    <cellStyle name="Euro" xfId="4" xr:uid="{00000000-0005-0000-0000-0000FC180000}"/>
    <cellStyle name="Euro 10" xfId="6434" xr:uid="{00000000-0005-0000-0000-0000FD180000}"/>
    <cellStyle name="Euro 10 2" xfId="6435" xr:uid="{00000000-0005-0000-0000-0000FE180000}"/>
    <cellStyle name="Euro 10 2 2" xfId="6436" xr:uid="{00000000-0005-0000-0000-0000FF180000}"/>
    <cellStyle name="Euro 10 2 2 2" xfId="6437" xr:uid="{00000000-0005-0000-0000-000000190000}"/>
    <cellStyle name="Euro 10 2 3" xfId="6438" xr:uid="{00000000-0005-0000-0000-000001190000}"/>
    <cellStyle name="Euro 10 3" xfId="6439" xr:uid="{00000000-0005-0000-0000-000002190000}"/>
    <cellStyle name="Euro 10 3 2" xfId="6440" xr:uid="{00000000-0005-0000-0000-000003190000}"/>
    <cellStyle name="Euro 10 4" xfId="6441" xr:uid="{00000000-0005-0000-0000-000004190000}"/>
    <cellStyle name="Euro 10 4 2" xfId="6442" xr:uid="{00000000-0005-0000-0000-000005190000}"/>
    <cellStyle name="Euro 10 4 3" xfId="6443" xr:uid="{00000000-0005-0000-0000-000006190000}"/>
    <cellStyle name="Euro 10 5" xfId="6444" xr:uid="{00000000-0005-0000-0000-000007190000}"/>
    <cellStyle name="Euro 11" xfId="6445" xr:uid="{00000000-0005-0000-0000-000008190000}"/>
    <cellStyle name="Euro 11 10" xfId="6446" xr:uid="{00000000-0005-0000-0000-000009190000}"/>
    <cellStyle name="Euro 11 11" xfId="6447" xr:uid="{00000000-0005-0000-0000-00000A190000}"/>
    <cellStyle name="Euro 11 2" xfId="6448" xr:uid="{00000000-0005-0000-0000-00000B190000}"/>
    <cellStyle name="Euro 11 3" xfId="6449" xr:uid="{00000000-0005-0000-0000-00000C190000}"/>
    <cellStyle name="Euro 11 4" xfId="6450" xr:uid="{00000000-0005-0000-0000-00000D190000}"/>
    <cellStyle name="Euro 11 5" xfId="6451" xr:uid="{00000000-0005-0000-0000-00000E190000}"/>
    <cellStyle name="Euro 11 6" xfId="6452" xr:uid="{00000000-0005-0000-0000-00000F190000}"/>
    <cellStyle name="Euro 11 7" xfId="6453" xr:uid="{00000000-0005-0000-0000-000010190000}"/>
    <cellStyle name="Euro 11 8" xfId="6454" xr:uid="{00000000-0005-0000-0000-000011190000}"/>
    <cellStyle name="Euro 11 9" xfId="6455" xr:uid="{00000000-0005-0000-0000-000012190000}"/>
    <cellStyle name="Euro 12" xfId="6456" xr:uid="{00000000-0005-0000-0000-000013190000}"/>
    <cellStyle name="Euro 12 2" xfId="6457" xr:uid="{00000000-0005-0000-0000-000014190000}"/>
    <cellStyle name="Euro 12 3" xfId="6458" xr:uid="{00000000-0005-0000-0000-000015190000}"/>
    <cellStyle name="Euro 12 4" xfId="6459" xr:uid="{00000000-0005-0000-0000-000016190000}"/>
    <cellStyle name="Euro 13" xfId="6460" xr:uid="{00000000-0005-0000-0000-000017190000}"/>
    <cellStyle name="Euro 13 2" xfId="6461" xr:uid="{00000000-0005-0000-0000-000018190000}"/>
    <cellStyle name="Euro 13 2 2" xfId="6462" xr:uid="{00000000-0005-0000-0000-000019190000}"/>
    <cellStyle name="Euro 13 2 3" xfId="6463" xr:uid="{00000000-0005-0000-0000-00001A190000}"/>
    <cellStyle name="Euro 14" xfId="6464" xr:uid="{00000000-0005-0000-0000-00001B190000}"/>
    <cellStyle name="Euro 15" xfId="6465" xr:uid="{00000000-0005-0000-0000-00001C190000}"/>
    <cellStyle name="Euro 16" xfId="6466" xr:uid="{00000000-0005-0000-0000-00001D190000}"/>
    <cellStyle name="Euro 17" xfId="6467" xr:uid="{00000000-0005-0000-0000-00001E190000}"/>
    <cellStyle name="Euro 18" xfId="6468" xr:uid="{00000000-0005-0000-0000-00001F190000}"/>
    <cellStyle name="Euro 19" xfId="6469" xr:uid="{00000000-0005-0000-0000-000020190000}"/>
    <cellStyle name="Euro 2" xfId="11" xr:uid="{00000000-0005-0000-0000-000021190000}"/>
    <cellStyle name="Euro 2 10" xfId="6471" xr:uid="{00000000-0005-0000-0000-000022190000}"/>
    <cellStyle name="Euro 2 11" xfId="6472" xr:uid="{00000000-0005-0000-0000-000023190000}"/>
    <cellStyle name="Euro 2 12" xfId="6473" xr:uid="{00000000-0005-0000-0000-000024190000}"/>
    <cellStyle name="Euro 2 13" xfId="6474" xr:uid="{00000000-0005-0000-0000-000025190000}"/>
    <cellStyle name="Euro 2 14" xfId="6475" xr:uid="{00000000-0005-0000-0000-000026190000}"/>
    <cellStyle name="Euro 2 15" xfId="6476" xr:uid="{00000000-0005-0000-0000-000027190000}"/>
    <cellStyle name="Euro 2 16" xfId="6477" xr:uid="{00000000-0005-0000-0000-000028190000}"/>
    <cellStyle name="Euro 2 17" xfId="6478" xr:uid="{00000000-0005-0000-0000-000029190000}"/>
    <cellStyle name="Euro 2 18" xfId="6479" xr:uid="{00000000-0005-0000-0000-00002A190000}"/>
    <cellStyle name="Euro 2 19" xfId="6480" xr:uid="{00000000-0005-0000-0000-00002B190000}"/>
    <cellStyle name="Euro 2 2" xfId="6481" xr:uid="{00000000-0005-0000-0000-00002C190000}"/>
    <cellStyle name="Euro 2 2 10" xfId="6482" xr:uid="{00000000-0005-0000-0000-00002D190000}"/>
    <cellStyle name="Euro 2 2 10 2" xfId="6483" xr:uid="{00000000-0005-0000-0000-00002E190000}"/>
    <cellStyle name="Euro 2 2 10 2 2" xfId="6484" xr:uid="{00000000-0005-0000-0000-00002F190000}"/>
    <cellStyle name="Euro 2 2 10 2 3" xfId="6485" xr:uid="{00000000-0005-0000-0000-000030190000}"/>
    <cellStyle name="Euro 2 2 11" xfId="6486" xr:uid="{00000000-0005-0000-0000-000031190000}"/>
    <cellStyle name="Euro 2 2 12" xfId="6487" xr:uid="{00000000-0005-0000-0000-000032190000}"/>
    <cellStyle name="Euro 2 2 13" xfId="6488" xr:uid="{00000000-0005-0000-0000-000033190000}"/>
    <cellStyle name="Euro 2 2 14" xfId="6489" xr:uid="{00000000-0005-0000-0000-000034190000}"/>
    <cellStyle name="Euro 2 2 15" xfId="6490" xr:uid="{00000000-0005-0000-0000-000035190000}"/>
    <cellStyle name="Euro 2 2 16" xfId="6491" xr:uid="{00000000-0005-0000-0000-000036190000}"/>
    <cellStyle name="Euro 2 2 17" xfId="6492" xr:uid="{00000000-0005-0000-0000-000037190000}"/>
    <cellStyle name="Euro 2 2 18" xfId="6493" xr:uid="{00000000-0005-0000-0000-000038190000}"/>
    <cellStyle name="Euro 2 2 19" xfId="6494" xr:uid="{00000000-0005-0000-0000-000039190000}"/>
    <cellStyle name="Euro 2 2 2" xfId="6495" xr:uid="{00000000-0005-0000-0000-00003A190000}"/>
    <cellStyle name="Euro 2 2 2 10" xfId="6496" xr:uid="{00000000-0005-0000-0000-00003B190000}"/>
    <cellStyle name="Euro 2 2 2 11" xfId="6497" xr:uid="{00000000-0005-0000-0000-00003C190000}"/>
    <cellStyle name="Euro 2 2 2 12" xfId="6498" xr:uid="{00000000-0005-0000-0000-00003D190000}"/>
    <cellStyle name="Euro 2 2 2 13" xfId="6499" xr:uid="{00000000-0005-0000-0000-00003E190000}"/>
    <cellStyle name="Euro 2 2 2 14" xfId="6500" xr:uid="{00000000-0005-0000-0000-00003F190000}"/>
    <cellStyle name="Euro 2 2 2 15" xfId="6501" xr:uid="{00000000-0005-0000-0000-000040190000}"/>
    <cellStyle name="Euro 2 2 2 16" xfId="6502" xr:uid="{00000000-0005-0000-0000-000041190000}"/>
    <cellStyle name="Euro 2 2 2 17" xfId="6503" xr:uid="{00000000-0005-0000-0000-000042190000}"/>
    <cellStyle name="Euro 2 2 2 18" xfId="6504" xr:uid="{00000000-0005-0000-0000-000043190000}"/>
    <cellStyle name="Euro 2 2 2 19" xfId="6505" xr:uid="{00000000-0005-0000-0000-000044190000}"/>
    <cellStyle name="Euro 2 2 2 2" xfId="6506" xr:uid="{00000000-0005-0000-0000-000045190000}"/>
    <cellStyle name="Euro 2 2 2 2 2" xfId="6507" xr:uid="{00000000-0005-0000-0000-000046190000}"/>
    <cellStyle name="Euro 2 2 2 2 2 2" xfId="6508" xr:uid="{00000000-0005-0000-0000-000047190000}"/>
    <cellStyle name="Euro 2 2 2 2 3" xfId="6509" xr:uid="{00000000-0005-0000-0000-000048190000}"/>
    <cellStyle name="Euro 2 2 2 3" xfId="6510" xr:uid="{00000000-0005-0000-0000-000049190000}"/>
    <cellStyle name="Euro 2 2 2 3 2" xfId="6511" xr:uid="{00000000-0005-0000-0000-00004A190000}"/>
    <cellStyle name="Euro 2 2 2 4" xfId="6512" xr:uid="{00000000-0005-0000-0000-00004B190000}"/>
    <cellStyle name="Euro 2 2 2 5" xfId="6513" xr:uid="{00000000-0005-0000-0000-00004C190000}"/>
    <cellStyle name="Euro 2 2 2 6" xfId="6514" xr:uid="{00000000-0005-0000-0000-00004D190000}"/>
    <cellStyle name="Euro 2 2 2 7" xfId="6515" xr:uid="{00000000-0005-0000-0000-00004E190000}"/>
    <cellStyle name="Euro 2 2 2 8" xfId="6516" xr:uid="{00000000-0005-0000-0000-00004F190000}"/>
    <cellStyle name="Euro 2 2 2 9" xfId="6517" xr:uid="{00000000-0005-0000-0000-000050190000}"/>
    <cellStyle name="Euro 2 2 20" xfId="6518" xr:uid="{00000000-0005-0000-0000-000051190000}"/>
    <cellStyle name="Euro 2 2 21" xfId="6519" xr:uid="{00000000-0005-0000-0000-000052190000}"/>
    <cellStyle name="Euro 2 2 22" xfId="6520" xr:uid="{00000000-0005-0000-0000-000053190000}"/>
    <cellStyle name="Euro 2 2 23" xfId="6521" xr:uid="{00000000-0005-0000-0000-000054190000}"/>
    <cellStyle name="Euro 2 2 24" xfId="6522" xr:uid="{00000000-0005-0000-0000-000055190000}"/>
    <cellStyle name="Euro 2 2 25" xfId="6523" xr:uid="{00000000-0005-0000-0000-000056190000}"/>
    <cellStyle name="Euro 2 2 26" xfId="6524" xr:uid="{00000000-0005-0000-0000-000057190000}"/>
    <cellStyle name="Euro 2 2 27" xfId="6525" xr:uid="{00000000-0005-0000-0000-000058190000}"/>
    <cellStyle name="Euro 2 2 28" xfId="6526" xr:uid="{00000000-0005-0000-0000-000059190000}"/>
    <cellStyle name="Euro 2 2 29" xfId="6527" xr:uid="{00000000-0005-0000-0000-00005A190000}"/>
    <cellStyle name="Euro 2 2 3" xfId="6528" xr:uid="{00000000-0005-0000-0000-00005B190000}"/>
    <cellStyle name="Euro 2 2 3 2" xfId="6529" xr:uid="{00000000-0005-0000-0000-00005C190000}"/>
    <cellStyle name="Euro 2 2 3 2 2" xfId="6530" xr:uid="{00000000-0005-0000-0000-00005D190000}"/>
    <cellStyle name="Euro 2 2 3 2 2 2" xfId="6531" xr:uid="{00000000-0005-0000-0000-00005E190000}"/>
    <cellStyle name="Euro 2 2 3 2 3" xfId="6532" xr:uid="{00000000-0005-0000-0000-00005F190000}"/>
    <cellStyle name="Euro 2 2 3 3" xfId="6533" xr:uid="{00000000-0005-0000-0000-000060190000}"/>
    <cellStyle name="Euro 2 2 3 3 2" xfId="6534" xr:uid="{00000000-0005-0000-0000-000061190000}"/>
    <cellStyle name="Euro 2 2 3 4" xfId="6535" xr:uid="{00000000-0005-0000-0000-000062190000}"/>
    <cellStyle name="Euro 2 2 30" xfId="6536" xr:uid="{00000000-0005-0000-0000-000063190000}"/>
    <cellStyle name="Euro 2 2 31" xfId="6537" xr:uid="{00000000-0005-0000-0000-000064190000}"/>
    <cellStyle name="Euro 2 2 32" xfId="6538" xr:uid="{00000000-0005-0000-0000-000065190000}"/>
    <cellStyle name="Euro 2 2 33" xfId="6539" xr:uid="{00000000-0005-0000-0000-000066190000}"/>
    <cellStyle name="Euro 2 2 34" xfId="6540" xr:uid="{00000000-0005-0000-0000-000067190000}"/>
    <cellStyle name="Euro 2 2 35" xfId="6541" xr:uid="{00000000-0005-0000-0000-000068190000}"/>
    <cellStyle name="Euro 2 2 36" xfId="6542" xr:uid="{00000000-0005-0000-0000-000069190000}"/>
    <cellStyle name="Euro 2 2 37" xfId="6543" xr:uid="{00000000-0005-0000-0000-00006A190000}"/>
    <cellStyle name="Euro 2 2 38" xfId="6544" xr:uid="{00000000-0005-0000-0000-00006B190000}"/>
    <cellStyle name="Euro 2 2 39" xfId="6545" xr:uid="{00000000-0005-0000-0000-00006C190000}"/>
    <cellStyle name="Euro 2 2 4" xfId="6546" xr:uid="{00000000-0005-0000-0000-00006D190000}"/>
    <cellStyle name="Euro 2 2 4 2" xfId="6547" xr:uid="{00000000-0005-0000-0000-00006E190000}"/>
    <cellStyle name="Euro 2 2 4 2 2" xfId="6548" xr:uid="{00000000-0005-0000-0000-00006F190000}"/>
    <cellStyle name="Euro 2 2 4 2 2 2" xfId="6549" xr:uid="{00000000-0005-0000-0000-000070190000}"/>
    <cellStyle name="Euro 2 2 4 2 3" xfId="6550" xr:uid="{00000000-0005-0000-0000-000071190000}"/>
    <cellStyle name="Euro 2 2 4 3" xfId="6551" xr:uid="{00000000-0005-0000-0000-000072190000}"/>
    <cellStyle name="Euro 2 2 4 3 2" xfId="6552" xr:uid="{00000000-0005-0000-0000-000073190000}"/>
    <cellStyle name="Euro 2 2 4 4" xfId="6553" xr:uid="{00000000-0005-0000-0000-000074190000}"/>
    <cellStyle name="Euro 2 2 40" xfId="6554" xr:uid="{00000000-0005-0000-0000-000075190000}"/>
    <cellStyle name="Euro 2 2 41" xfId="6555" xr:uid="{00000000-0005-0000-0000-000076190000}"/>
    <cellStyle name="Euro 2 2 42" xfId="6556" xr:uid="{00000000-0005-0000-0000-000077190000}"/>
    <cellStyle name="Euro 2 2 43" xfId="6557" xr:uid="{00000000-0005-0000-0000-000078190000}"/>
    <cellStyle name="Euro 2 2 44" xfId="6558" xr:uid="{00000000-0005-0000-0000-000079190000}"/>
    <cellStyle name="Euro 2 2 45" xfId="6559" xr:uid="{00000000-0005-0000-0000-00007A190000}"/>
    <cellStyle name="Euro 2 2 46" xfId="6560" xr:uid="{00000000-0005-0000-0000-00007B190000}"/>
    <cellStyle name="Euro 2 2 47" xfId="6561" xr:uid="{00000000-0005-0000-0000-00007C190000}"/>
    <cellStyle name="Euro 2 2 48" xfId="6562" xr:uid="{00000000-0005-0000-0000-00007D190000}"/>
    <cellStyle name="Euro 2 2 49" xfId="6563" xr:uid="{00000000-0005-0000-0000-00007E190000}"/>
    <cellStyle name="Euro 2 2 5" xfId="6564" xr:uid="{00000000-0005-0000-0000-00007F190000}"/>
    <cellStyle name="Euro 2 2 5 2" xfId="6565" xr:uid="{00000000-0005-0000-0000-000080190000}"/>
    <cellStyle name="Euro 2 2 5 2 2" xfId="6566" xr:uid="{00000000-0005-0000-0000-000081190000}"/>
    <cellStyle name="Euro 2 2 5 3" xfId="6567" xr:uid="{00000000-0005-0000-0000-000082190000}"/>
    <cellStyle name="Euro 2 2 5 3 2" xfId="6568" xr:uid="{00000000-0005-0000-0000-000083190000}"/>
    <cellStyle name="Euro 2 2 5 4" xfId="6569" xr:uid="{00000000-0005-0000-0000-000084190000}"/>
    <cellStyle name="Euro 2 2 5 4 2" xfId="6570" xr:uid="{00000000-0005-0000-0000-000085190000}"/>
    <cellStyle name="Euro 2 2 5 4 3" xfId="6571" xr:uid="{00000000-0005-0000-0000-000086190000}"/>
    <cellStyle name="Euro 2 2 5 4 3 2" xfId="6572" xr:uid="{00000000-0005-0000-0000-000087190000}"/>
    <cellStyle name="Euro 2 2 5 4 3 3" xfId="6573" xr:uid="{00000000-0005-0000-0000-000088190000}"/>
    <cellStyle name="Euro 2 2 5 4 4" xfId="6574" xr:uid="{00000000-0005-0000-0000-000089190000}"/>
    <cellStyle name="Euro 2 2 5 5" xfId="6575" xr:uid="{00000000-0005-0000-0000-00008A190000}"/>
    <cellStyle name="Euro 2 2 5 5 2" xfId="6576" xr:uid="{00000000-0005-0000-0000-00008B190000}"/>
    <cellStyle name="Euro 2 2 5 5 3" xfId="6577" xr:uid="{00000000-0005-0000-0000-00008C190000}"/>
    <cellStyle name="Euro 2 2 50" xfId="6578" xr:uid="{00000000-0005-0000-0000-00008D190000}"/>
    <cellStyle name="Euro 2 2 51" xfId="6579" xr:uid="{00000000-0005-0000-0000-00008E190000}"/>
    <cellStyle name="Euro 2 2 52" xfId="6580" xr:uid="{00000000-0005-0000-0000-00008F190000}"/>
    <cellStyle name="Euro 2 2 53" xfId="6581" xr:uid="{00000000-0005-0000-0000-000090190000}"/>
    <cellStyle name="Euro 2 2 54" xfId="6582" xr:uid="{00000000-0005-0000-0000-000091190000}"/>
    <cellStyle name="Euro 2 2 55" xfId="6583" xr:uid="{00000000-0005-0000-0000-000092190000}"/>
    <cellStyle name="Euro 2 2 56" xfId="6584" xr:uid="{00000000-0005-0000-0000-000093190000}"/>
    <cellStyle name="Euro 2 2 57" xfId="6585" xr:uid="{00000000-0005-0000-0000-000094190000}"/>
    <cellStyle name="Euro 2 2 58" xfId="6586" xr:uid="{00000000-0005-0000-0000-000095190000}"/>
    <cellStyle name="Euro 2 2 59" xfId="6587" xr:uid="{00000000-0005-0000-0000-000096190000}"/>
    <cellStyle name="Euro 2 2 59 2" xfId="6588" xr:uid="{00000000-0005-0000-0000-000097190000}"/>
    <cellStyle name="Euro 2 2 6" xfId="6589" xr:uid="{00000000-0005-0000-0000-000098190000}"/>
    <cellStyle name="Euro 2 2 6 2" xfId="6590" xr:uid="{00000000-0005-0000-0000-000099190000}"/>
    <cellStyle name="Euro 2 2 6 2 2" xfId="6591" xr:uid="{00000000-0005-0000-0000-00009A190000}"/>
    <cellStyle name="Euro 2 2 6 2 3" xfId="6592" xr:uid="{00000000-0005-0000-0000-00009B190000}"/>
    <cellStyle name="Euro 2 2 6 2 3 2" xfId="6593" xr:uid="{00000000-0005-0000-0000-00009C190000}"/>
    <cellStyle name="Euro 2 2 6 2 3 3" xfId="6594" xr:uid="{00000000-0005-0000-0000-00009D190000}"/>
    <cellStyle name="Euro 2 2 6 3" xfId="6595" xr:uid="{00000000-0005-0000-0000-00009E190000}"/>
    <cellStyle name="Euro 2 2 6 3 2" xfId="6596" xr:uid="{00000000-0005-0000-0000-00009F190000}"/>
    <cellStyle name="Euro 2 2 6 4" xfId="6597" xr:uid="{00000000-0005-0000-0000-0000A0190000}"/>
    <cellStyle name="Euro 2 2 6 4 2" xfId="6598" xr:uid="{00000000-0005-0000-0000-0000A1190000}"/>
    <cellStyle name="Euro 2 2 6 4 3" xfId="6599" xr:uid="{00000000-0005-0000-0000-0000A2190000}"/>
    <cellStyle name="Euro 2 2 6 5" xfId="6600" xr:uid="{00000000-0005-0000-0000-0000A3190000}"/>
    <cellStyle name="Euro 2 2 6 5 2" xfId="6601" xr:uid="{00000000-0005-0000-0000-0000A4190000}"/>
    <cellStyle name="Euro 2 2 6 5 3" xfId="6602" xr:uid="{00000000-0005-0000-0000-0000A5190000}"/>
    <cellStyle name="Euro 2 2 6 6" xfId="6603" xr:uid="{00000000-0005-0000-0000-0000A6190000}"/>
    <cellStyle name="Euro 2 2 7" xfId="6604" xr:uid="{00000000-0005-0000-0000-0000A7190000}"/>
    <cellStyle name="Euro 2 2 7 2" xfId="6605" xr:uid="{00000000-0005-0000-0000-0000A8190000}"/>
    <cellStyle name="Euro 2 2 7 2 2" xfId="6606" xr:uid="{00000000-0005-0000-0000-0000A9190000}"/>
    <cellStyle name="Euro 2 2 7 2 2 2" xfId="6607" xr:uid="{00000000-0005-0000-0000-0000AA190000}"/>
    <cellStyle name="Euro 2 2 7 2 3" xfId="6608" xr:uid="{00000000-0005-0000-0000-0000AB190000}"/>
    <cellStyle name="Euro 2 2 7 3" xfId="6609" xr:uid="{00000000-0005-0000-0000-0000AC190000}"/>
    <cellStyle name="Euro 2 2 7 3 2" xfId="6610" xr:uid="{00000000-0005-0000-0000-0000AD190000}"/>
    <cellStyle name="Euro 2 2 7 4" xfId="6611" xr:uid="{00000000-0005-0000-0000-0000AE190000}"/>
    <cellStyle name="Euro 2 2 7 4 2" xfId="6612" xr:uid="{00000000-0005-0000-0000-0000AF190000}"/>
    <cellStyle name="Euro 2 2 7 4 3" xfId="6613" xr:uid="{00000000-0005-0000-0000-0000B0190000}"/>
    <cellStyle name="Euro 2 2 7 5" xfId="6614" xr:uid="{00000000-0005-0000-0000-0000B1190000}"/>
    <cellStyle name="Euro 2 2 8" xfId="6615" xr:uid="{00000000-0005-0000-0000-0000B2190000}"/>
    <cellStyle name="Euro 2 2 8 2" xfId="6616" xr:uid="{00000000-0005-0000-0000-0000B3190000}"/>
    <cellStyle name="Euro 2 2 9" xfId="6617" xr:uid="{00000000-0005-0000-0000-0000B4190000}"/>
    <cellStyle name="Euro 2 2 9 2" xfId="6618" xr:uid="{00000000-0005-0000-0000-0000B5190000}"/>
    <cellStyle name="Euro 2 2 9 3" xfId="6619" xr:uid="{00000000-0005-0000-0000-0000B6190000}"/>
    <cellStyle name="Euro 2 2 9 4" xfId="6620" xr:uid="{00000000-0005-0000-0000-0000B7190000}"/>
    <cellStyle name="Euro 2 20" xfId="6621" xr:uid="{00000000-0005-0000-0000-0000B8190000}"/>
    <cellStyle name="Euro 2 21" xfId="6622" xr:uid="{00000000-0005-0000-0000-0000B9190000}"/>
    <cellStyle name="Euro 2 22" xfId="6623" xr:uid="{00000000-0005-0000-0000-0000BA190000}"/>
    <cellStyle name="Euro 2 23" xfId="6624" xr:uid="{00000000-0005-0000-0000-0000BB190000}"/>
    <cellStyle name="Euro 2 24" xfId="6625" xr:uid="{00000000-0005-0000-0000-0000BC190000}"/>
    <cellStyle name="Euro 2 25" xfId="6626" xr:uid="{00000000-0005-0000-0000-0000BD190000}"/>
    <cellStyle name="Euro 2 26" xfId="6627" xr:uid="{00000000-0005-0000-0000-0000BE190000}"/>
    <cellStyle name="Euro 2 27" xfId="6628" xr:uid="{00000000-0005-0000-0000-0000BF190000}"/>
    <cellStyle name="Euro 2 28" xfId="6629" xr:uid="{00000000-0005-0000-0000-0000C0190000}"/>
    <cellStyle name="Euro 2 29" xfId="6630" xr:uid="{00000000-0005-0000-0000-0000C1190000}"/>
    <cellStyle name="Euro 2 3" xfId="6631" xr:uid="{00000000-0005-0000-0000-0000C2190000}"/>
    <cellStyle name="Euro 2 3 2" xfId="6632" xr:uid="{00000000-0005-0000-0000-0000C3190000}"/>
    <cellStyle name="Euro 2 30" xfId="6633" xr:uid="{00000000-0005-0000-0000-0000C4190000}"/>
    <cellStyle name="Euro 2 31" xfId="6634" xr:uid="{00000000-0005-0000-0000-0000C5190000}"/>
    <cellStyle name="Euro 2 32" xfId="6635" xr:uid="{00000000-0005-0000-0000-0000C6190000}"/>
    <cellStyle name="Euro 2 33" xfId="6636" xr:uid="{00000000-0005-0000-0000-0000C7190000}"/>
    <cellStyle name="Euro 2 34" xfId="6637" xr:uid="{00000000-0005-0000-0000-0000C8190000}"/>
    <cellStyle name="Euro 2 35" xfId="6638" xr:uid="{00000000-0005-0000-0000-0000C9190000}"/>
    <cellStyle name="Euro 2 36" xfId="6639" xr:uid="{00000000-0005-0000-0000-0000CA190000}"/>
    <cellStyle name="Euro 2 37" xfId="6640" xr:uid="{00000000-0005-0000-0000-0000CB190000}"/>
    <cellStyle name="Euro 2 38" xfId="6641" xr:uid="{00000000-0005-0000-0000-0000CC190000}"/>
    <cellStyle name="Euro 2 39" xfId="6642" xr:uid="{00000000-0005-0000-0000-0000CD190000}"/>
    <cellStyle name="Euro 2 4" xfId="6643" xr:uid="{00000000-0005-0000-0000-0000CE190000}"/>
    <cellStyle name="Euro 2 4 2" xfId="6644" xr:uid="{00000000-0005-0000-0000-0000CF190000}"/>
    <cellStyle name="Euro 2 40" xfId="6645" xr:uid="{00000000-0005-0000-0000-0000D0190000}"/>
    <cellStyle name="Euro 2 41" xfId="6646" xr:uid="{00000000-0005-0000-0000-0000D1190000}"/>
    <cellStyle name="Euro 2 42" xfId="6647" xr:uid="{00000000-0005-0000-0000-0000D2190000}"/>
    <cellStyle name="Euro 2 43" xfId="6648" xr:uid="{00000000-0005-0000-0000-0000D3190000}"/>
    <cellStyle name="Euro 2 44" xfId="6649" xr:uid="{00000000-0005-0000-0000-0000D4190000}"/>
    <cellStyle name="Euro 2 45" xfId="6650" xr:uid="{00000000-0005-0000-0000-0000D5190000}"/>
    <cellStyle name="Euro 2 46" xfId="6651" xr:uid="{00000000-0005-0000-0000-0000D6190000}"/>
    <cellStyle name="Euro 2 47" xfId="6652" xr:uid="{00000000-0005-0000-0000-0000D7190000}"/>
    <cellStyle name="Euro 2 48" xfId="6653" xr:uid="{00000000-0005-0000-0000-0000D8190000}"/>
    <cellStyle name="Euro 2 49" xfId="6654" xr:uid="{00000000-0005-0000-0000-0000D9190000}"/>
    <cellStyle name="Euro 2 5" xfId="6655" xr:uid="{00000000-0005-0000-0000-0000DA190000}"/>
    <cellStyle name="Euro 2 50" xfId="6656" xr:uid="{00000000-0005-0000-0000-0000DB190000}"/>
    <cellStyle name="Euro 2 51" xfId="6657" xr:uid="{00000000-0005-0000-0000-0000DC190000}"/>
    <cellStyle name="Euro 2 52" xfId="6658" xr:uid="{00000000-0005-0000-0000-0000DD190000}"/>
    <cellStyle name="Euro 2 53" xfId="6659" xr:uid="{00000000-0005-0000-0000-0000DE190000}"/>
    <cellStyle name="Euro 2 54" xfId="6660" xr:uid="{00000000-0005-0000-0000-0000DF190000}"/>
    <cellStyle name="Euro 2 55" xfId="6661" xr:uid="{00000000-0005-0000-0000-0000E0190000}"/>
    <cellStyle name="Euro 2 56" xfId="6662" xr:uid="{00000000-0005-0000-0000-0000E1190000}"/>
    <cellStyle name="Euro 2 57" xfId="6663" xr:uid="{00000000-0005-0000-0000-0000E2190000}"/>
    <cellStyle name="Euro 2 58" xfId="6664" xr:uid="{00000000-0005-0000-0000-0000E3190000}"/>
    <cellStyle name="Euro 2 59" xfId="6665" xr:uid="{00000000-0005-0000-0000-0000E4190000}"/>
    <cellStyle name="Euro 2 6" xfId="6666" xr:uid="{00000000-0005-0000-0000-0000E5190000}"/>
    <cellStyle name="Euro 2 60" xfId="6667" xr:uid="{00000000-0005-0000-0000-0000E6190000}"/>
    <cellStyle name="Euro 2 61" xfId="6668" xr:uid="{00000000-0005-0000-0000-0000E7190000}"/>
    <cellStyle name="Euro 2 62" xfId="6669" xr:uid="{00000000-0005-0000-0000-0000E8190000}"/>
    <cellStyle name="Euro 2 63" xfId="6670" xr:uid="{00000000-0005-0000-0000-0000E9190000}"/>
    <cellStyle name="Euro 2 64" xfId="6671" xr:uid="{00000000-0005-0000-0000-0000EA190000}"/>
    <cellStyle name="Euro 2 64 2" xfId="6672" xr:uid="{00000000-0005-0000-0000-0000EB190000}"/>
    <cellStyle name="Euro 2 65" xfId="6673" xr:uid="{00000000-0005-0000-0000-0000EC190000}"/>
    <cellStyle name="Euro 2 66" xfId="6674" xr:uid="{00000000-0005-0000-0000-0000ED190000}"/>
    <cellStyle name="Euro 2 67" xfId="6675" xr:uid="{00000000-0005-0000-0000-0000EE190000}"/>
    <cellStyle name="Euro 2 68" xfId="6676" xr:uid="{00000000-0005-0000-0000-0000EF190000}"/>
    <cellStyle name="Euro 2 69" xfId="6677" xr:uid="{00000000-0005-0000-0000-0000F0190000}"/>
    <cellStyle name="Euro 2 7" xfId="6678" xr:uid="{00000000-0005-0000-0000-0000F1190000}"/>
    <cellStyle name="Euro 2 70" xfId="6470" xr:uid="{00000000-0005-0000-0000-0000F2190000}"/>
    <cellStyle name="Euro 2 8" xfId="6679" xr:uid="{00000000-0005-0000-0000-0000F3190000}"/>
    <cellStyle name="Euro 2 9" xfId="6680" xr:uid="{00000000-0005-0000-0000-0000F4190000}"/>
    <cellStyle name="Euro 20" xfId="6681" xr:uid="{00000000-0005-0000-0000-0000F5190000}"/>
    <cellStyle name="Euro 21" xfId="6682" xr:uid="{00000000-0005-0000-0000-0000F6190000}"/>
    <cellStyle name="Euro 22" xfId="6683" xr:uid="{00000000-0005-0000-0000-0000F7190000}"/>
    <cellStyle name="Euro 23" xfId="6684" xr:uid="{00000000-0005-0000-0000-0000F8190000}"/>
    <cellStyle name="Euro 24" xfId="6685" xr:uid="{00000000-0005-0000-0000-0000F9190000}"/>
    <cellStyle name="Euro 25" xfId="6686" xr:uid="{00000000-0005-0000-0000-0000FA190000}"/>
    <cellStyle name="Euro 26" xfId="6687" xr:uid="{00000000-0005-0000-0000-0000FB190000}"/>
    <cellStyle name="Euro 27" xfId="6688" xr:uid="{00000000-0005-0000-0000-0000FC190000}"/>
    <cellStyle name="Euro 28" xfId="6689" xr:uid="{00000000-0005-0000-0000-0000FD190000}"/>
    <cellStyle name="Euro 29" xfId="6690" xr:uid="{00000000-0005-0000-0000-0000FE190000}"/>
    <cellStyle name="Euro 3" xfId="6691" xr:uid="{00000000-0005-0000-0000-0000FF190000}"/>
    <cellStyle name="Euro 3 10" xfId="6692" xr:uid="{00000000-0005-0000-0000-0000001A0000}"/>
    <cellStyle name="Euro 3 11" xfId="6693" xr:uid="{00000000-0005-0000-0000-0000011A0000}"/>
    <cellStyle name="Euro 3 12" xfId="6694" xr:uid="{00000000-0005-0000-0000-0000021A0000}"/>
    <cellStyle name="Euro 3 13" xfId="6695" xr:uid="{00000000-0005-0000-0000-0000031A0000}"/>
    <cellStyle name="Euro 3 14" xfId="6696" xr:uid="{00000000-0005-0000-0000-0000041A0000}"/>
    <cellStyle name="Euro 3 15" xfId="6697" xr:uid="{00000000-0005-0000-0000-0000051A0000}"/>
    <cellStyle name="Euro 3 2" xfId="6698" xr:uid="{00000000-0005-0000-0000-0000061A0000}"/>
    <cellStyle name="Euro 3 2 2" xfId="6699" xr:uid="{00000000-0005-0000-0000-0000071A0000}"/>
    <cellStyle name="Euro 3 3" xfId="6700" xr:uid="{00000000-0005-0000-0000-0000081A0000}"/>
    <cellStyle name="Euro 3 3 2" xfId="6701" xr:uid="{00000000-0005-0000-0000-0000091A0000}"/>
    <cellStyle name="Euro 3 4" xfId="6702" xr:uid="{00000000-0005-0000-0000-00000A1A0000}"/>
    <cellStyle name="Euro 3 5" xfId="6703" xr:uid="{00000000-0005-0000-0000-00000B1A0000}"/>
    <cellStyle name="Euro 3 6" xfId="6704" xr:uid="{00000000-0005-0000-0000-00000C1A0000}"/>
    <cellStyle name="Euro 3 7" xfId="6705" xr:uid="{00000000-0005-0000-0000-00000D1A0000}"/>
    <cellStyle name="Euro 3 8" xfId="6706" xr:uid="{00000000-0005-0000-0000-00000E1A0000}"/>
    <cellStyle name="Euro 3 9" xfId="6707" xr:uid="{00000000-0005-0000-0000-00000F1A0000}"/>
    <cellStyle name="Euro 30" xfId="6708" xr:uid="{00000000-0005-0000-0000-0000101A0000}"/>
    <cellStyle name="Euro 31" xfId="6709" xr:uid="{00000000-0005-0000-0000-0000111A0000}"/>
    <cellStyle name="Euro 32" xfId="6710" xr:uid="{00000000-0005-0000-0000-0000121A0000}"/>
    <cellStyle name="Euro 33" xfId="6711" xr:uid="{00000000-0005-0000-0000-0000131A0000}"/>
    <cellStyle name="Euro 34" xfId="6712" xr:uid="{00000000-0005-0000-0000-0000141A0000}"/>
    <cellStyle name="Euro 35" xfId="6713" xr:uid="{00000000-0005-0000-0000-0000151A0000}"/>
    <cellStyle name="Euro 36" xfId="6714" xr:uid="{00000000-0005-0000-0000-0000161A0000}"/>
    <cellStyle name="Euro 37" xfId="6715" xr:uid="{00000000-0005-0000-0000-0000171A0000}"/>
    <cellStyle name="Euro 38" xfId="6716" xr:uid="{00000000-0005-0000-0000-0000181A0000}"/>
    <cellStyle name="Euro 39" xfId="6717" xr:uid="{00000000-0005-0000-0000-0000191A0000}"/>
    <cellStyle name="Euro 4" xfId="6718" xr:uid="{00000000-0005-0000-0000-00001A1A0000}"/>
    <cellStyle name="Euro 4 10" xfId="6719" xr:uid="{00000000-0005-0000-0000-00001B1A0000}"/>
    <cellStyle name="Euro 4 10 2" xfId="6720" xr:uid="{00000000-0005-0000-0000-00001C1A0000}"/>
    <cellStyle name="Euro 4 10 2 2" xfId="6721" xr:uid="{00000000-0005-0000-0000-00001D1A0000}"/>
    <cellStyle name="Euro 4 10 2 3" xfId="6722" xr:uid="{00000000-0005-0000-0000-00001E1A0000}"/>
    <cellStyle name="Euro 4 11" xfId="6723" xr:uid="{00000000-0005-0000-0000-00001F1A0000}"/>
    <cellStyle name="Euro 4 12" xfId="6724" xr:uid="{00000000-0005-0000-0000-0000201A0000}"/>
    <cellStyle name="Euro 4 13" xfId="6725" xr:uid="{00000000-0005-0000-0000-0000211A0000}"/>
    <cellStyle name="Euro 4 14" xfId="6726" xr:uid="{00000000-0005-0000-0000-0000221A0000}"/>
    <cellStyle name="Euro 4 15" xfId="6727" xr:uid="{00000000-0005-0000-0000-0000231A0000}"/>
    <cellStyle name="Euro 4 16" xfId="6728" xr:uid="{00000000-0005-0000-0000-0000241A0000}"/>
    <cellStyle name="Euro 4 17" xfId="6729" xr:uid="{00000000-0005-0000-0000-0000251A0000}"/>
    <cellStyle name="Euro 4 18" xfId="6730" xr:uid="{00000000-0005-0000-0000-0000261A0000}"/>
    <cellStyle name="Euro 4 19" xfId="6731" xr:uid="{00000000-0005-0000-0000-0000271A0000}"/>
    <cellStyle name="Euro 4 2" xfId="6732" xr:uid="{00000000-0005-0000-0000-0000281A0000}"/>
    <cellStyle name="Euro 4 2 10" xfId="6733" xr:uid="{00000000-0005-0000-0000-0000291A0000}"/>
    <cellStyle name="Euro 4 2 11" xfId="6734" xr:uid="{00000000-0005-0000-0000-00002A1A0000}"/>
    <cellStyle name="Euro 4 2 12" xfId="6735" xr:uid="{00000000-0005-0000-0000-00002B1A0000}"/>
    <cellStyle name="Euro 4 2 2" xfId="6736" xr:uid="{00000000-0005-0000-0000-00002C1A0000}"/>
    <cellStyle name="Euro 4 2 2 2" xfId="6737" xr:uid="{00000000-0005-0000-0000-00002D1A0000}"/>
    <cellStyle name="Euro 4 2 2 2 2" xfId="6738" xr:uid="{00000000-0005-0000-0000-00002E1A0000}"/>
    <cellStyle name="Euro 4 2 2 3" xfId="6739" xr:uid="{00000000-0005-0000-0000-00002F1A0000}"/>
    <cellStyle name="Euro 4 2 3" xfId="6740" xr:uid="{00000000-0005-0000-0000-0000301A0000}"/>
    <cellStyle name="Euro 4 2 3 2" xfId="6741" xr:uid="{00000000-0005-0000-0000-0000311A0000}"/>
    <cellStyle name="Euro 4 2 4" xfId="6742" xr:uid="{00000000-0005-0000-0000-0000321A0000}"/>
    <cellStyle name="Euro 4 2 5" xfId="6743" xr:uid="{00000000-0005-0000-0000-0000331A0000}"/>
    <cellStyle name="Euro 4 2 6" xfId="6744" xr:uid="{00000000-0005-0000-0000-0000341A0000}"/>
    <cellStyle name="Euro 4 2 7" xfId="6745" xr:uid="{00000000-0005-0000-0000-0000351A0000}"/>
    <cellStyle name="Euro 4 2 8" xfId="6746" xr:uid="{00000000-0005-0000-0000-0000361A0000}"/>
    <cellStyle name="Euro 4 2 9" xfId="6747" xr:uid="{00000000-0005-0000-0000-0000371A0000}"/>
    <cellStyle name="Euro 4 20" xfId="6748" xr:uid="{00000000-0005-0000-0000-0000381A0000}"/>
    <cellStyle name="Euro 4 21" xfId="6749" xr:uid="{00000000-0005-0000-0000-0000391A0000}"/>
    <cellStyle name="Euro 4 22" xfId="6750" xr:uid="{00000000-0005-0000-0000-00003A1A0000}"/>
    <cellStyle name="Euro 4 23" xfId="6751" xr:uid="{00000000-0005-0000-0000-00003B1A0000}"/>
    <cellStyle name="Euro 4 24" xfId="6752" xr:uid="{00000000-0005-0000-0000-00003C1A0000}"/>
    <cellStyle name="Euro 4 25" xfId="6753" xr:uid="{00000000-0005-0000-0000-00003D1A0000}"/>
    <cellStyle name="Euro 4 26" xfId="6754" xr:uid="{00000000-0005-0000-0000-00003E1A0000}"/>
    <cellStyle name="Euro 4 27" xfId="6755" xr:uid="{00000000-0005-0000-0000-00003F1A0000}"/>
    <cellStyle name="Euro 4 28" xfId="6756" xr:uid="{00000000-0005-0000-0000-0000401A0000}"/>
    <cellStyle name="Euro 4 29" xfId="6757" xr:uid="{00000000-0005-0000-0000-0000411A0000}"/>
    <cellStyle name="Euro 4 3" xfId="6758" xr:uid="{00000000-0005-0000-0000-0000421A0000}"/>
    <cellStyle name="Euro 4 3 2" xfId="6759" xr:uid="{00000000-0005-0000-0000-0000431A0000}"/>
    <cellStyle name="Euro 4 3 2 2" xfId="6760" xr:uid="{00000000-0005-0000-0000-0000441A0000}"/>
    <cellStyle name="Euro 4 3 2 2 2" xfId="6761" xr:uid="{00000000-0005-0000-0000-0000451A0000}"/>
    <cellStyle name="Euro 4 3 2 3" xfId="6762" xr:uid="{00000000-0005-0000-0000-0000461A0000}"/>
    <cellStyle name="Euro 4 3 3" xfId="6763" xr:uid="{00000000-0005-0000-0000-0000471A0000}"/>
    <cellStyle name="Euro 4 3 3 2" xfId="6764" xr:uid="{00000000-0005-0000-0000-0000481A0000}"/>
    <cellStyle name="Euro 4 3 4" xfId="6765" xr:uid="{00000000-0005-0000-0000-0000491A0000}"/>
    <cellStyle name="Euro 4 30" xfId="6766" xr:uid="{00000000-0005-0000-0000-00004A1A0000}"/>
    <cellStyle name="Euro 4 31" xfId="6767" xr:uid="{00000000-0005-0000-0000-00004B1A0000}"/>
    <cellStyle name="Euro 4 32" xfId="6768" xr:uid="{00000000-0005-0000-0000-00004C1A0000}"/>
    <cellStyle name="Euro 4 33" xfId="6769" xr:uid="{00000000-0005-0000-0000-00004D1A0000}"/>
    <cellStyle name="Euro 4 34" xfId="6770" xr:uid="{00000000-0005-0000-0000-00004E1A0000}"/>
    <cellStyle name="Euro 4 35" xfId="6771" xr:uid="{00000000-0005-0000-0000-00004F1A0000}"/>
    <cellStyle name="Euro 4 36" xfId="6772" xr:uid="{00000000-0005-0000-0000-0000501A0000}"/>
    <cellStyle name="Euro 4 37" xfId="6773" xr:uid="{00000000-0005-0000-0000-0000511A0000}"/>
    <cellStyle name="Euro 4 38" xfId="6774" xr:uid="{00000000-0005-0000-0000-0000521A0000}"/>
    <cellStyle name="Euro 4 39" xfId="6775" xr:uid="{00000000-0005-0000-0000-0000531A0000}"/>
    <cellStyle name="Euro 4 4" xfId="6776" xr:uid="{00000000-0005-0000-0000-0000541A0000}"/>
    <cellStyle name="Euro 4 4 2" xfId="6777" xr:uid="{00000000-0005-0000-0000-0000551A0000}"/>
    <cellStyle name="Euro 4 4 2 2" xfId="6778" xr:uid="{00000000-0005-0000-0000-0000561A0000}"/>
    <cellStyle name="Euro 4 4 2 2 2" xfId="6779" xr:uid="{00000000-0005-0000-0000-0000571A0000}"/>
    <cellStyle name="Euro 4 4 2 3" xfId="6780" xr:uid="{00000000-0005-0000-0000-0000581A0000}"/>
    <cellStyle name="Euro 4 4 3" xfId="6781" xr:uid="{00000000-0005-0000-0000-0000591A0000}"/>
    <cellStyle name="Euro 4 4 3 2" xfId="6782" xr:uid="{00000000-0005-0000-0000-00005A1A0000}"/>
    <cellStyle name="Euro 4 4 4" xfId="6783" xr:uid="{00000000-0005-0000-0000-00005B1A0000}"/>
    <cellStyle name="Euro 4 40" xfId="6784" xr:uid="{00000000-0005-0000-0000-00005C1A0000}"/>
    <cellStyle name="Euro 4 41" xfId="6785" xr:uid="{00000000-0005-0000-0000-00005D1A0000}"/>
    <cellStyle name="Euro 4 42" xfId="6786" xr:uid="{00000000-0005-0000-0000-00005E1A0000}"/>
    <cellStyle name="Euro 4 43" xfId="6787" xr:uid="{00000000-0005-0000-0000-00005F1A0000}"/>
    <cellStyle name="Euro 4 44" xfId="6788" xr:uid="{00000000-0005-0000-0000-0000601A0000}"/>
    <cellStyle name="Euro 4 45" xfId="6789" xr:uid="{00000000-0005-0000-0000-0000611A0000}"/>
    <cellStyle name="Euro 4 46" xfId="6790" xr:uid="{00000000-0005-0000-0000-0000621A0000}"/>
    <cellStyle name="Euro 4 47" xfId="6791" xr:uid="{00000000-0005-0000-0000-0000631A0000}"/>
    <cellStyle name="Euro 4 48" xfId="6792" xr:uid="{00000000-0005-0000-0000-0000641A0000}"/>
    <cellStyle name="Euro 4 49" xfId="6793" xr:uid="{00000000-0005-0000-0000-0000651A0000}"/>
    <cellStyle name="Euro 4 5" xfId="6794" xr:uid="{00000000-0005-0000-0000-0000661A0000}"/>
    <cellStyle name="Euro 4 5 2" xfId="6795" xr:uid="{00000000-0005-0000-0000-0000671A0000}"/>
    <cellStyle name="Euro 4 5 2 2" xfId="6796" xr:uid="{00000000-0005-0000-0000-0000681A0000}"/>
    <cellStyle name="Euro 4 5 3" xfId="6797" xr:uid="{00000000-0005-0000-0000-0000691A0000}"/>
    <cellStyle name="Euro 4 5 3 2" xfId="6798" xr:uid="{00000000-0005-0000-0000-00006A1A0000}"/>
    <cellStyle name="Euro 4 5 4" xfId="6799" xr:uid="{00000000-0005-0000-0000-00006B1A0000}"/>
    <cellStyle name="Euro 4 5 4 2" xfId="6800" xr:uid="{00000000-0005-0000-0000-00006C1A0000}"/>
    <cellStyle name="Euro 4 5 4 3" xfId="6801" xr:uid="{00000000-0005-0000-0000-00006D1A0000}"/>
    <cellStyle name="Euro 4 5 4 3 2" xfId="6802" xr:uid="{00000000-0005-0000-0000-00006E1A0000}"/>
    <cellStyle name="Euro 4 5 4 3 3" xfId="6803" xr:uid="{00000000-0005-0000-0000-00006F1A0000}"/>
    <cellStyle name="Euro 4 5 4 4" xfId="6804" xr:uid="{00000000-0005-0000-0000-0000701A0000}"/>
    <cellStyle name="Euro 4 5 5" xfId="6805" xr:uid="{00000000-0005-0000-0000-0000711A0000}"/>
    <cellStyle name="Euro 4 5 5 2" xfId="6806" xr:uid="{00000000-0005-0000-0000-0000721A0000}"/>
    <cellStyle name="Euro 4 5 5 3" xfId="6807" xr:uid="{00000000-0005-0000-0000-0000731A0000}"/>
    <cellStyle name="Euro 4 50" xfId="6808" xr:uid="{00000000-0005-0000-0000-0000741A0000}"/>
    <cellStyle name="Euro 4 51" xfId="6809" xr:uid="{00000000-0005-0000-0000-0000751A0000}"/>
    <cellStyle name="Euro 4 52" xfId="6810" xr:uid="{00000000-0005-0000-0000-0000761A0000}"/>
    <cellStyle name="Euro 4 53" xfId="6811" xr:uid="{00000000-0005-0000-0000-0000771A0000}"/>
    <cellStyle name="Euro 4 54" xfId="6812" xr:uid="{00000000-0005-0000-0000-0000781A0000}"/>
    <cellStyle name="Euro 4 55" xfId="6813" xr:uid="{00000000-0005-0000-0000-0000791A0000}"/>
    <cellStyle name="Euro 4 56" xfId="6814" xr:uid="{00000000-0005-0000-0000-00007A1A0000}"/>
    <cellStyle name="Euro 4 57" xfId="6815" xr:uid="{00000000-0005-0000-0000-00007B1A0000}"/>
    <cellStyle name="Euro 4 58" xfId="6816" xr:uid="{00000000-0005-0000-0000-00007C1A0000}"/>
    <cellStyle name="Euro 4 59" xfId="6817" xr:uid="{00000000-0005-0000-0000-00007D1A0000}"/>
    <cellStyle name="Euro 4 6" xfId="6818" xr:uid="{00000000-0005-0000-0000-00007E1A0000}"/>
    <cellStyle name="Euro 4 6 2" xfId="6819" xr:uid="{00000000-0005-0000-0000-00007F1A0000}"/>
    <cellStyle name="Euro 4 6 2 2" xfId="6820" xr:uid="{00000000-0005-0000-0000-0000801A0000}"/>
    <cellStyle name="Euro 4 6 2 3" xfId="6821" xr:uid="{00000000-0005-0000-0000-0000811A0000}"/>
    <cellStyle name="Euro 4 6 2 3 2" xfId="6822" xr:uid="{00000000-0005-0000-0000-0000821A0000}"/>
    <cellStyle name="Euro 4 6 2 3 3" xfId="6823" xr:uid="{00000000-0005-0000-0000-0000831A0000}"/>
    <cellStyle name="Euro 4 6 3" xfId="6824" xr:uid="{00000000-0005-0000-0000-0000841A0000}"/>
    <cellStyle name="Euro 4 6 3 2" xfId="6825" xr:uid="{00000000-0005-0000-0000-0000851A0000}"/>
    <cellStyle name="Euro 4 6 4" xfId="6826" xr:uid="{00000000-0005-0000-0000-0000861A0000}"/>
    <cellStyle name="Euro 4 6 4 2" xfId="6827" xr:uid="{00000000-0005-0000-0000-0000871A0000}"/>
    <cellStyle name="Euro 4 6 4 3" xfId="6828" xr:uid="{00000000-0005-0000-0000-0000881A0000}"/>
    <cellStyle name="Euro 4 6 5" xfId="6829" xr:uid="{00000000-0005-0000-0000-0000891A0000}"/>
    <cellStyle name="Euro 4 6 5 2" xfId="6830" xr:uid="{00000000-0005-0000-0000-00008A1A0000}"/>
    <cellStyle name="Euro 4 6 5 3" xfId="6831" xr:uid="{00000000-0005-0000-0000-00008B1A0000}"/>
    <cellStyle name="Euro 4 6 6" xfId="6832" xr:uid="{00000000-0005-0000-0000-00008C1A0000}"/>
    <cellStyle name="Euro 4 60" xfId="6833" xr:uid="{00000000-0005-0000-0000-00008D1A0000}"/>
    <cellStyle name="Euro 4 61" xfId="6834" xr:uid="{00000000-0005-0000-0000-00008E1A0000}"/>
    <cellStyle name="Euro 4 62" xfId="6835" xr:uid="{00000000-0005-0000-0000-00008F1A0000}"/>
    <cellStyle name="Euro 4 62 2" xfId="6836" xr:uid="{00000000-0005-0000-0000-0000901A0000}"/>
    <cellStyle name="Euro 4 62 3" xfId="6837" xr:uid="{00000000-0005-0000-0000-0000911A0000}"/>
    <cellStyle name="Euro 4 63" xfId="6838" xr:uid="{00000000-0005-0000-0000-0000921A0000}"/>
    <cellStyle name="Euro 4 7" xfId="6839" xr:uid="{00000000-0005-0000-0000-0000931A0000}"/>
    <cellStyle name="Euro 4 7 2" xfId="6840" xr:uid="{00000000-0005-0000-0000-0000941A0000}"/>
    <cellStyle name="Euro 4 7 2 2" xfId="6841" xr:uid="{00000000-0005-0000-0000-0000951A0000}"/>
    <cellStyle name="Euro 4 7 2 2 2" xfId="6842" xr:uid="{00000000-0005-0000-0000-0000961A0000}"/>
    <cellStyle name="Euro 4 7 2 3" xfId="6843" xr:uid="{00000000-0005-0000-0000-0000971A0000}"/>
    <cellStyle name="Euro 4 7 3" xfId="6844" xr:uid="{00000000-0005-0000-0000-0000981A0000}"/>
    <cellStyle name="Euro 4 7 3 2" xfId="6845" xr:uid="{00000000-0005-0000-0000-0000991A0000}"/>
    <cellStyle name="Euro 4 7 4" xfId="6846" xr:uid="{00000000-0005-0000-0000-00009A1A0000}"/>
    <cellStyle name="Euro 4 7 4 2" xfId="6847" xr:uid="{00000000-0005-0000-0000-00009B1A0000}"/>
    <cellStyle name="Euro 4 7 4 3" xfId="6848" xr:uid="{00000000-0005-0000-0000-00009C1A0000}"/>
    <cellStyle name="Euro 4 7 5" xfId="6849" xr:uid="{00000000-0005-0000-0000-00009D1A0000}"/>
    <cellStyle name="Euro 4 8" xfId="6850" xr:uid="{00000000-0005-0000-0000-00009E1A0000}"/>
    <cellStyle name="Euro 4 8 2" xfId="6851" xr:uid="{00000000-0005-0000-0000-00009F1A0000}"/>
    <cellStyle name="Euro 4 9" xfId="6852" xr:uid="{00000000-0005-0000-0000-0000A01A0000}"/>
    <cellStyle name="Euro 4 9 2" xfId="6853" xr:uid="{00000000-0005-0000-0000-0000A11A0000}"/>
    <cellStyle name="Euro 4 9 3" xfId="6854" xr:uid="{00000000-0005-0000-0000-0000A21A0000}"/>
    <cellStyle name="Euro 4 9 4" xfId="6855" xr:uid="{00000000-0005-0000-0000-0000A31A0000}"/>
    <cellStyle name="Euro 40" xfId="6856" xr:uid="{00000000-0005-0000-0000-0000A41A0000}"/>
    <cellStyle name="Euro 41" xfId="6857" xr:uid="{00000000-0005-0000-0000-0000A51A0000}"/>
    <cellStyle name="Euro 42" xfId="6858" xr:uid="{00000000-0005-0000-0000-0000A61A0000}"/>
    <cellStyle name="Euro 43" xfId="6859" xr:uid="{00000000-0005-0000-0000-0000A71A0000}"/>
    <cellStyle name="Euro 44" xfId="6860" xr:uid="{00000000-0005-0000-0000-0000A81A0000}"/>
    <cellStyle name="Euro 45" xfId="6861" xr:uid="{00000000-0005-0000-0000-0000A91A0000}"/>
    <cellStyle name="Euro 46" xfId="6862" xr:uid="{00000000-0005-0000-0000-0000AA1A0000}"/>
    <cellStyle name="Euro 47" xfId="6863" xr:uid="{00000000-0005-0000-0000-0000AB1A0000}"/>
    <cellStyle name="Euro 48" xfId="6864" xr:uid="{00000000-0005-0000-0000-0000AC1A0000}"/>
    <cellStyle name="Euro 49" xfId="6865" xr:uid="{00000000-0005-0000-0000-0000AD1A0000}"/>
    <cellStyle name="Euro 5" xfId="6866" xr:uid="{00000000-0005-0000-0000-0000AE1A0000}"/>
    <cellStyle name="Euro 5 10" xfId="6867" xr:uid="{00000000-0005-0000-0000-0000AF1A0000}"/>
    <cellStyle name="Euro 5 11" xfId="6868" xr:uid="{00000000-0005-0000-0000-0000B01A0000}"/>
    <cellStyle name="Euro 5 12" xfId="6869" xr:uid="{00000000-0005-0000-0000-0000B11A0000}"/>
    <cellStyle name="Euro 5 12 2" xfId="6870" xr:uid="{00000000-0005-0000-0000-0000B21A0000}"/>
    <cellStyle name="Euro 5 2" xfId="6871" xr:uid="{00000000-0005-0000-0000-0000B31A0000}"/>
    <cellStyle name="Euro 5 2 2" xfId="6872" xr:uid="{00000000-0005-0000-0000-0000B41A0000}"/>
    <cellStyle name="Euro 5 2 2 2" xfId="6873" xr:uid="{00000000-0005-0000-0000-0000B51A0000}"/>
    <cellStyle name="Euro 5 2 2 2 2" xfId="6874" xr:uid="{00000000-0005-0000-0000-0000B61A0000}"/>
    <cellStyle name="Euro 5 2 2 3" xfId="6875" xr:uid="{00000000-0005-0000-0000-0000B71A0000}"/>
    <cellStyle name="Euro 5 2 2 3 2" xfId="6876" xr:uid="{00000000-0005-0000-0000-0000B81A0000}"/>
    <cellStyle name="Euro 5 2 2 4" xfId="6877" xr:uid="{00000000-0005-0000-0000-0000B91A0000}"/>
    <cellStyle name="Euro 5 2 2 5" xfId="6878" xr:uid="{00000000-0005-0000-0000-0000BA1A0000}"/>
    <cellStyle name="Euro 5 2 2 6" xfId="6879" xr:uid="{00000000-0005-0000-0000-0000BB1A0000}"/>
    <cellStyle name="Euro 5 2 3" xfId="6880" xr:uid="{00000000-0005-0000-0000-0000BC1A0000}"/>
    <cellStyle name="Euro 5 2 4" xfId="6881" xr:uid="{00000000-0005-0000-0000-0000BD1A0000}"/>
    <cellStyle name="Euro 5 2 5" xfId="6882" xr:uid="{00000000-0005-0000-0000-0000BE1A0000}"/>
    <cellStyle name="Euro 5 3" xfId="6883" xr:uid="{00000000-0005-0000-0000-0000BF1A0000}"/>
    <cellStyle name="Euro 5 3 2" xfId="6884" xr:uid="{00000000-0005-0000-0000-0000C01A0000}"/>
    <cellStyle name="Euro 5 4" xfId="6885" xr:uid="{00000000-0005-0000-0000-0000C11A0000}"/>
    <cellStyle name="Euro 5 5" xfId="6886" xr:uid="{00000000-0005-0000-0000-0000C21A0000}"/>
    <cellStyle name="Euro 5 6" xfId="6887" xr:uid="{00000000-0005-0000-0000-0000C31A0000}"/>
    <cellStyle name="Euro 5 7" xfId="6888" xr:uid="{00000000-0005-0000-0000-0000C41A0000}"/>
    <cellStyle name="Euro 5 8" xfId="6889" xr:uid="{00000000-0005-0000-0000-0000C51A0000}"/>
    <cellStyle name="Euro 5 9" xfId="6890" xr:uid="{00000000-0005-0000-0000-0000C61A0000}"/>
    <cellStyle name="Euro 50" xfId="6891" xr:uid="{00000000-0005-0000-0000-0000C71A0000}"/>
    <cellStyle name="Euro 51" xfId="6892" xr:uid="{00000000-0005-0000-0000-0000C81A0000}"/>
    <cellStyle name="Euro 52" xfId="6893" xr:uid="{00000000-0005-0000-0000-0000C91A0000}"/>
    <cellStyle name="Euro 53" xfId="6894" xr:uid="{00000000-0005-0000-0000-0000CA1A0000}"/>
    <cellStyle name="Euro 54" xfId="6895" xr:uid="{00000000-0005-0000-0000-0000CB1A0000}"/>
    <cellStyle name="Euro 55" xfId="6896" xr:uid="{00000000-0005-0000-0000-0000CC1A0000}"/>
    <cellStyle name="Euro 56" xfId="6897" xr:uid="{00000000-0005-0000-0000-0000CD1A0000}"/>
    <cellStyle name="Euro 57" xfId="6898" xr:uid="{00000000-0005-0000-0000-0000CE1A0000}"/>
    <cellStyle name="Euro 58" xfId="6899" xr:uid="{00000000-0005-0000-0000-0000CF1A0000}"/>
    <cellStyle name="Euro 59" xfId="6900" xr:uid="{00000000-0005-0000-0000-0000D01A0000}"/>
    <cellStyle name="Euro 6" xfId="6901" xr:uid="{00000000-0005-0000-0000-0000D11A0000}"/>
    <cellStyle name="Euro 6 2" xfId="6902" xr:uid="{00000000-0005-0000-0000-0000D21A0000}"/>
    <cellStyle name="Euro 6 2 2" xfId="6903" xr:uid="{00000000-0005-0000-0000-0000D31A0000}"/>
    <cellStyle name="Euro 6 2 2 2" xfId="6904" xr:uid="{00000000-0005-0000-0000-0000D41A0000}"/>
    <cellStyle name="Euro 6 2 3" xfId="6905" xr:uid="{00000000-0005-0000-0000-0000D51A0000}"/>
    <cellStyle name="Euro 6 3" xfId="6906" xr:uid="{00000000-0005-0000-0000-0000D61A0000}"/>
    <cellStyle name="Euro 6 3 2" xfId="6907" xr:uid="{00000000-0005-0000-0000-0000D71A0000}"/>
    <cellStyle name="Euro 6 4" xfId="6908" xr:uid="{00000000-0005-0000-0000-0000D81A0000}"/>
    <cellStyle name="Euro 60" xfId="6909" xr:uid="{00000000-0005-0000-0000-0000D91A0000}"/>
    <cellStyle name="Euro 61" xfId="6910" xr:uid="{00000000-0005-0000-0000-0000DA1A0000}"/>
    <cellStyle name="Euro 62" xfId="6911" xr:uid="{00000000-0005-0000-0000-0000DB1A0000}"/>
    <cellStyle name="Euro 63" xfId="6912" xr:uid="{00000000-0005-0000-0000-0000DC1A0000}"/>
    <cellStyle name="Euro 64" xfId="6913" xr:uid="{00000000-0005-0000-0000-0000DD1A0000}"/>
    <cellStyle name="Euro 65" xfId="6914" xr:uid="{00000000-0005-0000-0000-0000DE1A0000}"/>
    <cellStyle name="Euro 66" xfId="6915" xr:uid="{00000000-0005-0000-0000-0000DF1A0000}"/>
    <cellStyle name="Euro 66 2" xfId="6916" xr:uid="{00000000-0005-0000-0000-0000E01A0000}"/>
    <cellStyle name="Euro 67" xfId="6917" xr:uid="{00000000-0005-0000-0000-0000E11A0000}"/>
    <cellStyle name="Euro 67 2" xfId="6918" xr:uid="{00000000-0005-0000-0000-0000E21A0000}"/>
    <cellStyle name="Euro 67 3" xfId="6919" xr:uid="{00000000-0005-0000-0000-0000E31A0000}"/>
    <cellStyle name="Euro 68" xfId="6433" xr:uid="{00000000-0005-0000-0000-0000E41A0000}"/>
    <cellStyle name="Euro 7" xfId="6920" xr:uid="{00000000-0005-0000-0000-0000E51A0000}"/>
    <cellStyle name="Euro 7 2" xfId="6921" xr:uid="{00000000-0005-0000-0000-0000E61A0000}"/>
    <cellStyle name="Euro 7 2 2" xfId="6922" xr:uid="{00000000-0005-0000-0000-0000E71A0000}"/>
    <cellStyle name="Euro 7 2 2 2" xfId="6923" xr:uid="{00000000-0005-0000-0000-0000E81A0000}"/>
    <cellStyle name="Euro 7 2 3" xfId="6924" xr:uid="{00000000-0005-0000-0000-0000E91A0000}"/>
    <cellStyle name="Euro 7 3" xfId="6925" xr:uid="{00000000-0005-0000-0000-0000EA1A0000}"/>
    <cellStyle name="Euro 7 3 2" xfId="6926" xr:uid="{00000000-0005-0000-0000-0000EB1A0000}"/>
    <cellStyle name="Euro 7 4" xfId="6927" xr:uid="{00000000-0005-0000-0000-0000EC1A0000}"/>
    <cellStyle name="Euro 8" xfId="6928" xr:uid="{00000000-0005-0000-0000-0000ED1A0000}"/>
    <cellStyle name="Euro 8 2" xfId="6929" xr:uid="{00000000-0005-0000-0000-0000EE1A0000}"/>
    <cellStyle name="Euro 8 2 2" xfId="6930" xr:uid="{00000000-0005-0000-0000-0000EF1A0000}"/>
    <cellStyle name="Euro 8 3" xfId="6931" xr:uid="{00000000-0005-0000-0000-0000F01A0000}"/>
    <cellStyle name="Euro 8 3 2" xfId="6932" xr:uid="{00000000-0005-0000-0000-0000F11A0000}"/>
    <cellStyle name="Euro 8 4" xfId="6933" xr:uid="{00000000-0005-0000-0000-0000F21A0000}"/>
    <cellStyle name="Euro 8 4 2" xfId="6934" xr:uid="{00000000-0005-0000-0000-0000F31A0000}"/>
    <cellStyle name="Euro 8 4 3" xfId="6935" xr:uid="{00000000-0005-0000-0000-0000F41A0000}"/>
    <cellStyle name="Euro 8 4 3 2" xfId="6936" xr:uid="{00000000-0005-0000-0000-0000F51A0000}"/>
    <cellStyle name="Euro 8 4 3 3" xfId="6937" xr:uid="{00000000-0005-0000-0000-0000F61A0000}"/>
    <cellStyle name="Euro 8 4 4" xfId="6938" xr:uid="{00000000-0005-0000-0000-0000F71A0000}"/>
    <cellStyle name="Euro 8 5" xfId="6939" xr:uid="{00000000-0005-0000-0000-0000F81A0000}"/>
    <cellStyle name="Euro 8 5 2" xfId="6940" xr:uid="{00000000-0005-0000-0000-0000F91A0000}"/>
    <cellStyle name="Euro 8 5 3" xfId="6941" xr:uid="{00000000-0005-0000-0000-0000FA1A0000}"/>
    <cellStyle name="Euro 9" xfId="6942" xr:uid="{00000000-0005-0000-0000-0000FB1A0000}"/>
    <cellStyle name="Euro 9 2" xfId="6943" xr:uid="{00000000-0005-0000-0000-0000FC1A0000}"/>
    <cellStyle name="Euro 9 2 2" xfId="6944" xr:uid="{00000000-0005-0000-0000-0000FD1A0000}"/>
    <cellStyle name="Euro 9 2 3" xfId="6945" xr:uid="{00000000-0005-0000-0000-0000FE1A0000}"/>
    <cellStyle name="Euro 9 2 3 2" xfId="6946" xr:uid="{00000000-0005-0000-0000-0000FF1A0000}"/>
    <cellStyle name="Euro 9 2 3 3" xfId="6947" xr:uid="{00000000-0005-0000-0000-0000001B0000}"/>
    <cellStyle name="Euro 9 3" xfId="6948" xr:uid="{00000000-0005-0000-0000-0000011B0000}"/>
    <cellStyle name="Euro 9 3 2" xfId="6949" xr:uid="{00000000-0005-0000-0000-0000021B0000}"/>
    <cellStyle name="Euro 9 4" xfId="6950" xr:uid="{00000000-0005-0000-0000-0000031B0000}"/>
    <cellStyle name="Euro 9 4 2" xfId="6951" xr:uid="{00000000-0005-0000-0000-0000041B0000}"/>
    <cellStyle name="Euro 9 4 3" xfId="6952" xr:uid="{00000000-0005-0000-0000-0000051B0000}"/>
    <cellStyle name="Euro 9 5" xfId="6953" xr:uid="{00000000-0005-0000-0000-0000061B0000}"/>
    <cellStyle name="Euro 9 5 2" xfId="6954" xr:uid="{00000000-0005-0000-0000-0000071B0000}"/>
    <cellStyle name="Euro 9 5 3" xfId="6955" xr:uid="{00000000-0005-0000-0000-0000081B0000}"/>
    <cellStyle name="Euro 9 6" xfId="6956" xr:uid="{00000000-0005-0000-0000-0000091B0000}"/>
    <cellStyle name="Excel Built-in Normal" xfId="6957" xr:uid="{00000000-0005-0000-0000-00000A1B0000}"/>
    <cellStyle name="Excel Built-in Normal 2" xfId="6958" xr:uid="{00000000-0005-0000-0000-00000B1B0000}"/>
    <cellStyle name="Excel Built-in Normal 3" xfId="6959" xr:uid="{00000000-0005-0000-0000-00000C1B0000}"/>
    <cellStyle name="Excel Built-in Normal 4" xfId="6960" xr:uid="{00000000-0005-0000-0000-00000D1B0000}"/>
    <cellStyle name="Explanatory Text" xfId="6961" xr:uid="{00000000-0005-0000-0000-00000E1B0000}"/>
    <cellStyle name="Explanatory Text 2" xfId="6962" xr:uid="{00000000-0005-0000-0000-00000F1B0000}"/>
    <cellStyle name="Explanatory Text 2 2" xfId="6963" xr:uid="{00000000-0005-0000-0000-0000101B0000}"/>
    <cellStyle name="Explanatory Text 2_MAGISTER EDUC 2009" xfId="6964" xr:uid="{00000000-0005-0000-0000-0000111B0000}"/>
    <cellStyle name="Explanatory Text_atrasado 15 04 DAF" xfId="6965" xr:uid="{00000000-0005-0000-0000-0000121B0000}"/>
    <cellStyle name="Fecha" xfId="6966" xr:uid="{00000000-0005-0000-0000-0000131B0000}"/>
    <cellStyle name="Fecha 10" xfId="6967" xr:uid="{00000000-0005-0000-0000-0000141B0000}"/>
    <cellStyle name="Fecha 10 2" xfId="6968" xr:uid="{00000000-0005-0000-0000-0000151B0000}"/>
    <cellStyle name="Fecha 10 2 2" xfId="6969" xr:uid="{00000000-0005-0000-0000-0000161B0000}"/>
    <cellStyle name="Fecha 10 2 2 2" xfId="6970" xr:uid="{00000000-0005-0000-0000-0000171B0000}"/>
    <cellStyle name="Fecha 10 2 3" xfId="6971" xr:uid="{00000000-0005-0000-0000-0000181B0000}"/>
    <cellStyle name="Fecha 10 2 3 2" xfId="6972" xr:uid="{00000000-0005-0000-0000-0000191B0000}"/>
    <cellStyle name="Fecha 10 3" xfId="6973" xr:uid="{00000000-0005-0000-0000-00001A1B0000}"/>
    <cellStyle name="Fecha 10 3 2" xfId="6974" xr:uid="{00000000-0005-0000-0000-00001B1B0000}"/>
    <cellStyle name="Fecha 10 3 3" xfId="6975" xr:uid="{00000000-0005-0000-0000-00001C1B0000}"/>
    <cellStyle name="Fecha 10 4" xfId="6976" xr:uid="{00000000-0005-0000-0000-00001D1B0000}"/>
    <cellStyle name="Fecha 10 4 2" xfId="6977" xr:uid="{00000000-0005-0000-0000-00001E1B0000}"/>
    <cellStyle name="Fecha 10 4 3" xfId="6978" xr:uid="{00000000-0005-0000-0000-00001F1B0000}"/>
    <cellStyle name="Fecha 10 5" xfId="6979" xr:uid="{00000000-0005-0000-0000-0000201B0000}"/>
    <cellStyle name="Fecha 11" xfId="6980" xr:uid="{00000000-0005-0000-0000-0000211B0000}"/>
    <cellStyle name="Fecha 11 2" xfId="6981" xr:uid="{00000000-0005-0000-0000-0000221B0000}"/>
    <cellStyle name="Fecha 12" xfId="6982" xr:uid="{00000000-0005-0000-0000-0000231B0000}"/>
    <cellStyle name="Fecha 12 2" xfId="6983" xr:uid="{00000000-0005-0000-0000-0000241B0000}"/>
    <cellStyle name="Fecha 12 3" xfId="6984" xr:uid="{00000000-0005-0000-0000-0000251B0000}"/>
    <cellStyle name="Fecha 12 4" xfId="6985" xr:uid="{00000000-0005-0000-0000-0000261B0000}"/>
    <cellStyle name="Fecha 12 5" xfId="6986" xr:uid="{00000000-0005-0000-0000-0000271B0000}"/>
    <cellStyle name="Fecha 13" xfId="6987" xr:uid="{00000000-0005-0000-0000-0000281B0000}"/>
    <cellStyle name="Fecha 13 2" xfId="6988" xr:uid="{00000000-0005-0000-0000-0000291B0000}"/>
    <cellStyle name="Fecha 13 2 2" xfId="6989" xr:uid="{00000000-0005-0000-0000-00002A1B0000}"/>
    <cellStyle name="Fecha 13 2 3" xfId="6990" xr:uid="{00000000-0005-0000-0000-00002B1B0000}"/>
    <cellStyle name="Fecha 14" xfId="6991" xr:uid="{00000000-0005-0000-0000-00002C1B0000}"/>
    <cellStyle name="Fecha 15" xfId="6992" xr:uid="{00000000-0005-0000-0000-00002D1B0000}"/>
    <cellStyle name="Fecha 16" xfId="6993" xr:uid="{00000000-0005-0000-0000-00002E1B0000}"/>
    <cellStyle name="Fecha 17" xfId="6994" xr:uid="{00000000-0005-0000-0000-00002F1B0000}"/>
    <cellStyle name="Fecha 18" xfId="6995" xr:uid="{00000000-0005-0000-0000-0000301B0000}"/>
    <cellStyle name="Fecha 19" xfId="6996" xr:uid="{00000000-0005-0000-0000-0000311B0000}"/>
    <cellStyle name="Fecha 2" xfId="6997" xr:uid="{00000000-0005-0000-0000-0000321B0000}"/>
    <cellStyle name="Fecha 2 10" xfId="6998" xr:uid="{00000000-0005-0000-0000-0000331B0000}"/>
    <cellStyle name="Fecha 2 11" xfId="6999" xr:uid="{00000000-0005-0000-0000-0000341B0000}"/>
    <cellStyle name="Fecha 2 12" xfId="7000" xr:uid="{00000000-0005-0000-0000-0000351B0000}"/>
    <cellStyle name="Fecha 2 13" xfId="7001" xr:uid="{00000000-0005-0000-0000-0000361B0000}"/>
    <cellStyle name="Fecha 2 14" xfId="7002" xr:uid="{00000000-0005-0000-0000-0000371B0000}"/>
    <cellStyle name="Fecha 2 15" xfId="7003" xr:uid="{00000000-0005-0000-0000-0000381B0000}"/>
    <cellStyle name="Fecha 2 16" xfId="7004" xr:uid="{00000000-0005-0000-0000-0000391B0000}"/>
    <cellStyle name="Fecha 2 17" xfId="7005" xr:uid="{00000000-0005-0000-0000-00003A1B0000}"/>
    <cellStyle name="Fecha 2 18" xfId="7006" xr:uid="{00000000-0005-0000-0000-00003B1B0000}"/>
    <cellStyle name="Fecha 2 19" xfId="7007" xr:uid="{00000000-0005-0000-0000-00003C1B0000}"/>
    <cellStyle name="Fecha 2 2" xfId="7008" xr:uid="{00000000-0005-0000-0000-00003D1B0000}"/>
    <cellStyle name="Fecha 2 2 10" xfId="7009" xr:uid="{00000000-0005-0000-0000-00003E1B0000}"/>
    <cellStyle name="Fecha 2 2 10 2" xfId="7010" xr:uid="{00000000-0005-0000-0000-00003F1B0000}"/>
    <cellStyle name="Fecha 2 2 10 2 2" xfId="7011" xr:uid="{00000000-0005-0000-0000-0000401B0000}"/>
    <cellStyle name="Fecha 2 2 10 2 3" xfId="7012" xr:uid="{00000000-0005-0000-0000-0000411B0000}"/>
    <cellStyle name="Fecha 2 2 11" xfId="7013" xr:uid="{00000000-0005-0000-0000-0000421B0000}"/>
    <cellStyle name="Fecha 2 2 12" xfId="7014" xr:uid="{00000000-0005-0000-0000-0000431B0000}"/>
    <cellStyle name="Fecha 2 2 13" xfId="7015" xr:uid="{00000000-0005-0000-0000-0000441B0000}"/>
    <cellStyle name="Fecha 2 2 14" xfId="7016" xr:uid="{00000000-0005-0000-0000-0000451B0000}"/>
    <cellStyle name="Fecha 2 2 15" xfId="7017" xr:uid="{00000000-0005-0000-0000-0000461B0000}"/>
    <cellStyle name="Fecha 2 2 16" xfId="7018" xr:uid="{00000000-0005-0000-0000-0000471B0000}"/>
    <cellStyle name="Fecha 2 2 17" xfId="7019" xr:uid="{00000000-0005-0000-0000-0000481B0000}"/>
    <cellStyle name="Fecha 2 2 18" xfId="7020" xr:uid="{00000000-0005-0000-0000-0000491B0000}"/>
    <cellStyle name="Fecha 2 2 19" xfId="7021" xr:uid="{00000000-0005-0000-0000-00004A1B0000}"/>
    <cellStyle name="Fecha 2 2 2" xfId="7022" xr:uid="{00000000-0005-0000-0000-00004B1B0000}"/>
    <cellStyle name="Fecha 2 2 2 10" xfId="7023" xr:uid="{00000000-0005-0000-0000-00004C1B0000}"/>
    <cellStyle name="Fecha 2 2 2 11" xfId="7024" xr:uid="{00000000-0005-0000-0000-00004D1B0000}"/>
    <cellStyle name="Fecha 2 2 2 12" xfId="7025" xr:uid="{00000000-0005-0000-0000-00004E1B0000}"/>
    <cellStyle name="Fecha 2 2 2 13" xfId="7026" xr:uid="{00000000-0005-0000-0000-00004F1B0000}"/>
    <cellStyle name="Fecha 2 2 2 14" xfId="7027" xr:uid="{00000000-0005-0000-0000-0000501B0000}"/>
    <cellStyle name="Fecha 2 2 2 15" xfId="7028" xr:uid="{00000000-0005-0000-0000-0000511B0000}"/>
    <cellStyle name="Fecha 2 2 2 16" xfId="7029" xr:uid="{00000000-0005-0000-0000-0000521B0000}"/>
    <cellStyle name="Fecha 2 2 2 17" xfId="7030" xr:uid="{00000000-0005-0000-0000-0000531B0000}"/>
    <cellStyle name="Fecha 2 2 2 18" xfId="7031" xr:uid="{00000000-0005-0000-0000-0000541B0000}"/>
    <cellStyle name="Fecha 2 2 2 19" xfId="7032" xr:uid="{00000000-0005-0000-0000-0000551B0000}"/>
    <cellStyle name="Fecha 2 2 2 2" xfId="7033" xr:uid="{00000000-0005-0000-0000-0000561B0000}"/>
    <cellStyle name="Fecha 2 2 2 2 2" xfId="7034" xr:uid="{00000000-0005-0000-0000-0000571B0000}"/>
    <cellStyle name="Fecha 2 2 2 2 2 2" xfId="7035" xr:uid="{00000000-0005-0000-0000-0000581B0000}"/>
    <cellStyle name="Fecha 2 2 2 2 3" xfId="7036" xr:uid="{00000000-0005-0000-0000-0000591B0000}"/>
    <cellStyle name="Fecha 2 2 2 3" xfId="7037" xr:uid="{00000000-0005-0000-0000-00005A1B0000}"/>
    <cellStyle name="Fecha 2 2 2 3 2" xfId="7038" xr:uid="{00000000-0005-0000-0000-00005B1B0000}"/>
    <cellStyle name="Fecha 2 2 2 4" xfId="7039" xr:uid="{00000000-0005-0000-0000-00005C1B0000}"/>
    <cellStyle name="Fecha 2 2 2 5" xfId="7040" xr:uid="{00000000-0005-0000-0000-00005D1B0000}"/>
    <cellStyle name="Fecha 2 2 2 6" xfId="7041" xr:uid="{00000000-0005-0000-0000-00005E1B0000}"/>
    <cellStyle name="Fecha 2 2 2 7" xfId="7042" xr:uid="{00000000-0005-0000-0000-00005F1B0000}"/>
    <cellStyle name="Fecha 2 2 2 8" xfId="7043" xr:uid="{00000000-0005-0000-0000-0000601B0000}"/>
    <cellStyle name="Fecha 2 2 2 9" xfId="7044" xr:uid="{00000000-0005-0000-0000-0000611B0000}"/>
    <cellStyle name="Fecha 2 2 2_DISTRIBUCION MENSUAL" xfId="7045" xr:uid="{00000000-0005-0000-0000-0000621B0000}"/>
    <cellStyle name="Fecha 2 2 20" xfId="7046" xr:uid="{00000000-0005-0000-0000-0000631B0000}"/>
    <cellStyle name="Fecha 2 2 21" xfId="7047" xr:uid="{00000000-0005-0000-0000-0000641B0000}"/>
    <cellStyle name="Fecha 2 2 22" xfId="7048" xr:uid="{00000000-0005-0000-0000-0000651B0000}"/>
    <cellStyle name="Fecha 2 2 23" xfId="7049" xr:uid="{00000000-0005-0000-0000-0000661B0000}"/>
    <cellStyle name="Fecha 2 2 24" xfId="7050" xr:uid="{00000000-0005-0000-0000-0000671B0000}"/>
    <cellStyle name="Fecha 2 2 25" xfId="7051" xr:uid="{00000000-0005-0000-0000-0000681B0000}"/>
    <cellStyle name="Fecha 2 2 26" xfId="7052" xr:uid="{00000000-0005-0000-0000-0000691B0000}"/>
    <cellStyle name="Fecha 2 2 27" xfId="7053" xr:uid="{00000000-0005-0000-0000-00006A1B0000}"/>
    <cellStyle name="Fecha 2 2 28" xfId="7054" xr:uid="{00000000-0005-0000-0000-00006B1B0000}"/>
    <cellStyle name="Fecha 2 2 29" xfId="7055" xr:uid="{00000000-0005-0000-0000-00006C1B0000}"/>
    <cellStyle name="Fecha 2 2 3" xfId="7056" xr:uid="{00000000-0005-0000-0000-00006D1B0000}"/>
    <cellStyle name="Fecha 2 2 3 2" xfId="7057" xr:uid="{00000000-0005-0000-0000-00006E1B0000}"/>
    <cellStyle name="Fecha 2 2 3 2 2" xfId="7058" xr:uid="{00000000-0005-0000-0000-00006F1B0000}"/>
    <cellStyle name="Fecha 2 2 3 2 2 2" xfId="7059" xr:uid="{00000000-0005-0000-0000-0000701B0000}"/>
    <cellStyle name="Fecha 2 2 3 2 3" xfId="7060" xr:uid="{00000000-0005-0000-0000-0000711B0000}"/>
    <cellStyle name="Fecha 2 2 3 3" xfId="7061" xr:uid="{00000000-0005-0000-0000-0000721B0000}"/>
    <cellStyle name="Fecha 2 2 3 3 2" xfId="7062" xr:uid="{00000000-0005-0000-0000-0000731B0000}"/>
    <cellStyle name="Fecha 2 2 3 4" xfId="7063" xr:uid="{00000000-0005-0000-0000-0000741B0000}"/>
    <cellStyle name="Fecha 2 2 30" xfId="7064" xr:uid="{00000000-0005-0000-0000-0000751B0000}"/>
    <cellStyle name="Fecha 2 2 31" xfId="7065" xr:uid="{00000000-0005-0000-0000-0000761B0000}"/>
    <cellStyle name="Fecha 2 2 32" xfId="7066" xr:uid="{00000000-0005-0000-0000-0000771B0000}"/>
    <cellStyle name="Fecha 2 2 33" xfId="7067" xr:uid="{00000000-0005-0000-0000-0000781B0000}"/>
    <cellStyle name="Fecha 2 2 34" xfId="7068" xr:uid="{00000000-0005-0000-0000-0000791B0000}"/>
    <cellStyle name="Fecha 2 2 35" xfId="7069" xr:uid="{00000000-0005-0000-0000-00007A1B0000}"/>
    <cellStyle name="Fecha 2 2 36" xfId="7070" xr:uid="{00000000-0005-0000-0000-00007B1B0000}"/>
    <cellStyle name="Fecha 2 2 37" xfId="7071" xr:uid="{00000000-0005-0000-0000-00007C1B0000}"/>
    <cellStyle name="Fecha 2 2 38" xfId="7072" xr:uid="{00000000-0005-0000-0000-00007D1B0000}"/>
    <cellStyle name="Fecha 2 2 39" xfId="7073" xr:uid="{00000000-0005-0000-0000-00007E1B0000}"/>
    <cellStyle name="Fecha 2 2 4" xfId="7074" xr:uid="{00000000-0005-0000-0000-00007F1B0000}"/>
    <cellStyle name="Fecha 2 2 4 2" xfId="7075" xr:uid="{00000000-0005-0000-0000-0000801B0000}"/>
    <cellStyle name="Fecha 2 2 4 2 2" xfId="7076" xr:uid="{00000000-0005-0000-0000-0000811B0000}"/>
    <cellStyle name="Fecha 2 2 4 2 2 2" xfId="7077" xr:uid="{00000000-0005-0000-0000-0000821B0000}"/>
    <cellStyle name="Fecha 2 2 4 2 3" xfId="7078" xr:uid="{00000000-0005-0000-0000-0000831B0000}"/>
    <cellStyle name="Fecha 2 2 4 3" xfId="7079" xr:uid="{00000000-0005-0000-0000-0000841B0000}"/>
    <cellStyle name="Fecha 2 2 4 3 2" xfId="7080" xr:uid="{00000000-0005-0000-0000-0000851B0000}"/>
    <cellStyle name="Fecha 2 2 4 4" xfId="7081" xr:uid="{00000000-0005-0000-0000-0000861B0000}"/>
    <cellStyle name="Fecha 2 2 40" xfId="7082" xr:uid="{00000000-0005-0000-0000-0000871B0000}"/>
    <cellStyle name="Fecha 2 2 41" xfId="7083" xr:uid="{00000000-0005-0000-0000-0000881B0000}"/>
    <cellStyle name="Fecha 2 2 42" xfId="7084" xr:uid="{00000000-0005-0000-0000-0000891B0000}"/>
    <cellStyle name="Fecha 2 2 43" xfId="7085" xr:uid="{00000000-0005-0000-0000-00008A1B0000}"/>
    <cellStyle name="Fecha 2 2 44" xfId="7086" xr:uid="{00000000-0005-0000-0000-00008B1B0000}"/>
    <cellStyle name="Fecha 2 2 45" xfId="7087" xr:uid="{00000000-0005-0000-0000-00008C1B0000}"/>
    <cellStyle name="Fecha 2 2 46" xfId="7088" xr:uid="{00000000-0005-0000-0000-00008D1B0000}"/>
    <cellStyle name="Fecha 2 2 47" xfId="7089" xr:uid="{00000000-0005-0000-0000-00008E1B0000}"/>
    <cellStyle name="Fecha 2 2 48" xfId="7090" xr:uid="{00000000-0005-0000-0000-00008F1B0000}"/>
    <cellStyle name="Fecha 2 2 49" xfId="7091" xr:uid="{00000000-0005-0000-0000-0000901B0000}"/>
    <cellStyle name="Fecha 2 2 5" xfId="7092" xr:uid="{00000000-0005-0000-0000-0000911B0000}"/>
    <cellStyle name="Fecha 2 2 5 2" xfId="7093" xr:uid="{00000000-0005-0000-0000-0000921B0000}"/>
    <cellStyle name="Fecha 2 2 5 2 2" xfId="7094" xr:uid="{00000000-0005-0000-0000-0000931B0000}"/>
    <cellStyle name="Fecha 2 2 5 3" xfId="7095" xr:uid="{00000000-0005-0000-0000-0000941B0000}"/>
    <cellStyle name="Fecha 2 2 5 3 2" xfId="7096" xr:uid="{00000000-0005-0000-0000-0000951B0000}"/>
    <cellStyle name="Fecha 2 2 5 4" xfId="7097" xr:uid="{00000000-0005-0000-0000-0000961B0000}"/>
    <cellStyle name="Fecha 2 2 5 4 2" xfId="7098" xr:uid="{00000000-0005-0000-0000-0000971B0000}"/>
    <cellStyle name="Fecha 2 2 5 4 3" xfId="7099" xr:uid="{00000000-0005-0000-0000-0000981B0000}"/>
    <cellStyle name="Fecha 2 2 5 4 3 2" xfId="7100" xr:uid="{00000000-0005-0000-0000-0000991B0000}"/>
    <cellStyle name="Fecha 2 2 5 4 3 3" xfId="7101" xr:uid="{00000000-0005-0000-0000-00009A1B0000}"/>
    <cellStyle name="Fecha 2 2 5 4 4" xfId="7102" xr:uid="{00000000-0005-0000-0000-00009B1B0000}"/>
    <cellStyle name="Fecha 2 2 5 5" xfId="7103" xr:uid="{00000000-0005-0000-0000-00009C1B0000}"/>
    <cellStyle name="Fecha 2 2 5 5 2" xfId="7104" xr:uid="{00000000-0005-0000-0000-00009D1B0000}"/>
    <cellStyle name="Fecha 2 2 5 5 3" xfId="7105" xr:uid="{00000000-0005-0000-0000-00009E1B0000}"/>
    <cellStyle name="Fecha 2 2 50" xfId="7106" xr:uid="{00000000-0005-0000-0000-00009F1B0000}"/>
    <cellStyle name="Fecha 2 2 51" xfId="7107" xr:uid="{00000000-0005-0000-0000-0000A01B0000}"/>
    <cellStyle name="Fecha 2 2 52" xfId="7108" xr:uid="{00000000-0005-0000-0000-0000A11B0000}"/>
    <cellStyle name="Fecha 2 2 53" xfId="7109" xr:uid="{00000000-0005-0000-0000-0000A21B0000}"/>
    <cellStyle name="Fecha 2 2 54" xfId="7110" xr:uid="{00000000-0005-0000-0000-0000A31B0000}"/>
    <cellStyle name="Fecha 2 2 55" xfId="7111" xr:uid="{00000000-0005-0000-0000-0000A41B0000}"/>
    <cellStyle name="Fecha 2 2 56" xfId="7112" xr:uid="{00000000-0005-0000-0000-0000A51B0000}"/>
    <cellStyle name="Fecha 2 2 57" xfId="7113" xr:uid="{00000000-0005-0000-0000-0000A61B0000}"/>
    <cellStyle name="Fecha 2 2 58" xfId="7114" xr:uid="{00000000-0005-0000-0000-0000A71B0000}"/>
    <cellStyle name="Fecha 2 2 59" xfId="7115" xr:uid="{00000000-0005-0000-0000-0000A81B0000}"/>
    <cellStyle name="Fecha 2 2 59 2" xfId="7116" xr:uid="{00000000-0005-0000-0000-0000A91B0000}"/>
    <cellStyle name="Fecha 2 2 6" xfId="7117" xr:uid="{00000000-0005-0000-0000-0000AA1B0000}"/>
    <cellStyle name="Fecha 2 2 6 2" xfId="7118" xr:uid="{00000000-0005-0000-0000-0000AB1B0000}"/>
    <cellStyle name="Fecha 2 2 6 2 2" xfId="7119" xr:uid="{00000000-0005-0000-0000-0000AC1B0000}"/>
    <cellStyle name="Fecha 2 2 6 2 3" xfId="7120" xr:uid="{00000000-0005-0000-0000-0000AD1B0000}"/>
    <cellStyle name="Fecha 2 2 6 2 3 2" xfId="7121" xr:uid="{00000000-0005-0000-0000-0000AE1B0000}"/>
    <cellStyle name="Fecha 2 2 6 2 3 3" xfId="7122" xr:uid="{00000000-0005-0000-0000-0000AF1B0000}"/>
    <cellStyle name="Fecha 2 2 6 3" xfId="7123" xr:uid="{00000000-0005-0000-0000-0000B01B0000}"/>
    <cellStyle name="Fecha 2 2 6 3 2" xfId="7124" xr:uid="{00000000-0005-0000-0000-0000B11B0000}"/>
    <cellStyle name="Fecha 2 2 6 4" xfId="7125" xr:uid="{00000000-0005-0000-0000-0000B21B0000}"/>
    <cellStyle name="Fecha 2 2 6 4 2" xfId="7126" xr:uid="{00000000-0005-0000-0000-0000B31B0000}"/>
    <cellStyle name="Fecha 2 2 6 4 3" xfId="7127" xr:uid="{00000000-0005-0000-0000-0000B41B0000}"/>
    <cellStyle name="Fecha 2 2 6 5" xfId="7128" xr:uid="{00000000-0005-0000-0000-0000B51B0000}"/>
    <cellStyle name="Fecha 2 2 6 5 2" xfId="7129" xr:uid="{00000000-0005-0000-0000-0000B61B0000}"/>
    <cellStyle name="Fecha 2 2 6 5 3" xfId="7130" xr:uid="{00000000-0005-0000-0000-0000B71B0000}"/>
    <cellStyle name="Fecha 2 2 6 6" xfId="7131" xr:uid="{00000000-0005-0000-0000-0000B81B0000}"/>
    <cellStyle name="Fecha 2 2 7" xfId="7132" xr:uid="{00000000-0005-0000-0000-0000B91B0000}"/>
    <cellStyle name="Fecha 2 2 7 2" xfId="7133" xr:uid="{00000000-0005-0000-0000-0000BA1B0000}"/>
    <cellStyle name="Fecha 2 2 7 2 2" xfId="7134" xr:uid="{00000000-0005-0000-0000-0000BB1B0000}"/>
    <cellStyle name="Fecha 2 2 7 2 3" xfId="7135" xr:uid="{00000000-0005-0000-0000-0000BC1B0000}"/>
    <cellStyle name="Fecha 2 2 7 3" xfId="7136" xr:uid="{00000000-0005-0000-0000-0000BD1B0000}"/>
    <cellStyle name="Fecha 2 2 7 4" xfId="7137" xr:uid="{00000000-0005-0000-0000-0000BE1B0000}"/>
    <cellStyle name="Fecha 2 2 7 4 2" xfId="7138" xr:uid="{00000000-0005-0000-0000-0000BF1B0000}"/>
    <cellStyle name="Fecha 2 2 7 4 3" xfId="7139" xr:uid="{00000000-0005-0000-0000-0000C01B0000}"/>
    <cellStyle name="Fecha 2 2 7 5" xfId="7140" xr:uid="{00000000-0005-0000-0000-0000C11B0000}"/>
    <cellStyle name="Fecha 2 2 8" xfId="7141" xr:uid="{00000000-0005-0000-0000-0000C21B0000}"/>
    <cellStyle name="Fecha 2 2 8 2" xfId="7142" xr:uid="{00000000-0005-0000-0000-0000C31B0000}"/>
    <cellStyle name="Fecha 2 2 9" xfId="7143" xr:uid="{00000000-0005-0000-0000-0000C41B0000}"/>
    <cellStyle name="Fecha 2 2 9 2" xfId="7144" xr:uid="{00000000-0005-0000-0000-0000C51B0000}"/>
    <cellStyle name="Fecha 2 2 9 3" xfId="7145" xr:uid="{00000000-0005-0000-0000-0000C61B0000}"/>
    <cellStyle name="Fecha 2 2 9 4" xfId="7146" xr:uid="{00000000-0005-0000-0000-0000C71B0000}"/>
    <cellStyle name="Fecha 2 2_CUENTAS BANCARIAS" xfId="7147" xr:uid="{00000000-0005-0000-0000-0000C81B0000}"/>
    <cellStyle name="Fecha 2 20" xfId="7148" xr:uid="{00000000-0005-0000-0000-0000C91B0000}"/>
    <cellStyle name="Fecha 2 21" xfId="7149" xr:uid="{00000000-0005-0000-0000-0000CA1B0000}"/>
    <cellStyle name="Fecha 2 22" xfId="7150" xr:uid="{00000000-0005-0000-0000-0000CB1B0000}"/>
    <cellStyle name="Fecha 2 23" xfId="7151" xr:uid="{00000000-0005-0000-0000-0000CC1B0000}"/>
    <cellStyle name="Fecha 2 24" xfId="7152" xr:uid="{00000000-0005-0000-0000-0000CD1B0000}"/>
    <cellStyle name="Fecha 2 25" xfId="7153" xr:uid="{00000000-0005-0000-0000-0000CE1B0000}"/>
    <cellStyle name="Fecha 2 26" xfId="7154" xr:uid="{00000000-0005-0000-0000-0000CF1B0000}"/>
    <cellStyle name="Fecha 2 27" xfId="7155" xr:uid="{00000000-0005-0000-0000-0000D01B0000}"/>
    <cellStyle name="Fecha 2 28" xfId="7156" xr:uid="{00000000-0005-0000-0000-0000D11B0000}"/>
    <cellStyle name="Fecha 2 29" xfId="7157" xr:uid="{00000000-0005-0000-0000-0000D21B0000}"/>
    <cellStyle name="Fecha 2 3" xfId="7158" xr:uid="{00000000-0005-0000-0000-0000D31B0000}"/>
    <cellStyle name="Fecha 2 3 2" xfId="7159" xr:uid="{00000000-0005-0000-0000-0000D41B0000}"/>
    <cellStyle name="Fecha 2 30" xfId="7160" xr:uid="{00000000-0005-0000-0000-0000D51B0000}"/>
    <cellStyle name="Fecha 2 31" xfId="7161" xr:uid="{00000000-0005-0000-0000-0000D61B0000}"/>
    <cellStyle name="Fecha 2 32" xfId="7162" xr:uid="{00000000-0005-0000-0000-0000D71B0000}"/>
    <cellStyle name="Fecha 2 33" xfId="7163" xr:uid="{00000000-0005-0000-0000-0000D81B0000}"/>
    <cellStyle name="Fecha 2 34" xfId="7164" xr:uid="{00000000-0005-0000-0000-0000D91B0000}"/>
    <cellStyle name="Fecha 2 35" xfId="7165" xr:uid="{00000000-0005-0000-0000-0000DA1B0000}"/>
    <cellStyle name="Fecha 2 36" xfId="7166" xr:uid="{00000000-0005-0000-0000-0000DB1B0000}"/>
    <cellStyle name="Fecha 2 37" xfId="7167" xr:uid="{00000000-0005-0000-0000-0000DC1B0000}"/>
    <cellStyle name="Fecha 2 38" xfId="7168" xr:uid="{00000000-0005-0000-0000-0000DD1B0000}"/>
    <cellStyle name="Fecha 2 39" xfId="7169" xr:uid="{00000000-0005-0000-0000-0000DE1B0000}"/>
    <cellStyle name="Fecha 2 4" xfId="7170" xr:uid="{00000000-0005-0000-0000-0000DF1B0000}"/>
    <cellStyle name="Fecha 2 4 2" xfId="7171" xr:uid="{00000000-0005-0000-0000-0000E01B0000}"/>
    <cellStyle name="Fecha 2 40" xfId="7172" xr:uid="{00000000-0005-0000-0000-0000E11B0000}"/>
    <cellStyle name="Fecha 2 41" xfId="7173" xr:uid="{00000000-0005-0000-0000-0000E21B0000}"/>
    <cellStyle name="Fecha 2 42" xfId="7174" xr:uid="{00000000-0005-0000-0000-0000E31B0000}"/>
    <cellStyle name="Fecha 2 43" xfId="7175" xr:uid="{00000000-0005-0000-0000-0000E41B0000}"/>
    <cellStyle name="Fecha 2 44" xfId="7176" xr:uid="{00000000-0005-0000-0000-0000E51B0000}"/>
    <cellStyle name="Fecha 2 45" xfId="7177" xr:uid="{00000000-0005-0000-0000-0000E61B0000}"/>
    <cellStyle name="Fecha 2 46" xfId="7178" xr:uid="{00000000-0005-0000-0000-0000E71B0000}"/>
    <cellStyle name="Fecha 2 47" xfId="7179" xr:uid="{00000000-0005-0000-0000-0000E81B0000}"/>
    <cellStyle name="Fecha 2 48" xfId="7180" xr:uid="{00000000-0005-0000-0000-0000E91B0000}"/>
    <cellStyle name="Fecha 2 49" xfId="7181" xr:uid="{00000000-0005-0000-0000-0000EA1B0000}"/>
    <cellStyle name="Fecha 2 5" xfId="7182" xr:uid="{00000000-0005-0000-0000-0000EB1B0000}"/>
    <cellStyle name="Fecha 2 50" xfId="7183" xr:uid="{00000000-0005-0000-0000-0000EC1B0000}"/>
    <cellStyle name="Fecha 2 51" xfId="7184" xr:uid="{00000000-0005-0000-0000-0000ED1B0000}"/>
    <cellStyle name="Fecha 2 52" xfId="7185" xr:uid="{00000000-0005-0000-0000-0000EE1B0000}"/>
    <cellStyle name="Fecha 2 53" xfId="7186" xr:uid="{00000000-0005-0000-0000-0000EF1B0000}"/>
    <cellStyle name="Fecha 2 54" xfId="7187" xr:uid="{00000000-0005-0000-0000-0000F01B0000}"/>
    <cellStyle name="Fecha 2 55" xfId="7188" xr:uid="{00000000-0005-0000-0000-0000F11B0000}"/>
    <cellStyle name="Fecha 2 56" xfId="7189" xr:uid="{00000000-0005-0000-0000-0000F21B0000}"/>
    <cellStyle name="Fecha 2 57" xfId="7190" xr:uid="{00000000-0005-0000-0000-0000F31B0000}"/>
    <cellStyle name="Fecha 2 58" xfId="7191" xr:uid="{00000000-0005-0000-0000-0000F41B0000}"/>
    <cellStyle name="Fecha 2 59" xfId="7192" xr:uid="{00000000-0005-0000-0000-0000F51B0000}"/>
    <cellStyle name="Fecha 2 6" xfId="7193" xr:uid="{00000000-0005-0000-0000-0000F61B0000}"/>
    <cellStyle name="Fecha 2 60" xfId="7194" xr:uid="{00000000-0005-0000-0000-0000F71B0000}"/>
    <cellStyle name="Fecha 2 61" xfId="7195" xr:uid="{00000000-0005-0000-0000-0000F81B0000}"/>
    <cellStyle name="Fecha 2 62" xfId="7196" xr:uid="{00000000-0005-0000-0000-0000F91B0000}"/>
    <cellStyle name="Fecha 2 63" xfId="7197" xr:uid="{00000000-0005-0000-0000-0000FA1B0000}"/>
    <cellStyle name="Fecha 2 64" xfId="7198" xr:uid="{00000000-0005-0000-0000-0000FB1B0000}"/>
    <cellStyle name="Fecha 2 64 2" xfId="7199" xr:uid="{00000000-0005-0000-0000-0000FC1B0000}"/>
    <cellStyle name="Fecha 2 65" xfId="7200" xr:uid="{00000000-0005-0000-0000-0000FD1B0000}"/>
    <cellStyle name="Fecha 2 65 2" xfId="7201" xr:uid="{00000000-0005-0000-0000-0000FE1B0000}"/>
    <cellStyle name="Fecha 2 66" xfId="7202" xr:uid="{00000000-0005-0000-0000-0000FF1B0000}"/>
    <cellStyle name="Fecha 2 66 2" xfId="7203" xr:uid="{00000000-0005-0000-0000-0000001C0000}"/>
    <cellStyle name="Fecha 2 67" xfId="7204" xr:uid="{00000000-0005-0000-0000-0000011C0000}"/>
    <cellStyle name="Fecha 2 68" xfId="7205" xr:uid="{00000000-0005-0000-0000-0000021C0000}"/>
    <cellStyle name="Fecha 2 7" xfId="7206" xr:uid="{00000000-0005-0000-0000-0000031C0000}"/>
    <cellStyle name="Fecha 2 8" xfId="7207" xr:uid="{00000000-0005-0000-0000-0000041C0000}"/>
    <cellStyle name="Fecha 2 9" xfId="7208" xr:uid="{00000000-0005-0000-0000-0000051C0000}"/>
    <cellStyle name="Fecha 2_ DOCT  2006" xfId="7209" xr:uid="{00000000-0005-0000-0000-0000061C0000}"/>
    <cellStyle name="Fecha 20" xfId="7210" xr:uid="{00000000-0005-0000-0000-0000071C0000}"/>
    <cellStyle name="Fecha 21" xfId="7211" xr:uid="{00000000-0005-0000-0000-0000081C0000}"/>
    <cellStyle name="Fecha 22" xfId="7212" xr:uid="{00000000-0005-0000-0000-0000091C0000}"/>
    <cellStyle name="Fecha 23" xfId="7213" xr:uid="{00000000-0005-0000-0000-00000A1C0000}"/>
    <cellStyle name="Fecha 24" xfId="7214" xr:uid="{00000000-0005-0000-0000-00000B1C0000}"/>
    <cellStyle name="Fecha 25" xfId="7215" xr:uid="{00000000-0005-0000-0000-00000C1C0000}"/>
    <cellStyle name="Fecha 26" xfId="7216" xr:uid="{00000000-0005-0000-0000-00000D1C0000}"/>
    <cellStyle name="Fecha 27" xfId="7217" xr:uid="{00000000-0005-0000-0000-00000E1C0000}"/>
    <cellStyle name="Fecha 28" xfId="7218" xr:uid="{00000000-0005-0000-0000-00000F1C0000}"/>
    <cellStyle name="Fecha 29" xfId="7219" xr:uid="{00000000-0005-0000-0000-0000101C0000}"/>
    <cellStyle name="Fecha 3" xfId="7220" xr:uid="{00000000-0005-0000-0000-0000111C0000}"/>
    <cellStyle name="Fecha 3 10" xfId="7221" xr:uid="{00000000-0005-0000-0000-0000121C0000}"/>
    <cellStyle name="Fecha 3 11" xfId="7222" xr:uid="{00000000-0005-0000-0000-0000131C0000}"/>
    <cellStyle name="Fecha 3 11 2" xfId="7223" xr:uid="{00000000-0005-0000-0000-0000141C0000}"/>
    <cellStyle name="Fecha 3 12" xfId="7224" xr:uid="{00000000-0005-0000-0000-0000151C0000}"/>
    <cellStyle name="Fecha 3 13" xfId="7225" xr:uid="{00000000-0005-0000-0000-0000161C0000}"/>
    <cellStyle name="Fecha 3 14" xfId="7226" xr:uid="{00000000-0005-0000-0000-0000171C0000}"/>
    <cellStyle name="Fecha 3 2" xfId="7227" xr:uid="{00000000-0005-0000-0000-0000181C0000}"/>
    <cellStyle name="Fecha 3 2 2" xfId="7228" xr:uid="{00000000-0005-0000-0000-0000191C0000}"/>
    <cellStyle name="Fecha 3 2 2 2" xfId="7229" xr:uid="{00000000-0005-0000-0000-00001A1C0000}"/>
    <cellStyle name="Fecha 3 2 3" xfId="7230" xr:uid="{00000000-0005-0000-0000-00001B1C0000}"/>
    <cellStyle name="Fecha 3 3" xfId="7231" xr:uid="{00000000-0005-0000-0000-00001C1C0000}"/>
    <cellStyle name="Fecha 3 3 2" xfId="7232" xr:uid="{00000000-0005-0000-0000-00001D1C0000}"/>
    <cellStyle name="Fecha 3 4" xfId="7233" xr:uid="{00000000-0005-0000-0000-00001E1C0000}"/>
    <cellStyle name="Fecha 3 4 2" xfId="7234" xr:uid="{00000000-0005-0000-0000-00001F1C0000}"/>
    <cellStyle name="Fecha 3 5" xfId="7235" xr:uid="{00000000-0005-0000-0000-0000201C0000}"/>
    <cellStyle name="Fecha 3 6" xfId="7236" xr:uid="{00000000-0005-0000-0000-0000211C0000}"/>
    <cellStyle name="Fecha 3 7" xfId="7237" xr:uid="{00000000-0005-0000-0000-0000221C0000}"/>
    <cellStyle name="Fecha 3 8" xfId="7238" xr:uid="{00000000-0005-0000-0000-0000231C0000}"/>
    <cellStyle name="Fecha 3 9" xfId="7239" xr:uid="{00000000-0005-0000-0000-0000241C0000}"/>
    <cellStyle name="Fecha 3 9 2" xfId="7240" xr:uid="{00000000-0005-0000-0000-0000251C0000}"/>
    <cellStyle name="Fecha 30" xfId="7241" xr:uid="{00000000-0005-0000-0000-0000261C0000}"/>
    <cellStyle name="Fecha 31" xfId="7242" xr:uid="{00000000-0005-0000-0000-0000271C0000}"/>
    <cellStyle name="Fecha 32" xfId="7243" xr:uid="{00000000-0005-0000-0000-0000281C0000}"/>
    <cellStyle name="Fecha 33" xfId="7244" xr:uid="{00000000-0005-0000-0000-0000291C0000}"/>
    <cellStyle name="Fecha 34" xfId="7245" xr:uid="{00000000-0005-0000-0000-00002A1C0000}"/>
    <cellStyle name="Fecha 35" xfId="7246" xr:uid="{00000000-0005-0000-0000-00002B1C0000}"/>
    <cellStyle name="Fecha 36" xfId="7247" xr:uid="{00000000-0005-0000-0000-00002C1C0000}"/>
    <cellStyle name="Fecha 37" xfId="7248" xr:uid="{00000000-0005-0000-0000-00002D1C0000}"/>
    <cellStyle name="Fecha 38" xfId="7249" xr:uid="{00000000-0005-0000-0000-00002E1C0000}"/>
    <cellStyle name="Fecha 39" xfId="7250" xr:uid="{00000000-0005-0000-0000-00002F1C0000}"/>
    <cellStyle name="Fecha 4" xfId="7251" xr:uid="{00000000-0005-0000-0000-0000301C0000}"/>
    <cellStyle name="Fecha 4 10" xfId="7252" xr:uid="{00000000-0005-0000-0000-0000311C0000}"/>
    <cellStyle name="Fecha 4 10 2" xfId="7253" xr:uid="{00000000-0005-0000-0000-0000321C0000}"/>
    <cellStyle name="Fecha 4 10 2 2" xfId="7254" xr:uid="{00000000-0005-0000-0000-0000331C0000}"/>
    <cellStyle name="Fecha 4 10 2 3" xfId="7255" xr:uid="{00000000-0005-0000-0000-0000341C0000}"/>
    <cellStyle name="Fecha 4 11" xfId="7256" xr:uid="{00000000-0005-0000-0000-0000351C0000}"/>
    <cellStyle name="Fecha 4 12" xfId="7257" xr:uid="{00000000-0005-0000-0000-0000361C0000}"/>
    <cellStyle name="Fecha 4 13" xfId="7258" xr:uid="{00000000-0005-0000-0000-0000371C0000}"/>
    <cellStyle name="Fecha 4 14" xfId="7259" xr:uid="{00000000-0005-0000-0000-0000381C0000}"/>
    <cellStyle name="Fecha 4 15" xfId="7260" xr:uid="{00000000-0005-0000-0000-0000391C0000}"/>
    <cellStyle name="Fecha 4 16" xfId="7261" xr:uid="{00000000-0005-0000-0000-00003A1C0000}"/>
    <cellStyle name="Fecha 4 17" xfId="7262" xr:uid="{00000000-0005-0000-0000-00003B1C0000}"/>
    <cellStyle name="Fecha 4 18" xfId="7263" xr:uid="{00000000-0005-0000-0000-00003C1C0000}"/>
    <cellStyle name="Fecha 4 19" xfId="7264" xr:uid="{00000000-0005-0000-0000-00003D1C0000}"/>
    <cellStyle name="Fecha 4 2" xfId="7265" xr:uid="{00000000-0005-0000-0000-00003E1C0000}"/>
    <cellStyle name="Fecha 4 2 10" xfId="7266" xr:uid="{00000000-0005-0000-0000-00003F1C0000}"/>
    <cellStyle name="Fecha 4 2 11" xfId="7267" xr:uid="{00000000-0005-0000-0000-0000401C0000}"/>
    <cellStyle name="Fecha 4 2 12" xfId="7268" xr:uid="{00000000-0005-0000-0000-0000411C0000}"/>
    <cellStyle name="Fecha 4 2 12 2" xfId="7269" xr:uid="{00000000-0005-0000-0000-0000421C0000}"/>
    <cellStyle name="Fecha 4 2 2" xfId="7270" xr:uid="{00000000-0005-0000-0000-0000431C0000}"/>
    <cellStyle name="Fecha 4 2 2 2" xfId="7271" xr:uid="{00000000-0005-0000-0000-0000441C0000}"/>
    <cellStyle name="Fecha 4 2 2 2 2" xfId="7272" xr:uid="{00000000-0005-0000-0000-0000451C0000}"/>
    <cellStyle name="Fecha 4 2 2 3" xfId="7273" xr:uid="{00000000-0005-0000-0000-0000461C0000}"/>
    <cellStyle name="Fecha 4 2 2 3 2" xfId="7274" xr:uid="{00000000-0005-0000-0000-0000471C0000}"/>
    <cellStyle name="Fecha 4 2 3" xfId="7275" xr:uid="{00000000-0005-0000-0000-0000481C0000}"/>
    <cellStyle name="Fecha 4 2 3 2" xfId="7276" xr:uid="{00000000-0005-0000-0000-0000491C0000}"/>
    <cellStyle name="Fecha 4 2 4" xfId="7277" xr:uid="{00000000-0005-0000-0000-00004A1C0000}"/>
    <cellStyle name="Fecha 4 2 5" xfId="7278" xr:uid="{00000000-0005-0000-0000-00004B1C0000}"/>
    <cellStyle name="Fecha 4 2 6" xfId="7279" xr:uid="{00000000-0005-0000-0000-00004C1C0000}"/>
    <cellStyle name="Fecha 4 2 7" xfId="7280" xr:uid="{00000000-0005-0000-0000-00004D1C0000}"/>
    <cellStyle name="Fecha 4 2 8" xfId="7281" xr:uid="{00000000-0005-0000-0000-00004E1C0000}"/>
    <cellStyle name="Fecha 4 2 9" xfId="7282" xr:uid="{00000000-0005-0000-0000-00004F1C0000}"/>
    <cellStyle name="Fecha 4 20" xfId="7283" xr:uid="{00000000-0005-0000-0000-0000501C0000}"/>
    <cellStyle name="Fecha 4 21" xfId="7284" xr:uid="{00000000-0005-0000-0000-0000511C0000}"/>
    <cellStyle name="Fecha 4 22" xfId="7285" xr:uid="{00000000-0005-0000-0000-0000521C0000}"/>
    <cellStyle name="Fecha 4 23" xfId="7286" xr:uid="{00000000-0005-0000-0000-0000531C0000}"/>
    <cellStyle name="Fecha 4 24" xfId="7287" xr:uid="{00000000-0005-0000-0000-0000541C0000}"/>
    <cellStyle name="Fecha 4 25" xfId="7288" xr:uid="{00000000-0005-0000-0000-0000551C0000}"/>
    <cellStyle name="Fecha 4 26" xfId="7289" xr:uid="{00000000-0005-0000-0000-0000561C0000}"/>
    <cellStyle name="Fecha 4 27" xfId="7290" xr:uid="{00000000-0005-0000-0000-0000571C0000}"/>
    <cellStyle name="Fecha 4 28" xfId="7291" xr:uid="{00000000-0005-0000-0000-0000581C0000}"/>
    <cellStyle name="Fecha 4 29" xfId="7292" xr:uid="{00000000-0005-0000-0000-0000591C0000}"/>
    <cellStyle name="Fecha 4 3" xfId="7293" xr:uid="{00000000-0005-0000-0000-00005A1C0000}"/>
    <cellStyle name="Fecha 4 3 2" xfId="7294" xr:uid="{00000000-0005-0000-0000-00005B1C0000}"/>
    <cellStyle name="Fecha 4 3 2 2" xfId="7295" xr:uid="{00000000-0005-0000-0000-00005C1C0000}"/>
    <cellStyle name="Fecha 4 3 2 2 2" xfId="7296" xr:uid="{00000000-0005-0000-0000-00005D1C0000}"/>
    <cellStyle name="Fecha 4 3 2 3" xfId="7297" xr:uid="{00000000-0005-0000-0000-00005E1C0000}"/>
    <cellStyle name="Fecha 4 3 3" xfId="7298" xr:uid="{00000000-0005-0000-0000-00005F1C0000}"/>
    <cellStyle name="Fecha 4 3 3 2" xfId="7299" xr:uid="{00000000-0005-0000-0000-0000601C0000}"/>
    <cellStyle name="Fecha 4 3 4" xfId="7300" xr:uid="{00000000-0005-0000-0000-0000611C0000}"/>
    <cellStyle name="Fecha 4 30" xfId="7301" xr:uid="{00000000-0005-0000-0000-0000621C0000}"/>
    <cellStyle name="Fecha 4 31" xfId="7302" xr:uid="{00000000-0005-0000-0000-0000631C0000}"/>
    <cellStyle name="Fecha 4 32" xfId="7303" xr:uid="{00000000-0005-0000-0000-0000641C0000}"/>
    <cellStyle name="Fecha 4 33" xfId="7304" xr:uid="{00000000-0005-0000-0000-0000651C0000}"/>
    <cellStyle name="Fecha 4 34" xfId="7305" xr:uid="{00000000-0005-0000-0000-0000661C0000}"/>
    <cellStyle name="Fecha 4 35" xfId="7306" xr:uid="{00000000-0005-0000-0000-0000671C0000}"/>
    <cellStyle name="Fecha 4 36" xfId="7307" xr:uid="{00000000-0005-0000-0000-0000681C0000}"/>
    <cellStyle name="Fecha 4 37" xfId="7308" xr:uid="{00000000-0005-0000-0000-0000691C0000}"/>
    <cellStyle name="Fecha 4 38" xfId="7309" xr:uid="{00000000-0005-0000-0000-00006A1C0000}"/>
    <cellStyle name="Fecha 4 39" xfId="7310" xr:uid="{00000000-0005-0000-0000-00006B1C0000}"/>
    <cellStyle name="Fecha 4 4" xfId="7311" xr:uid="{00000000-0005-0000-0000-00006C1C0000}"/>
    <cellStyle name="Fecha 4 4 2" xfId="7312" xr:uid="{00000000-0005-0000-0000-00006D1C0000}"/>
    <cellStyle name="Fecha 4 4 2 2" xfId="7313" xr:uid="{00000000-0005-0000-0000-00006E1C0000}"/>
    <cellStyle name="Fecha 4 4 2 2 2" xfId="7314" xr:uid="{00000000-0005-0000-0000-00006F1C0000}"/>
    <cellStyle name="Fecha 4 4 2 3" xfId="7315" xr:uid="{00000000-0005-0000-0000-0000701C0000}"/>
    <cellStyle name="Fecha 4 4 3" xfId="7316" xr:uid="{00000000-0005-0000-0000-0000711C0000}"/>
    <cellStyle name="Fecha 4 4 3 2" xfId="7317" xr:uid="{00000000-0005-0000-0000-0000721C0000}"/>
    <cellStyle name="Fecha 4 4 4" xfId="7318" xr:uid="{00000000-0005-0000-0000-0000731C0000}"/>
    <cellStyle name="Fecha 4 40" xfId="7319" xr:uid="{00000000-0005-0000-0000-0000741C0000}"/>
    <cellStyle name="Fecha 4 41" xfId="7320" xr:uid="{00000000-0005-0000-0000-0000751C0000}"/>
    <cellStyle name="Fecha 4 42" xfId="7321" xr:uid="{00000000-0005-0000-0000-0000761C0000}"/>
    <cellStyle name="Fecha 4 43" xfId="7322" xr:uid="{00000000-0005-0000-0000-0000771C0000}"/>
    <cellStyle name="Fecha 4 44" xfId="7323" xr:uid="{00000000-0005-0000-0000-0000781C0000}"/>
    <cellStyle name="Fecha 4 45" xfId="7324" xr:uid="{00000000-0005-0000-0000-0000791C0000}"/>
    <cellStyle name="Fecha 4 46" xfId="7325" xr:uid="{00000000-0005-0000-0000-00007A1C0000}"/>
    <cellStyle name="Fecha 4 47" xfId="7326" xr:uid="{00000000-0005-0000-0000-00007B1C0000}"/>
    <cellStyle name="Fecha 4 48" xfId="7327" xr:uid="{00000000-0005-0000-0000-00007C1C0000}"/>
    <cellStyle name="Fecha 4 49" xfId="7328" xr:uid="{00000000-0005-0000-0000-00007D1C0000}"/>
    <cellStyle name="Fecha 4 5" xfId="7329" xr:uid="{00000000-0005-0000-0000-00007E1C0000}"/>
    <cellStyle name="Fecha 4 5 2" xfId="7330" xr:uid="{00000000-0005-0000-0000-00007F1C0000}"/>
    <cellStyle name="Fecha 4 5 2 2" xfId="7331" xr:uid="{00000000-0005-0000-0000-0000801C0000}"/>
    <cellStyle name="Fecha 4 5 3" xfId="7332" xr:uid="{00000000-0005-0000-0000-0000811C0000}"/>
    <cellStyle name="Fecha 4 5 3 2" xfId="7333" xr:uid="{00000000-0005-0000-0000-0000821C0000}"/>
    <cellStyle name="Fecha 4 5 4" xfId="7334" xr:uid="{00000000-0005-0000-0000-0000831C0000}"/>
    <cellStyle name="Fecha 4 5 4 2" xfId="7335" xr:uid="{00000000-0005-0000-0000-0000841C0000}"/>
    <cellStyle name="Fecha 4 5 4 3" xfId="7336" xr:uid="{00000000-0005-0000-0000-0000851C0000}"/>
    <cellStyle name="Fecha 4 5 4 3 2" xfId="7337" xr:uid="{00000000-0005-0000-0000-0000861C0000}"/>
    <cellStyle name="Fecha 4 5 4 3 3" xfId="7338" xr:uid="{00000000-0005-0000-0000-0000871C0000}"/>
    <cellStyle name="Fecha 4 5 4 4" xfId="7339" xr:uid="{00000000-0005-0000-0000-0000881C0000}"/>
    <cellStyle name="Fecha 4 5 5" xfId="7340" xr:uid="{00000000-0005-0000-0000-0000891C0000}"/>
    <cellStyle name="Fecha 4 5 5 2" xfId="7341" xr:uid="{00000000-0005-0000-0000-00008A1C0000}"/>
    <cellStyle name="Fecha 4 5 5 3" xfId="7342" xr:uid="{00000000-0005-0000-0000-00008B1C0000}"/>
    <cellStyle name="Fecha 4 50" xfId="7343" xr:uid="{00000000-0005-0000-0000-00008C1C0000}"/>
    <cellStyle name="Fecha 4 51" xfId="7344" xr:uid="{00000000-0005-0000-0000-00008D1C0000}"/>
    <cellStyle name="Fecha 4 52" xfId="7345" xr:uid="{00000000-0005-0000-0000-00008E1C0000}"/>
    <cellStyle name="Fecha 4 53" xfId="7346" xr:uid="{00000000-0005-0000-0000-00008F1C0000}"/>
    <cellStyle name="Fecha 4 54" xfId="7347" xr:uid="{00000000-0005-0000-0000-0000901C0000}"/>
    <cellStyle name="Fecha 4 55" xfId="7348" xr:uid="{00000000-0005-0000-0000-0000911C0000}"/>
    <cellStyle name="Fecha 4 56" xfId="7349" xr:uid="{00000000-0005-0000-0000-0000921C0000}"/>
    <cellStyle name="Fecha 4 57" xfId="7350" xr:uid="{00000000-0005-0000-0000-0000931C0000}"/>
    <cellStyle name="Fecha 4 58" xfId="7351" xr:uid="{00000000-0005-0000-0000-0000941C0000}"/>
    <cellStyle name="Fecha 4 59" xfId="7352" xr:uid="{00000000-0005-0000-0000-0000951C0000}"/>
    <cellStyle name="Fecha 4 6" xfId="7353" xr:uid="{00000000-0005-0000-0000-0000961C0000}"/>
    <cellStyle name="Fecha 4 6 2" xfId="7354" xr:uid="{00000000-0005-0000-0000-0000971C0000}"/>
    <cellStyle name="Fecha 4 6 2 2" xfId="7355" xr:uid="{00000000-0005-0000-0000-0000981C0000}"/>
    <cellStyle name="Fecha 4 6 2 3" xfId="7356" xr:uid="{00000000-0005-0000-0000-0000991C0000}"/>
    <cellStyle name="Fecha 4 6 2 3 2" xfId="7357" xr:uid="{00000000-0005-0000-0000-00009A1C0000}"/>
    <cellStyle name="Fecha 4 6 2 3 3" xfId="7358" xr:uid="{00000000-0005-0000-0000-00009B1C0000}"/>
    <cellStyle name="Fecha 4 6 3" xfId="7359" xr:uid="{00000000-0005-0000-0000-00009C1C0000}"/>
    <cellStyle name="Fecha 4 6 3 2" xfId="7360" xr:uid="{00000000-0005-0000-0000-00009D1C0000}"/>
    <cellStyle name="Fecha 4 6 4" xfId="7361" xr:uid="{00000000-0005-0000-0000-00009E1C0000}"/>
    <cellStyle name="Fecha 4 6 4 2" xfId="7362" xr:uid="{00000000-0005-0000-0000-00009F1C0000}"/>
    <cellStyle name="Fecha 4 6 4 3" xfId="7363" xr:uid="{00000000-0005-0000-0000-0000A01C0000}"/>
    <cellStyle name="Fecha 4 6 5" xfId="7364" xr:uid="{00000000-0005-0000-0000-0000A11C0000}"/>
    <cellStyle name="Fecha 4 6 5 2" xfId="7365" xr:uid="{00000000-0005-0000-0000-0000A21C0000}"/>
    <cellStyle name="Fecha 4 6 5 3" xfId="7366" xr:uid="{00000000-0005-0000-0000-0000A31C0000}"/>
    <cellStyle name="Fecha 4 6 6" xfId="7367" xr:uid="{00000000-0005-0000-0000-0000A41C0000}"/>
    <cellStyle name="Fecha 4 60" xfId="7368" xr:uid="{00000000-0005-0000-0000-0000A51C0000}"/>
    <cellStyle name="Fecha 4 61" xfId="7369" xr:uid="{00000000-0005-0000-0000-0000A61C0000}"/>
    <cellStyle name="Fecha 4 62" xfId="7370" xr:uid="{00000000-0005-0000-0000-0000A71C0000}"/>
    <cellStyle name="Fecha 4 62 2" xfId="7371" xr:uid="{00000000-0005-0000-0000-0000A81C0000}"/>
    <cellStyle name="Fecha 4 62 3" xfId="7372" xr:uid="{00000000-0005-0000-0000-0000A91C0000}"/>
    <cellStyle name="Fecha 4 63" xfId="7373" xr:uid="{00000000-0005-0000-0000-0000AA1C0000}"/>
    <cellStyle name="Fecha 4 64" xfId="7374" xr:uid="{00000000-0005-0000-0000-0000AB1C0000}"/>
    <cellStyle name="Fecha 4 7" xfId="7375" xr:uid="{00000000-0005-0000-0000-0000AC1C0000}"/>
    <cellStyle name="Fecha 4 7 2" xfId="7376" xr:uid="{00000000-0005-0000-0000-0000AD1C0000}"/>
    <cellStyle name="Fecha 4 7 2 2" xfId="7377" xr:uid="{00000000-0005-0000-0000-0000AE1C0000}"/>
    <cellStyle name="Fecha 4 7 2 3" xfId="7378" xr:uid="{00000000-0005-0000-0000-0000AF1C0000}"/>
    <cellStyle name="Fecha 4 7 3" xfId="7379" xr:uid="{00000000-0005-0000-0000-0000B01C0000}"/>
    <cellStyle name="Fecha 4 7 4" xfId="7380" xr:uid="{00000000-0005-0000-0000-0000B11C0000}"/>
    <cellStyle name="Fecha 4 7 4 2" xfId="7381" xr:uid="{00000000-0005-0000-0000-0000B21C0000}"/>
    <cellStyle name="Fecha 4 7 4 3" xfId="7382" xr:uid="{00000000-0005-0000-0000-0000B31C0000}"/>
    <cellStyle name="Fecha 4 7 5" xfId="7383" xr:uid="{00000000-0005-0000-0000-0000B41C0000}"/>
    <cellStyle name="Fecha 4 8" xfId="7384" xr:uid="{00000000-0005-0000-0000-0000B51C0000}"/>
    <cellStyle name="Fecha 4 8 2" xfId="7385" xr:uid="{00000000-0005-0000-0000-0000B61C0000}"/>
    <cellStyle name="Fecha 4 9" xfId="7386" xr:uid="{00000000-0005-0000-0000-0000B71C0000}"/>
    <cellStyle name="Fecha 4 9 2" xfId="7387" xr:uid="{00000000-0005-0000-0000-0000B81C0000}"/>
    <cellStyle name="Fecha 4 9 3" xfId="7388" xr:uid="{00000000-0005-0000-0000-0000B91C0000}"/>
    <cellStyle name="Fecha 4 9 4" xfId="7389" xr:uid="{00000000-0005-0000-0000-0000BA1C0000}"/>
    <cellStyle name="Fecha 4_CUENTAS BANCARIAS" xfId="7390" xr:uid="{00000000-0005-0000-0000-0000BB1C0000}"/>
    <cellStyle name="Fecha 40" xfId="7391" xr:uid="{00000000-0005-0000-0000-0000BC1C0000}"/>
    <cellStyle name="Fecha 41" xfId="7392" xr:uid="{00000000-0005-0000-0000-0000BD1C0000}"/>
    <cellStyle name="Fecha 42" xfId="7393" xr:uid="{00000000-0005-0000-0000-0000BE1C0000}"/>
    <cellStyle name="Fecha 43" xfId="7394" xr:uid="{00000000-0005-0000-0000-0000BF1C0000}"/>
    <cellStyle name="Fecha 44" xfId="7395" xr:uid="{00000000-0005-0000-0000-0000C01C0000}"/>
    <cellStyle name="Fecha 45" xfId="7396" xr:uid="{00000000-0005-0000-0000-0000C11C0000}"/>
    <cellStyle name="Fecha 46" xfId="7397" xr:uid="{00000000-0005-0000-0000-0000C21C0000}"/>
    <cellStyle name="Fecha 47" xfId="7398" xr:uid="{00000000-0005-0000-0000-0000C31C0000}"/>
    <cellStyle name="Fecha 48" xfId="7399" xr:uid="{00000000-0005-0000-0000-0000C41C0000}"/>
    <cellStyle name="Fecha 49" xfId="7400" xr:uid="{00000000-0005-0000-0000-0000C51C0000}"/>
    <cellStyle name="Fecha 5" xfId="7401" xr:uid="{00000000-0005-0000-0000-0000C61C0000}"/>
    <cellStyle name="Fecha 5 10" xfId="7402" xr:uid="{00000000-0005-0000-0000-0000C71C0000}"/>
    <cellStyle name="Fecha 5 11" xfId="7403" xr:uid="{00000000-0005-0000-0000-0000C81C0000}"/>
    <cellStyle name="Fecha 5 12" xfId="7404" xr:uid="{00000000-0005-0000-0000-0000C91C0000}"/>
    <cellStyle name="Fecha 5 12 2" xfId="7405" xr:uid="{00000000-0005-0000-0000-0000CA1C0000}"/>
    <cellStyle name="Fecha 5 2" xfId="7406" xr:uid="{00000000-0005-0000-0000-0000CB1C0000}"/>
    <cellStyle name="Fecha 5 2 2" xfId="7407" xr:uid="{00000000-0005-0000-0000-0000CC1C0000}"/>
    <cellStyle name="Fecha 5 2 2 2" xfId="7408" xr:uid="{00000000-0005-0000-0000-0000CD1C0000}"/>
    <cellStyle name="Fecha 5 2 3" xfId="7409" xr:uid="{00000000-0005-0000-0000-0000CE1C0000}"/>
    <cellStyle name="Fecha 5 2 3 2" xfId="7410" xr:uid="{00000000-0005-0000-0000-0000CF1C0000}"/>
    <cellStyle name="Fecha 5 3" xfId="7411" xr:uid="{00000000-0005-0000-0000-0000D01C0000}"/>
    <cellStyle name="Fecha 5 3 2" xfId="7412" xr:uid="{00000000-0005-0000-0000-0000D11C0000}"/>
    <cellStyle name="Fecha 5 4" xfId="7413" xr:uid="{00000000-0005-0000-0000-0000D21C0000}"/>
    <cellStyle name="Fecha 5 5" xfId="7414" xr:uid="{00000000-0005-0000-0000-0000D31C0000}"/>
    <cellStyle name="Fecha 5 6" xfId="7415" xr:uid="{00000000-0005-0000-0000-0000D41C0000}"/>
    <cellStyle name="Fecha 5 7" xfId="7416" xr:uid="{00000000-0005-0000-0000-0000D51C0000}"/>
    <cellStyle name="Fecha 5 8" xfId="7417" xr:uid="{00000000-0005-0000-0000-0000D61C0000}"/>
    <cellStyle name="Fecha 5 9" xfId="7418" xr:uid="{00000000-0005-0000-0000-0000D71C0000}"/>
    <cellStyle name="Fecha 50" xfId="7419" xr:uid="{00000000-0005-0000-0000-0000D81C0000}"/>
    <cellStyle name="Fecha 51" xfId="7420" xr:uid="{00000000-0005-0000-0000-0000D91C0000}"/>
    <cellStyle name="Fecha 52" xfId="7421" xr:uid="{00000000-0005-0000-0000-0000DA1C0000}"/>
    <cellStyle name="Fecha 53" xfId="7422" xr:uid="{00000000-0005-0000-0000-0000DB1C0000}"/>
    <cellStyle name="Fecha 54" xfId="7423" xr:uid="{00000000-0005-0000-0000-0000DC1C0000}"/>
    <cellStyle name="Fecha 55" xfId="7424" xr:uid="{00000000-0005-0000-0000-0000DD1C0000}"/>
    <cellStyle name="Fecha 56" xfId="7425" xr:uid="{00000000-0005-0000-0000-0000DE1C0000}"/>
    <cellStyle name="Fecha 57" xfId="7426" xr:uid="{00000000-0005-0000-0000-0000DF1C0000}"/>
    <cellStyle name="Fecha 58" xfId="7427" xr:uid="{00000000-0005-0000-0000-0000E01C0000}"/>
    <cellStyle name="Fecha 59" xfId="7428" xr:uid="{00000000-0005-0000-0000-0000E11C0000}"/>
    <cellStyle name="Fecha 6" xfId="7429" xr:uid="{00000000-0005-0000-0000-0000E21C0000}"/>
    <cellStyle name="Fecha 6 2" xfId="7430" xr:uid="{00000000-0005-0000-0000-0000E31C0000}"/>
    <cellStyle name="Fecha 6 2 2" xfId="7431" xr:uid="{00000000-0005-0000-0000-0000E41C0000}"/>
    <cellStyle name="Fecha 6 2 2 2" xfId="7432" xr:uid="{00000000-0005-0000-0000-0000E51C0000}"/>
    <cellStyle name="Fecha 6 2 3" xfId="7433" xr:uid="{00000000-0005-0000-0000-0000E61C0000}"/>
    <cellStyle name="Fecha 6 2 4" xfId="7434" xr:uid="{00000000-0005-0000-0000-0000E71C0000}"/>
    <cellStyle name="Fecha 6 3" xfId="7435" xr:uid="{00000000-0005-0000-0000-0000E81C0000}"/>
    <cellStyle name="Fecha 6 3 2" xfId="7436" xr:uid="{00000000-0005-0000-0000-0000E91C0000}"/>
    <cellStyle name="Fecha 6 3 3" xfId="7437" xr:uid="{00000000-0005-0000-0000-0000EA1C0000}"/>
    <cellStyle name="Fecha 6 4" xfId="7438" xr:uid="{00000000-0005-0000-0000-0000EB1C0000}"/>
    <cellStyle name="Fecha 60" xfId="7439" xr:uid="{00000000-0005-0000-0000-0000EC1C0000}"/>
    <cellStyle name="Fecha 61" xfId="7440" xr:uid="{00000000-0005-0000-0000-0000ED1C0000}"/>
    <cellStyle name="Fecha 62" xfId="7441" xr:uid="{00000000-0005-0000-0000-0000EE1C0000}"/>
    <cellStyle name="Fecha 63" xfId="7442" xr:uid="{00000000-0005-0000-0000-0000EF1C0000}"/>
    <cellStyle name="Fecha 64" xfId="7443" xr:uid="{00000000-0005-0000-0000-0000F01C0000}"/>
    <cellStyle name="Fecha 65" xfId="7444" xr:uid="{00000000-0005-0000-0000-0000F11C0000}"/>
    <cellStyle name="Fecha 65 2" xfId="7445" xr:uid="{00000000-0005-0000-0000-0000F21C0000}"/>
    <cellStyle name="Fecha 65 3" xfId="7446" xr:uid="{00000000-0005-0000-0000-0000F31C0000}"/>
    <cellStyle name="Fecha 66" xfId="7447" xr:uid="{00000000-0005-0000-0000-0000F41C0000}"/>
    <cellStyle name="Fecha 66 2" xfId="7448" xr:uid="{00000000-0005-0000-0000-0000F51C0000}"/>
    <cellStyle name="Fecha 66 3" xfId="7449" xr:uid="{00000000-0005-0000-0000-0000F61C0000}"/>
    <cellStyle name="Fecha 66 4" xfId="7450" xr:uid="{00000000-0005-0000-0000-0000F71C0000}"/>
    <cellStyle name="Fecha 67" xfId="7451" xr:uid="{00000000-0005-0000-0000-0000F81C0000}"/>
    <cellStyle name="Fecha 67 2" xfId="7452" xr:uid="{00000000-0005-0000-0000-0000F91C0000}"/>
    <cellStyle name="Fecha 67 3" xfId="7453" xr:uid="{00000000-0005-0000-0000-0000FA1C0000}"/>
    <cellStyle name="Fecha 68" xfId="7454" xr:uid="{00000000-0005-0000-0000-0000FB1C0000}"/>
    <cellStyle name="Fecha 68 2" xfId="7455" xr:uid="{00000000-0005-0000-0000-0000FC1C0000}"/>
    <cellStyle name="Fecha 68 3" xfId="7456" xr:uid="{00000000-0005-0000-0000-0000FD1C0000}"/>
    <cellStyle name="Fecha 69" xfId="7457" xr:uid="{00000000-0005-0000-0000-0000FE1C0000}"/>
    <cellStyle name="Fecha 7" xfId="7458" xr:uid="{00000000-0005-0000-0000-0000FF1C0000}"/>
    <cellStyle name="Fecha 7 2" xfId="7459" xr:uid="{00000000-0005-0000-0000-0000001D0000}"/>
    <cellStyle name="Fecha 7 2 2" xfId="7460" xr:uid="{00000000-0005-0000-0000-0000011D0000}"/>
    <cellStyle name="Fecha 7 2 2 2" xfId="7461" xr:uid="{00000000-0005-0000-0000-0000021D0000}"/>
    <cellStyle name="Fecha 7 2 3" xfId="7462" xr:uid="{00000000-0005-0000-0000-0000031D0000}"/>
    <cellStyle name="Fecha 7 2 4" xfId="7463" xr:uid="{00000000-0005-0000-0000-0000041D0000}"/>
    <cellStyle name="Fecha 7 3" xfId="7464" xr:uid="{00000000-0005-0000-0000-0000051D0000}"/>
    <cellStyle name="Fecha 7 3 2" xfId="7465" xr:uid="{00000000-0005-0000-0000-0000061D0000}"/>
    <cellStyle name="Fecha 7 3 3" xfId="7466" xr:uid="{00000000-0005-0000-0000-0000071D0000}"/>
    <cellStyle name="Fecha 7 4" xfId="7467" xr:uid="{00000000-0005-0000-0000-0000081D0000}"/>
    <cellStyle name="Fecha 70" xfId="7468" xr:uid="{00000000-0005-0000-0000-0000091D0000}"/>
    <cellStyle name="Fecha 71" xfId="7469" xr:uid="{00000000-0005-0000-0000-00000A1D0000}"/>
    <cellStyle name="Fecha 72" xfId="7470" xr:uid="{00000000-0005-0000-0000-00000B1D0000}"/>
    <cellStyle name="Fecha 73" xfId="7471" xr:uid="{00000000-0005-0000-0000-00000C1D0000}"/>
    <cellStyle name="Fecha 74" xfId="7472" xr:uid="{00000000-0005-0000-0000-00000D1D0000}"/>
    <cellStyle name="Fecha 75" xfId="7473" xr:uid="{00000000-0005-0000-0000-00000E1D0000}"/>
    <cellStyle name="Fecha 76" xfId="7474" xr:uid="{00000000-0005-0000-0000-00000F1D0000}"/>
    <cellStyle name="Fecha 77" xfId="7475" xr:uid="{00000000-0005-0000-0000-0000101D0000}"/>
    <cellStyle name="Fecha 78" xfId="7476" xr:uid="{00000000-0005-0000-0000-0000111D0000}"/>
    <cellStyle name="Fecha 79" xfId="7477" xr:uid="{00000000-0005-0000-0000-0000121D0000}"/>
    <cellStyle name="Fecha 8" xfId="7478" xr:uid="{00000000-0005-0000-0000-0000131D0000}"/>
    <cellStyle name="Fecha 8 2" xfId="7479" xr:uid="{00000000-0005-0000-0000-0000141D0000}"/>
    <cellStyle name="Fecha 8 2 2" xfId="7480" xr:uid="{00000000-0005-0000-0000-0000151D0000}"/>
    <cellStyle name="Fecha 8 2 3" xfId="7481" xr:uid="{00000000-0005-0000-0000-0000161D0000}"/>
    <cellStyle name="Fecha 8 3" xfId="7482" xr:uid="{00000000-0005-0000-0000-0000171D0000}"/>
    <cellStyle name="Fecha 8 3 2" xfId="7483" xr:uid="{00000000-0005-0000-0000-0000181D0000}"/>
    <cellStyle name="Fecha 8 3 3" xfId="7484" xr:uid="{00000000-0005-0000-0000-0000191D0000}"/>
    <cellStyle name="Fecha 8 4" xfId="7485" xr:uid="{00000000-0005-0000-0000-00001A1D0000}"/>
    <cellStyle name="Fecha 8 4 2" xfId="7486" xr:uid="{00000000-0005-0000-0000-00001B1D0000}"/>
    <cellStyle name="Fecha 8 4 3" xfId="7487" xr:uid="{00000000-0005-0000-0000-00001C1D0000}"/>
    <cellStyle name="Fecha 8 4 3 2" xfId="7488" xr:uid="{00000000-0005-0000-0000-00001D1D0000}"/>
    <cellStyle name="Fecha 8 4 3 3" xfId="7489" xr:uid="{00000000-0005-0000-0000-00001E1D0000}"/>
    <cellStyle name="Fecha 8 4 4" xfId="7490" xr:uid="{00000000-0005-0000-0000-00001F1D0000}"/>
    <cellStyle name="Fecha 8 5" xfId="7491" xr:uid="{00000000-0005-0000-0000-0000201D0000}"/>
    <cellStyle name="Fecha 8 5 2" xfId="7492" xr:uid="{00000000-0005-0000-0000-0000211D0000}"/>
    <cellStyle name="Fecha 8 5 3" xfId="7493" xr:uid="{00000000-0005-0000-0000-0000221D0000}"/>
    <cellStyle name="Fecha 80" xfId="7494" xr:uid="{00000000-0005-0000-0000-0000231D0000}"/>
    <cellStyle name="Fecha 81" xfId="7495" xr:uid="{00000000-0005-0000-0000-0000241D0000}"/>
    <cellStyle name="Fecha 82" xfId="7496" xr:uid="{00000000-0005-0000-0000-0000251D0000}"/>
    <cellStyle name="Fecha 83" xfId="7497" xr:uid="{00000000-0005-0000-0000-0000261D0000}"/>
    <cellStyle name="Fecha 84" xfId="7498" xr:uid="{00000000-0005-0000-0000-0000271D0000}"/>
    <cellStyle name="Fecha 85" xfId="7499" xr:uid="{00000000-0005-0000-0000-0000281D0000}"/>
    <cellStyle name="Fecha 86" xfId="7500" xr:uid="{00000000-0005-0000-0000-0000291D0000}"/>
    <cellStyle name="Fecha 87" xfId="7501" xr:uid="{00000000-0005-0000-0000-00002A1D0000}"/>
    <cellStyle name="Fecha 9" xfId="7502" xr:uid="{00000000-0005-0000-0000-00002B1D0000}"/>
    <cellStyle name="Fecha 9 2" xfId="7503" xr:uid="{00000000-0005-0000-0000-00002C1D0000}"/>
    <cellStyle name="Fecha 9 2 2" xfId="7504" xr:uid="{00000000-0005-0000-0000-00002D1D0000}"/>
    <cellStyle name="Fecha 9 2 3" xfId="7505" xr:uid="{00000000-0005-0000-0000-00002E1D0000}"/>
    <cellStyle name="Fecha 9 2 3 2" xfId="7506" xr:uid="{00000000-0005-0000-0000-00002F1D0000}"/>
    <cellStyle name="Fecha 9 2 3 3" xfId="7507" xr:uid="{00000000-0005-0000-0000-0000301D0000}"/>
    <cellStyle name="Fecha 9 2 4" xfId="7508" xr:uid="{00000000-0005-0000-0000-0000311D0000}"/>
    <cellStyle name="Fecha 9 3" xfId="7509" xr:uid="{00000000-0005-0000-0000-0000321D0000}"/>
    <cellStyle name="Fecha 9 3 2" xfId="7510" xr:uid="{00000000-0005-0000-0000-0000331D0000}"/>
    <cellStyle name="Fecha 9 3 3" xfId="7511" xr:uid="{00000000-0005-0000-0000-0000341D0000}"/>
    <cellStyle name="Fecha 9 4" xfId="7512" xr:uid="{00000000-0005-0000-0000-0000351D0000}"/>
    <cellStyle name="Fecha 9 4 2" xfId="7513" xr:uid="{00000000-0005-0000-0000-0000361D0000}"/>
    <cellStyle name="Fecha 9 4 3" xfId="7514" xr:uid="{00000000-0005-0000-0000-0000371D0000}"/>
    <cellStyle name="Fecha 9 5" xfId="7515" xr:uid="{00000000-0005-0000-0000-0000381D0000}"/>
    <cellStyle name="Fecha 9 5 2" xfId="7516" xr:uid="{00000000-0005-0000-0000-0000391D0000}"/>
    <cellStyle name="Fecha 9 5 3" xfId="7517" xr:uid="{00000000-0005-0000-0000-00003A1D0000}"/>
    <cellStyle name="Fecha 9 6" xfId="7518" xr:uid="{00000000-0005-0000-0000-00003B1D0000}"/>
    <cellStyle name="Fecha_Analisis Todos los  Honorarios 2010 con Proyecto de Ley" xfId="7519" xr:uid="{00000000-0005-0000-0000-00003C1D0000}"/>
    <cellStyle name="Fijo" xfId="7520" xr:uid="{00000000-0005-0000-0000-00003D1D0000}"/>
    <cellStyle name="Fijo 10" xfId="7521" xr:uid="{00000000-0005-0000-0000-00003E1D0000}"/>
    <cellStyle name="Fijo 10 2" xfId="7522" xr:uid="{00000000-0005-0000-0000-00003F1D0000}"/>
    <cellStyle name="Fijo 10 2 2" xfId="7523" xr:uid="{00000000-0005-0000-0000-0000401D0000}"/>
    <cellStyle name="Fijo 10 2 3" xfId="7524" xr:uid="{00000000-0005-0000-0000-0000411D0000}"/>
    <cellStyle name="Fijo 10 2 4" xfId="7525" xr:uid="{00000000-0005-0000-0000-0000421D0000}"/>
    <cellStyle name="Fijo 10 3" xfId="7526" xr:uid="{00000000-0005-0000-0000-0000431D0000}"/>
    <cellStyle name="Fijo 10 3 2" xfId="7527" xr:uid="{00000000-0005-0000-0000-0000441D0000}"/>
    <cellStyle name="Fijo 10 4" xfId="7528" xr:uid="{00000000-0005-0000-0000-0000451D0000}"/>
    <cellStyle name="Fijo 10 4 2" xfId="7529" xr:uid="{00000000-0005-0000-0000-0000461D0000}"/>
    <cellStyle name="Fijo 10 4 3" xfId="7530" xr:uid="{00000000-0005-0000-0000-0000471D0000}"/>
    <cellStyle name="Fijo 10 5" xfId="7531" xr:uid="{00000000-0005-0000-0000-0000481D0000}"/>
    <cellStyle name="Fijo 11" xfId="7532" xr:uid="{00000000-0005-0000-0000-0000491D0000}"/>
    <cellStyle name="Fijo 11 2" xfId="7533" xr:uid="{00000000-0005-0000-0000-00004A1D0000}"/>
    <cellStyle name="Fijo 12" xfId="7534" xr:uid="{00000000-0005-0000-0000-00004B1D0000}"/>
    <cellStyle name="Fijo 12 2" xfId="7535" xr:uid="{00000000-0005-0000-0000-00004C1D0000}"/>
    <cellStyle name="Fijo 12 3" xfId="7536" xr:uid="{00000000-0005-0000-0000-00004D1D0000}"/>
    <cellStyle name="Fijo 12 4" xfId="7537" xr:uid="{00000000-0005-0000-0000-00004E1D0000}"/>
    <cellStyle name="Fijo 12 5" xfId="7538" xr:uid="{00000000-0005-0000-0000-00004F1D0000}"/>
    <cellStyle name="Fijo 13" xfId="7539" xr:uid="{00000000-0005-0000-0000-0000501D0000}"/>
    <cellStyle name="Fijo 13 2" xfId="7540" xr:uid="{00000000-0005-0000-0000-0000511D0000}"/>
    <cellStyle name="Fijo 13 2 2" xfId="7541" xr:uid="{00000000-0005-0000-0000-0000521D0000}"/>
    <cellStyle name="Fijo 13 2 3" xfId="7542" xr:uid="{00000000-0005-0000-0000-0000531D0000}"/>
    <cellStyle name="Fijo 14" xfId="7543" xr:uid="{00000000-0005-0000-0000-0000541D0000}"/>
    <cellStyle name="Fijo 15" xfId="7544" xr:uid="{00000000-0005-0000-0000-0000551D0000}"/>
    <cellStyle name="Fijo 16" xfId="7545" xr:uid="{00000000-0005-0000-0000-0000561D0000}"/>
    <cellStyle name="Fijo 17" xfId="7546" xr:uid="{00000000-0005-0000-0000-0000571D0000}"/>
    <cellStyle name="Fijo 18" xfId="7547" xr:uid="{00000000-0005-0000-0000-0000581D0000}"/>
    <cellStyle name="Fijo 19" xfId="7548" xr:uid="{00000000-0005-0000-0000-0000591D0000}"/>
    <cellStyle name="Fijo 2" xfId="7549" xr:uid="{00000000-0005-0000-0000-00005A1D0000}"/>
    <cellStyle name="Fijo 2 10" xfId="7550" xr:uid="{00000000-0005-0000-0000-00005B1D0000}"/>
    <cellStyle name="Fijo 2 11" xfId="7551" xr:uid="{00000000-0005-0000-0000-00005C1D0000}"/>
    <cellStyle name="Fijo 2 12" xfId="7552" xr:uid="{00000000-0005-0000-0000-00005D1D0000}"/>
    <cellStyle name="Fijo 2 13" xfId="7553" xr:uid="{00000000-0005-0000-0000-00005E1D0000}"/>
    <cellStyle name="Fijo 2 14" xfId="7554" xr:uid="{00000000-0005-0000-0000-00005F1D0000}"/>
    <cellStyle name="Fijo 2 15" xfId="7555" xr:uid="{00000000-0005-0000-0000-0000601D0000}"/>
    <cellStyle name="Fijo 2 16" xfId="7556" xr:uid="{00000000-0005-0000-0000-0000611D0000}"/>
    <cellStyle name="Fijo 2 17" xfId="7557" xr:uid="{00000000-0005-0000-0000-0000621D0000}"/>
    <cellStyle name="Fijo 2 18" xfId="7558" xr:uid="{00000000-0005-0000-0000-0000631D0000}"/>
    <cellStyle name="Fijo 2 19" xfId="7559" xr:uid="{00000000-0005-0000-0000-0000641D0000}"/>
    <cellStyle name="Fijo 2 2" xfId="7560" xr:uid="{00000000-0005-0000-0000-0000651D0000}"/>
    <cellStyle name="Fijo 2 2 10" xfId="7561" xr:uid="{00000000-0005-0000-0000-0000661D0000}"/>
    <cellStyle name="Fijo 2 2 10 2" xfId="7562" xr:uid="{00000000-0005-0000-0000-0000671D0000}"/>
    <cellStyle name="Fijo 2 2 10 2 2" xfId="7563" xr:uid="{00000000-0005-0000-0000-0000681D0000}"/>
    <cellStyle name="Fijo 2 2 10 2 3" xfId="7564" xr:uid="{00000000-0005-0000-0000-0000691D0000}"/>
    <cellStyle name="Fijo 2 2 11" xfId="7565" xr:uid="{00000000-0005-0000-0000-00006A1D0000}"/>
    <cellStyle name="Fijo 2 2 12" xfId="7566" xr:uid="{00000000-0005-0000-0000-00006B1D0000}"/>
    <cellStyle name="Fijo 2 2 13" xfId="7567" xr:uid="{00000000-0005-0000-0000-00006C1D0000}"/>
    <cellStyle name="Fijo 2 2 14" xfId="7568" xr:uid="{00000000-0005-0000-0000-00006D1D0000}"/>
    <cellStyle name="Fijo 2 2 15" xfId="7569" xr:uid="{00000000-0005-0000-0000-00006E1D0000}"/>
    <cellStyle name="Fijo 2 2 16" xfId="7570" xr:uid="{00000000-0005-0000-0000-00006F1D0000}"/>
    <cellStyle name="Fijo 2 2 17" xfId="7571" xr:uid="{00000000-0005-0000-0000-0000701D0000}"/>
    <cellStyle name="Fijo 2 2 18" xfId="7572" xr:uid="{00000000-0005-0000-0000-0000711D0000}"/>
    <cellStyle name="Fijo 2 2 19" xfId="7573" xr:uid="{00000000-0005-0000-0000-0000721D0000}"/>
    <cellStyle name="Fijo 2 2 2" xfId="7574" xr:uid="{00000000-0005-0000-0000-0000731D0000}"/>
    <cellStyle name="Fijo 2 2 2 10" xfId="7575" xr:uid="{00000000-0005-0000-0000-0000741D0000}"/>
    <cellStyle name="Fijo 2 2 2 11" xfId="7576" xr:uid="{00000000-0005-0000-0000-0000751D0000}"/>
    <cellStyle name="Fijo 2 2 2 12" xfId="7577" xr:uid="{00000000-0005-0000-0000-0000761D0000}"/>
    <cellStyle name="Fijo 2 2 2 13" xfId="7578" xr:uid="{00000000-0005-0000-0000-0000771D0000}"/>
    <cellStyle name="Fijo 2 2 2 14" xfId="7579" xr:uid="{00000000-0005-0000-0000-0000781D0000}"/>
    <cellStyle name="Fijo 2 2 2 15" xfId="7580" xr:uid="{00000000-0005-0000-0000-0000791D0000}"/>
    <cellStyle name="Fijo 2 2 2 16" xfId="7581" xr:uid="{00000000-0005-0000-0000-00007A1D0000}"/>
    <cellStyle name="Fijo 2 2 2 17" xfId="7582" xr:uid="{00000000-0005-0000-0000-00007B1D0000}"/>
    <cellStyle name="Fijo 2 2 2 18" xfId="7583" xr:uid="{00000000-0005-0000-0000-00007C1D0000}"/>
    <cellStyle name="Fijo 2 2 2 19" xfId="7584" xr:uid="{00000000-0005-0000-0000-00007D1D0000}"/>
    <cellStyle name="Fijo 2 2 2 2" xfId="7585" xr:uid="{00000000-0005-0000-0000-00007E1D0000}"/>
    <cellStyle name="Fijo 2 2 2 2 2" xfId="7586" xr:uid="{00000000-0005-0000-0000-00007F1D0000}"/>
    <cellStyle name="Fijo 2 2 2 2 2 2" xfId="7587" xr:uid="{00000000-0005-0000-0000-0000801D0000}"/>
    <cellStyle name="Fijo 2 2 2 2 3" xfId="7588" xr:uid="{00000000-0005-0000-0000-0000811D0000}"/>
    <cellStyle name="Fijo 2 2 2 3" xfId="7589" xr:uid="{00000000-0005-0000-0000-0000821D0000}"/>
    <cellStyle name="Fijo 2 2 2 3 2" xfId="7590" xr:uid="{00000000-0005-0000-0000-0000831D0000}"/>
    <cellStyle name="Fijo 2 2 2 4" xfId="7591" xr:uid="{00000000-0005-0000-0000-0000841D0000}"/>
    <cellStyle name="Fijo 2 2 2 5" xfId="7592" xr:uid="{00000000-0005-0000-0000-0000851D0000}"/>
    <cellStyle name="Fijo 2 2 2 6" xfId="7593" xr:uid="{00000000-0005-0000-0000-0000861D0000}"/>
    <cellStyle name="Fijo 2 2 2 7" xfId="7594" xr:uid="{00000000-0005-0000-0000-0000871D0000}"/>
    <cellStyle name="Fijo 2 2 2 8" xfId="7595" xr:uid="{00000000-0005-0000-0000-0000881D0000}"/>
    <cellStyle name="Fijo 2 2 2 9" xfId="7596" xr:uid="{00000000-0005-0000-0000-0000891D0000}"/>
    <cellStyle name="Fijo 2 2 2_MARZO GENERAL BECAS 2009 TRANSF 20 03 09 DAF V2" xfId="7597" xr:uid="{00000000-0005-0000-0000-00008A1D0000}"/>
    <cellStyle name="Fijo 2 2 20" xfId="7598" xr:uid="{00000000-0005-0000-0000-00008B1D0000}"/>
    <cellStyle name="Fijo 2 2 21" xfId="7599" xr:uid="{00000000-0005-0000-0000-00008C1D0000}"/>
    <cellStyle name="Fijo 2 2 22" xfId="7600" xr:uid="{00000000-0005-0000-0000-00008D1D0000}"/>
    <cellStyle name="Fijo 2 2 23" xfId="7601" xr:uid="{00000000-0005-0000-0000-00008E1D0000}"/>
    <cellStyle name="Fijo 2 2 24" xfId="7602" xr:uid="{00000000-0005-0000-0000-00008F1D0000}"/>
    <cellStyle name="Fijo 2 2 25" xfId="7603" xr:uid="{00000000-0005-0000-0000-0000901D0000}"/>
    <cellStyle name="Fijo 2 2 26" xfId="7604" xr:uid="{00000000-0005-0000-0000-0000911D0000}"/>
    <cellStyle name="Fijo 2 2 27" xfId="7605" xr:uid="{00000000-0005-0000-0000-0000921D0000}"/>
    <cellStyle name="Fijo 2 2 28" xfId="7606" xr:uid="{00000000-0005-0000-0000-0000931D0000}"/>
    <cellStyle name="Fijo 2 2 29" xfId="7607" xr:uid="{00000000-0005-0000-0000-0000941D0000}"/>
    <cellStyle name="Fijo 2 2 3" xfId="7608" xr:uid="{00000000-0005-0000-0000-0000951D0000}"/>
    <cellStyle name="Fijo 2 2 3 2" xfId="7609" xr:uid="{00000000-0005-0000-0000-0000961D0000}"/>
    <cellStyle name="Fijo 2 2 3 2 2" xfId="7610" xr:uid="{00000000-0005-0000-0000-0000971D0000}"/>
    <cellStyle name="Fijo 2 2 3 2 2 2" xfId="7611" xr:uid="{00000000-0005-0000-0000-0000981D0000}"/>
    <cellStyle name="Fijo 2 2 3 2 3" xfId="7612" xr:uid="{00000000-0005-0000-0000-0000991D0000}"/>
    <cellStyle name="Fijo 2 2 3 3" xfId="7613" xr:uid="{00000000-0005-0000-0000-00009A1D0000}"/>
    <cellStyle name="Fijo 2 2 3 3 2" xfId="7614" xr:uid="{00000000-0005-0000-0000-00009B1D0000}"/>
    <cellStyle name="Fijo 2 2 3 4" xfId="7615" xr:uid="{00000000-0005-0000-0000-00009C1D0000}"/>
    <cellStyle name="Fijo 2 2 30" xfId="7616" xr:uid="{00000000-0005-0000-0000-00009D1D0000}"/>
    <cellStyle name="Fijo 2 2 31" xfId="7617" xr:uid="{00000000-0005-0000-0000-00009E1D0000}"/>
    <cellStyle name="Fijo 2 2 32" xfId="7618" xr:uid="{00000000-0005-0000-0000-00009F1D0000}"/>
    <cellStyle name="Fijo 2 2 33" xfId="7619" xr:uid="{00000000-0005-0000-0000-0000A01D0000}"/>
    <cellStyle name="Fijo 2 2 34" xfId="7620" xr:uid="{00000000-0005-0000-0000-0000A11D0000}"/>
    <cellStyle name="Fijo 2 2 35" xfId="7621" xr:uid="{00000000-0005-0000-0000-0000A21D0000}"/>
    <cellStyle name="Fijo 2 2 36" xfId="7622" xr:uid="{00000000-0005-0000-0000-0000A31D0000}"/>
    <cellStyle name="Fijo 2 2 37" xfId="7623" xr:uid="{00000000-0005-0000-0000-0000A41D0000}"/>
    <cellStyle name="Fijo 2 2 38" xfId="7624" xr:uid="{00000000-0005-0000-0000-0000A51D0000}"/>
    <cellStyle name="Fijo 2 2 39" xfId="7625" xr:uid="{00000000-0005-0000-0000-0000A61D0000}"/>
    <cellStyle name="Fijo 2 2 4" xfId="7626" xr:uid="{00000000-0005-0000-0000-0000A71D0000}"/>
    <cellStyle name="Fijo 2 2 4 2" xfId="7627" xr:uid="{00000000-0005-0000-0000-0000A81D0000}"/>
    <cellStyle name="Fijo 2 2 4 2 2" xfId="7628" xr:uid="{00000000-0005-0000-0000-0000A91D0000}"/>
    <cellStyle name="Fijo 2 2 4 2 2 2" xfId="7629" xr:uid="{00000000-0005-0000-0000-0000AA1D0000}"/>
    <cellStyle name="Fijo 2 2 4 2 3" xfId="7630" xr:uid="{00000000-0005-0000-0000-0000AB1D0000}"/>
    <cellStyle name="Fijo 2 2 4 3" xfId="7631" xr:uid="{00000000-0005-0000-0000-0000AC1D0000}"/>
    <cellStyle name="Fijo 2 2 4 3 2" xfId="7632" xr:uid="{00000000-0005-0000-0000-0000AD1D0000}"/>
    <cellStyle name="Fijo 2 2 4 4" xfId="7633" xr:uid="{00000000-0005-0000-0000-0000AE1D0000}"/>
    <cellStyle name="Fijo 2 2 40" xfId="7634" xr:uid="{00000000-0005-0000-0000-0000AF1D0000}"/>
    <cellStyle name="Fijo 2 2 41" xfId="7635" xr:uid="{00000000-0005-0000-0000-0000B01D0000}"/>
    <cellStyle name="Fijo 2 2 42" xfId="7636" xr:uid="{00000000-0005-0000-0000-0000B11D0000}"/>
    <cellStyle name="Fijo 2 2 43" xfId="7637" xr:uid="{00000000-0005-0000-0000-0000B21D0000}"/>
    <cellStyle name="Fijo 2 2 44" xfId="7638" xr:uid="{00000000-0005-0000-0000-0000B31D0000}"/>
    <cellStyle name="Fijo 2 2 45" xfId="7639" xr:uid="{00000000-0005-0000-0000-0000B41D0000}"/>
    <cellStyle name="Fijo 2 2 46" xfId="7640" xr:uid="{00000000-0005-0000-0000-0000B51D0000}"/>
    <cellStyle name="Fijo 2 2 47" xfId="7641" xr:uid="{00000000-0005-0000-0000-0000B61D0000}"/>
    <cellStyle name="Fijo 2 2 48" xfId="7642" xr:uid="{00000000-0005-0000-0000-0000B71D0000}"/>
    <cellStyle name="Fijo 2 2 49" xfId="7643" xr:uid="{00000000-0005-0000-0000-0000B81D0000}"/>
    <cellStyle name="Fijo 2 2 5" xfId="7644" xr:uid="{00000000-0005-0000-0000-0000B91D0000}"/>
    <cellStyle name="Fijo 2 2 5 2" xfId="7645" xr:uid="{00000000-0005-0000-0000-0000BA1D0000}"/>
    <cellStyle name="Fijo 2 2 5 2 2" xfId="7646" xr:uid="{00000000-0005-0000-0000-0000BB1D0000}"/>
    <cellStyle name="Fijo 2 2 5 3" xfId="7647" xr:uid="{00000000-0005-0000-0000-0000BC1D0000}"/>
    <cellStyle name="Fijo 2 2 5 3 2" xfId="7648" xr:uid="{00000000-0005-0000-0000-0000BD1D0000}"/>
    <cellStyle name="Fijo 2 2 5 4" xfId="7649" xr:uid="{00000000-0005-0000-0000-0000BE1D0000}"/>
    <cellStyle name="Fijo 2 2 5 4 2" xfId="7650" xr:uid="{00000000-0005-0000-0000-0000BF1D0000}"/>
    <cellStyle name="Fijo 2 2 5 4 3" xfId="7651" xr:uid="{00000000-0005-0000-0000-0000C01D0000}"/>
    <cellStyle name="Fijo 2 2 5 4 3 2" xfId="7652" xr:uid="{00000000-0005-0000-0000-0000C11D0000}"/>
    <cellStyle name="Fijo 2 2 5 4 3 3" xfId="7653" xr:uid="{00000000-0005-0000-0000-0000C21D0000}"/>
    <cellStyle name="Fijo 2 2 5 4 4" xfId="7654" xr:uid="{00000000-0005-0000-0000-0000C31D0000}"/>
    <cellStyle name="Fijo 2 2 5 5" xfId="7655" xr:uid="{00000000-0005-0000-0000-0000C41D0000}"/>
    <cellStyle name="Fijo 2 2 5 5 2" xfId="7656" xr:uid="{00000000-0005-0000-0000-0000C51D0000}"/>
    <cellStyle name="Fijo 2 2 5 5 3" xfId="7657" xr:uid="{00000000-0005-0000-0000-0000C61D0000}"/>
    <cellStyle name="Fijo 2 2 50" xfId="7658" xr:uid="{00000000-0005-0000-0000-0000C71D0000}"/>
    <cellStyle name="Fijo 2 2 51" xfId="7659" xr:uid="{00000000-0005-0000-0000-0000C81D0000}"/>
    <cellStyle name="Fijo 2 2 52" xfId="7660" xr:uid="{00000000-0005-0000-0000-0000C91D0000}"/>
    <cellStyle name="Fijo 2 2 53" xfId="7661" xr:uid="{00000000-0005-0000-0000-0000CA1D0000}"/>
    <cellStyle name="Fijo 2 2 54" xfId="7662" xr:uid="{00000000-0005-0000-0000-0000CB1D0000}"/>
    <cellStyle name="Fijo 2 2 55" xfId="7663" xr:uid="{00000000-0005-0000-0000-0000CC1D0000}"/>
    <cellStyle name="Fijo 2 2 56" xfId="7664" xr:uid="{00000000-0005-0000-0000-0000CD1D0000}"/>
    <cellStyle name="Fijo 2 2 57" xfId="7665" xr:uid="{00000000-0005-0000-0000-0000CE1D0000}"/>
    <cellStyle name="Fijo 2 2 58" xfId="7666" xr:uid="{00000000-0005-0000-0000-0000CF1D0000}"/>
    <cellStyle name="Fijo 2 2 59" xfId="7667" xr:uid="{00000000-0005-0000-0000-0000D01D0000}"/>
    <cellStyle name="Fijo 2 2 59 2" xfId="7668" xr:uid="{00000000-0005-0000-0000-0000D11D0000}"/>
    <cellStyle name="Fijo 2 2 6" xfId="7669" xr:uid="{00000000-0005-0000-0000-0000D21D0000}"/>
    <cellStyle name="Fijo 2 2 6 2" xfId="7670" xr:uid="{00000000-0005-0000-0000-0000D31D0000}"/>
    <cellStyle name="Fijo 2 2 6 2 2" xfId="7671" xr:uid="{00000000-0005-0000-0000-0000D41D0000}"/>
    <cellStyle name="Fijo 2 2 6 2 3" xfId="7672" xr:uid="{00000000-0005-0000-0000-0000D51D0000}"/>
    <cellStyle name="Fijo 2 2 6 2 3 2" xfId="7673" xr:uid="{00000000-0005-0000-0000-0000D61D0000}"/>
    <cellStyle name="Fijo 2 2 6 2 3 3" xfId="7674" xr:uid="{00000000-0005-0000-0000-0000D71D0000}"/>
    <cellStyle name="Fijo 2 2 6 3" xfId="7675" xr:uid="{00000000-0005-0000-0000-0000D81D0000}"/>
    <cellStyle name="Fijo 2 2 6 3 2" xfId="7676" xr:uid="{00000000-0005-0000-0000-0000D91D0000}"/>
    <cellStyle name="Fijo 2 2 6 4" xfId="7677" xr:uid="{00000000-0005-0000-0000-0000DA1D0000}"/>
    <cellStyle name="Fijo 2 2 6 4 2" xfId="7678" xr:uid="{00000000-0005-0000-0000-0000DB1D0000}"/>
    <cellStyle name="Fijo 2 2 6 4 3" xfId="7679" xr:uid="{00000000-0005-0000-0000-0000DC1D0000}"/>
    <cellStyle name="Fijo 2 2 6 5" xfId="7680" xr:uid="{00000000-0005-0000-0000-0000DD1D0000}"/>
    <cellStyle name="Fijo 2 2 6 5 2" xfId="7681" xr:uid="{00000000-0005-0000-0000-0000DE1D0000}"/>
    <cellStyle name="Fijo 2 2 6 5 3" xfId="7682" xr:uid="{00000000-0005-0000-0000-0000DF1D0000}"/>
    <cellStyle name="Fijo 2 2 6 6" xfId="7683" xr:uid="{00000000-0005-0000-0000-0000E01D0000}"/>
    <cellStyle name="Fijo 2 2 7" xfId="7684" xr:uid="{00000000-0005-0000-0000-0000E11D0000}"/>
    <cellStyle name="Fijo 2 2 7 2" xfId="7685" xr:uid="{00000000-0005-0000-0000-0000E21D0000}"/>
    <cellStyle name="Fijo 2 2 7 2 2" xfId="7686" xr:uid="{00000000-0005-0000-0000-0000E31D0000}"/>
    <cellStyle name="Fijo 2 2 7 2 3" xfId="7687" xr:uid="{00000000-0005-0000-0000-0000E41D0000}"/>
    <cellStyle name="Fijo 2 2 7 3" xfId="7688" xr:uid="{00000000-0005-0000-0000-0000E51D0000}"/>
    <cellStyle name="Fijo 2 2 7 4" xfId="7689" xr:uid="{00000000-0005-0000-0000-0000E61D0000}"/>
    <cellStyle name="Fijo 2 2 7 4 2" xfId="7690" xr:uid="{00000000-0005-0000-0000-0000E71D0000}"/>
    <cellStyle name="Fijo 2 2 7 4 3" xfId="7691" xr:uid="{00000000-0005-0000-0000-0000E81D0000}"/>
    <cellStyle name="Fijo 2 2 7 5" xfId="7692" xr:uid="{00000000-0005-0000-0000-0000E91D0000}"/>
    <cellStyle name="Fijo 2 2 8" xfId="7693" xr:uid="{00000000-0005-0000-0000-0000EA1D0000}"/>
    <cellStyle name="Fijo 2 2 8 2" xfId="7694" xr:uid="{00000000-0005-0000-0000-0000EB1D0000}"/>
    <cellStyle name="Fijo 2 2 9" xfId="7695" xr:uid="{00000000-0005-0000-0000-0000EC1D0000}"/>
    <cellStyle name="Fijo 2 2 9 2" xfId="7696" xr:uid="{00000000-0005-0000-0000-0000ED1D0000}"/>
    <cellStyle name="Fijo 2 2 9 3" xfId="7697" xr:uid="{00000000-0005-0000-0000-0000EE1D0000}"/>
    <cellStyle name="Fijo 2 2 9 4" xfId="7698" xr:uid="{00000000-0005-0000-0000-0000EF1D0000}"/>
    <cellStyle name="Fijo 2 2_CUENTAS BANCARIAS" xfId="7699" xr:uid="{00000000-0005-0000-0000-0000F01D0000}"/>
    <cellStyle name="Fijo 2 20" xfId="7700" xr:uid="{00000000-0005-0000-0000-0000F11D0000}"/>
    <cellStyle name="Fijo 2 21" xfId="7701" xr:uid="{00000000-0005-0000-0000-0000F21D0000}"/>
    <cellStyle name="Fijo 2 22" xfId="7702" xr:uid="{00000000-0005-0000-0000-0000F31D0000}"/>
    <cellStyle name="Fijo 2 23" xfId="7703" xr:uid="{00000000-0005-0000-0000-0000F41D0000}"/>
    <cellStyle name="Fijo 2 24" xfId="7704" xr:uid="{00000000-0005-0000-0000-0000F51D0000}"/>
    <cellStyle name="Fijo 2 25" xfId="7705" xr:uid="{00000000-0005-0000-0000-0000F61D0000}"/>
    <cellStyle name="Fijo 2 26" xfId="7706" xr:uid="{00000000-0005-0000-0000-0000F71D0000}"/>
    <cellStyle name="Fijo 2 27" xfId="7707" xr:uid="{00000000-0005-0000-0000-0000F81D0000}"/>
    <cellStyle name="Fijo 2 28" xfId="7708" xr:uid="{00000000-0005-0000-0000-0000F91D0000}"/>
    <cellStyle name="Fijo 2 29" xfId="7709" xr:uid="{00000000-0005-0000-0000-0000FA1D0000}"/>
    <cellStyle name="Fijo 2 3" xfId="7710" xr:uid="{00000000-0005-0000-0000-0000FB1D0000}"/>
    <cellStyle name="Fijo 2 3 2" xfId="7711" xr:uid="{00000000-0005-0000-0000-0000FC1D0000}"/>
    <cellStyle name="Fijo 2 30" xfId="7712" xr:uid="{00000000-0005-0000-0000-0000FD1D0000}"/>
    <cellStyle name="Fijo 2 31" xfId="7713" xr:uid="{00000000-0005-0000-0000-0000FE1D0000}"/>
    <cellStyle name="Fijo 2 32" xfId="7714" xr:uid="{00000000-0005-0000-0000-0000FF1D0000}"/>
    <cellStyle name="Fijo 2 33" xfId="7715" xr:uid="{00000000-0005-0000-0000-0000001E0000}"/>
    <cellStyle name="Fijo 2 34" xfId="7716" xr:uid="{00000000-0005-0000-0000-0000011E0000}"/>
    <cellStyle name="Fijo 2 35" xfId="7717" xr:uid="{00000000-0005-0000-0000-0000021E0000}"/>
    <cellStyle name="Fijo 2 36" xfId="7718" xr:uid="{00000000-0005-0000-0000-0000031E0000}"/>
    <cellStyle name="Fijo 2 37" xfId="7719" xr:uid="{00000000-0005-0000-0000-0000041E0000}"/>
    <cellStyle name="Fijo 2 38" xfId="7720" xr:uid="{00000000-0005-0000-0000-0000051E0000}"/>
    <cellStyle name="Fijo 2 39" xfId="7721" xr:uid="{00000000-0005-0000-0000-0000061E0000}"/>
    <cellStyle name="Fijo 2 4" xfId="7722" xr:uid="{00000000-0005-0000-0000-0000071E0000}"/>
    <cellStyle name="Fijo 2 4 2" xfId="7723" xr:uid="{00000000-0005-0000-0000-0000081E0000}"/>
    <cellStyle name="Fijo 2 40" xfId="7724" xr:uid="{00000000-0005-0000-0000-0000091E0000}"/>
    <cellStyle name="Fijo 2 41" xfId="7725" xr:uid="{00000000-0005-0000-0000-00000A1E0000}"/>
    <cellStyle name="Fijo 2 42" xfId="7726" xr:uid="{00000000-0005-0000-0000-00000B1E0000}"/>
    <cellStyle name="Fijo 2 43" xfId="7727" xr:uid="{00000000-0005-0000-0000-00000C1E0000}"/>
    <cellStyle name="Fijo 2 44" xfId="7728" xr:uid="{00000000-0005-0000-0000-00000D1E0000}"/>
    <cellStyle name="Fijo 2 45" xfId="7729" xr:uid="{00000000-0005-0000-0000-00000E1E0000}"/>
    <cellStyle name="Fijo 2 46" xfId="7730" xr:uid="{00000000-0005-0000-0000-00000F1E0000}"/>
    <cellStyle name="Fijo 2 47" xfId="7731" xr:uid="{00000000-0005-0000-0000-0000101E0000}"/>
    <cellStyle name="Fijo 2 48" xfId="7732" xr:uid="{00000000-0005-0000-0000-0000111E0000}"/>
    <cellStyle name="Fijo 2 49" xfId="7733" xr:uid="{00000000-0005-0000-0000-0000121E0000}"/>
    <cellStyle name="Fijo 2 5" xfId="7734" xr:uid="{00000000-0005-0000-0000-0000131E0000}"/>
    <cellStyle name="Fijo 2 50" xfId="7735" xr:uid="{00000000-0005-0000-0000-0000141E0000}"/>
    <cellStyle name="Fijo 2 51" xfId="7736" xr:uid="{00000000-0005-0000-0000-0000151E0000}"/>
    <cellStyle name="Fijo 2 52" xfId="7737" xr:uid="{00000000-0005-0000-0000-0000161E0000}"/>
    <cellStyle name="Fijo 2 53" xfId="7738" xr:uid="{00000000-0005-0000-0000-0000171E0000}"/>
    <cellStyle name="Fijo 2 54" xfId="7739" xr:uid="{00000000-0005-0000-0000-0000181E0000}"/>
    <cellStyle name="Fijo 2 55" xfId="7740" xr:uid="{00000000-0005-0000-0000-0000191E0000}"/>
    <cellStyle name="Fijo 2 56" xfId="7741" xr:uid="{00000000-0005-0000-0000-00001A1E0000}"/>
    <cellStyle name="Fijo 2 57" xfId="7742" xr:uid="{00000000-0005-0000-0000-00001B1E0000}"/>
    <cellStyle name="Fijo 2 58" xfId="7743" xr:uid="{00000000-0005-0000-0000-00001C1E0000}"/>
    <cellStyle name="Fijo 2 59" xfId="7744" xr:uid="{00000000-0005-0000-0000-00001D1E0000}"/>
    <cellStyle name="Fijo 2 6" xfId="7745" xr:uid="{00000000-0005-0000-0000-00001E1E0000}"/>
    <cellStyle name="Fijo 2 60" xfId="7746" xr:uid="{00000000-0005-0000-0000-00001F1E0000}"/>
    <cellStyle name="Fijo 2 61" xfId="7747" xr:uid="{00000000-0005-0000-0000-0000201E0000}"/>
    <cellStyle name="Fijo 2 62" xfId="7748" xr:uid="{00000000-0005-0000-0000-0000211E0000}"/>
    <cellStyle name="Fijo 2 63" xfId="7749" xr:uid="{00000000-0005-0000-0000-0000221E0000}"/>
    <cellStyle name="Fijo 2 64" xfId="7750" xr:uid="{00000000-0005-0000-0000-0000231E0000}"/>
    <cellStyle name="Fijo 2 64 2" xfId="7751" xr:uid="{00000000-0005-0000-0000-0000241E0000}"/>
    <cellStyle name="Fijo 2 65" xfId="7752" xr:uid="{00000000-0005-0000-0000-0000251E0000}"/>
    <cellStyle name="Fijo 2 65 2" xfId="7753" xr:uid="{00000000-0005-0000-0000-0000261E0000}"/>
    <cellStyle name="Fijo 2 66" xfId="7754" xr:uid="{00000000-0005-0000-0000-0000271E0000}"/>
    <cellStyle name="Fijo 2 66 2" xfId="7755" xr:uid="{00000000-0005-0000-0000-0000281E0000}"/>
    <cellStyle name="Fijo 2 67" xfId="7756" xr:uid="{00000000-0005-0000-0000-0000291E0000}"/>
    <cellStyle name="Fijo 2 68" xfId="7757" xr:uid="{00000000-0005-0000-0000-00002A1E0000}"/>
    <cellStyle name="Fijo 2 7" xfId="7758" xr:uid="{00000000-0005-0000-0000-00002B1E0000}"/>
    <cellStyle name="Fijo 2 8" xfId="7759" xr:uid="{00000000-0005-0000-0000-00002C1E0000}"/>
    <cellStyle name="Fijo 2 9" xfId="7760" xr:uid="{00000000-0005-0000-0000-00002D1E0000}"/>
    <cellStyle name="Fijo 2_ DOCT  2006" xfId="7761" xr:uid="{00000000-0005-0000-0000-00002E1E0000}"/>
    <cellStyle name="Fijo 20" xfId="7762" xr:uid="{00000000-0005-0000-0000-00002F1E0000}"/>
    <cellStyle name="Fijo 21" xfId="7763" xr:uid="{00000000-0005-0000-0000-0000301E0000}"/>
    <cellStyle name="Fijo 22" xfId="7764" xr:uid="{00000000-0005-0000-0000-0000311E0000}"/>
    <cellStyle name="Fijo 23" xfId="7765" xr:uid="{00000000-0005-0000-0000-0000321E0000}"/>
    <cellStyle name="Fijo 24" xfId="7766" xr:uid="{00000000-0005-0000-0000-0000331E0000}"/>
    <cellStyle name="Fijo 25" xfId="7767" xr:uid="{00000000-0005-0000-0000-0000341E0000}"/>
    <cellStyle name="Fijo 26" xfId="7768" xr:uid="{00000000-0005-0000-0000-0000351E0000}"/>
    <cellStyle name="Fijo 27" xfId="7769" xr:uid="{00000000-0005-0000-0000-0000361E0000}"/>
    <cellStyle name="Fijo 28" xfId="7770" xr:uid="{00000000-0005-0000-0000-0000371E0000}"/>
    <cellStyle name="Fijo 29" xfId="7771" xr:uid="{00000000-0005-0000-0000-0000381E0000}"/>
    <cellStyle name="Fijo 3" xfId="7772" xr:uid="{00000000-0005-0000-0000-0000391E0000}"/>
    <cellStyle name="Fijo 3 10" xfId="7773" xr:uid="{00000000-0005-0000-0000-00003A1E0000}"/>
    <cellStyle name="Fijo 3 11" xfId="7774" xr:uid="{00000000-0005-0000-0000-00003B1E0000}"/>
    <cellStyle name="Fijo 3 11 2" xfId="7775" xr:uid="{00000000-0005-0000-0000-00003C1E0000}"/>
    <cellStyle name="Fijo 3 12" xfId="7776" xr:uid="{00000000-0005-0000-0000-00003D1E0000}"/>
    <cellStyle name="Fijo 3 13" xfId="7777" xr:uid="{00000000-0005-0000-0000-00003E1E0000}"/>
    <cellStyle name="Fijo 3 14" xfId="7778" xr:uid="{00000000-0005-0000-0000-00003F1E0000}"/>
    <cellStyle name="Fijo 3 2" xfId="7779" xr:uid="{00000000-0005-0000-0000-0000401E0000}"/>
    <cellStyle name="Fijo 3 2 2" xfId="7780" xr:uid="{00000000-0005-0000-0000-0000411E0000}"/>
    <cellStyle name="Fijo 3 2 2 2" xfId="7781" xr:uid="{00000000-0005-0000-0000-0000421E0000}"/>
    <cellStyle name="Fijo 3 2 3" xfId="7782" xr:uid="{00000000-0005-0000-0000-0000431E0000}"/>
    <cellStyle name="Fijo 3 3" xfId="7783" xr:uid="{00000000-0005-0000-0000-0000441E0000}"/>
    <cellStyle name="Fijo 3 3 2" xfId="7784" xr:uid="{00000000-0005-0000-0000-0000451E0000}"/>
    <cellStyle name="Fijo 3 4" xfId="7785" xr:uid="{00000000-0005-0000-0000-0000461E0000}"/>
    <cellStyle name="Fijo 3 4 2" xfId="7786" xr:uid="{00000000-0005-0000-0000-0000471E0000}"/>
    <cellStyle name="Fijo 3 5" xfId="7787" xr:uid="{00000000-0005-0000-0000-0000481E0000}"/>
    <cellStyle name="Fijo 3 6" xfId="7788" xr:uid="{00000000-0005-0000-0000-0000491E0000}"/>
    <cellStyle name="Fijo 3 7" xfId="7789" xr:uid="{00000000-0005-0000-0000-00004A1E0000}"/>
    <cellStyle name="Fijo 3 8" xfId="7790" xr:uid="{00000000-0005-0000-0000-00004B1E0000}"/>
    <cellStyle name="Fijo 3 9" xfId="7791" xr:uid="{00000000-0005-0000-0000-00004C1E0000}"/>
    <cellStyle name="Fijo 3 9 2" xfId="7792" xr:uid="{00000000-0005-0000-0000-00004D1E0000}"/>
    <cellStyle name="Fijo 30" xfId="7793" xr:uid="{00000000-0005-0000-0000-00004E1E0000}"/>
    <cellStyle name="Fijo 31" xfId="7794" xr:uid="{00000000-0005-0000-0000-00004F1E0000}"/>
    <cellStyle name="Fijo 32" xfId="7795" xr:uid="{00000000-0005-0000-0000-0000501E0000}"/>
    <cellStyle name="Fijo 33" xfId="7796" xr:uid="{00000000-0005-0000-0000-0000511E0000}"/>
    <cellStyle name="Fijo 34" xfId="7797" xr:uid="{00000000-0005-0000-0000-0000521E0000}"/>
    <cellStyle name="Fijo 35" xfId="7798" xr:uid="{00000000-0005-0000-0000-0000531E0000}"/>
    <cellStyle name="Fijo 36" xfId="7799" xr:uid="{00000000-0005-0000-0000-0000541E0000}"/>
    <cellStyle name="Fijo 37" xfId="7800" xr:uid="{00000000-0005-0000-0000-0000551E0000}"/>
    <cellStyle name="Fijo 38" xfId="7801" xr:uid="{00000000-0005-0000-0000-0000561E0000}"/>
    <cellStyle name="Fijo 39" xfId="7802" xr:uid="{00000000-0005-0000-0000-0000571E0000}"/>
    <cellStyle name="Fijo 4" xfId="7803" xr:uid="{00000000-0005-0000-0000-0000581E0000}"/>
    <cellStyle name="Fijo 4 10" xfId="7804" xr:uid="{00000000-0005-0000-0000-0000591E0000}"/>
    <cellStyle name="Fijo 4 10 2" xfId="7805" xr:uid="{00000000-0005-0000-0000-00005A1E0000}"/>
    <cellStyle name="Fijo 4 10 2 2" xfId="7806" xr:uid="{00000000-0005-0000-0000-00005B1E0000}"/>
    <cellStyle name="Fijo 4 10 2 3" xfId="7807" xr:uid="{00000000-0005-0000-0000-00005C1E0000}"/>
    <cellStyle name="Fijo 4 11" xfId="7808" xr:uid="{00000000-0005-0000-0000-00005D1E0000}"/>
    <cellStyle name="Fijo 4 12" xfId="7809" xr:uid="{00000000-0005-0000-0000-00005E1E0000}"/>
    <cellStyle name="Fijo 4 13" xfId="7810" xr:uid="{00000000-0005-0000-0000-00005F1E0000}"/>
    <cellStyle name="Fijo 4 14" xfId="7811" xr:uid="{00000000-0005-0000-0000-0000601E0000}"/>
    <cellStyle name="Fijo 4 15" xfId="7812" xr:uid="{00000000-0005-0000-0000-0000611E0000}"/>
    <cellStyle name="Fijo 4 16" xfId="7813" xr:uid="{00000000-0005-0000-0000-0000621E0000}"/>
    <cellStyle name="Fijo 4 17" xfId="7814" xr:uid="{00000000-0005-0000-0000-0000631E0000}"/>
    <cellStyle name="Fijo 4 18" xfId="7815" xr:uid="{00000000-0005-0000-0000-0000641E0000}"/>
    <cellStyle name="Fijo 4 19" xfId="7816" xr:uid="{00000000-0005-0000-0000-0000651E0000}"/>
    <cellStyle name="Fijo 4 2" xfId="7817" xr:uid="{00000000-0005-0000-0000-0000661E0000}"/>
    <cellStyle name="Fijo 4 2 10" xfId="7818" xr:uid="{00000000-0005-0000-0000-0000671E0000}"/>
    <cellStyle name="Fijo 4 2 11" xfId="7819" xr:uid="{00000000-0005-0000-0000-0000681E0000}"/>
    <cellStyle name="Fijo 4 2 12" xfId="7820" xr:uid="{00000000-0005-0000-0000-0000691E0000}"/>
    <cellStyle name="Fijo 4 2 12 2" xfId="7821" xr:uid="{00000000-0005-0000-0000-00006A1E0000}"/>
    <cellStyle name="Fijo 4 2 2" xfId="7822" xr:uid="{00000000-0005-0000-0000-00006B1E0000}"/>
    <cellStyle name="Fijo 4 2 2 2" xfId="7823" xr:uid="{00000000-0005-0000-0000-00006C1E0000}"/>
    <cellStyle name="Fijo 4 2 2 2 2" xfId="7824" xr:uid="{00000000-0005-0000-0000-00006D1E0000}"/>
    <cellStyle name="Fijo 4 2 2 3" xfId="7825" xr:uid="{00000000-0005-0000-0000-00006E1E0000}"/>
    <cellStyle name="Fijo 4 2 2 3 2" xfId="7826" xr:uid="{00000000-0005-0000-0000-00006F1E0000}"/>
    <cellStyle name="Fijo 4 2 3" xfId="7827" xr:uid="{00000000-0005-0000-0000-0000701E0000}"/>
    <cellStyle name="Fijo 4 2 3 2" xfId="7828" xr:uid="{00000000-0005-0000-0000-0000711E0000}"/>
    <cellStyle name="Fijo 4 2 4" xfId="7829" xr:uid="{00000000-0005-0000-0000-0000721E0000}"/>
    <cellStyle name="Fijo 4 2 5" xfId="7830" xr:uid="{00000000-0005-0000-0000-0000731E0000}"/>
    <cellStyle name="Fijo 4 2 6" xfId="7831" xr:uid="{00000000-0005-0000-0000-0000741E0000}"/>
    <cellStyle name="Fijo 4 2 7" xfId="7832" xr:uid="{00000000-0005-0000-0000-0000751E0000}"/>
    <cellStyle name="Fijo 4 2 8" xfId="7833" xr:uid="{00000000-0005-0000-0000-0000761E0000}"/>
    <cellStyle name="Fijo 4 2 9" xfId="7834" xr:uid="{00000000-0005-0000-0000-0000771E0000}"/>
    <cellStyle name="Fijo 4 20" xfId="7835" xr:uid="{00000000-0005-0000-0000-0000781E0000}"/>
    <cellStyle name="Fijo 4 21" xfId="7836" xr:uid="{00000000-0005-0000-0000-0000791E0000}"/>
    <cellStyle name="Fijo 4 22" xfId="7837" xr:uid="{00000000-0005-0000-0000-00007A1E0000}"/>
    <cellStyle name="Fijo 4 23" xfId="7838" xr:uid="{00000000-0005-0000-0000-00007B1E0000}"/>
    <cellStyle name="Fijo 4 24" xfId="7839" xr:uid="{00000000-0005-0000-0000-00007C1E0000}"/>
    <cellStyle name="Fijo 4 25" xfId="7840" xr:uid="{00000000-0005-0000-0000-00007D1E0000}"/>
    <cellStyle name="Fijo 4 26" xfId="7841" xr:uid="{00000000-0005-0000-0000-00007E1E0000}"/>
    <cellStyle name="Fijo 4 27" xfId="7842" xr:uid="{00000000-0005-0000-0000-00007F1E0000}"/>
    <cellStyle name="Fijo 4 28" xfId="7843" xr:uid="{00000000-0005-0000-0000-0000801E0000}"/>
    <cellStyle name="Fijo 4 29" xfId="7844" xr:uid="{00000000-0005-0000-0000-0000811E0000}"/>
    <cellStyle name="Fijo 4 3" xfId="7845" xr:uid="{00000000-0005-0000-0000-0000821E0000}"/>
    <cellStyle name="Fijo 4 3 2" xfId="7846" xr:uid="{00000000-0005-0000-0000-0000831E0000}"/>
    <cellStyle name="Fijo 4 3 2 2" xfId="7847" xr:uid="{00000000-0005-0000-0000-0000841E0000}"/>
    <cellStyle name="Fijo 4 3 2 2 2" xfId="7848" xr:uid="{00000000-0005-0000-0000-0000851E0000}"/>
    <cellStyle name="Fijo 4 3 2 3" xfId="7849" xr:uid="{00000000-0005-0000-0000-0000861E0000}"/>
    <cellStyle name="Fijo 4 3 3" xfId="7850" xr:uid="{00000000-0005-0000-0000-0000871E0000}"/>
    <cellStyle name="Fijo 4 3 3 2" xfId="7851" xr:uid="{00000000-0005-0000-0000-0000881E0000}"/>
    <cellStyle name="Fijo 4 3 4" xfId="7852" xr:uid="{00000000-0005-0000-0000-0000891E0000}"/>
    <cellStyle name="Fijo 4 30" xfId="7853" xr:uid="{00000000-0005-0000-0000-00008A1E0000}"/>
    <cellStyle name="Fijo 4 31" xfId="7854" xr:uid="{00000000-0005-0000-0000-00008B1E0000}"/>
    <cellStyle name="Fijo 4 32" xfId="7855" xr:uid="{00000000-0005-0000-0000-00008C1E0000}"/>
    <cellStyle name="Fijo 4 33" xfId="7856" xr:uid="{00000000-0005-0000-0000-00008D1E0000}"/>
    <cellStyle name="Fijo 4 34" xfId="7857" xr:uid="{00000000-0005-0000-0000-00008E1E0000}"/>
    <cellStyle name="Fijo 4 35" xfId="7858" xr:uid="{00000000-0005-0000-0000-00008F1E0000}"/>
    <cellStyle name="Fijo 4 36" xfId="7859" xr:uid="{00000000-0005-0000-0000-0000901E0000}"/>
    <cellStyle name="Fijo 4 37" xfId="7860" xr:uid="{00000000-0005-0000-0000-0000911E0000}"/>
    <cellStyle name="Fijo 4 38" xfId="7861" xr:uid="{00000000-0005-0000-0000-0000921E0000}"/>
    <cellStyle name="Fijo 4 39" xfId="7862" xr:uid="{00000000-0005-0000-0000-0000931E0000}"/>
    <cellStyle name="Fijo 4 4" xfId="7863" xr:uid="{00000000-0005-0000-0000-0000941E0000}"/>
    <cellStyle name="Fijo 4 4 2" xfId="7864" xr:uid="{00000000-0005-0000-0000-0000951E0000}"/>
    <cellStyle name="Fijo 4 4 2 2" xfId="7865" xr:uid="{00000000-0005-0000-0000-0000961E0000}"/>
    <cellStyle name="Fijo 4 4 2 2 2" xfId="7866" xr:uid="{00000000-0005-0000-0000-0000971E0000}"/>
    <cellStyle name="Fijo 4 4 2 3" xfId="7867" xr:uid="{00000000-0005-0000-0000-0000981E0000}"/>
    <cellStyle name="Fijo 4 4 3" xfId="7868" xr:uid="{00000000-0005-0000-0000-0000991E0000}"/>
    <cellStyle name="Fijo 4 4 3 2" xfId="7869" xr:uid="{00000000-0005-0000-0000-00009A1E0000}"/>
    <cellStyle name="Fijo 4 4 4" xfId="7870" xr:uid="{00000000-0005-0000-0000-00009B1E0000}"/>
    <cellStyle name="Fijo 4 40" xfId="7871" xr:uid="{00000000-0005-0000-0000-00009C1E0000}"/>
    <cellStyle name="Fijo 4 41" xfId="7872" xr:uid="{00000000-0005-0000-0000-00009D1E0000}"/>
    <cellStyle name="Fijo 4 42" xfId="7873" xr:uid="{00000000-0005-0000-0000-00009E1E0000}"/>
    <cellStyle name="Fijo 4 43" xfId="7874" xr:uid="{00000000-0005-0000-0000-00009F1E0000}"/>
    <cellStyle name="Fijo 4 44" xfId="7875" xr:uid="{00000000-0005-0000-0000-0000A01E0000}"/>
    <cellStyle name="Fijo 4 45" xfId="7876" xr:uid="{00000000-0005-0000-0000-0000A11E0000}"/>
    <cellStyle name="Fijo 4 46" xfId="7877" xr:uid="{00000000-0005-0000-0000-0000A21E0000}"/>
    <cellStyle name="Fijo 4 47" xfId="7878" xr:uid="{00000000-0005-0000-0000-0000A31E0000}"/>
    <cellStyle name="Fijo 4 48" xfId="7879" xr:uid="{00000000-0005-0000-0000-0000A41E0000}"/>
    <cellStyle name="Fijo 4 49" xfId="7880" xr:uid="{00000000-0005-0000-0000-0000A51E0000}"/>
    <cellStyle name="Fijo 4 5" xfId="7881" xr:uid="{00000000-0005-0000-0000-0000A61E0000}"/>
    <cellStyle name="Fijo 4 5 2" xfId="7882" xr:uid="{00000000-0005-0000-0000-0000A71E0000}"/>
    <cellStyle name="Fijo 4 5 2 2" xfId="7883" xr:uid="{00000000-0005-0000-0000-0000A81E0000}"/>
    <cellStyle name="Fijo 4 5 3" xfId="7884" xr:uid="{00000000-0005-0000-0000-0000A91E0000}"/>
    <cellStyle name="Fijo 4 5 3 2" xfId="7885" xr:uid="{00000000-0005-0000-0000-0000AA1E0000}"/>
    <cellStyle name="Fijo 4 5 4" xfId="7886" xr:uid="{00000000-0005-0000-0000-0000AB1E0000}"/>
    <cellStyle name="Fijo 4 5 4 2" xfId="7887" xr:uid="{00000000-0005-0000-0000-0000AC1E0000}"/>
    <cellStyle name="Fijo 4 5 4 3" xfId="7888" xr:uid="{00000000-0005-0000-0000-0000AD1E0000}"/>
    <cellStyle name="Fijo 4 5 4 3 2" xfId="7889" xr:uid="{00000000-0005-0000-0000-0000AE1E0000}"/>
    <cellStyle name="Fijo 4 5 4 3 3" xfId="7890" xr:uid="{00000000-0005-0000-0000-0000AF1E0000}"/>
    <cellStyle name="Fijo 4 5 4 4" xfId="7891" xr:uid="{00000000-0005-0000-0000-0000B01E0000}"/>
    <cellStyle name="Fijo 4 5 5" xfId="7892" xr:uid="{00000000-0005-0000-0000-0000B11E0000}"/>
    <cellStyle name="Fijo 4 5 5 2" xfId="7893" xr:uid="{00000000-0005-0000-0000-0000B21E0000}"/>
    <cellStyle name="Fijo 4 5 5 3" xfId="7894" xr:uid="{00000000-0005-0000-0000-0000B31E0000}"/>
    <cellStyle name="Fijo 4 50" xfId="7895" xr:uid="{00000000-0005-0000-0000-0000B41E0000}"/>
    <cellStyle name="Fijo 4 51" xfId="7896" xr:uid="{00000000-0005-0000-0000-0000B51E0000}"/>
    <cellStyle name="Fijo 4 52" xfId="7897" xr:uid="{00000000-0005-0000-0000-0000B61E0000}"/>
    <cellStyle name="Fijo 4 53" xfId="7898" xr:uid="{00000000-0005-0000-0000-0000B71E0000}"/>
    <cellStyle name="Fijo 4 54" xfId="7899" xr:uid="{00000000-0005-0000-0000-0000B81E0000}"/>
    <cellStyle name="Fijo 4 55" xfId="7900" xr:uid="{00000000-0005-0000-0000-0000B91E0000}"/>
    <cellStyle name="Fijo 4 56" xfId="7901" xr:uid="{00000000-0005-0000-0000-0000BA1E0000}"/>
    <cellStyle name="Fijo 4 57" xfId="7902" xr:uid="{00000000-0005-0000-0000-0000BB1E0000}"/>
    <cellStyle name="Fijo 4 58" xfId="7903" xr:uid="{00000000-0005-0000-0000-0000BC1E0000}"/>
    <cellStyle name="Fijo 4 59" xfId="7904" xr:uid="{00000000-0005-0000-0000-0000BD1E0000}"/>
    <cellStyle name="Fijo 4 6" xfId="7905" xr:uid="{00000000-0005-0000-0000-0000BE1E0000}"/>
    <cellStyle name="Fijo 4 6 2" xfId="7906" xr:uid="{00000000-0005-0000-0000-0000BF1E0000}"/>
    <cellStyle name="Fijo 4 6 2 2" xfId="7907" xr:uid="{00000000-0005-0000-0000-0000C01E0000}"/>
    <cellStyle name="Fijo 4 6 2 3" xfId="7908" xr:uid="{00000000-0005-0000-0000-0000C11E0000}"/>
    <cellStyle name="Fijo 4 6 2 3 2" xfId="7909" xr:uid="{00000000-0005-0000-0000-0000C21E0000}"/>
    <cellStyle name="Fijo 4 6 2 3 3" xfId="7910" xr:uid="{00000000-0005-0000-0000-0000C31E0000}"/>
    <cellStyle name="Fijo 4 6 3" xfId="7911" xr:uid="{00000000-0005-0000-0000-0000C41E0000}"/>
    <cellStyle name="Fijo 4 6 3 2" xfId="7912" xr:uid="{00000000-0005-0000-0000-0000C51E0000}"/>
    <cellStyle name="Fijo 4 6 4" xfId="7913" xr:uid="{00000000-0005-0000-0000-0000C61E0000}"/>
    <cellStyle name="Fijo 4 6 4 2" xfId="7914" xr:uid="{00000000-0005-0000-0000-0000C71E0000}"/>
    <cellStyle name="Fijo 4 6 4 3" xfId="7915" xr:uid="{00000000-0005-0000-0000-0000C81E0000}"/>
    <cellStyle name="Fijo 4 6 5" xfId="7916" xr:uid="{00000000-0005-0000-0000-0000C91E0000}"/>
    <cellStyle name="Fijo 4 6 5 2" xfId="7917" xr:uid="{00000000-0005-0000-0000-0000CA1E0000}"/>
    <cellStyle name="Fijo 4 6 5 3" xfId="7918" xr:uid="{00000000-0005-0000-0000-0000CB1E0000}"/>
    <cellStyle name="Fijo 4 6 6" xfId="7919" xr:uid="{00000000-0005-0000-0000-0000CC1E0000}"/>
    <cellStyle name="Fijo 4 60" xfId="7920" xr:uid="{00000000-0005-0000-0000-0000CD1E0000}"/>
    <cellStyle name="Fijo 4 61" xfId="7921" xr:uid="{00000000-0005-0000-0000-0000CE1E0000}"/>
    <cellStyle name="Fijo 4 62" xfId="7922" xr:uid="{00000000-0005-0000-0000-0000CF1E0000}"/>
    <cellStyle name="Fijo 4 62 2" xfId="7923" xr:uid="{00000000-0005-0000-0000-0000D01E0000}"/>
    <cellStyle name="Fijo 4 62 3" xfId="7924" xr:uid="{00000000-0005-0000-0000-0000D11E0000}"/>
    <cellStyle name="Fijo 4 63" xfId="7925" xr:uid="{00000000-0005-0000-0000-0000D21E0000}"/>
    <cellStyle name="Fijo 4 64" xfId="7926" xr:uid="{00000000-0005-0000-0000-0000D31E0000}"/>
    <cellStyle name="Fijo 4 7" xfId="7927" xr:uid="{00000000-0005-0000-0000-0000D41E0000}"/>
    <cellStyle name="Fijo 4 7 2" xfId="7928" xr:uid="{00000000-0005-0000-0000-0000D51E0000}"/>
    <cellStyle name="Fijo 4 7 2 2" xfId="7929" xr:uid="{00000000-0005-0000-0000-0000D61E0000}"/>
    <cellStyle name="Fijo 4 7 2 3" xfId="7930" xr:uid="{00000000-0005-0000-0000-0000D71E0000}"/>
    <cellStyle name="Fijo 4 7 3" xfId="7931" xr:uid="{00000000-0005-0000-0000-0000D81E0000}"/>
    <cellStyle name="Fijo 4 7 4" xfId="7932" xr:uid="{00000000-0005-0000-0000-0000D91E0000}"/>
    <cellStyle name="Fijo 4 7 4 2" xfId="7933" xr:uid="{00000000-0005-0000-0000-0000DA1E0000}"/>
    <cellStyle name="Fijo 4 7 4 3" xfId="7934" xr:uid="{00000000-0005-0000-0000-0000DB1E0000}"/>
    <cellStyle name="Fijo 4 7 5" xfId="7935" xr:uid="{00000000-0005-0000-0000-0000DC1E0000}"/>
    <cellStyle name="Fijo 4 8" xfId="7936" xr:uid="{00000000-0005-0000-0000-0000DD1E0000}"/>
    <cellStyle name="Fijo 4 8 2" xfId="7937" xr:uid="{00000000-0005-0000-0000-0000DE1E0000}"/>
    <cellStyle name="Fijo 4 9" xfId="7938" xr:uid="{00000000-0005-0000-0000-0000DF1E0000}"/>
    <cellStyle name="Fijo 4 9 2" xfId="7939" xr:uid="{00000000-0005-0000-0000-0000E01E0000}"/>
    <cellStyle name="Fijo 4 9 3" xfId="7940" xr:uid="{00000000-0005-0000-0000-0000E11E0000}"/>
    <cellStyle name="Fijo 4 9 4" xfId="7941" xr:uid="{00000000-0005-0000-0000-0000E21E0000}"/>
    <cellStyle name="Fijo 4_CUENTAS BANCARIAS" xfId="7942" xr:uid="{00000000-0005-0000-0000-0000E31E0000}"/>
    <cellStyle name="Fijo 40" xfId="7943" xr:uid="{00000000-0005-0000-0000-0000E41E0000}"/>
    <cellStyle name="Fijo 41" xfId="7944" xr:uid="{00000000-0005-0000-0000-0000E51E0000}"/>
    <cellStyle name="Fijo 42" xfId="7945" xr:uid="{00000000-0005-0000-0000-0000E61E0000}"/>
    <cellStyle name="Fijo 43" xfId="7946" xr:uid="{00000000-0005-0000-0000-0000E71E0000}"/>
    <cellStyle name="Fijo 44" xfId="7947" xr:uid="{00000000-0005-0000-0000-0000E81E0000}"/>
    <cellStyle name="Fijo 45" xfId="7948" xr:uid="{00000000-0005-0000-0000-0000E91E0000}"/>
    <cellStyle name="Fijo 46" xfId="7949" xr:uid="{00000000-0005-0000-0000-0000EA1E0000}"/>
    <cellStyle name="Fijo 47" xfId="7950" xr:uid="{00000000-0005-0000-0000-0000EB1E0000}"/>
    <cellStyle name="Fijo 48" xfId="7951" xr:uid="{00000000-0005-0000-0000-0000EC1E0000}"/>
    <cellStyle name="Fijo 49" xfId="7952" xr:uid="{00000000-0005-0000-0000-0000ED1E0000}"/>
    <cellStyle name="Fijo 5" xfId="7953" xr:uid="{00000000-0005-0000-0000-0000EE1E0000}"/>
    <cellStyle name="Fijo 5 10" xfId="7954" xr:uid="{00000000-0005-0000-0000-0000EF1E0000}"/>
    <cellStyle name="Fijo 5 11" xfId="7955" xr:uid="{00000000-0005-0000-0000-0000F01E0000}"/>
    <cellStyle name="Fijo 5 12" xfId="7956" xr:uid="{00000000-0005-0000-0000-0000F11E0000}"/>
    <cellStyle name="Fijo 5 12 2" xfId="7957" xr:uid="{00000000-0005-0000-0000-0000F21E0000}"/>
    <cellStyle name="Fijo 5 2" xfId="7958" xr:uid="{00000000-0005-0000-0000-0000F31E0000}"/>
    <cellStyle name="Fijo 5 2 2" xfId="7959" xr:uid="{00000000-0005-0000-0000-0000F41E0000}"/>
    <cellStyle name="Fijo 5 2 2 2" xfId="7960" xr:uid="{00000000-0005-0000-0000-0000F51E0000}"/>
    <cellStyle name="Fijo 5 2 3" xfId="7961" xr:uid="{00000000-0005-0000-0000-0000F61E0000}"/>
    <cellStyle name="Fijo 5 2 3 2" xfId="7962" xr:uid="{00000000-0005-0000-0000-0000F71E0000}"/>
    <cellStyle name="Fijo 5 3" xfId="7963" xr:uid="{00000000-0005-0000-0000-0000F81E0000}"/>
    <cellStyle name="Fijo 5 3 2" xfId="7964" xr:uid="{00000000-0005-0000-0000-0000F91E0000}"/>
    <cellStyle name="Fijo 5 4" xfId="7965" xr:uid="{00000000-0005-0000-0000-0000FA1E0000}"/>
    <cellStyle name="Fijo 5 5" xfId="7966" xr:uid="{00000000-0005-0000-0000-0000FB1E0000}"/>
    <cellStyle name="Fijo 5 6" xfId="7967" xr:uid="{00000000-0005-0000-0000-0000FC1E0000}"/>
    <cellStyle name="Fijo 5 7" xfId="7968" xr:uid="{00000000-0005-0000-0000-0000FD1E0000}"/>
    <cellStyle name="Fijo 5 8" xfId="7969" xr:uid="{00000000-0005-0000-0000-0000FE1E0000}"/>
    <cellStyle name="Fijo 5 9" xfId="7970" xr:uid="{00000000-0005-0000-0000-0000FF1E0000}"/>
    <cellStyle name="Fijo 50" xfId="7971" xr:uid="{00000000-0005-0000-0000-0000001F0000}"/>
    <cellStyle name="Fijo 51" xfId="7972" xr:uid="{00000000-0005-0000-0000-0000011F0000}"/>
    <cellStyle name="Fijo 52" xfId="7973" xr:uid="{00000000-0005-0000-0000-0000021F0000}"/>
    <cellStyle name="Fijo 53" xfId="7974" xr:uid="{00000000-0005-0000-0000-0000031F0000}"/>
    <cellStyle name="Fijo 54" xfId="7975" xr:uid="{00000000-0005-0000-0000-0000041F0000}"/>
    <cellStyle name="Fijo 55" xfId="7976" xr:uid="{00000000-0005-0000-0000-0000051F0000}"/>
    <cellStyle name="Fijo 56" xfId="7977" xr:uid="{00000000-0005-0000-0000-0000061F0000}"/>
    <cellStyle name="Fijo 57" xfId="7978" xr:uid="{00000000-0005-0000-0000-0000071F0000}"/>
    <cellStyle name="Fijo 58" xfId="7979" xr:uid="{00000000-0005-0000-0000-0000081F0000}"/>
    <cellStyle name="Fijo 59" xfId="7980" xr:uid="{00000000-0005-0000-0000-0000091F0000}"/>
    <cellStyle name="Fijo 6" xfId="7981" xr:uid="{00000000-0005-0000-0000-00000A1F0000}"/>
    <cellStyle name="Fijo 6 2" xfId="7982" xr:uid="{00000000-0005-0000-0000-00000B1F0000}"/>
    <cellStyle name="Fijo 6 2 2" xfId="7983" xr:uid="{00000000-0005-0000-0000-00000C1F0000}"/>
    <cellStyle name="Fijo 6 2 2 2" xfId="7984" xr:uid="{00000000-0005-0000-0000-00000D1F0000}"/>
    <cellStyle name="Fijo 6 2 3" xfId="7985" xr:uid="{00000000-0005-0000-0000-00000E1F0000}"/>
    <cellStyle name="Fijo 6 2 4" xfId="7986" xr:uid="{00000000-0005-0000-0000-00000F1F0000}"/>
    <cellStyle name="Fijo 6 3" xfId="7987" xr:uid="{00000000-0005-0000-0000-0000101F0000}"/>
    <cellStyle name="Fijo 6 3 2" xfId="7988" xr:uid="{00000000-0005-0000-0000-0000111F0000}"/>
    <cellStyle name="Fijo 6 3 3" xfId="7989" xr:uid="{00000000-0005-0000-0000-0000121F0000}"/>
    <cellStyle name="Fijo 6 4" xfId="7990" xr:uid="{00000000-0005-0000-0000-0000131F0000}"/>
    <cellStyle name="Fijo 60" xfId="7991" xr:uid="{00000000-0005-0000-0000-0000141F0000}"/>
    <cellStyle name="Fijo 61" xfId="7992" xr:uid="{00000000-0005-0000-0000-0000151F0000}"/>
    <cellStyle name="Fijo 62" xfId="7993" xr:uid="{00000000-0005-0000-0000-0000161F0000}"/>
    <cellStyle name="Fijo 63" xfId="7994" xr:uid="{00000000-0005-0000-0000-0000171F0000}"/>
    <cellStyle name="Fijo 64" xfId="7995" xr:uid="{00000000-0005-0000-0000-0000181F0000}"/>
    <cellStyle name="Fijo 65" xfId="7996" xr:uid="{00000000-0005-0000-0000-0000191F0000}"/>
    <cellStyle name="Fijo 65 2" xfId="7997" xr:uid="{00000000-0005-0000-0000-00001A1F0000}"/>
    <cellStyle name="Fijo 65 3" xfId="7998" xr:uid="{00000000-0005-0000-0000-00001B1F0000}"/>
    <cellStyle name="Fijo 66" xfId="7999" xr:uid="{00000000-0005-0000-0000-00001C1F0000}"/>
    <cellStyle name="Fijo 66 2" xfId="8000" xr:uid="{00000000-0005-0000-0000-00001D1F0000}"/>
    <cellStyle name="Fijo 66 3" xfId="8001" xr:uid="{00000000-0005-0000-0000-00001E1F0000}"/>
    <cellStyle name="Fijo 66 4" xfId="8002" xr:uid="{00000000-0005-0000-0000-00001F1F0000}"/>
    <cellStyle name="Fijo 67" xfId="8003" xr:uid="{00000000-0005-0000-0000-0000201F0000}"/>
    <cellStyle name="Fijo 67 2" xfId="8004" xr:uid="{00000000-0005-0000-0000-0000211F0000}"/>
    <cellStyle name="Fijo 67 3" xfId="8005" xr:uid="{00000000-0005-0000-0000-0000221F0000}"/>
    <cellStyle name="Fijo 68" xfId="8006" xr:uid="{00000000-0005-0000-0000-0000231F0000}"/>
    <cellStyle name="Fijo 68 2" xfId="8007" xr:uid="{00000000-0005-0000-0000-0000241F0000}"/>
    <cellStyle name="Fijo 68 3" xfId="8008" xr:uid="{00000000-0005-0000-0000-0000251F0000}"/>
    <cellStyle name="Fijo 69" xfId="8009" xr:uid="{00000000-0005-0000-0000-0000261F0000}"/>
    <cellStyle name="Fijo 7" xfId="8010" xr:uid="{00000000-0005-0000-0000-0000271F0000}"/>
    <cellStyle name="Fijo 7 2" xfId="8011" xr:uid="{00000000-0005-0000-0000-0000281F0000}"/>
    <cellStyle name="Fijo 7 2 2" xfId="8012" xr:uid="{00000000-0005-0000-0000-0000291F0000}"/>
    <cellStyle name="Fijo 7 2 2 2" xfId="8013" xr:uid="{00000000-0005-0000-0000-00002A1F0000}"/>
    <cellStyle name="Fijo 7 2 3" xfId="8014" xr:uid="{00000000-0005-0000-0000-00002B1F0000}"/>
    <cellStyle name="Fijo 7 2 4" xfId="8015" xr:uid="{00000000-0005-0000-0000-00002C1F0000}"/>
    <cellStyle name="Fijo 7 3" xfId="8016" xr:uid="{00000000-0005-0000-0000-00002D1F0000}"/>
    <cellStyle name="Fijo 7 3 2" xfId="8017" xr:uid="{00000000-0005-0000-0000-00002E1F0000}"/>
    <cellStyle name="Fijo 7 3 3" xfId="8018" xr:uid="{00000000-0005-0000-0000-00002F1F0000}"/>
    <cellStyle name="Fijo 7 4" xfId="8019" xr:uid="{00000000-0005-0000-0000-0000301F0000}"/>
    <cellStyle name="Fijo 70" xfId="8020" xr:uid="{00000000-0005-0000-0000-0000311F0000}"/>
    <cellStyle name="Fijo 71" xfId="8021" xr:uid="{00000000-0005-0000-0000-0000321F0000}"/>
    <cellStyle name="Fijo 72" xfId="8022" xr:uid="{00000000-0005-0000-0000-0000331F0000}"/>
    <cellStyle name="Fijo 73" xfId="8023" xr:uid="{00000000-0005-0000-0000-0000341F0000}"/>
    <cellStyle name="Fijo 74" xfId="8024" xr:uid="{00000000-0005-0000-0000-0000351F0000}"/>
    <cellStyle name="Fijo 75" xfId="8025" xr:uid="{00000000-0005-0000-0000-0000361F0000}"/>
    <cellStyle name="Fijo 76" xfId="8026" xr:uid="{00000000-0005-0000-0000-0000371F0000}"/>
    <cellStyle name="Fijo 77" xfId="8027" xr:uid="{00000000-0005-0000-0000-0000381F0000}"/>
    <cellStyle name="Fijo 78" xfId="8028" xr:uid="{00000000-0005-0000-0000-0000391F0000}"/>
    <cellStyle name="Fijo 79" xfId="8029" xr:uid="{00000000-0005-0000-0000-00003A1F0000}"/>
    <cellStyle name="Fijo 8" xfId="8030" xr:uid="{00000000-0005-0000-0000-00003B1F0000}"/>
    <cellStyle name="Fijo 8 2" xfId="8031" xr:uid="{00000000-0005-0000-0000-00003C1F0000}"/>
    <cellStyle name="Fijo 8 2 2" xfId="8032" xr:uid="{00000000-0005-0000-0000-00003D1F0000}"/>
    <cellStyle name="Fijo 8 2 3" xfId="8033" xr:uid="{00000000-0005-0000-0000-00003E1F0000}"/>
    <cellStyle name="Fijo 8 3" xfId="8034" xr:uid="{00000000-0005-0000-0000-00003F1F0000}"/>
    <cellStyle name="Fijo 8 3 2" xfId="8035" xr:uid="{00000000-0005-0000-0000-0000401F0000}"/>
    <cellStyle name="Fijo 8 3 3" xfId="8036" xr:uid="{00000000-0005-0000-0000-0000411F0000}"/>
    <cellStyle name="Fijo 8 4" xfId="8037" xr:uid="{00000000-0005-0000-0000-0000421F0000}"/>
    <cellStyle name="Fijo 8 4 2" xfId="8038" xr:uid="{00000000-0005-0000-0000-0000431F0000}"/>
    <cellStyle name="Fijo 8 4 3" xfId="8039" xr:uid="{00000000-0005-0000-0000-0000441F0000}"/>
    <cellStyle name="Fijo 8 4 3 2" xfId="8040" xr:uid="{00000000-0005-0000-0000-0000451F0000}"/>
    <cellStyle name="Fijo 8 4 3 3" xfId="8041" xr:uid="{00000000-0005-0000-0000-0000461F0000}"/>
    <cellStyle name="Fijo 8 4 4" xfId="8042" xr:uid="{00000000-0005-0000-0000-0000471F0000}"/>
    <cellStyle name="Fijo 8 5" xfId="8043" xr:uid="{00000000-0005-0000-0000-0000481F0000}"/>
    <cellStyle name="Fijo 8 5 2" xfId="8044" xr:uid="{00000000-0005-0000-0000-0000491F0000}"/>
    <cellStyle name="Fijo 8 5 3" xfId="8045" xr:uid="{00000000-0005-0000-0000-00004A1F0000}"/>
    <cellStyle name="Fijo 80" xfId="8046" xr:uid="{00000000-0005-0000-0000-00004B1F0000}"/>
    <cellStyle name="Fijo 81" xfId="8047" xr:uid="{00000000-0005-0000-0000-00004C1F0000}"/>
    <cellStyle name="Fijo 82" xfId="8048" xr:uid="{00000000-0005-0000-0000-00004D1F0000}"/>
    <cellStyle name="Fijo 83" xfId="8049" xr:uid="{00000000-0005-0000-0000-00004E1F0000}"/>
    <cellStyle name="Fijo 84" xfId="8050" xr:uid="{00000000-0005-0000-0000-00004F1F0000}"/>
    <cellStyle name="Fijo 85" xfId="8051" xr:uid="{00000000-0005-0000-0000-0000501F0000}"/>
    <cellStyle name="Fijo 86" xfId="8052" xr:uid="{00000000-0005-0000-0000-0000511F0000}"/>
    <cellStyle name="Fijo 87" xfId="8053" xr:uid="{00000000-0005-0000-0000-0000521F0000}"/>
    <cellStyle name="Fijo 9" xfId="8054" xr:uid="{00000000-0005-0000-0000-0000531F0000}"/>
    <cellStyle name="Fijo 9 2" xfId="8055" xr:uid="{00000000-0005-0000-0000-0000541F0000}"/>
    <cellStyle name="Fijo 9 2 2" xfId="8056" xr:uid="{00000000-0005-0000-0000-0000551F0000}"/>
    <cellStyle name="Fijo 9 2 3" xfId="8057" xr:uid="{00000000-0005-0000-0000-0000561F0000}"/>
    <cellStyle name="Fijo 9 2 3 2" xfId="8058" xr:uid="{00000000-0005-0000-0000-0000571F0000}"/>
    <cellStyle name="Fijo 9 2 3 3" xfId="8059" xr:uid="{00000000-0005-0000-0000-0000581F0000}"/>
    <cellStyle name="Fijo 9 2 4" xfId="8060" xr:uid="{00000000-0005-0000-0000-0000591F0000}"/>
    <cellStyle name="Fijo 9 3" xfId="8061" xr:uid="{00000000-0005-0000-0000-00005A1F0000}"/>
    <cellStyle name="Fijo 9 3 2" xfId="8062" xr:uid="{00000000-0005-0000-0000-00005B1F0000}"/>
    <cellStyle name="Fijo 9 3 3" xfId="8063" xr:uid="{00000000-0005-0000-0000-00005C1F0000}"/>
    <cellStyle name="Fijo 9 4" xfId="8064" xr:uid="{00000000-0005-0000-0000-00005D1F0000}"/>
    <cellStyle name="Fijo 9 4 2" xfId="8065" xr:uid="{00000000-0005-0000-0000-00005E1F0000}"/>
    <cellStyle name="Fijo 9 4 3" xfId="8066" xr:uid="{00000000-0005-0000-0000-00005F1F0000}"/>
    <cellStyle name="Fijo 9 5" xfId="8067" xr:uid="{00000000-0005-0000-0000-0000601F0000}"/>
    <cellStyle name="Fijo 9 5 2" xfId="8068" xr:uid="{00000000-0005-0000-0000-0000611F0000}"/>
    <cellStyle name="Fijo 9 5 3" xfId="8069" xr:uid="{00000000-0005-0000-0000-0000621F0000}"/>
    <cellStyle name="Fijo 9 6" xfId="8070" xr:uid="{00000000-0005-0000-0000-0000631F0000}"/>
    <cellStyle name="Fijo_Analisis Todos los  Honorarios 2010 con Proyecto de Ley" xfId="8071" xr:uid="{00000000-0005-0000-0000-0000641F0000}"/>
    <cellStyle name="Good" xfId="8072" xr:uid="{00000000-0005-0000-0000-0000651F0000}"/>
    <cellStyle name="Good 2" xfId="8073" xr:uid="{00000000-0005-0000-0000-0000661F0000}"/>
    <cellStyle name="Good_atrasado 15 04 DAF" xfId="8074" xr:uid="{00000000-0005-0000-0000-0000671F0000}"/>
    <cellStyle name="Heading 1" xfId="8075" xr:uid="{00000000-0005-0000-0000-0000681F0000}"/>
    <cellStyle name="Heading 1 2" xfId="8076" xr:uid="{00000000-0005-0000-0000-0000691F0000}"/>
    <cellStyle name="Heading 1_atrasado 15 04 DAF" xfId="8077" xr:uid="{00000000-0005-0000-0000-00006A1F0000}"/>
    <cellStyle name="Heading 2" xfId="8078" xr:uid="{00000000-0005-0000-0000-00006B1F0000}"/>
    <cellStyle name="Heading 2 2" xfId="8079" xr:uid="{00000000-0005-0000-0000-00006C1F0000}"/>
    <cellStyle name="Heading 2_atrasado 15 04 DAF" xfId="8080" xr:uid="{00000000-0005-0000-0000-00006D1F0000}"/>
    <cellStyle name="Heading 3" xfId="8081" xr:uid="{00000000-0005-0000-0000-00006E1F0000}"/>
    <cellStyle name="Heading 3 2" xfId="8082" xr:uid="{00000000-0005-0000-0000-00006F1F0000}"/>
    <cellStyle name="Heading 3_atrasado 15 04 DAF" xfId="8083" xr:uid="{00000000-0005-0000-0000-0000701F0000}"/>
    <cellStyle name="Heading 4" xfId="8084" xr:uid="{00000000-0005-0000-0000-0000711F0000}"/>
    <cellStyle name="Heading 4 2" xfId="8085" xr:uid="{00000000-0005-0000-0000-0000721F0000}"/>
    <cellStyle name="Heading 4_atrasado 15 04 DAF" xfId="8086" xr:uid="{00000000-0005-0000-0000-0000731F0000}"/>
    <cellStyle name="Hipervínculo 10" xfId="8087" xr:uid="{00000000-0005-0000-0000-0000741F0000}"/>
    <cellStyle name="Hipervínculo 11" xfId="8088" xr:uid="{00000000-0005-0000-0000-0000751F0000}"/>
    <cellStyle name="Hipervínculo 12" xfId="8089" xr:uid="{00000000-0005-0000-0000-0000761F0000}"/>
    <cellStyle name="Hipervínculo 12 2" xfId="8090" xr:uid="{00000000-0005-0000-0000-0000771F0000}"/>
    <cellStyle name="Hipervínculo 12 3" xfId="8091" xr:uid="{00000000-0005-0000-0000-0000781F0000}"/>
    <cellStyle name="Hipervínculo 12 4" xfId="8092" xr:uid="{00000000-0005-0000-0000-0000791F0000}"/>
    <cellStyle name="Hipervínculo 13" xfId="8093" xr:uid="{00000000-0005-0000-0000-00007A1F0000}"/>
    <cellStyle name="Hipervínculo 14" xfId="8094" xr:uid="{00000000-0005-0000-0000-00007B1F0000}"/>
    <cellStyle name="Hipervínculo 14 10" xfId="8095" xr:uid="{00000000-0005-0000-0000-00007C1F0000}"/>
    <cellStyle name="Hipervínculo 14 11" xfId="8096" xr:uid="{00000000-0005-0000-0000-00007D1F0000}"/>
    <cellStyle name="Hipervínculo 14 12" xfId="8097" xr:uid="{00000000-0005-0000-0000-00007E1F0000}"/>
    <cellStyle name="Hipervínculo 14 13" xfId="8098" xr:uid="{00000000-0005-0000-0000-00007F1F0000}"/>
    <cellStyle name="Hipervínculo 14 14" xfId="8099" xr:uid="{00000000-0005-0000-0000-0000801F0000}"/>
    <cellStyle name="Hipervínculo 14 15" xfId="8100" xr:uid="{00000000-0005-0000-0000-0000811F0000}"/>
    <cellStyle name="Hipervínculo 14 16" xfId="8101" xr:uid="{00000000-0005-0000-0000-0000821F0000}"/>
    <cellStyle name="Hipervínculo 14 17" xfId="8102" xr:uid="{00000000-0005-0000-0000-0000831F0000}"/>
    <cellStyle name="Hipervínculo 14 18" xfId="8103" xr:uid="{00000000-0005-0000-0000-0000841F0000}"/>
    <cellStyle name="Hipervínculo 14 19" xfId="8104" xr:uid="{00000000-0005-0000-0000-0000851F0000}"/>
    <cellStyle name="Hipervínculo 14 2" xfId="8105" xr:uid="{00000000-0005-0000-0000-0000861F0000}"/>
    <cellStyle name="Hipervínculo 14 20" xfId="8106" xr:uid="{00000000-0005-0000-0000-0000871F0000}"/>
    <cellStyle name="Hipervínculo 14 21" xfId="8107" xr:uid="{00000000-0005-0000-0000-0000881F0000}"/>
    <cellStyle name="Hipervínculo 14 22" xfId="8108" xr:uid="{00000000-0005-0000-0000-0000891F0000}"/>
    <cellStyle name="Hipervínculo 14 23" xfId="8109" xr:uid="{00000000-0005-0000-0000-00008A1F0000}"/>
    <cellStyle name="Hipervínculo 14 24" xfId="8110" xr:uid="{00000000-0005-0000-0000-00008B1F0000}"/>
    <cellStyle name="Hipervínculo 14 25" xfId="8111" xr:uid="{00000000-0005-0000-0000-00008C1F0000}"/>
    <cellStyle name="Hipervínculo 14 26" xfId="8112" xr:uid="{00000000-0005-0000-0000-00008D1F0000}"/>
    <cellStyle name="Hipervínculo 14 27" xfId="8113" xr:uid="{00000000-0005-0000-0000-00008E1F0000}"/>
    <cellStyle name="Hipervínculo 14 28" xfId="8114" xr:uid="{00000000-0005-0000-0000-00008F1F0000}"/>
    <cellStyle name="Hipervínculo 14 29" xfId="8115" xr:uid="{00000000-0005-0000-0000-0000901F0000}"/>
    <cellStyle name="Hipervínculo 14 3" xfId="8116" xr:uid="{00000000-0005-0000-0000-0000911F0000}"/>
    <cellStyle name="Hipervínculo 14 30" xfId="8117" xr:uid="{00000000-0005-0000-0000-0000921F0000}"/>
    <cellStyle name="Hipervínculo 14 31" xfId="8118" xr:uid="{00000000-0005-0000-0000-0000931F0000}"/>
    <cellStyle name="Hipervínculo 14 32" xfId="8119" xr:uid="{00000000-0005-0000-0000-0000941F0000}"/>
    <cellStyle name="Hipervínculo 14 33" xfId="8120" xr:uid="{00000000-0005-0000-0000-0000951F0000}"/>
    <cellStyle name="Hipervínculo 14 34" xfId="8121" xr:uid="{00000000-0005-0000-0000-0000961F0000}"/>
    <cellStyle name="Hipervínculo 14 35" xfId="8122" xr:uid="{00000000-0005-0000-0000-0000971F0000}"/>
    <cellStyle name="Hipervínculo 14 36" xfId="8123" xr:uid="{00000000-0005-0000-0000-0000981F0000}"/>
    <cellStyle name="Hipervínculo 14 37" xfId="8124" xr:uid="{00000000-0005-0000-0000-0000991F0000}"/>
    <cellStyle name="Hipervínculo 14 38" xfId="8125" xr:uid="{00000000-0005-0000-0000-00009A1F0000}"/>
    <cellStyle name="Hipervínculo 14 39" xfId="8126" xr:uid="{00000000-0005-0000-0000-00009B1F0000}"/>
    <cellStyle name="Hipervínculo 14 4" xfId="8127" xr:uid="{00000000-0005-0000-0000-00009C1F0000}"/>
    <cellStyle name="Hipervínculo 14 40" xfId="8128" xr:uid="{00000000-0005-0000-0000-00009D1F0000}"/>
    <cellStyle name="Hipervínculo 14 41" xfId="8129" xr:uid="{00000000-0005-0000-0000-00009E1F0000}"/>
    <cellStyle name="Hipervínculo 14 42" xfId="8130" xr:uid="{00000000-0005-0000-0000-00009F1F0000}"/>
    <cellStyle name="Hipervínculo 14 43" xfId="8131" xr:uid="{00000000-0005-0000-0000-0000A01F0000}"/>
    <cellStyle name="Hipervínculo 14 44" xfId="8132" xr:uid="{00000000-0005-0000-0000-0000A11F0000}"/>
    <cellStyle name="Hipervínculo 14 45" xfId="8133" xr:uid="{00000000-0005-0000-0000-0000A21F0000}"/>
    <cellStyle name="Hipervínculo 14 46" xfId="8134" xr:uid="{00000000-0005-0000-0000-0000A31F0000}"/>
    <cellStyle name="Hipervínculo 14 47" xfId="8135" xr:uid="{00000000-0005-0000-0000-0000A41F0000}"/>
    <cellStyle name="Hipervínculo 14 48" xfId="8136" xr:uid="{00000000-0005-0000-0000-0000A51F0000}"/>
    <cellStyle name="Hipervínculo 14 49" xfId="8137" xr:uid="{00000000-0005-0000-0000-0000A61F0000}"/>
    <cellStyle name="Hipervínculo 14 5" xfId="8138" xr:uid="{00000000-0005-0000-0000-0000A71F0000}"/>
    <cellStyle name="Hipervínculo 14 50" xfId="8139" xr:uid="{00000000-0005-0000-0000-0000A81F0000}"/>
    <cellStyle name="Hipervínculo 14 51" xfId="8140" xr:uid="{00000000-0005-0000-0000-0000A91F0000}"/>
    <cellStyle name="Hipervínculo 14 52" xfId="8141" xr:uid="{00000000-0005-0000-0000-0000AA1F0000}"/>
    <cellStyle name="Hipervínculo 14 53" xfId="8142" xr:uid="{00000000-0005-0000-0000-0000AB1F0000}"/>
    <cellStyle name="Hipervínculo 14 54" xfId="8143" xr:uid="{00000000-0005-0000-0000-0000AC1F0000}"/>
    <cellStyle name="Hipervínculo 14 55" xfId="8144" xr:uid="{00000000-0005-0000-0000-0000AD1F0000}"/>
    <cellStyle name="Hipervínculo 14 56" xfId="8145" xr:uid="{00000000-0005-0000-0000-0000AE1F0000}"/>
    <cellStyle name="Hipervínculo 14 57" xfId="8146" xr:uid="{00000000-0005-0000-0000-0000AF1F0000}"/>
    <cellStyle name="Hipervínculo 14 6" xfId="8147" xr:uid="{00000000-0005-0000-0000-0000B01F0000}"/>
    <cellStyle name="Hipervínculo 14 7" xfId="8148" xr:uid="{00000000-0005-0000-0000-0000B11F0000}"/>
    <cellStyle name="Hipervínculo 14 8" xfId="8149" xr:uid="{00000000-0005-0000-0000-0000B21F0000}"/>
    <cellStyle name="Hipervínculo 14 9" xfId="8150" xr:uid="{00000000-0005-0000-0000-0000B31F0000}"/>
    <cellStyle name="Hipervínculo 15" xfId="8151" xr:uid="{00000000-0005-0000-0000-0000B41F0000}"/>
    <cellStyle name="Hipervínculo 15 10" xfId="8152" xr:uid="{00000000-0005-0000-0000-0000B51F0000}"/>
    <cellStyle name="Hipervínculo 15 11" xfId="8153" xr:uid="{00000000-0005-0000-0000-0000B61F0000}"/>
    <cellStyle name="Hipervínculo 15 12" xfId="8154" xr:uid="{00000000-0005-0000-0000-0000B71F0000}"/>
    <cellStyle name="Hipervínculo 15 13" xfId="8155" xr:uid="{00000000-0005-0000-0000-0000B81F0000}"/>
    <cellStyle name="Hipervínculo 15 14" xfId="8156" xr:uid="{00000000-0005-0000-0000-0000B91F0000}"/>
    <cellStyle name="Hipervínculo 15 15" xfId="8157" xr:uid="{00000000-0005-0000-0000-0000BA1F0000}"/>
    <cellStyle name="Hipervínculo 15 16" xfId="8158" xr:uid="{00000000-0005-0000-0000-0000BB1F0000}"/>
    <cellStyle name="Hipervínculo 15 17" xfId="8159" xr:uid="{00000000-0005-0000-0000-0000BC1F0000}"/>
    <cellStyle name="Hipervínculo 15 18" xfId="8160" xr:uid="{00000000-0005-0000-0000-0000BD1F0000}"/>
    <cellStyle name="Hipervínculo 15 19" xfId="8161" xr:uid="{00000000-0005-0000-0000-0000BE1F0000}"/>
    <cellStyle name="Hipervínculo 15 2" xfId="8162" xr:uid="{00000000-0005-0000-0000-0000BF1F0000}"/>
    <cellStyle name="Hipervínculo 15 20" xfId="8163" xr:uid="{00000000-0005-0000-0000-0000C01F0000}"/>
    <cellStyle name="Hipervínculo 15 21" xfId="8164" xr:uid="{00000000-0005-0000-0000-0000C11F0000}"/>
    <cellStyle name="Hipervínculo 15 22" xfId="8165" xr:uid="{00000000-0005-0000-0000-0000C21F0000}"/>
    <cellStyle name="Hipervínculo 15 23" xfId="8166" xr:uid="{00000000-0005-0000-0000-0000C31F0000}"/>
    <cellStyle name="Hipervínculo 15 24" xfId="8167" xr:uid="{00000000-0005-0000-0000-0000C41F0000}"/>
    <cellStyle name="Hipervínculo 15 25" xfId="8168" xr:uid="{00000000-0005-0000-0000-0000C51F0000}"/>
    <cellStyle name="Hipervínculo 15 26" xfId="8169" xr:uid="{00000000-0005-0000-0000-0000C61F0000}"/>
    <cellStyle name="Hipervínculo 15 27" xfId="8170" xr:uid="{00000000-0005-0000-0000-0000C71F0000}"/>
    <cellStyle name="Hipervínculo 15 28" xfId="8171" xr:uid="{00000000-0005-0000-0000-0000C81F0000}"/>
    <cellStyle name="Hipervínculo 15 29" xfId="8172" xr:uid="{00000000-0005-0000-0000-0000C91F0000}"/>
    <cellStyle name="Hipervínculo 15 3" xfId="8173" xr:uid="{00000000-0005-0000-0000-0000CA1F0000}"/>
    <cellStyle name="Hipervínculo 15 30" xfId="8174" xr:uid="{00000000-0005-0000-0000-0000CB1F0000}"/>
    <cellStyle name="Hipervínculo 15 31" xfId="8175" xr:uid="{00000000-0005-0000-0000-0000CC1F0000}"/>
    <cellStyle name="Hipervínculo 15 32" xfId="8176" xr:uid="{00000000-0005-0000-0000-0000CD1F0000}"/>
    <cellStyle name="Hipervínculo 15 33" xfId="8177" xr:uid="{00000000-0005-0000-0000-0000CE1F0000}"/>
    <cellStyle name="Hipervínculo 15 34" xfId="8178" xr:uid="{00000000-0005-0000-0000-0000CF1F0000}"/>
    <cellStyle name="Hipervínculo 15 35" xfId="8179" xr:uid="{00000000-0005-0000-0000-0000D01F0000}"/>
    <cellStyle name="Hipervínculo 15 36" xfId="8180" xr:uid="{00000000-0005-0000-0000-0000D11F0000}"/>
    <cellStyle name="Hipervínculo 15 37" xfId="8181" xr:uid="{00000000-0005-0000-0000-0000D21F0000}"/>
    <cellStyle name="Hipervínculo 15 38" xfId="8182" xr:uid="{00000000-0005-0000-0000-0000D31F0000}"/>
    <cellStyle name="Hipervínculo 15 39" xfId="8183" xr:uid="{00000000-0005-0000-0000-0000D41F0000}"/>
    <cellStyle name="Hipervínculo 15 4" xfId="8184" xr:uid="{00000000-0005-0000-0000-0000D51F0000}"/>
    <cellStyle name="Hipervínculo 15 40" xfId="8185" xr:uid="{00000000-0005-0000-0000-0000D61F0000}"/>
    <cellStyle name="Hipervínculo 15 41" xfId="8186" xr:uid="{00000000-0005-0000-0000-0000D71F0000}"/>
    <cellStyle name="Hipervínculo 15 42" xfId="8187" xr:uid="{00000000-0005-0000-0000-0000D81F0000}"/>
    <cellStyle name="Hipervínculo 15 43" xfId="8188" xr:uid="{00000000-0005-0000-0000-0000D91F0000}"/>
    <cellStyle name="Hipervínculo 15 44" xfId="8189" xr:uid="{00000000-0005-0000-0000-0000DA1F0000}"/>
    <cellStyle name="Hipervínculo 15 45" xfId="8190" xr:uid="{00000000-0005-0000-0000-0000DB1F0000}"/>
    <cellStyle name="Hipervínculo 15 46" xfId="8191" xr:uid="{00000000-0005-0000-0000-0000DC1F0000}"/>
    <cellStyle name="Hipervínculo 15 47" xfId="8192" xr:uid="{00000000-0005-0000-0000-0000DD1F0000}"/>
    <cellStyle name="Hipervínculo 15 48" xfId="8193" xr:uid="{00000000-0005-0000-0000-0000DE1F0000}"/>
    <cellStyle name="Hipervínculo 15 49" xfId="8194" xr:uid="{00000000-0005-0000-0000-0000DF1F0000}"/>
    <cellStyle name="Hipervínculo 15 5" xfId="8195" xr:uid="{00000000-0005-0000-0000-0000E01F0000}"/>
    <cellStyle name="Hipervínculo 15 50" xfId="8196" xr:uid="{00000000-0005-0000-0000-0000E11F0000}"/>
    <cellStyle name="Hipervínculo 15 51" xfId="8197" xr:uid="{00000000-0005-0000-0000-0000E21F0000}"/>
    <cellStyle name="Hipervínculo 15 52" xfId="8198" xr:uid="{00000000-0005-0000-0000-0000E31F0000}"/>
    <cellStyle name="Hipervínculo 15 53" xfId="8199" xr:uid="{00000000-0005-0000-0000-0000E41F0000}"/>
    <cellStyle name="Hipervínculo 15 54" xfId="8200" xr:uid="{00000000-0005-0000-0000-0000E51F0000}"/>
    <cellStyle name="Hipervínculo 15 55" xfId="8201" xr:uid="{00000000-0005-0000-0000-0000E61F0000}"/>
    <cellStyle name="Hipervínculo 15 56" xfId="8202" xr:uid="{00000000-0005-0000-0000-0000E71F0000}"/>
    <cellStyle name="Hipervínculo 15 57" xfId="8203" xr:uid="{00000000-0005-0000-0000-0000E81F0000}"/>
    <cellStyle name="Hipervínculo 15 6" xfId="8204" xr:uid="{00000000-0005-0000-0000-0000E91F0000}"/>
    <cellStyle name="Hipervínculo 15 7" xfId="8205" xr:uid="{00000000-0005-0000-0000-0000EA1F0000}"/>
    <cellStyle name="Hipervínculo 15 8" xfId="8206" xr:uid="{00000000-0005-0000-0000-0000EB1F0000}"/>
    <cellStyle name="Hipervínculo 15 9" xfId="8207" xr:uid="{00000000-0005-0000-0000-0000EC1F0000}"/>
    <cellStyle name="Hipervínculo 16" xfId="8208" xr:uid="{00000000-0005-0000-0000-0000ED1F0000}"/>
    <cellStyle name="Hipervínculo 16 10" xfId="8209" xr:uid="{00000000-0005-0000-0000-0000EE1F0000}"/>
    <cellStyle name="Hipervínculo 16 11" xfId="8210" xr:uid="{00000000-0005-0000-0000-0000EF1F0000}"/>
    <cellStyle name="Hipervínculo 16 12" xfId="8211" xr:uid="{00000000-0005-0000-0000-0000F01F0000}"/>
    <cellStyle name="Hipervínculo 16 13" xfId="8212" xr:uid="{00000000-0005-0000-0000-0000F11F0000}"/>
    <cellStyle name="Hipervínculo 16 14" xfId="8213" xr:uid="{00000000-0005-0000-0000-0000F21F0000}"/>
    <cellStyle name="Hipervínculo 16 15" xfId="8214" xr:uid="{00000000-0005-0000-0000-0000F31F0000}"/>
    <cellStyle name="Hipervínculo 16 16" xfId="8215" xr:uid="{00000000-0005-0000-0000-0000F41F0000}"/>
    <cellStyle name="Hipervínculo 16 17" xfId="8216" xr:uid="{00000000-0005-0000-0000-0000F51F0000}"/>
    <cellStyle name="Hipervínculo 16 18" xfId="8217" xr:uid="{00000000-0005-0000-0000-0000F61F0000}"/>
    <cellStyle name="Hipervínculo 16 19" xfId="8218" xr:uid="{00000000-0005-0000-0000-0000F71F0000}"/>
    <cellStyle name="Hipervínculo 16 2" xfId="8219" xr:uid="{00000000-0005-0000-0000-0000F81F0000}"/>
    <cellStyle name="Hipervínculo 16 20" xfId="8220" xr:uid="{00000000-0005-0000-0000-0000F91F0000}"/>
    <cellStyle name="Hipervínculo 16 21" xfId="8221" xr:uid="{00000000-0005-0000-0000-0000FA1F0000}"/>
    <cellStyle name="Hipervínculo 16 22" xfId="8222" xr:uid="{00000000-0005-0000-0000-0000FB1F0000}"/>
    <cellStyle name="Hipervínculo 16 23" xfId="8223" xr:uid="{00000000-0005-0000-0000-0000FC1F0000}"/>
    <cellStyle name="Hipervínculo 16 24" xfId="8224" xr:uid="{00000000-0005-0000-0000-0000FD1F0000}"/>
    <cellStyle name="Hipervínculo 16 25" xfId="8225" xr:uid="{00000000-0005-0000-0000-0000FE1F0000}"/>
    <cellStyle name="Hipervínculo 16 26" xfId="8226" xr:uid="{00000000-0005-0000-0000-0000FF1F0000}"/>
    <cellStyle name="Hipervínculo 16 27" xfId="8227" xr:uid="{00000000-0005-0000-0000-000000200000}"/>
    <cellStyle name="Hipervínculo 16 28" xfId="8228" xr:uid="{00000000-0005-0000-0000-000001200000}"/>
    <cellStyle name="Hipervínculo 16 29" xfId="8229" xr:uid="{00000000-0005-0000-0000-000002200000}"/>
    <cellStyle name="Hipervínculo 16 3" xfId="8230" xr:uid="{00000000-0005-0000-0000-000003200000}"/>
    <cellStyle name="Hipervínculo 16 30" xfId="8231" xr:uid="{00000000-0005-0000-0000-000004200000}"/>
    <cellStyle name="Hipervínculo 16 31" xfId="8232" xr:uid="{00000000-0005-0000-0000-000005200000}"/>
    <cellStyle name="Hipervínculo 16 32" xfId="8233" xr:uid="{00000000-0005-0000-0000-000006200000}"/>
    <cellStyle name="Hipervínculo 16 33" xfId="8234" xr:uid="{00000000-0005-0000-0000-000007200000}"/>
    <cellStyle name="Hipervínculo 16 34" xfId="8235" xr:uid="{00000000-0005-0000-0000-000008200000}"/>
    <cellStyle name="Hipervínculo 16 35" xfId="8236" xr:uid="{00000000-0005-0000-0000-000009200000}"/>
    <cellStyle name="Hipervínculo 16 36" xfId="8237" xr:uid="{00000000-0005-0000-0000-00000A200000}"/>
    <cellStyle name="Hipervínculo 16 37" xfId="8238" xr:uid="{00000000-0005-0000-0000-00000B200000}"/>
    <cellStyle name="Hipervínculo 16 38" xfId="8239" xr:uid="{00000000-0005-0000-0000-00000C200000}"/>
    <cellStyle name="Hipervínculo 16 39" xfId="8240" xr:uid="{00000000-0005-0000-0000-00000D200000}"/>
    <cellStyle name="Hipervínculo 16 4" xfId="8241" xr:uid="{00000000-0005-0000-0000-00000E200000}"/>
    <cellStyle name="Hipervínculo 16 40" xfId="8242" xr:uid="{00000000-0005-0000-0000-00000F200000}"/>
    <cellStyle name="Hipervínculo 16 41" xfId="8243" xr:uid="{00000000-0005-0000-0000-000010200000}"/>
    <cellStyle name="Hipervínculo 16 42" xfId="8244" xr:uid="{00000000-0005-0000-0000-000011200000}"/>
    <cellStyle name="Hipervínculo 16 43" xfId="8245" xr:uid="{00000000-0005-0000-0000-000012200000}"/>
    <cellStyle name="Hipervínculo 16 44" xfId="8246" xr:uid="{00000000-0005-0000-0000-000013200000}"/>
    <cellStyle name="Hipervínculo 16 45" xfId="8247" xr:uid="{00000000-0005-0000-0000-000014200000}"/>
    <cellStyle name="Hipervínculo 16 46" xfId="8248" xr:uid="{00000000-0005-0000-0000-000015200000}"/>
    <cellStyle name="Hipervínculo 16 47" xfId="8249" xr:uid="{00000000-0005-0000-0000-000016200000}"/>
    <cellStyle name="Hipervínculo 16 48" xfId="8250" xr:uid="{00000000-0005-0000-0000-000017200000}"/>
    <cellStyle name="Hipervínculo 16 49" xfId="8251" xr:uid="{00000000-0005-0000-0000-000018200000}"/>
    <cellStyle name="Hipervínculo 16 5" xfId="8252" xr:uid="{00000000-0005-0000-0000-000019200000}"/>
    <cellStyle name="Hipervínculo 16 50" xfId="8253" xr:uid="{00000000-0005-0000-0000-00001A200000}"/>
    <cellStyle name="Hipervínculo 16 51" xfId="8254" xr:uid="{00000000-0005-0000-0000-00001B200000}"/>
    <cellStyle name="Hipervínculo 16 52" xfId="8255" xr:uid="{00000000-0005-0000-0000-00001C200000}"/>
    <cellStyle name="Hipervínculo 16 53" xfId="8256" xr:uid="{00000000-0005-0000-0000-00001D200000}"/>
    <cellStyle name="Hipervínculo 16 54" xfId="8257" xr:uid="{00000000-0005-0000-0000-00001E200000}"/>
    <cellStyle name="Hipervínculo 16 55" xfId="8258" xr:uid="{00000000-0005-0000-0000-00001F200000}"/>
    <cellStyle name="Hipervínculo 16 56" xfId="8259" xr:uid="{00000000-0005-0000-0000-000020200000}"/>
    <cellStyle name="Hipervínculo 16 57" xfId="8260" xr:uid="{00000000-0005-0000-0000-000021200000}"/>
    <cellStyle name="Hipervínculo 16 6" xfId="8261" xr:uid="{00000000-0005-0000-0000-000022200000}"/>
    <cellStyle name="Hipervínculo 16 7" xfId="8262" xr:uid="{00000000-0005-0000-0000-000023200000}"/>
    <cellStyle name="Hipervínculo 16 8" xfId="8263" xr:uid="{00000000-0005-0000-0000-000024200000}"/>
    <cellStyle name="Hipervínculo 16 9" xfId="8264" xr:uid="{00000000-0005-0000-0000-000025200000}"/>
    <cellStyle name="Hipervínculo 17" xfId="8265" xr:uid="{00000000-0005-0000-0000-000026200000}"/>
    <cellStyle name="Hipervínculo 17 10" xfId="8266" xr:uid="{00000000-0005-0000-0000-000027200000}"/>
    <cellStyle name="Hipervínculo 17 11" xfId="8267" xr:uid="{00000000-0005-0000-0000-000028200000}"/>
    <cellStyle name="Hipervínculo 17 12" xfId="8268" xr:uid="{00000000-0005-0000-0000-000029200000}"/>
    <cellStyle name="Hipervínculo 17 13" xfId="8269" xr:uid="{00000000-0005-0000-0000-00002A200000}"/>
    <cellStyle name="Hipervínculo 17 14" xfId="8270" xr:uid="{00000000-0005-0000-0000-00002B200000}"/>
    <cellStyle name="Hipervínculo 17 15" xfId="8271" xr:uid="{00000000-0005-0000-0000-00002C200000}"/>
    <cellStyle name="Hipervínculo 17 16" xfId="8272" xr:uid="{00000000-0005-0000-0000-00002D200000}"/>
    <cellStyle name="Hipervínculo 17 17" xfId="8273" xr:uid="{00000000-0005-0000-0000-00002E200000}"/>
    <cellStyle name="Hipervínculo 17 18" xfId="8274" xr:uid="{00000000-0005-0000-0000-00002F200000}"/>
    <cellStyle name="Hipervínculo 17 19" xfId="8275" xr:uid="{00000000-0005-0000-0000-000030200000}"/>
    <cellStyle name="Hipervínculo 17 2" xfId="8276" xr:uid="{00000000-0005-0000-0000-000031200000}"/>
    <cellStyle name="Hipervínculo 17 20" xfId="8277" xr:uid="{00000000-0005-0000-0000-000032200000}"/>
    <cellStyle name="Hipervínculo 17 21" xfId="8278" xr:uid="{00000000-0005-0000-0000-000033200000}"/>
    <cellStyle name="Hipervínculo 17 22" xfId="8279" xr:uid="{00000000-0005-0000-0000-000034200000}"/>
    <cellStyle name="Hipervínculo 17 23" xfId="8280" xr:uid="{00000000-0005-0000-0000-000035200000}"/>
    <cellStyle name="Hipervínculo 17 24" xfId="8281" xr:uid="{00000000-0005-0000-0000-000036200000}"/>
    <cellStyle name="Hipervínculo 17 25" xfId="8282" xr:uid="{00000000-0005-0000-0000-000037200000}"/>
    <cellStyle name="Hipervínculo 17 26" xfId="8283" xr:uid="{00000000-0005-0000-0000-000038200000}"/>
    <cellStyle name="Hipervínculo 17 27" xfId="8284" xr:uid="{00000000-0005-0000-0000-000039200000}"/>
    <cellStyle name="Hipervínculo 17 28" xfId="8285" xr:uid="{00000000-0005-0000-0000-00003A200000}"/>
    <cellStyle name="Hipervínculo 17 29" xfId="8286" xr:uid="{00000000-0005-0000-0000-00003B200000}"/>
    <cellStyle name="Hipervínculo 17 3" xfId="8287" xr:uid="{00000000-0005-0000-0000-00003C200000}"/>
    <cellStyle name="Hipervínculo 17 30" xfId="8288" xr:uid="{00000000-0005-0000-0000-00003D200000}"/>
    <cellStyle name="Hipervínculo 17 31" xfId="8289" xr:uid="{00000000-0005-0000-0000-00003E200000}"/>
    <cellStyle name="Hipervínculo 17 32" xfId="8290" xr:uid="{00000000-0005-0000-0000-00003F200000}"/>
    <cellStyle name="Hipervínculo 17 33" xfId="8291" xr:uid="{00000000-0005-0000-0000-000040200000}"/>
    <cellStyle name="Hipervínculo 17 34" xfId="8292" xr:uid="{00000000-0005-0000-0000-000041200000}"/>
    <cellStyle name="Hipervínculo 17 35" xfId="8293" xr:uid="{00000000-0005-0000-0000-000042200000}"/>
    <cellStyle name="Hipervínculo 17 36" xfId="8294" xr:uid="{00000000-0005-0000-0000-000043200000}"/>
    <cellStyle name="Hipervínculo 17 37" xfId="8295" xr:uid="{00000000-0005-0000-0000-000044200000}"/>
    <cellStyle name="Hipervínculo 17 38" xfId="8296" xr:uid="{00000000-0005-0000-0000-000045200000}"/>
    <cellStyle name="Hipervínculo 17 39" xfId="8297" xr:uid="{00000000-0005-0000-0000-000046200000}"/>
    <cellStyle name="Hipervínculo 17 4" xfId="8298" xr:uid="{00000000-0005-0000-0000-000047200000}"/>
    <cellStyle name="Hipervínculo 17 40" xfId="8299" xr:uid="{00000000-0005-0000-0000-000048200000}"/>
    <cellStyle name="Hipervínculo 17 41" xfId="8300" xr:uid="{00000000-0005-0000-0000-000049200000}"/>
    <cellStyle name="Hipervínculo 17 42" xfId="8301" xr:uid="{00000000-0005-0000-0000-00004A200000}"/>
    <cellStyle name="Hipervínculo 17 43" xfId="8302" xr:uid="{00000000-0005-0000-0000-00004B200000}"/>
    <cellStyle name="Hipervínculo 17 44" xfId="8303" xr:uid="{00000000-0005-0000-0000-00004C200000}"/>
    <cellStyle name="Hipervínculo 17 45" xfId="8304" xr:uid="{00000000-0005-0000-0000-00004D200000}"/>
    <cellStyle name="Hipervínculo 17 46" xfId="8305" xr:uid="{00000000-0005-0000-0000-00004E200000}"/>
    <cellStyle name="Hipervínculo 17 47" xfId="8306" xr:uid="{00000000-0005-0000-0000-00004F200000}"/>
    <cellStyle name="Hipervínculo 17 48" xfId="8307" xr:uid="{00000000-0005-0000-0000-000050200000}"/>
    <cellStyle name="Hipervínculo 17 49" xfId="8308" xr:uid="{00000000-0005-0000-0000-000051200000}"/>
    <cellStyle name="Hipervínculo 17 5" xfId="8309" xr:uid="{00000000-0005-0000-0000-000052200000}"/>
    <cellStyle name="Hipervínculo 17 50" xfId="8310" xr:uid="{00000000-0005-0000-0000-000053200000}"/>
    <cellStyle name="Hipervínculo 17 51" xfId="8311" xr:uid="{00000000-0005-0000-0000-000054200000}"/>
    <cellStyle name="Hipervínculo 17 52" xfId="8312" xr:uid="{00000000-0005-0000-0000-000055200000}"/>
    <cellStyle name="Hipervínculo 17 53" xfId="8313" xr:uid="{00000000-0005-0000-0000-000056200000}"/>
    <cellStyle name="Hipervínculo 17 54" xfId="8314" xr:uid="{00000000-0005-0000-0000-000057200000}"/>
    <cellStyle name="Hipervínculo 17 55" xfId="8315" xr:uid="{00000000-0005-0000-0000-000058200000}"/>
    <cellStyle name="Hipervínculo 17 56" xfId="8316" xr:uid="{00000000-0005-0000-0000-000059200000}"/>
    <cellStyle name="Hipervínculo 17 57" xfId="8317" xr:uid="{00000000-0005-0000-0000-00005A200000}"/>
    <cellStyle name="Hipervínculo 17 6" xfId="8318" xr:uid="{00000000-0005-0000-0000-00005B200000}"/>
    <cellStyle name="Hipervínculo 17 7" xfId="8319" xr:uid="{00000000-0005-0000-0000-00005C200000}"/>
    <cellStyle name="Hipervínculo 17 8" xfId="8320" xr:uid="{00000000-0005-0000-0000-00005D200000}"/>
    <cellStyle name="Hipervínculo 17 9" xfId="8321" xr:uid="{00000000-0005-0000-0000-00005E200000}"/>
    <cellStyle name="Hipervínculo 18" xfId="8322" xr:uid="{00000000-0005-0000-0000-00005F200000}"/>
    <cellStyle name="Hipervínculo 18 10" xfId="8323" xr:uid="{00000000-0005-0000-0000-000060200000}"/>
    <cellStyle name="Hipervínculo 18 11" xfId="8324" xr:uid="{00000000-0005-0000-0000-000061200000}"/>
    <cellStyle name="Hipervínculo 18 12" xfId="8325" xr:uid="{00000000-0005-0000-0000-000062200000}"/>
    <cellStyle name="Hipervínculo 18 13" xfId="8326" xr:uid="{00000000-0005-0000-0000-000063200000}"/>
    <cellStyle name="Hipervínculo 18 14" xfId="8327" xr:uid="{00000000-0005-0000-0000-000064200000}"/>
    <cellStyle name="Hipervínculo 18 15" xfId="8328" xr:uid="{00000000-0005-0000-0000-000065200000}"/>
    <cellStyle name="Hipervínculo 18 16" xfId="8329" xr:uid="{00000000-0005-0000-0000-000066200000}"/>
    <cellStyle name="Hipervínculo 18 17" xfId="8330" xr:uid="{00000000-0005-0000-0000-000067200000}"/>
    <cellStyle name="Hipervínculo 18 18" xfId="8331" xr:uid="{00000000-0005-0000-0000-000068200000}"/>
    <cellStyle name="Hipervínculo 18 19" xfId="8332" xr:uid="{00000000-0005-0000-0000-000069200000}"/>
    <cellStyle name="Hipervínculo 18 2" xfId="8333" xr:uid="{00000000-0005-0000-0000-00006A200000}"/>
    <cellStyle name="Hipervínculo 18 20" xfId="8334" xr:uid="{00000000-0005-0000-0000-00006B200000}"/>
    <cellStyle name="Hipervínculo 18 21" xfId="8335" xr:uid="{00000000-0005-0000-0000-00006C200000}"/>
    <cellStyle name="Hipervínculo 18 22" xfId="8336" xr:uid="{00000000-0005-0000-0000-00006D200000}"/>
    <cellStyle name="Hipervínculo 18 23" xfId="8337" xr:uid="{00000000-0005-0000-0000-00006E200000}"/>
    <cellStyle name="Hipervínculo 18 24" xfId="8338" xr:uid="{00000000-0005-0000-0000-00006F200000}"/>
    <cellStyle name="Hipervínculo 18 25" xfId="8339" xr:uid="{00000000-0005-0000-0000-000070200000}"/>
    <cellStyle name="Hipervínculo 18 26" xfId="8340" xr:uid="{00000000-0005-0000-0000-000071200000}"/>
    <cellStyle name="Hipervínculo 18 27" xfId="8341" xr:uid="{00000000-0005-0000-0000-000072200000}"/>
    <cellStyle name="Hipervínculo 18 28" xfId="8342" xr:uid="{00000000-0005-0000-0000-000073200000}"/>
    <cellStyle name="Hipervínculo 18 29" xfId="8343" xr:uid="{00000000-0005-0000-0000-000074200000}"/>
    <cellStyle name="Hipervínculo 18 3" xfId="8344" xr:uid="{00000000-0005-0000-0000-000075200000}"/>
    <cellStyle name="Hipervínculo 18 30" xfId="8345" xr:uid="{00000000-0005-0000-0000-000076200000}"/>
    <cellStyle name="Hipervínculo 18 31" xfId="8346" xr:uid="{00000000-0005-0000-0000-000077200000}"/>
    <cellStyle name="Hipervínculo 18 32" xfId="8347" xr:uid="{00000000-0005-0000-0000-000078200000}"/>
    <cellStyle name="Hipervínculo 18 33" xfId="8348" xr:uid="{00000000-0005-0000-0000-000079200000}"/>
    <cellStyle name="Hipervínculo 18 34" xfId="8349" xr:uid="{00000000-0005-0000-0000-00007A200000}"/>
    <cellStyle name="Hipervínculo 18 35" xfId="8350" xr:uid="{00000000-0005-0000-0000-00007B200000}"/>
    <cellStyle name="Hipervínculo 18 36" xfId="8351" xr:uid="{00000000-0005-0000-0000-00007C200000}"/>
    <cellStyle name="Hipervínculo 18 37" xfId="8352" xr:uid="{00000000-0005-0000-0000-00007D200000}"/>
    <cellStyle name="Hipervínculo 18 38" xfId="8353" xr:uid="{00000000-0005-0000-0000-00007E200000}"/>
    <cellStyle name="Hipervínculo 18 39" xfId="8354" xr:uid="{00000000-0005-0000-0000-00007F200000}"/>
    <cellStyle name="Hipervínculo 18 4" xfId="8355" xr:uid="{00000000-0005-0000-0000-000080200000}"/>
    <cellStyle name="Hipervínculo 18 40" xfId="8356" xr:uid="{00000000-0005-0000-0000-000081200000}"/>
    <cellStyle name="Hipervínculo 18 41" xfId="8357" xr:uid="{00000000-0005-0000-0000-000082200000}"/>
    <cellStyle name="Hipervínculo 18 42" xfId="8358" xr:uid="{00000000-0005-0000-0000-000083200000}"/>
    <cellStyle name="Hipervínculo 18 43" xfId="8359" xr:uid="{00000000-0005-0000-0000-000084200000}"/>
    <cellStyle name="Hipervínculo 18 44" xfId="8360" xr:uid="{00000000-0005-0000-0000-000085200000}"/>
    <cellStyle name="Hipervínculo 18 45" xfId="8361" xr:uid="{00000000-0005-0000-0000-000086200000}"/>
    <cellStyle name="Hipervínculo 18 46" xfId="8362" xr:uid="{00000000-0005-0000-0000-000087200000}"/>
    <cellStyle name="Hipervínculo 18 47" xfId="8363" xr:uid="{00000000-0005-0000-0000-000088200000}"/>
    <cellStyle name="Hipervínculo 18 48" xfId="8364" xr:uid="{00000000-0005-0000-0000-000089200000}"/>
    <cellStyle name="Hipervínculo 18 49" xfId="8365" xr:uid="{00000000-0005-0000-0000-00008A200000}"/>
    <cellStyle name="Hipervínculo 18 5" xfId="8366" xr:uid="{00000000-0005-0000-0000-00008B200000}"/>
    <cellStyle name="Hipervínculo 18 50" xfId="8367" xr:uid="{00000000-0005-0000-0000-00008C200000}"/>
    <cellStyle name="Hipervínculo 18 51" xfId="8368" xr:uid="{00000000-0005-0000-0000-00008D200000}"/>
    <cellStyle name="Hipervínculo 18 52" xfId="8369" xr:uid="{00000000-0005-0000-0000-00008E200000}"/>
    <cellStyle name="Hipervínculo 18 53" xfId="8370" xr:uid="{00000000-0005-0000-0000-00008F200000}"/>
    <cellStyle name="Hipervínculo 18 54" xfId="8371" xr:uid="{00000000-0005-0000-0000-000090200000}"/>
    <cellStyle name="Hipervínculo 18 55" xfId="8372" xr:uid="{00000000-0005-0000-0000-000091200000}"/>
    <cellStyle name="Hipervínculo 18 56" xfId="8373" xr:uid="{00000000-0005-0000-0000-000092200000}"/>
    <cellStyle name="Hipervínculo 18 57" xfId="8374" xr:uid="{00000000-0005-0000-0000-000093200000}"/>
    <cellStyle name="Hipervínculo 18 6" xfId="8375" xr:uid="{00000000-0005-0000-0000-000094200000}"/>
    <cellStyle name="Hipervínculo 18 7" xfId="8376" xr:uid="{00000000-0005-0000-0000-000095200000}"/>
    <cellStyle name="Hipervínculo 18 8" xfId="8377" xr:uid="{00000000-0005-0000-0000-000096200000}"/>
    <cellStyle name="Hipervínculo 18 9" xfId="8378" xr:uid="{00000000-0005-0000-0000-000097200000}"/>
    <cellStyle name="Hipervínculo 19" xfId="8379" xr:uid="{00000000-0005-0000-0000-000098200000}"/>
    <cellStyle name="Hipervínculo 2" xfId="8380" xr:uid="{00000000-0005-0000-0000-000099200000}"/>
    <cellStyle name="Hipervínculo 2 2" xfId="8381" xr:uid="{00000000-0005-0000-0000-00009A200000}"/>
    <cellStyle name="Hipervínculo 2 2 10" xfId="8382" xr:uid="{00000000-0005-0000-0000-00009B200000}"/>
    <cellStyle name="Hipervínculo 2 2 2" xfId="8383" xr:uid="{00000000-0005-0000-0000-00009C200000}"/>
    <cellStyle name="Hipervínculo 2 2 2 2" xfId="8384" xr:uid="{00000000-0005-0000-0000-00009D200000}"/>
    <cellStyle name="Hipervínculo 2 2 2 3" xfId="8385" xr:uid="{00000000-0005-0000-0000-00009E200000}"/>
    <cellStyle name="Hipervínculo 2 2 2 4" xfId="8386" xr:uid="{00000000-0005-0000-0000-00009F200000}"/>
    <cellStyle name="Hipervínculo 2 2 2 5" xfId="8387" xr:uid="{00000000-0005-0000-0000-0000A0200000}"/>
    <cellStyle name="Hipervínculo 2 2 3" xfId="8388" xr:uid="{00000000-0005-0000-0000-0000A1200000}"/>
    <cellStyle name="Hipervínculo 2 2 4" xfId="8389" xr:uid="{00000000-0005-0000-0000-0000A2200000}"/>
    <cellStyle name="Hipervínculo 2 2 4 2" xfId="8390" xr:uid="{00000000-0005-0000-0000-0000A3200000}"/>
    <cellStyle name="Hipervínculo 2 2 5" xfId="8391" xr:uid="{00000000-0005-0000-0000-0000A4200000}"/>
    <cellStyle name="Hipervínculo 2 2 5 2" xfId="8392" xr:uid="{00000000-0005-0000-0000-0000A5200000}"/>
    <cellStyle name="Hipervínculo 2 2 6" xfId="8393" xr:uid="{00000000-0005-0000-0000-0000A6200000}"/>
    <cellStyle name="Hipervínculo 2 2 7" xfId="8394" xr:uid="{00000000-0005-0000-0000-0000A7200000}"/>
    <cellStyle name="Hipervínculo 2 2 8" xfId="8395" xr:uid="{00000000-0005-0000-0000-0000A8200000}"/>
    <cellStyle name="Hipervínculo 2 2 9" xfId="8396" xr:uid="{00000000-0005-0000-0000-0000A9200000}"/>
    <cellStyle name="Hipervínculo 2 3" xfId="8397" xr:uid="{00000000-0005-0000-0000-0000AA200000}"/>
    <cellStyle name="Hipervínculo 2 4" xfId="8398" xr:uid="{00000000-0005-0000-0000-0000AB200000}"/>
    <cellStyle name="Hipervínculo 2 5" xfId="8399" xr:uid="{00000000-0005-0000-0000-0000AC200000}"/>
    <cellStyle name="Hipervínculo 2 6" xfId="8400" xr:uid="{00000000-0005-0000-0000-0000AD200000}"/>
    <cellStyle name="Hipervínculo 2 7" xfId="8401" xr:uid="{00000000-0005-0000-0000-0000AE200000}"/>
    <cellStyle name="Hipervínculo 2_atrasado 15 04 DAF" xfId="8402" xr:uid="{00000000-0005-0000-0000-0000AF200000}"/>
    <cellStyle name="Hipervínculo 20" xfId="8403" xr:uid="{00000000-0005-0000-0000-0000B0200000}"/>
    <cellStyle name="Hipervínculo 21" xfId="8404" xr:uid="{00000000-0005-0000-0000-0000B1200000}"/>
    <cellStyle name="Hipervínculo 22" xfId="8405" xr:uid="{00000000-0005-0000-0000-0000B2200000}"/>
    <cellStyle name="Hipervínculo 23" xfId="8406" xr:uid="{00000000-0005-0000-0000-0000B3200000}"/>
    <cellStyle name="Hipervínculo 24" xfId="8407" xr:uid="{00000000-0005-0000-0000-0000B4200000}"/>
    <cellStyle name="Hipervínculo 25" xfId="8408" xr:uid="{00000000-0005-0000-0000-0000B5200000}"/>
    <cellStyle name="Hipervínculo 25 10" xfId="8409" xr:uid="{00000000-0005-0000-0000-0000B6200000}"/>
    <cellStyle name="Hipervínculo 25 11" xfId="8410" xr:uid="{00000000-0005-0000-0000-0000B7200000}"/>
    <cellStyle name="Hipervínculo 25 12" xfId="8411" xr:uid="{00000000-0005-0000-0000-0000B8200000}"/>
    <cellStyle name="Hipervínculo 25 13" xfId="8412" xr:uid="{00000000-0005-0000-0000-0000B9200000}"/>
    <cellStyle name="Hipervínculo 25 14" xfId="8413" xr:uid="{00000000-0005-0000-0000-0000BA200000}"/>
    <cellStyle name="Hipervínculo 25 15" xfId="8414" xr:uid="{00000000-0005-0000-0000-0000BB200000}"/>
    <cellStyle name="Hipervínculo 25 16" xfId="8415" xr:uid="{00000000-0005-0000-0000-0000BC200000}"/>
    <cellStyle name="Hipervínculo 25 17" xfId="8416" xr:uid="{00000000-0005-0000-0000-0000BD200000}"/>
    <cellStyle name="Hipervínculo 25 18" xfId="8417" xr:uid="{00000000-0005-0000-0000-0000BE200000}"/>
    <cellStyle name="Hipervínculo 25 19" xfId="8418" xr:uid="{00000000-0005-0000-0000-0000BF200000}"/>
    <cellStyle name="Hipervínculo 25 2" xfId="8419" xr:uid="{00000000-0005-0000-0000-0000C0200000}"/>
    <cellStyle name="Hipervínculo 25 20" xfId="8420" xr:uid="{00000000-0005-0000-0000-0000C1200000}"/>
    <cellStyle name="Hipervínculo 25 21" xfId="8421" xr:uid="{00000000-0005-0000-0000-0000C2200000}"/>
    <cellStyle name="Hipervínculo 25 22" xfId="8422" xr:uid="{00000000-0005-0000-0000-0000C3200000}"/>
    <cellStyle name="Hipervínculo 25 23" xfId="8423" xr:uid="{00000000-0005-0000-0000-0000C4200000}"/>
    <cellStyle name="Hipervínculo 25 24" xfId="8424" xr:uid="{00000000-0005-0000-0000-0000C5200000}"/>
    <cellStyle name="Hipervínculo 25 25" xfId="8425" xr:uid="{00000000-0005-0000-0000-0000C6200000}"/>
    <cellStyle name="Hipervínculo 25 26" xfId="8426" xr:uid="{00000000-0005-0000-0000-0000C7200000}"/>
    <cellStyle name="Hipervínculo 25 27" xfId="8427" xr:uid="{00000000-0005-0000-0000-0000C8200000}"/>
    <cellStyle name="Hipervínculo 25 28" xfId="8428" xr:uid="{00000000-0005-0000-0000-0000C9200000}"/>
    <cellStyle name="Hipervínculo 25 29" xfId="8429" xr:uid="{00000000-0005-0000-0000-0000CA200000}"/>
    <cellStyle name="Hipervínculo 25 3" xfId="8430" xr:uid="{00000000-0005-0000-0000-0000CB200000}"/>
    <cellStyle name="Hipervínculo 25 30" xfId="8431" xr:uid="{00000000-0005-0000-0000-0000CC200000}"/>
    <cellStyle name="Hipervínculo 25 31" xfId="8432" xr:uid="{00000000-0005-0000-0000-0000CD200000}"/>
    <cellStyle name="Hipervínculo 25 32" xfId="8433" xr:uid="{00000000-0005-0000-0000-0000CE200000}"/>
    <cellStyle name="Hipervínculo 25 33" xfId="8434" xr:uid="{00000000-0005-0000-0000-0000CF200000}"/>
    <cellStyle name="Hipervínculo 25 34" xfId="8435" xr:uid="{00000000-0005-0000-0000-0000D0200000}"/>
    <cellStyle name="Hipervínculo 25 35" xfId="8436" xr:uid="{00000000-0005-0000-0000-0000D1200000}"/>
    <cellStyle name="Hipervínculo 25 36" xfId="8437" xr:uid="{00000000-0005-0000-0000-0000D2200000}"/>
    <cellStyle name="Hipervínculo 25 37" xfId="8438" xr:uid="{00000000-0005-0000-0000-0000D3200000}"/>
    <cellStyle name="Hipervínculo 25 38" xfId="8439" xr:uid="{00000000-0005-0000-0000-0000D4200000}"/>
    <cellStyle name="Hipervínculo 25 39" xfId="8440" xr:uid="{00000000-0005-0000-0000-0000D5200000}"/>
    <cellStyle name="Hipervínculo 25 4" xfId="8441" xr:uid="{00000000-0005-0000-0000-0000D6200000}"/>
    <cellStyle name="Hipervínculo 25 40" xfId="8442" xr:uid="{00000000-0005-0000-0000-0000D7200000}"/>
    <cellStyle name="Hipervínculo 25 41" xfId="8443" xr:uid="{00000000-0005-0000-0000-0000D8200000}"/>
    <cellStyle name="Hipervínculo 25 42" xfId="8444" xr:uid="{00000000-0005-0000-0000-0000D9200000}"/>
    <cellStyle name="Hipervínculo 25 43" xfId="8445" xr:uid="{00000000-0005-0000-0000-0000DA200000}"/>
    <cellStyle name="Hipervínculo 25 44" xfId="8446" xr:uid="{00000000-0005-0000-0000-0000DB200000}"/>
    <cellStyle name="Hipervínculo 25 45" xfId="8447" xr:uid="{00000000-0005-0000-0000-0000DC200000}"/>
    <cellStyle name="Hipervínculo 25 46" xfId="8448" xr:uid="{00000000-0005-0000-0000-0000DD200000}"/>
    <cellStyle name="Hipervínculo 25 47" xfId="8449" xr:uid="{00000000-0005-0000-0000-0000DE200000}"/>
    <cellStyle name="Hipervínculo 25 48" xfId="8450" xr:uid="{00000000-0005-0000-0000-0000DF200000}"/>
    <cellStyle name="Hipervínculo 25 5" xfId="8451" xr:uid="{00000000-0005-0000-0000-0000E0200000}"/>
    <cellStyle name="Hipervínculo 25 6" xfId="8452" xr:uid="{00000000-0005-0000-0000-0000E1200000}"/>
    <cellStyle name="Hipervínculo 25 7" xfId="8453" xr:uid="{00000000-0005-0000-0000-0000E2200000}"/>
    <cellStyle name="Hipervínculo 25 8" xfId="8454" xr:uid="{00000000-0005-0000-0000-0000E3200000}"/>
    <cellStyle name="Hipervínculo 25 9" xfId="8455" xr:uid="{00000000-0005-0000-0000-0000E4200000}"/>
    <cellStyle name="Hipervínculo 26" xfId="8456" xr:uid="{00000000-0005-0000-0000-0000E5200000}"/>
    <cellStyle name="Hipervínculo 27" xfId="8457" xr:uid="{00000000-0005-0000-0000-0000E6200000}"/>
    <cellStyle name="Hipervínculo 28" xfId="8458" xr:uid="{00000000-0005-0000-0000-0000E7200000}"/>
    <cellStyle name="Hipervínculo 29" xfId="8459" xr:uid="{00000000-0005-0000-0000-0000E8200000}"/>
    <cellStyle name="Hipervínculo 3" xfId="8460" xr:uid="{00000000-0005-0000-0000-0000E9200000}"/>
    <cellStyle name="Hipervínculo 3 10" xfId="8461" xr:uid="{00000000-0005-0000-0000-0000EA200000}"/>
    <cellStyle name="Hipervínculo 3 11" xfId="8462" xr:uid="{00000000-0005-0000-0000-0000EB200000}"/>
    <cellStyle name="Hipervínculo 3 12" xfId="8463" xr:uid="{00000000-0005-0000-0000-0000EC200000}"/>
    <cellStyle name="Hipervínculo 3 13" xfId="8464" xr:uid="{00000000-0005-0000-0000-0000ED200000}"/>
    <cellStyle name="Hipervínculo 3 13 2" xfId="8465" xr:uid="{00000000-0005-0000-0000-0000EE200000}"/>
    <cellStyle name="Hipervínculo 3 2" xfId="8466" xr:uid="{00000000-0005-0000-0000-0000EF200000}"/>
    <cellStyle name="Hipervínculo 3 3" xfId="8467" xr:uid="{00000000-0005-0000-0000-0000F0200000}"/>
    <cellStyle name="Hipervínculo 3 4" xfId="8468" xr:uid="{00000000-0005-0000-0000-0000F1200000}"/>
    <cellStyle name="Hipervínculo 3 5" xfId="8469" xr:uid="{00000000-0005-0000-0000-0000F2200000}"/>
    <cellStyle name="Hipervínculo 3 6" xfId="8470" xr:uid="{00000000-0005-0000-0000-0000F3200000}"/>
    <cellStyle name="Hipervínculo 3 7" xfId="8471" xr:uid="{00000000-0005-0000-0000-0000F4200000}"/>
    <cellStyle name="Hipervínculo 3 8" xfId="8472" xr:uid="{00000000-0005-0000-0000-0000F5200000}"/>
    <cellStyle name="Hipervínculo 3 9" xfId="8473" xr:uid="{00000000-0005-0000-0000-0000F6200000}"/>
    <cellStyle name="Hipervínculo 30" xfId="8474" xr:uid="{00000000-0005-0000-0000-0000F7200000}"/>
    <cellStyle name="Hipervínculo 31" xfId="62007" xr:uid="{00000000-0005-0000-0000-0000F8200000}"/>
    <cellStyle name="Hipervínculo 32" xfId="8475" xr:uid="{00000000-0005-0000-0000-0000F9200000}"/>
    <cellStyle name="Hipervínculo 33" xfId="8476" xr:uid="{00000000-0005-0000-0000-0000FA200000}"/>
    <cellStyle name="Hipervínculo 34" xfId="8477" xr:uid="{00000000-0005-0000-0000-0000FB200000}"/>
    <cellStyle name="Hipervínculo 35" xfId="62006" xr:uid="{00000000-0005-0000-0000-0000FC200000}"/>
    <cellStyle name="Hipervínculo 36" xfId="8478" xr:uid="{00000000-0005-0000-0000-0000FD200000}"/>
    <cellStyle name="Hipervínculo 37" xfId="62008" xr:uid="{00000000-0005-0000-0000-0000FE200000}"/>
    <cellStyle name="Hipervínculo 38" xfId="62009" xr:uid="{00000000-0005-0000-0000-0000FF200000}"/>
    <cellStyle name="Hipervínculo 39" xfId="62011" xr:uid="{00000000-0005-0000-0000-000000210000}"/>
    <cellStyle name="Hipervínculo 4" xfId="8479" xr:uid="{00000000-0005-0000-0000-000001210000}"/>
    <cellStyle name="Hipervínculo 40" xfId="62010" xr:uid="{00000000-0005-0000-0000-000002210000}"/>
    <cellStyle name="Hipervínculo 41" xfId="62012" xr:uid="{00000000-0005-0000-0000-000003210000}"/>
    <cellStyle name="Hipervínculo 5" xfId="8480" xr:uid="{00000000-0005-0000-0000-000004210000}"/>
    <cellStyle name="Hipervínculo 6" xfId="8481" xr:uid="{00000000-0005-0000-0000-000005210000}"/>
    <cellStyle name="Hipervínculo 7" xfId="8482" xr:uid="{00000000-0005-0000-0000-000006210000}"/>
    <cellStyle name="Hipervínculo 8" xfId="8483" xr:uid="{00000000-0005-0000-0000-000007210000}"/>
    <cellStyle name="Hipervínculo 8 10" xfId="8484" xr:uid="{00000000-0005-0000-0000-000008210000}"/>
    <cellStyle name="Hipervínculo 8 11" xfId="8485" xr:uid="{00000000-0005-0000-0000-000009210000}"/>
    <cellStyle name="Hipervínculo 8 12" xfId="8486" xr:uid="{00000000-0005-0000-0000-00000A210000}"/>
    <cellStyle name="Hipervínculo 8 13" xfId="8487" xr:uid="{00000000-0005-0000-0000-00000B210000}"/>
    <cellStyle name="Hipervínculo 8 14" xfId="8488" xr:uid="{00000000-0005-0000-0000-00000C210000}"/>
    <cellStyle name="Hipervínculo 8 15" xfId="8489" xr:uid="{00000000-0005-0000-0000-00000D210000}"/>
    <cellStyle name="Hipervínculo 8 16" xfId="8490" xr:uid="{00000000-0005-0000-0000-00000E210000}"/>
    <cellStyle name="Hipervínculo 8 17" xfId="8491" xr:uid="{00000000-0005-0000-0000-00000F210000}"/>
    <cellStyle name="Hipervínculo 8 18" xfId="8492" xr:uid="{00000000-0005-0000-0000-000010210000}"/>
    <cellStyle name="Hipervínculo 8 19" xfId="8493" xr:uid="{00000000-0005-0000-0000-000011210000}"/>
    <cellStyle name="Hipervínculo 8 2" xfId="8494" xr:uid="{00000000-0005-0000-0000-000012210000}"/>
    <cellStyle name="Hipervínculo 8 20" xfId="8495" xr:uid="{00000000-0005-0000-0000-000013210000}"/>
    <cellStyle name="Hipervínculo 8 21" xfId="8496" xr:uid="{00000000-0005-0000-0000-000014210000}"/>
    <cellStyle name="Hipervínculo 8 22" xfId="8497" xr:uid="{00000000-0005-0000-0000-000015210000}"/>
    <cellStyle name="Hipervínculo 8 23" xfId="8498" xr:uid="{00000000-0005-0000-0000-000016210000}"/>
    <cellStyle name="Hipervínculo 8 24" xfId="8499" xr:uid="{00000000-0005-0000-0000-000017210000}"/>
    <cellStyle name="Hipervínculo 8 25" xfId="8500" xr:uid="{00000000-0005-0000-0000-000018210000}"/>
    <cellStyle name="Hipervínculo 8 26" xfId="8501" xr:uid="{00000000-0005-0000-0000-000019210000}"/>
    <cellStyle name="Hipervínculo 8 27" xfId="8502" xr:uid="{00000000-0005-0000-0000-00001A210000}"/>
    <cellStyle name="Hipervínculo 8 28" xfId="8503" xr:uid="{00000000-0005-0000-0000-00001B210000}"/>
    <cellStyle name="Hipervínculo 8 29" xfId="8504" xr:uid="{00000000-0005-0000-0000-00001C210000}"/>
    <cellStyle name="Hipervínculo 8 3" xfId="8505" xr:uid="{00000000-0005-0000-0000-00001D210000}"/>
    <cellStyle name="Hipervínculo 8 30" xfId="8506" xr:uid="{00000000-0005-0000-0000-00001E210000}"/>
    <cellStyle name="Hipervínculo 8 31" xfId="8507" xr:uid="{00000000-0005-0000-0000-00001F210000}"/>
    <cellStyle name="Hipervínculo 8 32" xfId="8508" xr:uid="{00000000-0005-0000-0000-000020210000}"/>
    <cellStyle name="Hipervínculo 8 33" xfId="8509" xr:uid="{00000000-0005-0000-0000-000021210000}"/>
    <cellStyle name="Hipervínculo 8 34" xfId="8510" xr:uid="{00000000-0005-0000-0000-000022210000}"/>
    <cellStyle name="Hipervínculo 8 35" xfId="8511" xr:uid="{00000000-0005-0000-0000-000023210000}"/>
    <cellStyle name="Hipervínculo 8 36" xfId="8512" xr:uid="{00000000-0005-0000-0000-000024210000}"/>
    <cellStyle name="Hipervínculo 8 37" xfId="8513" xr:uid="{00000000-0005-0000-0000-000025210000}"/>
    <cellStyle name="Hipervínculo 8 38" xfId="8514" xr:uid="{00000000-0005-0000-0000-000026210000}"/>
    <cellStyle name="Hipervínculo 8 39" xfId="8515" xr:uid="{00000000-0005-0000-0000-000027210000}"/>
    <cellStyle name="Hipervínculo 8 4" xfId="8516" xr:uid="{00000000-0005-0000-0000-000028210000}"/>
    <cellStyle name="Hipervínculo 8 40" xfId="8517" xr:uid="{00000000-0005-0000-0000-000029210000}"/>
    <cellStyle name="Hipervínculo 8 41" xfId="8518" xr:uid="{00000000-0005-0000-0000-00002A210000}"/>
    <cellStyle name="Hipervínculo 8 42" xfId="8519" xr:uid="{00000000-0005-0000-0000-00002B210000}"/>
    <cellStyle name="Hipervínculo 8 43" xfId="8520" xr:uid="{00000000-0005-0000-0000-00002C210000}"/>
    <cellStyle name="Hipervínculo 8 44" xfId="8521" xr:uid="{00000000-0005-0000-0000-00002D210000}"/>
    <cellStyle name="Hipervínculo 8 45" xfId="8522" xr:uid="{00000000-0005-0000-0000-00002E210000}"/>
    <cellStyle name="Hipervínculo 8 46" xfId="8523" xr:uid="{00000000-0005-0000-0000-00002F210000}"/>
    <cellStyle name="Hipervínculo 8 47" xfId="8524" xr:uid="{00000000-0005-0000-0000-000030210000}"/>
    <cellStyle name="Hipervínculo 8 48" xfId="8525" xr:uid="{00000000-0005-0000-0000-000031210000}"/>
    <cellStyle name="Hipervínculo 8 49" xfId="8526" xr:uid="{00000000-0005-0000-0000-000032210000}"/>
    <cellStyle name="Hipervínculo 8 5" xfId="8527" xr:uid="{00000000-0005-0000-0000-000033210000}"/>
    <cellStyle name="Hipervínculo 8 50" xfId="8528" xr:uid="{00000000-0005-0000-0000-000034210000}"/>
    <cellStyle name="Hipervínculo 8 51" xfId="8529" xr:uid="{00000000-0005-0000-0000-000035210000}"/>
    <cellStyle name="Hipervínculo 8 52" xfId="8530" xr:uid="{00000000-0005-0000-0000-000036210000}"/>
    <cellStyle name="Hipervínculo 8 53" xfId="8531" xr:uid="{00000000-0005-0000-0000-000037210000}"/>
    <cellStyle name="Hipervínculo 8 54" xfId="8532" xr:uid="{00000000-0005-0000-0000-000038210000}"/>
    <cellStyle name="Hipervínculo 8 55" xfId="8533" xr:uid="{00000000-0005-0000-0000-000039210000}"/>
    <cellStyle name="Hipervínculo 8 56" xfId="8534" xr:uid="{00000000-0005-0000-0000-00003A210000}"/>
    <cellStyle name="Hipervínculo 8 57" xfId="8535" xr:uid="{00000000-0005-0000-0000-00003B210000}"/>
    <cellStyle name="Hipervínculo 8 58" xfId="8536" xr:uid="{00000000-0005-0000-0000-00003C210000}"/>
    <cellStyle name="Hipervínculo 8 59" xfId="8537" xr:uid="{00000000-0005-0000-0000-00003D210000}"/>
    <cellStyle name="Hipervínculo 8 6" xfId="8538" xr:uid="{00000000-0005-0000-0000-00003E210000}"/>
    <cellStyle name="Hipervínculo 8 60" xfId="8539" xr:uid="{00000000-0005-0000-0000-00003F210000}"/>
    <cellStyle name="Hipervínculo 8 61" xfId="8540" xr:uid="{00000000-0005-0000-0000-000040210000}"/>
    <cellStyle name="Hipervínculo 8 62" xfId="8541" xr:uid="{00000000-0005-0000-0000-000041210000}"/>
    <cellStyle name="Hipervínculo 8 63" xfId="8542" xr:uid="{00000000-0005-0000-0000-000042210000}"/>
    <cellStyle name="Hipervínculo 8 64" xfId="8543" xr:uid="{00000000-0005-0000-0000-000043210000}"/>
    <cellStyle name="Hipervínculo 8 65" xfId="8544" xr:uid="{00000000-0005-0000-0000-000044210000}"/>
    <cellStyle name="Hipervínculo 8 66" xfId="8545" xr:uid="{00000000-0005-0000-0000-000045210000}"/>
    <cellStyle name="Hipervínculo 8 67" xfId="8546" xr:uid="{00000000-0005-0000-0000-000046210000}"/>
    <cellStyle name="Hipervínculo 8 68" xfId="8547" xr:uid="{00000000-0005-0000-0000-000047210000}"/>
    <cellStyle name="Hipervínculo 8 69" xfId="8548" xr:uid="{00000000-0005-0000-0000-000048210000}"/>
    <cellStyle name="Hipervínculo 8 7" xfId="8549" xr:uid="{00000000-0005-0000-0000-000049210000}"/>
    <cellStyle name="Hipervínculo 8 70" xfId="8550" xr:uid="{00000000-0005-0000-0000-00004A210000}"/>
    <cellStyle name="Hipervínculo 8 71" xfId="8551" xr:uid="{00000000-0005-0000-0000-00004B210000}"/>
    <cellStyle name="Hipervínculo 8 72" xfId="8552" xr:uid="{00000000-0005-0000-0000-00004C210000}"/>
    <cellStyle name="Hipervínculo 8 73" xfId="8553" xr:uid="{00000000-0005-0000-0000-00004D210000}"/>
    <cellStyle name="Hipervínculo 8 74" xfId="8554" xr:uid="{00000000-0005-0000-0000-00004E210000}"/>
    <cellStyle name="Hipervínculo 8 75" xfId="8555" xr:uid="{00000000-0005-0000-0000-00004F210000}"/>
    <cellStyle name="Hipervínculo 8 76" xfId="8556" xr:uid="{00000000-0005-0000-0000-000050210000}"/>
    <cellStyle name="Hipervínculo 8 77" xfId="8557" xr:uid="{00000000-0005-0000-0000-000051210000}"/>
    <cellStyle name="Hipervínculo 8 78" xfId="8558" xr:uid="{00000000-0005-0000-0000-000052210000}"/>
    <cellStyle name="Hipervínculo 8 79" xfId="8559" xr:uid="{00000000-0005-0000-0000-000053210000}"/>
    <cellStyle name="Hipervínculo 8 8" xfId="8560" xr:uid="{00000000-0005-0000-0000-000054210000}"/>
    <cellStyle name="Hipervínculo 8 80" xfId="8561" xr:uid="{00000000-0005-0000-0000-000055210000}"/>
    <cellStyle name="Hipervínculo 8 81" xfId="8562" xr:uid="{00000000-0005-0000-0000-000056210000}"/>
    <cellStyle name="Hipervínculo 8 9" xfId="8563" xr:uid="{00000000-0005-0000-0000-000057210000}"/>
    <cellStyle name="Hipervínculo 9" xfId="8564" xr:uid="{00000000-0005-0000-0000-000058210000}"/>
    <cellStyle name="Hipervínculo 9 2" xfId="8565" xr:uid="{00000000-0005-0000-0000-000059210000}"/>
    <cellStyle name="Incorrecto 10" xfId="8566" xr:uid="{00000000-0005-0000-0000-00005A210000}"/>
    <cellStyle name="Incorrecto 10 2" xfId="8567" xr:uid="{00000000-0005-0000-0000-00005B210000}"/>
    <cellStyle name="Incorrecto 10 2 2" xfId="8568" xr:uid="{00000000-0005-0000-0000-00005C210000}"/>
    <cellStyle name="Incorrecto 10 2 2 2" xfId="8569" xr:uid="{00000000-0005-0000-0000-00005D210000}"/>
    <cellStyle name="Incorrecto 10 2 3" xfId="8570" xr:uid="{00000000-0005-0000-0000-00005E210000}"/>
    <cellStyle name="Incorrecto 10 2 4" xfId="8571" xr:uid="{00000000-0005-0000-0000-00005F210000}"/>
    <cellStyle name="Incorrecto 10 2 5" xfId="8572" xr:uid="{00000000-0005-0000-0000-000060210000}"/>
    <cellStyle name="Incorrecto 10 2 6" xfId="8573" xr:uid="{00000000-0005-0000-0000-000061210000}"/>
    <cellStyle name="Incorrecto 10 3" xfId="8574" xr:uid="{00000000-0005-0000-0000-000062210000}"/>
    <cellStyle name="Incorrecto 10 3 2" xfId="8575" xr:uid="{00000000-0005-0000-0000-000063210000}"/>
    <cellStyle name="Incorrecto 10 4" xfId="8576" xr:uid="{00000000-0005-0000-0000-000064210000}"/>
    <cellStyle name="Incorrecto 10 5" xfId="8577" xr:uid="{00000000-0005-0000-0000-000065210000}"/>
    <cellStyle name="Incorrecto 11" xfId="8578" xr:uid="{00000000-0005-0000-0000-000066210000}"/>
    <cellStyle name="Incorrecto 11 2" xfId="8579" xr:uid="{00000000-0005-0000-0000-000067210000}"/>
    <cellStyle name="Incorrecto 11 2 2" xfId="8580" xr:uid="{00000000-0005-0000-0000-000068210000}"/>
    <cellStyle name="Incorrecto 11 2 3" xfId="8581" xr:uid="{00000000-0005-0000-0000-000069210000}"/>
    <cellStyle name="Incorrecto 11 2 4" xfId="8582" xr:uid="{00000000-0005-0000-0000-00006A210000}"/>
    <cellStyle name="Incorrecto 11 2 5" xfId="8583" xr:uid="{00000000-0005-0000-0000-00006B210000}"/>
    <cellStyle name="Incorrecto 11 2 6" xfId="8584" xr:uid="{00000000-0005-0000-0000-00006C210000}"/>
    <cellStyle name="Incorrecto 11 3" xfId="8585" xr:uid="{00000000-0005-0000-0000-00006D210000}"/>
    <cellStyle name="Incorrecto 11 4" xfId="8586" xr:uid="{00000000-0005-0000-0000-00006E210000}"/>
    <cellStyle name="Incorrecto 11 5" xfId="8587" xr:uid="{00000000-0005-0000-0000-00006F210000}"/>
    <cellStyle name="Incorrecto 12" xfId="8588" xr:uid="{00000000-0005-0000-0000-000070210000}"/>
    <cellStyle name="Incorrecto 12 2" xfId="8589" xr:uid="{00000000-0005-0000-0000-000071210000}"/>
    <cellStyle name="Incorrecto 12 2 2" xfId="8590" xr:uid="{00000000-0005-0000-0000-000072210000}"/>
    <cellStyle name="Incorrecto 12 2 3" xfId="8591" xr:uid="{00000000-0005-0000-0000-000073210000}"/>
    <cellStyle name="Incorrecto 12 2 4" xfId="8592" xr:uid="{00000000-0005-0000-0000-000074210000}"/>
    <cellStyle name="Incorrecto 12 2 5" xfId="8593" xr:uid="{00000000-0005-0000-0000-000075210000}"/>
    <cellStyle name="Incorrecto 12 2 6" xfId="8594" xr:uid="{00000000-0005-0000-0000-000076210000}"/>
    <cellStyle name="Incorrecto 12 3" xfId="8595" xr:uid="{00000000-0005-0000-0000-000077210000}"/>
    <cellStyle name="Incorrecto 12 4" xfId="8596" xr:uid="{00000000-0005-0000-0000-000078210000}"/>
    <cellStyle name="Incorrecto 12 5" xfId="8597" xr:uid="{00000000-0005-0000-0000-000079210000}"/>
    <cellStyle name="Incorrecto 13" xfId="8598" xr:uid="{00000000-0005-0000-0000-00007A210000}"/>
    <cellStyle name="Incorrecto 14" xfId="8599" xr:uid="{00000000-0005-0000-0000-00007B210000}"/>
    <cellStyle name="Incorrecto 15" xfId="8600" xr:uid="{00000000-0005-0000-0000-00007C210000}"/>
    <cellStyle name="Incorrecto 15 2" xfId="8601" xr:uid="{00000000-0005-0000-0000-00007D210000}"/>
    <cellStyle name="Incorrecto 16" xfId="8602" xr:uid="{00000000-0005-0000-0000-00007E210000}"/>
    <cellStyle name="Incorrecto 17" xfId="8603" xr:uid="{00000000-0005-0000-0000-00007F210000}"/>
    <cellStyle name="Incorrecto 18" xfId="8604" xr:uid="{00000000-0005-0000-0000-000080210000}"/>
    <cellStyle name="Incorrecto 2" xfId="52" xr:uid="{00000000-0005-0000-0000-000081210000}"/>
    <cellStyle name="Incorrecto 2 2" xfId="8605" xr:uid="{00000000-0005-0000-0000-000082210000}"/>
    <cellStyle name="Incorrecto 2 2 2" xfId="8606" xr:uid="{00000000-0005-0000-0000-000083210000}"/>
    <cellStyle name="Incorrecto 2 2 2 2" xfId="8607" xr:uid="{00000000-0005-0000-0000-000084210000}"/>
    <cellStyle name="Incorrecto 2 2 2 3" xfId="8608" xr:uid="{00000000-0005-0000-0000-000085210000}"/>
    <cellStyle name="Incorrecto 2 2 2 3 2" xfId="8609" xr:uid="{00000000-0005-0000-0000-000086210000}"/>
    <cellStyle name="Incorrecto 2 2 2 4" xfId="8610" xr:uid="{00000000-0005-0000-0000-000087210000}"/>
    <cellStyle name="Incorrecto 2 2 2 5" xfId="8611" xr:uid="{00000000-0005-0000-0000-000088210000}"/>
    <cellStyle name="Incorrecto 2 2 3" xfId="8612" xr:uid="{00000000-0005-0000-0000-000089210000}"/>
    <cellStyle name="Incorrecto 2 2 4" xfId="8613" xr:uid="{00000000-0005-0000-0000-00008A210000}"/>
    <cellStyle name="Incorrecto 2 2 5" xfId="8614" xr:uid="{00000000-0005-0000-0000-00008B210000}"/>
    <cellStyle name="Incorrecto 2 2 6" xfId="8615" xr:uid="{00000000-0005-0000-0000-00008C210000}"/>
    <cellStyle name="Incorrecto 2 3" xfId="8616" xr:uid="{00000000-0005-0000-0000-00008D210000}"/>
    <cellStyle name="Incorrecto 2 3 2" xfId="8617" xr:uid="{00000000-0005-0000-0000-00008E210000}"/>
    <cellStyle name="Incorrecto 2 4" xfId="8618" xr:uid="{00000000-0005-0000-0000-00008F210000}"/>
    <cellStyle name="Incorrecto 2 4 2" xfId="8619" xr:uid="{00000000-0005-0000-0000-000090210000}"/>
    <cellStyle name="Incorrecto 2 5" xfId="8620" xr:uid="{00000000-0005-0000-0000-000091210000}"/>
    <cellStyle name="Incorrecto 2 6" xfId="8621" xr:uid="{00000000-0005-0000-0000-000092210000}"/>
    <cellStyle name="Incorrecto 2 7" xfId="8622" xr:uid="{00000000-0005-0000-0000-000093210000}"/>
    <cellStyle name="Incorrecto 2 7 2" xfId="8623" xr:uid="{00000000-0005-0000-0000-000094210000}"/>
    <cellStyle name="Incorrecto 3" xfId="8624" xr:uid="{00000000-0005-0000-0000-000095210000}"/>
    <cellStyle name="Incorrecto 3 2" xfId="8625" xr:uid="{00000000-0005-0000-0000-000096210000}"/>
    <cellStyle name="Incorrecto 3 3" xfId="8626" xr:uid="{00000000-0005-0000-0000-000097210000}"/>
    <cellStyle name="Incorrecto 4" xfId="8627" xr:uid="{00000000-0005-0000-0000-000098210000}"/>
    <cellStyle name="Incorrecto 4 2" xfId="8628" xr:uid="{00000000-0005-0000-0000-000099210000}"/>
    <cellStyle name="Incorrecto 4 3" xfId="8629" xr:uid="{00000000-0005-0000-0000-00009A210000}"/>
    <cellStyle name="Incorrecto 4 4" xfId="8630" xr:uid="{00000000-0005-0000-0000-00009B210000}"/>
    <cellStyle name="Incorrecto 5" xfId="8631" xr:uid="{00000000-0005-0000-0000-00009C210000}"/>
    <cellStyle name="Incorrecto 5 2" xfId="8632" xr:uid="{00000000-0005-0000-0000-00009D210000}"/>
    <cellStyle name="Incorrecto 5 3" xfId="8633" xr:uid="{00000000-0005-0000-0000-00009E210000}"/>
    <cellStyle name="Incorrecto 6" xfId="8634" xr:uid="{00000000-0005-0000-0000-00009F210000}"/>
    <cellStyle name="Incorrecto 7" xfId="8635" xr:uid="{00000000-0005-0000-0000-0000A0210000}"/>
    <cellStyle name="Incorrecto 8" xfId="8636" xr:uid="{00000000-0005-0000-0000-0000A1210000}"/>
    <cellStyle name="Incorrecto 9" xfId="8637" xr:uid="{00000000-0005-0000-0000-0000A2210000}"/>
    <cellStyle name="Incorrecto 9 2" xfId="8638" xr:uid="{00000000-0005-0000-0000-0000A3210000}"/>
    <cellStyle name="Incorrecto 9 2 2" xfId="8639" xr:uid="{00000000-0005-0000-0000-0000A4210000}"/>
    <cellStyle name="Incorrecto 9 2 2 2" xfId="8640" xr:uid="{00000000-0005-0000-0000-0000A5210000}"/>
    <cellStyle name="Incorrecto 9 2 2 3" xfId="8641" xr:uid="{00000000-0005-0000-0000-0000A6210000}"/>
    <cellStyle name="Incorrecto 9 2 2 4" xfId="8642" xr:uid="{00000000-0005-0000-0000-0000A7210000}"/>
    <cellStyle name="Incorrecto 9 2 2 5" xfId="8643" xr:uid="{00000000-0005-0000-0000-0000A8210000}"/>
    <cellStyle name="Incorrecto 9 2 2 6" xfId="8644" xr:uid="{00000000-0005-0000-0000-0000A9210000}"/>
    <cellStyle name="Incorrecto 9 2 3" xfId="8645" xr:uid="{00000000-0005-0000-0000-0000AA210000}"/>
    <cellStyle name="Incorrecto 9 2 4" xfId="8646" xr:uid="{00000000-0005-0000-0000-0000AB210000}"/>
    <cellStyle name="Incorrecto 9 2 5" xfId="8647" xr:uid="{00000000-0005-0000-0000-0000AC210000}"/>
    <cellStyle name="Incorrecto 9 3" xfId="8648" xr:uid="{00000000-0005-0000-0000-0000AD210000}"/>
    <cellStyle name="Incorrecto 9 3 2" xfId="8649" xr:uid="{00000000-0005-0000-0000-0000AE210000}"/>
    <cellStyle name="Incorrecto 9 3 3" xfId="8650" xr:uid="{00000000-0005-0000-0000-0000AF210000}"/>
    <cellStyle name="Incorrecto 9 3 4" xfId="8651" xr:uid="{00000000-0005-0000-0000-0000B0210000}"/>
    <cellStyle name="Incorrecto 9 3 5" xfId="8652" xr:uid="{00000000-0005-0000-0000-0000B1210000}"/>
    <cellStyle name="Incorrecto 9 3 6" xfId="8653" xr:uid="{00000000-0005-0000-0000-0000B2210000}"/>
    <cellStyle name="Incorrecto 9 4" xfId="8654" xr:uid="{00000000-0005-0000-0000-0000B3210000}"/>
    <cellStyle name="Incorrecto 9 5" xfId="8655" xr:uid="{00000000-0005-0000-0000-0000B4210000}"/>
    <cellStyle name="Incorrecto 9 6" xfId="8656" xr:uid="{00000000-0005-0000-0000-0000B5210000}"/>
    <cellStyle name="Incorreto" xfId="8657" xr:uid="{00000000-0005-0000-0000-0000B6210000}"/>
    <cellStyle name="Input" xfId="8658" xr:uid="{00000000-0005-0000-0000-0000B7210000}"/>
    <cellStyle name="Input 2" xfId="8659" xr:uid="{00000000-0005-0000-0000-0000B8210000}"/>
    <cellStyle name="Input 2 2" xfId="8660" xr:uid="{00000000-0005-0000-0000-0000B9210000}"/>
    <cellStyle name="Input 2 3" xfId="8661" xr:uid="{00000000-0005-0000-0000-0000BA210000}"/>
    <cellStyle name="Input 2 4" xfId="8662" xr:uid="{00000000-0005-0000-0000-0000BB210000}"/>
    <cellStyle name="Input 2 5" xfId="8663" xr:uid="{00000000-0005-0000-0000-0000BC210000}"/>
    <cellStyle name="Input 2 6" xfId="8664" xr:uid="{00000000-0005-0000-0000-0000BD210000}"/>
    <cellStyle name="Input 2 7" xfId="8665" xr:uid="{00000000-0005-0000-0000-0000BE210000}"/>
    <cellStyle name="Input 3" xfId="8666" xr:uid="{00000000-0005-0000-0000-0000BF210000}"/>
    <cellStyle name="Input 4" xfId="8667" xr:uid="{00000000-0005-0000-0000-0000C0210000}"/>
    <cellStyle name="Input 5" xfId="8668" xr:uid="{00000000-0005-0000-0000-0000C1210000}"/>
    <cellStyle name="Input 6" xfId="8669" xr:uid="{00000000-0005-0000-0000-0000C2210000}"/>
    <cellStyle name="Input 7" xfId="8670" xr:uid="{00000000-0005-0000-0000-0000C3210000}"/>
    <cellStyle name="Input 8" xfId="8671" xr:uid="{00000000-0005-0000-0000-0000C4210000}"/>
    <cellStyle name="Input_atrasado 15 04 DAF" xfId="8672" xr:uid="{00000000-0005-0000-0000-0000C5210000}"/>
    <cellStyle name="Linked Cell" xfId="8673" xr:uid="{00000000-0005-0000-0000-0000C6210000}"/>
    <cellStyle name="Linked Cell 2" xfId="8674" xr:uid="{00000000-0005-0000-0000-0000C7210000}"/>
    <cellStyle name="Linked Cell_atrasado 15 04 DAF" xfId="8675" xr:uid="{00000000-0005-0000-0000-0000C8210000}"/>
    <cellStyle name="Millares [0] 2" xfId="8676" xr:uid="{00000000-0005-0000-0000-0000C9210000}"/>
    <cellStyle name="Millares [0] 2 2" xfId="8677" xr:uid="{00000000-0005-0000-0000-0000CA210000}"/>
    <cellStyle name="Millares [0] 2 2 2" xfId="8678" xr:uid="{00000000-0005-0000-0000-0000CB210000}"/>
    <cellStyle name="Millares [0] 2 2 3" xfId="8679" xr:uid="{00000000-0005-0000-0000-0000CC210000}"/>
    <cellStyle name="Millares [0] 2 3" xfId="8680" xr:uid="{00000000-0005-0000-0000-0000CD210000}"/>
    <cellStyle name="Millares [0] 2 3 2" xfId="8681" xr:uid="{00000000-0005-0000-0000-0000CE210000}"/>
    <cellStyle name="Millares [0] 2 4" xfId="8682" xr:uid="{00000000-0005-0000-0000-0000CF210000}"/>
    <cellStyle name="Millares [0] 2 5" xfId="8683" xr:uid="{00000000-0005-0000-0000-0000D0210000}"/>
    <cellStyle name="Millares [0] 2 6" xfId="8684" xr:uid="{00000000-0005-0000-0000-0000D1210000}"/>
    <cellStyle name="Millares [0] 2 7" xfId="8685" xr:uid="{00000000-0005-0000-0000-0000D2210000}"/>
    <cellStyle name="Millares [0] 2 8" xfId="8686" xr:uid="{00000000-0005-0000-0000-0000D3210000}"/>
    <cellStyle name="Millares [0] 3" xfId="8687" xr:uid="{00000000-0005-0000-0000-0000D4210000}"/>
    <cellStyle name="Millares [0] 3 2" xfId="8688" xr:uid="{00000000-0005-0000-0000-0000D5210000}"/>
    <cellStyle name="Millares [0] 3 2 2" xfId="8689" xr:uid="{00000000-0005-0000-0000-0000D6210000}"/>
    <cellStyle name="Millares [0] 4" xfId="8690" xr:uid="{00000000-0005-0000-0000-0000D7210000}"/>
    <cellStyle name="Millares [0] 4 2" xfId="8691" xr:uid="{00000000-0005-0000-0000-0000D8210000}"/>
    <cellStyle name="Millares [0] 5" xfId="62025" xr:uid="{00000000-0005-0000-0000-0000D9210000}"/>
    <cellStyle name="Millares 10" xfId="8692" xr:uid="{00000000-0005-0000-0000-0000DA210000}"/>
    <cellStyle name="Millares 10 2" xfId="8693" xr:uid="{00000000-0005-0000-0000-0000DB210000}"/>
    <cellStyle name="Millares 10 2 2" xfId="8694" xr:uid="{00000000-0005-0000-0000-0000DC210000}"/>
    <cellStyle name="Millares 10 2 2 2" xfId="8695" xr:uid="{00000000-0005-0000-0000-0000DD210000}"/>
    <cellStyle name="Millares 10 2 2 2 2" xfId="8696" xr:uid="{00000000-0005-0000-0000-0000DE210000}"/>
    <cellStyle name="Millares 10 2 2 3" xfId="8697" xr:uid="{00000000-0005-0000-0000-0000DF210000}"/>
    <cellStyle name="Millares 10 2 2 3 2" xfId="8698" xr:uid="{00000000-0005-0000-0000-0000E0210000}"/>
    <cellStyle name="Millares 10 2 2 4" xfId="8699" xr:uid="{00000000-0005-0000-0000-0000E1210000}"/>
    <cellStyle name="Millares 10 2 2 5" xfId="8700" xr:uid="{00000000-0005-0000-0000-0000E2210000}"/>
    <cellStyle name="Millares 10 2 2 6" xfId="8701" xr:uid="{00000000-0005-0000-0000-0000E3210000}"/>
    <cellStyle name="Millares 10 2 2 7" xfId="8702" xr:uid="{00000000-0005-0000-0000-0000E4210000}"/>
    <cellStyle name="Millares 10 2 3" xfId="8703" xr:uid="{00000000-0005-0000-0000-0000E5210000}"/>
    <cellStyle name="Millares 10 2 3 2" xfId="8704" xr:uid="{00000000-0005-0000-0000-0000E6210000}"/>
    <cellStyle name="Millares 10 2 3 2 2" xfId="8705" xr:uid="{00000000-0005-0000-0000-0000E7210000}"/>
    <cellStyle name="Millares 10 2 3 3" xfId="8706" xr:uid="{00000000-0005-0000-0000-0000E8210000}"/>
    <cellStyle name="Millares 10 2 3 3 2" xfId="8707" xr:uid="{00000000-0005-0000-0000-0000E9210000}"/>
    <cellStyle name="Millares 10 2 3 4" xfId="8708" xr:uid="{00000000-0005-0000-0000-0000EA210000}"/>
    <cellStyle name="Millares 10 2 3 5" xfId="8709" xr:uid="{00000000-0005-0000-0000-0000EB210000}"/>
    <cellStyle name="Millares 10 2 3 6" xfId="8710" xr:uid="{00000000-0005-0000-0000-0000EC210000}"/>
    <cellStyle name="Millares 10 2 3 7" xfId="8711" xr:uid="{00000000-0005-0000-0000-0000ED210000}"/>
    <cellStyle name="Millares 10 2 4" xfId="8712" xr:uid="{00000000-0005-0000-0000-0000EE210000}"/>
    <cellStyle name="Millares 10 2 4 2" xfId="8713" xr:uid="{00000000-0005-0000-0000-0000EF210000}"/>
    <cellStyle name="Millares 10 2 4 3" xfId="8714" xr:uid="{00000000-0005-0000-0000-0000F0210000}"/>
    <cellStyle name="Millares 10 2 5" xfId="8715" xr:uid="{00000000-0005-0000-0000-0000F1210000}"/>
    <cellStyle name="Millares 10 2 5 2" xfId="8716" xr:uid="{00000000-0005-0000-0000-0000F2210000}"/>
    <cellStyle name="Millares 10 2 6" xfId="8717" xr:uid="{00000000-0005-0000-0000-0000F3210000}"/>
    <cellStyle name="Millares 10 2 7" xfId="8718" xr:uid="{00000000-0005-0000-0000-0000F4210000}"/>
    <cellStyle name="Millares 10 2 8" xfId="8719" xr:uid="{00000000-0005-0000-0000-0000F5210000}"/>
    <cellStyle name="Millares 10 2 9" xfId="8720" xr:uid="{00000000-0005-0000-0000-0000F6210000}"/>
    <cellStyle name="Millares 10 3" xfId="8721" xr:uid="{00000000-0005-0000-0000-0000F7210000}"/>
    <cellStyle name="Millares 10 3 2" xfId="8722" xr:uid="{00000000-0005-0000-0000-0000F8210000}"/>
    <cellStyle name="Millares 10 3 2 2" xfId="8723" xr:uid="{00000000-0005-0000-0000-0000F9210000}"/>
    <cellStyle name="Millares 10 3 3" xfId="8724" xr:uid="{00000000-0005-0000-0000-0000FA210000}"/>
    <cellStyle name="Millares 10 4" xfId="8725" xr:uid="{00000000-0005-0000-0000-0000FB210000}"/>
    <cellStyle name="Millares 10 4 2" xfId="8726" xr:uid="{00000000-0005-0000-0000-0000FC210000}"/>
    <cellStyle name="Millares 10 4 2 2" xfId="8727" xr:uid="{00000000-0005-0000-0000-0000FD210000}"/>
    <cellStyle name="Millares 10 4 2 3" xfId="8728" xr:uid="{00000000-0005-0000-0000-0000FE210000}"/>
    <cellStyle name="Millares 10 4 3" xfId="8729" xr:uid="{00000000-0005-0000-0000-0000FF210000}"/>
    <cellStyle name="Millares 10 4 3 2" xfId="8730" xr:uid="{00000000-0005-0000-0000-000000220000}"/>
    <cellStyle name="Millares 10 4 4" xfId="8731" xr:uid="{00000000-0005-0000-0000-000001220000}"/>
    <cellStyle name="Millares 10 4 5" xfId="8732" xr:uid="{00000000-0005-0000-0000-000002220000}"/>
    <cellStyle name="Millares 10 4 6" xfId="8733" xr:uid="{00000000-0005-0000-0000-000003220000}"/>
    <cellStyle name="Millares 10 4 7" xfId="8734" xr:uid="{00000000-0005-0000-0000-000004220000}"/>
    <cellStyle name="Millares 10 4 8" xfId="8735" xr:uid="{00000000-0005-0000-0000-000005220000}"/>
    <cellStyle name="Millares 10 5" xfId="8736" xr:uid="{00000000-0005-0000-0000-000006220000}"/>
    <cellStyle name="Millares 10 5 2" xfId="8737" xr:uid="{00000000-0005-0000-0000-000007220000}"/>
    <cellStyle name="Millares 10 5 3" xfId="8738" xr:uid="{00000000-0005-0000-0000-000008220000}"/>
    <cellStyle name="Millares 10 5 4" xfId="8739" xr:uid="{00000000-0005-0000-0000-000009220000}"/>
    <cellStyle name="Millares 10 6" xfId="8740" xr:uid="{00000000-0005-0000-0000-00000A220000}"/>
    <cellStyle name="Millares 10 6 2" xfId="8741" xr:uid="{00000000-0005-0000-0000-00000B220000}"/>
    <cellStyle name="Millares 10 6 3" xfId="8742" xr:uid="{00000000-0005-0000-0000-00000C220000}"/>
    <cellStyle name="Millares 10 7" xfId="8743" xr:uid="{00000000-0005-0000-0000-00000D220000}"/>
    <cellStyle name="Millares 10 7 2" xfId="8744" xr:uid="{00000000-0005-0000-0000-00000E220000}"/>
    <cellStyle name="Millares 10 8" xfId="8745" xr:uid="{00000000-0005-0000-0000-00000F220000}"/>
    <cellStyle name="Millares 10 9" xfId="8746" xr:uid="{00000000-0005-0000-0000-000010220000}"/>
    <cellStyle name="Millares 11" xfId="8747" xr:uid="{00000000-0005-0000-0000-000011220000}"/>
    <cellStyle name="Millares 11 2" xfId="8748" xr:uid="{00000000-0005-0000-0000-000012220000}"/>
    <cellStyle name="Millares 11 2 2" xfId="8749" xr:uid="{00000000-0005-0000-0000-000013220000}"/>
    <cellStyle name="Millares 11 3" xfId="8750" xr:uid="{00000000-0005-0000-0000-000014220000}"/>
    <cellStyle name="Millares 11 3 2" xfId="8751" xr:uid="{00000000-0005-0000-0000-000015220000}"/>
    <cellStyle name="Millares 11 3 2 2" xfId="8752" xr:uid="{00000000-0005-0000-0000-000016220000}"/>
    <cellStyle name="Millares 11 3 3" xfId="8753" xr:uid="{00000000-0005-0000-0000-000017220000}"/>
    <cellStyle name="Millares 11 4" xfId="8754" xr:uid="{00000000-0005-0000-0000-000018220000}"/>
    <cellStyle name="Millares 11 4 2" xfId="8755" xr:uid="{00000000-0005-0000-0000-000019220000}"/>
    <cellStyle name="Millares 12" xfId="8756" xr:uid="{00000000-0005-0000-0000-00001A220000}"/>
    <cellStyle name="Millares 12 2" xfId="8757" xr:uid="{00000000-0005-0000-0000-00001B220000}"/>
    <cellStyle name="Millares 12 2 2" xfId="8758" xr:uid="{00000000-0005-0000-0000-00001C220000}"/>
    <cellStyle name="Millares 12 2 2 2" xfId="8759" xr:uid="{00000000-0005-0000-0000-00001D220000}"/>
    <cellStyle name="Millares 12 2 3" xfId="8760" xr:uid="{00000000-0005-0000-0000-00001E220000}"/>
    <cellStyle name="Millares 12 2 3 2" xfId="8761" xr:uid="{00000000-0005-0000-0000-00001F220000}"/>
    <cellStyle name="Millares 12 2 4" xfId="8762" xr:uid="{00000000-0005-0000-0000-000020220000}"/>
    <cellStyle name="Millares 12 2 5" xfId="8763" xr:uid="{00000000-0005-0000-0000-000021220000}"/>
    <cellStyle name="Millares 12 3" xfId="8764" xr:uid="{00000000-0005-0000-0000-000022220000}"/>
    <cellStyle name="Millares 12 3 2" xfId="8765" xr:uid="{00000000-0005-0000-0000-000023220000}"/>
    <cellStyle name="Millares 12 3 3" xfId="8766" xr:uid="{00000000-0005-0000-0000-000024220000}"/>
    <cellStyle name="Millares 12 4" xfId="8767" xr:uid="{00000000-0005-0000-0000-000025220000}"/>
    <cellStyle name="Millares 12 5" xfId="8768" xr:uid="{00000000-0005-0000-0000-000026220000}"/>
    <cellStyle name="Millares 12 5 2" xfId="8769" xr:uid="{00000000-0005-0000-0000-000027220000}"/>
    <cellStyle name="Millares 12 6" xfId="8770" xr:uid="{00000000-0005-0000-0000-000028220000}"/>
    <cellStyle name="Millares 12 6 2" xfId="8771" xr:uid="{00000000-0005-0000-0000-000029220000}"/>
    <cellStyle name="Millares 13" xfId="8772" xr:uid="{00000000-0005-0000-0000-00002A220000}"/>
    <cellStyle name="Millares 13 2" xfId="8773" xr:uid="{00000000-0005-0000-0000-00002B220000}"/>
    <cellStyle name="Millares 13 2 2" xfId="8774" xr:uid="{00000000-0005-0000-0000-00002C220000}"/>
    <cellStyle name="Millares 13 2 2 2" xfId="8775" xr:uid="{00000000-0005-0000-0000-00002D220000}"/>
    <cellStyle name="Millares 13 2 3" xfId="8776" xr:uid="{00000000-0005-0000-0000-00002E220000}"/>
    <cellStyle name="Millares 13 2 4" xfId="8777" xr:uid="{00000000-0005-0000-0000-00002F220000}"/>
    <cellStyle name="Millares 13 2 5" xfId="8778" xr:uid="{00000000-0005-0000-0000-000030220000}"/>
    <cellStyle name="Millares 13 3" xfId="8779" xr:uid="{00000000-0005-0000-0000-000031220000}"/>
    <cellStyle name="Millares 13 3 2" xfId="8780" xr:uid="{00000000-0005-0000-0000-000032220000}"/>
    <cellStyle name="Millares 13 4" xfId="8781" xr:uid="{00000000-0005-0000-0000-000033220000}"/>
    <cellStyle name="Millares 13 5" xfId="8782" xr:uid="{00000000-0005-0000-0000-000034220000}"/>
    <cellStyle name="Millares 14" xfId="8783" xr:uid="{00000000-0005-0000-0000-000035220000}"/>
    <cellStyle name="Millares 14 2" xfId="8784" xr:uid="{00000000-0005-0000-0000-000036220000}"/>
    <cellStyle name="Millares 14 2 2" xfId="8785" xr:uid="{00000000-0005-0000-0000-000037220000}"/>
    <cellStyle name="Millares 14 2 2 2" xfId="8786" xr:uid="{00000000-0005-0000-0000-000038220000}"/>
    <cellStyle name="Millares 14 2 3" xfId="8787" xr:uid="{00000000-0005-0000-0000-000039220000}"/>
    <cellStyle name="Millares 14 2 4" xfId="8788" xr:uid="{00000000-0005-0000-0000-00003A220000}"/>
    <cellStyle name="Millares 14 2 5" xfId="8789" xr:uid="{00000000-0005-0000-0000-00003B220000}"/>
    <cellStyle name="Millares 14 2 6" xfId="8790" xr:uid="{00000000-0005-0000-0000-00003C220000}"/>
    <cellStyle name="Millares 14 3" xfId="8791" xr:uid="{00000000-0005-0000-0000-00003D220000}"/>
    <cellStyle name="Millares 14 3 2" xfId="8792" xr:uid="{00000000-0005-0000-0000-00003E220000}"/>
    <cellStyle name="Millares 14 4" xfId="8793" xr:uid="{00000000-0005-0000-0000-00003F220000}"/>
    <cellStyle name="Millares 14 4 2" xfId="8794" xr:uid="{00000000-0005-0000-0000-000040220000}"/>
    <cellStyle name="Millares 14 5" xfId="8795" xr:uid="{00000000-0005-0000-0000-000041220000}"/>
    <cellStyle name="Millares 15" xfId="8796" xr:uid="{00000000-0005-0000-0000-000042220000}"/>
    <cellStyle name="Millares 15 2" xfId="8797" xr:uid="{00000000-0005-0000-0000-000043220000}"/>
    <cellStyle name="Millares 15 2 2" xfId="8798" xr:uid="{00000000-0005-0000-0000-000044220000}"/>
    <cellStyle name="Millares 15 2 2 2" xfId="8799" xr:uid="{00000000-0005-0000-0000-000045220000}"/>
    <cellStyle name="Millares 15 2 3" xfId="8800" xr:uid="{00000000-0005-0000-0000-000046220000}"/>
    <cellStyle name="Millares 15 2 4" xfId="8801" xr:uid="{00000000-0005-0000-0000-000047220000}"/>
    <cellStyle name="Millares 15 2 5" xfId="8802" xr:uid="{00000000-0005-0000-0000-000048220000}"/>
    <cellStyle name="Millares 15 2 6" xfId="8803" xr:uid="{00000000-0005-0000-0000-000049220000}"/>
    <cellStyle name="Millares 15 3" xfId="8804" xr:uid="{00000000-0005-0000-0000-00004A220000}"/>
    <cellStyle name="Millares 15 3 2" xfId="8805" xr:uid="{00000000-0005-0000-0000-00004B220000}"/>
    <cellStyle name="Millares 15 4" xfId="8806" xr:uid="{00000000-0005-0000-0000-00004C220000}"/>
    <cellStyle name="Millares 15 4 2" xfId="8807" xr:uid="{00000000-0005-0000-0000-00004D220000}"/>
    <cellStyle name="Millares 15 5" xfId="8808" xr:uid="{00000000-0005-0000-0000-00004E220000}"/>
    <cellStyle name="Millares 15 6" xfId="8809" xr:uid="{00000000-0005-0000-0000-00004F220000}"/>
    <cellStyle name="Millares 16" xfId="8810" xr:uid="{00000000-0005-0000-0000-000050220000}"/>
    <cellStyle name="Millares 16 2" xfId="8811" xr:uid="{00000000-0005-0000-0000-000051220000}"/>
    <cellStyle name="Millares 16 2 2" xfId="8812" xr:uid="{00000000-0005-0000-0000-000052220000}"/>
    <cellStyle name="Millares 16 2 2 2" xfId="8813" xr:uid="{00000000-0005-0000-0000-000053220000}"/>
    <cellStyle name="Millares 16 2 3" xfId="8814" xr:uid="{00000000-0005-0000-0000-000054220000}"/>
    <cellStyle name="Millares 16 3" xfId="8815" xr:uid="{00000000-0005-0000-0000-000055220000}"/>
    <cellStyle name="Millares 16 3 2" xfId="8816" xr:uid="{00000000-0005-0000-0000-000056220000}"/>
    <cellStyle name="Millares 16 3 3" xfId="8817" xr:uid="{00000000-0005-0000-0000-000057220000}"/>
    <cellStyle name="Millares 16 4" xfId="8818" xr:uid="{00000000-0005-0000-0000-000058220000}"/>
    <cellStyle name="Millares 16 5" xfId="8819" xr:uid="{00000000-0005-0000-0000-000059220000}"/>
    <cellStyle name="Millares 16 6" xfId="8820" xr:uid="{00000000-0005-0000-0000-00005A220000}"/>
    <cellStyle name="Millares 16 7" xfId="8821" xr:uid="{00000000-0005-0000-0000-00005B220000}"/>
    <cellStyle name="Millares 16 8" xfId="8822" xr:uid="{00000000-0005-0000-0000-00005C220000}"/>
    <cellStyle name="Millares 17" xfId="8823" xr:uid="{00000000-0005-0000-0000-00005D220000}"/>
    <cellStyle name="Millares 17 2" xfId="8824" xr:uid="{00000000-0005-0000-0000-00005E220000}"/>
    <cellStyle name="Millares 17 2 2" xfId="8825" xr:uid="{00000000-0005-0000-0000-00005F220000}"/>
    <cellStyle name="Millares 17 2 3" xfId="8826" xr:uid="{00000000-0005-0000-0000-000060220000}"/>
    <cellStyle name="Millares 17 3" xfId="8827" xr:uid="{00000000-0005-0000-0000-000061220000}"/>
    <cellStyle name="Millares 17 4" xfId="8828" xr:uid="{00000000-0005-0000-0000-000062220000}"/>
    <cellStyle name="Millares 17 4 2" xfId="8829" xr:uid="{00000000-0005-0000-0000-000063220000}"/>
    <cellStyle name="Millares 17 5" xfId="8830" xr:uid="{00000000-0005-0000-0000-000064220000}"/>
    <cellStyle name="Millares 17 6" xfId="8831" xr:uid="{00000000-0005-0000-0000-000065220000}"/>
    <cellStyle name="Millares 17 7" xfId="8832" xr:uid="{00000000-0005-0000-0000-000066220000}"/>
    <cellStyle name="Millares 18" xfId="8833" xr:uid="{00000000-0005-0000-0000-000067220000}"/>
    <cellStyle name="Millares 18 2" xfId="8834" xr:uid="{00000000-0005-0000-0000-000068220000}"/>
    <cellStyle name="Millares 18 3" xfId="8835" xr:uid="{00000000-0005-0000-0000-000069220000}"/>
    <cellStyle name="Millares 18 4" xfId="8836" xr:uid="{00000000-0005-0000-0000-00006A220000}"/>
    <cellStyle name="Millares 19" xfId="8837" xr:uid="{00000000-0005-0000-0000-00006B220000}"/>
    <cellStyle name="Millares 19 2" xfId="8838" xr:uid="{00000000-0005-0000-0000-00006C220000}"/>
    <cellStyle name="Millares 19 3" xfId="8839" xr:uid="{00000000-0005-0000-0000-00006D220000}"/>
    <cellStyle name="Millares 19 4" xfId="8840" xr:uid="{00000000-0005-0000-0000-00006E220000}"/>
    <cellStyle name="Millares 19 5" xfId="8841" xr:uid="{00000000-0005-0000-0000-00006F220000}"/>
    <cellStyle name="Millares 2" xfId="10" xr:uid="{00000000-0005-0000-0000-000070220000}"/>
    <cellStyle name="Millares 2 10" xfId="8843" xr:uid="{00000000-0005-0000-0000-000071220000}"/>
    <cellStyle name="Millares 2 10 2" xfId="8844" xr:uid="{00000000-0005-0000-0000-000072220000}"/>
    <cellStyle name="Millares 2 10 2 2" xfId="8845" xr:uid="{00000000-0005-0000-0000-000073220000}"/>
    <cellStyle name="Millares 2 10 2 2 2" xfId="8846" xr:uid="{00000000-0005-0000-0000-000074220000}"/>
    <cellStyle name="Millares 2 10 2 3" xfId="8847" xr:uid="{00000000-0005-0000-0000-000075220000}"/>
    <cellStyle name="Millares 2 10 2 3 2" xfId="8848" xr:uid="{00000000-0005-0000-0000-000076220000}"/>
    <cellStyle name="Millares 2 10 2 4" xfId="8849" xr:uid="{00000000-0005-0000-0000-000077220000}"/>
    <cellStyle name="Millares 2 10 3" xfId="8850" xr:uid="{00000000-0005-0000-0000-000078220000}"/>
    <cellStyle name="Millares 2 10 3 2" xfId="8851" xr:uid="{00000000-0005-0000-0000-000079220000}"/>
    <cellStyle name="Millares 2 10 3 3" xfId="8852" xr:uid="{00000000-0005-0000-0000-00007A220000}"/>
    <cellStyle name="Millares 2 10 4" xfId="8853" xr:uid="{00000000-0005-0000-0000-00007B220000}"/>
    <cellStyle name="Millares 2 10 4 2" xfId="8854" xr:uid="{00000000-0005-0000-0000-00007C220000}"/>
    <cellStyle name="Millares 2 10 5" xfId="8855" xr:uid="{00000000-0005-0000-0000-00007D220000}"/>
    <cellStyle name="Millares 2 10 5 2" xfId="8856" xr:uid="{00000000-0005-0000-0000-00007E220000}"/>
    <cellStyle name="Millares 2 10 6" xfId="8857" xr:uid="{00000000-0005-0000-0000-00007F220000}"/>
    <cellStyle name="Millares 2 10 7" xfId="8858" xr:uid="{00000000-0005-0000-0000-000080220000}"/>
    <cellStyle name="Millares 2 11" xfId="8859" xr:uid="{00000000-0005-0000-0000-000081220000}"/>
    <cellStyle name="Millares 2 11 2" xfId="8860" xr:uid="{00000000-0005-0000-0000-000082220000}"/>
    <cellStyle name="Millares 2 11 2 2" xfId="8861" xr:uid="{00000000-0005-0000-0000-000083220000}"/>
    <cellStyle name="Millares 2 11 2 3" xfId="8862" xr:uid="{00000000-0005-0000-0000-000084220000}"/>
    <cellStyle name="Millares 2 12" xfId="8863" xr:uid="{00000000-0005-0000-0000-000085220000}"/>
    <cellStyle name="Millares 2 12 2" xfId="8864" xr:uid="{00000000-0005-0000-0000-000086220000}"/>
    <cellStyle name="Millares 2 13" xfId="8865" xr:uid="{00000000-0005-0000-0000-000087220000}"/>
    <cellStyle name="Millares 2 13 2" xfId="8866" xr:uid="{00000000-0005-0000-0000-000088220000}"/>
    <cellStyle name="Millares 2 13 3" xfId="8867" xr:uid="{00000000-0005-0000-0000-000089220000}"/>
    <cellStyle name="Millares 2 14" xfId="8868" xr:uid="{00000000-0005-0000-0000-00008A220000}"/>
    <cellStyle name="Millares 2 15" xfId="8869" xr:uid="{00000000-0005-0000-0000-00008B220000}"/>
    <cellStyle name="Millares 2 16" xfId="8870" xr:uid="{00000000-0005-0000-0000-00008C220000}"/>
    <cellStyle name="Millares 2 17" xfId="8871" xr:uid="{00000000-0005-0000-0000-00008D220000}"/>
    <cellStyle name="Millares 2 18" xfId="8872" xr:uid="{00000000-0005-0000-0000-00008E220000}"/>
    <cellStyle name="Millares 2 19" xfId="8873" xr:uid="{00000000-0005-0000-0000-00008F220000}"/>
    <cellStyle name="Millares 2 2" xfId="8874" xr:uid="{00000000-0005-0000-0000-000090220000}"/>
    <cellStyle name="Millares 2 2 10" xfId="8875" xr:uid="{00000000-0005-0000-0000-000091220000}"/>
    <cellStyle name="Millares 2 2 11" xfId="8876" xr:uid="{00000000-0005-0000-0000-000092220000}"/>
    <cellStyle name="Millares 2 2 12" xfId="8877" xr:uid="{00000000-0005-0000-0000-000093220000}"/>
    <cellStyle name="Millares 2 2 13" xfId="8878" xr:uid="{00000000-0005-0000-0000-000094220000}"/>
    <cellStyle name="Millares 2 2 14" xfId="8879" xr:uid="{00000000-0005-0000-0000-000095220000}"/>
    <cellStyle name="Millares 2 2 15" xfId="8880" xr:uid="{00000000-0005-0000-0000-000096220000}"/>
    <cellStyle name="Millares 2 2 16" xfId="8881" xr:uid="{00000000-0005-0000-0000-000097220000}"/>
    <cellStyle name="Millares 2 2 16 2" xfId="8882" xr:uid="{00000000-0005-0000-0000-000098220000}"/>
    <cellStyle name="Millares 2 2 16 3" xfId="8883" xr:uid="{00000000-0005-0000-0000-000099220000}"/>
    <cellStyle name="Millares 2 2 16 4" xfId="8884" xr:uid="{00000000-0005-0000-0000-00009A220000}"/>
    <cellStyle name="Millares 2 2 16 4 2" xfId="8885" xr:uid="{00000000-0005-0000-0000-00009B220000}"/>
    <cellStyle name="Millares 2 2 16 5" xfId="8886" xr:uid="{00000000-0005-0000-0000-00009C220000}"/>
    <cellStyle name="Millares 2 2 17" xfId="8887" xr:uid="{00000000-0005-0000-0000-00009D220000}"/>
    <cellStyle name="Millares 2 2 17 2" xfId="8888" xr:uid="{00000000-0005-0000-0000-00009E220000}"/>
    <cellStyle name="Millares 2 2 17 3" xfId="8889" xr:uid="{00000000-0005-0000-0000-00009F220000}"/>
    <cellStyle name="Millares 2 2 18" xfId="8890" xr:uid="{00000000-0005-0000-0000-0000A0220000}"/>
    <cellStyle name="Millares 2 2 2" xfId="8891" xr:uid="{00000000-0005-0000-0000-0000A1220000}"/>
    <cellStyle name="Millares 2 2 2 10" xfId="8892" xr:uid="{00000000-0005-0000-0000-0000A2220000}"/>
    <cellStyle name="Millares 2 2 2 10 2" xfId="8893" xr:uid="{00000000-0005-0000-0000-0000A3220000}"/>
    <cellStyle name="Millares 2 2 2 11" xfId="8894" xr:uid="{00000000-0005-0000-0000-0000A4220000}"/>
    <cellStyle name="Millares 2 2 2 12" xfId="8895" xr:uid="{00000000-0005-0000-0000-0000A5220000}"/>
    <cellStyle name="Millares 2 2 2 13" xfId="8896" xr:uid="{00000000-0005-0000-0000-0000A6220000}"/>
    <cellStyle name="Millares 2 2 2 2" xfId="8897" xr:uid="{00000000-0005-0000-0000-0000A7220000}"/>
    <cellStyle name="Millares 2 2 2 2 2" xfId="8898" xr:uid="{00000000-0005-0000-0000-0000A8220000}"/>
    <cellStyle name="Millares 2 2 2 2 2 2" xfId="8899" xr:uid="{00000000-0005-0000-0000-0000A9220000}"/>
    <cellStyle name="Millares 2 2 2 2 3" xfId="8900" xr:uid="{00000000-0005-0000-0000-0000AA220000}"/>
    <cellStyle name="Millares 2 2 2 2 4" xfId="8901" xr:uid="{00000000-0005-0000-0000-0000AB220000}"/>
    <cellStyle name="Millares 2 2 2 2 5" xfId="8902" xr:uid="{00000000-0005-0000-0000-0000AC220000}"/>
    <cellStyle name="Millares 2 2 2 2 6" xfId="8903" xr:uid="{00000000-0005-0000-0000-0000AD220000}"/>
    <cellStyle name="Millares 2 2 2 3" xfId="8904" xr:uid="{00000000-0005-0000-0000-0000AE220000}"/>
    <cellStyle name="Millares 2 2 2 3 2" xfId="8905" xr:uid="{00000000-0005-0000-0000-0000AF220000}"/>
    <cellStyle name="Millares 2 2 2 3 3" xfId="8906" xr:uid="{00000000-0005-0000-0000-0000B0220000}"/>
    <cellStyle name="Millares 2 2 2 3 4" xfId="8907" xr:uid="{00000000-0005-0000-0000-0000B1220000}"/>
    <cellStyle name="Millares 2 2 2 3 5" xfId="8908" xr:uid="{00000000-0005-0000-0000-0000B2220000}"/>
    <cellStyle name="Millares 2 2 2 4" xfId="8909" xr:uid="{00000000-0005-0000-0000-0000B3220000}"/>
    <cellStyle name="Millares 2 2 2 4 2" xfId="8910" xr:uid="{00000000-0005-0000-0000-0000B4220000}"/>
    <cellStyle name="Millares 2 2 2 4 3" xfId="8911" xr:uid="{00000000-0005-0000-0000-0000B5220000}"/>
    <cellStyle name="Millares 2 2 2 5" xfId="8912" xr:uid="{00000000-0005-0000-0000-0000B6220000}"/>
    <cellStyle name="Millares 2 2 2 6" xfId="8913" xr:uid="{00000000-0005-0000-0000-0000B7220000}"/>
    <cellStyle name="Millares 2 2 2 7" xfId="8914" xr:uid="{00000000-0005-0000-0000-0000B8220000}"/>
    <cellStyle name="Millares 2 2 2 7 2" xfId="8915" xr:uid="{00000000-0005-0000-0000-0000B9220000}"/>
    <cellStyle name="Millares 2 2 2 7 2 2" xfId="8916" xr:uid="{00000000-0005-0000-0000-0000BA220000}"/>
    <cellStyle name="Millares 2 2 2 7 3" xfId="8917" xr:uid="{00000000-0005-0000-0000-0000BB220000}"/>
    <cellStyle name="Millares 2 2 2 7 4" xfId="8918" xr:uid="{00000000-0005-0000-0000-0000BC220000}"/>
    <cellStyle name="Millares 2 2 2 7 5" xfId="8919" xr:uid="{00000000-0005-0000-0000-0000BD220000}"/>
    <cellStyle name="Millares 2 2 2 7 6" xfId="8920" xr:uid="{00000000-0005-0000-0000-0000BE220000}"/>
    <cellStyle name="Millares 2 2 2 8" xfId="8921" xr:uid="{00000000-0005-0000-0000-0000BF220000}"/>
    <cellStyle name="Millares 2 2 2 8 2" xfId="8922" xr:uid="{00000000-0005-0000-0000-0000C0220000}"/>
    <cellStyle name="Millares 2 2 2 8 3" xfId="8923" xr:uid="{00000000-0005-0000-0000-0000C1220000}"/>
    <cellStyle name="Millares 2 2 2 9" xfId="8924" xr:uid="{00000000-0005-0000-0000-0000C2220000}"/>
    <cellStyle name="Millares 2 2 3" xfId="8925" xr:uid="{00000000-0005-0000-0000-0000C3220000}"/>
    <cellStyle name="Millares 2 2 3 2" xfId="8926" xr:uid="{00000000-0005-0000-0000-0000C4220000}"/>
    <cellStyle name="Millares 2 2 3 3" xfId="8927" xr:uid="{00000000-0005-0000-0000-0000C5220000}"/>
    <cellStyle name="Millares 2 2 4" xfId="8928" xr:uid="{00000000-0005-0000-0000-0000C6220000}"/>
    <cellStyle name="Millares 2 2 4 2" xfId="8929" xr:uid="{00000000-0005-0000-0000-0000C7220000}"/>
    <cellStyle name="Millares 2 2 5" xfId="8930" xr:uid="{00000000-0005-0000-0000-0000C8220000}"/>
    <cellStyle name="Millares 2 2 5 2" xfId="8931" xr:uid="{00000000-0005-0000-0000-0000C9220000}"/>
    <cellStyle name="Millares 2 2 6" xfId="8932" xr:uid="{00000000-0005-0000-0000-0000CA220000}"/>
    <cellStyle name="Millares 2 2 6 2" xfId="8933" xr:uid="{00000000-0005-0000-0000-0000CB220000}"/>
    <cellStyle name="Millares 2 2 7" xfId="8934" xr:uid="{00000000-0005-0000-0000-0000CC220000}"/>
    <cellStyle name="Millares 2 2 7 2" xfId="8935" xr:uid="{00000000-0005-0000-0000-0000CD220000}"/>
    <cellStyle name="Millares 2 2 7 3" xfId="8936" xr:uid="{00000000-0005-0000-0000-0000CE220000}"/>
    <cellStyle name="Millares 2 2 7 4" xfId="8937" xr:uid="{00000000-0005-0000-0000-0000CF220000}"/>
    <cellStyle name="Millares 2 2 8" xfId="8938" xr:uid="{00000000-0005-0000-0000-0000D0220000}"/>
    <cellStyle name="Millares 2 2 8 2" xfId="8939" xr:uid="{00000000-0005-0000-0000-0000D1220000}"/>
    <cellStyle name="Millares 2 2 8 3" xfId="8940" xr:uid="{00000000-0005-0000-0000-0000D2220000}"/>
    <cellStyle name="Millares 2 2 8 4" xfId="8941" xr:uid="{00000000-0005-0000-0000-0000D3220000}"/>
    <cellStyle name="Millares 2 2 9" xfId="8942" xr:uid="{00000000-0005-0000-0000-0000D4220000}"/>
    <cellStyle name="Millares 2 20" xfId="8943" xr:uid="{00000000-0005-0000-0000-0000D5220000}"/>
    <cellStyle name="Millares 2 21" xfId="8944" xr:uid="{00000000-0005-0000-0000-0000D6220000}"/>
    <cellStyle name="Millares 2 22" xfId="8945" xr:uid="{00000000-0005-0000-0000-0000D7220000}"/>
    <cellStyle name="Millares 2 23" xfId="8946" xr:uid="{00000000-0005-0000-0000-0000D8220000}"/>
    <cellStyle name="Millares 2 24" xfId="8947" xr:uid="{00000000-0005-0000-0000-0000D9220000}"/>
    <cellStyle name="Millares 2 25" xfId="8948" xr:uid="{00000000-0005-0000-0000-0000DA220000}"/>
    <cellStyle name="Millares 2 26" xfId="8949" xr:uid="{00000000-0005-0000-0000-0000DB220000}"/>
    <cellStyle name="Millares 2 26 2" xfId="8950" xr:uid="{00000000-0005-0000-0000-0000DC220000}"/>
    <cellStyle name="Millares 2 27" xfId="8951" xr:uid="{00000000-0005-0000-0000-0000DD220000}"/>
    <cellStyle name="Millares 2 28" xfId="8952" xr:uid="{00000000-0005-0000-0000-0000DE220000}"/>
    <cellStyle name="Millares 2 29" xfId="8953" xr:uid="{00000000-0005-0000-0000-0000DF220000}"/>
    <cellStyle name="Millares 2 3" xfId="8954" xr:uid="{00000000-0005-0000-0000-0000E0220000}"/>
    <cellStyle name="Millares 2 3 10" xfId="8955" xr:uid="{00000000-0005-0000-0000-0000E1220000}"/>
    <cellStyle name="Millares 2 3 11" xfId="8956" xr:uid="{00000000-0005-0000-0000-0000E2220000}"/>
    <cellStyle name="Millares 2 3 12" xfId="8957" xr:uid="{00000000-0005-0000-0000-0000E3220000}"/>
    <cellStyle name="Millares 2 3 13" xfId="8958" xr:uid="{00000000-0005-0000-0000-0000E4220000}"/>
    <cellStyle name="Millares 2 3 14" xfId="8959" xr:uid="{00000000-0005-0000-0000-0000E5220000}"/>
    <cellStyle name="Millares 2 3 15" xfId="8960" xr:uid="{00000000-0005-0000-0000-0000E6220000}"/>
    <cellStyle name="Millares 2 3 15 2" xfId="8961" xr:uid="{00000000-0005-0000-0000-0000E7220000}"/>
    <cellStyle name="Millares 2 3 15 2 2" xfId="8962" xr:uid="{00000000-0005-0000-0000-0000E8220000}"/>
    <cellStyle name="Millares 2 3 15 3" xfId="8963" xr:uid="{00000000-0005-0000-0000-0000E9220000}"/>
    <cellStyle name="Millares 2 3 15 4" xfId="8964" xr:uid="{00000000-0005-0000-0000-0000EA220000}"/>
    <cellStyle name="Millares 2 3 16" xfId="8965" xr:uid="{00000000-0005-0000-0000-0000EB220000}"/>
    <cellStyle name="Millares 2 3 16 2" xfId="8966" xr:uid="{00000000-0005-0000-0000-0000EC220000}"/>
    <cellStyle name="Millares 2 3 17" xfId="8967" xr:uid="{00000000-0005-0000-0000-0000ED220000}"/>
    <cellStyle name="Millares 2 3 17 2" xfId="8968" xr:uid="{00000000-0005-0000-0000-0000EE220000}"/>
    <cellStyle name="Millares 2 3 17 3" xfId="8969" xr:uid="{00000000-0005-0000-0000-0000EF220000}"/>
    <cellStyle name="Millares 2 3 18" xfId="8970" xr:uid="{00000000-0005-0000-0000-0000F0220000}"/>
    <cellStyle name="Millares 2 3 18 2" xfId="8971" xr:uid="{00000000-0005-0000-0000-0000F1220000}"/>
    <cellStyle name="Millares 2 3 19" xfId="8972" xr:uid="{00000000-0005-0000-0000-0000F2220000}"/>
    <cellStyle name="Millares 2 3 2" xfId="8973" xr:uid="{00000000-0005-0000-0000-0000F3220000}"/>
    <cellStyle name="Millares 2 3 2 2" xfId="8974" xr:uid="{00000000-0005-0000-0000-0000F4220000}"/>
    <cellStyle name="Millares 2 3 2 2 2" xfId="8975" xr:uid="{00000000-0005-0000-0000-0000F5220000}"/>
    <cellStyle name="Millares 2 3 2 2 2 2" xfId="8976" xr:uid="{00000000-0005-0000-0000-0000F6220000}"/>
    <cellStyle name="Millares 2 3 2 2 3" xfId="8977" xr:uid="{00000000-0005-0000-0000-0000F7220000}"/>
    <cellStyle name="Millares 2 3 2 2 4" xfId="8978" xr:uid="{00000000-0005-0000-0000-0000F8220000}"/>
    <cellStyle name="Millares 2 3 2 2 5" xfId="8979" xr:uid="{00000000-0005-0000-0000-0000F9220000}"/>
    <cellStyle name="Millares 2 3 2 2 6" xfId="8980" xr:uid="{00000000-0005-0000-0000-0000FA220000}"/>
    <cellStyle name="Millares 2 3 2 3" xfId="8981" xr:uid="{00000000-0005-0000-0000-0000FB220000}"/>
    <cellStyle name="Millares 2 3 2 3 2" xfId="8982" xr:uid="{00000000-0005-0000-0000-0000FC220000}"/>
    <cellStyle name="Millares 2 3 2 3 3" xfId="8983" xr:uid="{00000000-0005-0000-0000-0000FD220000}"/>
    <cellStyle name="Millares 2 3 2 4" xfId="8984" xr:uid="{00000000-0005-0000-0000-0000FE220000}"/>
    <cellStyle name="Millares 2 3 2 4 2" xfId="8985" xr:uid="{00000000-0005-0000-0000-0000FF220000}"/>
    <cellStyle name="Millares 2 3 2 5" xfId="8986" xr:uid="{00000000-0005-0000-0000-000000230000}"/>
    <cellStyle name="Millares 2 3 3" xfId="8987" xr:uid="{00000000-0005-0000-0000-000001230000}"/>
    <cellStyle name="Millares 2 3 3 2" xfId="8988" xr:uid="{00000000-0005-0000-0000-000002230000}"/>
    <cellStyle name="Millares 2 3 3 2 2" xfId="8989" xr:uid="{00000000-0005-0000-0000-000003230000}"/>
    <cellStyle name="Millares 2 3 3 2 2 2" xfId="8990" xr:uid="{00000000-0005-0000-0000-000004230000}"/>
    <cellStyle name="Millares 2 3 3 2 3" xfId="8991" xr:uid="{00000000-0005-0000-0000-000005230000}"/>
    <cellStyle name="Millares 2 3 3 2 4" xfId="8992" xr:uid="{00000000-0005-0000-0000-000006230000}"/>
    <cellStyle name="Millares 2 3 3 2 5" xfId="8993" xr:uid="{00000000-0005-0000-0000-000007230000}"/>
    <cellStyle name="Millares 2 3 3 3" xfId="8994" xr:uid="{00000000-0005-0000-0000-000008230000}"/>
    <cellStyle name="Millares 2 3 3 3 2" xfId="8995" xr:uid="{00000000-0005-0000-0000-000009230000}"/>
    <cellStyle name="Millares 2 3 3 4" xfId="8996" xr:uid="{00000000-0005-0000-0000-00000A230000}"/>
    <cellStyle name="Millares 2 3 3 5" xfId="8997" xr:uid="{00000000-0005-0000-0000-00000B230000}"/>
    <cellStyle name="Millares 2 3 4" xfId="8998" xr:uid="{00000000-0005-0000-0000-00000C230000}"/>
    <cellStyle name="Millares 2 3 4 2" xfId="8999" xr:uid="{00000000-0005-0000-0000-00000D230000}"/>
    <cellStyle name="Millares 2 3 4 2 2" xfId="9000" xr:uid="{00000000-0005-0000-0000-00000E230000}"/>
    <cellStyle name="Millares 2 3 4 2 3" xfId="9001" xr:uid="{00000000-0005-0000-0000-00000F230000}"/>
    <cellStyle name="Millares 2 3 4 2 4" xfId="9002" xr:uid="{00000000-0005-0000-0000-000010230000}"/>
    <cellStyle name="Millares 2 3 4 2 5" xfId="9003" xr:uid="{00000000-0005-0000-0000-000011230000}"/>
    <cellStyle name="Millares 2 3 4 2 6" xfId="9004" xr:uid="{00000000-0005-0000-0000-000012230000}"/>
    <cellStyle name="Millares 2 3 4 3" xfId="9005" xr:uid="{00000000-0005-0000-0000-000013230000}"/>
    <cellStyle name="Millares 2 3 4 4" xfId="9006" xr:uid="{00000000-0005-0000-0000-000014230000}"/>
    <cellStyle name="Millares 2 3 4 5" xfId="9007" xr:uid="{00000000-0005-0000-0000-000015230000}"/>
    <cellStyle name="Millares 2 3 5" xfId="9008" xr:uid="{00000000-0005-0000-0000-000016230000}"/>
    <cellStyle name="Millares 2 3 5 2" xfId="9009" xr:uid="{00000000-0005-0000-0000-000017230000}"/>
    <cellStyle name="Millares 2 3 5 2 2" xfId="9010" xr:uid="{00000000-0005-0000-0000-000018230000}"/>
    <cellStyle name="Millares 2 3 5 2 3" xfId="9011" xr:uid="{00000000-0005-0000-0000-000019230000}"/>
    <cellStyle name="Millares 2 3 5 2 4" xfId="9012" xr:uid="{00000000-0005-0000-0000-00001A230000}"/>
    <cellStyle name="Millares 2 3 5 2 5" xfId="9013" xr:uid="{00000000-0005-0000-0000-00001B230000}"/>
    <cellStyle name="Millares 2 3 5 2 6" xfId="9014" xr:uid="{00000000-0005-0000-0000-00001C230000}"/>
    <cellStyle name="Millares 2 3 5 3" xfId="9015" xr:uid="{00000000-0005-0000-0000-00001D230000}"/>
    <cellStyle name="Millares 2 3 5 4" xfId="9016" xr:uid="{00000000-0005-0000-0000-00001E230000}"/>
    <cellStyle name="Millares 2 3 5 5" xfId="9017" xr:uid="{00000000-0005-0000-0000-00001F230000}"/>
    <cellStyle name="Millares 2 3 6" xfId="9018" xr:uid="{00000000-0005-0000-0000-000020230000}"/>
    <cellStyle name="Millares 2 3 6 2" xfId="9019" xr:uid="{00000000-0005-0000-0000-000021230000}"/>
    <cellStyle name="Millares 2 3 6 2 2" xfId="9020" xr:uid="{00000000-0005-0000-0000-000022230000}"/>
    <cellStyle name="Millares 2 3 6 2 3" xfId="9021" xr:uid="{00000000-0005-0000-0000-000023230000}"/>
    <cellStyle name="Millares 2 3 6 2 4" xfId="9022" xr:uid="{00000000-0005-0000-0000-000024230000}"/>
    <cellStyle name="Millares 2 3 6 2 5" xfId="9023" xr:uid="{00000000-0005-0000-0000-000025230000}"/>
    <cellStyle name="Millares 2 3 6 2 6" xfId="9024" xr:uid="{00000000-0005-0000-0000-000026230000}"/>
    <cellStyle name="Millares 2 3 6 3" xfId="9025" xr:uid="{00000000-0005-0000-0000-000027230000}"/>
    <cellStyle name="Millares 2 3 6 4" xfId="9026" xr:uid="{00000000-0005-0000-0000-000028230000}"/>
    <cellStyle name="Millares 2 3 6 5" xfId="9027" xr:uid="{00000000-0005-0000-0000-000029230000}"/>
    <cellStyle name="Millares 2 3 7" xfId="9028" xr:uid="{00000000-0005-0000-0000-00002A230000}"/>
    <cellStyle name="Millares 2 3 7 2" xfId="9029" xr:uid="{00000000-0005-0000-0000-00002B230000}"/>
    <cellStyle name="Millares 2 3 8" xfId="9030" xr:uid="{00000000-0005-0000-0000-00002C230000}"/>
    <cellStyle name="Millares 2 3 9" xfId="9031" xr:uid="{00000000-0005-0000-0000-00002D230000}"/>
    <cellStyle name="Millares 2 30" xfId="9032" xr:uid="{00000000-0005-0000-0000-00002E230000}"/>
    <cellStyle name="Millares 2 31" xfId="9033" xr:uid="{00000000-0005-0000-0000-00002F230000}"/>
    <cellStyle name="Millares 2 31 2" xfId="9034" xr:uid="{00000000-0005-0000-0000-000030230000}"/>
    <cellStyle name="Millares 2 31 3" xfId="9035" xr:uid="{00000000-0005-0000-0000-000031230000}"/>
    <cellStyle name="Millares 2 32" xfId="9036" xr:uid="{00000000-0005-0000-0000-000032230000}"/>
    <cellStyle name="Millares 2 32 2" xfId="9037" xr:uid="{00000000-0005-0000-0000-000033230000}"/>
    <cellStyle name="Millares 2 33" xfId="9038" xr:uid="{00000000-0005-0000-0000-000034230000}"/>
    <cellStyle name="Millares 2 34" xfId="9039" xr:uid="{00000000-0005-0000-0000-000035230000}"/>
    <cellStyle name="Millares 2 34 2" xfId="9040" xr:uid="{00000000-0005-0000-0000-000036230000}"/>
    <cellStyle name="Millares 2 35" xfId="9041" xr:uid="{00000000-0005-0000-0000-000037230000}"/>
    <cellStyle name="Millares 2 36" xfId="8842" xr:uid="{00000000-0005-0000-0000-000038230000}"/>
    <cellStyle name="Millares 2 4" xfId="9042" xr:uid="{00000000-0005-0000-0000-000039230000}"/>
    <cellStyle name="Millares 2 4 10" xfId="9043" xr:uid="{00000000-0005-0000-0000-00003A230000}"/>
    <cellStyle name="Millares 2 4 11" xfId="9044" xr:uid="{00000000-0005-0000-0000-00003B230000}"/>
    <cellStyle name="Millares 2 4 12" xfId="9045" xr:uid="{00000000-0005-0000-0000-00003C230000}"/>
    <cellStyle name="Millares 2 4 13" xfId="9046" xr:uid="{00000000-0005-0000-0000-00003D230000}"/>
    <cellStyle name="Millares 2 4 14" xfId="9047" xr:uid="{00000000-0005-0000-0000-00003E230000}"/>
    <cellStyle name="Millares 2 4 15" xfId="9048" xr:uid="{00000000-0005-0000-0000-00003F230000}"/>
    <cellStyle name="Millares 2 4 15 2" xfId="9049" xr:uid="{00000000-0005-0000-0000-000040230000}"/>
    <cellStyle name="Millares 2 4 15 2 2" xfId="9050" xr:uid="{00000000-0005-0000-0000-000041230000}"/>
    <cellStyle name="Millares 2 4 15 3" xfId="9051" xr:uid="{00000000-0005-0000-0000-000042230000}"/>
    <cellStyle name="Millares 2 4 15 4" xfId="9052" xr:uid="{00000000-0005-0000-0000-000043230000}"/>
    <cellStyle name="Millares 2 4 16" xfId="9053" xr:uid="{00000000-0005-0000-0000-000044230000}"/>
    <cellStyle name="Millares 2 4 16 2" xfId="9054" xr:uid="{00000000-0005-0000-0000-000045230000}"/>
    <cellStyle name="Millares 2 4 17" xfId="9055" xr:uid="{00000000-0005-0000-0000-000046230000}"/>
    <cellStyle name="Millares 2 4 17 2" xfId="9056" xr:uid="{00000000-0005-0000-0000-000047230000}"/>
    <cellStyle name="Millares 2 4 17 3" xfId="9057" xr:uid="{00000000-0005-0000-0000-000048230000}"/>
    <cellStyle name="Millares 2 4 18" xfId="9058" xr:uid="{00000000-0005-0000-0000-000049230000}"/>
    <cellStyle name="Millares 2 4 18 2" xfId="9059" xr:uid="{00000000-0005-0000-0000-00004A230000}"/>
    <cellStyle name="Millares 2 4 18 3" xfId="9060" xr:uid="{00000000-0005-0000-0000-00004B230000}"/>
    <cellStyle name="Millares 2 4 19" xfId="9061" xr:uid="{00000000-0005-0000-0000-00004C230000}"/>
    <cellStyle name="Millares 2 4 2" xfId="9062" xr:uid="{00000000-0005-0000-0000-00004D230000}"/>
    <cellStyle name="Millares 2 4 2 2" xfId="9063" xr:uid="{00000000-0005-0000-0000-00004E230000}"/>
    <cellStyle name="Millares 2 4 2 2 2" xfId="9064" xr:uid="{00000000-0005-0000-0000-00004F230000}"/>
    <cellStyle name="Millares 2 4 2 2 2 2" xfId="9065" xr:uid="{00000000-0005-0000-0000-000050230000}"/>
    <cellStyle name="Millares 2 4 2 2 3" xfId="9066" xr:uid="{00000000-0005-0000-0000-000051230000}"/>
    <cellStyle name="Millares 2 4 2 2 4" xfId="9067" xr:uid="{00000000-0005-0000-0000-000052230000}"/>
    <cellStyle name="Millares 2 4 2 2 5" xfId="9068" xr:uid="{00000000-0005-0000-0000-000053230000}"/>
    <cellStyle name="Millares 2 4 2 2 6" xfId="9069" xr:uid="{00000000-0005-0000-0000-000054230000}"/>
    <cellStyle name="Millares 2 4 2 3" xfId="9070" xr:uid="{00000000-0005-0000-0000-000055230000}"/>
    <cellStyle name="Millares 2 4 2 3 2" xfId="9071" xr:uid="{00000000-0005-0000-0000-000056230000}"/>
    <cellStyle name="Millares 2 4 2 3 3" xfId="9072" xr:uid="{00000000-0005-0000-0000-000057230000}"/>
    <cellStyle name="Millares 2 4 2 4" xfId="9073" xr:uid="{00000000-0005-0000-0000-000058230000}"/>
    <cellStyle name="Millares 2 4 2 5" xfId="9074" xr:uid="{00000000-0005-0000-0000-000059230000}"/>
    <cellStyle name="Millares 2 4 3" xfId="9075" xr:uid="{00000000-0005-0000-0000-00005A230000}"/>
    <cellStyle name="Millares 2 4 3 2" xfId="9076" xr:uid="{00000000-0005-0000-0000-00005B230000}"/>
    <cellStyle name="Millares 2 4 3 2 2" xfId="9077" xr:uid="{00000000-0005-0000-0000-00005C230000}"/>
    <cellStyle name="Millares 2 4 3 2 3" xfId="9078" xr:uid="{00000000-0005-0000-0000-00005D230000}"/>
    <cellStyle name="Millares 2 4 3 2 4" xfId="9079" xr:uid="{00000000-0005-0000-0000-00005E230000}"/>
    <cellStyle name="Millares 2 4 3 2 5" xfId="9080" xr:uid="{00000000-0005-0000-0000-00005F230000}"/>
    <cellStyle name="Millares 2 4 3 2 6" xfId="9081" xr:uid="{00000000-0005-0000-0000-000060230000}"/>
    <cellStyle name="Millares 2 4 3 3" xfId="9082" xr:uid="{00000000-0005-0000-0000-000061230000}"/>
    <cellStyle name="Millares 2 4 3 4" xfId="9083" xr:uid="{00000000-0005-0000-0000-000062230000}"/>
    <cellStyle name="Millares 2 4 3 5" xfId="9084" xr:uid="{00000000-0005-0000-0000-000063230000}"/>
    <cellStyle name="Millares 2 4 4" xfId="9085" xr:uid="{00000000-0005-0000-0000-000064230000}"/>
    <cellStyle name="Millares 2 4 4 2" xfId="9086" xr:uid="{00000000-0005-0000-0000-000065230000}"/>
    <cellStyle name="Millares 2 4 4 2 2" xfId="9087" xr:uid="{00000000-0005-0000-0000-000066230000}"/>
    <cellStyle name="Millares 2 4 4 2 3" xfId="9088" xr:uid="{00000000-0005-0000-0000-000067230000}"/>
    <cellStyle name="Millares 2 4 4 2 4" xfId="9089" xr:uid="{00000000-0005-0000-0000-000068230000}"/>
    <cellStyle name="Millares 2 4 4 2 5" xfId="9090" xr:uid="{00000000-0005-0000-0000-000069230000}"/>
    <cellStyle name="Millares 2 4 4 2 6" xfId="9091" xr:uid="{00000000-0005-0000-0000-00006A230000}"/>
    <cellStyle name="Millares 2 4 4 3" xfId="9092" xr:uid="{00000000-0005-0000-0000-00006B230000}"/>
    <cellStyle name="Millares 2 4 4 4" xfId="9093" xr:uid="{00000000-0005-0000-0000-00006C230000}"/>
    <cellStyle name="Millares 2 4 4 5" xfId="9094" xr:uid="{00000000-0005-0000-0000-00006D230000}"/>
    <cellStyle name="Millares 2 4 5" xfId="9095" xr:uid="{00000000-0005-0000-0000-00006E230000}"/>
    <cellStyle name="Millares 2 4 5 2" xfId="9096" xr:uid="{00000000-0005-0000-0000-00006F230000}"/>
    <cellStyle name="Millares 2 4 5 2 2" xfId="9097" xr:uid="{00000000-0005-0000-0000-000070230000}"/>
    <cellStyle name="Millares 2 4 5 2 3" xfId="9098" xr:uid="{00000000-0005-0000-0000-000071230000}"/>
    <cellStyle name="Millares 2 4 5 2 4" xfId="9099" xr:uid="{00000000-0005-0000-0000-000072230000}"/>
    <cellStyle name="Millares 2 4 5 2 5" xfId="9100" xr:uid="{00000000-0005-0000-0000-000073230000}"/>
    <cellStyle name="Millares 2 4 5 2 6" xfId="9101" xr:uid="{00000000-0005-0000-0000-000074230000}"/>
    <cellStyle name="Millares 2 4 5 3" xfId="9102" xr:uid="{00000000-0005-0000-0000-000075230000}"/>
    <cellStyle name="Millares 2 4 5 4" xfId="9103" xr:uid="{00000000-0005-0000-0000-000076230000}"/>
    <cellStyle name="Millares 2 4 5 5" xfId="9104" xr:uid="{00000000-0005-0000-0000-000077230000}"/>
    <cellStyle name="Millares 2 4 6" xfId="9105" xr:uid="{00000000-0005-0000-0000-000078230000}"/>
    <cellStyle name="Millares 2 4 6 2" xfId="9106" xr:uid="{00000000-0005-0000-0000-000079230000}"/>
    <cellStyle name="Millares 2 4 6 2 2" xfId="9107" xr:uid="{00000000-0005-0000-0000-00007A230000}"/>
    <cellStyle name="Millares 2 4 6 2 3" xfId="9108" xr:uid="{00000000-0005-0000-0000-00007B230000}"/>
    <cellStyle name="Millares 2 4 6 2 4" xfId="9109" xr:uid="{00000000-0005-0000-0000-00007C230000}"/>
    <cellStyle name="Millares 2 4 6 2 5" xfId="9110" xr:uid="{00000000-0005-0000-0000-00007D230000}"/>
    <cellStyle name="Millares 2 4 6 2 6" xfId="9111" xr:uid="{00000000-0005-0000-0000-00007E230000}"/>
    <cellStyle name="Millares 2 4 6 3" xfId="9112" xr:uid="{00000000-0005-0000-0000-00007F230000}"/>
    <cellStyle name="Millares 2 4 6 4" xfId="9113" xr:uid="{00000000-0005-0000-0000-000080230000}"/>
    <cellStyle name="Millares 2 4 6 5" xfId="9114" xr:uid="{00000000-0005-0000-0000-000081230000}"/>
    <cellStyle name="Millares 2 4 7" xfId="9115" xr:uid="{00000000-0005-0000-0000-000082230000}"/>
    <cellStyle name="Millares 2 4 7 2" xfId="9116" xr:uid="{00000000-0005-0000-0000-000083230000}"/>
    <cellStyle name="Millares 2 4 7 3" xfId="9117" xr:uid="{00000000-0005-0000-0000-000084230000}"/>
    <cellStyle name="Millares 2 4 7 4" xfId="9118" xr:uid="{00000000-0005-0000-0000-000085230000}"/>
    <cellStyle name="Millares 2 4 7 5" xfId="9119" xr:uid="{00000000-0005-0000-0000-000086230000}"/>
    <cellStyle name="Millares 2 4 7 6" xfId="9120" xr:uid="{00000000-0005-0000-0000-000087230000}"/>
    <cellStyle name="Millares 2 4 8" xfId="9121" xr:uid="{00000000-0005-0000-0000-000088230000}"/>
    <cellStyle name="Millares 2 4 9" xfId="9122" xr:uid="{00000000-0005-0000-0000-000089230000}"/>
    <cellStyle name="Millares 2 5" xfId="9123" xr:uid="{00000000-0005-0000-0000-00008A230000}"/>
    <cellStyle name="Millares 2 5 2" xfId="9124" xr:uid="{00000000-0005-0000-0000-00008B230000}"/>
    <cellStyle name="Millares 2 5 2 2" xfId="9125" xr:uid="{00000000-0005-0000-0000-00008C230000}"/>
    <cellStyle name="Millares 2 5 2 2 2" xfId="9126" xr:uid="{00000000-0005-0000-0000-00008D230000}"/>
    <cellStyle name="Millares 2 5 2 2 3" xfId="9127" xr:uid="{00000000-0005-0000-0000-00008E230000}"/>
    <cellStyle name="Millares 2 5 2 3" xfId="9128" xr:uid="{00000000-0005-0000-0000-00008F230000}"/>
    <cellStyle name="Millares 2 5 2 3 2" xfId="9129" xr:uid="{00000000-0005-0000-0000-000090230000}"/>
    <cellStyle name="Millares 2 5 2 4" xfId="9130" xr:uid="{00000000-0005-0000-0000-000091230000}"/>
    <cellStyle name="Millares 2 5 2 4 2" xfId="9131" xr:uid="{00000000-0005-0000-0000-000092230000}"/>
    <cellStyle name="Millares 2 5 2 5" xfId="9132" xr:uid="{00000000-0005-0000-0000-000093230000}"/>
    <cellStyle name="Millares 2 5 2 6" xfId="9133" xr:uid="{00000000-0005-0000-0000-000094230000}"/>
    <cellStyle name="Millares 2 5 3" xfId="9134" xr:uid="{00000000-0005-0000-0000-000095230000}"/>
    <cellStyle name="Millares 2 5 3 2" xfId="9135" xr:uid="{00000000-0005-0000-0000-000096230000}"/>
    <cellStyle name="Millares 2 5 4" xfId="9136" xr:uid="{00000000-0005-0000-0000-000097230000}"/>
    <cellStyle name="Millares 2 5 4 2" xfId="9137" xr:uid="{00000000-0005-0000-0000-000098230000}"/>
    <cellStyle name="Millares 2 5 5" xfId="9138" xr:uid="{00000000-0005-0000-0000-000099230000}"/>
    <cellStyle name="Millares 2 5 5 2" xfId="9139" xr:uid="{00000000-0005-0000-0000-00009A230000}"/>
    <cellStyle name="Millares 2 5 6" xfId="9140" xr:uid="{00000000-0005-0000-0000-00009B230000}"/>
    <cellStyle name="Millares 2 6" xfId="9141" xr:uid="{00000000-0005-0000-0000-00009C230000}"/>
    <cellStyle name="Millares 2 6 2" xfId="9142" xr:uid="{00000000-0005-0000-0000-00009D230000}"/>
    <cellStyle name="Millares 2 6 2 2" xfId="9143" xr:uid="{00000000-0005-0000-0000-00009E230000}"/>
    <cellStyle name="Millares 2 6 2 2 2" xfId="9144" xr:uid="{00000000-0005-0000-0000-00009F230000}"/>
    <cellStyle name="Millares 2 6 2 2 3" xfId="9145" xr:uid="{00000000-0005-0000-0000-0000A0230000}"/>
    <cellStyle name="Millares 2 6 2 3" xfId="9146" xr:uid="{00000000-0005-0000-0000-0000A1230000}"/>
    <cellStyle name="Millares 2 6 2 3 2" xfId="9147" xr:uid="{00000000-0005-0000-0000-0000A2230000}"/>
    <cellStyle name="Millares 2 6 2 4" xfId="9148" xr:uid="{00000000-0005-0000-0000-0000A3230000}"/>
    <cellStyle name="Millares 2 6 2 4 2" xfId="9149" xr:uid="{00000000-0005-0000-0000-0000A4230000}"/>
    <cellStyle name="Millares 2 6 2 5" xfId="9150" xr:uid="{00000000-0005-0000-0000-0000A5230000}"/>
    <cellStyle name="Millares 2 6 2 6" xfId="9151" xr:uid="{00000000-0005-0000-0000-0000A6230000}"/>
    <cellStyle name="Millares 2 6 3" xfId="9152" xr:uid="{00000000-0005-0000-0000-0000A7230000}"/>
    <cellStyle name="Millares 2 6 4" xfId="9153" xr:uid="{00000000-0005-0000-0000-0000A8230000}"/>
    <cellStyle name="Millares 2 6 4 2" xfId="9154" xr:uid="{00000000-0005-0000-0000-0000A9230000}"/>
    <cellStyle name="Millares 2 6 5" xfId="9155" xr:uid="{00000000-0005-0000-0000-0000AA230000}"/>
    <cellStyle name="Millares 2 6 5 2" xfId="9156" xr:uid="{00000000-0005-0000-0000-0000AB230000}"/>
    <cellStyle name="Millares 2 6 6" xfId="9157" xr:uid="{00000000-0005-0000-0000-0000AC230000}"/>
    <cellStyle name="Millares 2 7" xfId="9158" xr:uid="{00000000-0005-0000-0000-0000AD230000}"/>
    <cellStyle name="Millares 2 7 2" xfId="9159" xr:uid="{00000000-0005-0000-0000-0000AE230000}"/>
    <cellStyle name="Millares 2 7 2 2" xfId="9160" xr:uid="{00000000-0005-0000-0000-0000AF230000}"/>
    <cellStyle name="Millares 2 7 2 2 2" xfId="9161" xr:uid="{00000000-0005-0000-0000-0000B0230000}"/>
    <cellStyle name="Millares 2 7 2 2 3" xfId="9162" xr:uid="{00000000-0005-0000-0000-0000B1230000}"/>
    <cellStyle name="Millares 2 7 2 3" xfId="9163" xr:uid="{00000000-0005-0000-0000-0000B2230000}"/>
    <cellStyle name="Millares 2 7 2 3 2" xfId="9164" xr:uid="{00000000-0005-0000-0000-0000B3230000}"/>
    <cellStyle name="Millares 2 7 2 3 3" xfId="9165" xr:uid="{00000000-0005-0000-0000-0000B4230000}"/>
    <cellStyle name="Millares 2 7 2 4" xfId="9166" xr:uid="{00000000-0005-0000-0000-0000B5230000}"/>
    <cellStyle name="Millares 2 7 2 4 2" xfId="9167" xr:uid="{00000000-0005-0000-0000-0000B6230000}"/>
    <cellStyle name="Millares 2 7 2 5" xfId="9168" xr:uid="{00000000-0005-0000-0000-0000B7230000}"/>
    <cellStyle name="Millares 2 7 2 6" xfId="9169" xr:uid="{00000000-0005-0000-0000-0000B8230000}"/>
    <cellStyle name="Millares 2 7 3" xfId="9170" xr:uid="{00000000-0005-0000-0000-0000B9230000}"/>
    <cellStyle name="Millares 2 7 3 2" xfId="9171" xr:uid="{00000000-0005-0000-0000-0000BA230000}"/>
    <cellStyle name="Millares 2 7 3 3" xfId="9172" xr:uid="{00000000-0005-0000-0000-0000BB230000}"/>
    <cellStyle name="Millares 2 7 4" xfId="9173" xr:uid="{00000000-0005-0000-0000-0000BC230000}"/>
    <cellStyle name="Millares 2 7 4 2" xfId="9174" xr:uid="{00000000-0005-0000-0000-0000BD230000}"/>
    <cellStyle name="Millares 2 7 5" xfId="9175" xr:uid="{00000000-0005-0000-0000-0000BE230000}"/>
    <cellStyle name="Millares 2 7 5 2" xfId="9176" xr:uid="{00000000-0005-0000-0000-0000BF230000}"/>
    <cellStyle name="Millares 2 7 6" xfId="9177" xr:uid="{00000000-0005-0000-0000-0000C0230000}"/>
    <cellStyle name="Millares 2 7 6 2" xfId="9178" xr:uid="{00000000-0005-0000-0000-0000C1230000}"/>
    <cellStyle name="Millares 2 8" xfId="9179" xr:uid="{00000000-0005-0000-0000-0000C2230000}"/>
    <cellStyle name="Millares 2 8 2" xfId="9180" xr:uid="{00000000-0005-0000-0000-0000C3230000}"/>
    <cellStyle name="Millares 2 8 2 2" xfId="9181" xr:uid="{00000000-0005-0000-0000-0000C4230000}"/>
    <cellStyle name="Millares 2 8 2 2 2" xfId="9182" xr:uid="{00000000-0005-0000-0000-0000C5230000}"/>
    <cellStyle name="Millares 2 8 2 2 3" xfId="9183" xr:uid="{00000000-0005-0000-0000-0000C6230000}"/>
    <cellStyle name="Millares 2 8 2 3" xfId="9184" xr:uid="{00000000-0005-0000-0000-0000C7230000}"/>
    <cellStyle name="Millares 2 8 2 3 2" xfId="9185" xr:uid="{00000000-0005-0000-0000-0000C8230000}"/>
    <cellStyle name="Millares 2 8 2 4" xfId="9186" xr:uid="{00000000-0005-0000-0000-0000C9230000}"/>
    <cellStyle name="Millares 2 8 2 4 2" xfId="9187" xr:uid="{00000000-0005-0000-0000-0000CA230000}"/>
    <cellStyle name="Millares 2 8 2 5" xfId="9188" xr:uid="{00000000-0005-0000-0000-0000CB230000}"/>
    <cellStyle name="Millares 2 8 2 6" xfId="9189" xr:uid="{00000000-0005-0000-0000-0000CC230000}"/>
    <cellStyle name="Millares 2 8 3" xfId="9190" xr:uid="{00000000-0005-0000-0000-0000CD230000}"/>
    <cellStyle name="Millares 2 8 3 2" xfId="9191" xr:uid="{00000000-0005-0000-0000-0000CE230000}"/>
    <cellStyle name="Millares 2 8 4" xfId="9192" xr:uid="{00000000-0005-0000-0000-0000CF230000}"/>
    <cellStyle name="Millares 2 8 4 2" xfId="9193" xr:uid="{00000000-0005-0000-0000-0000D0230000}"/>
    <cellStyle name="Millares 2 8 5" xfId="9194" xr:uid="{00000000-0005-0000-0000-0000D1230000}"/>
    <cellStyle name="Millares 2 8 6" xfId="9195" xr:uid="{00000000-0005-0000-0000-0000D2230000}"/>
    <cellStyle name="Millares 2 9" xfId="9196" xr:uid="{00000000-0005-0000-0000-0000D3230000}"/>
    <cellStyle name="Millares 2 9 2" xfId="9197" xr:uid="{00000000-0005-0000-0000-0000D4230000}"/>
    <cellStyle name="Millares 2 9 2 2" xfId="9198" xr:uid="{00000000-0005-0000-0000-0000D5230000}"/>
    <cellStyle name="Millares 2 9 2 2 2" xfId="9199" xr:uid="{00000000-0005-0000-0000-0000D6230000}"/>
    <cellStyle name="Millares 2 9 2 2 3" xfId="9200" xr:uid="{00000000-0005-0000-0000-0000D7230000}"/>
    <cellStyle name="Millares 2 9 2 3" xfId="9201" xr:uid="{00000000-0005-0000-0000-0000D8230000}"/>
    <cellStyle name="Millares 2 9 2 3 2" xfId="9202" xr:uid="{00000000-0005-0000-0000-0000D9230000}"/>
    <cellStyle name="Millares 2 9 2 4" xfId="9203" xr:uid="{00000000-0005-0000-0000-0000DA230000}"/>
    <cellStyle name="Millares 2 9 2 4 2" xfId="9204" xr:uid="{00000000-0005-0000-0000-0000DB230000}"/>
    <cellStyle name="Millares 2 9 2 5" xfId="9205" xr:uid="{00000000-0005-0000-0000-0000DC230000}"/>
    <cellStyle name="Millares 2 9 2 6" xfId="9206" xr:uid="{00000000-0005-0000-0000-0000DD230000}"/>
    <cellStyle name="Millares 2 9 3" xfId="9207" xr:uid="{00000000-0005-0000-0000-0000DE230000}"/>
    <cellStyle name="Millares 2 9 3 2" xfId="9208" xr:uid="{00000000-0005-0000-0000-0000DF230000}"/>
    <cellStyle name="Millares 2 9 4" xfId="9209" xr:uid="{00000000-0005-0000-0000-0000E0230000}"/>
    <cellStyle name="Millares 2 9 5" xfId="9210" xr:uid="{00000000-0005-0000-0000-0000E1230000}"/>
    <cellStyle name="Millares 2 9 6" xfId="9211" xr:uid="{00000000-0005-0000-0000-0000E2230000}"/>
    <cellStyle name="Millares 2_Justificación de gastos en personal" xfId="9212" xr:uid="{00000000-0005-0000-0000-0000E3230000}"/>
    <cellStyle name="Millares 20" xfId="9213" xr:uid="{00000000-0005-0000-0000-0000E4230000}"/>
    <cellStyle name="Millares 20 2" xfId="9214" xr:uid="{00000000-0005-0000-0000-0000E5230000}"/>
    <cellStyle name="Millares 20 2 2" xfId="9215" xr:uid="{00000000-0005-0000-0000-0000E6230000}"/>
    <cellStyle name="Millares 20 3" xfId="9216" xr:uid="{00000000-0005-0000-0000-0000E7230000}"/>
    <cellStyle name="Millares 20 3 2" xfId="9217" xr:uid="{00000000-0005-0000-0000-0000E8230000}"/>
    <cellStyle name="Millares 21" xfId="9218" xr:uid="{00000000-0005-0000-0000-0000E9230000}"/>
    <cellStyle name="Millares 21 2" xfId="9219" xr:uid="{00000000-0005-0000-0000-0000EA230000}"/>
    <cellStyle name="Millares 21 2 2" xfId="9220" xr:uid="{00000000-0005-0000-0000-0000EB230000}"/>
    <cellStyle name="Millares 21 3" xfId="9221" xr:uid="{00000000-0005-0000-0000-0000EC230000}"/>
    <cellStyle name="Millares 22" xfId="9222" xr:uid="{00000000-0005-0000-0000-0000ED230000}"/>
    <cellStyle name="Millares 22 2" xfId="9223" xr:uid="{00000000-0005-0000-0000-0000EE230000}"/>
    <cellStyle name="Millares 22 2 2" xfId="9224" xr:uid="{00000000-0005-0000-0000-0000EF230000}"/>
    <cellStyle name="Millares 22 3" xfId="9225" xr:uid="{00000000-0005-0000-0000-0000F0230000}"/>
    <cellStyle name="Millares 23" xfId="9226" xr:uid="{00000000-0005-0000-0000-0000F1230000}"/>
    <cellStyle name="Millares 23 2" xfId="9227" xr:uid="{00000000-0005-0000-0000-0000F2230000}"/>
    <cellStyle name="Millares 23 2 2" xfId="9228" xr:uid="{00000000-0005-0000-0000-0000F3230000}"/>
    <cellStyle name="Millares 23 3" xfId="9229" xr:uid="{00000000-0005-0000-0000-0000F4230000}"/>
    <cellStyle name="Millares 23 4" xfId="9230" xr:uid="{00000000-0005-0000-0000-0000F5230000}"/>
    <cellStyle name="Millares 24" xfId="9231" xr:uid="{00000000-0005-0000-0000-0000F6230000}"/>
    <cellStyle name="Millares 24 2" xfId="9232" xr:uid="{00000000-0005-0000-0000-0000F7230000}"/>
    <cellStyle name="Millares 24 2 2" xfId="9233" xr:uid="{00000000-0005-0000-0000-0000F8230000}"/>
    <cellStyle name="Millares 24 3" xfId="9234" xr:uid="{00000000-0005-0000-0000-0000F9230000}"/>
    <cellStyle name="Millares 25" xfId="9235" xr:uid="{00000000-0005-0000-0000-0000FA230000}"/>
    <cellStyle name="Millares 25 2" xfId="9236" xr:uid="{00000000-0005-0000-0000-0000FB230000}"/>
    <cellStyle name="Millares 25 2 2" xfId="9237" xr:uid="{00000000-0005-0000-0000-0000FC230000}"/>
    <cellStyle name="Millares 25 3" xfId="9238" xr:uid="{00000000-0005-0000-0000-0000FD230000}"/>
    <cellStyle name="Millares 26" xfId="9239" xr:uid="{00000000-0005-0000-0000-0000FE230000}"/>
    <cellStyle name="Millares 26 2" xfId="9240" xr:uid="{00000000-0005-0000-0000-0000FF230000}"/>
    <cellStyle name="Millares 26 3" xfId="9241" xr:uid="{00000000-0005-0000-0000-000000240000}"/>
    <cellStyle name="Millares 27" xfId="9242" xr:uid="{00000000-0005-0000-0000-000001240000}"/>
    <cellStyle name="Millares 27 2" xfId="9243" xr:uid="{00000000-0005-0000-0000-000002240000}"/>
    <cellStyle name="Millares 27 3" xfId="9244" xr:uid="{00000000-0005-0000-0000-000003240000}"/>
    <cellStyle name="Millares 28" xfId="9245" xr:uid="{00000000-0005-0000-0000-000004240000}"/>
    <cellStyle name="Millares 28 2" xfId="9246" xr:uid="{00000000-0005-0000-0000-000005240000}"/>
    <cellStyle name="Millares 28 2 2" xfId="9247" xr:uid="{00000000-0005-0000-0000-000006240000}"/>
    <cellStyle name="Millares 28 3" xfId="9248" xr:uid="{00000000-0005-0000-0000-000007240000}"/>
    <cellStyle name="Millares 29" xfId="9249" xr:uid="{00000000-0005-0000-0000-000008240000}"/>
    <cellStyle name="Millares 29 2" xfId="9250" xr:uid="{00000000-0005-0000-0000-000009240000}"/>
    <cellStyle name="Millares 29 2 2" xfId="9251" xr:uid="{00000000-0005-0000-0000-00000A240000}"/>
    <cellStyle name="Millares 29 3" xfId="9252" xr:uid="{00000000-0005-0000-0000-00000B240000}"/>
    <cellStyle name="Millares 3" xfId="15" xr:uid="{00000000-0005-0000-0000-00000C240000}"/>
    <cellStyle name="Millares 3 10" xfId="9254" xr:uid="{00000000-0005-0000-0000-00000D240000}"/>
    <cellStyle name="Millares 3 11" xfId="9255" xr:uid="{00000000-0005-0000-0000-00000E240000}"/>
    <cellStyle name="Millares 3 12" xfId="62005" xr:uid="{00000000-0005-0000-0000-00000F240000}"/>
    <cellStyle name="Millares 3 13" xfId="9253" xr:uid="{00000000-0005-0000-0000-000010240000}"/>
    <cellStyle name="Millares 3 2" xfId="20" xr:uid="{00000000-0005-0000-0000-000011240000}"/>
    <cellStyle name="Millares 3 2 2" xfId="9257" xr:uid="{00000000-0005-0000-0000-000012240000}"/>
    <cellStyle name="Millares 3 2 3" xfId="9258" xr:uid="{00000000-0005-0000-0000-000013240000}"/>
    <cellStyle name="Millares 3 2 4" xfId="9256" xr:uid="{00000000-0005-0000-0000-000014240000}"/>
    <cellStyle name="Millares 3 3" xfId="9259" xr:uid="{00000000-0005-0000-0000-000015240000}"/>
    <cellStyle name="Millares 3 3 2" xfId="9260" xr:uid="{00000000-0005-0000-0000-000016240000}"/>
    <cellStyle name="Millares 3 3 2 2" xfId="9261" xr:uid="{00000000-0005-0000-0000-000017240000}"/>
    <cellStyle name="Millares 3 3 2 2 2" xfId="9262" xr:uid="{00000000-0005-0000-0000-000018240000}"/>
    <cellStyle name="Millares 3 3 2 3" xfId="9263" xr:uid="{00000000-0005-0000-0000-000019240000}"/>
    <cellStyle name="Millares 3 3 3" xfId="9264" xr:uid="{00000000-0005-0000-0000-00001A240000}"/>
    <cellStyle name="Millares 3 3 3 2" xfId="9265" xr:uid="{00000000-0005-0000-0000-00001B240000}"/>
    <cellStyle name="Millares 3 3 4" xfId="9266" xr:uid="{00000000-0005-0000-0000-00001C240000}"/>
    <cellStyle name="Millares 3 3 5" xfId="9267" xr:uid="{00000000-0005-0000-0000-00001D240000}"/>
    <cellStyle name="Millares 3 4" xfId="9268" xr:uid="{00000000-0005-0000-0000-00001E240000}"/>
    <cellStyle name="Millares 3 4 2" xfId="9269" xr:uid="{00000000-0005-0000-0000-00001F240000}"/>
    <cellStyle name="Millares 3 4 2 2" xfId="9270" xr:uid="{00000000-0005-0000-0000-000020240000}"/>
    <cellStyle name="Millares 3 4 3" xfId="9271" xr:uid="{00000000-0005-0000-0000-000021240000}"/>
    <cellStyle name="Millares 3 4 3 2" xfId="9272" xr:uid="{00000000-0005-0000-0000-000022240000}"/>
    <cellStyle name="Millares 3 4 4" xfId="9273" xr:uid="{00000000-0005-0000-0000-000023240000}"/>
    <cellStyle name="Millares 3 4 5" xfId="9274" xr:uid="{00000000-0005-0000-0000-000024240000}"/>
    <cellStyle name="Millares 3 5" xfId="9275" xr:uid="{00000000-0005-0000-0000-000025240000}"/>
    <cellStyle name="Millares 3 5 2" xfId="9276" xr:uid="{00000000-0005-0000-0000-000026240000}"/>
    <cellStyle name="Millares 3 5 3" xfId="9277" xr:uid="{00000000-0005-0000-0000-000027240000}"/>
    <cellStyle name="Millares 3 6" xfId="9278" xr:uid="{00000000-0005-0000-0000-000028240000}"/>
    <cellStyle name="Millares 3 6 2" xfId="9279" xr:uid="{00000000-0005-0000-0000-000029240000}"/>
    <cellStyle name="Millares 3 7" xfId="9280" xr:uid="{00000000-0005-0000-0000-00002A240000}"/>
    <cellStyle name="Millares 3 7 2" xfId="9281" xr:uid="{00000000-0005-0000-0000-00002B240000}"/>
    <cellStyle name="Millares 3 7 2 2" xfId="9282" xr:uid="{00000000-0005-0000-0000-00002C240000}"/>
    <cellStyle name="Millares 3 7 2 3" xfId="9283" xr:uid="{00000000-0005-0000-0000-00002D240000}"/>
    <cellStyle name="Millares 3 8" xfId="9284" xr:uid="{00000000-0005-0000-0000-00002E240000}"/>
    <cellStyle name="Millares 3 9" xfId="9285" xr:uid="{00000000-0005-0000-0000-00002F240000}"/>
    <cellStyle name="Millares 30" xfId="9286" xr:uid="{00000000-0005-0000-0000-000030240000}"/>
    <cellStyle name="Millares 30 2" xfId="9287" xr:uid="{00000000-0005-0000-0000-000031240000}"/>
    <cellStyle name="Millares 30 2 2" xfId="9288" xr:uid="{00000000-0005-0000-0000-000032240000}"/>
    <cellStyle name="Millares 30 3" xfId="9289" xr:uid="{00000000-0005-0000-0000-000033240000}"/>
    <cellStyle name="Millares 31" xfId="9290" xr:uid="{00000000-0005-0000-0000-000034240000}"/>
    <cellStyle name="Millares 31 2" xfId="9291" xr:uid="{00000000-0005-0000-0000-000035240000}"/>
    <cellStyle name="Millares 32" xfId="9292" xr:uid="{00000000-0005-0000-0000-000036240000}"/>
    <cellStyle name="Millares 32 2" xfId="9293" xr:uid="{00000000-0005-0000-0000-000037240000}"/>
    <cellStyle name="Millares 32 3" xfId="9294" xr:uid="{00000000-0005-0000-0000-000038240000}"/>
    <cellStyle name="Millares 32 4" xfId="9295" xr:uid="{00000000-0005-0000-0000-000039240000}"/>
    <cellStyle name="Millares 33" xfId="9296" xr:uid="{00000000-0005-0000-0000-00003A240000}"/>
    <cellStyle name="Millares 33 2" xfId="9297" xr:uid="{00000000-0005-0000-0000-00003B240000}"/>
    <cellStyle name="Millares 33 3" xfId="9298" xr:uid="{00000000-0005-0000-0000-00003C240000}"/>
    <cellStyle name="Millares 33 4" xfId="9299" xr:uid="{00000000-0005-0000-0000-00003D240000}"/>
    <cellStyle name="Millares 34" xfId="9300" xr:uid="{00000000-0005-0000-0000-00003E240000}"/>
    <cellStyle name="Millares 34 2" xfId="9301" xr:uid="{00000000-0005-0000-0000-00003F240000}"/>
    <cellStyle name="Millares 34 3" xfId="9302" xr:uid="{00000000-0005-0000-0000-000040240000}"/>
    <cellStyle name="Millares 34 4" xfId="9303" xr:uid="{00000000-0005-0000-0000-000041240000}"/>
    <cellStyle name="Millares 35" xfId="9304" xr:uid="{00000000-0005-0000-0000-000042240000}"/>
    <cellStyle name="Millares 35 2" xfId="9305" xr:uid="{00000000-0005-0000-0000-000043240000}"/>
    <cellStyle name="Millares 35 3" xfId="9306" xr:uid="{00000000-0005-0000-0000-000044240000}"/>
    <cellStyle name="Millares 36" xfId="9307" xr:uid="{00000000-0005-0000-0000-000045240000}"/>
    <cellStyle name="Millares 36 2" xfId="9308" xr:uid="{00000000-0005-0000-0000-000046240000}"/>
    <cellStyle name="Millares 36 3" xfId="9309" xr:uid="{00000000-0005-0000-0000-000047240000}"/>
    <cellStyle name="Millares 37" xfId="9310" xr:uid="{00000000-0005-0000-0000-000048240000}"/>
    <cellStyle name="Millares 37 2" xfId="9311" xr:uid="{00000000-0005-0000-0000-000049240000}"/>
    <cellStyle name="Millares 37 3" xfId="9312" xr:uid="{00000000-0005-0000-0000-00004A240000}"/>
    <cellStyle name="Millares 38" xfId="9313" xr:uid="{00000000-0005-0000-0000-00004B240000}"/>
    <cellStyle name="Millares 38 2" xfId="9314" xr:uid="{00000000-0005-0000-0000-00004C240000}"/>
    <cellStyle name="Millares 38 3" xfId="9315" xr:uid="{00000000-0005-0000-0000-00004D240000}"/>
    <cellStyle name="Millares 39" xfId="9316" xr:uid="{00000000-0005-0000-0000-00004E240000}"/>
    <cellStyle name="Millares 39 2" xfId="9317" xr:uid="{00000000-0005-0000-0000-00004F240000}"/>
    <cellStyle name="Millares 39 3" xfId="9318" xr:uid="{00000000-0005-0000-0000-000050240000}"/>
    <cellStyle name="Millares 4" xfId="18" xr:uid="{00000000-0005-0000-0000-000051240000}"/>
    <cellStyle name="Millares 4 10" xfId="9319" xr:uid="{00000000-0005-0000-0000-000052240000}"/>
    <cellStyle name="Millares 4 11" xfId="9320" xr:uid="{00000000-0005-0000-0000-000053240000}"/>
    <cellStyle name="Millares 4 2" xfId="9321" xr:uid="{00000000-0005-0000-0000-000054240000}"/>
    <cellStyle name="Millares 4 2 2" xfId="9322" xr:uid="{00000000-0005-0000-0000-000055240000}"/>
    <cellStyle name="Millares 4 2 2 2" xfId="9323" xr:uid="{00000000-0005-0000-0000-000056240000}"/>
    <cellStyle name="Millares 4 2 2 3" xfId="9324" xr:uid="{00000000-0005-0000-0000-000057240000}"/>
    <cellStyle name="Millares 4 2 3" xfId="9325" xr:uid="{00000000-0005-0000-0000-000058240000}"/>
    <cellStyle name="Millares 4 2 4" xfId="9326" xr:uid="{00000000-0005-0000-0000-000059240000}"/>
    <cellStyle name="Millares 4 3" xfId="9327" xr:uid="{00000000-0005-0000-0000-00005A240000}"/>
    <cellStyle name="Millares 4 3 2" xfId="9328" xr:uid="{00000000-0005-0000-0000-00005B240000}"/>
    <cellStyle name="Millares 4 3 2 2" xfId="9329" xr:uid="{00000000-0005-0000-0000-00005C240000}"/>
    <cellStyle name="Millares 4 3 2 2 2" xfId="9330" xr:uid="{00000000-0005-0000-0000-00005D240000}"/>
    <cellStyle name="Millares 4 3 2 2 3" xfId="9331" xr:uid="{00000000-0005-0000-0000-00005E240000}"/>
    <cellStyle name="Millares 4 3 2 3" xfId="9332" xr:uid="{00000000-0005-0000-0000-00005F240000}"/>
    <cellStyle name="Millares 4 3 2 3 2" xfId="9333" xr:uid="{00000000-0005-0000-0000-000060240000}"/>
    <cellStyle name="Millares 4 3 2 4" xfId="9334" xr:uid="{00000000-0005-0000-0000-000061240000}"/>
    <cellStyle name="Millares 4 3 2 5" xfId="9335" xr:uid="{00000000-0005-0000-0000-000062240000}"/>
    <cellStyle name="Millares 4 3 3" xfId="9336" xr:uid="{00000000-0005-0000-0000-000063240000}"/>
    <cellStyle name="Millares 4 3 3 2" xfId="9337" xr:uid="{00000000-0005-0000-0000-000064240000}"/>
    <cellStyle name="Millares 4 3 4" xfId="9338" xr:uid="{00000000-0005-0000-0000-000065240000}"/>
    <cellStyle name="Millares 4 3 4 2" xfId="9339" xr:uid="{00000000-0005-0000-0000-000066240000}"/>
    <cellStyle name="Millares 4 3 5" xfId="9340" xr:uid="{00000000-0005-0000-0000-000067240000}"/>
    <cellStyle name="Millares 4 3 6" xfId="9341" xr:uid="{00000000-0005-0000-0000-000068240000}"/>
    <cellStyle name="Millares 4 3 7" xfId="9342" xr:uid="{00000000-0005-0000-0000-000069240000}"/>
    <cellStyle name="Millares 4 4" xfId="9343" xr:uid="{00000000-0005-0000-0000-00006A240000}"/>
    <cellStyle name="Millares 4 4 2" xfId="9344" xr:uid="{00000000-0005-0000-0000-00006B240000}"/>
    <cellStyle name="Millares 4 4 2 2" xfId="9345" xr:uid="{00000000-0005-0000-0000-00006C240000}"/>
    <cellStyle name="Millares 4 4 2 2 2" xfId="9346" xr:uid="{00000000-0005-0000-0000-00006D240000}"/>
    <cellStyle name="Millares 4 4 2 3" xfId="9347" xr:uid="{00000000-0005-0000-0000-00006E240000}"/>
    <cellStyle name="Millares 4 4 2 4" xfId="9348" xr:uid="{00000000-0005-0000-0000-00006F240000}"/>
    <cellStyle name="Millares 4 4 3" xfId="9349" xr:uid="{00000000-0005-0000-0000-000070240000}"/>
    <cellStyle name="Millares 4 4 3 2" xfId="9350" xr:uid="{00000000-0005-0000-0000-000071240000}"/>
    <cellStyle name="Millares 4 4 4" xfId="9351" xr:uid="{00000000-0005-0000-0000-000072240000}"/>
    <cellStyle name="Millares 4 4 5" xfId="9352" xr:uid="{00000000-0005-0000-0000-000073240000}"/>
    <cellStyle name="Millares 4 4 6" xfId="9353" xr:uid="{00000000-0005-0000-0000-000074240000}"/>
    <cellStyle name="Millares 4 4 7" xfId="9354" xr:uid="{00000000-0005-0000-0000-000075240000}"/>
    <cellStyle name="Millares 4 5" xfId="9355" xr:uid="{00000000-0005-0000-0000-000076240000}"/>
    <cellStyle name="Millares 4 5 2" xfId="9356" xr:uid="{00000000-0005-0000-0000-000077240000}"/>
    <cellStyle name="Millares 4 5 2 2" xfId="9357" xr:uid="{00000000-0005-0000-0000-000078240000}"/>
    <cellStyle name="Millares 4 5 3" xfId="9358" xr:uid="{00000000-0005-0000-0000-000079240000}"/>
    <cellStyle name="Millares 4 5 3 2" xfId="9359" xr:uid="{00000000-0005-0000-0000-00007A240000}"/>
    <cellStyle name="Millares 4 5 4" xfId="9360" xr:uid="{00000000-0005-0000-0000-00007B240000}"/>
    <cellStyle name="Millares 4 5 5" xfId="9361" xr:uid="{00000000-0005-0000-0000-00007C240000}"/>
    <cellStyle name="Millares 4 6" xfId="9362" xr:uid="{00000000-0005-0000-0000-00007D240000}"/>
    <cellStyle name="Millares 4 6 2" xfId="9363" xr:uid="{00000000-0005-0000-0000-00007E240000}"/>
    <cellStyle name="Millares 4 6 2 2" xfId="9364" xr:uid="{00000000-0005-0000-0000-00007F240000}"/>
    <cellStyle name="Millares 4 6 3" xfId="9365" xr:uid="{00000000-0005-0000-0000-000080240000}"/>
    <cellStyle name="Millares 4 6 3 2" xfId="9366" xr:uid="{00000000-0005-0000-0000-000081240000}"/>
    <cellStyle name="Millares 4 6 4" xfId="9367" xr:uid="{00000000-0005-0000-0000-000082240000}"/>
    <cellStyle name="Millares 4 6 5" xfId="9368" xr:uid="{00000000-0005-0000-0000-000083240000}"/>
    <cellStyle name="Millares 4 7" xfId="9369" xr:uid="{00000000-0005-0000-0000-000084240000}"/>
    <cellStyle name="Millares 4 7 2" xfId="9370" xr:uid="{00000000-0005-0000-0000-000085240000}"/>
    <cellStyle name="Millares 4 8" xfId="9371" xr:uid="{00000000-0005-0000-0000-000086240000}"/>
    <cellStyle name="Millares 4 9" xfId="9372" xr:uid="{00000000-0005-0000-0000-000087240000}"/>
    <cellStyle name="Millares 40" xfId="9373" xr:uid="{00000000-0005-0000-0000-000088240000}"/>
    <cellStyle name="Millares 40 2" xfId="9374" xr:uid="{00000000-0005-0000-0000-000089240000}"/>
    <cellStyle name="Millares 41" xfId="9375" xr:uid="{00000000-0005-0000-0000-00008A240000}"/>
    <cellStyle name="Millares 41 2" xfId="9376" xr:uid="{00000000-0005-0000-0000-00008B240000}"/>
    <cellStyle name="Millares 42" xfId="9377" xr:uid="{00000000-0005-0000-0000-00008C240000}"/>
    <cellStyle name="Millares 42 2" xfId="9378" xr:uid="{00000000-0005-0000-0000-00008D240000}"/>
    <cellStyle name="Millares 43" xfId="9379" xr:uid="{00000000-0005-0000-0000-00008E240000}"/>
    <cellStyle name="Millares 43 2" xfId="9380" xr:uid="{00000000-0005-0000-0000-00008F240000}"/>
    <cellStyle name="Millares 44" xfId="9381" xr:uid="{00000000-0005-0000-0000-000090240000}"/>
    <cellStyle name="Millares 44 2" xfId="9382" xr:uid="{00000000-0005-0000-0000-000091240000}"/>
    <cellStyle name="Millares 45" xfId="9383" xr:uid="{00000000-0005-0000-0000-000092240000}"/>
    <cellStyle name="Millares 45 2" xfId="9384" xr:uid="{00000000-0005-0000-0000-000093240000}"/>
    <cellStyle name="Millares 46" xfId="9385" xr:uid="{00000000-0005-0000-0000-000094240000}"/>
    <cellStyle name="Millares 46 2" xfId="9386" xr:uid="{00000000-0005-0000-0000-000095240000}"/>
    <cellStyle name="Millares 47" xfId="9387" xr:uid="{00000000-0005-0000-0000-000096240000}"/>
    <cellStyle name="Millares 47 2" xfId="9388" xr:uid="{00000000-0005-0000-0000-000097240000}"/>
    <cellStyle name="Millares 48" xfId="9389" xr:uid="{00000000-0005-0000-0000-000098240000}"/>
    <cellStyle name="Millares 48 2" xfId="9390" xr:uid="{00000000-0005-0000-0000-000099240000}"/>
    <cellStyle name="Millares 49" xfId="9391" xr:uid="{00000000-0005-0000-0000-00009A240000}"/>
    <cellStyle name="Millares 49 2" xfId="9392" xr:uid="{00000000-0005-0000-0000-00009B240000}"/>
    <cellStyle name="Millares 5" xfId="9393" xr:uid="{00000000-0005-0000-0000-00009C240000}"/>
    <cellStyle name="Millares 5 10" xfId="9394" xr:uid="{00000000-0005-0000-0000-00009D240000}"/>
    <cellStyle name="Millares 5 11" xfId="9395" xr:uid="{00000000-0005-0000-0000-00009E240000}"/>
    <cellStyle name="Millares 5 2" xfId="9396" xr:uid="{00000000-0005-0000-0000-00009F240000}"/>
    <cellStyle name="Millares 5 2 2" xfId="9397" xr:uid="{00000000-0005-0000-0000-0000A0240000}"/>
    <cellStyle name="Millares 5 2 2 2" xfId="9398" xr:uid="{00000000-0005-0000-0000-0000A1240000}"/>
    <cellStyle name="Millares 5 2 2 3" xfId="9399" xr:uid="{00000000-0005-0000-0000-0000A2240000}"/>
    <cellStyle name="Millares 5 2 3" xfId="9400" xr:uid="{00000000-0005-0000-0000-0000A3240000}"/>
    <cellStyle name="Millares 5 2 4" xfId="9401" xr:uid="{00000000-0005-0000-0000-0000A4240000}"/>
    <cellStyle name="Millares 5 3" xfId="9402" xr:uid="{00000000-0005-0000-0000-0000A5240000}"/>
    <cellStyle name="Millares 5 3 2" xfId="9403" xr:uid="{00000000-0005-0000-0000-0000A6240000}"/>
    <cellStyle name="Millares 5 3 2 2" xfId="9404" xr:uid="{00000000-0005-0000-0000-0000A7240000}"/>
    <cellStyle name="Millares 5 3 2 3" xfId="9405" xr:uid="{00000000-0005-0000-0000-0000A8240000}"/>
    <cellStyle name="Millares 5 3 3" xfId="9406" xr:uid="{00000000-0005-0000-0000-0000A9240000}"/>
    <cellStyle name="Millares 5 3 4" xfId="9407" xr:uid="{00000000-0005-0000-0000-0000AA240000}"/>
    <cellStyle name="Millares 5 4" xfId="9408" xr:uid="{00000000-0005-0000-0000-0000AB240000}"/>
    <cellStyle name="Millares 5 4 2" xfId="9409" xr:uid="{00000000-0005-0000-0000-0000AC240000}"/>
    <cellStyle name="Millares 5 4 2 2" xfId="9410" xr:uid="{00000000-0005-0000-0000-0000AD240000}"/>
    <cellStyle name="Millares 5 4 3" xfId="9411" xr:uid="{00000000-0005-0000-0000-0000AE240000}"/>
    <cellStyle name="Millares 5 4 4" xfId="9412" xr:uid="{00000000-0005-0000-0000-0000AF240000}"/>
    <cellStyle name="Millares 5 5" xfId="9413" xr:uid="{00000000-0005-0000-0000-0000B0240000}"/>
    <cellStyle name="Millares 5 5 2" xfId="9414" xr:uid="{00000000-0005-0000-0000-0000B1240000}"/>
    <cellStyle name="Millares 5 5 2 2" xfId="9415" xr:uid="{00000000-0005-0000-0000-0000B2240000}"/>
    <cellStyle name="Millares 5 5 2 2 2" xfId="9416" xr:uid="{00000000-0005-0000-0000-0000B3240000}"/>
    <cellStyle name="Millares 5 5 2 3" xfId="9417" xr:uid="{00000000-0005-0000-0000-0000B4240000}"/>
    <cellStyle name="Millares 5 5 2 4" xfId="9418" xr:uid="{00000000-0005-0000-0000-0000B5240000}"/>
    <cellStyle name="Millares 5 5 3" xfId="9419" xr:uid="{00000000-0005-0000-0000-0000B6240000}"/>
    <cellStyle name="Millares 5 5 3 2" xfId="9420" xr:uid="{00000000-0005-0000-0000-0000B7240000}"/>
    <cellStyle name="Millares 5 5 3 2 2" xfId="9421" xr:uid="{00000000-0005-0000-0000-0000B8240000}"/>
    <cellStyle name="Millares 5 5 3 3" xfId="9422" xr:uid="{00000000-0005-0000-0000-0000B9240000}"/>
    <cellStyle name="Millares 5 5 4" xfId="9423" xr:uid="{00000000-0005-0000-0000-0000BA240000}"/>
    <cellStyle name="Millares 5 5 5" xfId="9424" xr:uid="{00000000-0005-0000-0000-0000BB240000}"/>
    <cellStyle name="Millares 5 5 6" xfId="9425" xr:uid="{00000000-0005-0000-0000-0000BC240000}"/>
    <cellStyle name="Millares 5 5 7" xfId="9426" xr:uid="{00000000-0005-0000-0000-0000BD240000}"/>
    <cellStyle name="Millares 5 6" xfId="9427" xr:uid="{00000000-0005-0000-0000-0000BE240000}"/>
    <cellStyle name="Millares 5 6 2" xfId="9428" xr:uid="{00000000-0005-0000-0000-0000BF240000}"/>
    <cellStyle name="Millares 5 6 3" xfId="9429" xr:uid="{00000000-0005-0000-0000-0000C0240000}"/>
    <cellStyle name="Millares 5 6 4" xfId="9430" xr:uid="{00000000-0005-0000-0000-0000C1240000}"/>
    <cellStyle name="Millares 5 6 5" xfId="9431" xr:uid="{00000000-0005-0000-0000-0000C2240000}"/>
    <cellStyle name="Millares 5 7" xfId="9432" xr:uid="{00000000-0005-0000-0000-0000C3240000}"/>
    <cellStyle name="Millares 5 7 2" xfId="9433" xr:uid="{00000000-0005-0000-0000-0000C4240000}"/>
    <cellStyle name="Millares 5 7 2 2" xfId="9434" xr:uid="{00000000-0005-0000-0000-0000C5240000}"/>
    <cellStyle name="Millares 5 7 3" xfId="9435" xr:uid="{00000000-0005-0000-0000-0000C6240000}"/>
    <cellStyle name="Millares 5 7 4" xfId="9436" xr:uid="{00000000-0005-0000-0000-0000C7240000}"/>
    <cellStyle name="Millares 5 8" xfId="9437" xr:uid="{00000000-0005-0000-0000-0000C8240000}"/>
    <cellStyle name="Millares 5 8 2" xfId="9438" xr:uid="{00000000-0005-0000-0000-0000C9240000}"/>
    <cellStyle name="Millares 5 9" xfId="9439" xr:uid="{00000000-0005-0000-0000-0000CA240000}"/>
    <cellStyle name="Millares 50" xfId="9440" xr:uid="{00000000-0005-0000-0000-0000CB240000}"/>
    <cellStyle name="Millares 50 2" xfId="9441" xr:uid="{00000000-0005-0000-0000-0000CC240000}"/>
    <cellStyle name="Millares 51" xfId="9442" xr:uid="{00000000-0005-0000-0000-0000CD240000}"/>
    <cellStyle name="Millares 51 2" xfId="9443" xr:uid="{00000000-0005-0000-0000-0000CE240000}"/>
    <cellStyle name="Millares 52" xfId="9444" xr:uid="{00000000-0005-0000-0000-0000CF240000}"/>
    <cellStyle name="Millares 52 2" xfId="9445" xr:uid="{00000000-0005-0000-0000-0000D0240000}"/>
    <cellStyle name="Millares 53" xfId="9446" xr:uid="{00000000-0005-0000-0000-0000D1240000}"/>
    <cellStyle name="Millares 53 2" xfId="9447" xr:uid="{00000000-0005-0000-0000-0000D2240000}"/>
    <cellStyle name="Millares 54" xfId="9448" xr:uid="{00000000-0005-0000-0000-0000D3240000}"/>
    <cellStyle name="Millares 54 2" xfId="9449" xr:uid="{00000000-0005-0000-0000-0000D4240000}"/>
    <cellStyle name="Millares 55" xfId="9450" xr:uid="{00000000-0005-0000-0000-0000D5240000}"/>
    <cellStyle name="Millares 55 2" xfId="9451" xr:uid="{00000000-0005-0000-0000-0000D6240000}"/>
    <cellStyle name="Millares 56" xfId="9452" xr:uid="{00000000-0005-0000-0000-0000D7240000}"/>
    <cellStyle name="Millares 56 2" xfId="9453" xr:uid="{00000000-0005-0000-0000-0000D8240000}"/>
    <cellStyle name="Millares 57" xfId="9454" xr:uid="{00000000-0005-0000-0000-0000D9240000}"/>
    <cellStyle name="Millares 58" xfId="9455" xr:uid="{00000000-0005-0000-0000-0000DA240000}"/>
    <cellStyle name="Millares 59" xfId="9456" xr:uid="{00000000-0005-0000-0000-0000DB240000}"/>
    <cellStyle name="Millares 6" xfId="9457" xr:uid="{00000000-0005-0000-0000-0000DC240000}"/>
    <cellStyle name="Millares 6 2" xfId="9458" xr:uid="{00000000-0005-0000-0000-0000DD240000}"/>
    <cellStyle name="Millares 6 2 2" xfId="9459" xr:uid="{00000000-0005-0000-0000-0000DE240000}"/>
    <cellStyle name="Millares 6 2 2 2" xfId="9460" xr:uid="{00000000-0005-0000-0000-0000DF240000}"/>
    <cellStyle name="Millares 6 2 2 3" xfId="9461" xr:uid="{00000000-0005-0000-0000-0000E0240000}"/>
    <cellStyle name="Millares 6 2 2 4" xfId="9462" xr:uid="{00000000-0005-0000-0000-0000E1240000}"/>
    <cellStyle name="Millares 6 2 2 5" xfId="9463" xr:uid="{00000000-0005-0000-0000-0000E2240000}"/>
    <cellStyle name="Millares 6 2 2 6" xfId="9464" xr:uid="{00000000-0005-0000-0000-0000E3240000}"/>
    <cellStyle name="Millares 6 2 3" xfId="9465" xr:uid="{00000000-0005-0000-0000-0000E4240000}"/>
    <cellStyle name="Millares 6 2 3 2" xfId="9466" xr:uid="{00000000-0005-0000-0000-0000E5240000}"/>
    <cellStyle name="Millares 6 2 4" xfId="9467" xr:uid="{00000000-0005-0000-0000-0000E6240000}"/>
    <cellStyle name="Millares 6 2 5" xfId="9468" xr:uid="{00000000-0005-0000-0000-0000E7240000}"/>
    <cellStyle name="Millares 6 2 6" xfId="9469" xr:uid="{00000000-0005-0000-0000-0000E8240000}"/>
    <cellStyle name="Millares 6 2 6 2" xfId="9470" xr:uid="{00000000-0005-0000-0000-0000E9240000}"/>
    <cellStyle name="Millares 6 2 7" xfId="9471" xr:uid="{00000000-0005-0000-0000-0000EA240000}"/>
    <cellStyle name="Millares 6 3" xfId="9472" xr:uid="{00000000-0005-0000-0000-0000EB240000}"/>
    <cellStyle name="Millares 6 3 10" xfId="9473" xr:uid="{00000000-0005-0000-0000-0000EC240000}"/>
    <cellStyle name="Millares 6 3 2" xfId="9474" xr:uid="{00000000-0005-0000-0000-0000ED240000}"/>
    <cellStyle name="Millares 6 3 2 2" xfId="9475" xr:uid="{00000000-0005-0000-0000-0000EE240000}"/>
    <cellStyle name="Millares 6 3 2 2 2" xfId="9476" xr:uid="{00000000-0005-0000-0000-0000EF240000}"/>
    <cellStyle name="Millares 6 3 2 3" xfId="9477" xr:uid="{00000000-0005-0000-0000-0000F0240000}"/>
    <cellStyle name="Millares 6 3 2 4" xfId="9478" xr:uid="{00000000-0005-0000-0000-0000F1240000}"/>
    <cellStyle name="Millares 6 3 2 5" xfId="9479" xr:uid="{00000000-0005-0000-0000-0000F2240000}"/>
    <cellStyle name="Millares 6 3 2 6" xfId="9480" xr:uid="{00000000-0005-0000-0000-0000F3240000}"/>
    <cellStyle name="Millares 6 3 3" xfId="9481" xr:uid="{00000000-0005-0000-0000-0000F4240000}"/>
    <cellStyle name="Millares 6 3 3 2" xfId="9482" xr:uid="{00000000-0005-0000-0000-0000F5240000}"/>
    <cellStyle name="Millares 6 3 3 3" xfId="9483" xr:uid="{00000000-0005-0000-0000-0000F6240000}"/>
    <cellStyle name="Millares 6 3 3 4" xfId="9484" xr:uid="{00000000-0005-0000-0000-0000F7240000}"/>
    <cellStyle name="Millares 6 3 3 5" xfId="9485" xr:uid="{00000000-0005-0000-0000-0000F8240000}"/>
    <cellStyle name="Millares 6 3 4" xfId="9486" xr:uid="{00000000-0005-0000-0000-0000F9240000}"/>
    <cellStyle name="Millares 6 3 4 2" xfId="9487" xr:uid="{00000000-0005-0000-0000-0000FA240000}"/>
    <cellStyle name="Millares 6 3 4 3" xfId="9488" xr:uid="{00000000-0005-0000-0000-0000FB240000}"/>
    <cellStyle name="Millares 6 3 5" xfId="9489" xr:uid="{00000000-0005-0000-0000-0000FC240000}"/>
    <cellStyle name="Millares 6 3 5 2" xfId="9490" xr:uid="{00000000-0005-0000-0000-0000FD240000}"/>
    <cellStyle name="Millares 6 3 5 3" xfId="9491" xr:uid="{00000000-0005-0000-0000-0000FE240000}"/>
    <cellStyle name="Millares 6 3 6" xfId="9492" xr:uid="{00000000-0005-0000-0000-0000FF240000}"/>
    <cellStyle name="Millares 6 3 7" xfId="9493" xr:uid="{00000000-0005-0000-0000-000000250000}"/>
    <cellStyle name="Millares 6 3 8" xfId="9494" xr:uid="{00000000-0005-0000-0000-000001250000}"/>
    <cellStyle name="Millares 6 3 9" xfId="9495" xr:uid="{00000000-0005-0000-0000-000002250000}"/>
    <cellStyle name="Millares 6 4" xfId="9496" xr:uid="{00000000-0005-0000-0000-000003250000}"/>
    <cellStyle name="Millares 6 4 10" xfId="9497" xr:uid="{00000000-0005-0000-0000-000004250000}"/>
    <cellStyle name="Millares 6 4 2" xfId="9498" xr:uid="{00000000-0005-0000-0000-000005250000}"/>
    <cellStyle name="Millares 6 4 2 2" xfId="9499" xr:uid="{00000000-0005-0000-0000-000006250000}"/>
    <cellStyle name="Millares 6 4 2 2 2" xfId="9500" xr:uid="{00000000-0005-0000-0000-000007250000}"/>
    <cellStyle name="Millares 6 4 2 3" xfId="9501" xr:uid="{00000000-0005-0000-0000-000008250000}"/>
    <cellStyle name="Millares 6 4 2 3 2" xfId="9502" xr:uid="{00000000-0005-0000-0000-000009250000}"/>
    <cellStyle name="Millares 6 4 2 4" xfId="9503" xr:uid="{00000000-0005-0000-0000-00000A250000}"/>
    <cellStyle name="Millares 6 4 2 5" xfId="9504" xr:uid="{00000000-0005-0000-0000-00000B250000}"/>
    <cellStyle name="Millares 6 4 2 6" xfId="9505" xr:uid="{00000000-0005-0000-0000-00000C250000}"/>
    <cellStyle name="Millares 6 4 2 7" xfId="9506" xr:uid="{00000000-0005-0000-0000-00000D250000}"/>
    <cellStyle name="Millares 6 4 3" xfId="9507" xr:uid="{00000000-0005-0000-0000-00000E250000}"/>
    <cellStyle name="Millares 6 4 3 2" xfId="9508" xr:uid="{00000000-0005-0000-0000-00000F250000}"/>
    <cellStyle name="Millares 6 4 3 3" xfId="9509" xr:uid="{00000000-0005-0000-0000-000010250000}"/>
    <cellStyle name="Millares 6 4 3 4" xfId="9510" xr:uid="{00000000-0005-0000-0000-000011250000}"/>
    <cellStyle name="Millares 6 4 4" xfId="9511" xr:uid="{00000000-0005-0000-0000-000012250000}"/>
    <cellStyle name="Millares 6 4 5" xfId="9512" xr:uid="{00000000-0005-0000-0000-000013250000}"/>
    <cellStyle name="Millares 6 4 6" xfId="9513" xr:uid="{00000000-0005-0000-0000-000014250000}"/>
    <cellStyle name="Millares 6 4 7" xfId="9514" xr:uid="{00000000-0005-0000-0000-000015250000}"/>
    <cellStyle name="Millares 6 4 8" xfId="9515" xr:uid="{00000000-0005-0000-0000-000016250000}"/>
    <cellStyle name="Millares 6 4 9" xfId="9516" xr:uid="{00000000-0005-0000-0000-000017250000}"/>
    <cellStyle name="Millares 6 5" xfId="9517" xr:uid="{00000000-0005-0000-0000-000018250000}"/>
    <cellStyle name="Millares 6 5 2" xfId="9518" xr:uid="{00000000-0005-0000-0000-000019250000}"/>
    <cellStyle name="Millares 6 5 2 2" xfId="9519" xr:uid="{00000000-0005-0000-0000-00001A250000}"/>
    <cellStyle name="Millares 6 5 2 3" xfId="9520" xr:uid="{00000000-0005-0000-0000-00001B250000}"/>
    <cellStyle name="Millares 6 5 3" xfId="9521" xr:uid="{00000000-0005-0000-0000-00001C250000}"/>
    <cellStyle name="Millares 6 5 3 2" xfId="9522" xr:uid="{00000000-0005-0000-0000-00001D250000}"/>
    <cellStyle name="Millares 6 5 4" xfId="9523" xr:uid="{00000000-0005-0000-0000-00001E250000}"/>
    <cellStyle name="Millares 6 5 5" xfId="9524" xr:uid="{00000000-0005-0000-0000-00001F250000}"/>
    <cellStyle name="Millares 6 5 6" xfId="9525" xr:uid="{00000000-0005-0000-0000-000020250000}"/>
    <cellStyle name="Millares 6 5 7" xfId="9526" xr:uid="{00000000-0005-0000-0000-000021250000}"/>
    <cellStyle name="Millares 6 5 8" xfId="9527" xr:uid="{00000000-0005-0000-0000-000022250000}"/>
    <cellStyle name="Millares 6 5 9" xfId="9528" xr:uid="{00000000-0005-0000-0000-000023250000}"/>
    <cellStyle name="Millares 6 6" xfId="9529" xr:uid="{00000000-0005-0000-0000-000024250000}"/>
    <cellStyle name="Millares 6 6 2" xfId="9530" xr:uid="{00000000-0005-0000-0000-000025250000}"/>
    <cellStyle name="Millares 6 7" xfId="9531" xr:uid="{00000000-0005-0000-0000-000026250000}"/>
    <cellStyle name="Millares 6 8" xfId="9532" xr:uid="{00000000-0005-0000-0000-000027250000}"/>
    <cellStyle name="Millares 60" xfId="9533" xr:uid="{00000000-0005-0000-0000-000028250000}"/>
    <cellStyle name="Millares 61" xfId="9534" xr:uid="{00000000-0005-0000-0000-000029250000}"/>
    <cellStyle name="Millares 62" xfId="9535" xr:uid="{00000000-0005-0000-0000-00002A250000}"/>
    <cellStyle name="Millares 63" xfId="9536" xr:uid="{00000000-0005-0000-0000-00002B250000}"/>
    <cellStyle name="Millares 64" xfId="62013" xr:uid="{00000000-0005-0000-0000-00002C250000}"/>
    <cellStyle name="Millares 7" xfId="9537" xr:uid="{00000000-0005-0000-0000-00002D250000}"/>
    <cellStyle name="Millares 7 2" xfId="9538" xr:uid="{00000000-0005-0000-0000-00002E250000}"/>
    <cellStyle name="Millares 7 2 2" xfId="9539" xr:uid="{00000000-0005-0000-0000-00002F250000}"/>
    <cellStyle name="Millares 7 2 2 2" xfId="9540" xr:uid="{00000000-0005-0000-0000-000030250000}"/>
    <cellStyle name="Millares 7 2 3" xfId="9541" xr:uid="{00000000-0005-0000-0000-000031250000}"/>
    <cellStyle name="Millares 7 3" xfId="9542" xr:uid="{00000000-0005-0000-0000-000032250000}"/>
    <cellStyle name="Millares 7 3 2" xfId="9543" xr:uid="{00000000-0005-0000-0000-000033250000}"/>
    <cellStyle name="Millares 7 3 3" xfId="9544" xr:uid="{00000000-0005-0000-0000-000034250000}"/>
    <cellStyle name="Millares 7 3 3 2" xfId="9545" xr:uid="{00000000-0005-0000-0000-000035250000}"/>
    <cellStyle name="Millares 7 3 3 3" xfId="9546" xr:uid="{00000000-0005-0000-0000-000036250000}"/>
    <cellStyle name="Millares 7 4" xfId="9547" xr:uid="{00000000-0005-0000-0000-000037250000}"/>
    <cellStyle name="Millares 7 4 2" xfId="9548" xr:uid="{00000000-0005-0000-0000-000038250000}"/>
    <cellStyle name="Millares 7 4 3" xfId="9549" xr:uid="{00000000-0005-0000-0000-000039250000}"/>
    <cellStyle name="Millares 7 4 4" xfId="9550" xr:uid="{00000000-0005-0000-0000-00003A250000}"/>
    <cellStyle name="Millares 7 5" xfId="9551" xr:uid="{00000000-0005-0000-0000-00003B250000}"/>
    <cellStyle name="Millares 7 5 2" xfId="9552" xr:uid="{00000000-0005-0000-0000-00003C250000}"/>
    <cellStyle name="Millares 7 5 3" xfId="9553" xr:uid="{00000000-0005-0000-0000-00003D250000}"/>
    <cellStyle name="Millares 7 6" xfId="9554" xr:uid="{00000000-0005-0000-0000-00003E250000}"/>
    <cellStyle name="Millares 7 7" xfId="9555" xr:uid="{00000000-0005-0000-0000-00003F250000}"/>
    <cellStyle name="Millares 8" xfId="9556" xr:uid="{00000000-0005-0000-0000-000040250000}"/>
    <cellStyle name="Millares 8 2" xfId="9557" xr:uid="{00000000-0005-0000-0000-000041250000}"/>
    <cellStyle name="Millares 8 2 2" xfId="9558" xr:uid="{00000000-0005-0000-0000-000042250000}"/>
    <cellStyle name="Millares 8 2 2 2" xfId="9559" xr:uid="{00000000-0005-0000-0000-000043250000}"/>
    <cellStyle name="Millares 8 2 3" xfId="9560" xr:uid="{00000000-0005-0000-0000-000044250000}"/>
    <cellStyle name="Millares 8 2 3 2" xfId="9561" xr:uid="{00000000-0005-0000-0000-000045250000}"/>
    <cellStyle name="Millares 8 2 4" xfId="9562" xr:uid="{00000000-0005-0000-0000-000046250000}"/>
    <cellStyle name="Millares 8 2 5" xfId="9563" xr:uid="{00000000-0005-0000-0000-000047250000}"/>
    <cellStyle name="Millares 8 3" xfId="9564" xr:uid="{00000000-0005-0000-0000-000048250000}"/>
    <cellStyle name="Millares 8 3 2" xfId="9565" xr:uid="{00000000-0005-0000-0000-000049250000}"/>
    <cellStyle name="Millares 8 3 3" xfId="9566" xr:uid="{00000000-0005-0000-0000-00004A250000}"/>
    <cellStyle name="Millares 8 3 3 2" xfId="9567" xr:uid="{00000000-0005-0000-0000-00004B250000}"/>
    <cellStyle name="Millares 8 3 4" xfId="9568" xr:uid="{00000000-0005-0000-0000-00004C250000}"/>
    <cellStyle name="Millares 8 3 5" xfId="9569" xr:uid="{00000000-0005-0000-0000-00004D250000}"/>
    <cellStyle name="Millares 8 3 6" xfId="9570" xr:uid="{00000000-0005-0000-0000-00004E250000}"/>
    <cellStyle name="Millares 8 4" xfId="9571" xr:uid="{00000000-0005-0000-0000-00004F250000}"/>
    <cellStyle name="Millares 8 4 2" xfId="9572" xr:uid="{00000000-0005-0000-0000-000050250000}"/>
    <cellStyle name="Millares 8 4 2 2" xfId="9573" xr:uid="{00000000-0005-0000-0000-000051250000}"/>
    <cellStyle name="Millares 8 4 3" xfId="9574" xr:uid="{00000000-0005-0000-0000-000052250000}"/>
    <cellStyle name="Millares 8 4 4" xfId="9575" xr:uid="{00000000-0005-0000-0000-000053250000}"/>
    <cellStyle name="Millares 8 5" xfId="9576" xr:uid="{00000000-0005-0000-0000-000054250000}"/>
    <cellStyle name="Millares 8 6" xfId="9577" xr:uid="{00000000-0005-0000-0000-000055250000}"/>
    <cellStyle name="Millares 9" xfId="9578" xr:uid="{00000000-0005-0000-0000-000056250000}"/>
    <cellStyle name="Millares 9 2" xfId="9579" xr:uid="{00000000-0005-0000-0000-000057250000}"/>
    <cellStyle name="Millares 9 2 2" xfId="9580" xr:uid="{00000000-0005-0000-0000-000058250000}"/>
    <cellStyle name="Millares 9 2 2 2" xfId="9581" xr:uid="{00000000-0005-0000-0000-000059250000}"/>
    <cellStyle name="Millares 9 3" xfId="9582" xr:uid="{00000000-0005-0000-0000-00005A250000}"/>
    <cellStyle name="Millares 9 4" xfId="9583" xr:uid="{00000000-0005-0000-0000-00005B250000}"/>
    <cellStyle name="Millares 9 5" xfId="9584" xr:uid="{00000000-0005-0000-0000-00005C250000}"/>
    <cellStyle name="Millares 9 6" xfId="9585" xr:uid="{00000000-0005-0000-0000-00005D250000}"/>
    <cellStyle name="Millares 9 7" xfId="9586" xr:uid="{00000000-0005-0000-0000-00005E250000}"/>
    <cellStyle name="Milliers_Exploratorio 2010 21 Julio 2009 PME" xfId="9587" xr:uid="{00000000-0005-0000-0000-00005F250000}"/>
    <cellStyle name="Moneda [0] 2" xfId="9588" xr:uid="{00000000-0005-0000-0000-000060250000}"/>
    <cellStyle name="Moneda [0] 2 2" xfId="62019" xr:uid="{00000000-0005-0000-0000-000061250000}"/>
    <cellStyle name="Moneda [0] 3" xfId="9589" xr:uid="{00000000-0005-0000-0000-000062250000}"/>
    <cellStyle name="Moneda [0] 4" xfId="62015" xr:uid="{00000000-0005-0000-0000-000063250000}"/>
    <cellStyle name="Moneda 10" xfId="9590" xr:uid="{00000000-0005-0000-0000-000064250000}"/>
    <cellStyle name="Moneda 100" xfId="9591" xr:uid="{00000000-0005-0000-0000-000065250000}"/>
    <cellStyle name="Moneda 101" xfId="9592" xr:uid="{00000000-0005-0000-0000-000066250000}"/>
    <cellStyle name="Moneda 102" xfId="9593" xr:uid="{00000000-0005-0000-0000-000067250000}"/>
    <cellStyle name="Moneda 103" xfId="9594" xr:uid="{00000000-0005-0000-0000-000068250000}"/>
    <cellStyle name="Moneda 104" xfId="9595" xr:uid="{00000000-0005-0000-0000-000069250000}"/>
    <cellStyle name="Moneda 105" xfId="9596" xr:uid="{00000000-0005-0000-0000-00006A250000}"/>
    <cellStyle name="Moneda 106" xfId="9597" xr:uid="{00000000-0005-0000-0000-00006B250000}"/>
    <cellStyle name="Moneda 107" xfId="9598" xr:uid="{00000000-0005-0000-0000-00006C250000}"/>
    <cellStyle name="Moneda 108" xfId="9599" xr:uid="{00000000-0005-0000-0000-00006D250000}"/>
    <cellStyle name="Moneda 109" xfId="9600" xr:uid="{00000000-0005-0000-0000-00006E250000}"/>
    <cellStyle name="Moneda 11" xfId="9601" xr:uid="{00000000-0005-0000-0000-00006F250000}"/>
    <cellStyle name="Moneda 110" xfId="9602" xr:uid="{00000000-0005-0000-0000-000070250000}"/>
    <cellStyle name="Moneda 111" xfId="9603" xr:uid="{00000000-0005-0000-0000-000071250000}"/>
    <cellStyle name="Moneda 112" xfId="9604" xr:uid="{00000000-0005-0000-0000-000072250000}"/>
    <cellStyle name="Moneda 113" xfId="9605" xr:uid="{00000000-0005-0000-0000-000073250000}"/>
    <cellStyle name="Moneda 114" xfId="9606" xr:uid="{00000000-0005-0000-0000-000074250000}"/>
    <cellStyle name="Moneda 115" xfId="9607" xr:uid="{00000000-0005-0000-0000-000075250000}"/>
    <cellStyle name="Moneda 116" xfId="9608" xr:uid="{00000000-0005-0000-0000-000076250000}"/>
    <cellStyle name="Moneda 117" xfId="9609" xr:uid="{00000000-0005-0000-0000-000077250000}"/>
    <cellStyle name="Moneda 118" xfId="9610" xr:uid="{00000000-0005-0000-0000-000078250000}"/>
    <cellStyle name="Moneda 119" xfId="9611" xr:uid="{00000000-0005-0000-0000-000079250000}"/>
    <cellStyle name="Moneda 12" xfId="9612" xr:uid="{00000000-0005-0000-0000-00007A250000}"/>
    <cellStyle name="Moneda 120" xfId="9613" xr:uid="{00000000-0005-0000-0000-00007B250000}"/>
    <cellStyle name="Moneda 121" xfId="9614" xr:uid="{00000000-0005-0000-0000-00007C250000}"/>
    <cellStyle name="Moneda 122" xfId="9615" xr:uid="{00000000-0005-0000-0000-00007D250000}"/>
    <cellStyle name="Moneda 123" xfId="9616" xr:uid="{00000000-0005-0000-0000-00007E250000}"/>
    <cellStyle name="Moneda 124" xfId="9617" xr:uid="{00000000-0005-0000-0000-00007F250000}"/>
    <cellStyle name="Moneda 125" xfId="9618" xr:uid="{00000000-0005-0000-0000-000080250000}"/>
    <cellStyle name="Moneda 126" xfId="9619" xr:uid="{00000000-0005-0000-0000-000081250000}"/>
    <cellStyle name="Moneda 127" xfId="9620" xr:uid="{00000000-0005-0000-0000-000082250000}"/>
    <cellStyle name="Moneda 128" xfId="9621" xr:uid="{00000000-0005-0000-0000-000083250000}"/>
    <cellStyle name="Moneda 129" xfId="9622" xr:uid="{00000000-0005-0000-0000-000084250000}"/>
    <cellStyle name="Moneda 13" xfId="9623" xr:uid="{00000000-0005-0000-0000-000085250000}"/>
    <cellStyle name="Moneda 130" xfId="9624" xr:uid="{00000000-0005-0000-0000-000086250000}"/>
    <cellStyle name="Moneda 131" xfId="9625" xr:uid="{00000000-0005-0000-0000-000087250000}"/>
    <cellStyle name="Moneda 132" xfId="9626" xr:uid="{00000000-0005-0000-0000-000088250000}"/>
    <cellStyle name="Moneda 133" xfId="9627" xr:uid="{00000000-0005-0000-0000-000089250000}"/>
    <cellStyle name="Moneda 134" xfId="9628" xr:uid="{00000000-0005-0000-0000-00008A250000}"/>
    <cellStyle name="Moneda 135" xfId="9629" xr:uid="{00000000-0005-0000-0000-00008B250000}"/>
    <cellStyle name="Moneda 136" xfId="9630" xr:uid="{00000000-0005-0000-0000-00008C250000}"/>
    <cellStyle name="Moneda 137" xfId="9631" xr:uid="{00000000-0005-0000-0000-00008D250000}"/>
    <cellStyle name="Moneda 138" xfId="9632" xr:uid="{00000000-0005-0000-0000-00008E250000}"/>
    <cellStyle name="Moneda 139" xfId="9633" xr:uid="{00000000-0005-0000-0000-00008F250000}"/>
    <cellStyle name="Moneda 14" xfId="9634" xr:uid="{00000000-0005-0000-0000-000090250000}"/>
    <cellStyle name="Moneda 140" xfId="9635" xr:uid="{00000000-0005-0000-0000-000091250000}"/>
    <cellStyle name="Moneda 141" xfId="9636" xr:uid="{00000000-0005-0000-0000-000092250000}"/>
    <cellStyle name="Moneda 142" xfId="9637" xr:uid="{00000000-0005-0000-0000-000093250000}"/>
    <cellStyle name="Moneda 143" xfId="9638" xr:uid="{00000000-0005-0000-0000-000094250000}"/>
    <cellStyle name="Moneda 144" xfId="62014" xr:uid="{00000000-0005-0000-0000-000095250000}"/>
    <cellStyle name="Moneda 145" xfId="62016" xr:uid="{00000000-0005-0000-0000-000096250000}"/>
    <cellStyle name="Moneda 146" xfId="62017" xr:uid="{00000000-0005-0000-0000-000097250000}"/>
    <cellStyle name="Moneda 147" xfId="62018" xr:uid="{00000000-0005-0000-0000-000098250000}"/>
    <cellStyle name="Moneda 148" xfId="62021" xr:uid="{00000000-0005-0000-0000-000099250000}"/>
    <cellStyle name="Moneda 149" xfId="62022" xr:uid="{00000000-0005-0000-0000-00009A250000}"/>
    <cellStyle name="Moneda 15" xfId="9639" xr:uid="{00000000-0005-0000-0000-00009B250000}"/>
    <cellStyle name="Moneda 150" xfId="62023" xr:uid="{00000000-0005-0000-0000-00009C250000}"/>
    <cellStyle name="Moneda 151" xfId="62024" xr:uid="{00000000-0005-0000-0000-00009D250000}"/>
    <cellStyle name="Moneda 16" xfId="9640" xr:uid="{00000000-0005-0000-0000-00009E250000}"/>
    <cellStyle name="Moneda 17" xfId="9641" xr:uid="{00000000-0005-0000-0000-00009F250000}"/>
    <cellStyle name="Moneda 17 2" xfId="9642" xr:uid="{00000000-0005-0000-0000-0000A0250000}"/>
    <cellStyle name="Moneda 17 2 2" xfId="9643" xr:uid="{00000000-0005-0000-0000-0000A1250000}"/>
    <cellStyle name="Moneda 17 2 3" xfId="9644" xr:uid="{00000000-0005-0000-0000-0000A2250000}"/>
    <cellStyle name="Moneda 17 3" xfId="9645" xr:uid="{00000000-0005-0000-0000-0000A3250000}"/>
    <cellStyle name="Moneda 18" xfId="9646" xr:uid="{00000000-0005-0000-0000-0000A4250000}"/>
    <cellStyle name="Moneda 18 2" xfId="9647" xr:uid="{00000000-0005-0000-0000-0000A5250000}"/>
    <cellStyle name="Moneda 18 2 2" xfId="9648" xr:uid="{00000000-0005-0000-0000-0000A6250000}"/>
    <cellStyle name="Moneda 18 2 3" xfId="9649" xr:uid="{00000000-0005-0000-0000-0000A7250000}"/>
    <cellStyle name="Moneda 18 3" xfId="9650" xr:uid="{00000000-0005-0000-0000-0000A8250000}"/>
    <cellStyle name="Moneda 19" xfId="9651" xr:uid="{00000000-0005-0000-0000-0000A9250000}"/>
    <cellStyle name="Moneda 19 2" xfId="9652" xr:uid="{00000000-0005-0000-0000-0000AA250000}"/>
    <cellStyle name="Moneda 19 2 2" xfId="9653" xr:uid="{00000000-0005-0000-0000-0000AB250000}"/>
    <cellStyle name="Moneda 19 2 3" xfId="9654" xr:uid="{00000000-0005-0000-0000-0000AC250000}"/>
    <cellStyle name="Moneda 19 3" xfId="9655" xr:uid="{00000000-0005-0000-0000-0000AD250000}"/>
    <cellStyle name="Moneda 2" xfId="1" xr:uid="{00000000-0005-0000-0000-0000AE250000}"/>
    <cellStyle name="Moneda 2 10" xfId="9657" xr:uid="{00000000-0005-0000-0000-0000AF250000}"/>
    <cellStyle name="Moneda 2 11" xfId="9656" xr:uid="{00000000-0005-0000-0000-0000B0250000}"/>
    <cellStyle name="Moneda 2 12" xfId="62020" xr:uid="{00000000-0005-0000-0000-0000B1250000}"/>
    <cellStyle name="Moneda 2 2" xfId="9658" xr:uid="{00000000-0005-0000-0000-0000B2250000}"/>
    <cellStyle name="Moneda 2 2 2" xfId="9659" xr:uid="{00000000-0005-0000-0000-0000B3250000}"/>
    <cellStyle name="Moneda 2 2 2 2" xfId="9660" xr:uid="{00000000-0005-0000-0000-0000B4250000}"/>
    <cellStyle name="Moneda 2 2 2 2 2" xfId="9661" xr:uid="{00000000-0005-0000-0000-0000B5250000}"/>
    <cellStyle name="Moneda 2 2 2 2 3" xfId="9662" xr:uid="{00000000-0005-0000-0000-0000B6250000}"/>
    <cellStyle name="Moneda 2 2 2 2 4" xfId="9663" xr:uid="{00000000-0005-0000-0000-0000B7250000}"/>
    <cellStyle name="Moneda 2 2 2 3" xfId="9664" xr:uid="{00000000-0005-0000-0000-0000B8250000}"/>
    <cellStyle name="Moneda 2 2 2 3 2" xfId="9665" xr:uid="{00000000-0005-0000-0000-0000B9250000}"/>
    <cellStyle name="Moneda 2 2 2 4" xfId="9666" xr:uid="{00000000-0005-0000-0000-0000BA250000}"/>
    <cellStyle name="Moneda 2 2 2 5" xfId="9667" xr:uid="{00000000-0005-0000-0000-0000BB250000}"/>
    <cellStyle name="Moneda 2 2 2 6" xfId="9668" xr:uid="{00000000-0005-0000-0000-0000BC250000}"/>
    <cellStyle name="Moneda 2 2 2 7" xfId="9669" xr:uid="{00000000-0005-0000-0000-0000BD250000}"/>
    <cellStyle name="Moneda 2 2 2 8" xfId="9670" xr:uid="{00000000-0005-0000-0000-0000BE250000}"/>
    <cellStyle name="Moneda 2 2 3" xfId="9671" xr:uid="{00000000-0005-0000-0000-0000BF250000}"/>
    <cellStyle name="Moneda 2 2 4" xfId="9672" xr:uid="{00000000-0005-0000-0000-0000C0250000}"/>
    <cellStyle name="Moneda 2 2 4 2" xfId="9673" xr:uid="{00000000-0005-0000-0000-0000C1250000}"/>
    <cellStyle name="Moneda 2 2 5" xfId="9674" xr:uid="{00000000-0005-0000-0000-0000C2250000}"/>
    <cellStyle name="Moneda 2 2 6" xfId="9675" xr:uid="{00000000-0005-0000-0000-0000C3250000}"/>
    <cellStyle name="Moneda 2 3" xfId="9676" xr:uid="{00000000-0005-0000-0000-0000C4250000}"/>
    <cellStyle name="Moneda 2 3 2" xfId="9677" xr:uid="{00000000-0005-0000-0000-0000C5250000}"/>
    <cellStyle name="Moneda 2 3 2 2" xfId="9678" xr:uid="{00000000-0005-0000-0000-0000C6250000}"/>
    <cellStyle name="Moneda 2 3 2 2 2" xfId="9679" xr:uid="{00000000-0005-0000-0000-0000C7250000}"/>
    <cellStyle name="Moneda 2 3 3" xfId="9680" xr:uid="{00000000-0005-0000-0000-0000C8250000}"/>
    <cellStyle name="Moneda 2 3 3 2" xfId="9681" xr:uid="{00000000-0005-0000-0000-0000C9250000}"/>
    <cellStyle name="Moneda 2 3 3 3" xfId="9682" xr:uid="{00000000-0005-0000-0000-0000CA250000}"/>
    <cellStyle name="Moneda 2 3 4" xfId="9683" xr:uid="{00000000-0005-0000-0000-0000CB250000}"/>
    <cellStyle name="Moneda 2 3 4 2" xfId="9684" xr:uid="{00000000-0005-0000-0000-0000CC250000}"/>
    <cellStyle name="Moneda 2 3 4 3" xfId="9685" xr:uid="{00000000-0005-0000-0000-0000CD250000}"/>
    <cellStyle name="Moneda 2 3 5" xfId="9686" xr:uid="{00000000-0005-0000-0000-0000CE250000}"/>
    <cellStyle name="Moneda 2 3 5 2" xfId="9687" xr:uid="{00000000-0005-0000-0000-0000CF250000}"/>
    <cellStyle name="Moneda 2 3 6" xfId="9688" xr:uid="{00000000-0005-0000-0000-0000D0250000}"/>
    <cellStyle name="Moneda 2 3 7" xfId="9689" xr:uid="{00000000-0005-0000-0000-0000D1250000}"/>
    <cellStyle name="Moneda 2 4" xfId="9690" xr:uid="{00000000-0005-0000-0000-0000D2250000}"/>
    <cellStyle name="Moneda 2 4 2" xfId="9691" xr:uid="{00000000-0005-0000-0000-0000D3250000}"/>
    <cellStyle name="Moneda 2 4 2 2" xfId="9692" xr:uid="{00000000-0005-0000-0000-0000D4250000}"/>
    <cellStyle name="Moneda 2 4 3" xfId="9693" xr:uid="{00000000-0005-0000-0000-0000D5250000}"/>
    <cellStyle name="Moneda 2 5" xfId="9694" xr:uid="{00000000-0005-0000-0000-0000D6250000}"/>
    <cellStyle name="Moneda 2 5 2" xfId="9695" xr:uid="{00000000-0005-0000-0000-0000D7250000}"/>
    <cellStyle name="Moneda 2 5 3" xfId="9696" xr:uid="{00000000-0005-0000-0000-0000D8250000}"/>
    <cellStyle name="Moneda 2 6" xfId="9697" xr:uid="{00000000-0005-0000-0000-0000D9250000}"/>
    <cellStyle name="Moneda 2 6 2" xfId="9698" xr:uid="{00000000-0005-0000-0000-0000DA250000}"/>
    <cellStyle name="Moneda 2 6 2 2" xfId="9699" xr:uid="{00000000-0005-0000-0000-0000DB250000}"/>
    <cellStyle name="Moneda 2 6 2 3" xfId="9700" xr:uid="{00000000-0005-0000-0000-0000DC250000}"/>
    <cellStyle name="Moneda 2 6 3" xfId="9701" xr:uid="{00000000-0005-0000-0000-0000DD250000}"/>
    <cellStyle name="Moneda 2 6 4" xfId="9702" xr:uid="{00000000-0005-0000-0000-0000DE250000}"/>
    <cellStyle name="Moneda 2 7" xfId="9703" xr:uid="{00000000-0005-0000-0000-0000DF250000}"/>
    <cellStyle name="Moneda 2 7 2" xfId="9704" xr:uid="{00000000-0005-0000-0000-0000E0250000}"/>
    <cellStyle name="Moneda 2 7 3" xfId="9705" xr:uid="{00000000-0005-0000-0000-0000E1250000}"/>
    <cellStyle name="Moneda 2 7 4" xfId="9706" xr:uid="{00000000-0005-0000-0000-0000E2250000}"/>
    <cellStyle name="Moneda 2 8" xfId="9707" xr:uid="{00000000-0005-0000-0000-0000E3250000}"/>
    <cellStyle name="Moneda 2 8 2" xfId="9708" xr:uid="{00000000-0005-0000-0000-0000E4250000}"/>
    <cellStyle name="Moneda 2 9" xfId="9709" xr:uid="{00000000-0005-0000-0000-0000E5250000}"/>
    <cellStyle name="Moneda 20" xfId="9710" xr:uid="{00000000-0005-0000-0000-0000E6250000}"/>
    <cellStyle name="Moneda 20 2" xfId="9711" xr:uid="{00000000-0005-0000-0000-0000E7250000}"/>
    <cellStyle name="Moneda 20 2 2" xfId="9712" xr:uid="{00000000-0005-0000-0000-0000E8250000}"/>
    <cellStyle name="Moneda 20 2 3" xfId="9713" xr:uid="{00000000-0005-0000-0000-0000E9250000}"/>
    <cellStyle name="Moneda 20 3" xfId="9714" xr:uid="{00000000-0005-0000-0000-0000EA250000}"/>
    <cellStyle name="Moneda 21" xfId="9715" xr:uid="{00000000-0005-0000-0000-0000EB250000}"/>
    <cellStyle name="Moneda 21 2" xfId="9716" xr:uid="{00000000-0005-0000-0000-0000EC250000}"/>
    <cellStyle name="Moneda 21 2 2" xfId="9717" xr:uid="{00000000-0005-0000-0000-0000ED250000}"/>
    <cellStyle name="Moneda 21 2 3" xfId="9718" xr:uid="{00000000-0005-0000-0000-0000EE250000}"/>
    <cellStyle name="Moneda 21 3" xfId="9719" xr:uid="{00000000-0005-0000-0000-0000EF250000}"/>
    <cellStyle name="Moneda 22" xfId="9720" xr:uid="{00000000-0005-0000-0000-0000F0250000}"/>
    <cellStyle name="Moneda 22 2" xfId="9721" xr:uid="{00000000-0005-0000-0000-0000F1250000}"/>
    <cellStyle name="Moneda 22 2 2" xfId="9722" xr:uid="{00000000-0005-0000-0000-0000F2250000}"/>
    <cellStyle name="Moneda 22 2 3" xfId="9723" xr:uid="{00000000-0005-0000-0000-0000F3250000}"/>
    <cellStyle name="Moneda 22 3" xfId="9724" xr:uid="{00000000-0005-0000-0000-0000F4250000}"/>
    <cellStyle name="Moneda 23" xfId="9725" xr:uid="{00000000-0005-0000-0000-0000F5250000}"/>
    <cellStyle name="Moneda 23 2" xfId="9726" xr:uid="{00000000-0005-0000-0000-0000F6250000}"/>
    <cellStyle name="Moneda 23 2 2" xfId="9727" xr:uid="{00000000-0005-0000-0000-0000F7250000}"/>
    <cellStyle name="Moneda 23 2 3" xfId="9728" xr:uid="{00000000-0005-0000-0000-0000F8250000}"/>
    <cellStyle name="Moneda 23 3" xfId="9729" xr:uid="{00000000-0005-0000-0000-0000F9250000}"/>
    <cellStyle name="Moneda 24" xfId="9730" xr:uid="{00000000-0005-0000-0000-0000FA250000}"/>
    <cellStyle name="Moneda 24 2" xfId="9731" xr:uid="{00000000-0005-0000-0000-0000FB250000}"/>
    <cellStyle name="Moneda 24 2 2" xfId="9732" xr:uid="{00000000-0005-0000-0000-0000FC250000}"/>
    <cellStyle name="Moneda 24 2 3" xfId="9733" xr:uid="{00000000-0005-0000-0000-0000FD250000}"/>
    <cellStyle name="Moneda 24 3" xfId="9734" xr:uid="{00000000-0005-0000-0000-0000FE250000}"/>
    <cellStyle name="Moneda 25" xfId="9735" xr:uid="{00000000-0005-0000-0000-0000FF250000}"/>
    <cellStyle name="Moneda 25 2" xfId="9736" xr:uid="{00000000-0005-0000-0000-000000260000}"/>
    <cellStyle name="Moneda 25 2 2" xfId="9737" xr:uid="{00000000-0005-0000-0000-000001260000}"/>
    <cellStyle name="Moneda 25 3" xfId="9738" xr:uid="{00000000-0005-0000-0000-000002260000}"/>
    <cellStyle name="Moneda 25 4" xfId="9739" xr:uid="{00000000-0005-0000-0000-000003260000}"/>
    <cellStyle name="Moneda 26" xfId="9740" xr:uid="{00000000-0005-0000-0000-000004260000}"/>
    <cellStyle name="Moneda 26 2" xfId="9741" xr:uid="{00000000-0005-0000-0000-000005260000}"/>
    <cellStyle name="Moneda 26 2 2" xfId="9742" xr:uid="{00000000-0005-0000-0000-000006260000}"/>
    <cellStyle name="Moneda 26 3" xfId="9743" xr:uid="{00000000-0005-0000-0000-000007260000}"/>
    <cellStyle name="Moneda 26 4" xfId="9744" xr:uid="{00000000-0005-0000-0000-000008260000}"/>
    <cellStyle name="Moneda 27" xfId="9745" xr:uid="{00000000-0005-0000-0000-000009260000}"/>
    <cellStyle name="Moneda 27 2" xfId="9746" xr:uid="{00000000-0005-0000-0000-00000A260000}"/>
    <cellStyle name="Moneda 27 3" xfId="9747" xr:uid="{00000000-0005-0000-0000-00000B260000}"/>
    <cellStyle name="Moneda 28" xfId="9748" xr:uid="{00000000-0005-0000-0000-00000C260000}"/>
    <cellStyle name="Moneda 28 2" xfId="9749" xr:uid="{00000000-0005-0000-0000-00000D260000}"/>
    <cellStyle name="Moneda 28 3" xfId="9750" xr:uid="{00000000-0005-0000-0000-00000E260000}"/>
    <cellStyle name="Moneda 29" xfId="9751" xr:uid="{00000000-0005-0000-0000-00000F260000}"/>
    <cellStyle name="Moneda 29 2" xfId="9752" xr:uid="{00000000-0005-0000-0000-000010260000}"/>
    <cellStyle name="Moneda 29 3" xfId="9753" xr:uid="{00000000-0005-0000-0000-000011260000}"/>
    <cellStyle name="Moneda 3" xfId="54" xr:uid="{00000000-0005-0000-0000-000012260000}"/>
    <cellStyle name="Moneda 3 2" xfId="9755" xr:uid="{00000000-0005-0000-0000-000013260000}"/>
    <cellStyle name="Moneda 3 2 2" xfId="9756" xr:uid="{00000000-0005-0000-0000-000014260000}"/>
    <cellStyle name="Moneda 3 2 3" xfId="9757" xr:uid="{00000000-0005-0000-0000-000015260000}"/>
    <cellStyle name="Moneda 3 2 4" xfId="9758" xr:uid="{00000000-0005-0000-0000-000016260000}"/>
    <cellStyle name="Moneda 3 2 5" xfId="9759" xr:uid="{00000000-0005-0000-0000-000017260000}"/>
    <cellStyle name="Moneda 3 3" xfId="9760" xr:uid="{00000000-0005-0000-0000-000018260000}"/>
    <cellStyle name="Moneda 3 4" xfId="9761" xr:uid="{00000000-0005-0000-0000-000019260000}"/>
    <cellStyle name="Moneda 3 4 2" xfId="9762" xr:uid="{00000000-0005-0000-0000-00001A260000}"/>
    <cellStyle name="Moneda 3 4 2 2" xfId="9763" xr:uid="{00000000-0005-0000-0000-00001B260000}"/>
    <cellStyle name="Moneda 3 4 2 3" xfId="9764" xr:uid="{00000000-0005-0000-0000-00001C260000}"/>
    <cellStyle name="Moneda 3 4 3" xfId="9765" xr:uid="{00000000-0005-0000-0000-00001D260000}"/>
    <cellStyle name="Moneda 3 5" xfId="9766" xr:uid="{00000000-0005-0000-0000-00001E260000}"/>
    <cellStyle name="Moneda 3 5 2" xfId="9767" xr:uid="{00000000-0005-0000-0000-00001F260000}"/>
    <cellStyle name="Moneda 3 5 2 2" xfId="9768" xr:uid="{00000000-0005-0000-0000-000020260000}"/>
    <cellStyle name="Moneda 3 5 3" xfId="9769" xr:uid="{00000000-0005-0000-0000-000021260000}"/>
    <cellStyle name="Moneda 3 6" xfId="9770" xr:uid="{00000000-0005-0000-0000-000022260000}"/>
    <cellStyle name="Moneda 3 6 2" xfId="9771" xr:uid="{00000000-0005-0000-0000-000023260000}"/>
    <cellStyle name="Moneda 3 6 3" xfId="9772" xr:uid="{00000000-0005-0000-0000-000024260000}"/>
    <cellStyle name="Moneda 3 6 4" xfId="9773" xr:uid="{00000000-0005-0000-0000-000025260000}"/>
    <cellStyle name="Moneda 3 7" xfId="9774" xr:uid="{00000000-0005-0000-0000-000026260000}"/>
    <cellStyle name="Moneda 3 7 2" xfId="9775" xr:uid="{00000000-0005-0000-0000-000027260000}"/>
    <cellStyle name="Moneda 3 8" xfId="9776" xr:uid="{00000000-0005-0000-0000-000028260000}"/>
    <cellStyle name="Moneda 3 9" xfId="9754" xr:uid="{00000000-0005-0000-0000-000029260000}"/>
    <cellStyle name="Moneda 30" xfId="9777" xr:uid="{00000000-0005-0000-0000-00002A260000}"/>
    <cellStyle name="Moneda 30 2" xfId="9778" xr:uid="{00000000-0005-0000-0000-00002B260000}"/>
    <cellStyle name="Moneda 30 3" xfId="9779" xr:uid="{00000000-0005-0000-0000-00002C260000}"/>
    <cellStyle name="Moneda 31" xfId="9780" xr:uid="{00000000-0005-0000-0000-00002D260000}"/>
    <cellStyle name="Moneda 31 2" xfId="9781" xr:uid="{00000000-0005-0000-0000-00002E260000}"/>
    <cellStyle name="Moneda 31 3" xfId="9782" xr:uid="{00000000-0005-0000-0000-00002F260000}"/>
    <cellStyle name="Moneda 32" xfId="9783" xr:uid="{00000000-0005-0000-0000-000030260000}"/>
    <cellStyle name="Moneda 32 2" xfId="9784" xr:uid="{00000000-0005-0000-0000-000031260000}"/>
    <cellStyle name="Moneda 32 3" xfId="9785" xr:uid="{00000000-0005-0000-0000-000032260000}"/>
    <cellStyle name="Moneda 33" xfId="9786" xr:uid="{00000000-0005-0000-0000-000033260000}"/>
    <cellStyle name="Moneda 34" xfId="9787" xr:uid="{00000000-0005-0000-0000-000034260000}"/>
    <cellStyle name="Moneda 34 2" xfId="9788" xr:uid="{00000000-0005-0000-0000-000035260000}"/>
    <cellStyle name="Moneda 35" xfId="9789" xr:uid="{00000000-0005-0000-0000-000036260000}"/>
    <cellStyle name="Moneda 35 2" xfId="9790" xr:uid="{00000000-0005-0000-0000-000037260000}"/>
    <cellStyle name="Moneda 36" xfId="9791" xr:uid="{00000000-0005-0000-0000-000038260000}"/>
    <cellStyle name="Moneda 36 2" xfId="9792" xr:uid="{00000000-0005-0000-0000-000039260000}"/>
    <cellStyle name="Moneda 37" xfId="9793" xr:uid="{00000000-0005-0000-0000-00003A260000}"/>
    <cellStyle name="Moneda 37 2" xfId="9794" xr:uid="{00000000-0005-0000-0000-00003B260000}"/>
    <cellStyle name="Moneda 38" xfId="9795" xr:uid="{00000000-0005-0000-0000-00003C260000}"/>
    <cellStyle name="Moneda 38 2" xfId="9796" xr:uid="{00000000-0005-0000-0000-00003D260000}"/>
    <cellStyle name="Moneda 39" xfId="9797" xr:uid="{00000000-0005-0000-0000-00003E260000}"/>
    <cellStyle name="Moneda 39 2" xfId="9798" xr:uid="{00000000-0005-0000-0000-00003F260000}"/>
    <cellStyle name="Moneda 4" xfId="53" xr:uid="{00000000-0005-0000-0000-000040260000}"/>
    <cellStyle name="Moneda 4 2" xfId="9800" xr:uid="{00000000-0005-0000-0000-000041260000}"/>
    <cellStyle name="Moneda 4 2 2" xfId="9801" xr:uid="{00000000-0005-0000-0000-000042260000}"/>
    <cellStyle name="Moneda 4 2 2 2" xfId="9802" xr:uid="{00000000-0005-0000-0000-000043260000}"/>
    <cellStyle name="Moneda 4 2 3" xfId="9803" xr:uid="{00000000-0005-0000-0000-000044260000}"/>
    <cellStyle name="Moneda 4 2 3 2" xfId="9804" xr:uid="{00000000-0005-0000-0000-000045260000}"/>
    <cellStyle name="Moneda 4 2 4" xfId="9805" xr:uid="{00000000-0005-0000-0000-000046260000}"/>
    <cellStyle name="Moneda 4 2 5" xfId="9806" xr:uid="{00000000-0005-0000-0000-000047260000}"/>
    <cellStyle name="Moneda 4 2 6" xfId="9807" xr:uid="{00000000-0005-0000-0000-000048260000}"/>
    <cellStyle name="Moneda 4 2 7" xfId="9808" xr:uid="{00000000-0005-0000-0000-000049260000}"/>
    <cellStyle name="Moneda 4 3" xfId="9809" xr:uid="{00000000-0005-0000-0000-00004A260000}"/>
    <cellStyle name="Moneda 4 3 2" xfId="9810" xr:uid="{00000000-0005-0000-0000-00004B260000}"/>
    <cellStyle name="Moneda 4 3 3" xfId="9811" xr:uid="{00000000-0005-0000-0000-00004C260000}"/>
    <cellStyle name="Moneda 4 3 4" xfId="9812" xr:uid="{00000000-0005-0000-0000-00004D260000}"/>
    <cellStyle name="Moneda 4 3 5" xfId="9813" xr:uid="{00000000-0005-0000-0000-00004E260000}"/>
    <cellStyle name="Moneda 4 3 6" xfId="9814" xr:uid="{00000000-0005-0000-0000-00004F260000}"/>
    <cellStyle name="Moneda 4 3 7" xfId="9815" xr:uid="{00000000-0005-0000-0000-000050260000}"/>
    <cellStyle name="Moneda 4 4" xfId="9816" xr:uid="{00000000-0005-0000-0000-000051260000}"/>
    <cellStyle name="Moneda 4 4 2" xfId="9817" xr:uid="{00000000-0005-0000-0000-000052260000}"/>
    <cellStyle name="Moneda 4 4 2 2" xfId="9818" xr:uid="{00000000-0005-0000-0000-000053260000}"/>
    <cellStyle name="Moneda 4 4 3" xfId="9819" xr:uid="{00000000-0005-0000-0000-000054260000}"/>
    <cellStyle name="Moneda 4 4 3 2" xfId="9820" xr:uid="{00000000-0005-0000-0000-000055260000}"/>
    <cellStyle name="Moneda 4 4 4" xfId="9821" xr:uid="{00000000-0005-0000-0000-000056260000}"/>
    <cellStyle name="Moneda 4 4 5" xfId="9822" xr:uid="{00000000-0005-0000-0000-000057260000}"/>
    <cellStyle name="Moneda 4 4 6" xfId="9823" xr:uid="{00000000-0005-0000-0000-000058260000}"/>
    <cellStyle name="Moneda 4 4 7" xfId="9824" xr:uid="{00000000-0005-0000-0000-000059260000}"/>
    <cellStyle name="Moneda 4 5" xfId="9825" xr:uid="{00000000-0005-0000-0000-00005A260000}"/>
    <cellStyle name="Moneda 4 5 2" xfId="9826" xr:uid="{00000000-0005-0000-0000-00005B260000}"/>
    <cellStyle name="Moneda 4 5 3" xfId="9827" xr:uid="{00000000-0005-0000-0000-00005C260000}"/>
    <cellStyle name="Moneda 4 5 4" xfId="9828" xr:uid="{00000000-0005-0000-0000-00005D260000}"/>
    <cellStyle name="Moneda 4 6" xfId="9829" xr:uid="{00000000-0005-0000-0000-00005E260000}"/>
    <cellStyle name="Moneda 4 6 2" xfId="9830" xr:uid="{00000000-0005-0000-0000-00005F260000}"/>
    <cellStyle name="Moneda 4 6 3" xfId="9831" xr:uid="{00000000-0005-0000-0000-000060260000}"/>
    <cellStyle name="Moneda 4 7" xfId="9832" xr:uid="{00000000-0005-0000-0000-000061260000}"/>
    <cellStyle name="Moneda 4 7 2" xfId="9833" xr:uid="{00000000-0005-0000-0000-000062260000}"/>
    <cellStyle name="Moneda 4 7 3" xfId="9834" xr:uid="{00000000-0005-0000-0000-000063260000}"/>
    <cellStyle name="Moneda 4 8" xfId="9835" xr:uid="{00000000-0005-0000-0000-000064260000}"/>
    <cellStyle name="Moneda 4 9" xfId="9799" xr:uid="{00000000-0005-0000-0000-000065260000}"/>
    <cellStyle name="Moneda 40" xfId="9836" xr:uid="{00000000-0005-0000-0000-000066260000}"/>
    <cellStyle name="Moneda 40 2" xfId="9837" xr:uid="{00000000-0005-0000-0000-000067260000}"/>
    <cellStyle name="Moneda 41" xfId="9838" xr:uid="{00000000-0005-0000-0000-000068260000}"/>
    <cellStyle name="Moneda 41 2" xfId="9839" xr:uid="{00000000-0005-0000-0000-000069260000}"/>
    <cellStyle name="Moneda 42" xfId="9840" xr:uid="{00000000-0005-0000-0000-00006A260000}"/>
    <cellStyle name="Moneda 42 2" xfId="9841" xr:uid="{00000000-0005-0000-0000-00006B260000}"/>
    <cellStyle name="Moneda 43" xfId="9842" xr:uid="{00000000-0005-0000-0000-00006C260000}"/>
    <cellStyle name="Moneda 43 2" xfId="9843" xr:uid="{00000000-0005-0000-0000-00006D260000}"/>
    <cellStyle name="Moneda 44" xfId="9844" xr:uid="{00000000-0005-0000-0000-00006E260000}"/>
    <cellStyle name="Moneda 44 2" xfId="9845" xr:uid="{00000000-0005-0000-0000-00006F260000}"/>
    <cellStyle name="Moneda 45" xfId="9846" xr:uid="{00000000-0005-0000-0000-000070260000}"/>
    <cellStyle name="Moneda 45 2" xfId="9847" xr:uid="{00000000-0005-0000-0000-000071260000}"/>
    <cellStyle name="Moneda 46" xfId="9848" xr:uid="{00000000-0005-0000-0000-000072260000}"/>
    <cellStyle name="Moneda 46 2" xfId="9849" xr:uid="{00000000-0005-0000-0000-000073260000}"/>
    <cellStyle name="Moneda 47" xfId="9850" xr:uid="{00000000-0005-0000-0000-000074260000}"/>
    <cellStyle name="Moneda 47 2" xfId="9851" xr:uid="{00000000-0005-0000-0000-000075260000}"/>
    <cellStyle name="Moneda 48" xfId="9852" xr:uid="{00000000-0005-0000-0000-000076260000}"/>
    <cellStyle name="Moneda 49" xfId="9853" xr:uid="{00000000-0005-0000-0000-000077260000}"/>
    <cellStyle name="Moneda 5" xfId="9854" xr:uid="{00000000-0005-0000-0000-000078260000}"/>
    <cellStyle name="Moneda 5 2" xfId="9855" xr:uid="{00000000-0005-0000-0000-000079260000}"/>
    <cellStyle name="Moneda 5 2 2" xfId="9856" xr:uid="{00000000-0005-0000-0000-00007A260000}"/>
    <cellStyle name="Moneda 5 3" xfId="9857" xr:uid="{00000000-0005-0000-0000-00007B260000}"/>
    <cellStyle name="Moneda 5 3 2" xfId="9858" xr:uid="{00000000-0005-0000-0000-00007C260000}"/>
    <cellStyle name="Moneda 5 4" xfId="9859" xr:uid="{00000000-0005-0000-0000-00007D260000}"/>
    <cellStyle name="Moneda 5 5" xfId="9860" xr:uid="{00000000-0005-0000-0000-00007E260000}"/>
    <cellStyle name="Moneda 50" xfId="9861" xr:uid="{00000000-0005-0000-0000-00007F260000}"/>
    <cellStyle name="Moneda 51" xfId="9862" xr:uid="{00000000-0005-0000-0000-000080260000}"/>
    <cellStyle name="Moneda 52" xfId="9863" xr:uid="{00000000-0005-0000-0000-000081260000}"/>
    <cellStyle name="Moneda 53" xfId="9864" xr:uid="{00000000-0005-0000-0000-000082260000}"/>
    <cellStyle name="Moneda 54" xfId="9865" xr:uid="{00000000-0005-0000-0000-000083260000}"/>
    <cellStyle name="Moneda 55" xfId="9866" xr:uid="{00000000-0005-0000-0000-000084260000}"/>
    <cellStyle name="Moneda 56" xfId="9867" xr:uid="{00000000-0005-0000-0000-000085260000}"/>
    <cellStyle name="Moneda 57" xfId="9868" xr:uid="{00000000-0005-0000-0000-000086260000}"/>
    <cellStyle name="Moneda 58" xfId="9869" xr:uid="{00000000-0005-0000-0000-000087260000}"/>
    <cellStyle name="Moneda 59" xfId="9870" xr:uid="{00000000-0005-0000-0000-000088260000}"/>
    <cellStyle name="Moneda 6" xfId="9871" xr:uid="{00000000-0005-0000-0000-000089260000}"/>
    <cellStyle name="Moneda 6 2" xfId="9872" xr:uid="{00000000-0005-0000-0000-00008A260000}"/>
    <cellStyle name="Moneda 6 3" xfId="9873" xr:uid="{00000000-0005-0000-0000-00008B260000}"/>
    <cellStyle name="Moneda 6 4" xfId="9874" xr:uid="{00000000-0005-0000-0000-00008C260000}"/>
    <cellStyle name="Moneda 6 5" xfId="9875" xr:uid="{00000000-0005-0000-0000-00008D260000}"/>
    <cellStyle name="Moneda 6 6" xfId="9876" xr:uid="{00000000-0005-0000-0000-00008E260000}"/>
    <cellStyle name="Moneda 60" xfId="9877" xr:uid="{00000000-0005-0000-0000-00008F260000}"/>
    <cellStyle name="Moneda 61" xfId="9878" xr:uid="{00000000-0005-0000-0000-000090260000}"/>
    <cellStyle name="Moneda 62" xfId="9879" xr:uid="{00000000-0005-0000-0000-000091260000}"/>
    <cellStyle name="Moneda 63" xfId="9880" xr:uid="{00000000-0005-0000-0000-000092260000}"/>
    <cellStyle name="Moneda 64" xfId="9881" xr:uid="{00000000-0005-0000-0000-000093260000}"/>
    <cellStyle name="Moneda 65" xfId="9882" xr:uid="{00000000-0005-0000-0000-000094260000}"/>
    <cellStyle name="Moneda 66" xfId="9883" xr:uid="{00000000-0005-0000-0000-000095260000}"/>
    <cellStyle name="Moneda 67" xfId="9884" xr:uid="{00000000-0005-0000-0000-000096260000}"/>
    <cellStyle name="Moneda 68" xfId="9885" xr:uid="{00000000-0005-0000-0000-000097260000}"/>
    <cellStyle name="Moneda 69" xfId="9886" xr:uid="{00000000-0005-0000-0000-000098260000}"/>
    <cellStyle name="Moneda 7" xfId="9887" xr:uid="{00000000-0005-0000-0000-000099260000}"/>
    <cellStyle name="Moneda 70" xfId="9888" xr:uid="{00000000-0005-0000-0000-00009A260000}"/>
    <cellStyle name="Moneda 70 2" xfId="9889" xr:uid="{00000000-0005-0000-0000-00009B260000}"/>
    <cellStyle name="Moneda 71" xfId="9890" xr:uid="{00000000-0005-0000-0000-00009C260000}"/>
    <cellStyle name="Moneda 71 2" xfId="9891" xr:uid="{00000000-0005-0000-0000-00009D260000}"/>
    <cellStyle name="Moneda 72" xfId="9892" xr:uid="{00000000-0005-0000-0000-00009E260000}"/>
    <cellStyle name="Moneda 72 2" xfId="9893" xr:uid="{00000000-0005-0000-0000-00009F260000}"/>
    <cellStyle name="Moneda 73" xfId="9894" xr:uid="{00000000-0005-0000-0000-0000A0260000}"/>
    <cellStyle name="Moneda 73 2" xfId="9895" xr:uid="{00000000-0005-0000-0000-0000A1260000}"/>
    <cellStyle name="Moneda 74" xfId="9896" xr:uid="{00000000-0005-0000-0000-0000A2260000}"/>
    <cellStyle name="Moneda 74 2" xfId="9897" xr:uid="{00000000-0005-0000-0000-0000A3260000}"/>
    <cellStyle name="Moneda 75" xfId="9898" xr:uid="{00000000-0005-0000-0000-0000A4260000}"/>
    <cellStyle name="Moneda 75 2" xfId="9899" xr:uid="{00000000-0005-0000-0000-0000A5260000}"/>
    <cellStyle name="Moneda 76" xfId="9900" xr:uid="{00000000-0005-0000-0000-0000A6260000}"/>
    <cellStyle name="Moneda 76 2" xfId="9901" xr:uid="{00000000-0005-0000-0000-0000A7260000}"/>
    <cellStyle name="Moneda 77" xfId="9902" xr:uid="{00000000-0005-0000-0000-0000A8260000}"/>
    <cellStyle name="Moneda 77 2" xfId="9903" xr:uid="{00000000-0005-0000-0000-0000A9260000}"/>
    <cellStyle name="Moneda 78" xfId="9904" xr:uid="{00000000-0005-0000-0000-0000AA260000}"/>
    <cellStyle name="Moneda 78 2" xfId="9905" xr:uid="{00000000-0005-0000-0000-0000AB260000}"/>
    <cellStyle name="Moneda 79" xfId="9906" xr:uid="{00000000-0005-0000-0000-0000AC260000}"/>
    <cellStyle name="Moneda 79 2" xfId="9907" xr:uid="{00000000-0005-0000-0000-0000AD260000}"/>
    <cellStyle name="Moneda 8" xfId="9908" xr:uid="{00000000-0005-0000-0000-0000AE260000}"/>
    <cellStyle name="Moneda 8 2" xfId="9909" xr:uid="{00000000-0005-0000-0000-0000AF260000}"/>
    <cellStyle name="Moneda 8 2 2" xfId="9910" xr:uid="{00000000-0005-0000-0000-0000B0260000}"/>
    <cellStyle name="Moneda 8 3" xfId="9911" xr:uid="{00000000-0005-0000-0000-0000B1260000}"/>
    <cellStyle name="Moneda 8 4" xfId="9912" xr:uid="{00000000-0005-0000-0000-0000B2260000}"/>
    <cellStyle name="Moneda 80" xfId="9913" xr:uid="{00000000-0005-0000-0000-0000B3260000}"/>
    <cellStyle name="Moneda 80 2" xfId="9914" xr:uid="{00000000-0005-0000-0000-0000B4260000}"/>
    <cellStyle name="Moneda 81" xfId="9915" xr:uid="{00000000-0005-0000-0000-0000B5260000}"/>
    <cellStyle name="Moneda 81 2" xfId="9916" xr:uid="{00000000-0005-0000-0000-0000B6260000}"/>
    <cellStyle name="Moneda 82" xfId="9917" xr:uid="{00000000-0005-0000-0000-0000B7260000}"/>
    <cellStyle name="Moneda 82 2" xfId="9918" xr:uid="{00000000-0005-0000-0000-0000B8260000}"/>
    <cellStyle name="Moneda 83" xfId="9919" xr:uid="{00000000-0005-0000-0000-0000B9260000}"/>
    <cellStyle name="Moneda 83 2" xfId="9920" xr:uid="{00000000-0005-0000-0000-0000BA260000}"/>
    <cellStyle name="Moneda 84" xfId="9921" xr:uid="{00000000-0005-0000-0000-0000BB260000}"/>
    <cellStyle name="Moneda 84 2" xfId="9922" xr:uid="{00000000-0005-0000-0000-0000BC260000}"/>
    <cellStyle name="Moneda 85" xfId="9923" xr:uid="{00000000-0005-0000-0000-0000BD260000}"/>
    <cellStyle name="Moneda 85 2" xfId="9924" xr:uid="{00000000-0005-0000-0000-0000BE260000}"/>
    <cellStyle name="Moneda 86" xfId="9925" xr:uid="{00000000-0005-0000-0000-0000BF260000}"/>
    <cellStyle name="Moneda 86 2" xfId="9926" xr:uid="{00000000-0005-0000-0000-0000C0260000}"/>
    <cellStyle name="Moneda 87" xfId="9927" xr:uid="{00000000-0005-0000-0000-0000C1260000}"/>
    <cellStyle name="Moneda 87 2" xfId="9928" xr:uid="{00000000-0005-0000-0000-0000C2260000}"/>
    <cellStyle name="Moneda 88" xfId="9929" xr:uid="{00000000-0005-0000-0000-0000C3260000}"/>
    <cellStyle name="Moneda 88 2" xfId="9930" xr:uid="{00000000-0005-0000-0000-0000C4260000}"/>
    <cellStyle name="Moneda 89" xfId="9931" xr:uid="{00000000-0005-0000-0000-0000C5260000}"/>
    <cellStyle name="Moneda 89 2" xfId="9932" xr:uid="{00000000-0005-0000-0000-0000C6260000}"/>
    <cellStyle name="Moneda 9" xfId="9933" xr:uid="{00000000-0005-0000-0000-0000C7260000}"/>
    <cellStyle name="Moneda 9 2" xfId="9934" xr:uid="{00000000-0005-0000-0000-0000C8260000}"/>
    <cellStyle name="Moneda 9 3" xfId="9935" xr:uid="{00000000-0005-0000-0000-0000C9260000}"/>
    <cellStyle name="Moneda 9 4" xfId="9936" xr:uid="{00000000-0005-0000-0000-0000CA260000}"/>
    <cellStyle name="Moneda 90" xfId="9937" xr:uid="{00000000-0005-0000-0000-0000CB260000}"/>
    <cellStyle name="Moneda 90 2" xfId="9938" xr:uid="{00000000-0005-0000-0000-0000CC260000}"/>
    <cellStyle name="Moneda 91" xfId="9939" xr:uid="{00000000-0005-0000-0000-0000CD260000}"/>
    <cellStyle name="Moneda 92" xfId="9940" xr:uid="{00000000-0005-0000-0000-0000CE260000}"/>
    <cellStyle name="Moneda 93" xfId="9941" xr:uid="{00000000-0005-0000-0000-0000CF260000}"/>
    <cellStyle name="Moneda 94" xfId="9942" xr:uid="{00000000-0005-0000-0000-0000D0260000}"/>
    <cellStyle name="Moneda 95" xfId="9943" xr:uid="{00000000-0005-0000-0000-0000D1260000}"/>
    <cellStyle name="Moneda 96" xfId="9944" xr:uid="{00000000-0005-0000-0000-0000D2260000}"/>
    <cellStyle name="Moneda 97" xfId="9945" xr:uid="{00000000-0005-0000-0000-0000D3260000}"/>
    <cellStyle name="Moneda 98" xfId="9946" xr:uid="{00000000-0005-0000-0000-0000D4260000}"/>
    <cellStyle name="Moneda 99" xfId="9947" xr:uid="{00000000-0005-0000-0000-0000D5260000}"/>
    <cellStyle name="Moneda0" xfId="9948" xr:uid="{00000000-0005-0000-0000-0000D6260000}"/>
    <cellStyle name="Moneda0 2" xfId="9949" xr:uid="{00000000-0005-0000-0000-0000D7260000}"/>
    <cellStyle name="Moneda0 2 2" xfId="9950" xr:uid="{00000000-0005-0000-0000-0000D8260000}"/>
    <cellStyle name="Moneda0 3" xfId="9951" xr:uid="{00000000-0005-0000-0000-0000D9260000}"/>
    <cellStyle name="Moneda0 3 2" xfId="9952" xr:uid="{00000000-0005-0000-0000-0000DA260000}"/>
    <cellStyle name="Moneda0 3 2 2" xfId="9953" xr:uid="{00000000-0005-0000-0000-0000DB260000}"/>
    <cellStyle name="Moneda0 3 3" xfId="9954" xr:uid="{00000000-0005-0000-0000-0000DC260000}"/>
    <cellStyle name="Moneda0 4" xfId="9955" xr:uid="{00000000-0005-0000-0000-0000DD260000}"/>
    <cellStyle name="Moneda0 5" xfId="9956" xr:uid="{00000000-0005-0000-0000-0000DE260000}"/>
    <cellStyle name="Monetario" xfId="9957" xr:uid="{00000000-0005-0000-0000-0000DF260000}"/>
    <cellStyle name="Monetario 10" xfId="9958" xr:uid="{00000000-0005-0000-0000-0000E0260000}"/>
    <cellStyle name="Monetario 10 2" xfId="9959" xr:uid="{00000000-0005-0000-0000-0000E1260000}"/>
    <cellStyle name="Monetario 10 2 2" xfId="9960" xr:uid="{00000000-0005-0000-0000-0000E2260000}"/>
    <cellStyle name="Monetario 10 2 3" xfId="9961" xr:uid="{00000000-0005-0000-0000-0000E3260000}"/>
    <cellStyle name="Monetario 10 2 4" xfId="9962" xr:uid="{00000000-0005-0000-0000-0000E4260000}"/>
    <cellStyle name="Monetario 10 3" xfId="9963" xr:uid="{00000000-0005-0000-0000-0000E5260000}"/>
    <cellStyle name="Monetario 10 3 2" xfId="9964" xr:uid="{00000000-0005-0000-0000-0000E6260000}"/>
    <cellStyle name="Monetario 10 4" xfId="9965" xr:uid="{00000000-0005-0000-0000-0000E7260000}"/>
    <cellStyle name="Monetario 10 4 2" xfId="9966" xr:uid="{00000000-0005-0000-0000-0000E8260000}"/>
    <cellStyle name="Monetario 10 4 3" xfId="9967" xr:uid="{00000000-0005-0000-0000-0000E9260000}"/>
    <cellStyle name="Monetario 10 5" xfId="9968" xr:uid="{00000000-0005-0000-0000-0000EA260000}"/>
    <cellStyle name="Monetario 11" xfId="9969" xr:uid="{00000000-0005-0000-0000-0000EB260000}"/>
    <cellStyle name="Monetario 11 2" xfId="9970" xr:uid="{00000000-0005-0000-0000-0000EC260000}"/>
    <cellStyle name="Monetario 11 2 2" xfId="9971" xr:uid="{00000000-0005-0000-0000-0000ED260000}"/>
    <cellStyle name="Monetario 11 2 3" xfId="9972" xr:uid="{00000000-0005-0000-0000-0000EE260000}"/>
    <cellStyle name="Monetario 11 2 3 2" xfId="9973" xr:uid="{00000000-0005-0000-0000-0000EF260000}"/>
    <cellStyle name="Monetario 11 2 4" xfId="9974" xr:uid="{00000000-0005-0000-0000-0000F0260000}"/>
    <cellStyle name="Monetario 11 2 5" xfId="9975" xr:uid="{00000000-0005-0000-0000-0000F1260000}"/>
    <cellStyle name="Monetario 11 3" xfId="9976" xr:uid="{00000000-0005-0000-0000-0000F2260000}"/>
    <cellStyle name="Monetario 11 4" xfId="9977" xr:uid="{00000000-0005-0000-0000-0000F3260000}"/>
    <cellStyle name="Monetario 11 5" xfId="9978" xr:uid="{00000000-0005-0000-0000-0000F4260000}"/>
    <cellStyle name="Monetario 12" xfId="9979" xr:uid="{00000000-0005-0000-0000-0000F5260000}"/>
    <cellStyle name="Monetario 12 2" xfId="9980" xr:uid="{00000000-0005-0000-0000-0000F6260000}"/>
    <cellStyle name="Monetario 12 2 2" xfId="9981" xr:uid="{00000000-0005-0000-0000-0000F7260000}"/>
    <cellStyle name="Monetario 12 2 3" xfId="9982" xr:uid="{00000000-0005-0000-0000-0000F8260000}"/>
    <cellStyle name="Monetario 12 2 3 2" xfId="9983" xr:uid="{00000000-0005-0000-0000-0000F9260000}"/>
    <cellStyle name="Monetario 12 2 4" xfId="9984" xr:uid="{00000000-0005-0000-0000-0000FA260000}"/>
    <cellStyle name="Monetario 12 2 5" xfId="9985" xr:uid="{00000000-0005-0000-0000-0000FB260000}"/>
    <cellStyle name="Monetario 12 3" xfId="9986" xr:uid="{00000000-0005-0000-0000-0000FC260000}"/>
    <cellStyle name="Monetario 12 3 2" xfId="9987" xr:uid="{00000000-0005-0000-0000-0000FD260000}"/>
    <cellStyle name="Monetario 12 4" xfId="9988" xr:uid="{00000000-0005-0000-0000-0000FE260000}"/>
    <cellStyle name="Monetario 12 4 2" xfId="9989" xr:uid="{00000000-0005-0000-0000-0000FF260000}"/>
    <cellStyle name="Monetario 12 5" xfId="9990" xr:uid="{00000000-0005-0000-0000-000000270000}"/>
    <cellStyle name="Monetario 13" xfId="9991" xr:uid="{00000000-0005-0000-0000-000001270000}"/>
    <cellStyle name="Monetario 13 2" xfId="9992" xr:uid="{00000000-0005-0000-0000-000002270000}"/>
    <cellStyle name="Monetario 13 2 2" xfId="9993" xr:uid="{00000000-0005-0000-0000-000003270000}"/>
    <cellStyle name="Monetario 13 2 3" xfId="9994" xr:uid="{00000000-0005-0000-0000-000004270000}"/>
    <cellStyle name="Monetario 14" xfId="9995" xr:uid="{00000000-0005-0000-0000-000005270000}"/>
    <cellStyle name="Monetario 15" xfId="9996" xr:uid="{00000000-0005-0000-0000-000006270000}"/>
    <cellStyle name="Monetario 16" xfId="9997" xr:uid="{00000000-0005-0000-0000-000007270000}"/>
    <cellStyle name="Monetario 17" xfId="9998" xr:uid="{00000000-0005-0000-0000-000008270000}"/>
    <cellStyle name="Monetario 18" xfId="9999" xr:uid="{00000000-0005-0000-0000-000009270000}"/>
    <cellStyle name="Monetario 19" xfId="10000" xr:uid="{00000000-0005-0000-0000-00000A270000}"/>
    <cellStyle name="Monetario 2" xfId="10001" xr:uid="{00000000-0005-0000-0000-00000B270000}"/>
    <cellStyle name="Monetario 2 10" xfId="10002" xr:uid="{00000000-0005-0000-0000-00000C270000}"/>
    <cellStyle name="Monetario 2 11" xfId="10003" xr:uid="{00000000-0005-0000-0000-00000D270000}"/>
    <cellStyle name="Monetario 2 12" xfId="10004" xr:uid="{00000000-0005-0000-0000-00000E270000}"/>
    <cellStyle name="Monetario 2 13" xfId="10005" xr:uid="{00000000-0005-0000-0000-00000F270000}"/>
    <cellStyle name="Monetario 2 14" xfId="10006" xr:uid="{00000000-0005-0000-0000-000010270000}"/>
    <cellStyle name="Monetario 2 15" xfId="10007" xr:uid="{00000000-0005-0000-0000-000011270000}"/>
    <cellStyle name="Monetario 2 16" xfId="10008" xr:uid="{00000000-0005-0000-0000-000012270000}"/>
    <cellStyle name="Monetario 2 17" xfId="10009" xr:uid="{00000000-0005-0000-0000-000013270000}"/>
    <cellStyle name="Monetario 2 18" xfId="10010" xr:uid="{00000000-0005-0000-0000-000014270000}"/>
    <cellStyle name="Monetario 2 19" xfId="10011" xr:uid="{00000000-0005-0000-0000-000015270000}"/>
    <cellStyle name="Monetario 2 2" xfId="10012" xr:uid="{00000000-0005-0000-0000-000016270000}"/>
    <cellStyle name="Monetario 2 2 10" xfId="10013" xr:uid="{00000000-0005-0000-0000-000017270000}"/>
    <cellStyle name="Monetario 2 2 10 2" xfId="10014" xr:uid="{00000000-0005-0000-0000-000018270000}"/>
    <cellStyle name="Monetario 2 2 10 2 2" xfId="10015" xr:uid="{00000000-0005-0000-0000-000019270000}"/>
    <cellStyle name="Monetario 2 2 10 2 3" xfId="10016" xr:uid="{00000000-0005-0000-0000-00001A270000}"/>
    <cellStyle name="Monetario 2 2 11" xfId="10017" xr:uid="{00000000-0005-0000-0000-00001B270000}"/>
    <cellStyle name="Monetario 2 2 12" xfId="10018" xr:uid="{00000000-0005-0000-0000-00001C270000}"/>
    <cellStyle name="Monetario 2 2 13" xfId="10019" xr:uid="{00000000-0005-0000-0000-00001D270000}"/>
    <cellStyle name="Monetario 2 2 14" xfId="10020" xr:uid="{00000000-0005-0000-0000-00001E270000}"/>
    <cellStyle name="Monetario 2 2 15" xfId="10021" xr:uid="{00000000-0005-0000-0000-00001F270000}"/>
    <cellStyle name="Monetario 2 2 16" xfId="10022" xr:uid="{00000000-0005-0000-0000-000020270000}"/>
    <cellStyle name="Monetario 2 2 17" xfId="10023" xr:uid="{00000000-0005-0000-0000-000021270000}"/>
    <cellStyle name="Monetario 2 2 18" xfId="10024" xr:uid="{00000000-0005-0000-0000-000022270000}"/>
    <cellStyle name="Monetario 2 2 19" xfId="10025" xr:uid="{00000000-0005-0000-0000-000023270000}"/>
    <cellStyle name="Monetario 2 2 2" xfId="10026" xr:uid="{00000000-0005-0000-0000-000024270000}"/>
    <cellStyle name="Monetario 2 2 2 10" xfId="10027" xr:uid="{00000000-0005-0000-0000-000025270000}"/>
    <cellStyle name="Monetario 2 2 2 11" xfId="10028" xr:uid="{00000000-0005-0000-0000-000026270000}"/>
    <cellStyle name="Monetario 2 2 2 12" xfId="10029" xr:uid="{00000000-0005-0000-0000-000027270000}"/>
    <cellStyle name="Monetario 2 2 2 13" xfId="10030" xr:uid="{00000000-0005-0000-0000-000028270000}"/>
    <cellStyle name="Monetario 2 2 2 14" xfId="10031" xr:uid="{00000000-0005-0000-0000-000029270000}"/>
    <cellStyle name="Monetario 2 2 2 15" xfId="10032" xr:uid="{00000000-0005-0000-0000-00002A270000}"/>
    <cellStyle name="Monetario 2 2 2 16" xfId="10033" xr:uid="{00000000-0005-0000-0000-00002B270000}"/>
    <cellStyle name="Monetario 2 2 2 17" xfId="10034" xr:uid="{00000000-0005-0000-0000-00002C270000}"/>
    <cellStyle name="Monetario 2 2 2 18" xfId="10035" xr:uid="{00000000-0005-0000-0000-00002D270000}"/>
    <cellStyle name="Monetario 2 2 2 19" xfId="10036" xr:uid="{00000000-0005-0000-0000-00002E270000}"/>
    <cellStyle name="Monetario 2 2 2 2" xfId="10037" xr:uid="{00000000-0005-0000-0000-00002F270000}"/>
    <cellStyle name="Monetario 2 2 2 2 2" xfId="10038" xr:uid="{00000000-0005-0000-0000-000030270000}"/>
    <cellStyle name="Monetario 2 2 2 2 2 2" xfId="10039" xr:uid="{00000000-0005-0000-0000-000031270000}"/>
    <cellStyle name="Monetario 2 2 2 2 3" xfId="10040" xr:uid="{00000000-0005-0000-0000-000032270000}"/>
    <cellStyle name="Monetario 2 2 2 3" xfId="10041" xr:uid="{00000000-0005-0000-0000-000033270000}"/>
    <cellStyle name="Monetario 2 2 2 3 2" xfId="10042" xr:uid="{00000000-0005-0000-0000-000034270000}"/>
    <cellStyle name="Monetario 2 2 2 4" xfId="10043" xr:uid="{00000000-0005-0000-0000-000035270000}"/>
    <cellStyle name="Monetario 2 2 2 5" xfId="10044" xr:uid="{00000000-0005-0000-0000-000036270000}"/>
    <cellStyle name="Monetario 2 2 2 6" xfId="10045" xr:uid="{00000000-0005-0000-0000-000037270000}"/>
    <cellStyle name="Monetario 2 2 2 7" xfId="10046" xr:uid="{00000000-0005-0000-0000-000038270000}"/>
    <cellStyle name="Monetario 2 2 2 8" xfId="10047" xr:uid="{00000000-0005-0000-0000-000039270000}"/>
    <cellStyle name="Monetario 2 2 2 9" xfId="10048" xr:uid="{00000000-0005-0000-0000-00003A270000}"/>
    <cellStyle name="Monetario 2 2 2_MARZO GENERAL BECAS 2009 TRANSF 20 03 09 DAF V2" xfId="10049" xr:uid="{00000000-0005-0000-0000-00003B270000}"/>
    <cellStyle name="Monetario 2 2 20" xfId="10050" xr:uid="{00000000-0005-0000-0000-00003C270000}"/>
    <cellStyle name="Monetario 2 2 21" xfId="10051" xr:uid="{00000000-0005-0000-0000-00003D270000}"/>
    <cellStyle name="Monetario 2 2 22" xfId="10052" xr:uid="{00000000-0005-0000-0000-00003E270000}"/>
    <cellStyle name="Monetario 2 2 23" xfId="10053" xr:uid="{00000000-0005-0000-0000-00003F270000}"/>
    <cellStyle name="Monetario 2 2 24" xfId="10054" xr:uid="{00000000-0005-0000-0000-000040270000}"/>
    <cellStyle name="Monetario 2 2 25" xfId="10055" xr:uid="{00000000-0005-0000-0000-000041270000}"/>
    <cellStyle name="Monetario 2 2 26" xfId="10056" xr:uid="{00000000-0005-0000-0000-000042270000}"/>
    <cellStyle name="Monetario 2 2 27" xfId="10057" xr:uid="{00000000-0005-0000-0000-000043270000}"/>
    <cellStyle name="Monetario 2 2 28" xfId="10058" xr:uid="{00000000-0005-0000-0000-000044270000}"/>
    <cellStyle name="Monetario 2 2 29" xfId="10059" xr:uid="{00000000-0005-0000-0000-000045270000}"/>
    <cellStyle name="Monetario 2 2 3" xfId="10060" xr:uid="{00000000-0005-0000-0000-000046270000}"/>
    <cellStyle name="Monetario 2 2 3 2" xfId="10061" xr:uid="{00000000-0005-0000-0000-000047270000}"/>
    <cellStyle name="Monetario 2 2 3 2 2" xfId="10062" xr:uid="{00000000-0005-0000-0000-000048270000}"/>
    <cellStyle name="Monetario 2 2 3 2 2 2" xfId="10063" xr:uid="{00000000-0005-0000-0000-000049270000}"/>
    <cellStyle name="Monetario 2 2 3 2 3" xfId="10064" xr:uid="{00000000-0005-0000-0000-00004A270000}"/>
    <cellStyle name="Monetario 2 2 3 3" xfId="10065" xr:uid="{00000000-0005-0000-0000-00004B270000}"/>
    <cellStyle name="Monetario 2 2 3 3 2" xfId="10066" xr:uid="{00000000-0005-0000-0000-00004C270000}"/>
    <cellStyle name="Monetario 2 2 3 4" xfId="10067" xr:uid="{00000000-0005-0000-0000-00004D270000}"/>
    <cellStyle name="Monetario 2 2 30" xfId="10068" xr:uid="{00000000-0005-0000-0000-00004E270000}"/>
    <cellStyle name="Monetario 2 2 31" xfId="10069" xr:uid="{00000000-0005-0000-0000-00004F270000}"/>
    <cellStyle name="Monetario 2 2 32" xfId="10070" xr:uid="{00000000-0005-0000-0000-000050270000}"/>
    <cellStyle name="Monetario 2 2 33" xfId="10071" xr:uid="{00000000-0005-0000-0000-000051270000}"/>
    <cellStyle name="Monetario 2 2 34" xfId="10072" xr:uid="{00000000-0005-0000-0000-000052270000}"/>
    <cellStyle name="Monetario 2 2 35" xfId="10073" xr:uid="{00000000-0005-0000-0000-000053270000}"/>
    <cellStyle name="Monetario 2 2 36" xfId="10074" xr:uid="{00000000-0005-0000-0000-000054270000}"/>
    <cellStyle name="Monetario 2 2 37" xfId="10075" xr:uid="{00000000-0005-0000-0000-000055270000}"/>
    <cellStyle name="Monetario 2 2 38" xfId="10076" xr:uid="{00000000-0005-0000-0000-000056270000}"/>
    <cellStyle name="Monetario 2 2 39" xfId="10077" xr:uid="{00000000-0005-0000-0000-000057270000}"/>
    <cellStyle name="Monetario 2 2 4" xfId="10078" xr:uid="{00000000-0005-0000-0000-000058270000}"/>
    <cellStyle name="Monetario 2 2 4 2" xfId="10079" xr:uid="{00000000-0005-0000-0000-000059270000}"/>
    <cellStyle name="Monetario 2 2 4 2 2" xfId="10080" xr:uid="{00000000-0005-0000-0000-00005A270000}"/>
    <cellStyle name="Monetario 2 2 4 2 2 2" xfId="10081" xr:uid="{00000000-0005-0000-0000-00005B270000}"/>
    <cellStyle name="Monetario 2 2 4 2 3" xfId="10082" xr:uid="{00000000-0005-0000-0000-00005C270000}"/>
    <cellStyle name="Monetario 2 2 4 3" xfId="10083" xr:uid="{00000000-0005-0000-0000-00005D270000}"/>
    <cellStyle name="Monetario 2 2 4 3 2" xfId="10084" xr:uid="{00000000-0005-0000-0000-00005E270000}"/>
    <cellStyle name="Monetario 2 2 4 4" xfId="10085" xr:uid="{00000000-0005-0000-0000-00005F270000}"/>
    <cellStyle name="Monetario 2 2 40" xfId="10086" xr:uid="{00000000-0005-0000-0000-000060270000}"/>
    <cellStyle name="Monetario 2 2 41" xfId="10087" xr:uid="{00000000-0005-0000-0000-000061270000}"/>
    <cellStyle name="Monetario 2 2 42" xfId="10088" xr:uid="{00000000-0005-0000-0000-000062270000}"/>
    <cellStyle name="Monetario 2 2 43" xfId="10089" xr:uid="{00000000-0005-0000-0000-000063270000}"/>
    <cellStyle name="Monetario 2 2 44" xfId="10090" xr:uid="{00000000-0005-0000-0000-000064270000}"/>
    <cellStyle name="Monetario 2 2 45" xfId="10091" xr:uid="{00000000-0005-0000-0000-000065270000}"/>
    <cellStyle name="Monetario 2 2 46" xfId="10092" xr:uid="{00000000-0005-0000-0000-000066270000}"/>
    <cellStyle name="Monetario 2 2 47" xfId="10093" xr:uid="{00000000-0005-0000-0000-000067270000}"/>
    <cellStyle name="Monetario 2 2 48" xfId="10094" xr:uid="{00000000-0005-0000-0000-000068270000}"/>
    <cellStyle name="Monetario 2 2 49" xfId="10095" xr:uid="{00000000-0005-0000-0000-000069270000}"/>
    <cellStyle name="Monetario 2 2 5" xfId="10096" xr:uid="{00000000-0005-0000-0000-00006A270000}"/>
    <cellStyle name="Monetario 2 2 5 2" xfId="10097" xr:uid="{00000000-0005-0000-0000-00006B270000}"/>
    <cellStyle name="Monetario 2 2 5 2 2" xfId="10098" xr:uid="{00000000-0005-0000-0000-00006C270000}"/>
    <cellStyle name="Monetario 2 2 5 3" xfId="10099" xr:uid="{00000000-0005-0000-0000-00006D270000}"/>
    <cellStyle name="Monetario 2 2 5 3 2" xfId="10100" xr:uid="{00000000-0005-0000-0000-00006E270000}"/>
    <cellStyle name="Monetario 2 2 5 4" xfId="10101" xr:uid="{00000000-0005-0000-0000-00006F270000}"/>
    <cellStyle name="Monetario 2 2 5 4 2" xfId="10102" xr:uid="{00000000-0005-0000-0000-000070270000}"/>
    <cellStyle name="Monetario 2 2 5 4 3" xfId="10103" xr:uid="{00000000-0005-0000-0000-000071270000}"/>
    <cellStyle name="Monetario 2 2 5 4 3 2" xfId="10104" xr:uid="{00000000-0005-0000-0000-000072270000}"/>
    <cellStyle name="Monetario 2 2 5 4 3 3" xfId="10105" xr:uid="{00000000-0005-0000-0000-000073270000}"/>
    <cellStyle name="Monetario 2 2 5 4 4" xfId="10106" xr:uid="{00000000-0005-0000-0000-000074270000}"/>
    <cellStyle name="Monetario 2 2 5 5" xfId="10107" xr:uid="{00000000-0005-0000-0000-000075270000}"/>
    <cellStyle name="Monetario 2 2 5 5 2" xfId="10108" xr:uid="{00000000-0005-0000-0000-000076270000}"/>
    <cellStyle name="Monetario 2 2 5 5 3" xfId="10109" xr:uid="{00000000-0005-0000-0000-000077270000}"/>
    <cellStyle name="Monetario 2 2 50" xfId="10110" xr:uid="{00000000-0005-0000-0000-000078270000}"/>
    <cellStyle name="Monetario 2 2 51" xfId="10111" xr:uid="{00000000-0005-0000-0000-000079270000}"/>
    <cellStyle name="Monetario 2 2 52" xfId="10112" xr:uid="{00000000-0005-0000-0000-00007A270000}"/>
    <cellStyle name="Monetario 2 2 53" xfId="10113" xr:uid="{00000000-0005-0000-0000-00007B270000}"/>
    <cellStyle name="Monetario 2 2 54" xfId="10114" xr:uid="{00000000-0005-0000-0000-00007C270000}"/>
    <cellStyle name="Monetario 2 2 55" xfId="10115" xr:uid="{00000000-0005-0000-0000-00007D270000}"/>
    <cellStyle name="Monetario 2 2 56" xfId="10116" xr:uid="{00000000-0005-0000-0000-00007E270000}"/>
    <cellStyle name="Monetario 2 2 57" xfId="10117" xr:uid="{00000000-0005-0000-0000-00007F270000}"/>
    <cellStyle name="Monetario 2 2 58" xfId="10118" xr:uid="{00000000-0005-0000-0000-000080270000}"/>
    <cellStyle name="Monetario 2 2 59" xfId="10119" xr:uid="{00000000-0005-0000-0000-000081270000}"/>
    <cellStyle name="Monetario 2 2 59 2" xfId="10120" xr:uid="{00000000-0005-0000-0000-000082270000}"/>
    <cellStyle name="Monetario 2 2 6" xfId="10121" xr:uid="{00000000-0005-0000-0000-000083270000}"/>
    <cellStyle name="Monetario 2 2 6 2" xfId="10122" xr:uid="{00000000-0005-0000-0000-000084270000}"/>
    <cellStyle name="Monetario 2 2 6 2 2" xfId="10123" xr:uid="{00000000-0005-0000-0000-000085270000}"/>
    <cellStyle name="Monetario 2 2 6 2 3" xfId="10124" xr:uid="{00000000-0005-0000-0000-000086270000}"/>
    <cellStyle name="Monetario 2 2 6 2 3 2" xfId="10125" xr:uid="{00000000-0005-0000-0000-000087270000}"/>
    <cellStyle name="Monetario 2 2 6 2 3 3" xfId="10126" xr:uid="{00000000-0005-0000-0000-000088270000}"/>
    <cellStyle name="Monetario 2 2 6 3" xfId="10127" xr:uid="{00000000-0005-0000-0000-000089270000}"/>
    <cellStyle name="Monetario 2 2 6 3 2" xfId="10128" xr:uid="{00000000-0005-0000-0000-00008A270000}"/>
    <cellStyle name="Monetario 2 2 6 4" xfId="10129" xr:uid="{00000000-0005-0000-0000-00008B270000}"/>
    <cellStyle name="Monetario 2 2 6 4 2" xfId="10130" xr:uid="{00000000-0005-0000-0000-00008C270000}"/>
    <cellStyle name="Monetario 2 2 6 4 3" xfId="10131" xr:uid="{00000000-0005-0000-0000-00008D270000}"/>
    <cellStyle name="Monetario 2 2 6 5" xfId="10132" xr:uid="{00000000-0005-0000-0000-00008E270000}"/>
    <cellStyle name="Monetario 2 2 6 5 2" xfId="10133" xr:uid="{00000000-0005-0000-0000-00008F270000}"/>
    <cellStyle name="Monetario 2 2 6 5 3" xfId="10134" xr:uid="{00000000-0005-0000-0000-000090270000}"/>
    <cellStyle name="Monetario 2 2 6 6" xfId="10135" xr:uid="{00000000-0005-0000-0000-000091270000}"/>
    <cellStyle name="Monetario 2 2 7" xfId="10136" xr:uid="{00000000-0005-0000-0000-000092270000}"/>
    <cellStyle name="Monetario 2 2 7 2" xfId="10137" xr:uid="{00000000-0005-0000-0000-000093270000}"/>
    <cellStyle name="Monetario 2 2 7 2 2" xfId="10138" xr:uid="{00000000-0005-0000-0000-000094270000}"/>
    <cellStyle name="Monetario 2 2 7 2 3" xfId="10139" xr:uid="{00000000-0005-0000-0000-000095270000}"/>
    <cellStyle name="Monetario 2 2 7 3" xfId="10140" xr:uid="{00000000-0005-0000-0000-000096270000}"/>
    <cellStyle name="Monetario 2 2 7 4" xfId="10141" xr:uid="{00000000-0005-0000-0000-000097270000}"/>
    <cellStyle name="Monetario 2 2 7 4 2" xfId="10142" xr:uid="{00000000-0005-0000-0000-000098270000}"/>
    <cellStyle name="Monetario 2 2 7 4 3" xfId="10143" xr:uid="{00000000-0005-0000-0000-000099270000}"/>
    <cellStyle name="Monetario 2 2 7 5" xfId="10144" xr:uid="{00000000-0005-0000-0000-00009A270000}"/>
    <cellStyle name="Monetario 2 2 8" xfId="10145" xr:uid="{00000000-0005-0000-0000-00009B270000}"/>
    <cellStyle name="Monetario 2 2 8 2" xfId="10146" xr:uid="{00000000-0005-0000-0000-00009C270000}"/>
    <cellStyle name="Monetario 2 2 9" xfId="10147" xr:uid="{00000000-0005-0000-0000-00009D270000}"/>
    <cellStyle name="Monetario 2 2 9 2" xfId="10148" xr:uid="{00000000-0005-0000-0000-00009E270000}"/>
    <cellStyle name="Monetario 2 2 9 3" xfId="10149" xr:uid="{00000000-0005-0000-0000-00009F270000}"/>
    <cellStyle name="Monetario 2 2 9 4" xfId="10150" xr:uid="{00000000-0005-0000-0000-0000A0270000}"/>
    <cellStyle name="Monetario 2 2_CUENTAS BANCARIAS" xfId="10151" xr:uid="{00000000-0005-0000-0000-0000A1270000}"/>
    <cellStyle name="Monetario 2 20" xfId="10152" xr:uid="{00000000-0005-0000-0000-0000A2270000}"/>
    <cellStyle name="Monetario 2 21" xfId="10153" xr:uid="{00000000-0005-0000-0000-0000A3270000}"/>
    <cellStyle name="Monetario 2 22" xfId="10154" xr:uid="{00000000-0005-0000-0000-0000A4270000}"/>
    <cellStyle name="Monetario 2 23" xfId="10155" xr:uid="{00000000-0005-0000-0000-0000A5270000}"/>
    <cellStyle name="Monetario 2 24" xfId="10156" xr:uid="{00000000-0005-0000-0000-0000A6270000}"/>
    <cellStyle name="Monetario 2 25" xfId="10157" xr:uid="{00000000-0005-0000-0000-0000A7270000}"/>
    <cellStyle name="Monetario 2 26" xfId="10158" xr:uid="{00000000-0005-0000-0000-0000A8270000}"/>
    <cellStyle name="Monetario 2 27" xfId="10159" xr:uid="{00000000-0005-0000-0000-0000A9270000}"/>
    <cellStyle name="Monetario 2 28" xfId="10160" xr:uid="{00000000-0005-0000-0000-0000AA270000}"/>
    <cellStyle name="Monetario 2 29" xfId="10161" xr:uid="{00000000-0005-0000-0000-0000AB270000}"/>
    <cellStyle name="Monetario 2 3" xfId="10162" xr:uid="{00000000-0005-0000-0000-0000AC270000}"/>
    <cellStyle name="Monetario 2 3 2" xfId="10163" xr:uid="{00000000-0005-0000-0000-0000AD270000}"/>
    <cellStyle name="Monetario 2 30" xfId="10164" xr:uid="{00000000-0005-0000-0000-0000AE270000}"/>
    <cellStyle name="Monetario 2 31" xfId="10165" xr:uid="{00000000-0005-0000-0000-0000AF270000}"/>
    <cellStyle name="Monetario 2 32" xfId="10166" xr:uid="{00000000-0005-0000-0000-0000B0270000}"/>
    <cellStyle name="Monetario 2 33" xfId="10167" xr:uid="{00000000-0005-0000-0000-0000B1270000}"/>
    <cellStyle name="Monetario 2 34" xfId="10168" xr:uid="{00000000-0005-0000-0000-0000B2270000}"/>
    <cellStyle name="Monetario 2 35" xfId="10169" xr:uid="{00000000-0005-0000-0000-0000B3270000}"/>
    <cellStyle name="Monetario 2 36" xfId="10170" xr:uid="{00000000-0005-0000-0000-0000B4270000}"/>
    <cellStyle name="Monetario 2 37" xfId="10171" xr:uid="{00000000-0005-0000-0000-0000B5270000}"/>
    <cellStyle name="Monetario 2 38" xfId="10172" xr:uid="{00000000-0005-0000-0000-0000B6270000}"/>
    <cellStyle name="Monetario 2 39" xfId="10173" xr:uid="{00000000-0005-0000-0000-0000B7270000}"/>
    <cellStyle name="Monetario 2 4" xfId="10174" xr:uid="{00000000-0005-0000-0000-0000B8270000}"/>
    <cellStyle name="Monetario 2 4 2" xfId="10175" xr:uid="{00000000-0005-0000-0000-0000B9270000}"/>
    <cellStyle name="Monetario 2 40" xfId="10176" xr:uid="{00000000-0005-0000-0000-0000BA270000}"/>
    <cellStyle name="Monetario 2 41" xfId="10177" xr:uid="{00000000-0005-0000-0000-0000BB270000}"/>
    <cellStyle name="Monetario 2 42" xfId="10178" xr:uid="{00000000-0005-0000-0000-0000BC270000}"/>
    <cellStyle name="Monetario 2 43" xfId="10179" xr:uid="{00000000-0005-0000-0000-0000BD270000}"/>
    <cellStyle name="Monetario 2 44" xfId="10180" xr:uid="{00000000-0005-0000-0000-0000BE270000}"/>
    <cellStyle name="Monetario 2 45" xfId="10181" xr:uid="{00000000-0005-0000-0000-0000BF270000}"/>
    <cellStyle name="Monetario 2 46" xfId="10182" xr:uid="{00000000-0005-0000-0000-0000C0270000}"/>
    <cellStyle name="Monetario 2 47" xfId="10183" xr:uid="{00000000-0005-0000-0000-0000C1270000}"/>
    <cellStyle name="Monetario 2 48" xfId="10184" xr:uid="{00000000-0005-0000-0000-0000C2270000}"/>
    <cellStyle name="Monetario 2 49" xfId="10185" xr:uid="{00000000-0005-0000-0000-0000C3270000}"/>
    <cellStyle name="Monetario 2 5" xfId="10186" xr:uid="{00000000-0005-0000-0000-0000C4270000}"/>
    <cellStyle name="Monetario 2 50" xfId="10187" xr:uid="{00000000-0005-0000-0000-0000C5270000}"/>
    <cellStyle name="Monetario 2 51" xfId="10188" xr:uid="{00000000-0005-0000-0000-0000C6270000}"/>
    <cellStyle name="Monetario 2 52" xfId="10189" xr:uid="{00000000-0005-0000-0000-0000C7270000}"/>
    <cellStyle name="Monetario 2 53" xfId="10190" xr:uid="{00000000-0005-0000-0000-0000C8270000}"/>
    <cellStyle name="Monetario 2 54" xfId="10191" xr:uid="{00000000-0005-0000-0000-0000C9270000}"/>
    <cellStyle name="Monetario 2 55" xfId="10192" xr:uid="{00000000-0005-0000-0000-0000CA270000}"/>
    <cellStyle name="Monetario 2 56" xfId="10193" xr:uid="{00000000-0005-0000-0000-0000CB270000}"/>
    <cellStyle name="Monetario 2 57" xfId="10194" xr:uid="{00000000-0005-0000-0000-0000CC270000}"/>
    <cellStyle name="Monetario 2 58" xfId="10195" xr:uid="{00000000-0005-0000-0000-0000CD270000}"/>
    <cellStyle name="Monetario 2 59" xfId="10196" xr:uid="{00000000-0005-0000-0000-0000CE270000}"/>
    <cellStyle name="Monetario 2 6" xfId="10197" xr:uid="{00000000-0005-0000-0000-0000CF270000}"/>
    <cellStyle name="Monetario 2 60" xfId="10198" xr:uid="{00000000-0005-0000-0000-0000D0270000}"/>
    <cellStyle name="Monetario 2 61" xfId="10199" xr:uid="{00000000-0005-0000-0000-0000D1270000}"/>
    <cellStyle name="Monetario 2 62" xfId="10200" xr:uid="{00000000-0005-0000-0000-0000D2270000}"/>
    <cellStyle name="Monetario 2 63" xfId="10201" xr:uid="{00000000-0005-0000-0000-0000D3270000}"/>
    <cellStyle name="Monetario 2 64" xfId="10202" xr:uid="{00000000-0005-0000-0000-0000D4270000}"/>
    <cellStyle name="Monetario 2 64 2" xfId="10203" xr:uid="{00000000-0005-0000-0000-0000D5270000}"/>
    <cellStyle name="Monetario 2 65" xfId="10204" xr:uid="{00000000-0005-0000-0000-0000D6270000}"/>
    <cellStyle name="Monetario 2 65 2" xfId="10205" xr:uid="{00000000-0005-0000-0000-0000D7270000}"/>
    <cellStyle name="Monetario 2 66" xfId="10206" xr:uid="{00000000-0005-0000-0000-0000D8270000}"/>
    <cellStyle name="Monetario 2 66 2" xfId="10207" xr:uid="{00000000-0005-0000-0000-0000D9270000}"/>
    <cellStyle name="Monetario 2 67" xfId="10208" xr:uid="{00000000-0005-0000-0000-0000DA270000}"/>
    <cellStyle name="Monetario 2 68" xfId="10209" xr:uid="{00000000-0005-0000-0000-0000DB270000}"/>
    <cellStyle name="Monetario 2 7" xfId="10210" xr:uid="{00000000-0005-0000-0000-0000DC270000}"/>
    <cellStyle name="Monetario 2 8" xfId="10211" xr:uid="{00000000-0005-0000-0000-0000DD270000}"/>
    <cellStyle name="Monetario 2 9" xfId="10212" xr:uid="{00000000-0005-0000-0000-0000DE270000}"/>
    <cellStyle name="Monetario 2_ DOCT  2006" xfId="10213" xr:uid="{00000000-0005-0000-0000-0000DF270000}"/>
    <cellStyle name="Monetario 20" xfId="10214" xr:uid="{00000000-0005-0000-0000-0000E0270000}"/>
    <cellStyle name="Monetario 21" xfId="10215" xr:uid="{00000000-0005-0000-0000-0000E1270000}"/>
    <cellStyle name="Monetario 22" xfId="10216" xr:uid="{00000000-0005-0000-0000-0000E2270000}"/>
    <cellStyle name="Monetario 23" xfId="10217" xr:uid="{00000000-0005-0000-0000-0000E3270000}"/>
    <cellStyle name="Monetario 24" xfId="10218" xr:uid="{00000000-0005-0000-0000-0000E4270000}"/>
    <cellStyle name="Monetario 25" xfId="10219" xr:uid="{00000000-0005-0000-0000-0000E5270000}"/>
    <cellStyle name="Monetario 26" xfId="10220" xr:uid="{00000000-0005-0000-0000-0000E6270000}"/>
    <cellStyle name="Monetario 27" xfId="10221" xr:uid="{00000000-0005-0000-0000-0000E7270000}"/>
    <cellStyle name="Monetario 28" xfId="10222" xr:uid="{00000000-0005-0000-0000-0000E8270000}"/>
    <cellStyle name="Monetario 29" xfId="10223" xr:uid="{00000000-0005-0000-0000-0000E9270000}"/>
    <cellStyle name="Monetario 3" xfId="10224" xr:uid="{00000000-0005-0000-0000-0000EA270000}"/>
    <cellStyle name="Monetario 3 10" xfId="10225" xr:uid="{00000000-0005-0000-0000-0000EB270000}"/>
    <cellStyle name="Monetario 3 10 2" xfId="10226" xr:uid="{00000000-0005-0000-0000-0000EC270000}"/>
    <cellStyle name="Monetario 3 11" xfId="10227" xr:uid="{00000000-0005-0000-0000-0000ED270000}"/>
    <cellStyle name="Monetario 3 12" xfId="10228" xr:uid="{00000000-0005-0000-0000-0000EE270000}"/>
    <cellStyle name="Monetario 3 13" xfId="10229" xr:uid="{00000000-0005-0000-0000-0000EF270000}"/>
    <cellStyle name="Monetario 3 14" xfId="10230" xr:uid="{00000000-0005-0000-0000-0000F0270000}"/>
    <cellStyle name="Monetario 3 2" xfId="10231" xr:uid="{00000000-0005-0000-0000-0000F1270000}"/>
    <cellStyle name="Monetario 3 2 2" xfId="10232" xr:uid="{00000000-0005-0000-0000-0000F2270000}"/>
    <cellStyle name="Monetario 3 3" xfId="10233" xr:uid="{00000000-0005-0000-0000-0000F3270000}"/>
    <cellStyle name="Monetario 3 4" xfId="10234" xr:uid="{00000000-0005-0000-0000-0000F4270000}"/>
    <cellStyle name="Monetario 3 5" xfId="10235" xr:uid="{00000000-0005-0000-0000-0000F5270000}"/>
    <cellStyle name="Monetario 3 6" xfId="10236" xr:uid="{00000000-0005-0000-0000-0000F6270000}"/>
    <cellStyle name="Monetario 3 7" xfId="10237" xr:uid="{00000000-0005-0000-0000-0000F7270000}"/>
    <cellStyle name="Monetario 3 8" xfId="10238" xr:uid="{00000000-0005-0000-0000-0000F8270000}"/>
    <cellStyle name="Monetario 3 9" xfId="10239" xr:uid="{00000000-0005-0000-0000-0000F9270000}"/>
    <cellStyle name="Monetario 30" xfId="10240" xr:uid="{00000000-0005-0000-0000-0000FA270000}"/>
    <cellStyle name="Monetario 31" xfId="10241" xr:uid="{00000000-0005-0000-0000-0000FB270000}"/>
    <cellStyle name="Monetario 32" xfId="10242" xr:uid="{00000000-0005-0000-0000-0000FC270000}"/>
    <cellStyle name="Monetario 33" xfId="10243" xr:uid="{00000000-0005-0000-0000-0000FD270000}"/>
    <cellStyle name="Monetario 34" xfId="10244" xr:uid="{00000000-0005-0000-0000-0000FE270000}"/>
    <cellStyle name="Monetario 35" xfId="10245" xr:uid="{00000000-0005-0000-0000-0000FF270000}"/>
    <cellStyle name="Monetario 36" xfId="10246" xr:uid="{00000000-0005-0000-0000-000000280000}"/>
    <cellStyle name="Monetario 37" xfId="10247" xr:uid="{00000000-0005-0000-0000-000001280000}"/>
    <cellStyle name="Monetario 38" xfId="10248" xr:uid="{00000000-0005-0000-0000-000002280000}"/>
    <cellStyle name="Monetario 39" xfId="10249" xr:uid="{00000000-0005-0000-0000-000003280000}"/>
    <cellStyle name="Monetario 4" xfId="10250" xr:uid="{00000000-0005-0000-0000-000004280000}"/>
    <cellStyle name="Monetario 4 10" xfId="10251" xr:uid="{00000000-0005-0000-0000-000005280000}"/>
    <cellStyle name="Monetario 4 10 2" xfId="10252" xr:uid="{00000000-0005-0000-0000-000006280000}"/>
    <cellStyle name="Monetario 4 10 2 2" xfId="10253" xr:uid="{00000000-0005-0000-0000-000007280000}"/>
    <cellStyle name="Monetario 4 10 2 3" xfId="10254" xr:uid="{00000000-0005-0000-0000-000008280000}"/>
    <cellStyle name="Monetario 4 11" xfId="10255" xr:uid="{00000000-0005-0000-0000-000009280000}"/>
    <cellStyle name="Monetario 4 12" xfId="10256" xr:uid="{00000000-0005-0000-0000-00000A280000}"/>
    <cellStyle name="Monetario 4 13" xfId="10257" xr:uid="{00000000-0005-0000-0000-00000B280000}"/>
    <cellStyle name="Monetario 4 14" xfId="10258" xr:uid="{00000000-0005-0000-0000-00000C280000}"/>
    <cellStyle name="Monetario 4 15" xfId="10259" xr:uid="{00000000-0005-0000-0000-00000D280000}"/>
    <cellStyle name="Monetario 4 16" xfId="10260" xr:uid="{00000000-0005-0000-0000-00000E280000}"/>
    <cellStyle name="Monetario 4 17" xfId="10261" xr:uid="{00000000-0005-0000-0000-00000F280000}"/>
    <cellStyle name="Monetario 4 18" xfId="10262" xr:uid="{00000000-0005-0000-0000-000010280000}"/>
    <cellStyle name="Monetario 4 19" xfId="10263" xr:uid="{00000000-0005-0000-0000-000011280000}"/>
    <cellStyle name="Monetario 4 2" xfId="10264" xr:uid="{00000000-0005-0000-0000-000012280000}"/>
    <cellStyle name="Monetario 4 2 10" xfId="10265" xr:uid="{00000000-0005-0000-0000-000013280000}"/>
    <cellStyle name="Monetario 4 2 11" xfId="10266" xr:uid="{00000000-0005-0000-0000-000014280000}"/>
    <cellStyle name="Monetario 4 2 12" xfId="10267" xr:uid="{00000000-0005-0000-0000-000015280000}"/>
    <cellStyle name="Monetario 4 2 2" xfId="10268" xr:uid="{00000000-0005-0000-0000-000016280000}"/>
    <cellStyle name="Monetario 4 2 2 2" xfId="10269" xr:uid="{00000000-0005-0000-0000-000017280000}"/>
    <cellStyle name="Monetario 4 2 2 2 2" xfId="10270" xr:uid="{00000000-0005-0000-0000-000018280000}"/>
    <cellStyle name="Monetario 4 2 2 3" xfId="10271" xr:uid="{00000000-0005-0000-0000-000019280000}"/>
    <cellStyle name="Monetario 4 2 3" xfId="10272" xr:uid="{00000000-0005-0000-0000-00001A280000}"/>
    <cellStyle name="Monetario 4 2 3 2" xfId="10273" xr:uid="{00000000-0005-0000-0000-00001B280000}"/>
    <cellStyle name="Monetario 4 2 4" xfId="10274" xr:uid="{00000000-0005-0000-0000-00001C280000}"/>
    <cellStyle name="Monetario 4 2 5" xfId="10275" xr:uid="{00000000-0005-0000-0000-00001D280000}"/>
    <cellStyle name="Monetario 4 2 6" xfId="10276" xr:uid="{00000000-0005-0000-0000-00001E280000}"/>
    <cellStyle name="Monetario 4 2 7" xfId="10277" xr:uid="{00000000-0005-0000-0000-00001F280000}"/>
    <cellStyle name="Monetario 4 2 8" xfId="10278" xr:uid="{00000000-0005-0000-0000-000020280000}"/>
    <cellStyle name="Monetario 4 2 9" xfId="10279" xr:uid="{00000000-0005-0000-0000-000021280000}"/>
    <cellStyle name="Monetario 4 20" xfId="10280" xr:uid="{00000000-0005-0000-0000-000022280000}"/>
    <cellStyle name="Monetario 4 21" xfId="10281" xr:uid="{00000000-0005-0000-0000-000023280000}"/>
    <cellStyle name="Monetario 4 22" xfId="10282" xr:uid="{00000000-0005-0000-0000-000024280000}"/>
    <cellStyle name="Monetario 4 23" xfId="10283" xr:uid="{00000000-0005-0000-0000-000025280000}"/>
    <cellStyle name="Monetario 4 24" xfId="10284" xr:uid="{00000000-0005-0000-0000-000026280000}"/>
    <cellStyle name="Monetario 4 25" xfId="10285" xr:uid="{00000000-0005-0000-0000-000027280000}"/>
    <cellStyle name="Monetario 4 26" xfId="10286" xr:uid="{00000000-0005-0000-0000-000028280000}"/>
    <cellStyle name="Monetario 4 27" xfId="10287" xr:uid="{00000000-0005-0000-0000-000029280000}"/>
    <cellStyle name="Monetario 4 28" xfId="10288" xr:uid="{00000000-0005-0000-0000-00002A280000}"/>
    <cellStyle name="Monetario 4 29" xfId="10289" xr:uid="{00000000-0005-0000-0000-00002B280000}"/>
    <cellStyle name="Monetario 4 3" xfId="10290" xr:uid="{00000000-0005-0000-0000-00002C280000}"/>
    <cellStyle name="Monetario 4 3 2" xfId="10291" xr:uid="{00000000-0005-0000-0000-00002D280000}"/>
    <cellStyle name="Monetario 4 3 2 2" xfId="10292" xr:uid="{00000000-0005-0000-0000-00002E280000}"/>
    <cellStyle name="Monetario 4 3 2 2 2" xfId="10293" xr:uid="{00000000-0005-0000-0000-00002F280000}"/>
    <cellStyle name="Monetario 4 3 2 3" xfId="10294" xr:uid="{00000000-0005-0000-0000-000030280000}"/>
    <cellStyle name="Monetario 4 3 3" xfId="10295" xr:uid="{00000000-0005-0000-0000-000031280000}"/>
    <cellStyle name="Monetario 4 3 3 2" xfId="10296" xr:uid="{00000000-0005-0000-0000-000032280000}"/>
    <cellStyle name="Monetario 4 3 4" xfId="10297" xr:uid="{00000000-0005-0000-0000-000033280000}"/>
    <cellStyle name="Monetario 4 30" xfId="10298" xr:uid="{00000000-0005-0000-0000-000034280000}"/>
    <cellStyle name="Monetario 4 31" xfId="10299" xr:uid="{00000000-0005-0000-0000-000035280000}"/>
    <cellStyle name="Monetario 4 32" xfId="10300" xr:uid="{00000000-0005-0000-0000-000036280000}"/>
    <cellStyle name="Monetario 4 33" xfId="10301" xr:uid="{00000000-0005-0000-0000-000037280000}"/>
    <cellStyle name="Monetario 4 34" xfId="10302" xr:uid="{00000000-0005-0000-0000-000038280000}"/>
    <cellStyle name="Monetario 4 35" xfId="10303" xr:uid="{00000000-0005-0000-0000-000039280000}"/>
    <cellStyle name="Monetario 4 36" xfId="10304" xr:uid="{00000000-0005-0000-0000-00003A280000}"/>
    <cellStyle name="Monetario 4 37" xfId="10305" xr:uid="{00000000-0005-0000-0000-00003B280000}"/>
    <cellStyle name="Monetario 4 38" xfId="10306" xr:uid="{00000000-0005-0000-0000-00003C280000}"/>
    <cellStyle name="Monetario 4 39" xfId="10307" xr:uid="{00000000-0005-0000-0000-00003D280000}"/>
    <cellStyle name="Monetario 4 4" xfId="10308" xr:uid="{00000000-0005-0000-0000-00003E280000}"/>
    <cellStyle name="Monetario 4 4 2" xfId="10309" xr:uid="{00000000-0005-0000-0000-00003F280000}"/>
    <cellStyle name="Monetario 4 4 2 2" xfId="10310" xr:uid="{00000000-0005-0000-0000-000040280000}"/>
    <cellStyle name="Monetario 4 4 2 2 2" xfId="10311" xr:uid="{00000000-0005-0000-0000-000041280000}"/>
    <cellStyle name="Monetario 4 4 2 3" xfId="10312" xr:uid="{00000000-0005-0000-0000-000042280000}"/>
    <cellStyle name="Monetario 4 4 3" xfId="10313" xr:uid="{00000000-0005-0000-0000-000043280000}"/>
    <cellStyle name="Monetario 4 4 3 2" xfId="10314" xr:uid="{00000000-0005-0000-0000-000044280000}"/>
    <cellStyle name="Monetario 4 4 4" xfId="10315" xr:uid="{00000000-0005-0000-0000-000045280000}"/>
    <cellStyle name="Monetario 4 40" xfId="10316" xr:uid="{00000000-0005-0000-0000-000046280000}"/>
    <cellStyle name="Monetario 4 41" xfId="10317" xr:uid="{00000000-0005-0000-0000-000047280000}"/>
    <cellStyle name="Monetario 4 42" xfId="10318" xr:uid="{00000000-0005-0000-0000-000048280000}"/>
    <cellStyle name="Monetario 4 43" xfId="10319" xr:uid="{00000000-0005-0000-0000-000049280000}"/>
    <cellStyle name="Monetario 4 44" xfId="10320" xr:uid="{00000000-0005-0000-0000-00004A280000}"/>
    <cellStyle name="Monetario 4 45" xfId="10321" xr:uid="{00000000-0005-0000-0000-00004B280000}"/>
    <cellStyle name="Monetario 4 46" xfId="10322" xr:uid="{00000000-0005-0000-0000-00004C280000}"/>
    <cellStyle name="Monetario 4 47" xfId="10323" xr:uid="{00000000-0005-0000-0000-00004D280000}"/>
    <cellStyle name="Monetario 4 48" xfId="10324" xr:uid="{00000000-0005-0000-0000-00004E280000}"/>
    <cellStyle name="Monetario 4 49" xfId="10325" xr:uid="{00000000-0005-0000-0000-00004F280000}"/>
    <cellStyle name="Monetario 4 5" xfId="10326" xr:uid="{00000000-0005-0000-0000-000050280000}"/>
    <cellStyle name="Monetario 4 5 2" xfId="10327" xr:uid="{00000000-0005-0000-0000-000051280000}"/>
    <cellStyle name="Monetario 4 5 2 2" xfId="10328" xr:uid="{00000000-0005-0000-0000-000052280000}"/>
    <cellStyle name="Monetario 4 5 3" xfId="10329" xr:uid="{00000000-0005-0000-0000-000053280000}"/>
    <cellStyle name="Monetario 4 5 3 2" xfId="10330" xr:uid="{00000000-0005-0000-0000-000054280000}"/>
    <cellStyle name="Monetario 4 5 4" xfId="10331" xr:uid="{00000000-0005-0000-0000-000055280000}"/>
    <cellStyle name="Monetario 4 5 4 2" xfId="10332" xr:uid="{00000000-0005-0000-0000-000056280000}"/>
    <cellStyle name="Monetario 4 5 4 3" xfId="10333" xr:uid="{00000000-0005-0000-0000-000057280000}"/>
    <cellStyle name="Monetario 4 5 4 3 2" xfId="10334" xr:uid="{00000000-0005-0000-0000-000058280000}"/>
    <cellStyle name="Monetario 4 5 4 3 3" xfId="10335" xr:uid="{00000000-0005-0000-0000-000059280000}"/>
    <cellStyle name="Monetario 4 5 4 4" xfId="10336" xr:uid="{00000000-0005-0000-0000-00005A280000}"/>
    <cellStyle name="Monetario 4 5 5" xfId="10337" xr:uid="{00000000-0005-0000-0000-00005B280000}"/>
    <cellStyle name="Monetario 4 5 5 2" xfId="10338" xr:uid="{00000000-0005-0000-0000-00005C280000}"/>
    <cellStyle name="Monetario 4 5 5 3" xfId="10339" xr:uid="{00000000-0005-0000-0000-00005D280000}"/>
    <cellStyle name="Monetario 4 50" xfId="10340" xr:uid="{00000000-0005-0000-0000-00005E280000}"/>
    <cellStyle name="Monetario 4 51" xfId="10341" xr:uid="{00000000-0005-0000-0000-00005F280000}"/>
    <cellStyle name="Monetario 4 52" xfId="10342" xr:uid="{00000000-0005-0000-0000-000060280000}"/>
    <cellStyle name="Monetario 4 53" xfId="10343" xr:uid="{00000000-0005-0000-0000-000061280000}"/>
    <cellStyle name="Monetario 4 54" xfId="10344" xr:uid="{00000000-0005-0000-0000-000062280000}"/>
    <cellStyle name="Monetario 4 55" xfId="10345" xr:uid="{00000000-0005-0000-0000-000063280000}"/>
    <cellStyle name="Monetario 4 56" xfId="10346" xr:uid="{00000000-0005-0000-0000-000064280000}"/>
    <cellStyle name="Monetario 4 57" xfId="10347" xr:uid="{00000000-0005-0000-0000-000065280000}"/>
    <cellStyle name="Monetario 4 58" xfId="10348" xr:uid="{00000000-0005-0000-0000-000066280000}"/>
    <cellStyle name="Monetario 4 59" xfId="10349" xr:uid="{00000000-0005-0000-0000-000067280000}"/>
    <cellStyle name="Monetario 4 6" xfId="10350" xr:uid="{00000000-0005-0000-0000-000068280000}"/>
    <cellStyle name="Monetario 4 6 2" xfId="10351" xr:uid="{00000000-0005-0000-0000-000069280000}"/>
    <cellStyle name="Monetario 4 6 2 2" xfId="10352" xr:uid="{00000000-0005-0000-0000-00006A280000}"/>
    <cellStyle name="Monetario 4 6 2 3" xfId="10353" xr:uid="{00000000-0005-0000-0000-00006B280000}"/>
    <cellStyle name="Monetario 4 6 2 3 2" xfId="10354" xr:uid="{00000000-0005-0000-0000-00006C280000}"/>
    <cellStyle name="Monetario 4 6 2 3 3" xfId="10355" xr:uid="{00000000-0005-0000-0000-00006D280000}"/>
    <cellStyle name="Monetario 4 6 3" xfId="10356" xr:uid="{00000000-0005-0000-0000-00006E280000}"/>
    <cellStyle name="Monetario 4 6 3 2" xfId="10357" xr:uid="{00000000-0005-0000-0000-00006F280000}"/>
    <cellStyle name="Monetario 4 6 4" xfId="10358" xr:uid="{00000000-0005-0000-0000-000070280000}"/>
    <cellStyle name="Monetario 4 6 4 2" xfId="10359" xr:uid="{00000000-0005-0000-0000-000071280000}"/>
    <cellStyle name="Monetario 4 6 4 3" xfId="10360" xr:uid="{00000000-0005-0000-0000-000072280000}"/>
    <cellStyle name="Monetario 4 6 5" xfId="10361" xr:uid="{00000000-0005-0000-0000-000073280000}"/>
    <cellStyle name="Monetario 4 6 5 2" xfId="10362" xr:uid="{00000000-0005-0000-0000-000074280000}"/>
    <cellStyle name="Monetario 4 6 5 3" xfId="10363" xr:uid="{00000000-0005-0000-0000-000075280000}"/>
    <cellStyle name="Monetario 4 6 6" xfId="10364" xr:uid="{00000000-0005-0000-0000-000076280000}"/>
    <cellStyle name="Monetario 4 60" xfId="10365" xr:uid="{00000000-0005-0000-0000-000077280000}"/>
    <cellStyle name="Monetario 4 61" xfId="10366" xr:uid="{00000000-0005-0000-0000-000078280000}"/>
    <cellStyle name="Monetario 4 62" xfId="10367" xr:uid="{00000000-0005-0000-0000-000079280000}"/>
    <cellStyle name="Monetario 4 62 2" xfId="10368" xr:uid="{00000000-0005-0000-0000-00007A280000}"/>
    <cellStyle name="Monetario 4 7" xfId="10369" xr:uid="{00000000-0005-0000-0000-00007B280000}"/>
    <cellStyle name="Monetario 4 7 2" xfId="10370" xr:uid="{00000000-0005-0000-0000-00007C280000}"/>
    <cellStyle name="Monetario 4 7 2 2" xfId="10371" xr:uid="{00000000-0005-0000-0000-00007D280000}"/>
    <cellStyle name="Monetario 4 7 2 3" xfId="10372" xr:uid="{00000000-0005-0000-0000-00007E280000}"/>
    <cellStyle name="Monetario 4 7 3" xfId="10373" xr:uid="{00000000-0005-0000-0000-00007F280000}"/>
    <cellStyle name="Monetario 4 7 4" xfId="10374" xr:uid="{00000000-0005-0000-0000-000080280000}"/>
    <cellStyle name="Monetario 4 7 4 2" xfId="10375" xr:uid="{00000000-0005-0000-0000-000081280000}"/>
    <cellStyle name="Monetario 4 7 4 3" xfId="10376" xr:uid="{00000000-0005-0000-0000-000082280000}"/>
    <cellStyle name="Monetario 4 7 5" xfId="10377" xr:uid="{00000000-0005-0000-0000-000083280000}"/>
    <cellStyle name="Monetario 4 8" xfId="10378" xr:uid="{00000000-0005-0000-0000-000084280000}"/>
    <cellStyle name="Monetario 4 8 2" xfId="10379" xr:uid="{00000000-0005-0000-0000-000085280000}"/>
    <cellStyle name="Monetario 4 9" xfId="10380" xr:uid="{00000000-0005-0000-0000-000086280000}"/>
    <cellStyle name="Monetario 4 9 2" xfId="10381" xr:uid="{00000000-0005-0000-0000-000087280000}"/>
    <cellStyle name="Monetario 4 9 3" xfId="10382" xr:uid="{00000000-0005-0000-0000-000088280000}"/>
    <cellStyle name="Monetario 4 9 4" xfId="10383" xr:uid="{00000000-0005-0000-0000-000089280000}"/>
    <cellStyle name="Monetario 4_CUENTAS BANCARIAS" xfId="10384" xr:uid="{00000000-0005-0000-0000-00008A280000}"/>
    <cellStyle name="Monetario 40" xfId="10385" xr:uid="{00000000-0005-0000-0000-00008B280000}"/>
    <cellStyle name="Monetario 41" xfId="10386" xr:uid="{00000000-0005-0000-0000-00008C280000}"/>
    <cellStyle name="Monetario 42" xfId="10387" xr:uid="{00000000-0005-0000-0000-00008D280000}"/>
    <cellStyle name="Monetario 43" xfId="10388" xr:uid="{00000000-0005-0000-0000-00008E280000}"/>
    <cellStyle name="Monetario 44" xfId="10389" xr:uid="{00000000-0005-0000-0000-00008F280000}"/>
    <cellStyle name="Monetario 45" xfId="10390" xr:uid="{00000000-0005-0000-0000-000090280000}"/>
    <cellStyle name="Monetario 46" xfId="10391" xr:uid="{00000000-0005-0000-0000-000091280000}"/>
    <cellStyle name="Monetario 47" xfId="10392" xr:uid="{00000000-0005-0000-0000-000092280000}"/>
    <cellStyle name="Monetario 48" xfId="10393" xr:uid="{00000000-0005-0000-0000-000093280000}"/>
    <cellStyle name="Monetario 49" xfId="10394" xr:uid="{00000000-0005-0000-0000-000094280000}"/>
    <cellStyle name="Monetario 5" xfId="10395" xr:uid="{00000000-0005-0000-0000-000095280000}"/>
    <cellStyle name="Monetario 5 10" xfId="10396" xr:uid="{00000000-0005-0000-0000-000096280000}"/>
    <cellStyle name="Monetario 5 11" xfId="10397" xr:uid="{00000000-0005-0000-0000-000097280000}"/>
    <cellStyle name="Monetario 5 12" xfId="10398" xr:uid="{00000000-0005-0000-0000-000098280000}"/>
    <cellStyle name="Monetario 5 12 2" xfId="10399" xr:uid="{00000000-0005-0000-0000-000099280000}"/>
    <cellStyle name="Monetario 5 2" xfId="10400" xr:uid="{00000000-0005-0000-0000-00009A280000}"/>
    <cellStyle name="Monetario 5 2 2" xfId="10401" xr:uid="{00000000-0005-0000-0000-00009B280000}"/>
    <cellStyle name="Monetario 5 2 2 2" xfId="10402" xr:uid="{00000000-0005-0000-0000-00009C280000}"/>
    <cellStyle name="Monetario 5 2 3" xfId="10403" xr:uid="{00000000-0005-0000-0000-00009D280000}"/>
    <cellStyle name="Monetario 5 2 3 2" xfId="10404" xr:uid="{00000000-0005-0000-0000-00009E280000}"/>
    <cellStyle name="Monetario 5 3" xfId="10405" xr:uid="{00000000-0005-0000-0000-00009F280000}"/>
    <cellStyle name="Monetario 5 3 2" xfId="10406" xr:uid="{00000000-0005-0000-0000-0000A0280000}"/>
    <cellStyle name="Monetario 5 4" xfId="10407" xr:uid="{00000000-0005-0000-0000-0000A1280000}"/>
    <cellStyle name="Monetario 5 5" xfId="10408" xr:uid="{00000000-0005-0000-0000-0000A2280000}"/>
    <cellStyle name="Monetario 5 6" xfId="10409" xr:uid="{00000000-0005-0000-0000-0000A3280000}"/>
    <cellStyle name="Monetario 5 7" xfId="10410" xr:uid="{00000000-0005-0000-0000-0000A4280000}"/>
    <cellStyle name="Monetario 5 8" xfId="10411" xr:uid="{00000000-0005-0000-0000-0000A5280000}"/>
    <cellStyle name="Monetario 5 9" xfId="10412" xr:uid="{00000000-0005-0000-0000-0000A6280000}"/>
    <cellStyle name="Monetario 50" xfId="10413" xr:uid="{00000000-0005-0000-0000-0000A7280000}"/>
    <cellStyle name="Monetario 51" xfId="10414" xr:uid="{00000000-0005-0000-0000-0000A8280000}"/>
    <cellStyle name="Monetario 52" xfId="10415" xr:uid="{00000000-0005-0000-0000-0000A9280000}"/>
    <cellStyle name="Monetario 53" xfId="10416" xr:uid="{00000000-0005-0000-0000-0000AA280000}"/>
    <cellStyle name="Monetario 54" xfId="10417" xr:uid="{00000000-0005-0000-0000-0000AB280000}"/>
    <cellStyle name="Monetario 55" xfId="10418" xr:uid="{00000000-0005-0000-0000-0000AC280000}"/>
    <cellStyle name="Monetario 56" xfId="10419" xr:uid="{00000000-0005-0000-0000-0000AD280000}"/>
    <cellStyle name="Monetario 57" xfId="10420" xr:uid="{00000000-0005-0000-0000-0000AE280000}"/>
    <cellStyle name="Monetario 58" xfId="10421" xr:uid="{00000000-0005-0000-0000-0000AF280000}"/>
    <cellStyle name="Monetario 59" xfId="10422" xr:uid="{00000000-0005-0000-0000-0000B0280000}"/>
    <cellStyle name="Monetario 6" xfId="10423" xr:uid="{00000000-0005-0000-0000-0000B1280000}"/>
    <cellStyle name="Monetario 6 2" xfId="10424" xr:uid="{00000000-0005-0000-0000-0000B2280000}"/>
    <cellStyle name="Monetario 6 2 2" xfId="10425" xr:uid="{00000000-0005-0000-0000-0000B3280000}"/>
    <cellStyle name="Monetario 6 2 2 2" xfId="10426" xr:uid="{00000000-0005-0000-0000-0000B4280000}"/>
    <cellStyle name="Monetario 6 2 3" xfId="10427" xr:uid="{00000000-0005-0000-0000-0000B5280000}"/>
    <cellStyle name="Monetario 6 2 4" xfId="10428" xr:uid="{00000000-0005-0000-0000-0000B6280000}"/>
    <cellStyle name="Monetario 6 3" xfId="10429" xr:uid="{00000000-0005-0000-0000-0000B7280000}"/>
    <cellStyle name="Monetario 6 3 2" xfId="10430" xr:uid="{00000000-0005-0000-0000-0000B8280000}"/>
    <cellStyle name="Monetario 6 3 3" xfId="10431" xr:uid="{00000000-0005-0000-0000-0000B9280000}"/>
    <cellStyle name="Monetario 6 4" xfId="10432" xr:uid="{00000000-0005-0000-0000-0000BA280000}"/>
    <cellStyle name="Monetario 60" xfId="10433" xr:uid="{00000000-0005-0000-0000-0000BB280000}"/>
    <cellStyle name="Monetario 61" xfId="10434" xr:uid="{00000000-0005-0000-0000-0000BC280000}"/>
    <cellStyle name="Monetario 62" xfId="10435" xr:uid="{00000000-0005-0000-0000-0000BD280000}"/>
    <cellStyle name="Monetario 63" xfId="10436" xr:uid="{00000000-0005-0000-0000-0000BE280000}"/>
    <cellStyle name="Monetario 64" xfId="10437" xr:uid="{00000000-0005-0000-0000-0000BF280000}"/>
    <cellStyle name="Monetario 65" xfId="10438" xr:uid="{00000000-0005-0000-0000-0000C0280000}"/>
    <cellStyle name="Monetario 65 2" xfId="10439" xr:uid="{00000000-0005-0000-0000-0000C1280000}"/>
    <cellStyle name="Monetario 65 2 2" xfId="10440" xr:uid="{00000000-0005-0000-0000-0000C2280000}"/>
    <cellStyle name="Monetario 65 3" xfId="10441" xr:uid="{00000000-0005-0000-0000-0000C3280000}"/>
    <cellStyle name="Monetario 66" xfId="10442" xr:uid="{00000000-0005-0000-0000-0000C4280000}"/>
    <cellStyle name="Monetario 67" xfId="10443" xr:uid="{00000000-0005-0000-0000-0000C5280000}"/>
    <cellStyle name="Monetario 68" xfId="10444" xr:uid="{00000000-0005-0000-0000-0000C6280000}"/>
    <cellStyle name="Monetario 68 2" xfId="10445" xr:uid="{00000000-0005-0000-0000-0000C7280000}"/>
    <cellStyle name="Monetario 69" xfId="10446" xr:uid="{00000000-0005-0000-0000-0000C8280000}"/>
    <cellStyle name="Monetario 69 2" xfId="10447" xr:uid="{00000000-0005-0000-0000-0000C9280000}"/>
    <cellStyle name="Monetario 7" xfId="10448" xr:uid="{00000000-0005-0000-0000-0000CA280000}"/>
    <cellStyle name="Monetario 7 2" xfId="10449" xr:uid="{00000000-0005-0000-0000-0000CB280000}"/>
    <cellStyle name="Monetario 7 2 2" xfId="10450" xr:uid="{00000000-0005-0000-0000-0000CC280000}"/>
    <cellStyle name="Monetario 7 2 2 2" xfId="10451" xr:uid="{00000000-0005-0000-0000-0000CD280000}"/>
    <cellStyle name="Monetario 7 2 3" xfId="10452" xr:uid="{00000000-0005-0000-0000-0000CE280000}"/>
    <cellStyle name="Monetario 7 2 4" xfId="10453" xr:uid="{00000000-0005-0000-0000-0000CF280000}"/>
    <cellStyle name="Monetario 7 3" xfId="10454" xr:uid="{00000000-0005-0000-0000-0000D0280000}"/>
    <cellStyle name="Monetario 7 3 2" xfId="10455" xr:uid="{00000000-0005-0000-0000-0000D1280000}"/>
    <cellStyle name="Monetario 7 3 3" xfId="10456" xr:uid="{00000000-0005-0000-0000-0000D2280000}"/>
    <cellStyle name="Monetario 7 4" xfId="10457" xr:uid="{00000000-0005-0000-0000-0000D3280000}"/>
    <cellStyle name="Monetario 70" xfId="10458" xr:uid="{00000000-0005-0000-0000-0000D4280000}"/>
    <cellStyle name="Monetario 70 2" xfId="10459" xr:uid="{00000000-0005-0000-0000-0000D5280000}"/>
    <cellStyle name="Monetario 8" xfId="10460" xr:uid="{00000000-0005-0000-0000-0000D6280000}"/>
    <cellStyle name="Monetario 8 2" xfId="10461" xr:uid="{00000000-0005-0000-0000-0000D7280000}"/>
    <cellStyle name="Monetario 8 2 2" xfId="10462" xr:uid="{00000000-0005-0000-0000-0000D8280000}"/>
    <cellStyle name="Monetario 8 2 3" xfId="10463" xr:uid="{00000000-0005-0000-0000-0000D9280000}"/>
    <cellStyle name="Monetario 8 3" xfId="10464" xr:uid="{00000000-0005-0000-0000-0000DA280000}"/>
    <cellStyle name="Monetario 8 3 2" xfId="10465" xr:uid="{00000000-0005-0000-0000-0000DB280000}"/>
    <cellStyle name="Monetario 8 3 3" xfId="10466" xr:uid="{00000000-0005-0000-0000-0000DC280000}"/>
    <cellStyle name="Monetario 8 4" xfId="10467" xr:uid="{00000000-0005-0000-0000-0000DD280000}"/>
    <cellStyle name="Monetario 8 4 2" xfId="10468" xr:uid="{00000000-0005-0000-0000-0000DE280000}"/>
    <cellStyle name="Monetario 8 4 3" xfId="10469" xr:uid="{00000000-0005-0000-0000-0000DF280000}"/>
    <cellStyle name="Monetario 8 4 3 2" xfId="10470" xr:uid="{00000000-0005-0000-0000-0000E0280000}"/>
    <cellStyle name="Monetario 8 4 3 3" xfId="10471" xr:uid="{00000000-0005-0000-0000-0000E1280000}"/>
    <cellStyle name="Monetario 8 4 4" xfId="10472" xr:uid="{00000000-0005-0000-0000-0000E2280000}"/>
    <cellStyle name="Monetario 8 5" xfId="10473" xr:uid="{00000000-0005-0000-0000-0000E3280000}"/>
    <cellStyle name="Monetario 8 5 2" xfId="10474" xr:uid="{00000000-0005-0000-0000-0000E4280000}"/>
    <cellStyle name="Monetario 8 5 3" xfId="10475" xr:uid="{00000000-0005-0000-0000-0000E5280000}"/>
    <cellStyle name="Monetario 9" xfId="10476" xr:uid="{00000000-0005-0000-0000-0000E6280000}"/>
    <cellStyle name="Monetario 9 2" xfId="10477" xr:uid="{00000000-0005-0000-0000-0000E7280000}"/>
    <cellStyle name="Monetario 9 2 2" xfId="10478" xr:uid="{00000000-0005-0000-0000-0000E8280000}"/>
    <cellStyle name="Monetario 9 2 3" xfId="10479" xr:uid="{00000000-0005-0000-0000-0000E9280000}"/>
    <cellStyle name="Monetario 9 2 3 2" xfId="10480" xr:uid="{00000000-0005-0000-0000-0000EA280000}"/>
    <cellStyle name="Monetario 9 2 3 3" xfId="10481" xr:uid="{00000000-0005-0000-0000-0000EB280000}"/>
    <cellStyle name="Monetario 9 2 4" xfId="10482" xr:uid="{00000000-0005-0000-0000-0000EC280000}"/>
    <cellStyle name="Monetario 9 3" xfId="10483" xr:uid="{00000000-0005-0000-0000-0000ED280000}"/>
    <cellStyle name="Monetario 9 3 2" xfId="10484" xr:uid="{00000000-0005-0000-0000-0000EE280000}"/>
    <cellStyle name="Monetario 9 3 3" xfId="10485" xr:uid="{00000000-0005-0000-0000-0000EF280000}"/>
    <cellStyle name="Monetario 9 4" xfId="10486" xr:uid="{00000000-0005-0000-0000-0000F0280000}"/>
    <cellStyle name="Monetario 9 4 2" xfId="10487" xr:uid="{00000000-0005-0000-0000-0000F1280000}"/>
    <cellStyle name="Monetario 9 4 3" xfId="10488" xr:uid="{00000000-0005-0000-0000-0000F2280000}"/>
    <cellStyle name="Monetario 9 5" xfId="10489" xr:uid="{00000000-0005-0000-0000-0000F3280000}"/>
    <cellStyle name="Monetario 9 5 2" xfId="10490" xr:uid="{00000000-0005-0000-0000-0000F4280000}"/>
    <cellStyle name="Monetario 9 5 3" xfId="10491" xr:uid="{00000000-0005-0000-0000-0000F5280000}"/>
    <cellStyle name="Monetario 9 6" xfId="10492" xr:uid="{00000000-0005-0000-0000-0000F6280000}"/>
    <cellStyle name="Monetario_ANEXO 3  FORTALECIMIENTO DAF  06 10 09" xfId="10493" xr:uid="{00000000-0005-0000-0000-0000F7280000}"/>
    <cellStyle name="Monetario0" xfId="10494" xr:uid="{00000000-0005-0000-0000-0000F8280000}"/>
    <cellStyle name="Monetario0 10" xfId="10495" xr:uid="{00000000-0005-0000-0000-0000F9280000}"/>
    <cellStyle name="Monetario0 10 2" xfId="10496" xr:uid="{00000000-0005-0000-0000-0000FA280000}"/>
    <cellStyle name="Monetario0 10 2 2" xfId="10497" xr:uid="{00000000-0005-0000-0000-0000FB280000}"/>
    <cellStyle name="Monetario0 10 2 3" xfId="10498" xr:uid="{00000000-0005-0000-0000-0000FC280000}"/>
    <cellStyle name="Monetario0 10 2 4" xfId="10499" xr:uid="{00000000-0005-0000-0000-0000FD280000}"/>
    <cellStyle name="Monetario0 10 3" xfId="10500" xr:uid="{00000000-0005-0000-0000-0000FE280000}"/>
    <cellStyle name="Monetario0 10 3 2" xfId="10501" xr:uid="{00000000-0005-0000-0000-0000FF280000}"/>
    <cellStyle name="Monetario0 10 4" xfId="10502" xr:uid="{00000000-0005-0000-0000-000000290000}"/>
    <cellStyle name="Monetario0 10 4 2" xfId="10503" xr:uid="{00000000-0005-0000-0000-000001290000}"/>
    <cellStyle name="Monetario0 10 4 3" xfId="10504" xr:uid="{00000000-0005-0000-0000-000002290000}"/>
    <cellStyle name="Monetario0 10 5" xfId="10505" xr:uid="{00000000-0005-0000-0000-000003290000}"/>
    <cellStyle name="Monetario0 11" xfId="10506" xr:uid="{00000000-0005-0000-0000-000004290000}"/>
    <cellStyle name="Monetario0 11 2" xfId="10507" xr:uid="{00000000-0005-0000-0000-000005290000}"/>
    <cellStyle name="Monetario0 11 2 2" xfId="10508" xr:uid="{00000000-0005-0000-0000-000006290000}"/>
    <cellStyle name="Monetario0 11 2 3" xfId="10509" xr:uid="{00000000-0005-0000-0000-000007290000}"/>
    <cellStyle name="Monetario0 11 2 3 2" xfId="10510" xr:uid="{00000000-0005-0000-0000-000008290000}"/>
    <cellStyle name="Monetario0 11 2 4" xfId="10511" xr:uid="{00000000-0005-0000-0000-000009290000}"/>
    <cellStyle name="Monetario0 11 2 5" xfId="10512" xr:uid="{00000000-0005-0000-0000-00000A290000}"/>
    <cellStyle name="Monetario0 11 3" xfId="10513" xr:uid="{00000000-0005-0000-0000-00000B290000}"/>
    <cellStyle name="Monetario0 11 4" xfId="10514" xr:uid="{00000000-0005-0000-0000-00000C290000}"/>
    <cellStyle name="Monetario0 11 5" xfId="10515" xr:uid="{00000000-0005-0000-0000-00000D290000}"/>
    <cellStyle name="Monetario0 12" xfId="10516" xr:uid="{00000000-0005-0000-0000-00000E290000}"/>
    <cellStyle name="Monetario0 12 2" xfId="10517" xr:uid="{00000000-0005-0000-0000-00000F290000}"/>
    <cellStyle name="Monetario0 12 2 2" xfId="10518" xr:uid="{00000000-0005-0000-0000-000010290000}"/>
    <cellStyle name="Monetario0 12 2 3" xfId="10519" xr:uid="{00000000-0005-0000-0000-000011290000}"/>
    <cellStyle name="Monetario0 12 2 3 2" xfId="10520" xr:uid="{00000000-0005-0000-0000-000012290000}"/>
    <cellStyle name="Monetario0 12 2 4" xfId="10521" xr:uid="{00000000-0005-0000-0000-000013290000}"/>
    <cellStyle name="Monetario0 12 2 5" xfId="10522" xr:uid="{00000000-0005-0000-0000-000014290000}"/>
    <cellStyle name="Monetario0 12 3" xfId="10523" xr:uid="{00000000-0005-0000-0000-000015290000}"/>
    <cellStyle name="Monetario0 12 3 2" xfId="10524" xr:uid="{00000000-0005-0000-0000-000016290000}"/>
    <cellStyle name="Monetario0 12 4" xfId="10525" xr:uid="{00000000-0005-0000-0000-000017290000}"/>
    <cellStyle name="Monetario0 12 4 2" xfId="10526" xr:uid="{00000000-0005-0000-0000-000018290000}"/>
    <cellStyle name="Monetario0 12 5" xfId="10527" xr:uid="{00000000-0005-0000-0000-000019290000}"/>
    <cellStyle name="Monetario0 13" xfId="10528" xr:uid="{00000000-0005-0000-0000-00001A290000}"/>
    <cellStyle name="Monetario0 13 2" xfId="10529" xr:uid="{00000000-0005-0000-0000-00001B290000}"/>
    <cellStyle name="Monetario0 13 2 2" xfId="10530" xr:uid="{00000000-0005-0000-0000-00001C290000}"/>
    <cellStyle name="Monetario0 13 2 3" xfId="10531" xr:uid="{00000000-0005-0000-0000-00001D290000}"/>
    <cellStyle name="Monetario0 14" xfId="10532" xr:uid="{00000000-0005-0000-0000-00001E290000}"/>
    <cellStyle name="Monetario0 15" xfId="10533" xr:uid="{00000000-0005-0000-0000-00001F290000}"/>
    <cellStyle name="Monetario0 16" xfId="10534" xr:uid="{00000000-0005-0000-0000-000020290000}"/>
    <cellStyle name="Monetario0 17" xfId="10535" xr:uid="{00000000-0005-0000-0000-000021290000}"/>
    <cellStyle name="Monetario0 18" xfId="10536" xr:uid="{00000000-0005-0000-0000-000022290000}"/>
    <cellStyle name="Monetario0 19" xfId="10537" xr:uid="{00000000-0005-0000-0000-000023290000}"/>
    <cellStyle name="Monetario0 2" xfId="10538" xr:uid="{00000000-0005-0000-0000-000024290000}"/>
    <cellStyle name="Monetario0 2 10" xfId="10539" xr:uid="{00000000-0005-0000-0000-000025290000}"/>
    <cellStyle name="Monetario0 2 11" xfId="10540" xr:uid="{00000000-0005-0000-0000-000026290000}"/>
    <cellStyle name="Monetario0 2 12" xfId="10541" xr:uid="{00000000-0005-0000-0000-000027290000}"/>
    <cellStyle name="Monetario0 2 13" xfId="10542" xr:uid="{00000000-0005-0000-0000-000028290000}"/>
    <cellStyle name="Monetario0 2 14" xfId="10543" xr:uid="{00000000-0005-0000-0000-000029290000}"/>
    <cellStyle name="Monetario0 2 15" xfId="10544" xr:uid="{00000000-0005-0000-0000-00002A290000}"/>
    <cellStyle name="Monetario0 2 16" xfId="10545" xr:uid="{00000000-0005-0000-0000-00002B290000}"/>
    <cellStyle name="Monetario0 2 17" xfId="10546" xr:uid="{00000000-0005-0000-0000-00002C290000}"/>
    <cellStyle name="Monetario0 2 18" xfId="10547" xr:uid="{00000000-0005-0000-0000-00002D290000}"/>
    <cellStyle name="Monetario0 2 19" xfId="10548" xr:uid="{00000000-0005-0000-0000-00002E290000}"/>
    <cellStyle name="Monetario0 2 2" xfId="10549" xr:uid="{00000000-0005-0000-0000-00002F290000}"/>
    <cellStyle name="Monetario0 2 2 10" xfId="10550" xr:uid="{00000000-0005-0000-0000-000030290000}"/>
    <cellStyle name="Monetario0 2 2 10 2" xfId="10551" xr:uid="{00000000-0005-0000-0000-000031290000}"/>
    <cellStyle name="Monetario0 2 2 10 2 2" xfId="10552" xr:uid="{00000000-0005-0000-0000-000032290000}"/>
    <cellStyle name="Monetario0 2 2 10 2 3" xfId="10553" xr:uid="{00000000-0005-0000-0000-000033290000}"/>
    <cellStyle name="Monetario0 2 2 11" xfId="10554" xr:uid="{00000000-0005-0000-0000-000034290000}"/>
    <cellStyle name="Monetario0 2 2 12" xfId="10555" xr:uid="{00000000-0005-0000-0000-000035290000}"/>
    <cellStyle name="Monetario0 2 2 13" xfId="10556" xr:uid="{00000000-0005-0000-0000-000036290000}"/>
    <cellStyle name="Monetario0 2 2 14" xfId="10557" xr:uid="{00000000-0005-0000-0000-000037290000}"/>
    <cellStyle name="Monetario0 2 2 15" xfId="10558" xr:uid="{00000000-0005-0000-0000-000038290000}"/>
    <cellStyle name="Monetario0 2 2 16" xfId="10559" xr:uid="{00000000-0005-0000-0000-000039290000}"/>
    <cellStyle name="Monetario0 2 2 17" xfId="10560" xr:uid="{00000000-0005-0000-0000-00003A290000}"/>
    <cellStyle name="Monetario0 2 2 18" xfId="10561" xr:uid="{00000000-0005-0000-0000-00003B290000}"/>
    <cellStyle name="Monetario0 2 2 19" xfId="10562" xr:uid="{00000000-0005-0000-0000-00003C290000}"/>
    <cellStyle name="Monetario0 2 2 2" xfId="10563" xr:uid="{00000000-0005-0000-0000-00003D290000}"/>
    <cellStyle name="Monetario0 2 2 2 10" xfId="10564" xr:uid="{00000000-0005-0000-0000-00003E290000}"/>
    <cellStyle name="Monetario0 2 2 2 11" xfId="10565" xr:uid="{00000000-0005-0000-0000-00003F290000}"/>
    <cellStyle name="Monetario0 2 2 2 12" xfId="10566" xr:uid="{00000000-0005-0000-0000-000040290000}"/>
    <cellStyle name="Monetario0 2 2 2 13" xfId="10567" xr:uid="{00000000-0005-0000-0000-000041290000}"/>
    <cellStyle name="Monetario0 2 2 2 14" xfId="10568" xr:uid="{00000000-0005-0000-0000-000042290000}"/>
    <cellStyle name="Monetario0 2 2 2 15" xfId="10569" xr:uid="{00000000-0005-0000-0000-000043290000}"/>
    <cellStyle name="Monetario0 2 2 2 16" xfId="10570" xr:uid="{00000000-0005-0000-0000-000044290000}"/>
    <cellStyle name="Monetario0 2 2 2 17" xfId="10571" xr:uid="{00000000-0005-0000-0000-000045290000}"/>
    <cellStyle name="Monetario0 2 2 2 18" xfId="10572" xr:uid="{00000000-0005-0000-0000-000046290000}"/>
    <cellStyle name="Monetario0 2 2 2 19" xfId="10573" xr:uid="{00000000-0005-0000-0000-000047290000}"/>
    <cellStyle name="Monetario0 2 2 2 2" xfId="10574" xr:uid="{00000000-0005-0000-0000-000048290000}"/>
    <cellStyle name="Monetario0 2 2 2 2 2" xfId="10575" xr:uid="{00000000-0005-0000-0000-000049290000}"/>
    <cellStyle name="Monetario0 2 2 2 2 2 2" xfId="10576" xr:uid="{00000000-0005-0000-0000-00004A290000}"/>
    <cellStyle name="Monetario0 2 2 2 2 3" xfId="10577" xr:uid="{00000000-0005-0000-0000-00004B290000}"/>
    <cellStyle name="Monetario0 2 2 2 3" xfId="10578" xr:uid="{00000000-0005-0000-0000-00004C290000}"/>
    <cellStyle name="Monetario0 2 2 2 3 2" xfId="10579" xr:uid="{00000000-0005-0000-0000-00004D290000}"/>
    <cellStyle name="Monetario0 2 2 2 4" xfId="10580" xr:uid="{00000000-0005-0000-0000-00004E290000}"/>
    <cellStyle name="Monetario0 2 2 2 5" xfId="10581" xr:uid="{00000000-0005-0000-0000-00004F290000}"/>
    <cellStyle name="Monetario0 2 2 2 6" xfId="10582" xr:uid="{00000000-0005-0000-0000-000050290000}"/>
    <cellStyle name="Monetario0 2 2 2 7" xfId="10583" xr:uid="{00000000-0005-0000-0000-000051290000}"/>
    <cellStyle name="Monetario0 2 2 2 8" xfId="10584" xr:uid="{00000000-0005-0000-0000-000052290000}"/>
    <cellStyle name="Monetario0 2 2 2 9" xfId="10585" xr:uid="{00000000-0005-0000-0000-000053290000}"/>
    <cellStyle name="Monetario0 2 2 2_MARZO GENERAL BECAS 2009 TRANSF 20 03 09 DAF V2" xfId="10586" xr:uid="{00000000-0005-0000-0000-000054290000}"/>
    <cellStyle name="Monetario0 2 2 20" xfId="10587" xr:uid="{00000000-0005-0000-0000-000055290000}"/>
    <cellStyle name="Monetario0 2 2 21" xfId="10588" xr:uid="{00000000-0005-0000-0000-000056290000}"/>
    <cellStyle name="Monetario0 2 2 22" xfId="10589" xr:uid="{00000000-0005-0000-0000-000057290000}"/>
    <cellStyle name="Monetario0 2 2 23" xfId="10590" xr:uid="{00000000-0005-0000-0000-000058290000}"/>
    <cellStyle name="Monetario0 2 2 24" xfId="10591" xr:uid="{00000000-0005-0000-0000-000059290000}"/>
    <cellStyle name="Monetario0 2 2 25" xfId="10592" xr:uid="{00000000-0005-0000-0000-00005A290000}"/>
    <cellStyle name="Monetario0 2 2 26" xfId="10593" xr:uid="{00000000-0005-0000-0000-00005B290000}"/>
    <cellStyle name="Monetario0 2 2 27" xfId="10594" xr:uid="{00000000-0005-0000-0000-00005C290000}"/>
    <cellStyle name="Monetario0 2 2 28" xfId="10595" xr:uid="{00000000-0005-0000-0000-00005D290000}"/>
    <cellStyle name="Monetario0 2 2 29" xfId="10596" xr:uid="{00000000-0005-0000-0000-00005E290000}"/>
    <cellStyle name="Monetario0 2 2 3" xfId="10597" xr:uid="{00000000-0005-0000-0000-00005F290000}"/>
    <cellStyle name="Monetario0 2 2 3 2" xfId="10598" xr:uid="{00000000-0005-0000-0000-000060290000}"/>
    <cellStyle name="Monetario0 2 2 3 2 2" xfId="10599" xr:uid="{00000000-0005-0000-0000-000061290000}"/>
    <cellStyle name="Monetario0 2 2 3 2 2 2" xfId="10600" xr:uid="{00000000-0005-0000-0000-000062290000}"/>
    <cellStyle name="Monetario0 2 2 3 2 3" xfId="10601" xr:uid="{00000000-0005-0000-0000-000063290000}"/>
    <cellStyle name="Monetario0 2 2 3 3" xfId="10602" xr:uid="{00000000-0005-0000-0000-000064290000}"/>
    <cellStyle name="Monetario0 2 2 3 3 2" xfId="10603" xr:uid="{00000000-0005-0000-0000-000065290000}"/>
    <cellStyle name="Monetario0 2 2 3 4" xfId="10604" xr:uid="{00000000-0005-0000-0000-000066290000}"/>
    <cellStyle name="Monetario0 2 2 30" xfId="10605" xr:uid="{00000000-0005-0000-0000-000067290000}"/>
    <cellStyle name="Monetario0 2 2 31" xfId="10606" xr:uid="{00000000-0005-0000-0000-000068290000}"/>
    <cellStyle name="Monetario0 2 2 32" xfId="10607" xr:uid="{00000000-0005-0000-0000-000069290000}"/>
    <cellStyle name="Monetario0 2 2 33" xfId="10608" xr:uid="{00000000-0005-0000-0000-00006A290000}"/>
    <cellStyle name="Monetario0 2 2 34" xfId="10609" xr:uid="{00000000-0005-0000-0000-00006B290000}"/>
    <cellStyle name="Monetario0 2 2 35" xfId="10610" xr:uid="{00000000-0005-0000-0000-00006C290000}"/>
    <cellStyle name="Monetario0 2 2 36" xfId="10611" xr:uid="{00000000-0005-0000-0000-00006D290000}"/>
    <cellStyle name="Monetario0 2 2 37" xfId="10612" xr:uid="{00000000-0005-0000-0000-00006E290000}"/>
    <cellStyle name="Monetario0 2 2 38" xfId="10613" xr:uid="{00000000-0005-0000-0000-00006F290000}"/>
    <cellStyle name="Monetario0 2 2 39" xfId="10614" xr:uid="{00000000-0005-0000-0000-000070290000}"/>
    <cellStyle name="Monetario0 2 2 4" xfId="10615" xr:uid="{00000000-0005-0000-0000-000071290000}"/>
    <cellStyle name="Monetario0 2 2 4 2" xfId="10616" xr:uid="{00000000-0005-0000-0000-000072290000}"/>
    <cellStyle name="Monetario0 2 2 4 2 2" xfId="10617" xr:uid="{00000000-0005-0000-0000-000073290000}"/>
    <cellStyle name="Monetario0 2 2 4 2 2 2" xfId="10618" xr:uid="{00000000-0005-0000-0000-000074290000}"/>
    <cellStyle name="Monetario0 2 2 4 2 3" xfId="10619" xr:uid="{00000000-0005-0000-0000-000075290000}"/>
    <cellStyle name="Monetario0 2 2 4 3" xfId="10620" xr:uid="{00000000-0005-0000-0000-000076290000}"/>
    <cellStyle name="Monetario0 2 2 4 3 2" xfId="10621" xr:uid="{00000000-0005-0000-0000-000077290000}"/>
    <cellStyle name="Monetario0 2 2 4 4" xfId="10622" xr:uid="{00000000-0005-0000-0000-000078290000}"/>
    <cellStyle name="Monetario0 2 2 40" xfId="10623" xr:uid="{00000000-0005-0000-0000-000079290000}"/>
    <cellStyle name="Monetario0 2 2 41" xfId="10624" xr:uid="{00000000-0005-0000-0000-00007A290000}"/>
    <cellStyle name="Monetario0 2 2 42" xfId="10625" xr:uid="{00000000-0005-0000-0000-00007B290000}"/>
    <cellStyle name="Monetario0 2 2 43" xfId="10626" xr:uid="{00000000-0005-0000-0000-00007C290000}"/>
    <cellStyle name="Monetario0 2 2 44" xfId="10627" xr:uid="{00000000-0005-0000-0000-00007D290000}"/>
    <cellStyle name="Monetario0 2 2 45" xfId="10628" xr:uid="{00000000-0005-0000-0000-00007E290000}"/>
    <cellStyle name="Monetario0 2 2 46" xfId="10629" xr:uid="{00000000-0005-0000-0000-00007F290000}"/>
    <cellStyle name="Monetario0 2 2 47" xfId="10630" xr:uid="{00000000-0005-0000-0000-000080290000}"/>
    <cellStyle name="Monetario0 2 2 48" xfId="10631" xr:uid="{00000000-0005-0000-0000-000081290000}"/>
    <cellStyle name="Monetario0 2 2 49" xfId="10632" xr:uid="{00000000-0005-0000-0000-000082290000}"/>
    <cellStyle name="Monetario0 2 2 5" xfId="10633" xr:uid="{00000000-0005-0000-0000-000083290000}"/>
    <cellStyle name="Monetario0 2 2 5 2" xfId="10634" xr:uid="{00000000-0005-0000-0000-000084290000}"/>
    <cellStyle name="Monetario0 2 2 5 2 2" xfId="10635" xr:uid="{00000000-0005-0000-0000-000085290000}"/>
    <cellStyle name="Monetario0 2 2 5 3" xfId="10636" xr:uid="{00000000-0005-0000-0000-000086290000}"/>
    <cellStyle name="Monetario0 2 2 5 3 2" xfId="10637" xr:uid="{00000000-0005-0000-0000-000087290000}"/>
    <cellStyle name="Monetario0 2 2 5 4" xfId="10638" xr:uid="{00000000-0005-0000-0000-000088290000}"/>
    <cellStyle name="Monetario0 2 2 5 4 2" xfId="10639" xr:uid="{00000000-0005-0000-0000-000089290000}"/>
    <cellStyle name="Monetario0 2 2 5 4 3" xfId="10640" xr:uid="{00000000-0005-0000-0000-00008A290000}"/>
    <cellStyle name="Monetario0 2 2 5 4 3 2" xfId="10641" xr:uid="{00000000-0005-0000-0000-00008B290000}"/>
    <cellStyle name="Monetario0 2 2 5 4 3 3" xfId="10642" xr:uid="{00000000-0005-0000-0000-00008C290000}"/>
    <cellStyle name="Monetario0 2 2 5 4 4" xfId="10643" xr:uid="{00000000-0005-0000-0000-00008D290000}"/>
    <cellStyle name="Monetario0 2 2 5 5" xfId="10644" xr:uid="{00000000-0005-0000-0000-00008E290000}"/>
    <cellStyle name="Monetario0 2 2 5 5 2" xfId="10645" xr:uid="{00000000-0005-0000-0000-00008F290000}"/>
    <cellStyle name="Monetario0 2 2 5 5 3" xfId="10646" xr:uid="{00000000-0005-0000-0000-000090290000}"/>
    <cellStyle name="Monetario0 2 2 50" xfId="10647" xr:uid="{00000000-0005-0000-0000-000091290000}"/>
    <cellStyle name="Monetario0 2 2 51" xfId="10648" xr:uid="{00000000-0005-0000-0000-000092290000}"/>
    <cellStyle name="Monetario0 2 2 52" xfId="10649" xr:uid="{00000000-0005-0000-0000-000093290000}"/>
    <cellStyle name="Monetario0 2 2 53" xfId="10650" xr:uid="{00000000-0005-0000-0000-000094290000}"/>
    <cellStyle name="Monetario0 2 2 54" xfId="10651" xr:uid="{00000000-0005-0000-0000-000095290000}"/>
    <cellStyle name="Monetario0 2 2 55" xfId="10652" xr:uid="{00000000-0005-0000-0000-000096290000}"/>
    <cellStyle name="Monetario0 2 2 56" xfId="10653" xr:uid="{00000000-0005-0000-0000-000097290000}"/>
    <cellStyle name="Monetario0 2 2 57" xfId="10654" xr:uid="{00000000-0005-0000-0000-000098290000}"/>
    <cellStyle name="Monetario0 2 2 58" xfId="10655" xr:uid="{00000000-0005-0000-0000-000099290000}"/>
    <cellStyle name="Monetario0 2 2 59" xfId="10656" xr:uid="{00000000-0005-0000-0000-00009A290000}"/>
    <cellStyle name="Monetario0 2 2 59 2" xfId="10657" xr:uid="{00000000-0005-0000-0000-00009B290000}"/>
    <cellStyle name="Monetario0 2 2 6" xfId="10658" xr:uid="{00000000-0005-0000-0000-00009C290000}"/>
    <cellStyle name="Monetario0 2 2 6 2" xfId="10659" xr:uid="{00000000-0005-0000-0000-00009D290000}"/>
    <cellStyle name="Monetario0 2 2 6 2 2" xfId="10660" xr:uid="{00000000-0005-0000-0000-00009E290000}"/>
    <cellStyle name="Monetario0 2 2 6 2 3" xfId="10661" xr:uid="{00000000-0005-0000-0000-00009F290000}"/>
    <cellStyle name="Monetario0 2 2 6 2 3 2" xfId="10662" xr:uid="{00000000-0005-0000-0000-0000A0290000}"/>
    <cellStyle name="Monetario0 2 2 6 2 3 3" xfId="10663" xr:uid="{00000000-0005-0000-0000-0000A1290000}"/>
    <cellStyle name="Monetario0 2 2 6 3" xfId="10664" xr:uid="{00000000-0005-0000-0000-0000A2290000}"/>
    <cellStyle name="Monetario0 2 2 6 3 2" xfId="10665" xr:uid="{00000000-0005-0000-0000-0000A3290000}"/>
    <cellStyle name="Monetario0 2 2 6 4" xfId="10666" xr:uid="{00000000-0005-0000-0000-0000A4290000}"/>
    <cellStyle name="Monetario0 2 2 6 4 2" xfId="10667" xr:uid="{00000000-0005-0000-0000-0000A5290000}"/>
    <cellStyle name="Monetario0 2 2 6 4 3" xfId="10668" xr:uid="{00000000-0005-0000-0000-0000A6290000}"/>
    <cellStyle name="Monetario0 2 2 6 5" xfId="10669" xr:uid="{00000000-0005-0000-0000-0000A7290000}"/>
    <cellStyle name="Monetario0 2 2 6 5 2" xfId="10670" xr:uid="{00000000-0005-0000-0000-0000A8290000}"/>
    <cellStyle name="Monetario0 2 2 6 5 3" xfId="10671" xr:uid="{00000000-0005-0000-0000-0000A9290000}"/>
    <cellStyle name="Monetario0 2 2 6 6" xfId="10672" xr:uid="{00000000-0005-0000-0000-0000AA290000}"/>
    <cellStyle name="Monetario0 2 2 7" xfId="10673" xr:uid="{00000000-0005-0000-0000-0000AB290000}"/>
    <cellStyle name="Monetario0 2 2 7 2" xfId="10674" xr:uid="{00000000-0005-0000-0000-0000AC290000}"/>
    <cellStyle name="Monetario0 2 2 7 2 2" xfId="10675" xr:uid="{00000000-0005-0000-0000-0000AD290000}"/>
    <cellStyle name="Monetario0 2 2 7 2 3" xfId="10676" xr:uid="{00000000-0005-0000-0000-0000AE290000}"/>
    <cellStyle name="Monetario0 2 2 7 3" xfId="10677" xr:uid="{00000000-0005-0000-0000-0000AF290000}"/>
    <cellStyle name="Monetario0 2 2 7 4" xfId="10678" xr:uid="{00000000-0005-0000-0000-0000B0290000}"/>
    <cellStyle name="Monetario0 2 2 7 4 2" xfId="10679" xr:uid="{00000000-0005-0000-0000-0000B1290000}"/>
    <cellStyle name="Monetario0 2 2 7 4 3" xfId="10680" xr:uid="{00000000-0005-0000-0000-0000B2290000}"/>
    <cellStyle name="Monetario0 2 2 7 5" xfId="10681" xr:uid="{00000000-0005-0000-0000-0000B3290000}"/>
    <cellStyle name="Monetario0 2 2 8" xfId="10682" xr:uid="{00000000-0005-0000-0000-0000B4290000}"/>
    <cellStyle name="Monetario0 2 2 8 2" xfId="10683" xr:uid="{00000000-0005-0000-0000-0000B5290000}"/>
    <cellStyle name="Monetario0 2 2 9" xfId="10684" xr:uid="{00000000-0005-0000-0000-0000B6290000}"/>
    <cellStyle name="Monetario0 2 2 9 2" xfId="10685" xr:uid="{00000000-0005-0000-0000-0000B7290000}"/>
    <cellStyle name="Monetario0 2 2 9 3" xfId="10686" xr:uid="{00000000-0005-0000-0000-0000B8290000}"/>
    <cellStyle name="Monetario0 2 2 9 4" xfId="10687" xr:uid="{00000000-0005-0000-0000-0000B9290000}"/>
    <cellStyle name="Monetario0 2 2_CUENTAS BANCARIAS" xfId="10688" xr:uid="{00000000-0005-0000-0000-0000BA290000}"/>
    <cellStyle name="Monetario0 2 20" xfId="10689" xr:uid="{00000000-0005-0000-0000-0000BB290000}"/>
    <cellStyle name="Monetario0 2 21" xfId="10690" xr:uid="{00000000-0005-0000-0000-0000BC290000}"/>
    <cellStyle name="Monetario0 2 22" xfId="10691" xr:uid="{00000000-0005-0000-0000-0000BD290000}"/>
    <cellStyle name="Monetario0 2 23" xfId="10692" xr:uid="{00000000-0005-0000-0000-0000BE290000}"/>
    <cellStyle name="Monetario0 2 24" xfId="10693" xr:uid="{00000000-0005-0000-0000-0000BF290000}"/>
    <cellStyle name="Monetario0 2 25" xfId="10694" xr:uid="{00000000-0005-0000-0000-0000C0290000}"/>
    <cellStyle name="Monetario0 2 26" xfId="10695" xr:uid="{00000000-0005-0000-0000-0000C1290000}"/>
    <cellStyle name="Monetario0 2 27" xfId="10696" xr:uid="{00000000-0005-0000-0000-0000C2290000}"/>
    <cellStyle name="Monetario0 2 28" xfId="10697" xr:uid="{00000000-0005-0000-0000-0000C3290000}"/>
    <cellStyle name="Monetario0 2 29" xfId="10698" xr:uid="{00000000-0005-0000-0000-0000C4290000}"/>
    <cellStyle name="Monetario0 2 3" xfId="10699" xr:uid="{00000000-0005-0000-0000-0000C5290000}"/>
    <cellStyle name="Monetario0 2 3 2" xfId="10700" xr:uid="{00000000-0005-0000-0000-0000C6290000}"/>
    <cellStyle name="Monetario0 2 30" xfId="10701" xr:uid="{00000000-0005-0000-0000-0000C7290000}"/>
    <cellStyle name="Monetario0 2 31" xfId="10702" xr:uid="{00000000-0005-0000-0000-0000C8290000}"/>
    <cellStyle name="Monetario0 2 32" xfId="10703" xr:uid="{00000000-0005-0000-0000-0000C9290000}"/>
    <cellStyle name="Monetario0 2 33" xfId="10704" xr:uid="{00000000-0005-0000-0000-0000CA290000}"/>
    <cellStyle name="Monetario0 2 34" xfId="10705" xr:uid="{00000000-0005-0000-0000-0000CB290000}"/>
    <cellStyle name="Monetario0 2 35" xfId="10706" xr:uid="{00000000-0005-0000-0000-0000CC290000}"/>
    <cellStyle name="Monetario0 2 36" xfId="10707" xr:uid="{00000000-0005-0000-0000-0000CD290000}"/>
    <cellStyle name="Monetario0 2 37" xfId="10708" xr:uid="{00000000-0005-0000-0000-0000CE290000}"/>
    <cellStyle name="Monetario0 2 38" xfId="10709" xr:uid="{00000000-0005-0000-0000-0000CF290000}"/>
    <cellStyle name="Monetario0 2 39" xfId="10710" xr:uid="{00000000-0005-0000-0000-0000D0290000}"/>
    <cellStyle name="Monetario0 2 4" xfId="10711" xr:uid="{00000000-0005-0000-0000-0000D1290000}"/>
    <cellStyle name="Monetario0 2 4 2" xfId="10712" xr:uid="{00000000-0005-0000-0000-0000D2290000}"/>
    <cellStyle name="Monetario0 2 40" xfId="10713" xr:uid="{00000000-0005-0000-0000-0000D3290000}"/>
    <cellStyle name="Monetario0 2 41" xfId="10714" xr:uid="{00000000-0005-0000-0000-0000D4290000}"/>
    <cellStyle name="Monetario0 2 42" xfId="10715" xr:uid="{00000000-0005-0000-0000-0000D5290000}"/>
    <cellStyle name="Monetario0 2 43" xfId="10716" xr:uid="{00000000-0005-0000-0000-0000D6290000}"/>
    <cellStyle name="Monetario0 2 44" xfId="10717" xr:uid="{00000000-0005-0000-0000-0000D7290000}"/>
    <cellStyle name="Monetario0 2 45" xfId="10718" xr:uid="{00000000-0005-0000-0000-0000D8290000}"/>
    <cellStyle name="Monetario0 2 46" xfId="10719" xr:uid="{00000000-0005-0000-0000-0000D9290000}"/>
    <cellStyle name="Monetario0 2 47" xfId="10720" xr:uid="{00000000-0005-0000-0000-0000DA290000}"/>
    <cellStyle name="Monetario0 2 48" xfId="10721" xr:uid="{00000000-0005-0000-0000-0000DB290000}"/>
    <cellStyle name="Monetario0 2 49" xfId="10722" xr:uid="{00000000-0005-0000-0000-0000DC290000}"/>
    <cellStyle name="Monetario0 2 5" xfId="10723" xr:uid="{00000000-0005-0000-0000-0000DD290000}"/>
    <cellStyle name="Monetario0 2 50" xfId="10724" xr:uid="{00000000-0005-0000-0000-0000DE290000}"/>
    <cellStyle name="Monetario0 2 51" xfId="10725" xr:uid="{00000000-0005-0000-0000-0000DF290000}"/>
    <cellStyle name="Monetario0 2 52" xfId="10726" xr:uid="{00000000-0005-0000-0000-0000E0290000}"/>
    <cellStyle name="Monetario0 2 53" xfId="10727" xr:uid="{00000000-0005-0000-0000-0000E1290000}"/>
    <cellStyle name="Monetario0 2 54" xfId="10728" xr:uid="{00000000-0005-0000-0000-0000E2290000}"/>
    <cellStyle name="Monetario0 2 55" xfId="10729" xr:uid="{00000000-0005-0000-0000-0000E3290000}"/>
    <cellStyle name="Monetario0 2 56" xfId="10730" xr:uid="{00000000-0005-0000-0000-0000E4290000}"/>
    <cellStyle name="Monetario0 2 57" xfId="10731" xr:uid="{00000000-0005-0000-0000-0000E5290000}"/>
    <cellStyle name="Monetario0 2 58" xfId="10732" xr:uid="{00000000-0005-0000-0000-0000E6290000}"/>
    <cellStyle name="Monetario0 2 59" xfId="10733" xr:uid="{00000000-0005-0000-0000-0000E7290000}"/>
    <cellStyle name="Monetario0 2 6" xfId="10734" xr:uid="{00000000-0005-0000-0000-0000E8290000}"/>
    <cellStyle name="Monetario0 2 60" xfId="10735" xr:uid="{00000000-0005-0000-0000-0000E9290000}"/>
    <cellStyle name="Monetario0 2 61" xfId="10736" xr:uid="{00000000-0005-0000-0000-0000EA290000}"/>
    <cellStyle name="Monetario0 2 62" xfId="10737" xr:uid="{00000000-0005-0000-0000-0000EB290000}"/>
    <cellStyle name="Monetario0 2 63" xfId="10738" xr:uid="{00000000-0005-0000-0000-0000EC290000}"/>
    <cellStyle name="Monetario0 2 64" xfId="10739" xr:uid="{00000000-0005-0000-0000-0000ED290000}"/>
    <cellStyle name="Monetario0 2 64 2" xfId="10740" xr:uid="{00000000-0005-0000-0000-0000EE290000}"/>
    <cellStyle name="Monetario0 2 65" xfId="10741" xr:uid="{00000000-0005-0000-0000-0000EF290000}"/>
    <cellStyle name="Monetario0 2 65 2" xfId="10742" xr:uid="{00000000-0005-0000-0000-0000F0290000}"/>
    <cellStyle name="Monetario0 2 66" xfId="10743" xr:uid="{00000000-0005-0000-0000-0000F1290000}"/>
    <cellStyle name="Monetario0 2 66 2" xfId="10744" xr:uid="{00000000-0005-0000-0000-0000F2290000}"/>
    <cellStyle name="Monetario0 2 67" xfId="10745" xr:uid="{00000000-0005-0000-0000-0000F3290000}"/>
    <cellStyle name="Monetario0 2 68" xfId="10746" xr:uid="{00000000-0005-0000-0000-0000F4290000}"/>
    <cellStyle name="Monetario0 2 7" xfId="10747" xr:uid="{00000000-0005-0000-0000-0000F5290000}"/>
    <cellStyle name="Monetario0 2 8" xfId="10748" xr:uid="{00000000-0005-0000-0000-0000F6290000}"/>
    <cellStyle name="Monetario0 2 9" xfId="10749" xr:uid="{00000000-0005-0000-0000-0000F7290000}"/>
    <cellStyle name="Monetario0 2_ DOCT  2006" xfId="10750" xr:uid="{00000000-0005-0000-0000-0000F8290000}"/>
    <cellStyle name="Monetario0 20" xfId="10751" xr:uid="{00000000-0005-0000-0000-0000F9290000}"/>
    <cellStyle name="Monetario0 21" xfId="10752" xr:uid="{00000000-0005-0000-0000-0000FA290000}"/>
    <cellStyle name="Monetario0 22" xfId="10753" xr:uid="{00000000-0005-0000-0000-0000FB290000}"/>
    <cellStyle name="Monetario0 23" xfId="10754" xr:uid="{00000000-0005-0000-0000-0000FC290000}"/>
    <cellStyle name="Monetario0 24" xfId="10755" xr:uid="{00000000-0005-0000-0000-0000FD290000}"/>
    <cellStyle name="Monetario0 25" xfId="10756" xr:uid="{00000000-0005-0000-0000-0000FE290000}"/>
    <cellStyle name="Monetario0 26" xfId="10757" xr:uid="{00000000-0005-0000-0000-0000FF290000}"/>
    <cellStyle name="Monetario0 27" xfId="10758" xr:uid="{00000000-0005-0000-0000-0000002A0000}"/>
    <cellStyle name="Monetario0 28" xfId="10759" xr:uid="{00000000-0005-0000-0000-0000012A0000}"/>
    <cellStyle name="Monetario0 29" xfId="10760" xr:uid="{00000000-0005-0000-0000-0000022A0000}"/>
    <cellStyle name="Monetario0 3" xfId="10761" xr:uid="{00000000-0005-0000-0000-0000032A0000}"/>
    <cellStyle name="Monetario0 3 10" xfId="10762" xr:uid="{00000000-0005-0000-0000-0000042A0000}"/>
    <cellStyle name="Monetario0 3 10 2" xfId="10763" xr:uid="{00000000-0005-0000-0000-0000052A0000}"/>
    <cellStyle name="Monetario0 3 11" xfId="10764" xr:uid="{00000000-0005-0000-0000-0000062A0000}"/>
    <cellStyle name="Monetario0 3 12" xfId="10765" xr:uid="{00000000-0005-0000-0000-0000072A0000}"/>
    <cellStyle name="Monetario0 3 13" xfId="10766" xr:uid="{00000000-0005-0000-0000-0000082A0000}"/>
    <cellStyle name="Monetario0 3 14" xfId="10767" xr:uid="{00000000-0005-0000-0000-0000092A0000}"/>
    <cellStyle name="Monetario0 3 2" xfId="10768" xr:uid="{00000000-0005-0000-0000-00000A2A0000}"/>
    <cellStyle name="Monetario0 3 2 2" xfId="10769" xr:uid="{00000000-0005-0000-0000-00000B2A0000}"/>
    <cellStyle name="Monetario0 3 3" xfId="10770" xr:uid="{00000000-0005-0000-0000-00000C2A0000}"/>
    <cellStyle name="Monetario0 3 4" xfId="10771" xr:uid="{00000000-0005-0000-0000-00000D2A0000}"/>
    <cellStyle name="Monetario0 3 5" xfId="10772" xr:uid="{00000000-0005-0000-0000-00000E2A0000}"/>
    <cellStyle name="Monetario0 3 6" xfId="10773" xr:uid="{00000000-0005-0000-0000-00000F2A0000}"/>
    <cellStyle name="Monetario0 3 7" xfId="10774" xr:uid="{00000000-0005-0000-0000-0000102A0000}"/>
    <cellStyle name="Monetario0 3 8" xfId="10775" xr:uid="{00000000-0005-0000-0000-0000112A0000}"/>
    <cellStyle name="Monetario0 3 9" xfId="10776" xr:uid="{00000000-0005-0000-0000-0000122A0000}"/>
    <cellStyle name="Monetario0 30" xfId="10777" xr:uid="{00000000-0005-0000-0000-0000132A0000}"/>
    <cellStyle name="Monetario0 31" xfId="10778" xr:uid="{00000000-0005-0000-0000-0000142A0000}"/>
    <cellStyle name="Monetario0 32" xfId="10779" xr:uid="{00000000-0005-0000-0000-0000152A0000}"/>
    <cellStyle name="Monetario0 33" xfId="10780" xr:uid="{00000000-0005-0000-0000-0000162A0000}"/>
    <cellStyle name="Monetario0 34" xfId="10781" xr:uid="{00000000-0005-0000-0000-0000172A0000}"/>
    <cellStyle name="Monetario0 35" xfId="10782" xr:uid="{00000000-0005-0000-0000-0000182A0000}"/>
    <cellStyle name="Monetario0 36" xfId="10783" xr:uid="{00000000-0005-0000-0000-0000192A0000}"/>
    <cellStyle name="Monetario0 37" xfId="10784" xr:uid="{00000000-0005-0000-0000-00001A2A0000}"/>
    <cellStyle name="Monetario0 38" xfId="10785" xr:uid="{00000000-0005-0000-0000-00001B2A0000}"/>
    <cellStyle name="Monetario0 39" xfId="10786" xr:uid="{00000000-0005-0000-0000-00001C2A0000}"/>
    <cellStyle name="Monetario0 4" xfId="10787" xr:uid="{00000000-0005-0000-0000-00001D2A0000}"/>
    <cellStyle name="Monetario0 4 10" xfId="10788" xr:uid="{00000000-0005-0000-0000-00001E2A0000}"/>
    <cellStyle name="Monetario0 4 10 2" xfId="10789" xr:uid="{00000000-0005-0000-0000-00001F2A0000}"/>
    <cellStyle name="Monetario0 4 10 2 2" xfId="10790" xr:uid="{00000000-0005-0000-0000-0000202A0000}"/>
    <cellStyle name="Monetario0 4 10 2 3" xfId="10791" xr:uid="{00000000-0005-0000-0000-0000212A0000}"/>
    <cellStyle name="Monetario0 4 11" xfId="10792" xr:uid="{00000000-0005-0000-0000-0000222A0000}"/>
    <cellStyle name="Monetario0 4 12" xfId="10793" xr:uid="{00000000-0005-0000-0000-0000232A0000}"/>
    <cellStyle name="Monetario0 4 13" xfId="10794" xr:uid="{00000000-0005-0000-0000-0000242A0000}"/>
    <cellStyle name="Monetario0 4 14" xfId="10795" xr:uid="{00000000-0005-0000-0000-0000252A0000}"/>
    <cellStyle name="Monetario0 4 15" xfId="10796" xr:uid="{00000000-0005-0000-0000-0000262A0000}"/>
    <cellStyle name="Monetario0 4 16" xfId="10797" xr:uid="{00000000-0005-0000-0000-0000272A0000}"/>
    <cellStyle name="Monetario0 4 17" xfId="10798" xr:uid="{00000000-0005-0000-0000-0000282A0000}"/>
    <cellStyle name="Monetario0 4 18" xfId="10799" xr:uid="{00000000-0005-0000-0000-0000292A0000}"/>
    <cellStyle name="Monetario0 4 19" xfId="10800" xr:uid="{00000000-0005-0000-0000-00002A2A0000}"/>
    <cellStyle name="Monetario0 4 2" xfId="10801" xr:uid="{00000000-0005-0000-0000-00002B2A0000}"/>
    <cellStyle name="Monetario0 4 2 10" xfId="10802" xr:uid="{00000000-0005-0000-0000-00002C2A0000}"/>
    <cellStyle name="Monetario0 4 2 11" xfId="10803" xr:uid="{00000000-0005-0000-0000-00002D2A0000}"/>
    <cellStyle name="Monetario0 4 2 12" xfId="10804" xr:uid="{00000000-0005-0000-0000-00002E2A0000}"/>
    <cellStyle name="Monetario0 4 2 2" xfId="10805" xr:uid="{00000000-0005-0000-0000-00002F2A0000}"/>
    <cellStyle name="Monetario0 4 2 2 2" xfId="10806" xr:uid="{00000000-0005-0000-0000-0000302A0000}"/>
    <cellStyle name="Monetario0 4 2 2 2 2" xfId="10807" xr:uid="{00000000-0005-0000-0000-0000312A0000}"/>
    <cellStyle name="Monetario0 4 2 2 3" xfId="10808" xr:uid="{00000000-0005-0000-0000-0000322A0000}"/>
    <cellStyle name="Monetario0 4 2 3" xfId="10809" xr:uid="{00000000-0005-0000-0000-0000332A0000}"/>
    <cellStyle name="Monetario0 4 2 3 2" xfId="10810" xr:uid="{00000000-0005-0000-0000-0000342A0000}"/>
    <cellStyle name="Monetario0 4 2 4" xfId="10811" xr:uid="{00000000-0005-0000-0000-0000352A0000}"/>
    <cellStyle name="Monetario0 4 2 5" xfId="10812" xr:uid="{00000000-0005-0000-0000-0000362A0000}"/>
    <cellStyle name="Monetario0 4 2 6" xfId="10813" xr:uid="{00000000-0005-0000-0000-0000372A0000}"/>
    <cellStyle name="Monetario0 4 2 7" xfId="10814" xr:uid="{00000000-0005-0000-0000-0000382A0000}"/>
    <cellStyle name="Monetario0 4 2 8" xfId="10815" xr:uid="{00000000-0005-0000-0000-0000392A0000}"/>
    <cellStyle name="Monetario0 4 2 9" xfId="10816" xr:uid="{00000000-0005-0000-0000-00003A2A0000}"/>
    <cellStyle name="Monetario0 4 20" xfId="10817" xr:uid="{00000000-0005-0000-0000-00003B2A0000}"/>
    <cellStyle name="Monetario0 4 21" xfId="10818" xr:uid="{00000000-0005-0000-0000-00003C2A0000}"/>
    <cellStyle name="Monetario0 4 22" xfId="10819" xr:uid="{00000000-0005-0000-0000-00003D2A0000}"/>
    <cellStyle name="Monetario0 4 23" xfId="10820" xr:uid="{00000000-0005-0000-0000-00003E2A0000}"/>
    <cellStyle name="Monetario0 4 24" xfId="10821" xr:uid="{00000000-0005-0000-0000-00003F2A0000}"/>
    <cellStyle name="Monetario0 4 25" xfId="10822" xr:uid="{00000000-0005-0000-0000-0000402A0000}"/>
    <cellStyle name="Monetario0 4 26" xfId="10823" xr:uid="{00000000-0005-0000-0000-0000412A0000}"/>
    <cellStyle name="Monetario0 4 27" xfId="10824" xr:uid="{00000000-0005-0000-0000-0000422A0000}"/>
    <cellStyle name="Monetario0 4 28" xfId="10825" xr:uid="{00000000-0005-0000-0000-0000432A0000}"/>
    <cellStyle name="Monetario0 4 29" xfId="10826" xr:uid="{00000000-0005-0000-0000-0000442A0000}"/>
    <cellStyle name="Monetario0 4 3" xfId="10827" xr:uid="{00000000-0005-0000-0000-0000452A0000}"/>
    <cellStyle name="Monetario0 4 3 2" xfId="10828" xr:uid="{00000000-0005-0000-0000-0000462A0000}"/>
    <cellStyle name="Monetario0 4 3 2 2" xfId="10829" xr:uid="{00000000-0005-0000-0000-0000472A0000}"/>
    <cellStyle name="Monetario0 4 3 2 2 2" xfId="10830" xr:uid="{00000000-0005-0000-0000-0000482A0000}"/>
    <cellStyle name="Monetario0 4 3 2 3" xfId="10831" xr:uid="{00000000-0005-0000-0000-0000492A0000}"/>
    <cellStyle name="Monetario0 4 3 3" xfId="10832" xr:uid="{00000000-0005-0000-0000-00004A2A0000}"/>
    <cellStyle name="Monetario0 4 3 3 2" xfId="10833" xr:uid="{00000000-0005-0000-0000-00004B2A0000}"/>
    <cellStyle name="Monetario0 4 3 4" xfId="10834" xr:uid="{00000000-0005-0000-0000-00004C2A0000}"/>
    <cellStyle name="Monetario0 4 30" xfId="10835" xr:uid="{00000000-0005-0000-0000-00004D2A0000}"/>
    <cellStyle name="Monetario0 4 31" xfId="10836" xr:uid="{00000000-0005-0000-0000-00004E2A0000}"/>
    <cellStyle name="Monetario0 4 32" xfId="10837" xr:uid="{00000000-0005-0000-0000-00004F2A0000}"/>
    <cellStyle name="Monetario0 4 33" xfId="10838" xr:uid="{00000000-0005-0000-0000-0000502A0000}"/>
    <cellStyle name="Monetario0 4 34" xfId="10839" xr:uid="{00000000-0005-0000-0000-0000512A0000}"/>
    <cellStyle name="Monetario0 4 35" xfId="10840" xr:uid="{00000000-0005-0000-0000-0000522A0000}"/>
    <cellStyle name="Monetario0 4 36" xfId="10841" xr:uid="{00000000-0005-0000-0000-0000532A0000}"/>
    <cellStyle name="Monetario0 4 37" xfId="10842" xr:uid="{00000000-0005-0000-0000-0000542A0000}"/>
    <cellStyle name="Monetario0 4 38" xfId="10843" xr:uid="{00000000-0005-0000-0000-0000552A0000}"/>
    <cellStyle name="Monetario0 4 39" xfId="10844" xr:uid="{00000000-0005-0000-0000-0000562A0000}"/>
    <cellStyle name="Monetario0 4 4" xfId="10845" xr:uid="{00000000-0005-0000-0000-0000572A0000}"/>
    <cellStyle name="Monetario0 4 4 2" xfId="10846" xr:uid="{00000000-0005-0000-0000-0000582A0000}"/>
    <cellStyle name="Monetario0 4 4 2 2" xfId="10847" xr:uid="{00000000-0005-0000-0000-0000592A0000}"/>
    <cellStyle name="Monetario0 4 4 2 2 2" xfId="10848" xr:uid="{00000000-0005-0000-0000-00005A2A0000}"/>
    <cellStyle name="Monetario0 4 4 2 3" xfId="10849" xr:uid="{00000000-0005-0000-0000-00005B2A0000}"/>
    <cellStyle name="Monetario0 4 4 3" xfId="10850" xr:uid="{00000000-0005-0000-0000-00005C2A0000}"/>
    <cellStyle name="Monetario0 4 4 3 2" xfId="10851" xr:uid="{00000000-0005-0000-0000-00005D2A0000}"/>
    <cellStyle name="Monetario0 4 4 4" xfId="10852" xr:uid="{00000000-0005-0000-0000-00005E2A0000}"/>
    <cellStyle name="Monetario0 4 40" xfId="10853" xr:uid="{00000000-0005-0000-0000-00005F2A0000}"/>
    <cellStyle name="Monetario0 4 41" xfId="10854" xr:uid="{00000000-0005-0000-0000-0000602A0000}"/>
    <cellStyle name="Monetario0 4 42" xfId="10855" xr:uid="{00000000-0005-0000-0000-0000612A0000}"/>
    <cellStyle name="Monetario0 4 43" xfId="10856" xr:uid="{00000000-0005-0000-0000-0000622A0000}"/>
    <cellStyle name="Monetario0 4 44" xfId="10857" xr:uid="{00000000-0005-0000-0000-0000632A0000}"/>
    <cellStyle name="Monetario0 4 45" xfId="10858" xr:uid="{00000000-0005-0000-0000-0000642A0000}"/>
    <cellStyle name="Monetario0 4 46" xfId="10859" xr:uid="{00000000-0005-0000-0000-0000652A0000}"/>
    <cellStyle name="Monetario0 4 47" xfId="10860" xr:uid="{00000000-0005-0000-0000-0000662A0000}"/>
    <cellStyle name="Monetario0 4 48" xfId="10861" xr:uid="{00000000-0005-0000-0000-0000672A0000}"/>
    <cellStyle name="Monetario0 4 49" xfId="10862" xr:uid="{00000000-0005-0000-0000-0000682A0000}"/>
    <cellStyle name="Monetario0 4 5" xfId="10863" xr:uid="{00000000-0005-0000-0000-0000692A0000}"/>
    <cellStyle name="Monetario0 4 5 2" xfId="10864" xr:uid="{00000000-0005-0000-0000-00006A2A0000}"/>
    <cellStyle name="Monetario0 4 5 2 2" xfId="10865" xr:uid="{00000000-0005-0000-0000-00006B2A0000}"/>
    <cellStyle name="Monetario0 4 5 3" xfId="10866" xr:uid="{00000000-0005-0000-0000-00006C2A0000}"/>
    <cellStyle name="Monetario0 4 5 3 2" xfId="10867" xr:uid="{00000000-0005-0000-0000-00006D2A0000}"/>
    <cellStyle name="Monetario0 4 5 4" xfId="10868" xr:uid="{00000000-0005-0000-0000-00006E2A0000}"/>
    <cellStyle name="Monetario0 4 5 4 2" xfId="10869" xr:uid="{00000000-0005-0000-0000-00006F2A0000}"/>
    <cellStyle name="Monetario0 4 5 4 3" xfId="10870" xr:uid="{00000000-0005-0000-0000-0000702A0000}"/>
    <cellStyle name="Monetario0 4 5 4 3 2" xfId="10871" xr:uid="{00000000-0005-0000-0000-0000712A0000}"/>
    <cellStyle name="Monetario0 4 5 4 3 3" xfId="10872" xr:uid="{00000000-0005-0000-0000-0000722A0000}"/>
    <cellStyle name="Monetario0 4 5 4 4" xfId="10873" xr:uid="{00000000-0005-0000-0000-0000732A0000}"/>
    <cellStyle name="Monetario0 4 5 5" xfId="10874" xr:uid="{00000000-0005-0000-0000-0000742A0000}"/>
    <cellStyle name="Monetario0 4 5 5 2" xfId="10875" xr:uid="{00000000-0005-0000-0000-0000752A0000}"/>
    <cellStyle name="Monetario0 4 5 5 3" xfId="10876" xr:uid="{00000000-0005-0000-0000-0000762A0000}"/>
    <cellStyle name="Monetario0 4 50" xfId="10877" xr:uid="{00000000-0005-0000-0000-0000772A0000}"/>
    <cellStyle name="Monetario0 4 51" xfId="10878" xr:uid="{00000000-0005-0000-0000-0000782A0000}"/>
    <cellStyle name="Monetario0 4 52" xfId="10879" xr:uid="{00000000-0005-0000-0000-0000792A0000}"/>
    <cellStyle name="Monetario0 4 53" xfId="10880" xr:uid="{00000000-0005-0000-0000-00007A2A0000}"/>
    <cellStyle name="Monetario0 4 54" xfId="10881" xr:uid="{00000000-0005-0000-0000-00007B2A0000}"/>
    <cellStyle name="Monetario0 4 55" xfId="10882" xr:uid="{00000000-0005-0000-0000-00007C2A0000}"/>
    <cellStyle name="Monetario0 4 56" xfId="10883" xr:uid="{00000000-0005-0000-0000-00007D2A0000}"/>
    <cellStyle name="Monetario0 4 57" xfId="10884" xr:uid="{00000000-0005-0000-0000-00007E2A0000}"/>
    <cellStyle name="Monetario0 4 58" xfId="10885" xr:uid="{00000000-0005-0000-0000-00007F2A0000}"/>
    <cellStyle name="Monetario0 4 59" xfId="10886" xr:uid="{00000000-0005-0000-0000-0000802A0000}"/>
    <cellStyle name="Monetario0 4 6" xfId="10887" xr:uid="{00000000-0005-0000-0000-0000812A0000}"/>
    <cellStyle name="Monetario0 4 6 2" xfId="10888" xr:uid="{00000000-0005-0000-0000-0000822A0000}"/>
    <cellStyle name="Monetario0 4 6 2 2" xfId="10889" xr:uid="{00000000-0005-0000-0000-0000832A0000}"/>
    <cellStyle name="Monetario0 4 6 2 3" xfId="10890" xr:uid="{00000000-0005-0000-0000-0000842A0000}"/>
    <cellStyle name="Monetario0 4 6 2 3 2" xfId="10891" xr:uid="{00000000-0005-0000-0000-0000852A0000}"/>
    <cellStyle name="Monetario0 4 6 2 3 3" xfId="10892" xr:uid="{00000000-0005-0000-0000-0000862A0000}"/>
    <cellStyle name="Monetario0 4 6 3" xfId="10893" xr:uid="{00000000-0005-0000-0000-0000872A0000}"/>
    <cellStyle name="Monetario0 4 6 3 2" xfId="10894" xr:uid="{00000000-0005-0000-0000-0000882A0000}"/>
    <cellStyle name="Monetario0 4 6 4" xfId="10895" xr:uid="{00000000-0005-0000-0000-0000892A0000}"/>
    <cellStyle name="Monetario0 4 6 4 2" xfId="10896" xr:uid="{00000000-0005-0000-0000-00008A2A0000}"/>
    <cellStyle name="Monetario0 4 6 4 3" xfId="10897" xr:uid="{00000000-0005-0000-0000-00008B2A0000}"/>
    <cellStyle name="Monetario0 4 6 5" xfId="10898" xr:uid="{00000000-0005-0000-0000-00008C2A0000}"/>
    <cellStyle name="Monetario0 4 6 5 2" xfId="10899" xr:uid="{00000000-0005-0000-0000-00008D2A0000}"/>
    <cellStyle name="Monetario0 4 6 5 3" xfId="10900" xr:uid="{00000000-0005-0000-0000-00008E2A0000}"/>
    <cellStyle name="Monetario0 4 6 6" xfId="10901" xr:uid="{00000000-0005-0000-0000-00008F2A0000}"/>
    <cellStyle name="Monetario0 4 60" xfId="10902" xr:uid="{00000000-0005-0000-0000-0000902A0000}"/>
    <cellStyle name="Monetario0 4 61" xfId="10903" xr:uid="{00000000-0005-0000-0000-0000912A0000}"/>
    <cellStyle name="Monetario0 4 62" xfId="10904" xr:uid="{00000000-0005-0000-0000-0000922A0000}"/>
    <cellStyle name="Monetario0 4 62 2" xfId="10905" xr:uid="{00000000-0005-0000-0000-0000932A0000}"/>
    <cellStyle name="Monetario0 4 7" xfId="10906" xr:uid="{00000000-0005-0000-0000-0000942A0000}"/>
    <cellStyle name="Monetario0 4 7 2" xfId="10907" xr:uid="{00000000-0005-0000-0000-0000952A0000}"/>
    <cellStyle name="Monetario0 4 7 2 2" xfId="10908" xr:uid="{00000000-0005-0000-0000-0000962A0000}"/>
    <cellStyle name="Monetario0 4 7 2 3" xfId="10909" xr:uid="{00000000-0005-0000-0000-0000972A0000}"/>
    <cellStyle name="Monetario0 4 7 3" xfId="10910" xr:uid="{00000000-0005-0000-0000-0000982A0000}"/>
    <cellStyle name="Monetario0 4 7 4" xfId="10911" xr:uid="{00000000-0005-0000-0000-0000992A0000}"/>
    <cellStyle name="Monetario0 4 7 4 2" xfId="10912" xr:uid="{00000000-0005-0000-0000-00009A2A0000}"/>
    <cellStyle name="Monetario0 4 7 4 3" xfId="10913" xr:uid="{00000000-0005-0000-0000-00009B2A0000}"/>
    <cellStyle name="Monetario0 4 7 5" xfId="10914" xr:uid="{00000000-0005-0000-0000-00009C2A0000}"/>
    <cellStyle name="Monetario0 4 8" xfId="10915" xr:uid="{00000000-0005-0000-0000-00009D2A0000}"/>
    <cellStyle name="Monetario0 4 8 2" xfId="10916" xr:uid="{00000000-0005-0000-0000-00009E2A0000}"/>
    <cellStyle name="Monetario0 4 9" xfId="10917" xr:uid="{00000000-0005-0000-0000-00009F2A0000}"/>
    <cellStyle name="Monetario0 4 9 2" xfId="10918" xr:uid="{00000000-0005-0000-0000-0000A02A0000}"/>
    <cellStyle name="Monetario0 4 9 3" xfId="10919" xr:uid="{00000000-0005-0000-0000-0000A12A0000}"/>
    <cellStyle name="Monetario0 4 9 4" xfId="10920" xr:uid="{00000000-0005-0000-0000-0000A22A0000}"/>
    <cellStyle name="Monetario0 4_CUENTAS BANCARIAS" xfId="10921" xr:uid="{00000000-0005-0000-0000-0000A32A0000}"/>
    <cellStyle name="Monetario0 40" xfId="10922" xr:uid="{00000000-0005-0000-0000-0000A42A0000}"/>
    <cellStyle name="Monetario0 41" xfId="10923" xr:uid="{00000000-0005-0000-0000-0000A52A0000}"/>
    <cellStyle name="Monetario0 42" xfId="10924" xr:uid="{00000000-0005-0000-0000-0000A62A0000}"/>
    <cellStyle name="Monetario0 43" xfId="10925" xr:uid="{00000000-0005-0000-0000-0000A72A0000}"/>
    <cellStyle name="Monetario0 44" xfId="10926" xr:uid="{00000000-0005-0000-0000-0000A82A0000}"/>
    <cellStyle name="Monetario0 45" xfId="10927" xr:uid="{00000000-0005-0000-0000-0000A92A0000}"/>
    <cellStyle name="Monetario0 46" xfId="10928" xr:uid="{00000000-0005-0000-0000-0000AA2A0000}"/>
    <cellStyle name="Monetario0 47" xfId="10929" xr:uid="{00000000-0005-0000-0000-0000AB2A0000}"/>
    <cellStyle name="Monetario0 48" xfId="10930" xr:uid="{00000000-0005-0000-0000-0000AC2A0000}"/>
    <cellStyle name="Monetario0 49" xfId="10931" xr:uid="{00000000-0005-0000-0000-0000AD2A0000}"/>
    <cellStyle name="Monetario0 5" xfId="10932" xr:uid="{00000000-0005-0000-0000-0000AE2A0000}"/>
    <cellStyle name="Monetario0 5 10" xfId="10933" xr:uid="{00000000-0005-0000-0000-0000AF2A0000}"/>
    <cellStyle name="Monetario0 5 11" xfId="10934" xr:uid="{00000000-0005-0000-0000-0000B02A0000}"/>
    <cellStyle name="Monetario0 5 12" xfId="10935" xr:uid="{00000000-0005-0000-0000-0000B12A0000}"/>
    <cellStyle name="Monetario0 5 12 2" xfId="10936" xr:uid="{00000000-0005-0000-0000-0000B22A0000}"/>
    <cellStyle name="Monetario0 5 2" xfId="10937" xr:uid="{00000000-0005-0000-0000-0000B32A0000}"/>
    <cellStyle name="Monetario0 5 2 2" xfId="10938" xr:uid="{00000000-0005-0000-0000-0000B42A0000}"/>
    <cellStyle name="Monetario0 5 2 2 2" xfId="10939" xr:uid="{00000000-0005-0000-0000-0000B52A0000}"/>
    <cellStyle name="Monetario0 5 2 3" xfId="10940" xr:uid="{00000000-0005-0000-0000-0000B62A0000}"/>
    <cellStyle name="Monetario0 5 2 3 2" xfId="10941" xr:uid="{00000000-0005-0000-0000-0000B72A0000}"/>
    <cellStyle name="Monetario0 5 3" xfId="10942" xr:uid="{00000000-0005-0000-0000-0000B82A0000}"/>
    <cellStyle name="Monetario0 5 3 2" xfId="10943" xr:uid="{00000000-0005-0000-0000-0000B92A0000}"/>
    <cellStyle name="Monetario0 5 4" xfId="10944" xr:uid="{00000000-0005-0000-0000-0000BA2A0000}"/>
    <cellStyle name="Monetario0 5 5" xfId="10945" xr:uid="{00000000-0005-0000-0000-0000BB2A0000}"/>
    <cellStyle name="Monetario0 5 6" xfId="10946" xr:uid="{00000000-0005-0000-0000-0000BC2A0000}"/>
    <cellStyle name="Monetario0 5 7" xfId="10947" xr:uid="{00000000-0005-0000-0000-0000BD2A0000}"/>
    <cellStyle name="Monetario0 5 8" xfId="10948" xr:uid="{00000000-0005-0000-0000-0000BE2A0000}"/>
    <cellStyle name="Monetario0 5 9" xfId="10949" xr:uid="{00000000-0005-0000-0000-0000BF2A0000}"/>
    <cellStyle name="Monetario0 50" xfId="10950" xr:uid="{00000000-0005-0000-0000-0000C02A0000}"/>
    <cellStyle name="Monetario0 51" xfId="10951" xr:uid="{00000000-0005-0000-0000-0000C12A0000}"/>
    <cellStyle name="Monetario0 52" xfId="10952" xr:uid="{00000000-0005-0000-0000-0000C22A0000}"/>
    <cellStyle name="Monetario0 53" xfId="10953" xr:uid="{00000000-0005-0000-0000-0000C32A0000}"/>
    <cellStyle name="Monetario0 54" xfId="10954" xr:uid="{00000000-0005-0000-0000-0000C42A0000}"/>
    <cellStyle name="Monetario0 55" xfId="10955" xr:uid="{00000000-0005-0000-0000-0000C52A0000}"/>
    <cellStyle name="Monetario0 56" xfId="10956" xr:uid="{00000000-0005-0000-0000-0000C62A0000}"/>
    <cellStyle name="Monetario0 57" xfId="10957" xr:uid="{00000000-0005-0000-0000-0000C72A0000}"/>
    <cellStyle name="Monetario0 58" xfId="10958" xr:uid="{00000000-0005-0000-0000-0000C82A0000}"/>
    <cellStyle name="Monetario0 59" xfId="10959" xr:uid="{00000000-0005-0000-0000-0000C92A0000}"/>
    <cellStyle name="Monetario0 6" xfId="10960" xr:uid="{00000000-0005-0000-0000-0000CA2A0000}"/>
    <cellStyle name="Monetario0 6 2" xfId="10961" xr:uid="{00000000-0005-0000-0000-0000CB2A0000}"/>
    <cellStyle name="Monetario0 6 2 2" xfId="10962" xr:uid="{00000000-0005-0000-0000-0000CC2A0000}"/>
    <cellStyle name="Monetario0 6 2 2 2" xfId="10963" xr:uid="{00000000-0005-0000-0000-0000CD2A0000}"/>
    <cellStyle name="Monetario0 6 2 3" xfId="10964" xr:uid="{00000000-0005-0000-0000-0000CE2A0000}"/>
    <cellStyle name="Monetario0 6 2 4" xfId="10965" xr:uid="{00000000-0005-0000-0000-0000CF2A0000}"/>
    <cellStyle name="Monetario0 6 3" xfId="10966" xr:uid="{00000000-0005-0000-0000-0000D02A0000}"/>
    <cellStyle name="Monetario0 6 3 2" xfId="10967" xr:uid="{00000000-0005-0000-0000-0000D12A0000}"/>
    <cellStyle name="Monetario0 6 3 3" xfId="10968" xr:uid="{00000000-0005-0000-0000-0000D22A0000}"/>
    <cellStyle name="Monetario0 6 4" xfId="10969" xr:uid="{00000000-0005-0000-0000-0000D32A0000}"/>
    <cellStyle name="Monetario0 60" xfId="10970" xr:uid="{00000000-0005-0000-0000-0000D42A0000}"/>
    <cellStyle name="Monetario0 61" xfId="10971" xr:uid="{00000000-0005-0000-0000-0000D52A0000}"/>
    <cellStyle name="Monetario0 62" xfId="10972" xr:uid="{00000000-0005-0000-0000-0000D62A0000}"/>
    <cellStyle name="Monetario0 63" xfId="10973" xr:uid="{00000000-0005-0000-0000-0000D72A0000}"/>
    <cellStyle name="Monetario0 64" xfId="10974" xr:uid="{00000000-0005-0000-0000-0000D82A0000}"/>
    <cellStyle name="Monetario0 65" xfId="10975" xr:uid="{00000000-0005-0000-0000-0000D92A0000}"/>
    <cellStyle name="Monetario0 65 2" xfId="10976" xr:uid="{00000000-0005-0000-0000-0000DA2A0000}"/>
    <cellStyle name="Monetario0 65 2 2" xfId="10977" xr:uid="{00000000-0005-0000-0000-0000DB2A0000}"/>
    <cellStyle name="Monetario0 65 3" xfId="10978" xr:uid="{00000000-0005-0000-0000-0000DC2A0000}"/>
    <cellStyle name="Monetario0 66" xfId="10979" xr:uid="{00000000-0005-0000-0000-0000DD2A0000}"/>
    <cellStyle name="Monetario0 67" xfId="10980" xr:uid="{00000000-0005-0000-0000-0000DE2A0000}"/>
    <cellStyle name="Monetario0 68" xfId="10981" xr:uid="{00000000-0005-0000-0000-0000DF2A0000}"/>
    <cellStyle name="Monetario0 68 2" xfId="10982" xr:uid="{00000000-0005-0000-0000-0000E02A0000}"/>
    <cellStyle name="Monetario0 69" xfId="10983" xr:uid="{00000000-0005-0000-0000-0000E12A0000}"/>
    <cellStyle name="Monetario0 69 2" xfId="10984" xr:uid="{00000000-0005-0000-0000-0000E22A0000}"/>
    <cellStyle name="Monetario0 7" xfId="10985" xr:uid="{00000000-0005-0000-0000-0000E32A0000}"/>
    <cellStyle name="Monetario0 7 2" xfId="10986" xr:uid="{00000000-0005-0000-0000-0000E42A0000}"/>
    <cellStyle name="Monetario0 7 2 2" xfId="10987" xr:uid="{00000000-0005-0000-0000-0000E52A0000}"/>
    <cellStyle name="Monetario0 7 2 2 2" xfId="10988" xr:uid="{00000000-0005-0000-0000-0000E62A0000}"/>
    <cellStyle name="Monetario0 7 2 3" xfId="10989" xr:uid="{00000000-0005-0000-0000-0000E72A0000}"/>
    <cellStyle name="Monetario0 7 2 4" xfId="10990" xr:uid="{00000000-0005-0000-0000-0000E82A0000}"/>
    <cellStyle name="Monetario0 7 3" xfId="10991" xr:uid="{00000000-0005-0000-0000-0000E92A0000}"/>
    <cellStyle name="Monetario0 7 3 2" xfId="10992" xr:uid="{00000000-0005-0000-0000-0000EA2A0000}"/>
    <cellStyle name="Monetario0 7 3 3" xfId="10993" xr:uid="{00000000-0005-0000-0000-0000EB2A0000}"/>
    <cellStyle name="Monetario0 7 4" xfId="10994" xr:uid="{00000000-0005-0000-0000-0000EC2A0000}"/>
    <cellStyle name="Monetario0 70" xfId="10995" xr:uid="{00000000-0005-0000-0000-0000ED2A0000}"/>
    <cellStyle name="Monetario0 70 2" xfId="10996" xr:uid="{00000000-0005-0000-0000-0000EE2A0000}"/>
    <cellStyle name="Monetario0 8" xfId="10997" xr:uid="{00000000-0005-0000-0000-0000EF2A0000}"/>
    <cellStyle name="Monetario0 8 2" xfId="10998" xr:uid="{00000000-0005-0000-0000-0000F02A0000}"/>
    <cellStyle name="Monetario0 8 2 2" xfId="10999" xr:uid="{00000000-0005-0000-0000-0000F12A0000}"/>
    <cellStyle name="Monetario0 8 2 3" xfId="11000" xr:uid="{00000000-0005-0000-0000-0000F22A0000}"/>
    <cellStyle name="Monetario0 8 3" xfId="11001" xr:uid="{00000000-0005-0000-0000-0000F32A0000}"/>
    <cellStyle name="Monetario0 8 3 2" xfId="11002" xr:uid="{00000000-0005-0000-0000-0000F42A0000}"/>
    <cellStyle name="Monetario0 8 3 3" xfId="11003" xr:uid="{00000000-0005-0000-0000-0000F52A0000}"/>
    <cellStyle name="Monetario0 8 4" xfId="11004" xr:uid="{00000000-0005-0000-0000-0000F62A0000}"/>
    <cellStyle name="Monetario0 8 4 2" xfId="11005" xr:uid="{00000000-0005-0000-0000-0000F72A0000}"/>
    <cellStyle name="Monetario0 8 4 3" xfId="11006" xr:uid="{00000000-0005-0000-0000-0000F82A0000}"/>
    <cellStyle name="Monetario0 8 4 3 2" xfId="11007" xr:uid="{00000000-0005-0000-0000-0000F92A0000}"/>
    <cellStyle name="Monetario0 8 4 3 3" xfId="11008" xr:uid="{00000000-0005-0000-0000-0000FA2A0000}"/>
    <cellStyle name="Monetario0 8 4 4" xfId="11009" xr:uid="{00000000-0005-0000-0000-0000FB2A0000}"/>
    <cellStyle name="Monetario0 8 5" xfId="11010" xr:uid="{00000000-0005-0000-0000-0000FC2A0000}"/>
    <cellStyle name="Monetario0 8 5 2" xfId="11011" xr:uid="{00000000-0005-0000-0000-0000FD2A0000}"/>
    <cellStyle name="Monetario0 8 5 3" xfId="11012" xr:uid="{00000000-0005-0000-0000-0000FE2A0000}"/>
    <cellStyle name="Monetario0 9" xfId="11013" xr:uid="{00000000-0005-0000-0000-0000FF2A0000}"/>
    <cellStyle name="Monetario0 9 2" xfId="11014" xr:uid="{00000000-0005-0000-0000-0000002B0000}"/>
    <cellStyle name="Monetario0 9 2 2" xfId="11015" xr:uid="{00000000-0005-0000-0000-0000012B0000}"/>
    <cellStyle name="Monetario0 9 2 3" xfId="11016" xr:uid="{00000000-0005-0000-0000-0000022B0000}"/>
    <cellStyle name="Monetario0 9 2 3 2" xfId="11017" xr:uid="{00000000-0005-0000-0000-0000032B0000}"/>
    <cellStyle name="Monetario0 9 2 3 3" xfId="11018" xr:uid="{00000000-0005-0000-0000-0000042B0000}"/>
    <cellStyle name="Monetario0 9 2 4" xfId="11019" xr:uid="{00000000-0005-0000-0000-0000052B0000}"/>
    <cellStyle name="Monetario0 9 3" xfId="11020" xr:uid="{00000000-0005-0000-0000-0000062B0000}"/>
    <cellStyle name="Monetario0 9 3 2" xfId="11021" xr:uid="{00000000-0005-0000-0000-0000072B0000}"/>
    <cellStyle name="Monetario0 9 3 3" xfId="11022" xr:uid="{00000000-0005-0000-0000-0000082B0000}"/>
    <cellStyle name="Monetario0 9 4" xfId="11023" xr:uid="{00000000-0005-0000-0000-0000092B0000}"/>
    <cellStyle name="Monetario0 9 4 2" xfId="11024" xr:uid="{00000000-0005-0000-0000-00000A2B0000}"/>
    <cellStyle name="Monetario0 9 4 3" xfId="11025" xr:uid="{00000000-0005-0000-0000-00000B2B0000}"/>
    <cellStyle name="Monetario0 9 5" xfId="11026" xr:uid="{00000000-0005-0000-0000-00000C2B0000}"/>
    <cellStyle name="Monetario0 9 5 2" xfId="11027" xr:uid="{00000000-0005-0000-0000-00000D2B0000}"/>
    <cellStyle name="Monetario0 9 5 3" xfId="11028" xr:uid="{00000000-0005-0000-0000-00000E2B0000}"/>
    <cellStyle name="Monetario0 9 6" xfId="11029" xr:uid="{00000000-0005-0000-0000-00000F2B0000}"/>
    <cellStyle name="Monetario0_ANEXO 3  FORTALECIMIENTO DAF  06 10 09" xfId="11030" xr:uid="{00000000-0005-0000-0000-0000102B0000}"/>
    <cellStyle name="Neutra" xfId="11031" xr:uid="{00000000-0005-0000-0000-0000112B0000}"/>
    <cellStyle name="Neutral 10" xfId="11032" xr:uid="{00000000-0005-0000-0000-0000122B0000}"/>
    <cellStyle name="Neutral 10 2" xfId="11033" xr:uid="{00000000-0005-0000-0000-0000132B0000}"/>
    <cellStyle name="Neutral 10 2 2" xfId="11034" xr:uid="{00000000-0005-0000-0000-0000142B0000}"/>
    <cellStyle name="Neutral 10 2 2 2" xfId="11035" xr:uid="{00000000-0005-0000-0000-0000152B0000}"/>
    <cellStyle name="Neutral 10 2 3" xfId="11036" xr:uid="{00000000-0005-0000-0000-0000162B0000}"/>
    <cellStyle name="Neutral 10 2 4" xfId="11037" xr:uid="{00000000-0005-0000-0000-0000172B0000}"/>
    <cellStyle name="Neutral 10 2 5" xfId="11038" xr:uid="{00000000-0005-0000-0000-0000182B0000}"/>
    <cellStyle name="Neutral 10 2 6" xfId="11039" xr:uid="{00000000-0005-0000-0000-0000192B0000}"/>
    <cellStyle name="Neutral 10 3" xfId="11040" xr:uid="{00000000-0005-0000-0000-00001A2B0000}"/>
    <cellStyle name="Neutral 10 3 2" xfId="11041" xr:uid="{00000000-0005-0000-0000-00001B2B0000}"/>
    <cellStyle name="Neutral 10 4" xfId="11042" xr:uid="{00000000-0005-0000-0000-00001C2B0000}"/>
    <cellStyle name="Neutral 10 5" xfId="11043" xr:uid="{00000000-0005-0000-0000-00001D2B0000}"/>
    <cellStyle name="Neutral 11" xfId="11044" xr:uid="{00000000-0005-0000-0000-00001E2B0000}"/>
    <cellStyle name="Neutral 11 2" xfId="11045" xr:uid="{00000000-0005-0000-0000-00001F2B0000}"/>
    <cellStyle name="Neutral 11 2 2" xfId="11046" xr:uid="{00000000-0005-0000-0000-0000202B0000}"/>
    <cellStyle name="Neutral 11 2 3" xfId="11047" xr:uid="{00000000-0005-0000-0000-0000212B0000}"/>
    <cellStyle name="Neutral 11 2 4" xfId="11048" xr:uid="{00000000-0005-0000-0000-0000222B0000}"/>
    <cellStyle name="Neutral 11 2 5" xfId="11049" xr:uid="{00000000-0005-0000-0000-0000232B0000}"/>
    <cellStyle name="Neutral 11 2 6" xfId="11050" xr:uid="{00000000-0005-0000-0000-0000242B0000}"/>
    <cellStyle name="Neutral 11 3" xfId="11051" xr:uid="{00000000-0005-0000-0000-0000252B0000}"/>
    <cellStyle name="Neutral 11 4" xfId="11052" xr:uid="{00000000-0005-0000-0000-0000262B0000}"/>
    <cellStyle name="Neutral 11 5" xfId="11053" xr:uid="{00000000-0005-0000-0000-0000272B0000}"/>
    <cellStyle name="Neutral 12" xfId="11054" xr:uid="{00000000-0005-0000-0000-0000282B0000}"/>
    <cellStyle name="Neutral 12 2" xfId="11055" xr:uid="{00000000-0005-0000-0000-0000292B0000}"/>
    <cellStyle name="Neutral 12 2 2" xfId="11056" xr:uid="{00000000-0005-0000-0000-00002A2B0000}"/>
    <cellStyle name="Neutral 12 2 3" xfId="11057" xr:uid="{00000000-0005-0000-0000-00002B2B0000}"/>
    <cellStyle name="Neutral 12 2 4" xfId="11058" xr:uid="{00000000-0005-0000-0000-00002C2B0000}"/>
    <cellStyle name="Neutral 12 2 5" xfId="11059" xr:uid="{00000000-0005-0000-0000-00002D2B0000}"/>
    <cellStyle name="Neutral 12 2 6" xfId="11060" xr:uid="{00000000-0005-0000-0000-00002E2B0000}"/>
    <cellStyle name="Neutral 12 3" xfId="11061" xr:uid="{00000000-0005-0000-0000-00002F2B0000}"/>
    <cellStyle name="Neutral 12 4" xfId="11062" xr:uid="{00000000-0005-0000-0000-0000302B0000}"/>
    <cellStyle name="Neutral 12 5" xfId="11063" xr:uid="{00000000-0005-0000-0000-0000312B0000}"/>
    <cellStyle name="Neutral 13" xfId="11064" xr:uid="{00000000-0005-0000-0000-0000322B0000}"/>
    <cellStyle name="Neutral 14" xfId="11065" xr:uid="{00000000-0005-0000-0000-0000332B0000}"/>
    <cellStyle name="Neutral 15" xfId="11066" xr:uid="{00000000-0005-0000-0000-0000342B0000}"/>
    <cellStyle name="Neutral 15 2" xfId="11067" xr:uid="{00000000-0005-0000-0000-0000352B0000}"/>
    <cellStyle name="Neutral 16" xfId="11068" xr:uid="{00000000-0005-0000-0000-0000362B0000}"/>
    <cellStyle name="Neutral 17" xfId="11069" xr:uid="{00000000-0005-0000-0000-0000372B0000}"/>
    <cellStyle name="Neutral 18" xfId="11070" xr:uid="{00000000-0005-0000-0000-0000382B0000}"/>
    <cellStyle name="Neutral 2" xfId="55" xr:uid="{00000000-0005-0000-0000-0000392B0000}"/>
    <cellStyle name="Neutral 2 2" xfId="11071" xr:uid="{00000000-0005-0000-0000-00003A2B0000}"/>
    <cellStyle name="Neutral 2 2 2" xfId="11072" xr:uid="{00000000-0005-0000-0000-00003B2B0000}"/>
    <cellStyle name="Neutral 2 2 2 2" xfId="11073" xr:uid="{00000000-0005-0000-0000-00003C2B0000}"/>
    <cellStyle name="Neutral 2 2 2 3" xfId="11074" xr:uid="{00000000-0005-0000-0000-00003D2B0000}"/>
    <cellStyle name="Neutral 2 2 2 3 2" xfId="11075" xr:uid="{00000000-0005-0000-0000-00003E2B0000}"/>
    <cellStyle name="Neutral 2 2 2 4" xfId="11076" xr:uid="{00000000-0005-0000-0000-00003F2B0000}"/>
    <cellStyle name="Neutral 2 2 2 5" xfId="11077" xr:uid="{00000000-0005-0000-0000-0000402B0000}"/>
    <cellStyle name="Neutral 2 2 3" xfId="11078" xr:uid="{00000000-0005-0000-0000-0000412B0000}"/>
    <cellStyle name="Neutral 2 2 4" xfId="11079" xr:uid="{00000000-0005-0000-0000-0000422B0000}"/>
    <cellStyle name="Neutral 2 2 5" xfId="11080" xr:uid="{00000000-0005-0000-0000-0000432B0000}"/>
    <cellStyle name="Neutral 2 2 6" xfId="11081" xr:uid="{00000000-0005-0000-0000-0000442B0000}"/>
    <cellStyle name="Neutral 2 3" xfId="11082" xr:uid="{00000000-0005-0000-0000-0000452B0000}"/>
    <cellStyle name="Neutral 2 3 2" xfId="11083" xr:uid="{00000000-0005-0000-0000-0000462B0000}"/>
    <cellStyle name="Neutral 2 4" xfId="11084" xr:uid="{00000000-0005-0000-0000-0000472B0000}"/>
    <cellStyle name="Neutral 2 4 2" xfId="11085" xr:uid="{00000000-0005-0000-0000-0000482B0000}"/>
    <cellStyle name="Neutral 2 5" xfId="11086" xr:uid="{00000000-0005-0000-0000-0000492B0000}"/>
    <cellStyle name="Neutral 2 6" xfId="11087" xr:uid="{00000000-0005-0000-0000-00004A2B0000}"/>
    <cellStyle name="Neutral 2 7" xfId="11088" xr:uid="{00000000-0005-0000-0000-00004B2B0000}"/>
    <cellStyle name="Neutral 2 7 2" xfId="11089" xr:uid="{00000000-0005-0000-0000-00004C2B0000}"/>
    <cellStyle name="Neutral 3" xfId="11090" xr:uid="{00000000-0005-0000-0000-00004D2B0000}"/>
    <cellStyle name="Neutral 3 2" xfId="11091" xr:uid="{00000000-0005-0000-0000-00004E2B0000}"/>
    <cellStyle name="Neutral 3 3" xfId="11092" xr:uid="{00000000-0005-0000-0000-00004F2B0000}"/>
    <cellStyle name="Neutral 4" xfId="11093" xr:uid="{00000000-0005-0000-0000-0000502B0000}"/>
    <cellStyle name="Neutral 4 2" xfId="11094" xr:uid="{00000000-0005-0000-0000-0000512B0000}"/>
    <cellStyle name="Neutral 4 3" xfId="11095" xr:uid="{00000000-0005-0000-0000-0000522B0000}"/>
    <cellStyle name="Neutral 4 4" xfId="11096" xr:uid="{00000000-0005-0000-0000-0000532B0000}"/>
    <cellStyle name="Neutral 5" xfId="11097" xr:uid="{00000000-0005-0000-0000-0000542B0000}"/>
    <cellStyle name="Neutral 5 2" xfId="11098" xr:uid="{00000000-0005-0000-0000-0000552B0000}"/>
    <cellStyle name="Neutral 5 3" xfId="11099" xr:uid="{00000000-0005-0000-0000-0000562B0000}"/>
    <cellStyle name="Neutral 6" xfId="11100" xr:uid="{00000000-0005-0000-0000-0000572B0000}"/>
    <cellStyle name="Neutral 7" xfId="11101" xr:uid="{00000000-0005-0000-0000-0000582B0000}"/>
    <cellStyle name="Neutral 8" xfId="11102" xr:uid="{00000000-0005-0000-0000-0000592B0000}"/>
    <cellStyle name="Neutral 9" xfId="11103" xr:uid="{00000000-0005-0000-0000-00005A2B0000}"/>
    <cellStyle name="Neutral 9 2" xfId="11104" xr:uid="{00000000-0005-0000-0000-00005B2B0000}"/>
    <cellStyle name="Neutral 9 2 2" xfId="11105" xr:uid="{00000000-0005-0000-0000-00005C2B0000}"/>
    <cellStyle name="Neutral 9 2 2 2" xfId="11106" xr:uid="{00000000-0005-0000-0000-00005D2B0000}"/>
    <cellStyle name="Neutral 9 2 2 3" xfId="11107" xr:uid="{00000000-0005-0000-0000-00005E2B0000}"/>
    <cellStyle name="Neutral 9 2 2 4" xfId="11108" xr:uid="{00000000-0005-0000-0000-00005F2B0000}"/>
    <cellStyle name="Neutral 9 2 2 5" xfId="11109" xr:uid="{00000000-0005-0000-0000-0000602B0000}"/>
    <cellStyle name="Neutral 9 2 2 6" xfId="11110" xr:uid="{00000000-0005-0000-0000-0000612B0000}"/>
    <cellStyle name="Neutral 9 2 3" xfId="11111" xr:uid="{00000000-0005-0000-0000-0000622B0000}"/>
    <cellStyle name="Neutral 9 2 4" xfId="11112" xr:uid="{00000000-0005-0000-0000-0000632B0000}"/>
    <cellStyle name="Neutral 9 2 5" xfId="11113" xr:uid="{00000000-0005-0000-0000-0000642B0000}"/>
    <cellStyle name="Neutral 9 3" xfId="11114" xr:uid="{00000000-0005-0000-0000-0000652B0000}"/>
    <cellStyle name="Neutral 9 3 2" xfId="11115" xr:uid="{00000000-0005-0000-0000-0000662B0000}"/>
    <cellStyle name="Neutral 9 3 3" xfId="11116" xr:uid="{00000000-0005-0000-0000-0000672B0000}"/>
    <cellStyle name="Neutral 9 3 4" xfId="11117" xr:uid="{00000000-0005-0000-0000-0000682B0000}"/>
    <cellStyle name="Neutral 9 3 5" xfId="11118" xr:uid="{00000000-0005-0000-0000-0000692B0000}"/>
    <cellStyle name="Neutral 9 3 6" xfId="11119" xr:uid="{00000000-0005-0000-0000-00006A2B0000}"/>
    <cellStyle name="Neutral 9 4" xfId="11120" xr:uid="{00000000-0005-0000-0000-00006B2B0000}"/>
    <cellStyle name="Neutral 9 5" xfId="11121" xr:uid="{00000000-0005-0000-0000-00006C2B0000}"/>
    <cellStyle name="Neutral 9 6" xfId="11122" xr:uid="{00000000-0005-0000-0000-00006D2B0000}"/>
    <cellStyle name="Normal" xfId="0" builtinId="0"/>
    <cellStyle name="Normal 10" xfId="11123" xr:uid="{00000000-0005-0000-0000-00006F2B0000}"/>
    <cellStyle name="Normal 10 10" xfId="11124" xr:uid="{00000000-0005-0000-0000-0000702B0000}"/>
    <cellStyle name="Normal 10 11" xfId="11125" xr:uid="{00000000-0005-0000-0000-0000712B0000}"/>
    <cellStyle name="Normal 10 12" xfId="11126" xr:uid="{00000000-0005-0000-0000-0000722B0000}"/>
    <cellStyle name="Normal 10 2" xfId="11127" xr:uid="{00000000-0005-0000-0000-0000732B0000}"/>
    <cellStyle name="Normal 10 2 10" xfId="11128" xr:uid="{00000000-0005-0000-0000-0000742B0000}"/>
    <cellStyle name="Normal 10 2 11" xfId="11129" xr:uid="{00000000-0005-0000-0000-0000752B0000}"/>
    <cellStyle name="Normal 10 2 11 2" xfId="11130" xr:uid="{00000000-0005-0000-0000-0000762B0000}"/>
    <cellStyle name="Normal 10 2 11 3" xfId="11131" xr:uid="{00000000-0005-0000-0000-0000772B0000}"/>
    <cellStyle name="Normal 10 2 11 3 2" xfId="11132" xr:uid="{00000000-0005-0000-0000-0000782B0000}"/>
    <cellStyle name="Normal 10 2 11 4" xfId="11133" xr:uid="{00000000-0005-0000-0000-0000792B0000}"/>
    <cellStyle name="Normal 10 2 11 5" xfId="11134" xr:uid="{00000000-0005-0000-0000-00007A2B0000}"/>
    <cellStyle name="Normal 10 2 11 6" xfId="11135" xr:uid="{00000000-0005-0000-0000-00007B2B0000}"/>
    <cellStyle name="Normal 10 2 12" xfId="11136" xr:uid="{00000000-0005-0000-0000-00007C2B0000}"/>
    <cellStyle name="Normal 10 2 13" xfId="11137" xr:uid="{00000000-0005-0000-0000-00007D2B0000}"/>
    <cellStyle name="Normal 10 2 14" xfId="11138" xr:uid="{00000000-0005-0000-0000-00007E2B0000}"/>
    <cellStyle name="Normal 10 2 2" xfId="11139" xr:uid="{00000000-0005-0000-0000-00007F2B0000}"/>
    <cellStyle name="Normal 10 2 2 2" xfId="11140" xr:uid="{00000000-0005-0000-0000-0000802B0000}"/>
    <cellStyle name="Normal 10 2 2 3" xfId="11141" xr:uid="{00000000-0005-0000-0000-0000812B0000}"/>
    <cellStyle name="Normal 10 2 2 4" xfId="11142" xr:uid="{00000000-0005-0000-0000-0000822B0000}"/>
    <cellStyle name="Normal 10 2 3" xfId="11143" xr:uid="{00000000-0005-0000-0000-0000832B0000}"/>
    <cellStyle name="Normal 10 2 3 2" xfId="11144" xr:uid="{00000000-0005-0000-0000-0000842B0000}"/>
    <cellStyle name="Normal 10 2 4" xfId="11145" xr:uid="{00000000-0005-0000-0000-0000852B0000}"/>
    <cellStyle name="Normal 10 2 4 2" xfId="11146" xr:uid="{00000000-0005-0000-0000-0000862B0000}"/>
    <cellStyle name="Normal 10 2 5" xfId="11147" xr:uid="{00000000-0005-0000-0000-0000872B0000}"/>
    <cellStyle name="Normal 10 2 5 2" xfId="11148" xr:uid="{00000000-0005-0000-0000-0000882B0000}"/>
    <cellStyle name="Normal 10 2 6" xfId="11149" xr:uid="{00000000-0005-0000-0000-0000892B0000}"/>
    <cellStyle name="Normal 10 2 7" xfId="11150" xr:uid="{00000000-0005-0000-0000-00008A2B0000}"/>
    <cellStyle name="Normal 10 2 8" xfId="11151" xr:uid="{00000000-0005-0000-0000-00008B2B0000}"/>
    <cellStyle name="Normal 10 2 9" xfId="11152" xr:uid="{00000000-0005-0000-0000-00008C2B0000}"/>
    <cellStyle name="Normal 10 3" xfId="11153" xr:uid="{00000000-0005-0000-0000-00008D2B0000}"/>
    <cellStyle name="Normal 10 3 10" xfId="11154" xr:uid="{00000000-0005-0000-0000-00008E2B0000}"/>
    <cellStyle name="Normal 10 3 11" xfId="11155" xr:uid="{00000000-0005-0000-0000-00008F2B0000}"/>
    <cellStyle name="Normal 10 3 2" xfId="11156" xr:uid="{00000000-0005-0000-0000-0000902B0000}"/>
    <cellStyle name="Normal 10 3 2 2" xfId="11157" xr:uid="{00000000-0005-0000-0000-0000912B0000}"/>
    <cellStyle name="Normal 10 3 3" xfId="11158" xr:uid="{00000000-0005-0000-0000-0000922B0000}"/>
    <cellStyle name="Normal 10 3 3 2" xfId="11159" xr:uid="{00000000-0005-0000-0000-0000932B0000}"/>
    <cellStyle name="Normal 10 3 4" xfId="11160" xr:uid="{00000000-0005-0000-0000-0000942B0000}"/>
    <cellStyle name="Normal 10 3 5" xfId="11161" xr:uid="{00000000-0005-0000-0000-0000952B0000}"/>
    <cellStyle name="Normal 10 3 6" xfId="11162" xr:uid="{00000000-0005-0000-0000-0000962B0000}"/>
    <cellStyle name="Normal 10 3 7" xfId="11163" xr:uid="{00000000-0005-0000-0000-0000972B0000}"/>
    <cellStyle name="Normal 10 3 8" xfId="11164" xr:uid="{00000000-0005-0000-0000-0000982B0000}"/>
    <cellStyle name="Normal 10 3 9" xfId="11165" xr:uid="{00000000-0005-0000-0000-0000992B0000}"/>
    <cellStyle name="Normal 10 4" xfId="11166" xr:uid="{00000000-0005-0000-0000-00009A2B0000}"/>
    <cellStyle name="Normal 10 4 10" xfId="11167" xr:uid="{00000000-0005-0000-0000-00009B2B0000}"/>
    <cellStyle name="Normal 10 4 11" xfId="11168" xr:uid="{00000000-0005-0000-0000-00009C2B0000}"/>
    <cellStyle name="Normal 10 4 2" xfId="11169" xr:uid="{00000000-0005-0000-0000-00009D2B0000}"/>
    <cellStyle name="Normal 10 4 2 2" xfId="11170" xr:uid="{00000000-0005-0000-0000-00009E2B0000}"/>
    <cellStyle name="Normal 10 4 3" xfId="11171" xr:uid="{00000000-0005-0000-0000-00009F2B0000}"/>
    <cellStyle name="Normal 10 4 3 2" xfId="11172" xr:uid="{00000000-0005-0000-0000-0000A02B0000}"/>
    <cellStyle name="Normal 10 4 4" xfId="11173" xr:uid="{00000000-0005-0000-0000-0000A12B0000}"/>
    <cellStyle name="Normal 10 4 5" xfId="11174" xr:uid="{00000000-0005-0000-0000-0000A22B0000}"/>
    <cellStyle name="Normal 10 4 6" xfId="11175" xr:uid="{00000000-0005-0000-0000-0000A32B0000}"/>
    <cellStyle name="Normal 10 4 7" xfId="11176" xr:uid="{00000000-0005-0000-0000-0000A42B0000}"/>
    <cellStyle name="Normal 10 4 8" xfId="11177" xr:uid="{00000000-0005-0000-0000-0000A52B0000}"/>
    <cellStyle name="Normal 10 4 9" xfId="11178" xr:uid="{00000000-0005-0000-0000-0000A62B0000}"/>
    <cellStyle name="Normal 10 5" xfId="11179" xr:uid="{00000000-0005-0000-0000-0000A72B0000}"/>
    <cellStyle name="Normal 10 5 2" xfId="11180" xr:uid="{00000000-0005-0000-0000-0000A82B0000}"/>
    <cellStyle name="Normal 10 5 3" xfId="11181" xr:uid="{00000000-0005-0000-0000-0000A92B0000}"/>
    <cellStyle name="Normal 10 6" xfId="11182" xr:uid="{00000000-0005-0000-0000-0000AA2B0000}"/>
    <cellStyle name="Normal 10 6 2" xfId="11183" xr:uid="{00000000-0005-0000-0000-0000AB2B0000}"/>
    <cellStyle name="Normal 10 6 3" xfId="11184" xr:uid="{00000000-0005-0000-0000-0000AC2B0000}"/>
    <cellStyle name="Normal 10 7" xfId="11185" xr:uid="{00000000-0005-0000-0000-0000AD2B0000}"/>
    <cellStyle name="Normal 10 7 2" xfId="11186" xr:uid="{00000000-0005-0000-0000-0000AE2B0000}"/>
    <cellStyle name="Normal 10 7 2 2" xfId="11187" xr:uid="{00000000-0005-0000-0000-0000AF2B0000}"/>
    <cellStyle name="Normal 10 7 3" xfId="11188" xr:uid="{00000000-0005-0000-0000-0000B02B0000}"/>
    <cellStyle name="Normal 10 7 4" xfId="11189" xr:uid="{00000000-0005-0000-0000-0000B12B0000}"/>
    <cellStyle name="Normal 10 7 5" xfId="11190" xr:uid="{00000000-0005-0000-0000-0000B22B0000}"/>
    <cellStyle name="Normal 10 7 6" xfId="11191" xr:uid="{00000000-0005-0000-0000-0000B32B0000}"/>
    <cellStyle name="Normal 10 8" xfId="11192" xr:uid="{00000000-0005-0000-0000-0000B42B0000}"/>
    <cellStyle name="Normal 10 9" xfId="11193" xr:uid="{00000000-0005-0000-0000-0000B52B0000}"/>
    <cellStyle name="Normal 10 9 2" xfId="11194" xr:uid="{00000000-0005-0000-0000-0000B62B0000}"/>
    <cellStyle name="Normal 100" xfId="11195" xr:uid="{00000000-0005-0000-0000-0000B72B0000}"/>
    <cellStyle name="Normal 100 2" xfId="11196" xr:uid="{00000000-0005-0000-0000-0000B82B0000}"/>
    <cellStyle name="Normal 100 3" xfId="11197" xr:uid="{00000000-0005-0000-0000-0000B92B0000}"/>
    <cellStyle name="Normal 100 4" xfId="11198" xr:uid="{00000000-0005-0000-0000-0000BA2B0000}"/>
    <cellStyle name="Normal 101" xfId="11199" xr:uid="{00000000-0005-0000-0000-0000BB2B0000}"/>
    <cellStyle name="Normal 101 2" xfId="11200" xr:uid="{00000000-0005-0000-0000-0000BC2B0000}"/>
    <cellStyle name="Normal 102" xfId="11201" xr:uid="{00000000-0005-0000-0000-0000BD2B0000}"/>
    <cellStyle name="Normal 103" xfId="11202" xr:uid="{00000000-0005-0000-0000-0000BE2B0000}"/>
    <cellStyle name="Normal 104" xfId="11203" xr:uid="{00000000-0005-0000-0000-0000BF2B0000}"/>
    <cellStyle name="Normal 105" xfId="11204" xr:uid="{00000000-0005-0000-0000-0000C02B0000}"/>
    <cellStyle name="Normal 106" xfId="11205" xr:uid="{00000000-0005-0000-0000-0000C12B0000}"/>
    <cellStyle name="Normal 107" xfId="11206" xr:uid="{00000000-0005-0000-0000-0000C22B0000}"/>
    <cellStyle name="Normal 108" xfId="11207" xr:uid="{00000000-0005-0000-0000-0000C32B0000}"/>
    <cellStyle name="Normal 109" xfId="11208" xr:uid="{00000000-0005-0000-0000-0000C42B0000}"/>
    <cellStyle name="Normal 11" xfId="11209" xr:uid="{00000000-0005-0000-0000-0000C52B0000}"/>
    <cellStyle name="Normal 11 10" xfId="11210" xr:uid="{00000000-0005-0000-0000-0000C62B0000}"/>
    <cellStyle name="Normal 11 11" xfId="11211" xr:uid="{00000000-0005-0000-0000-0000C72B0000}"/>
    <cellStyle name="Normal 11 11 2" xfId="11212" xr:uid="{00000000-0005-0000-0000-0000C82B0000}"/>
    <cellStyle name="Normal 11 12" xfId="11213" xr:uid="{00000000-0005-0000-0000-0000C92B0000}"/>
    <cellStyle name="Normal 11 13" xfId="11214" xr:uid="{00000000-0005-0000-0000-0000CA2B0000}"/>
    <cellStyle name="Normal 11 2" xfId="11215" xr:uid="{00000000-0005-0000-0000-0000CB2B0000}"/>
    <cellStyle name="Normal 11 2 10" xfId="11216" xr:uid="{00000000-0005-0000-0000-0000CC2B0000}"/>
    <cellStyle name="Normal 11 2 11" xfId="11217" xr:uid="{00000000-0005-0000-0000-0000CD2B0000}"/>
    <cellStyle name="Normal 11 2 12" xfId="11218" xr:uid="{00000000-0005-0000-0000-0000CE2B0000}"/>
    <cellStyle name="Normal 11 2 13" xfId="11219" xr:uid="{00000000-0005-0000-0000-0000CF2B0000}"/>
    <cellStyle name="Normal 11 2 14" xfId="11220" xr:uid="{00000000-0005-0000-0000-0000D02B0000}"/>
    <cellStyle name="Normal 11 2 2" xfId="11221" xr:uid="{00000000-0005-0000-0000-0000D12B0000}"/>
    <cellStyle name="Normal 11 2 2 2" xfId="11222" xr:uid="{00000000-0005-0000-0000-0000D22B0000}"/>
    <cellStyle name="Normal 11 2 2 2 2" xfId="11223" xr:uid="{00000000-0005-0000-0000-0000D32B0000}"/>
    <cellStyle name="Normal 11 2 2 2 3" xfId="11224" xr:uid="{00000000-0005-0000-0000-0000D42B0000}"/>
    <cellStyle name="Normal 11 2 2 3" xfId="11225" xr:uid="{00000000-0005-0000-0000-0000D52B0000}"/>
    <cellStyle name="Normal 11 2 2 4" xfId="11226" xr:uid="{00000000-0005-0000-0000-0000D62B0000}"/>
    <cellStyle name="Normal 11 2 2 5" xfId="11227" xr:uid="{00000000-0005-0000-0000-0000D72B0000}"/>
    <cellStyle name="Normal 11 2 3" xfId="11228" xr:uid="{00000000-0005-0000-0000-0000D82B0000}"/>
    <cellStyle name="Normal 11 2 3 2" xfId="11229" xr:uid="{00000000-0005-0000-0000-0000D92B0000}"/>
    <cellStyle name="Normal 11 2 3 3" xfId="11230" xr:uid="{00000000-0005-0000-0000-0000DA2B0000}"/>
    <cellStyle name="Normal 11 2 3 4" xfId="11231" xr:uid="{00000000-0005-0000-0000-0000DB2B0000}"/>
    <cellStyle name="Normal 11 2 4" xfId="11232" xr:uid="{00000000-0005-0000-0000-0000DC2B0000}"/>
    <cellStyle name="Normal 11 2 4 2" xfId="11233" xr:uid="{00000000-0005-0000-0000-0000DD2B0000}"/>
    <cellStyle name="Normal 11 2 5" xfId="11234" xr:uid="{00000000-0005-0000-0000-0000DE2B0000}"/>
    <cellStyle name="Normal 11 2 5 2" xfId="11235" xr:uid="{00000000-0005-0000-0000-0000DF2B0000}"/>
    <cellStyle name="Normal 11 2 6" xfId="11236" xr:uid="{00000000-0005-0000-0000-0000E02B0000}"/>
    <cellStyle name="Normal 11 2 7" xfId="11237" xr:uid="{00000000-0005-0000-0000-0000E12B0000}"/>
    <cellStyle name="Normal 11 2 8" xfId="11238" xr:uid="{00000000-0005-0000-0000-0000E22B0000}"/>
    <cellStyle name="Normal 11 2 9" xfId="11239" xr:uid="{00000000-0005-0000-0000-0000E32B0000}"/>
    <cellStyle name="Normal 11 3" xfId="11240" xr:uid="{00000000-0005-0000-0000-0000E42B0000}"/>
    <cellStyle name="Normal 11 3 10" xfId="11241" xr:uid="{00000000-0005-0000-0000-0000E52B0000}"/>
    <cellStyle name="Normal 11 3 11" xfId="11242" xr:uid="{00000000-0005-0000-0000-0000E62B0000}"/>
    <cellStyle name="Normal 11 3 2" xfId="11243" xr:uid="{00000000-0005-0000-0000-0000E72B0000}"/>
    <cellStyle name="Normal 11 3 2 2" xfId="11244" xr:uid="{00000000-0005-0000-0000-0000E82B0000}"/>
    <cellStyle name="Normal 11 3 2 3" xfId="11245" xr:uid="{00000000-0005-0000-0000-0000E92B0000}"/>
    <cellStyle name="Normal 11 3 2 4" xfId="11246" xr:uid="{00000000-0005-0000-0000-0000EA2B0000}"/>
    <cellStyle name="Normal 11 3 3" xfId="11247" xr:uid="{00000000-0005-0000-0000-0000EB2B0000}"/>
    <cellStyle name="Normal 11 3 3 2" xfId="11248" xr:uid="{00000000-0005-0000-0000-0000EC2B0000}"/>
    <cellStyle name="Normal 11 3 4" xfId="11249" xr:uid="{00000000-0005-0000-0000-0000ED2B0000}"/>
    <cellStyle name="Normal 11 3 4 2" xfId="11250" xr:uid="{00000000-0005-0000-0000-0000EE2B0000}"/>
    <cellStyle name="Normal 11 3 5" xfId="11251" xr:uid="{00000000-0005-0000-0000-0000EF2B0000}"/>
    <cellStyle name="Normal 11 3 6" xfId="11252" xr:uid="{00000000-0005-0000-0000-0000F02B0000}"/>
    <cellStyle name="Normal 11 3 7" xfId="11253" xr:uid="{00000000-0005-0000-0000-0000F12B0000}"/>
    <cellStyle name="Normal 11 3 8" xfId="11254" xr:uid="{00000000-0005-0000-0000-0000F22B0000}"/>
    <cellStyle name="Normal 11 3 9" xfId="11255" xr:uid="{00000000-0005-0000-0000-0000F32B0000}"/>
    <cellStyle name="Normal 11 4" xfId="11256" xr:uid="{00000000-0005-0000-0000-0000F42B0000}"/>
    <cellStyle name="Normal 11 4 10" xfId="11257" xr:uid="{00000000-0005-0000-0000-0000F52B0000}"/>
    <cellStyle name="Normal 11 4 2" xfId="11258" xr:uid="{00000000-0005-0000-0000-0000F62B0000}"/>
    <cellStyle name="Normal 11 4 3" xfId="11259" xr:uid="{00000000-0005-0000-0000-0000F72B0000}"/>
    <cellStyle name="Normal 11 4 4" xfId="11260" xr:uid="{00000000-0005-0000-0000-0000F82B0000}"/>
    <cellStyle name="Normal 11 4 5" xfId="11261" xr:uid="{00000000-0005-0000-0000-0000F92B0000}"/>
    <cellStyle name="Normal 11 4 6" xfId="11262" xr:uid="{00000000-0005-0000-0000-0000FA2B0000}"/>
    <cellStyle name="Normal 11 4 7" xfId="11263" xr:uid="{00000000-0005-0000-0000-0000FB2B0000}"/>
    <cellStyle name="Normal 11 4 8" xfId="11264" xr:uid="{00000000-0005-0000-0000-0000FC2B0000}"/>
    <cellStyle name="Normal 11 4 9" xfId="11265" xr:uid="{00000000-0005-0000-0000-0000FD2B0000}"/>
    <cellStyle name="Normal 11 5" xfId="11266" xr:uid="{00000000-0005-0000-0000-0000FE2B0000}"/>
    <cellStyle name="Normal 11 5 2" xfId="11267" xr:uid="{00000000-0005-0000-0000-0000FF2B0000}"/>
    <cellStyle name="Normal 11 5 2 2" xfId="11268" xr:uid="{00000000-0005-0000-0000-0000002C0000}"/>
    <cellStyle name="Normal 11 5 2 2 2" xfId="11269" xr:uid="{00000000-0005-0000-0000-0000012C0000}"/>
    <cellStyle name="Normal 11 5 2 3" xfId="11270" xr:uid="{00000000-0005-0000-0000-0000022C0000}"/>
    <cellStyle name="Normal 11 5 2 4" xfId="11271" xr:uid="{00000000-0005-0000-0000-0000032C0000}"/>
    <cellStyle name="Normal 11 5 2 5" xfId="11272" xr:uid="{00000000-0005-0000-0000-0000042C0000}"/>
    <cellStyle name="Normal 11 5 2 6" xfId="11273" xr:uid="{00000000-0005-0000-0000-0000052C0000}"/>
    <cellStyle name="Normal 11 5 3" xfId="11274" xr:uid="{00000000-0005-0000-0000-0000062C0000}"/>
    <cellStyle name="Normal 11 5 3 2" xfId="11275" xr:uid="{00000000-0005-0000-0000-0000072C0000}"/>
    <cellStyle name="Normal 11 5 4" xfId="11276" xr:uid="{00000000-0005-0000-0000-0000082C0000}"/>
    <cellStyle name="Normal 11 5 4 2" xfId="11277" xr:uid="{00000000-0005-0000-0000-0000092C0000}"/>
    <cellStyle name="Normal 11 5 5" xfId="11278" xr:uid="{00000000-0005-0000-0000-00000A2C0000}"/>
    <cellStyle name="Normal 11 5 5 2" xfId="11279" xr:uid="{00000000-0005-0000-0000-00000B2C0000}"/>
    <cellStyle name="Normal 11 6" xfId="11280" xr:uid="{00000000-0005-0000-0000-00000C2C0000}"/>
    <cellStyle name="Normal 11 6 2" xfId="11281" xr:uid="{00000000-0005-0000-0000-00000D2C0000}"/>
    <cellStyle name="Normal 11 6 2 2" xfId="11282" xr:uid="{00000000-0005-0000-0000-00000E2C0000}"/>
    <cellStyle name="Normal 11 6 3" xfId="11283" xr:uid="{00000000-0005-0000-0000-00000F2C0000}"/>
    <cellStyle name="Normal 11 6 3 2" xfId="11284" xr:uid="{00000000-0005-0000-0000-0000102C0000}"/>
    <cellStyle name="Normal 11 6 4" xfId="11285" xr:uid="{00000000-0005-0000-0000-0000112C0000}"/>
    <cellStyle name="Normal 11 6 5" xfId="11286" xr:uid="{00000000-0005-0000-0000-0000122C0000}"/>
    <cellStyle name="Normal 11 6 6" xfId="11287" xr:uid="{00000000-0005-0000-0000-0000132C0000}"/>
    <cellStyle name="Normal 11 7" xfId="11288" xr:uid="{00000000-0005-0000-0000-0000142C0000}"/>
    <cellStyle name="Normal 11 7 2" xfId="11289" xr:uid="{00000000-0005-0000-0000-0000152C0000}"/>
    <cellStyle name="Normal 11 7 2 2" xfId="11290" xr:uid="{00000000-0005-0000-0000-0000162C0000}"/>
    <cellStyle name="Normal 11 7 3" xfId="11291" xr:uid="{00000000-0005-0000-0000-0000172C0000}"/>
    <cellStyle name="Normal 11 7 3 2" xfId="11292" xr:uid="{00000000-0005-0000-0000-0000182C0000}"/>
    <cellStyle name="Normal 11 7 4" xfId="11293" xr:uid="{00000000-0005-0000-0000-0000192C0000}"/>
    <cellStyle name="Normal 11 7 5" xfId="11294" xr:uid="{00000000-0005-0000-0000-00001A2C0000}"/>
    <cellStyle name="Normal 11 7 6" xfId="11295" xr:uid="{00000000-0005-0000-0000-00001B2C0000}"/>
    <cellStyle name="Normal 11 8" xfId="11296" xr:uid="{00000000-0005-0000-0000-00001C2C0000}"/>
    <cellStyle name="Normal 11 8 2" xfId="11297" xr:uid="{00000000-0005-0000-0000-00001D2C0000}"/>
    <cellStyle name="Normal 11 9" xfId="11298" xr:uid="{00000000-0005-0000-0000-00001E2C0000}"/>
    <cellStyle name="Normal 11 9 2" xfId="11299" xr:uid="{00000000-0005-0000-0000-00001F2C0000}"/>
    <cellStyle name="Normal 110" xfId="11300" xr:uid="{00000000-0005-0000-0000-0000202C0000}"/>
    <cellStyle name="Normal 111" xfId="11301" xr:uid="{00000000-0005-0000-0000-0000212C0000}"/>
    <cellStyle name="Normal 112" xfId="62004" xr:uid="{00000000-0005-0000-0000-0000222C0000}"/>
    <cellStyle name="Normal 12" xfId="11302" xr:uid="{00000000-0005-0000-0000-0000232C0000}"/>
    <cellStyle name="Normal 12 10" xfId="11303" xr:uid="{00000000-0005-0000-0000-0000242C0000}"/>
    <cellStyle name="Normal 12 10 2" xfId="11304" xr:uid="{00000000-0005-0000-0000-0000252C0000}"/>
    <cellStyle name="Normal 12 11" xfId="11305" xr:uid="{00000000-0005-0000-0000-0000262C0000}"/>
    <cellStyle name="Normal 12 2" xfId="11306" xr:uid="{00000000-0005-0000-0000-0000272C0000}"/>
    <cellStyle name="Normal 12 2 2" xfId="11307" xr:uid="{00000000-0005-0000-0000-0000282C0000}"/>
    <cellStyle name="Normal 12 2 2 2" xfId="11308" xr:uid="{00000000-0005-0000-0000-0000292C0000}"/>
    <cellStyle name="Normal 12 2 2 2 2" xfId="11309" xr:uid="{00000000-0005-0000-0000-00002A2C0000}"/>
    <cellStyle name="Normal 12 2 2 2 3" xfId="11310" xr:uid="{00000000-0005-0000-0000-00002B2C0000}"/>
    <cellStyle name="Normal 12 2 2 2 4" xfId="11311" xr:uid="{00000000-0005-0000-0000-00002C2C0000}"/>
    <cellStyle name="Normal 12 2 2 3" xfId="11312" xr:uid="{00000000-0005-0000-0000-00002D2C0000}"/>
    <cellStyle name="Normal 12 2 2 3 2" xfId="11313" xr:uid="{00000000-0005-0000-0000-00002E2C0000}"/>
    <cellStyle name="Normal 12 2 2 4" xfId="11314" xr:uid="{00000000-0005-0000-0000-00002F2C0000}"/>
    <cellStyle name="Normal 12 2 2 4 2" xfId="11315" xr:uid="{00000000-0005-0000-0000-0000302C0000}"/>
    <cellStyle name="Normal 12 2 2 5" xfId="11316" xr:uid="{00000000-0005-0000-0000-0000312C0000}"/>
    <cellStyle name="Normal 12 2 2 5 2" xfId="11317" xr:uid="{00000000-0005-0000-0000-0000322C0000}"/>
    <cellStyle name="Normal 12 2 3" xfId="11318" xr:uid="{00000000-0005-0000-0000-0000332C0000}"/>
    <cellStyle name="Normal 12 2 3 2" xfId="11319" xr:uid="{00000000-0005-0000-0000-0000342C0000}"/>
    <cellStyle name="Normal 12 2 3 3" xfId="11320" xr:uid="{00000000-0005-0000-0000-0000352C0000}"/>
    <cellStyle name="Normal 12 2 4" xfId="11321" xr:uid="{00000000-0005-0000-0000-0000362C0000}"/>
    <cellStyle name="Normal 12 2 5" xfId="11322" xr:uid="{00000000-0005-0000-0000-0000372C0000}"/>
    <cellStyle name="Normal 12 2 6" xfId="11323" xr:uid="{00000000-0005-0000-0000-0000382C0000}"/>
    <cellStyle name="Normal 12 3" xfId="11324" xr:uid="{00000000-0005-0000-0000-0000392C0000}"/>
    <cellStyle name="Normal 12 3 2" xfId="11325" xr:uid="{00000000-0005-0000-0000-00003A2C0000}"/>
    <cellStyle name="Normal 12 3 2 2" xfId="11326" xr:uid="{00000000-0005-0000-0000-00003B2C0000}"/>
    <cellStyle name="Normal 12 3 2 2 2" xfId="11327" xr:uid="{00000000-0005-0000-0000-00003C2C0000}"/>
    <cellStyle name="Normal 12 3 2 2 3" xfId="11328" xr:uid="{00000000-0005-0000-0000-00003D2C0000}"/>
    <cellStyle name="Normal 12 3 2 3" xfId="11329" xr:uid="{00000000-0005-0000-0000-00003E2C0000}"/>
    <cellStyle name="Normal 12 3 2 4" xfId="11330" xr:uid="{00000000-0005-0000-0000-00003F2C0000}"/>
    <cellStyle name="Normal 12 3 3" xfId="11331" xr:uid="{00000000-0005-0000-0000-0000402C0000}"/>
    <cellStyle name="Normal 12 3 3 2" xfId="11332" xr:uid="{00000000-0005-0000-0000-0000412C0000}"/>
    <cellStyle name="Normal 12 3 3 3" xfId="11333" xr:uid="{00000000-0005-0000-0000-0000422C0000}"/>
    <cellStyle name="Normal 12 3 4" xfId="11334" xr:uid="{00000000-0005-0000-0000-0000432C0000}"/>
    <cellStyle name="Normal 12 3 5" xfId="11335" xr:uid="{00000000-0005-0000-0000-0000442C0000}"/>
    <cellStyle name="Normal 12 3 6" xfId="11336" xr:uid="{00000000-0005-0000-0000-0000452C0000}"/>
    <cellStyle name="Normal 12 4" xfId="11337" xr:uid="{00000000-0005-0000-0000-0000462C0000}"/>
    <cellStyle name="Normal 12 4 2" xfId="11338" xr:uid="{00000000-0005-0000-0000-0000472C0000}"/>
    <cellStyle name="Normal 12 4 2 2" xfId="11339" xr:uid="{00000000-0005-0000-0000-0000482C0000}"/>
    <cellStyle name="Normal 12 4 2 2 2" xfId="11340" xr:uid="{00000000-0005-0000-0000-0000492C0000}"/>
    <cellStyle name="Normal 12 4 2 2 3" xfId="11341" xr:uid="{00000000-0005-0000-0000-00004A2C0000}"/>
    <cellStyle name="Normal 12 4 2 3" xfId="11342" xr:uid="{00000000-0005-0000-0000-00004B2C0000}"/>
    <cellStyle name="Normal 12 4 2 4" xfId="11343" xr:uid="{00000000-0005-0000-0000-00004C2C0000}"/>
    <cellStyle name="Normal 12 4 3" xfId="11344" xr:uid="{00000000-0005-0000-0000-00004D2C0000}"/>
    <cellStyle name="Normal 12 4 3 2" xfId="11345" xr:uid="{00000000-0005-0000-0000-00004E2C0000}"/>
    <cellStyle name="Normal 12 4 3 3" xfId="11346" xr:uid="{00000000-0005-0000-0000-00004F2C0000}"/>
    <cellStyle name="Normal 12 4 4" xfId="11347" xr:uid="{00000000-0005-0000-0000-0000502C0000}"/>
    <cellStyle name="Normal 12 4 5" xfId="11348" xr:uid="{00000000-0005-0000-0000-0000512C0000}"/>
    <cellStyle name="Normal 12 4 6" xfId="11349" xr:uid="{00000000-0005-0000-0000-0000522C0000}"/>
    <cellStyle name="Normal 12 5" xfId="11350" xr:uid="{00000000-0005-0000-0000-0000532C0000}"/>
    <cellStyle name="Normal 12 5 10" xfId="11351" xr:uid="{00000000-0005-0000-0000-0000542C0000}"/>
    <cellStyle name="Normal 12 5 11" xfId="11352" xr:uid="{00000000-0005-0000-0000-0000552C0000}"/>
    <cellStyle name="Normal 12 5 2" xfId="11353" xr:uid="{00000000-0005-0000-0000-0000562C0000}"/>
    <cellStyle name="Normal 12 5 2 2" xfId="11354" xr:uid="{00000000-0005-0000-0000-0000572C0000}"/>
    <cellStyle name="Normal 12 5 2 2 2" xfId="11355" xr:uid="{00000000-0005-0000-0000-0000582C0000}"/>
    <cellStyle name="Normal 12 5 2 2 3" xfId="11356" xr:uid="{00000000-0005-0000-0000-0000592C0000}"/>
    <cellStyle name="Normal 12 5 2 3" xfId="11357" xr:uid="{00000000-0005-0000-0000-00005A2C0000}"/>
    <cellStyle name="Normal 12 5 2 4" xfId="11358" xr:uid="{00000000-0005-0000-0000-00005B2C0000}"/>
    <cellStyle name="Normal 12 5 2 5" xfId="11359" xr:uid="{00000000-0005-0000-0000-00005C2C0000}"/>
    <cellStyle name="Normal 12 5 3" xfId="11360" xr:uid="{00000000-0005-0000-0000-00005D2C0000}"/>
    <cellStyle name="Normal 12 5 3 2" xfId="11361" xr:uid="{00000000-0005-0000-0000-00005E2C0000}"/>
    <cellStyle name="Normal 12 5 3 3" xfId="11362" xr:uid="{00000000-0005-0000-0000-00005F2C0000}"/>
    <cellStyle name="Normal 12 5 3 4" xfId="11363" xr:uid="{00000000-0005-0000-0000-0000602C0000}"/>
    <cellStyle name="Normal 12 5 4" xfId="11364" xr:uid="{00000000-0005-0000-0000-0000612C0000}"/>
    <cellStyle name="Normal 12 5 4 2" xfId="11365" xr:uid="{00000000-0005-0000-0000-0000622C0000}"/>
    <cellStyle name="Normal 12 5 5" xfId="11366" xr:uid="{00000000-0005-0000-0000-0000632C0000}"/>
    <cellStyle name="Normal 12 5 5 2" xfId="11367" xr:uid="{00000000-0005-0000-0000-0000642C0000}"/>
    <cellStyle name="Normal 12 5 6" xfId="11368" xr:uid="{00000000-0005-0000-0000-0000652C0000}"/>
    <cellStyle name="Normal 12 5 7" xfId="11369" xr:uid="{00000000-0005-0000-0000-0000662C0000}"/>
    <cellStyle name="Normal 12 5 8" xfId="11370" xr:uid="{00000000-0005-0000-0000-0000672C0000}"/>
    <cellStyle name="Normal 12 5 9" xfId="11371" xr:uid="{00000000-0005-0000-0000-0000682C0000}"/>
    <cellStyle name="Normal 12 6" xfId="11372" xr:uid="{00000000-0005-0000-0000-0000692C0000}"/>
    <cellStyle name="Normal 12 6 10" xfId="11373" xr:uid="{00000000-0005-0000-0000-00006A2C0000}"/>
    <cellStyle name="Normal 12 6 2" xfId="11374" xr:uid="{00000000-0005-0000-0000-00006B2C0000}"/>
    <cellStyle name="Normal 12 6 3" xfId="11375" xr:uid="{00000000-0005-0000-0000-00006C2C0000}"/>
    <cellStyle name="Normal 12 6 4" xfId="11376" xr:uid="{00000000-0005-0000-0000-00006D2C0000}"/>
    <cellStyle name="Normal 12 6 5" xfId="11377" xr:uid="{00000000-0005-0000-0000-00006E2C0000}"/>
    <cellStyle name="Normal 12 6 6" xfId="11378" xr:uid="{00000000-0005-0000-0000-00006F2C0000}"/>
    <cellStyle name="Normal 12 6 7" xfId="11379" xr:uid="{00000000-0005-0000-0000-0000702C0000}"/>
    <cellStyle name="Normal 12 6 8" xfId="11380" xr:uid="{00000000-0005-0000-0000-0000712C0000}"/>
    <cellStyle name="Normal 12 6 9" xfId="11381" xr:uid="{00000000-0005-0000-0000-0000722C0000}"/>
    <cellStyle name="Normal 12 7" xfId="11382" xr:uid="{00000000-0005-0000-0000-0000732C0000}"/>
    <cellStyle name="Normal 12 7 10" xfId="11383" xr:uid="{00000000-0005-0000-0000-0000742C0000}"/>
    <cellStyle name="Normal 12 7 11" xfId="11384" xr:uid="{00000000-0005-0000-0000-0000752C0000}"/>
    <cellStyle name="Normal 12 7 2" xfId="11385" xr:uid="{00000000-0005-0000-0000-0000762C0000}"/>
    <cellStyle name="Normal 12 7 2 2" xfId="11386" xr:uid="{00000000-0005-0000-0000-0000772C0000}"/>
    <cellStyle name="Normal 12 7 2 3" xfId="11387" xr:uid="{00000000-0005-0000-0000-0000782C0000}"/>
    <cellStyle name="Normal 12 7 2 4" xfId="11388" xr:uid="{00000000-0005-0000-0000-0000792C0000}"/>
    <cellStyle name="Normal 12 7 3" xfId="11389" xr:uid="{00000000-0005-0000-0000-00007A2C0000}"/>
    <cellStyle name="Normal 12 7 3 2" xfId="11390" xr:uid="{00000000-0005-0000-0000-00007B2C0000}"/>
    <cellStyle name="Normal 12 7 4" xfId="11391" xr:uid="{00000000-0005-0000-0000-00007C2C0000}"/>
    <cellStyle name="Normal 12 7 4 2" xfId="11392" xr:uid="{00000000-0005-0000-0000-00007D2C0000}"/>
    <cellStyle name="Normal 12 7 5" xfId="11393" xr:uid="{00000000-0005-0000-0000-00007E2C0000}"/>
    <cellStyle name="Normal 12 7 6" xfId="11394" xr:uid="{00000000-0005-0000-0000-00007F2C0000}"/>
    <cellStyle name="Normal 12 7 7" xfId="11395" xr:uid="{00000000-0005-0000-0000-0000802C0000}"/>
    <cellStyle name="Normal 12 7 8" xfId="11396" xr:uid="{00000000-0005-0000-0000-0000812C0000}"/>
    <cellStyle name="Normal 12 7 9" xfId="11397" xr:uid="{00000000-0005-0000-0000-0000822C0000}"/>
    <cellStyle name="Normal 12 8" xfId="11398" xr:uid="{00000000-0005-0000-0000-0000832C0000}"/>
    <cellStyle name="Normal 12 8 2" xfId="11399" xr:uid="{00000000-0005-0000-0000-0000842C0000}"/>
    <cellStyle name="Normal 12 8 3" xfId="11400" xr:uid="{00000000-0005-0000-0000-0000852C0000}"/>
    <cellStyle name="Normal 12 8 4" xfId="11401" xr:uid="{00000000-0005-0000-0000-0000862C0000}"/>
    <cellStyle name="Normal 12 8 5" xfId="11402" xr:uid="{00000000-0005-0000-0000-0000872C0000}"/>
    <cellStyle name="Normal 12 9" xfId="11403" xr:uid="{00000000-0005-0000-0000-0000882C0000}"/>
    <cellStyle name="Normal 12 9 2" xfId="11404" xr:uid="{00000000-0005-0000-0000-0000892C0000}"/>
    <cellStyle name="Normal 12 9 3" xfId="11405" xr:uid="{00000000-0005-0000-0000-00008A2C0000}"/>
    <cellStyle name="Normal 12 9 4" xfId="11406" xr:uid="{00000000-0005-0000-0000-00008B2C0000}"/>
    <cellStyle name="Normal 13" xfId="11407" xr:uid="{00000000-0005-0000-0000-00008C2C0000}"/>
    <cellStyle name="Normal 13 2" xfId="11408" xr:uid="{00000000-0005-0000-0000-00008D2C0000}"/>
    <cellStyle name="Normal 13 2 2" xfId="11409" xr:uid="{00000000-0005-0000-0000-00008E2C0000}"/>
    <cellStyle name="Normal 13 2 2 2" xfId="11410" xr:uid="{00000000-0005-0000-0000-00008F2C0000}"/>
    <cellStyle name="Normal 13 2 2 2 2" xfId="11411" xr:uid="{00000000-0005-0000-0000-0000902C0000}"/>
    <cellStyle name="Normal 13 2 2 2 3" xfId="11412" xr:uid="{00000000-0005-0000-0000-0000912C0000}"/>
    <cellStyle name="Normal 13 2 2 3" xfId="11413" xr:uid="{00000000-0005-0000-0000-0000922C0000}"/>
    <cellStyle name="Normal 13 2 2 4" xfId="11414" xr:uid="{00000000-0005-0000-0000-0000932C0000}"/>
    <cellStyle name="Normal 13 2 3" xfId="11415" xr:uid="{00000000-0005-0000-0000-0000942C0000}"/>
    <cellStyle name="Normal 13 2 3 2" xfId="11416" xr:uid="{00000000-0005-0000-0000-0000952C0000}"/>
    <cellStyle name="Normal 13 2 3 3" xfId="11417" xr:uid="{00000000-0005-0000-0000-0000962C0000}"/>
    <cellStyle name="Normal 13 2 4" xfId="11418" xr:uid="{00000000-0005-0000-0000-0000972C0000}"/>
    <cellStyle name="Normal 13 2 5" xfId="11419" xr:uid="{00000000-0005-0000-0000-0000982C0000}"/>
    <cellStyle name="Normal 13 2 6" xfId="11420" xr:uid="{00000000-0005-0000-0000-0000992C0000}"/>
    <cellStyle name="Normal 13 3" xfId="11421" xr:uid="{00000000-0005-0000-0000-00009A2C0000}"/>
    <cellStyle name="Normal 13 3 2" xfId="11422" xr:uid="{00000000-0005-0000-0000-00009B2C0000}"/>
    <cellStyle name="Normal 13 3 2 2" xfId="11423" xr:uid="{00000000-0005-0000-0000-00009C2C0000}"/>
    <cellStyle name="Normal 13 3 2 3" xfId="11424" xr:uid="{00000000-0005-0000-0000-00009D2C0000}"/>
    <cellStyle name="Normal 13 3 3" xfId="11425" xr:uid="{00000000-0005-0000-0000-00009E2C0000}"/>
    <cellStyle name="Normal 13 3 4" xfId="11426" xr:uid="{00000000-0005-0000-0000-00009F2C0000}"/>
    <cellStyle name="Normal 13 3 5" xfId="11427" xr:uid="{00000000-0005-0000-0000-0000A02C0000}"/>
    <cellStyle name="Normal 13 3 5 2" xfId="11428" xr:uid="{00000000-0005-0000-0000-0000A12C0000}"/>
    <cellStyle name="Normal 13 4" xfId="11429" xr:uid="{00000000-0005-0000-0000-0000A22C0000}"/>
    <cellStyle name="Normal 13 4 2" xfId="11430" xr:uid="{00000000-0005-0000-0000-0000A32C0000}"/>
    <cellStyle name="Normal 13 5" xfId="11431" xr:uid="{00000000-0005-0000-0000-0000A42C0000}"/>
    <cellStyle name="Normal 13 5 2" xfId="11432" xr:uid="{00000000-0005-0000-0000-0000A52C0000}"/>
    <cellStyle name="Normal 13 5 3" xfId="11433" xr:uid="{00000000-0005-0000-0000-0000A62C0000}"/>
    <cellStyle name="Normal 13 5 4" xfId="11434" xr:uid="{00000000-0005-0000-0000-0000A72C0000}"/>
    <cellStyle name="Normal 13 6" xfId="11435" xr:uid="{00000000-0005-0000-0000-0000A82C0000}"/>
    <cellStyle name="Normal 13 6 2" xfId="11436" xr:uid="{00000000-0005-0000-0000-0000A92C0000}"/>
    <cellStyle name="Normal 13 7" xfId="11437" xr:uid="{00000000-0005-0000-0000-0000AA2C0000}"/>
    <cellStyle name="Normal 13 7 2" xfId="11438" xr:uid="{00000000-0005-0000-0000-0000AB2C0000}"/>
    <cellStyle name="Normal 13 8" xfId="11439" xr:uid="{00000000-0005-0000-0000-0000AC2C0000}"/>
    <cellStyle name="Normal 13 8 2" xfId="11440" xr:uid="{00000000-0005-0000-0000-0000AD2C0000}"/>
    <cellStyle name="Normal 14" xfId="11441" xr:uid="{00000000-0005-0000-0000-0000AE2C0000}"/>
    <cellStyle name="Normal 14 2" xfId="11442" xr:uid="{00000000-0005-0000-0000-0000AF2C0000}"/>
    <cellStyle name="Normal 14 2 2" xfId="11443" xr:uid="{00000000-0005-0000-0000-0000B02C0000}"/>
    <cellStyle name="Normal 14 2 2 2" xfId="11444" xr:uid="{00000000-0005-0000-0000-0000B12C0000}"/>
    <cellStyle name="Normal 14 2 2 3" xfId="11445" xr:uid="{00000000-0005-0000-0000-0000B22C0000}"/>
    <cellStyle name="Normal 14 2 2 4" xfId="11446" xr:uid="{00000000-0005-0000-0000-0000B32C0000}"/>
    <cellStyle name="Normal 14 2 3" xfId="11447" xr:uid="{00000000-0005-0000-0000-0000B42C0000}"/>
    <cellStyle name="Normal 14 2 4" xfId="11448" xr:uid="{00000000-0005-0000-0000-0000B52C0000}"/>
    <cellStyle name="Normal 14 2 5" xfId="11449" xr:uid="{00000000-0005-0000-0000-0000B62C0000}"/>
    <cellStyle name="Normal 14 3" xfId="11450" xr:uid="{00000000-0005-0000-0000-0000B72C0000}"/>
    <cellStyle name="Normal 14 3 2" xfId="11451" xr:uid="{00000000-0005-0000-0000-0000B82C0000}"/>
    <cellStyle name="Normal 14 3 2 2" xfId="11452" xr:uid="{00000000-0005-0000-0000-0000B92C0000}"/>
    <cellStyle name="Normal 14 3 3" xfId="11453" xr:uid="{00000000-0005-0000-0000-0000BA2C0000}"/>
    <cellStyle name="Normal 14 3 4" xfId="11454" xr:uid="{00000000-0005-0000-0000-0000BB2C0000}"/>
    <cellStyle name="Normal 14 4" xfId="11455" xr:uid="{00000000-0005-0000-0000-0000BC2C0000}"/>
    <cellStyle name="Normal 14 4 2" xfId="11456" xr:uid="{00000000-0005-0000-0000-0000BD2C0000}"/>
    <cellStyle name="Normal 14 5" xfId="11457" xr:uid="{00000000-0005-0000-0000-0000BE2C0000}"/>
    <cellStyle name="Normal 14 6" xfId="11458" xr:uid="{00000000-0005-0000-0000-0000BF2C0000}"/>
    <cellStyle name="Normal 14 7" xfId="11459" xr:uid="{00000000-0005-0000-0000-0000C02C0000}"/>
    <cellStyle name="Normal 15" xfId="11460" xr:uid="{00000000-0005-0000-0000-0000C12C0000}"/>
    <cellStyle name="Normal 15 2" xfId="11461" xr:uid="{00000000-0005-0000-0000-0000C22C0000}"/>
    <cellStyle name="Normal 15 2 2" xfId="11462" xr:uid="{00000000-0005-0000-0000-0000C32C0000}"/>
    <cellStyle name="Normal 15 3" xfId="11463" xr:uid="{00000000-0005-0000-0000-0000C42C0000}"/>
    <cellStyle name="Normal 15 3 2" xfId="11464" xr:uid="{00000000-0005-0000-0000-0000C52C0000}"/>
    <cellStyle name="Normal 15 3 2 2" xfId="11465" xr:uid="{00000000-0005-0000-0000-0000C62C0000}"/>
    <cellStyle name="Normal 15 3 2 3" xfId="11466" xr:uid="{00000000-0005-0000-0000-0000C72C0000}"/>
    <cellStyle name="Normal 15 3 3" xfId="11467" xr:uid="{00000000-0005-0000-0000-0000C82C0000}"/>
    <cellStyle name="Normal 15 3 4" xfId="11468" xr:uid="{00000000-0005-0000-0000-0000C92C0000}"/>
    <cellStyle name="Normal 15 3 5" xfId="11469" xr:uid="{00000000-0005-0000-0000-0000CA2C0000}"/>
    <cellStyle name="Normal 15 4" xfId="11470" xr:uid="{00000000-0005-0000-0000-0000CB2C0000}"/>
    <cellStyle name="Normal 15 4 2" xfId="11471" xr:uid="{00000000-0005-0000-0000-0000CC2C0000}"/>
    <cellStyle name="Normal 15 4 3" xfId="11472" xr:uid="{00000000-0005-0000-0000-0000CD2C0000}"/>
    <cellStyle name="Normal 15 4 4" xfId="11473" xr:uid="{00000000-0005-0000-0000-0000CE2C0000}"/>
    <cellStyle name="Normal 15 5" xfId="11474" xr:uid="{00000000-0005-0000-0000-0000CF2C0000}"/>
    <cellStyle name="Normal 15 5 2" xfId="11475" xr:uid="{00000000-0005-0000-0000-0000D02C0000}"/>
    <cellStyle name="Normal 15 6" xfId="11476" xr:uid="{00000000-0005-0000-0000-0000D12C0000}"/>
    <cellStyle name="Normal 15 6 2" xfId="11477" xr:uid="{00000000-0005-0000-0000-0000D22C0000}"/>
    <cellStyle name="Normal 15 7" xfId="11478" xr:uid="{00000000-0005-0000-0000-0000D32C0000}"/>
    <cellStyle name="Normal 15 7 2" xfId="11479" xr:uid="{00000000-0005-0000-0000-0000D42C0000}"/>
    <cellStyle name="Normal 15 8" xfId="11480" xr:uid="{00000000-0005-0000-0000-0000D52C0000}"/>
    <cellStyle name="Normal 16" xfId="11481" xr:uid="{00000000-0005-0000-0000-0000D62C0000}"/>
    <cellStyle name="Normal 16 10" xfId="11482" xr:uid="{00000000-0005-0000-0000-0000D72C0000}"/>
    <cellStyle name="Normal 16 10 2" xfId="11483" xr:uid="{00000000-0005-0000-0000-0000D82C0000}"/>
    <cellStyle name="Normal 16 10 2 2" xfId="11484" xr:uid="{00000000-0005-0000-0000-0000D92C0000}"/>
    <cellStyle name="Normal 16 10 2 3" xfId="11485" xr:uid="{00000000-0005-0000-0000-0000DA2C0000}"/>
    <cellStyle name="Normal 16 10 2 4" xfId="11486" xr:uid="{00000000-0005-0000-0000-0000DB2C0000}"/>
    <cellStyle name="Normal 16 10 2 5" xfId="11487" xr:uid="{00000000-0005-0000-0000-0000DC2C0000}"/>
    <cellStyle name="Normal 16 10 3" xfId="11488" xr:uid="{00000000-0005-0000-0000-0000DD2C0000}"/>
    <cellStyle name="Normal 16 10 4" xfId="11489" xr:uid="{00000000-0005-0000-0000-0000DE2C0000}"/>
    <cellStyle name="Normal 16 10 5" xfId="11490" xr:uid="{00000000-0005-0000-0000-0000DF2C0000}"/>
    <cellStyle name="Normal 16 10 6" xfId="11491" xr:uid="{00000000-0005-0000-0000-0000E02C0000}"/>
    <cellStyle name="Normal 16 11" xfId="11492" xr:uid="{00000000-0005-0000-0000-0000E12C0000}"/>
    <cellStyle name="Normal 16 11 2" xfId="11493" xr:uid="{00000000-0005-0000-0000-0000E22C0000}"/>
    <cellStyle name="Normal 16 11 2 2" xfId="11494" xr:uid="{00000000-0005-0000-0000-0000E32C0000}"/>
    <cellStyle name="Normal 16 11 2 3" xfId="11495" xr:uid="{00000000-0005-0000-0000-0000E42C0000}"/>
    <cellStyle name="Normal 16 11 2 4" xfId="11496" xr:uid="{00000000-0005-0000-0000-0000E52C0000}"/>
    <cellStyle name="Normal 16 11 2 5" xfId="11497" xr:uid="{00000000-0005-0000-0000-0000E62C0000}"/>
    <cellStyle name="Normal 16 11 3" xfId="11498" xr:uid="{00000000-0005-0000-0000-0000E72C0000}"/>
    <cellStyle name="Normal 16 11 4" xfId="11499" xr:uid="{00000000-0005-0000-0000-0000E82C0000}"/>
    <cellStyle name="Normal 16 11 5" xfId="11500" xr:uid="{00000000-0005-0000-0000-0000E92C0000}"/>
    <cellStyle name="Normal 16 11 6" xfId="11501" xr:uid="{00000000-0005-0000-0000-0000EA2C0000}"/>
    <cellStyle name="Normal 16 12" xfId="11502" xr:uid="{00000000-0005-0000-0000-0000EB2C0000}"/>
    <cellStyle name="Normal 16 12 2" xfId="11503" xr:uid="{00000000-0005-0000-0000-0000EC2C0000}"/>
    <cellStyle name="Normal 16 12 2 2" xfId="11504" xr:uid="{00000000-0005-0000-0000-0000ED2C0000}"/>
    <cellStyle name="Normal 16 12 2 3" xfId="11505" xr:uid="{00000000-0005-0000-0000-0000EE2C0000}"/>
    <cellStyle name="Normal 16 12 2 4" xfId="11506" xr:uid="{00000000-0005-0000-0000-0000EF2C0000}"/>
    <cellStyle name="Normal 16 12 2 5" xfId="11507" xr:uid="{00000000-0005-0000-0000-0000F02C0000}"/>
    <cellStyle name="Normal 16 12 3" xfId="11508" xr:uid="{00000000-0005-0000-0000-0000F12C0000}"/>
    <cellStyle name="Normal 16 12 4" xfId="11509" xr:uid="{00000000-0005-0000-0000-0000F22C0000}"/>
    <cellStyle name="Normal 16 12 5" xfId="11510" xr:uid="{00000000-0005-0000-0000-0000F32C0000}"/>
    <cellStyle name="Normal 16 12 6" xfId="11511" xr:uid="{00000000-0005-0000-0000-0000F42C0000}"/>
    <cellStyle name="Normal 16 13" xfId="11512" xr:uid="{00000000-0005-0000-0000-0000F52C0000}"/>
    <cellStyle name="Normal 16 13 2" xfId="11513" xr:uid="{00000000-0005-0000-0000-0000F62C0000}"/>
    <cellStyle name="Normal 16 13 3" xfId="11514" xr:uid="{00000000-0005-0000-0000-0000F72C0000}"/>
    <cellStyle name="Normal 16 13 4" xfId="11515" xr:uid="{00000000-0005-0000-0000-0000F82C0000}"/>
    <cellStyle name="Normal 16 13 5" xfId="11516" xr:uid="{00000000-0005-0000-0000-0000F92C0000}"/>
    <cellStyle name="Normal 16 14" xfId="11517" xr:uid="{00000000-0005-0000-0000-0000FA2C0000}"/>
    <cellStyle name="Normal 16 15" xfId="11518" xr:uid="{00000000-0005-0000-0000-0000FB2C0000}"/>
    <cellStyle name="Normal 16 16" xfId="11519" xr:uid="{00000000-0005-0000-0000-0000FC2C0000}"/>
    <cellStyle name="Normal 16 17" xfId="11520" xr:uid="{00000000-0005-0000-0000-0000FD2C0000}"/>
    <cellStyle name="Normal 16 18" xfId="11521" xr:uid="{00000000-0005-0000-0000-0000FE2C0000}"/>
    <cellStyle name="Normal 16 19" xfId="11522" xr:uid="{00000000-0005-0000-0000-0000FF2C0000}"/>
    <cellStyle name="Normal 16 2" xfId="11523" xr:uid="{00000000-0005-0000-0000-0000002D0000}"/>
    <cellStyle name="Normal 16 2 2" xfId="11524" xr:uid="{00000000-0005-0000-0000-0000012D0000}"/>
    <cellStyle name="Normal 16 2 2 2" xfId="11525" xr:uid="{00000000-0005-0000-0000-0000022D0000}"/>
    <cellStyle name="Normal 16 2 2 3" xfId="11526" xr:uid="{00000000-0005-0000-0000-0000032D0000}"/>
    <cellStyle name="Normal 16 2 2 4" xfId="11527" xr:uid="{00000000-0005-0000-0000-0000042D0000}"/>
    <cellStyle name="Normal 16 2 2 5" xfId="11528" xr:uid="{00000000-0005-0000-0000-0000052D0000}"/>
    <cellStyle name="Normal 16 2 3" xfId="11529" xr:uid="{00000000-0005-0000-0000-0000062D0000}"/>
    <cellStyle name="Normal 16 2 3 2" xfId="11530" xr:uid="{00000000-0005-0000-0000-0000072D0000}"/>
    <cellStyle name="Normal 16 2 4" xfId="11531" xr:uid="{00000000-0005-0000-0000-0000082D0000}"/>
    <cellStyle name="Normal 16 2 5" xfId="11532" xr:uid="{00000000-0005-0000-0000-0000092D0000}"/>
    <cellStyle name="Normal 16 2 6" xfId="11533" xr:uid="{00000000-0005-0000-0000-00000A2D0000}"/>
    <cellStyle name="Normal 16 2 7" xfId="11534" xr:uid="{00000000-0005-0000-0000-00000B2D0000}"/>
    <cellStyle name="Normal 16 2 8" xfId="11535" xr:uid="{00000000-0005-0000-0000-00000C2D0000}"/>
    <cellStyle name="Normal 16 2 9" xfId="11536" xr:uid="{00000000-0005-0000-0000-00000D2D0000}"/>
    <cellStyle name="Normal 16 20" xfId="11537" xr:uid="{00000000-0005-0000-0000-00000E2D0000}"/>
    <cellStyle name="Normal 16 21" xfId="11538" xr:uid="{00000000-0005-0000-0000-00000F2D0000}"/>
    <cellStyle name="Normal 16 22" xfId="11539" xr:uid="{00000000-0005-0000-0000-0000102D0000}"/>
    <cellStyle name="Normal 16 23" xfId="11540" xr:uid="{00000000-0005-0000-0000-0000112D0000}"/>
    <cellStyle name="Normal 16 3" xfId="11541" xr:uid="{00000000-0005-0000-0000-0000122D0000}"/>
    <cellStyle name="Normal 16 3 2" xfId="11542" xr:uid="{00000000-0005-0000-0000-0000132D0000}"/>
    <cellStyle name="Normal 16 3 2 2" xfId="11543" xr:uid="{00000000-0005-0000-0000-0000142D0000}"/>
    <cellStyle name="Normal 16 3 2 2 2" xfId="11544" xr:uid="{00000000-0005-0000-0000-0000152D0000}"/>
    <cellStyle name="Normal 16 3 2 2 3" xfId="11545" xr:uid="{00000000-0005-0000-0000-0000162D0000}"/>
    <cellStyle name="Normal 16 3 2 2 4" xfId="11546" xr:uid="{00000000-0005-0000-0000-0000172D0000}"/>
    <cellStyle name="Normal 16 3 2 2 5" xfId="11547" xr:uid="{00000000-0005-0000-0000-0000182D0000}"/>
    <cellStyle name="Normal 16 3 2 3" xfId="11548" xr:uid="{00000000-0005-0000-0000-0000192D0000}"/>
    <cellStyle name="Normal 16 3 2 3 2" xfId="11549" xr:uid="{00000000-0005-0000-0000-00001A2D0000}"/>
    <cellStyle name="Normal 16 3 2 4" xfId="11550" xr:uid="{00000000-0005-0000-0000-00001B2D0000}"/>
    <cellStyle name="Normal 16 3 2 5" xfId="11551" xr:uid="{00000000-0005-0000-0000-00001C2D0000}"/>
    <cellStyle name="Normal 16 3 2 6" xfId="11552" xr:uid="{00000000-0005-0000-0000-00001D2D0000}"/>
    <cellStyle name="Normal 16 3 3" xfId="11553" xr:uid="{00000000-0005-0000-0000-00001E2D0000}"/>
    <cellStyle name="Normal 16 3 3 2" xfId="11554" xr:uid="{00000000-0005-0000-0000-00001F2D0000}"/>
    <cellStyle name="Normal 16 3 3 3" xfId="11555" xr:uid="{00000000-0005-0000-0000-0000202D0000}"/>
    <cellStyle name="Normal 16 3 3 4" xfId="11556" xr:uid="{00000000-0005-0000-0000-0000212D0000}"/>
    <cellStyle name="Normal 16 3 3 5" xfId="11557" xr:uid="{00000000-0005-0000-0000-0000222D0000}"/>
    <cellStyle name="Normal 16 3 4" xfId="11558" xr:uid="{00000000-0005-0000-0000-0000232D0000}"/>
    <cellStyle name="Normal 16 3 4 2" xfId="11559" xr:uid="{00000000-0005-0000-0000-0000242D0000}"/>
    <cellStyle name="Normal 16 3 5" xfId="11560" xr:uid="{00000000-0005-0000-0000-0000252D0000}"/>
    <cellStyle name="Normal 16 3 6" xfId="11561" xr:uid="{00000000-0005-0000-0000-0000262D0000}"/>
    <cellStyle name="Normal 16 3 7" xfId="11562" xr:uid="{00000000-0005-0000-0000-0000272D0000}"/>
    <cellStyle name="Normal 16 4" xfId="11563" xr:uid="{00000000-0005-0000-0000-0000282D0000}"/>
    <cellStyle name="Normal 16 4 10" xfId="11564" xr:uid="{00000000-0005-0000-0000-0000292D0000}"/>
    <cellStyle name="Normal 16 4 11" xfId="11565" xr:uid="{00000000-0005-0000-0000-00002A2D0000}"/>
    <cellStyle name="Normal 16 4 12" xfId="11566" xr:uid="{00000000-0005-0000-0000-00002B2D0000}"/>
    <cellStyle name="Normal 16 4 2" xfId="11567" xr:uid="{00000000-0005-0000-0000-00002C2D0000}"/>
    <cellStyle name="Normal 16 4 2 2" xfId="11568" xr:uid="{00000000-0005-0000-0000-00002D2D0000}"/>
    <cellStyle name="Normal 16 4 2 2 2" xfId="11569" xr:uid="{00000000-0005-0000-0000-00002E2D0000}"/>
    <cellStyle name="Normal 16 4 2 2 3" xfId="11570" xr:uid="{00000000-0005-0000-0000-00002F2D0000}"/>
    <cellStyle name="Normal 16 4 2 2 4" xfId="11571" xr:uid="{00000000-0005-0000-0000-0000302D0000}"/>
    <cellStyle name="Normal 16 4 2 2 5" xfId="11572" xr:uid="{00000000-0005-0000-0000-0000312D0000}"/>
    <cellStyle name="Normal 16 4 2 3" xfId="11573" xr:uid="{00000000-0005-0000-0000-0000322D0000}"/>
    <cellStyle name="Normal 16 4 2 3 2" xfId="11574" xr:uid="{00000000-0005-0000-0000-0000332D0000}"/>
    <cellStyle name="Normal 16 4 2 4" xfId="11575" xr:uid="{00000000-0005-0000-0000-0000342D0000}"/>
    <cellStyle name="Normal 16 4 2 5" xfId="11576" xr:uid="{00000000-0005-0000-0000-0000352D0000}"/>
    <cellStyle name="Normal 16 4 2 6" xfId="11577" xr:uid="{00000000-0005-0000-0000-0000362D0000}"/>
    <cellStyle name="Normal 16 4 3" xfId="11578" xr:uid="{00000000-0005-0000-0000-0000372D0000}"/>
    <cellStyle name="Normal 16 4 3 2" xfId="11579" xr:uid="{00000000-0005-0000-0000-0000382D0000}"/>
    <cellStyle name="Normal 16 4 3 2 2" xfId="11580" xr:uid="{00000000-0005-0000-0000-0000392D0000}"/>
    <cellStyle name="Normal 16 4 3 2 3" xfId="11581" xr:uid="{00000000-0005-0000-0000-00003A2D0000}"/>
    <cellStyle name="Normal 16 4 3 2 4" xfId="11582" xr:uid="{00000000-0005-0000-0000-00003B2D0000}"/>
    <cellStyle name="Normal 16 4 3 2 5" xfId="11583" xr:uid="{00000000-0005-0000-0000-00003C2D0000}"/>
    <cellStyle name="Normal 16 4 3 3" xfId="11584" xr:uid="{00000000-0005-0000-0000-00003D2D0000}"/>
    <cellStyle name="Normal 16 4 3 3 2" xfId="11585" xr:uid="{00000000-0005-0000-0000-00003E2D0000}"/>
    <cellStyle name="Normal 16 4 3 4" xfId="11586" xr:uid="{00000000-0005-0000-0000-00003F2D0000}"/>
    <cellStyle name="Normal 16 4 3 5" xfId="11587" xr:uid="{00000000-0005-0000-0000-0000402D0000}"/>
    <cellStyle name="Normal 16 4 3 6" xfId="11588" xr:uid="{00000000-0005-0000-0000-0000412D0000}"/>
    <cellStyle name="Normal 16 4 4" xfId="11589" xr:uid="{00000000-0005-0000-0000-0000422D0000}"/>
    <cellStyle name="Normal 16 4 4 2" xfId="11590" xr:uid="{00000000-0005-0000-0000-0000432D0000}"/>
    <cellStyle name="Normal 16 4 4 2 2" xfId="11591" xr:uid="{00000000-0005-0000-0000-0000442D0000}"/>
    <cellStyle name="Normal 16 4 4 2 3" xfId="11592" xr:uid="{00000000-0005-0000-0000-0000452D0000}"/>
    <cellStyle name="Normal 16 4 4 2 4" xfId="11593" xr:uid="{00000000-0005-0000-0000-0000462D0000}"/>
    <cellStyle name="Normal 16 4 4 2 5" xfId="11594" xr:uid="{00000000-0005-0000-0000-0000472D0000}"/>
    <cellStyle name="Normal 16 4 4 3" xfId="11595" xr:uid="{00000000-0005-0000-0000-0000482D0000}"/>
    <cellStyle name="Normal 16 4 4 3 2" xfId="11596" xr:uid="{00000000-0005-0000-0000-0000492D0000}"/>
    <cellStyle name="Normal 16 4 4 4" xfId="11597" xr:uid="{00000000-0005-0000-0000-00004A2D0000}"/>
    <cellStyle name="Normal 16 4 4 5" xfId="11598" xr:uid="{00000000-0005-0000-0000-00004B2D0000}"/>
    <cellStyle name="Normal 16 4 4 6" xfId="11599" xr:uid="{00000000-0005-0000-0000-00004C2D0000}"/>
    <cellStyle name="Normal 16 4 5" xfId="11600" xr:uid="{00000000-0005-0000-0000-00004D2D0000}"/>
    <cellStyle name="Normal 16 4 5 2" xfId="11601" xr:uid="{00000000-0005-0000-0000-00004E2D0000}"/>
    <cellStyle name="Normal 16 4 5 2 2" xfId="11602" xr:uid="{00000000-0005-0000-0000-00004F2D0000}"/>
    <cellStyle name="Normal 16 4 5 2 3" xfId="11603" xr:uid="{00000000-0005-0000-0000-0000502D0000}"/>
    <cellStyle name="Normal 16 4 5 2 4" xfId="11604" xr:uid="{00000000-0005-0000-0000-0000512D0000}"/>
    <cellStyle name="Normal 16 4 5 2 5" xfId="11605" xr:uid="{00000000-0005-0000-0000-0000522D0000}"/>
    <cellStyle name="Normal 16 4 5 3" xfId="11606" xr:uid="{00000000-0005-0000-0000-0000532D0000}"/>
    <cellStyle name="Normal 16 4 5 3 2" xfId="11607" xr:uid="{00000000-0005-0000-0000-0000542D0000}"/>
    <cellStyle name="Normal 16 4 5 4" xfId="11608" xr:uid="{00000000-0005-0000-0000-0000552D0000}"/>
    <cellStyle name="Normal 16 4 5 5" xfId="11609" xr:uid="{00000000-0005-0000-0000-0000562D0000}"/>
    <cellStyle name="Normal 16 4 5 6" xfId="11610" xr:uid="{00000000-0005-0000-0000-0000572D0000}"/>
    <cellStyle name="Normal 16 4 6" xfId="11611" xr:uid="{00000000-0005-0000-0000-0000582D0000}"/>
    <cellStyle name="Normal 16 4 6 2" xfId="11612" xr:uid="{00000000-0005-0000-0000-0000592D0000}"/>
    <cellStyle name="Normal 16 4 6 2 2" xfId="11613" xr:uid="{00000000-0005-0000-0000-00005A2D0000}"/>
    <cellStyle name="Normal 16 4 6 2 3" xfId="11614" xr:uid="{00000000-0005-0000-0000-00005B2D0000}"/>
    <cellStyle name="Normal 16 4 6 2 4" xfId="11615" xr:uid="{00000000-0005-0000-0000-00005C2D0000}"/>
    <cellStyle name="Normal 16 4 6 2 5" xfId="11616" xr:uid="{00000000-0005-0000-0000-00005D2D0000}"/>
    <cellStyle name="Normal 16 4 6 3" xfId="11617" xr:uid="{00000000-0005-0000-0000-00005E2D0000}"/>
    <cellStyle name="Normal 16 4 6 3 2" xfId="11618" xr:uid="{00000000-0005-0000-0000-00005F2D0000}"/>
    <cellStyle name="Normal 16 4 6 4" xfId="11619" xr:uid="{00000000-0005-0000-0000-0000602D0000}"/>
    <cellStyle name="Normal 16 4 6 5" xfId="11620" xr:uid="{00000000-0005-0000-0000-0000612D0000}"/>
    <cellStyle name="Normal 16 4 6 6" xfId="11621" xr:uid="{00000000-0005-0000-0000-0000622D0000}"/>
    <cellStyle name="Normal 16 4 7" xfId="11622" xr:uid="{00000000-0005-0000-0000-0000632D0000}"/>
    <cellStyle name="Normal 16 4 7 2" xfId="11623" xr:uid="{00000000-0005-0000-0000-0000642D0000}"/>
    <cellStyle name="Normal 16 4 7 2 2" xfId="11624" xr:uid="{00000000-0005-0000-0000-0000652D0000}"/>
    <cellStyle name="Normal 16 4 7 2 3" xfId="11625" xr:uid="{00000000-0005-0000-0000-0000662D0000}"/>
    <cellStyle name="Normal 16 4 7 2 4" xfId="11626" xr:uid="{00000000-0005-0000-0000-0000672D0000}"/>
    <cellStyle name="Normal 16 4 7 2 5" xfId="11627" xr:uid="{00000000-0005-0000-0000-0000682D0000}"/>
    <cellStyle name="Normal 16 4 7 3" xfId="11628" xr:uid="{00000000-0005-0000-0000-0000692D0000}"/>
    <cellStyle name="Normal 16 4 7 3 2" xfId="11629" xr:uid="{00000000-0005-0000-0000-00006A2D0000}"/>
    <cellStyle name="Normal 16 4 7 4" xfId="11630" xr:uid="{00000000-0005-0000-0000-00006B2D0000}"/>
    <cellStyle name="Normal 16 4 7 5" xfId="11631" xr:uid="{00000000-0005-0000-0000-00006C2D0000}"/>
    <cellStyle name="Normal 16 4 7 6" xfId="11632" xr:uid="{00000000-0005-0000-0000-00006D2D0000}"/>
    <cellStyle name="Normal 16 4 8" xfId="11633" xr:uid="{00000000-0005-0000-0000-00006E2D0000}"/>
    <cellStyle name="Normal 16 4 8 2" xfId="11634" xr:uid="{00000000-0005-0000-0000-00006F2D0000}"/>
    <cellStyle name="Normal 16 4 8 3" xfId="11635" xr:uid="{00000000-0005-0000-0000-0000702D0000}"/>
    <cellStyle name="Normal 16 4 8 4" xfId="11636" xr:uid="{00000000-0005-0000-0000-0000712D0000}"/>
    <cellStyle name="Normal 16 4 8 5" xfId="11637" xr:uid="{00000000-0005-0000-0000-0000722D0000}"/>
    <cellStyle name="Normal 16 4 9" xfId="11638" xr:uid="{00000000-0005-0000-0000-0000732D0000}"/>
    <cellStyle name="Normal 16 4 9 2" xfId="11639" xr:uid="{00000000-0005-0000-0000-0000742D0000}"/>
    <cellStyle name="Normal 16 5" xfId="11640" xr:uid="{00000000-0005-0000-0000-0000752D0000}"/>
    <cellStyle name="Normal 16 5 2" xfId="11641" xr:uid="{00000000-0005-0000-0000-0000762D0000}"/>
    <cellStyle name="Normal 16 5 2 2" xfId="11642" xr:uid="{00000000-0005-0000-0000-0000772D0000}"/>
    <cellStyle name="Normal 16 5 2 2 2" xfId="11643" xr:uid="{00000000-0005-0000-0000-0000782D0000}"/>
    <cellStyle name="Normal 16 5 2 2 3" xfId="11644" xr:uid="{00000000-0005-0000-0000-0000792D0000}"/>
    <cellStyle name="Normal 16 5 2 2 4" xfId="11645" xr:uid="{00000000-0005-0000-0000-00007A2D0000}"/>
    <cellStyle name="Normal 16 5 2 2 5" xfId="11646" xr:uid="{00000000-0005-0000-0000-00007B2D0000}"/>
    <cellStyle name="Normal 16 5 2 3" xfId="11647" xr:uid="{00000000-0005-0000-0000-00007C2D0000}"/>
    <cellStyle name="Normal 16 5 2 4" xfId="11648" xr:uid="{00000000-0005-0000-0000-00007D2D0000}"/>
    <cellStyle name="Normal 16 5 2 5" xfId="11649" xr:uid="{00000000-0005-0000-0000-00007E2D0000}"/>
    <cellStyle name="Normal 16 5 2 6" xfId="11650" xr:uid="{00000000-0005-0000-0000-00007F2D0000}"/>
    <cellStyle name="Normal 16 5 3" xfId="11651" xr:uid="{00000000-0005-0000-0000-0000802D0000}"/>
    <cellStyle name="Normal 16 5 3 2" xfId="11652" xr:uid="{00000000-0005-0000-0000-0000812D0000}"/>
    <cellStyle name="Normal 16 5 3 3" xfId="11653" xr:uid="{00000000-0005-0000-0000-0000822D0000}"/>
    <cellStyle name="Normal 16 5 3 4" xfId="11654" xr:uid="{00000000-0005-0000-0000-0000832D0000}"/>
    <cellStyle name="Normal 16 5 3 5" xfId="11655" xr:uid="{00000000-0005-0000-0000-0000842D0000}"/>
    <cellStyle name="Normal 16 5 4" xfId="11656" xr:uid="{00000000-0005-0000-0000-0000852D0000}"/>
    <cellStyle name="Normal 16 5 5" xfId="11657" xr:uid="{00000000-0005-0000-0000-0000862D0000}"/>
    <cellStyle name="Normal 16 5 6" xfId="11658" xr:uid="{00000000-0005-0000-0000-0000872D0000}"/>
    <cellStyle name="Normal 16 5 7" xfId="11659" xr:uid="{00000000-0005-0000-0000-0000882D0000}"/>
    <cellStyle name="Normal 16 6" xfId="11660" xr:uid="{00000000-0005-0000-0000-0000892D0000}"/>
    <cellStyle name="Normal 16 6 2" xfId="11661" xr:uid="{00000000-0005-0000-0000-00008A2D0000}"/>
    <cellStyle name="Normal 16 6 2 2" xfId="11662" xr:uid="{00000000-0005-0000-0000-00008B2D0000}"/>
    <cellStyle name="Normal 16 6 2 3" xfId="11663" xr:uid="{00000000-0005-0000-0000-00008C2D0000}"/>
    <cellStyle name="Normal 16 6 2 4" xfId="11664" xr:uid="{00000000-0005-0000-0000-00008D2D0000}"/>
    <cellStyle name="Normal 16 6 2 5" xfId="11665" xr:uid="{00000000-0005-0000-0000-00008E2D0000}"/>
    <cellStyle name="Normal 16 6 3" xfId="11666" xr:uid="{00000000-0005-0000-0000-00008F2D0000}"/>
    <cellStyle name="Normal 16 6 3 2" xfId="11667" xr:uid="{00000000-0005-0000-0000-0000902D0000}"/>
    <cellStyle name="Normal 16 6 4" xfId="11668" xr:uid="{00000000-0005-0000-0000-0000912D0000}"/>
    <cellStyle name="Normal 16 6 5" xfId="11669" xr:uid="{00000000-0005-0000-0000-0000922D0000}"/>
    <cellStyle name="Normal 16 6 6" xfId="11670" xr:uid="{00000000-0005-0000-0000-0000932D0000}"/>
    <cellStyle name="Normal 16 7" xfId="11671" xr:uid="{00000000-0005-0000-0000-0000942D0000}"/>
    <cellStyle name="Normal 16 7 2" xfId="11672" xr:uid="{00000000-0005-0000-0000-0000952D0000}"/>
    <cellStyle name="Normal 16 7 2 2" xfId="11673" xr:uid="{00000000-0005-0000-0000-0000962D0000}"/>
    <cellStyle name="Normal 16 7 2 2 2" xfId="11674" xr:uid="{00000000-0005-0000-0000-0000972D0000}"/>
    <cellStyle name="Normal 16 7 2 2 3" xfId="11675" xr:uid="{00000000-0005-0000-0000-0000982D0000}"/>
    <cellStyle name="Normal 16 7 2 2 4" xfId="11676" xr:uid="{00000000-0005-0000-0000-0000992D0000}"/>
    <cellStyle name="Normal 16 7 2 2 5" xfId="11677" xr:uid="{00000000-0005-0000-0000-00009A2D0000}"/>
    <cellStyle name="Normal 16 7 2 3" xfId="11678" xr:uid="{00000000-0005-0000-0000-00009B2D0000}"/>
    <cellStyle name="Normal 16 7 2 3 2" xfId="11679" xr:uid="{00000000-0005-0000-0000-00009C2D0000}"/>
    <cellStyle name="Normal 16 7 2 4" xfId="11680" xr:uid="{00000000-0005-0000-0000-00009D2D0000}"/>
    <cellStyle name="Normal 16 7 2 5" xfId="11681" xr:uid="{00000000-0005-0000-0000-00009E2D0000}"/>
    <cellStyle name="Normal 16 7 2 6" xfId="11682" xr:uid="{00000000-0005-0000-0000-00009F2D0000}"/>
    <cellStyle name="Normal 16 7 3" xfId="11683" xr:uid="{00000000-0005-0000-0000-0000A02D0000}"/>
    <cellStyle name="Normal 16 7 3 2" xfId="11684" xr:uid="{00000000-0005-0000-0000-0000A12D0000}"/>
    <cellStyle name="Normal 16 7 3 3" xfId="11685" xr:uid="{00000000-0005-0000-0000-0000A22D0000}"/>
    <cellStyle name="Normal 16 7 3 4" xfId="11686" xr:uid="{00000000-0005-0000-0000-0000A32D0000}"/>
    <cellStyle name="Normal 16 7 3 5" xfId="11687" xr:uid="{00000000-0005-0000-0000-0000A42D0000}"/>
    <cellStyle name="Normal 16 7 4" xfId="11688" xr:uid="{00000000-0005-0000-0000-0000A52D0000}"/>
    <cellStyle name="Normal 16 7 4 2" xfId="11689" xr:uid="{00000000-0005-0000-0000-0000A62D0000}"/>
    <cellStyle name="Normal 16 7 5" xfId="11690" xr:uid="{00000000-0005-0000-0000-0000A72D0000}"/>
    <cellStyle name="Normal 16 7 6" xfId="11691" xr:uid="{00000000-0005-0000-0000-0000A82D0000}"/>
    <cellStyle name="Normal 16 7 7" xfId="11692" xr:uid="{00000000-0005-0000-0000-0000A92D0000}"/>
    <cellStyle name="Normal 16 8" xfId="11693" xr:uid="{00000000-0005-0000-0000-0000AA2D0000}"/>
    <cellStyle name="Normal 16 8 2" xfId="11694" xr:uid="{00000000-0005-0000-0000-0000AB2D0000}"/>
    <cellStyle name="Normal 16 8 2 2" xfId="11695" xr:uid="{00000000-0005-0000-0000-0000AC2D0000}"/>
    <cellStyle name="Normal 16 8 2 3" xfId="11696" xr:uid="{00000000-0005-0000-0000-0000AD2D0000}"/>
    <cellStyle name="Normal 16 8 2 4" xfId="11697" xr:uid="{00000000-0005-0000-0000-0000AE2D0000}"/>
    <cellStyle name="Normal 16 8 2 5" xfId="11698" xr:uid="{00000000-0005-0000-0000-0000AF2D0000}"/>
    <cellStyle name="Normal 16 8 3" xfId="11699" xr:uid="{00000000-0005-0000-0000-0000B02D0000}"/>
    <cellStyle name="Normal 16 8 3 2" xfId="11700" xr:uid="{00000000-0005-0000-0000-0000B12D0000}"/>
    <cellStyle name="Normal 16 8 4" xfId="11701" xr:uid="{00000000-0005-0000-0000-0000B22D0000}"/>
    <cellStyle name="Normal 16 8 5" xfId="11702" xr:uid="{00000000-0005-0000-0000-0000B32D0000}"/>
    <cellStyle name="Normal 16 8 6" xfId="11703" xr:uid="{00000000-0005-0000-0000-0000B42D0000}"/>
    <cellStyle name="Normal 16 9" xfId="11704" xr:uid="{00000000-0005-0000-0000-0000B52D0000}"/>
    <cellStyle name="Normal 16 9 2" xfId="11705" xr:uid="{00000000-0005-0000-0000-0000B62D0000}"/>
    <cellStyle name="Normal 16 9 2 2" xfId="11706" xr:uid="{00000000-0005-0000-0000-0000B72D0000}"/>
    <cellStyle name="Normal 16 9 2 3" xfId="11707" xr:uid="{00000000-0005-0000-0000-0000B82D0000}"/>
    <cellStyle name="Normal 16 9 2 4" xfId="11708" xr:uid="{00000000-0005-0000-0000-0000B92D0000}"/>
    <cellStyle name="Normal 16 9 2 5" xfId="11709" xr:uid="{00000000-0005-0000-0000-0000BA2D0000}"/>
    <cellStyle name="Normal 16 9 3" xfId="11710" xr:uid="{00000000-0005-0000-0000-0000BB2D0000}"/>
    <cellStyle name="Normal 16 9 3 2" xfId="11711" xr:uid="{00000000-0005-0000-0000-0000BC2D0000}"/>
    <cellStyle name="Normal 16 9 4" xfId="11712" xr:uid="{00000000-0005-0000-0000-0000BD2D0000}"/>
    <cellStyle name="Normal 16 9 5" xfId="11713" xr:uid="{00000000-0005-0000-0000-0000BE2D0000}"/>
    <cellStyle name="Normal 16 9 6" xfId="11714" xr:uid="{00000000-0005-0000-0000-0000BF2D0000}"/>
    <cellStyle name="Normal 17" xfId="11715" xr:uid="{00000000-0005-0000-0000-0000C02D0000}"/>
    <cellStyle name="Normal 17 2" xfId="11716" xr:uid="{00000000-0005-0000-0000-0000C12D0000}"/>
    <cellStyle name="Normal 17 2 2" xfId="11717" xr:uid="{00000000-0005-0000-0000-0000C22D0000}"/>
    <cellStyle name="Normal 17 2 2 2" xfId="11718" xr:uid="{00000000-0005-0000-0000-0000C32D0000}"/>
    <cellStyle name="Normal 17 2 2 3" xfId="11719" xr:uid="{00000000-0005-0000-0000-0000C42D0000}"/>
    <cellStyle name="Normal 17 2 3" xfId="11720" xr:uid="{00000000-0005-0000-0000-0000C52D0000}"/>
    <cellStyle name="Normal 17 2 4" xfId="11721" xr:uid="{00000000-0005-0000-0000-0000C62D0000}"/>
    <cellStyle name="Normal 17 2 5" xfId="11722" xr:uid="{00000000-0005-0000-0000-0000C72D0000}"/>
    <cellStyle name="Normal 17 3" xfId="11723" xr:uid="{00000000-0005-0000-0000-0000C82D0000}"/>
    <cellStyle name="Normal 17 3 2" xfId="11724" xr:uid="{00000000-0005-0000-0000-0000C92D0000}"/>
    <cellStyle name="Normal 17 3 2 2" xfId="11725" xr:uid="{00000000-0005-0000-0000-0000CA2D0000}"/>
    <cellStyle name="Normal 17 3 2 3" xfId="11726" xr:uid="{00000000-0005-0000-0000-0000CB2D0000}"/>
    <cellStyle name="Normal 17 3 3" xfId="11727" xr:uid="{00000000-0005-0000-0000-0000CC2D0000}"/>
    <cellStyle name="Normal 17 3 3 2" xfId="11728" xr:uid="{00000000-0005-0000-0000-0000CD2D0000}"/>
    <cellStyle name="Normal 17 3 4" xfId="11729" xr:uid="{00000000-0005-0000-0000-0000CE2D0000}"/>
    <cellStyle name="Normal 17 3 4 2" xfId="11730" xr:uid="{00000000-0005-0000-0000-0000CF2D0000}"/>
    <cellStyle name="Normal 17 3 5" xfId="11731" xr:uid="{00000000-0005-0000-0000-0000D02D0000}"/>
    <cellStyle name="Normal 17 4" xfId="11732" xr:uid="{00000000-0005-0000-0000-0000D12D0000}"/>
    <cellStyle name="Normal 17 5" xfId="11733" xr:uid="{00000000-0005-0000-0000-0000D22D0000}"/>
    <cellStyle name="Normal 17 5 2" xfId="11734" xr:uid="{00000000-0005-0000-0000-0000D32D0000}"/>
    <cellStyle name="Normal 17 6" xfId="11735" xr:uid="{00000000-0005-0000-0000-0000D42D0000}"/>
    <cellStyle name="Normal 17 6 2" xfId="11736" xr:uid="{00000000-0005-0000-0000-0000D52D0000}"/>
    <cellStyle name="Normal 17 7" xfId="11737" xr:uid="{00000000-0005-0000-0000-0000D62D0000}"/>
    <cellStyle name="Normal 18" xfId="11738" xr:uid="{00000000-0005-0000-0000-0000D72D0000}"/>
    <cellStyle name="Normal 18 2" xfId="11739" xr:uid="{00000000-0005-0000-0000-0000D82D0000}"/>
    <cellStyle name="Normal 18 2 2" xfId="11740" xr:uid="{00000000-0005-0000-0000-0000D92D0000}"/>
    <cellStyle name="Normal 18 2 2 2" xfId="11741" xr:uid="{00000000-0005-0000-0000-0000DA2D0000}"/>
    <cellStyle name="Normal 18 2 2 3" xfId="11742" xr:uid="{00000000-0005-0000-0000-0000DB2D0000}"/>
    <cellStyle name="Normal 18 2 3" xfId="11743" xr:uid="{00000000-0005-0000-0000-0000DC2D0000}"/>
    <cellStyle name="Normal 18 2 4" xfId="11744" xr:uid="{00000000-0005-0000-0000-0000DD2D0000}"/>
    <cellStyle name="Normal 18 2 5" xfId="11745" xr:uid="{00000000-0005-0000-0000-0000DE2D0000}"/>
    <cellStyle name="Normal 18 3" xfId="11746" xr:uid="{00000000-0005-0000-0000-0000DF2D0000}"/>
    <cellStyle name="Normal 18 3 2" xfId="11747" xr:uid="{00000000-0005-0000-0000-0000E02D0000}"/>
    <cellStyle name="Normal 18 3 3" xfId="11748" xr:uid="{00000000-0005-0000-0000-0000E12D0000}"/>
    <cellStyle name="Normal 18 4" xfId="11749" xr:uid="{00000000-0005-0000-0000-0000E22D0000}"/>
    <cellStyle name="Normal 18 5" xfId="11750" xr:uid="{00000000-0005-0000-0000-0000E32D0000}"/>
    <cellStyle name="Normal 18 6" xfId="11751" xr:uid="{00000000-0005-0000-0000-0000E42D0000}"/>
    <cellStyle name="Normal 19" xfId="11752" xr:uid="{00000000-0005-0000-0000-0000E52D0000}"/>
    <cellStyle name="Normal 19 10" xfId="11753" xr:uid="{00000000-0005-0000-0000-0000E62D0000}"/>
    <cellStyle name="Normal 19 10 2" xfId="11754" xr:uid="{00000000-0005-0000-0000-0000E72D0000}"/>
    <cellStyle name="Normal 19 10 2 2" xfId="11755" xr:uid="{00000000-0005-0000-0000-0000E82D0000}"/>
    <cellStyle name="Normal 19 10 2 3" xfId="11756" xr:uid="{00000000-0005-0000-0000-0000E92D0000}"/>
    <cellStyle name="Normal 19 10 2 4" xfId="11757" xr:uid="{00000000-0005-0000-0000-0000EA2D0000}"/>
    <cellStyle name="Normal 19 10 2 5" xfId="11758" xr:uid="{00000000-0005-0000-0000-0000EB2D0000}"/>
    <cellStyle name="Normal 19 10 3" xfId="11759" xr:uid="{00000000-0005-0000-0000-0000EC2D0000}"/>
    <cellStyle name="Normal 19 10 3 2" xfId="11760" xr:uid="{00000000-0005-0000-0000-0000ED2D0000}"/>
    <cellStyle name="Normal 19 10 4" xfId="11761" xr:uid="{00000000-0005-0000-0000-0000EE2D0000}"/>
    <cellStyle name="Normal 19 10 5" xfId="11762" xr:uid="{00000000-0005-0000-0000-0000EF2D0000}"/>
    <cellStyle name="Normal 19 10 6" xfId="11763" xr:uid="{00000000-0005-0000-0000-0000F02D0000}"/>
    <cellStyle name="Normal 19 11" xfId="11764" xr:uid="{00000000-0005-0000-0000-0000F12D0000}"/>
    <cellStyle name="Normal 19 11 2" xfId="11765" xr:uid="{00000000-0005-0000-0000-0000F22D0000}"/>
    <cellStyle name="Normal 19 11 2 2" xfId="11766" xr:uid="{00000000-0005-0000-0000-0000F32D0000}"/>
    <cellStyle name="Normal 19 11 2 3" xfId="11767" xr:uid="{00000000-0005-0000-0000-0000F42D0000}"/>
    <cellStyle name="Normal 19 11 2 4" xfId="11768" xr:uid="{00000000-0005-0000-0000-0000F52D0000}"/>
    <cellStyle name="Normal 19 11 2 5" xfId="11769" xr:uid="{00000000-0005-0000-0000-0000F62D0000}"/>
    <cellStyle name="Normal 19 11 3" xfId="11770" xr:uid="{00000000-0005-0000-0000-0000F72D0000}"/>
    <cellStyle name="Normal 19 11 3 2" xfId="11771" xr:uid="{00000000-0005-0000-0000-0000F82D0000}"/>
    <cellStyle name="Normal 19 11 4" xfId="11772" xr:uid="{00000000-0005-0000-0000-0000F92D0000}"/>
    <cellStyle name="Normal 19 11 5" xfId="11773" xr:uid="{00000000-0005-0000-0000-0000FA2D0000}"/>
    <cellStyle name="Normal 19 11 6" xfId="11774" xr:uid="{00000000-0005-0000-0000-0000FB2D0000}"/>
    <cellStyle name="Normal 19 12" xfId="11775" xr:uid="{00000000-0005-0000-0000-0000FC2D0000}"/>
    <cellStyle name="Normal 19 12 2" xfId="11776" xr:uid="{00000000-0005-0000-0000-0000FD2D0000}"/>
    <cellStyle name="Normal 19 12 2 2" xfId="11777" xr:uid="{00000000-0005-0000-0000-0000FE2D0000}"/>
    <cellStyle name="Normal 19 12 2 3" xfId="11778" xr:uid="{00000000-0005-0000-0000-0000FF2D0000}"/>
    <cellStyle name="Normal 19 12 2 4" xfId="11779" xr:uid="{00000000-0005-0000-0000-0000002E0000}"/>
    <cellStyle name="Normal 19 12 2 5" xfId="11780" xr:uid="{00000000-0005-0000-0000-0000012E0000}"/>
    <cellStyle name="Normal 19 12 3" xfId="11781" xr:uid="{00000000-0005-0000-0000-0000022E0000}"/>
    <cellStyle name="Normal 19 12 3 2" xfId="11782" xr:uid="{00000000-0005-0000-0000-0000032E0000}"/>
    <cellStyle name="Normal 19 12 4" xfId="11783" xr:uid="{00000000-0005-0000-0000-0000042E0000}"/>
    <cellStyle name="Normal 19 12 5" xfId="11784" xr:uid="{00000000-0005-0000-0000-0000052E0000}"/>
    <cellStyle name="Normal 19 12 6" xfId="11785" xr:uid="{00000000-0005-0000-0000-0000062E0000}"/>
    <cellStyle name="Normal 19 13" xfId="11786" xr:uid="{00000000-0005-0000-0000-0000072E0000}"/>
    <cellStyle name="Normal 19 13 2" xfId="11787" xr:uid="{00000000-0005-0000-0000-0000082E0000}"/>
    <cellStyle name="Normal 19 13 2 2" xfId="11788" xr:uid="{00000000-0005-0000-0000-0000092E0000}"/>
    <cellStyle name="Normal 19 13 2 3" xfId="11789" xr:uid="{00000000-0005-0000-0000-00000A2E0000}"/>
    <cellStyle name="Normal 19 13 2 4" xfId="11790" xr:uid="{00000000-0005-0000-0000-00000B2E0000}"/>
    <cellStyle name="Normal 19 13 2 5" xfId="11791" xr:uid="{00000000-0005-0000-0000-00000C2E0000}"/>
    <cellStyle name="Normal 19 13 3" xfId="11792" xr:uid="{00000000-0005-0000-0000-00000D2E0000}"/>
    <cellStyle name="Normal 19 13 4" xfId="11793" xr:uid="{00000000-0005-0000-0000-00000E2E0000}"/>
    <cellStyle name="Normal 19 13 5" xfId="11794" xr:uid="{00000000-0005-0000-0000-00000F2E0000}"/>
    <cellStyle name="Normal 19 13 6" xfId="11795" xr:uid="{00000000-0005-0000-0000-0000102E0000}"/>
    <cellStyle name="Normal 19 14" xfId="11796" xr:uid="{00000000-0005-0000-0000-0000112E0000}"/>
    <cellStyle name="Normal 19 14 2" xfId="11797" xr:uid="{00000000-0005-0000-0000-0000122E0000}"/>
    <cellStyle name="Normal 19 14 2 2" xfId="11798" xr:uid="{00000000-0005-0000-0000-0000132E0000}"/>
    <cellStyle name="Normal 19 14 2 3" xfId="11799" xr:uid="{00000000-0005-0000-0000-0000142E0000}"/>
    <cellStyle name="Normal 19 14 2 4" xfId="11800" xr:uid="{00000000-0005-0000-0000-0000152E0000}"/>
    <cellStyle name="Normal 19 14 2 5" xfId="11801" xr:uid="{00000000-0005-0000-0000-0000162E0000}"/>
    <cellStyle name="Normal 19 14 3" xfId="11802" xr:uid="{00000000-0005-0000-0000-0000172E0000}"/>
    <cellStyle name="Normal 19 14 4" xfId="11803" xr:uid="{00000000-0005-0000-0000-0000182E0000}"/>
    <cellStyle name="Normal 19 14 5" xfId="11804" xr:uid="{00000000-0005-0000-0000-0000192E0000}"/>
    <cellStyle name="Normal 19 14 6" xfId="11805" xr:uid="{00000000-0005-0000-0000-00001A2E0000}"/>
    <cellStyle name="Normal 19 15" xfId="11806" xr:uid="{00000000-0005-0000-0000-00001B2E0000}"/>
    <cellStyle name="Normal 19 15 2" xfId="11807" xr:uid="{00000000-0005-0000-0000-00001C2E0000}"/>
    <cellStyle name="Normal 19 15 2 2" xfId="11808" xr:uid="{00000000-0005-0000-0000-00001D2E0000}"/>
    <cellStyle name="Normal 19 15 2 3" xfId="11809" xr:uid="{00000000-0005-0000-0000-00001E2E0000}"/>
    <cellStyle name="Normal 19 15 2 4" xfId="11810" xr:uid="{00000000-0005-0000-0000-00001F2E0000}"/>
    <cellStyle name="Normal 19 15 2 5" xfId="11811" xr:uid="{00000000-0005-0000-0000-0000202E0000}"/>
    <cellStyle name="Normal 19 15 3" xfId="11812" xr:uid="{00000000-0005-0000-0000-0000212E0000}"/>
    <cellStyle name="Normal 19 15 4" xfId="11813" xr:uid="{00000000-0005-0000-0000-0000222E0000}"/>
    <cellStyle name="Normal 19 15 5" xfId="11814" xr:uid="{00000000-0005-0000-0000-0000232E0000}"/>
    <cellStyle name="Normal 19 15 6" xfId="11815" xr:uid="{00000000-0005-0000-0000-0000242E0000}"/>
    <cellStyle name="Normal 19 16" xfId="11816" xr:uid="{00000000-0005-0000-0000-0000252E0000}"/>
    <cellStyle name="Normal 19 16 2" xfId="11817" xr:uid="{00000000-0005-0000-0000-0000262E0000}"/>
    <cellStyle name="Normal 19 16 2 2" xfId="11818" xr:uid="{00000000-0005-0000-0000-0000272E0000}"/>
    <cellStyle name="Normal 19 16 2 3" xfId="11819" xr:uid="{00000000-0005-0000-0000-0000282E0000}"/>
    <cellStyle name="Normal 19 16 2 4" xfId="11820" xr:uid="{00000000-0005-0000-0000-0000292E0000}"/>
    <cellStyle name="Normal 19 16 2 5" xfId="11821" xr:uid="{00000000-0005-0000-0000-00002A2E0000}"/>
    <cellStyle name="Normal 19 16 3" xfId="11822" xr:uid="{00000000-0005-0000-0000-00002B2E0000}"/>
    <cellStyle name="Normal 19 16 4" xfId="11823" xr:uid="{00000000-0005-0000-0000-00002C2E0000}"/>
    <cellStyle name="Normal 19 16 5" xfId="11824" xr:uid="{00000000-0005-0000-0000-00002D2E0000}"/>
    <cellStyle name="Normal 19 16 6" xfId="11825" xr:uid="{00000000-0005-0000-0000-00002E2E0000}"/>
    <cellStyle name="Normal 19 17" xfId="11826" xr:uid="{00000000-0005-0000-0000-00002F2E0000}"/>
    <cellStyle name="Normal 19 18" xfId="11827" xr:uid="{00000000-0005-0000-0000-0000302E0000}"/>
    <cellStyle name="Normal 19 2" xfId="11828" xr:uid="{00000000-0005-0000-0000-0000312E0000}"/>
    <cellStyle name="Normal 19 2 2" xfId="11829" xr:uid="{00000000-0005-0000-0000-0000322E0000}"/>
    <cellStyle name="Normal 19 2 2 2" xfId="11830" xr:uid="{00000000-0005-0000-0000-0000332E0000}"/>
    <cellStyle name="Normal 19 2 2 3" xfId="11831" xr:uid="{00000000-0005-0000-0000-0000342E0000}"/>
    <cellStyle name="Normal 19 2 2 4" xfId="11832" xr:uid="{00000000-0005-0000-0000-0000352E0000}"/>
    <cellStyle name="Normal 19 2 2 5" xfId="11833" xr:uid="{00000000-0005-0000-0000-0000362E0000}"/>
    <cellStyle name="Normal 19 2 3" xfId="11834" xr:uid="{00000000-0005-0000-0000-0000372E0000}"/>
    <cellStyle name="Normal 19 2 3 2" xfId="11835" xr:uid="{00000000-0005-0000-0000-0000382E0000}"/>
    <cellStyle name="Normal 19 2 4" xfId="11836" xr:uid="{00000000-0005-0000-0000-0000392E0000}"/>
    <cellStyle name="Normal 19 2 5" xfId="11837" xr:uid="{00000000-0005-0000-0000-00003A2E0000}"/>
    <cellStyle name="Normal 19 2 6" xfId="11838" xr:uid="{00000000-0005-0000-0000-00003B2E0000}"/>
    <cellStyle name="Normal 19 2 7" xfId="11839" xr:uid="{00000000-0005-0000-0000-00003C2E0000}"/>
    <cellStyle name="Normal 19 3" xfId="11840" xr:uid="{00000000-0005-0000-0000-00003D2E0000}"/>
    <cellStyle name="Normal 19 3 2" xfId="11841" xr:uid="{00000000-0005-0000-0000-00003E2E0000}"/>
    <cellStyle name="Normal 19 3 2 2" xfId="11842" xr:uid="{00000000-0005-0000-0000-00003F2E0000}"/>
    <cellStyle name="Normal 19 3 2 3" xfId="11843" xr:uid="{00000000-0005-0000-0000-0000402E0000}"/>
    <cellStyle name="Normal 19 3 2 4" xfId="11844" xr:uid="{00000000-0005-0000-0000-0000412E0000}"/>
    <cellStyle name="Normal 19 3 2 5" xfId="11845" xr:uid="{00000000-0005-0000-0000-0000422E0000}"/>
    <cellStyle name="Normal 19 3 3" xfId="11846" xr:uid="{00000000-0005-0000-0000-0000432E0000}"/>
    <cellStyle name="Normal 19 3 3 2" xfId="11847" xr:uid="{00000000-0005-0000-0000-0000442E0000}"/>
    <cellStyle name="Normal 19 3 4" xfId="11848" xr:uid="{00000000-0005-0000-0000-0000452E0000}"/>
    <cellStyle name="Normal 19 3 5" xfId="11849" xr:uid="{00000000-0005-0000-0000-0000462E0000}"/>
    <cellStyle name="Normal 19 3 6" xfId="11850" xr:uid="{00000000-0005-0000-0000-0000472E0000}"/>
    <cellStyle name="Normal 19 4" xfId="11851" xr:uid="{00000000-0005-0000-0000-0000482E0000}"/>
    <cellStyle name="Normal 19 4 2" xfId="11852" xr:uid="{00000000-0005-0000-0000-0000492E0000}"/>
    <cellStyle name="Normal 19 4 2 2" xfId="11853" xr:uid="{00000000-0005-0000-0000-00004A2E0000}"/>
    <cellStyle name="Normal 19 4 2 3" xfId="11854" xr:uid="{00000000-0005-0000-0000-00004B2E0000}"/>
    <cellStyle name="Normal 19 4 2 4" xfId="11855" xr:uid="{00000000-0005-0000-0000-00004C2E0000}"/>
    <cellStyle name="Normal 19 4 2 5" xfId="11856" xr:uid="{00000000-0005-0000-0000-00004D2E0000}"/>
    <cellStyle name="Normal 19 4 3" xfId="11857" xr:uid="{00000000-0005-0000-0000-00004E2E0000}"/>
    <cellStyle name="Normal 19 4 3 2" xfId="11858" xr:uid="{00000000-0005-0000-0000-00004F2E0000}"/>
    <cellStyle name="Normal 19 4 4" xfId="11859" xr:uid="{00000000-0005-0000-0000-0000502E0000}"/>
    <cellStyle name="Normal 19 4 5" xfId="11860" xr:uid="{00000000-0005-0000-0000-0000512E0000}"/>
    <cellStyle name="Normal 19 4 6" xfId="11861" xr:uid="{00000000-0005-0000-0000-0000522E0000}"/>
    <cellStyle name="Normal 19 5" xfId="11862" xr:uid="{00000000-0005-0000-0000-0000532E0000}"/>
    <cellStyle name="Normal 19 5 2" xfId="11863" xr:uid="{00000000-0005-0000-0000-0000542E0000}"/>
    <cellStyle name="Normal 19 5 2 2" xfId="11864" xr:uid="{00000000-0005-0000-0000-0000552E0000}"/>
    <cellStyle name="Normal 19 5 2 3" xfId="11865" xr:uid="{00000000-0005-0000-0000-0000562E0000}"/>
    <cellStyle name="Normal 19 5 2 4" xfId="11866" xr:uid="{00000000-0005-0000-0000-0000572E0000}"/>
    <cellStyle name="Normal 19 5 2 5" xfId="11867" xr:uid="{00000000-0005-0000-0000-0000582E0000}"/>
    <cellStyle name="Normal 19 5 3" xfId="11868" xr:uid="{00000000-0005-0000-0000-0000592E0000}"/>
    <cellStyle name="Normal 19 5 3 2" xfId="11869" xr:uid="{00000000-0005-0000-0000-00005A2E0000}"/>
    <cellStyle name="Normal 19 5 4" xfId="11870" xr:uid="{00000000-0005-0000-0000-00005B2E0000}"/>
    <cellStyle name="Normal 19 5 5" xfId="11871" xr:uid="{00000000-0005-0000-0000-00005C2E0000}"/>
    <cellStyle name="Normal 19 5 6" xfId="11872" xr:uid="{00000000-0005-0000-0000-00005D2E0000}"/>
    <cellStyle name="Normal 19 6" xfId="11873" xr:uid="{00000000-0005-0000-0000-00005E2E0000}"/>
    <cellStyle name="Normal 19 6 2" xfId="11874" xr:uid="{00000000-0005-0000-0000-00005F2E0000}"/>
    <cellStyle name="Normal 19 6 2 2" xfId="11875" xr:uid="{00000000-0005-0000-0000-0000602E0000}"/>
    <cellStyle name="Normal 19 6 2 3" xfId="11876" xr:uid="{00000000-0005-0000-0000-0000612E0000}"/>
    <cellStyle name="Normal 19 6 2 4" xfId="11877" xr:uid="{00000000-0005-0000-0000-0000622E0000}"/>
    <cellStyle name="Normal 19 6 2 5" xfId="11878" xr:uid="{00000000-0005-0000-0000-0000632E0000}"/>
    <cellStyle name="Normal 19 6 3" xfId="11879" xr:uid="{00000000-0005-0000-0000-0000642E0000}"/>
    <cellStyle name="Normal 19 6 3 2" xfId="11880" xr:uid="{00000000-0005-0000-0000-0000652E0000}"/>
    <cellStyle name="Normal 19 6 4" xfId="11881" xr:uid="{00000000-0005-0000-0000-0000662E0000}"/>
    <cellStyle name="Normal 19 6 5" xfId="11882" xr:uid="{00000000-0005-0000-0000-0000672E0000}"/>
    <cellStyle name="Normal 19 6 6" xfId="11883" xr:uid="{00000000-0005-0000-0000-0000682E0000}"/>
    <cellStyle name="Normal 19 7" xfId="11884" xr:uid="{00000000-0005-0000-0000-0000692E0000}"/>
    <cellStyle name="Normal 19 7 2" xfId="11885" xr:uid="{00000000-0005-0000-0000-00006A2E0000}"/>
    <cellStyle name="Normal 19 7 2 2" xfId="11886" xr:uid="{00000000-0005-0000-0000-00006B2E0000}"/>
    <cellStyle name="Normal 19 7 2 3" xfId="11887" xr:uid="{00000000-0005-0000-0000-00006C2E0000}"/>
    <cellStyle name="Normal 19 7 2 4" xfId="11888" xr:uid="{00000000-0005-0000-0000-00006D2E0000}"/>
    <cellStyle name="Normal 19 7 2 5" xfId="11889" xr:uid="{00000000-0005-0000-0000-00006E2E0000}"/>
    <cellStyle name="Normal 19 7 3" xfId="11890" xr:uid="{00000000-0005-0000-0000-00006F2E0000}"/>
    <cellStyle name="Normal 19 7 3 2" xfId="11891" xr:uid="{00000000-0005-0000-0000-0000702E0000}"/>
    <cellStyle name="Normal 19 7 4" xfId="11892" xr:uid="{00000000-0005-0000-0000-0000712E0000}"/>
    <cellStyle name="Normal 19 7 5" xfId="11893" xr:uid="{00000000-0005-0000-0000-0000722E0000}"/>
    <cellStyle name="Normal 19 7 6" xfId="11894" xr:uid="{00000000-0005-0000-0000-0000732E0000}"/>
    <cellStyle name="Normal 19 8" xfId="11895" xr:uid="{00000000-0005-0000-0000-0000742E0000}"/>
    <cellStyle name="Normal 19 8 2" xfId="11896" xr:uid="{00000000-0005-0000-0000-0000752E0000}"/>
    <cellStyle name="Normal 19 8 2 2" xfId="11897" xr:uid="{00000000-0005-0000-0000-0000762E0000}"/>
    <cellStyle name="Normal 19 8 2 3" xfId="11898" xr:uid="{00000000-0005-0000-0000-0000772E0000}"/>
    <cellStyle name="Normal 19 8 2 4" xfId="11899" xr:uid="{00000000-0005-0000-0000-0000782E0000}"/>
    <cellStyle name="Normal 19 8 2 5" xfId="11900" xr:uid="{00000000-0005-0000-0000-0000792E0000}"/>
    <cellStyle name="Normal 19 8 3" xfId="11901" xr:uid="{00000000-0005-0000-0000-00007A2E0000}"/>
    <cellStyle name="Normal 19 8 3 2" xfId="11902" xr:uid="{00000000-0005-0000-0000-00007B2E0000}"/>
    <cellStyle name="Normal 19 8 4" xfId="11903" xr:uid="{00000000-0005-0000-0000-00007C2E0000}"/>
    <cellStyle name="Normal 19 8 5" xfId="11904" xr:uid="{00000000-0005-0000-0000-00007D2E0000}"/>
    <cellStyle name="Normal 19 8 6" xfId="11905" xr:uid="{00000000-0005-0000-0000-00007E2E0000}"/>
    <cellStyle name="Normal 19 9" xfId="11906" xr:uid="{00000000-0005-0000-0000-00007F2E0000}"/>
    <cellStyle name="Normal 19 9 2" xfId="11907" xr:uid="{00000000-0005-0000-0000-0000802E0000}"/>
    <cellStyle name="Normal 19 9 2 2" xfId="11908" xr:uid="{00000000-0005-0000-0000-0000812E0000}"/>
    <cellStyle name="Normal 19 9 2 3" xfId="11909" xr:uid="{00000000-0005-0000-0000-0000822E0000}"/>
    <cellStyle name="Normal 19 9 2 4" xfId="11910" xr:uid="{00000000-0005-0000-0000-0000832E0000}"/>
    <cellStyle name="Normal 19 9 2 5" xfId="11911" xr:uid="{00000000-0005-0000-0000-0000842E0000}"/>
    <cellStyle name="Normal 19 9 3" xfId="11912" xr:uid="{00000000-0005-0000-0000-0000852E0000}"/>
    <cellStyle name="Normal 19 9 3 2" xfId="11913" xr:uid="{00000000-0005-0000-0000-0000862E0000}"/>
    <cellStyle name="Normal 19 9 4" xfId="11914" xr:uid="{00000000-0005-0000-0000-0000872E0000}"/>
    <cellStyle name="Normal 19 9 5" xfId="11915" xr:uid="{00000000-0005-0000-0000-0000882E0000}"/>
    <cellStyle name="Normal 19 9 6" xfId="11916" xr:uid="{00000000-0005-0000-0000-0000892E0000}"/>
    <cellStyle name="Normal 2" xfId="2" xr:uid="{00000000-0005-0000-0000-00008A2E0000}"/>
    <cellStyle name="Normal 2 10" xfId="11918" xr:uid="{00000000-0005-0000-0000-00008B2E0000}"/>
    <cellStyle name="Normal 2 10 2" xfId="11919" xr:uid="{00000000-0005-0000-0000-00008C2E0000}"/>
    <cellStyle name="Normal 2 10 2 2" xfId="11920" xr:uid="{00000000-0005-0000-0000-00008D2E0000}"/>
    <cellStyle name="Normal 2 10 3" xfId="11921" xr:uid="{00000000-0005-0000-0000-00008E2E0000}"/>
    <cellStyle name="Normal 2 11" xfId="11922" xr:uid="{00000000-0005-0000-0000-00008F2E0000}"/>
    <cellStyle name="Normal 2 12" xfId="11923" xr:uid="{00000000-0005-0000-0000-0000902E0000}"/>
    <cellStyle name="Normal 2 12 2" xfId="11924" xr:uid="{00000000-0005-0000-0000-0000912E0000}"/>
    <cellStyle name="Normal 2 13" xfId="11925" xr:uid="{00000000-0005-0000-0000-0000922E0000}"/>
    <cellStyle name="Normal 2 14" xfId="11926" xr:uid="{00000000-0005-0000-0000-0000932E0000}"/>
    <cellStyle name="Normal 2 15" xfId="11927" xr:uid="{00000000-0005-0000-0000-0000942E0000}"/>
    <cellStyle name="Normal 2 15 2" xfId="11928" xr:uid="{00000000-0005-0000-0000-0000952E0000}"/>
    <cellStyle name="Normal 2 16" xfId="11929" xr:uid="{00000000-0005-0000-0000-0000962E0000}"/>
    <cellStyle name="Normal 2 17" xfId="11930" xr:uid="{00000000-0005-0000-0000-0000972E0000}"/>
    <cellStyle name="Normal 2 17 2" xfId="11931" xr:uid="{00000000-0005-0000-0000-0000982E0000}"/>
    <cellStyle name="Normal 2 17 3" xfId="11932" xr:uid="{00000000-0005-0000-0000-0000992E0000}"/>
    <cellStyle name="Normal 2 17 4" xfId="11933" xr:uid="{00000000-0005-0000-0000-00009A2E0000}"/>
    <cellStyle name="Normal 2 17 5" xfId="11934" xr:uid="{00000000-0005-0000-0000-00009B2E0000}"/>
    <cellStyle name="Normal 2 18" xfId="11935" xr:uid="{00000000-0005-0000-0000-00009C2E0000}"/>
    <cellStyle name="Normal 2 18 2" xfId="11936" xr:uid="{00000000-0005-0000-0000-00009D2E0000}"/>
    <cellStyle name="Normal 2 18 3" xfId="11937" xr:uid="{00000000-0005-0000-0000-00009E2E0000}"/>
    <cellStyle name="Normal 2 18 4" xfId="11938" xr:uid="{00000000-0005-0000-0000-00009F2E0000}"/>
    <cellStyle name="Normal 2 18 5" xfId="11939" xr:uid="{00000000-0005-0000-0000-0000A02E0000}"/>
    <cellStyle name="Normal 2 19" xfId="11940" xr:uid="{00000000-0005-0000-0000-0000A12E0000}"/>
    <cellStyle name="Normal 2 19 2" xfId="11941" xr:uid="{00000000-0005-0000-0000-0000A22E0000}"/>
    <cellStyle name="Normal 2 19 3" xfId="11942" xr:uid="{00000000-0005-0000-0000-0000A32E0000}"/>
    <cellStyle name="Normal 2 19 4" xfId="11943" xr:uid="{00000000-0005-0000-0000-0000A42E0000}"/>
    <cellStyle name="Normal 2 19 5" xfId="11944" xr:uid="{00000000-0005-0000-0000-0000A52E0000}"/>
    <cellStyle name="Normal 2 2" xfId="6" xr:uid="{00000000-0005-0000-0000-0000A62E0000}"/>
    <cellStyle name="Normal 2 2 10" xfId="11945" xr:uid="{00000000-0005-0000-0000-0000A72E0000}"/>
    <cellStyle name="Normal 2 2 10 2" xfId="11946" xr:uid="{00000000-0005-0000-0000-0000A82E0000}"/>
    <cellStyle name="Normal 2 2 10 2 2" xfId="11947" xr:uid="{00000000-0005-0000-0000-0000A92E0000}"/>
    <cellStyle name="Normal 2 2 10 3" xfId="11948" xr:uid="{00000000-0005-0000-0000-0000AA2E0000}"/>
    <cellStyle name="Normal 2 2 11" xfId="11949" xr:uid="{00000000-0005-0000-0000-0000AB2E0000}"/>
    <cellStyle name="Normal 2 2 12" xfId="11950" xr:uid="{00000000-0005-0000-0000-0000AC2E0000}"/>
    <cellStyle name="Normal 2 2 13" xfId="11951" xr:uid="{00000000-0005-0000-0000-0000AD2E0000}"/>
    <cellStyle name="Normal 2 2 13 2" xfId="11952" xr:uid="{00000000-0005-0000-0000-0000AE2E0000}"/>
    <cellStyle name="Normal 2 2 14" xfId="11953" xr:uid="{00000000-0005-0000-0000-0000AF2E0000}"/>
    <cellStyle name="Normal 2 2 15" xfId="11954" xr:uid="{00000000-0005-0000-0000-0000B02E0000}"/>
    <cellStyle name="Normal 2 2 16" xfId="11955" xr:uid="{00000000-0005-0000-0000-0000B12E0000}"/>
    <cellStyle name="Normal 2 2 16 2" xfId="11956" xr:uid="{00000000-0005-0000-0000-0000B22E0000}"/>
    <cellStyle name="Normal 2 2 16 2 2" xfId="11957" xr:uid="{00000000-0005-0000-0000-0000B32E0000}"/>
    <cellStyle name="Normal 2 2 16 2 3" xfId="11958" xr:uid="{00000000-0005-0000-0000-0000B42E0000}"/>
    <cellStyle name="Normal 2 2 16 2 4" xfId="11959" xr:uid="{00000000-0005-0000-0000-0000B52E0000}"/>
    <cellStyle name="Normal 2 2 16 2 5" xfId="11960" xr:uid="{00000000-0005-0000-0000-0000B62E0000}"/>
    <cellStyle name="Normal 2 2 16 3" xfId="11961" xr:uid="{00000000-0005-0000-0000-0000B72E0000}"/>
    <cellStyle name="Normal 2 2 16 3 2" xfId="11962" xr:uid="{00000000-0005-0000-0000-0000B82E0000}"/>
    <cellStyle name="Normal 2 2 16 4" xfId="11963" xr:uid="{00000000-0005-0000-0000-0000B92E0000}"/>
    <cellStyle name="Normal 2 2 16 5" xfId="11964" xr:uid="{00000000-0005-0000-0000-0000BA2E0000}"/>
    <cellStyle name="Normal 2 2 16 6" xfId="11965" xr:uid="{00000000-0005-0000-0000-0000BB2E0000}"/>
    <cellStyle name="Normal 2 2 17" xfId="11966" xr:uid="{00000000-0005-0000-0000-0000BC2E0000}"/>
    <cellStyle name="Normal 2 2 17 2" xfId="11967" xr:uid="{00000000-0005-0000-0000-0000BD2E0000}"/>
    <cellStyle name="Normal 2 2 17 2 2" xfId="11968" xr:uid="{00000000-0005-0000-0000-0000BE2E0000}"/>
    <cellStyle name="Normal 2 2 17 2 3" xfId="11969" xr:uid="{00000000-0005-0000-0000-0000BF2E0000}"/>
    <cellStyle name="Normal 2 2 17 2 4" xfId="11970" xr:uid="{00000000-0005-0000-0000-0000C02E0000}"/>
    <cellStyle name="Normal 2 2 17 2 5" xfId="11971" xr:uid="{00000000-0005-0000-0000-0000C12E0000}"/>
    <cellStyle name="Normal 2 2 17 3" xfId="11972" xr:uid="{00000000-0005-0000-0000-0000C22E0000}"/>
    <cellStyle name="Normal 2 2 17 3 2" xfId="11973" xr:uid="{00000000-0005-0000-0000-0000C32E0000}"/>
    <cellStyle name="Normal 2 2 17 4" xfId="11974" xr:uid="{00000000-0005-0000-0000-0000C42E0000}"/>
    <cellStyle name="Normal 2 2 17 5" xfId="11975" xr:uid="{00000000-0005-0000-0000-0000C52E0000}"/>
    <cellStyle name="Normal 2 2 17 6" xfId="11976" xr:uid="{00000000-0005-0000-0000-0000C62E0000}"/>
    <cellStyle name="Normal 2 2 18" xfId="11977" xr:uid="{00000000-0005-0000-0000-0000C72E0000}"/>
    <cellStyle name="Normal 2 2 18 2" xfId="11978" xr:uid="{00000000-0005-0000-0000-0000C82E0000}"/>
    <cellStyle name="Normal 2 2 18 2 2" xfId="11979" xr:uid="{00000000-0005-0000-0000-0000C92E0000}"/>
    <cellStyle name="Normal 2 2 18 2 3" xfId="11980" xr:uid="{00000000-0005-0000-0000-0000CA2E0000}"/>
    <cellStyle name="Normal 2 2 18 2 4" xfId="11981" xr:uid="{00000000-0005-0000-0000-0000CB2E0000}"/>
    <cellStyle name="Normal 2 2 18 2 5" xfId="11982" xr:uid="{00000000-0005-0000-0000-0000CC2E0000}"/>
    <cellStyle name="Normal 2 2 18 3" xfId="11983" xr:uid="{00000000-0005-0000-0000-0000CD2E0000}"/>
    <cellStyle name="Normal 2 2 18 3 2" xfId="11984" xr:uid="{00000000-0005-0000-0000-0000CE2E0000}"/>
    <cellStyle name="Normal 2 2 18 4" xfId="11985" xr:uid="{00000000-0005-0000-0000-0000CF2E0000}"/>
    <cellStyle name="Normal 2 2 18 5" xfId="11986" xr:uid="{00000000-0005-0000-0000-0000D02E0000}"/>
    <cellStyle name="Normal 2 2 18 6" xfId="11987" xr:uid="{00000000-0005-0000-0000-0000D12E0000}"/>
    <cellStyle name="Normal 2 2 19" xfId="11988" xr:uid="{00000000-0005-0000-0000-0000D22E0000}"/>
    <cellStyle name="Normal 2 2 19 2" xfId="11989" xr:uid="{00000000-0005-0000-0000-0000D32E0000}"/>
    <cellStyle name="Normal 2 2 19 2 2" xfId="11990" xr:uid="{00000000-0005-0000-0000-0000D42E0000}"/>
    <cellStyle name="Normal 2 2 19 2 3" xfId="11991" xr:uid="{00000000-0005-0000-0000-0000D52E0000}"/>
    <cellStyle name="Normal 2 2 19 2 4" xfId="11992" xr:uid="{00000000-0005-0000-0000-0000D62E0000}"/>
    <cellStyle name="Normal 2 2 19 2 5" xfId="11993" xr:uid="{00000000-0005-0000-0000-0000D72E0000}"/>
    <cellStyle name="Normal 2 2 19 3" xfId="11994" xr:uid="{00000000-0005-0000-0000-0000D82E0000}"/>
    <cellStyle name="Normal 2 2 19 3 2" xfId="11995" xr:uid="{00000000-0005-0000-0000-0000D92E0000}"/>
    <cellStyle name="Normal 2 2 19 4" xfId="11996" xr:uid="{00000000-0005-0000-0000-0000DA2E0000}"/>
    <cellStyle name="Normal 2 2 19 5" xfId="11997" xr:uid="{00000000-0005-0000-0000-0000DB2E0000}"/>
    <cellStyle name="Normal 2 2 19 6" xfId="11998" xr:uid="{00000000-0005-0000-0000-0000DC2E0000}"/>
    <cellStyle name="Normal 2 2 2" xfId="11999" xr:uid="{00000000-0005-0000-0000-0000DD2E0000}"/>
    <cellStyle name="Normal 2 2 2 2" xfId="12000" xr:uid="{00000000-0005-0000-0000-0000DE2E0000}"/>
    <cellStyle name="Normal 2 2 2 2 2" xfId="12001" xr:uid="{00000000-0005-0000-0000-0000DF2E0000}"/>
    <cellStyle name="Normal 2 2 2 3" xfId="12002" xr:uid="{00000000-0005-0000-0000-0000E02E0000}"/>
    <cellStyle name="Normal 2 2 2 3 2" xfId="12003" xr:uid="{00000000-0005-0000-0000-0000E12E0000}"/>
    <cellStyle name="Normal 2 2 2 3 2 2" xfId="12004" xr:uid="{00000000-0005-0000-0000-0000E22E0000}"/>
    <cellStyle name="Normal 2 2 2 3 3" xfId="12005" xr:uid="{00000000-0005-0000-0000-0000E32E0000}"/>
    <cellStyle name="Normal 2 2 2 3 4" xfId="12006" xr:uid="{00000000-0005-0000-0000-0000E42E0000}"/>
    <cellStyle name="Normal 2 2 20" xfId="12007" xr:uid="{00000000-0005-0000-0000-0000E52E0000}"/>
    <cellStyle name="Normal 2 2 20 2" xfId="12008" xr:uid="{00000000-0005-0000-0000-0000E62E0000}"/>
    <cellStyle name="Normal 2 2 20 2 2" xfId="12009" xr:uid="{00000000-0005-0000-0000-0000E72E0000}"/>
    <cellStyle name="Normal 2 2 20 2 3" xfId="12010" xr:uid="{00000000-0005-0000-0000-0000E82E0000}"/>
    <cellStyle name="Normal 2 2 20 2 4" xfId="12011" xr:uid="{00000000-0005-0000-0000-0000E92E0000}"/>
    <cellStyle name="Normal 2 2 20 2 5" xfId="12012" xr:uid="{00000000-0005-0000-0000-0000EA2E0000}"/>
    <cellStyle name="Normal 2 2 20 3" xfId="12013" xr:uid="{00000000-0005-0000-0000-0000EB2E0000}"/>
    <cellStyle name="Normal 2 2 20 3 2" xfId="12014" xr:uid="{00000000-0005-0000-0000-0000EC2E0000}"/>
    <cellStyle name="Normal 2 2 20 4" xfId="12015" xr:uid="{00000000-0005-0000-0000-0000ED2E0000}"/>
    <cellStyle name="Normal 2 2 20 5" xfId="12016" xr:uid="{00000000-0005-0000-0000-0000EE2E0000}"/>
    <cellStyle name="Normal 2 2 20 6" xfId="12017" xr:uid="{00000000-0005-0000-0000-0000EF2E0000}"/>
    <cellStyle name="Normal 2 2 21" xfId="12018" xr:uid="{00000000-0005-0000-0000-0000F02E0000}"/>
    <cellStyle name="Normal 2 2 21 2" xfId="12019" xr:uid="{00000000-0005-0000-0000-0000F12E0000}"/>
    <cellStyle name="Normal 2 2 21 2 2" xfId="12020" xr:uid="{00000000-0005-0000-0000-0000F22E0000}"/>
    <cellStyle name="Normal 2 2 21 2 3" xfId="12021" xr:uid="{00000000-0005-0000-0000-0000F32E0000}"/>
    <cellStyle name="Normal 2 2 21 2 4" xfId="12022" xr:uid="{00000000-0005-0000-0000-0000F42E0000}"/>
    <cellStyle name="Normal 2 2 21 2 5" xfId="12023" xr:uid="{00000000-0005-0000-0000-0000F52E0000}"/>
    <cellStyle name="Normal 2 2 21 3" xfId="12024" xr:uid="{00000000-0005-0000-0000-0000F62E0000}"/>
    <cellStyle name="Normal 2 2 21 3 2" xfId="12025" xr:uid="{00000000-0005-0000-0000-0000F72E0000}"/>
    <cellStyle name="Normal 2 2 21 4" xfId="12026" xr:uid="{00000000-0005-0000-0000-0000F82E0000}"/>
    <cellStyle name="Normal 2 2 21 5" xfId="12027" xr:uid="{00000000-0005-0000-0000-0000F92E0000}"/>
    <cellStyle name="Normal 2 2 21 6" xfId="12028" xr:uid="{00000000-0005-0000-0000-0000FA2E0000}"/>
    <cellStyle name="Normal 2 2 22" xfId="12029" xr:uid="{00000000-0005-0000-0000-0000FB2E0000}"/>
    <cellStyle name="Normal 2 2 22 2" xfId="12030" xr:uid="{00000000-0005-0000-0000-0000FC2E0000}"/>
    <cellStyle name="Normal 2 2 22 2 2" xfId="12031" xr:uid="{00000000-0005-0000-0000-0000FD2E0000}"/>
    <cellStyle name="Normal 2 2 22 2 3" xfId="12032" xr:uid="{00000000-0005-0000-0000-0000FE2E0000}"/>
    <cellStyle name="Normal 2 2 22 2 4" xfId="12033" xr:uid="{00000000-0005-0000-0000-0000FF2E0000}"/>
    <cellStyle name="Normal 2 2 22 2 5" xfId="12034" xr:uid="{00000000-0005-0000-0000-0000002F0000}"/>
    <cellStyle name="Normal 2 2 22 3" xfId="12035" xr:uid="{00000000-0005-0000-0000-0000012F0000}"/>
    <cellStyle name="Normal 2 2 22 3 2" xfId="12036" xr:uid="{00000000-0005-0000-0000-0000022F0000}"/>
    <cellStyle name="Normal 2 2 22 4" xfId="12037" xr:uid="{00000000-0005-0000-0000-0000032F0000}"/>
    <cellStyle name="Normal 2 2 22 5" xfId="12038" xr:uid="{00000000-0005-0000-0000-0000042F0000}"/>
    <cellStyle name="Normal 2 2 22 6" xfId="12039" xr:uid="{00000000-0005-0000-0000-0000052F0000}"/>
    <cellStyle name="Normal 2 2 23" xfId="12040" xr:uid="{00000000-0005-0000-0000-0000062F0000}"/>
    <cellStyle name="Normal 2 2 23 2" xfId="12041" xr:uid="{00000000-0005-0000-0000-0000072F0000}"/>
    <cellStyle name="Normal 2 2 23 2 2" xfId="12042" xr:uid="{00000000-0005-0000-0000-0000082F0000}"/>
    <cellStyle name="Normal 2 2 23 2 3" xfId="12043" xr:uid="{00000000-0005-0000-0000-0000092F0000}"/>
    <cellStyle name="Normal 2 2 23 2 4" xfId="12044" xr:uid="{00000000-0005-0000-0000-00000A2F0000}"/>
    <cellStyle name="Normal 2 2 23 2 5" xfId="12045" xr:uid="{00000000-0005-0000-0000-00000B2F0000}"/>
    <cellStyle name="Normal 2 2 23 3" xfId="12046" xr:uid="{00000000-0005-0000-0000-00000C2F0000}"/>
    <cellStyle name="Normal 2 2 23 3 2" xfId="12047" xr:uid="{00000000-0005-0000-0000-00000D2F0000}"/>
    <cellStyle name="Normal 2 2 23 4" xfId="12048" xr:uid="{00000000-0005-0000-0000-00000E2F0000}"/>
    <cellStyle name="Normal 2 2 23 5" xfId="12049" xr:uid="{00000000-0005-0000-0000-00000F2F0000}"/>
    <cellStyle name="Normal 2 2 23 6" xfId="12050" xr:uid="{00000000-0005-0000-0000-0000102F0000}"/>
    <cellStyle name="Normal 2 2 24" xfId="12051" xr:uid="{00000000-0005-0000-0000-0000112F0000}"/>
    <cellStyle name="Normal 2 2 25" xfId="12052" xr:uid="{00000000-0005-0000-0000-0000122F0000}"/>
    <cellStyle name="Normal 2 2 26" xfId="12053" xr:uid="{00000000-0005-0000-0000-0000132F0000}"/>
    <cellStyle name="Normal 2 2 3" xfId="12054" xr:uid="{00000000-0005-0000-0000-0000142F0000}"/>
    <cellStyle name="Normal 2 2 4" xfId="12055" xr:uid="{00000000-0005-0000-0000-0000152F0000}"/>
    <cellStyle name="Normal 2 2 4 2" xfId="12056" xr:uid="{00000000-0005-0000-0000-0000162F0000}"/>
    <cellStyle name="Normal 2 2 4 2 2" xfId="12057" xr:uid="{00000000-0005-0000-0000-0000172F0000}"/>
    <cellStyle name="Normal 2 2 4 3" xfId="12058" xr:uid="{00000000-0005-0000-0000-0000182F0000}"/>
    <cellStyle name="Normal 2 2 4 4" xfId="12059" xr:uid="{00000000-0005-0000-0000-0000192F0000}"/>
    <cellStyle name="Normal 2 2 5" xfId="12060" xr:uid="{00000000-0005-0000-0000-00001A2F0000}"/>
    <cellStyle name="Normal 2 2 6" xfId="12061" xr:uid="{00000000-0005-0000-0000-00001B2F0000}"/>
    <cellStyle name="Normal 2 2 7" xfId="12062" xr:uid="{00000000-0005-0000-0000-00001C2F0000}"/>
    <cellStyle name="Normal 2 2 8" xfId="12063" xr:uid="{00000000-0005-0000-0000-00001D2F0000}"/>
    <cellStyle name="Normal 2 2 9" xfId="12064" xr:uid="{00000000-0005-0000-0000-00001E2F0000}"/>
    <cellStyle name="Normal 2 20" xfId="12065" xr:uid="{00000000-0005-0000-0000-00001F2F0000}"/>
    <cellStyle name="Normal 2 20 2" xfId="12066" xr:uid="{00000000-0005-0000-0000-0000202F0000}"/>
    <cellStyle name="Normal 2 20 3" xfId="12067" xr:uid="{00000000-0005-0000-0000-0000212F0000}"/>
    <cellStyle name="Normal 2 20 4" xfId="12068" xr:uid="{00000000-0005-0000-0000-0000222F0000}"/>
    <cellStyle name="Normal 2 20 5" xfId="12069" xr:uid="{00000000-0005-0000-0000-0000232F0000}"/>
    <cellStyle name="Normal 2 21" xfId="12070" xr:uid="{00000000-0005-0000-0000-0000242F0000}"/>
    <cellStyle name="Normal 2 21 2" xfId="12071" xr:uid="{00000000-0005-0000-0000-0000252F0000}"/>
    <cellStyle name="Normal 2 21 3" xfId="12072" xr:uid="{00000000-0005-0000-0000-0000262F0000}"/>
    <cellStyle name="Normal 2 21 4" xfId="12073" xr:uid="{00000000-0005-0000-0000-0000272F0000}"/>
    <cellStyle name="Normal 2 21 5" xfId="12074" xr:uid="{00000000-0005-0000-0000-0000282F0000}"/>
    <cellStyle name="Normal 2 22" xfId="12075" xr:uid="{00000000-0005-0000-0000-0000292F0000}"/>
    <cellStyle name="Normal 2 22 2" xfId="12076" xr:uid="{00000000-0005-0000-0000-00002A2F0000}"/>
    <cellStyle name="Normal 2 23" xfId="12077" xr:uid="{00000000-0005-0000-0000-00002B2F0000}"/>
    <cellStyle name="Normal 2 23 2" xfId="12078" xr:uid="{00000000-0005-0000-0000-00002C2F0000}"/>
    <cellStyle name="Normal 2 24" xfId="12079" xr:uid="{00000000-0005-0000-0000-00002D2F0000}"/>
    <cellStyle name="Normal 2 24 2" xfId="12080" xr:uid="{00000000-0005-0000-0000-00002E2F0000}"/>
    <cellStyle name="Normal 2 25" xfId="12081" xr:uid="{00000000-0005-0000-0000-00002F2F0000}"/>
    <cellStyle name="Normal 2 26" xfId="12082" xr:uid="{00000000-0005-0000-0000-0000302F0000}"/>
    <cellStyle name="Normal 2 26 2" xfId="12083" xr:uid="{00000000-0005-0000-0000-0000312F0000}"/>
    <cellStyle name="Normal 2 26 2 2" xfId="12084" xr:uid="{00000000-0005-0000-0000-0000322F0000}"/>
    <cellStyle name="Normal 2 26 2 3" xfId="12085" xr:uid="{00000000-0005-0000-0000-0000332F0000}"/>
    <cellStyle name="Normal 2 26 2 4" xfId="12086" xr:uid="{00000000-0005-0000-0000-0000342F0000}"/>
    <cellStyle name="Normal 2 26 2 5" xfId="12087" xr:uid="{00000000-0005-0000-0000-0000352F0000}"/>
    <cellStyle name="Normal 2 26 2 6" xfId="12088" xr:uid="{00000000-0005-0000-0000-0000362F0000}"/>
    <cellStyle name="Normal 2 26 3" xfId="12089" xr:uid="{00000000-0005-0000-0000-0000372F0000}"/>
    <cellStyle name="Normal 2 26 4" xfId="12090" xr:uid="{00000000-0005-0000-0000-0000382F0000}"/>
    <cellStyle name="Normal 2 26 5" xfId="12091" xr:uid="{00000000-0005-0000-0000-0000392F0000}"/>
    <cellStyle name="Normal 2 27" xfId="12092" xr:uid="{00000000-0005-0000-0000-00003A2F0000}"/>
    <cellStyle name="Normal 2 28" xfId="12093" xr:uid="{00000000-0005-0000-0000-00003B2F0000}"/>
    <cellStyle name="Normal 2 28 2" xfId="12094" xr:uid="{00000000-0005-0000-0000-00003C2F0000}"/>
    <cellStyle name="Normal 2 29" xfId="12095" xr:uid="{00000000-0005-0000-0000-00003D2F0000}"/>
    <cellStyle name="Normal 2 3" xfId="13" xr:uid="{00000000-0005-0000-0000-00003E2F0000}"/>
    <cellStyle name="Normal 2 3 10" xfId="12096" xr:uid="{00000000-0005-0000-0000-00003F2F0000}"/>
    <cellStyle name="Normal 2 3 11" xfId="12097" xr:uid="{00000000-0005-0000-0000-0000402F0000}"/>
    <cellStyle name="Normal 2 3 12" xfId="12098" xr:uid="{00000000-0005-0000-0000-0000412F0000}"/>
    <cellStyle name="Normal 2 3 13" xfId="12099" xr:uid="{00000000-0005-0000-0000-0000422F0000}"/>
    <cellStyle name="Normal 2 3 14" xfId="12100" xr:uid="{00000000-0005-0000-0000-0000432F0000}"/>
    <cellStyle name="Normal 2 3 15" xfId="12101" xr:uid="{00000000-0005-0000-0000-0000442F0000}"/>
    <cellStyle name="Normal 2 3 16" xfId="12102" xr:uid="{00000000-0005-0000-0000-0000452F0000}"/>
    <cellStyle name="Normal 2 3 17" xfId="12103" xr:uid="{00000000-0005-0000-0000-0000462F0000}"/>
    <cellStyle name="Normal 2 3 2" xfId="17" xr:uid="{00000000-0005-0000-0000-0000472F0000}"/>
    <cellStyle name="Normal 2 3 2 2" xfId="12105" xr:uid="{00000000-0005-0000-0000-0000482F0000}"/>
    <cellStyle name="Normal 2 3 2 2 2" xfId="12106" xr:uid="{00000000-0005-0000-0000-0000492F0000}"/>
    <cellStyle name="Normal 2 3 2 2 2 2" xfId="12107" xr:uid="{00000000-0005-0000-0000-00004A2F0000}"/>
    <cellStyle name="Normal 2 3 2 2 2 3" xfId="12108" xr:uid="{00000000-0005-0000-0000-00004B2F0000}"/>
    <cellStyle name="Normal 2 3 2 2 3" xfId="12109" xr:uid="{00000000-0005-0000-0000-00004C2F0000}"/>
    <cellStyle name="Normal 2 3 2 2 4" xfId="12110" xr:uid="{00000000-0005-0000-0000-00004D2F0000}"/>
    <cellStyle name="Normal 2 3 2 2 4 2" xfId="12111" xr:uid="{00000000-0005-0000-0000-00004E2F0000}"/>
    <cellStyle name="Normal 2 3 2 2 5" xfId="12112" xr:uid="{00000000-0005-0000-0000-00004F2F0000}"/>
    <cellStyle name="Normal 2 3 2 2 6" xfId="12113" xr:uid="{00000000-0005-0000-0000-0000502F0000}"/>
    <cellStyle name="Normal 2 3 2 3" xfId="12114" xr:uid="{00000000-0005-0000-0000-0000512F0000}"/>
    <cellStyle name="Normal 2 3 2 4" xfId="12104" xr:uid="{00000000-0005-0000-0000-0000522F0000}"/>
    <cellStyle name="Normal 2 3 3" xfId="56" xr:uid="{00000000-0005-0000-0000-0000532F0000}"/>
    <cellStyle name="Normal 2 3 3 2" xfId="12115" xr:uid="{00000000-0005-0000-0000-0000542F0000}"/>
    <cellStyle name="Normal 2 3 4" xfId="12116" xr:uid="{00000000-0005-0000-0000-0000552F0000}"/>
    <cellStyle name="Normal 2 3 4 2" xfId="12117" xr:uid="{00000000-0005-0000-0000-0000562F0000}"/>
    <cellStyle name="Normal 2 3 4 2 2" xfId="12118" xr:uid="{00000000-0005-0000-0000-0000572F0000}"/>
    <cellStyle name="Normal 2 3 4 3" xfId="12119" xr:uid="{00000000-0005-0000-0000-0000582F0000}"/>
    <cellStyle name="Normal 2 3 4 4" xfId="12120" xr:uid="{00000000-0005-0000-0000-0000592F0000}"/>
    <cellStyle name="Normal 2 3 5" xfId="12121" xr:uid="{00000000-0005-0000-0000-00005A2F0000}"/>
    <cellStyle name="Normal 2 3 6" xfId="12122" xr:uid="{00000000-0005-0000-0000-00005B2F0000}"/>
    <cellStyle name="Normal 2 3 7" xfId="12123" xr:uid="{00000000-0005-0000-0000-00005C2F0000}"/>
    <cellStyle name="Normal 2 3 8" xfId="12124" xr:uid="{00000000-0005-0000-0000-00005D2F0000}"/>
    <cellStyle name="Normal 2 3 9" xfId="12125" xr:uid="{00000000-0005-0000-0000-00005E2F0000}"/>
    <cellStyle name="Normal 2 30" xfId="12126" xr:uid="{00000000-0005-0000-0000-00005F2F0000}"/>
    <cellStyle name="Normal 2 31" xfId="12127" xr:uid="{00000000-0005-0000-0000-0000602F0000}"/>
    <cellStyle name="Normal 2 31 2" xfId="12128" xr:uid="{00000000-0005-0000-0000-0000612F0000}"/>
    <cellStyle name="Normal 2 32" xfId="12129" xr:uid="{00000000-0005-0000-0000-0000622F0000}"/>
    <cellStyle name="Normal 2 33" xfId="12130" xr:uid="{00000000-0005-0000-0000-0000632F0000}"/>
    <cellStyle name="Normal 2 34" xfId="12131" xr:uid="{00000000-0005-0000-0000-0000642F0000}"/>
    <cellStyle name="Normal 2 34 10" xfId="12132" xr:uid="{00000000-0005-0000-0000-0000652F0000}"/>
    <cellStyle name="Normal 2 34 11" xfId="12133" xr:uid="{00000000-0005-0000-0000-0000662F0000}"/>
    <cellStyle name="Normal 2 34 12" xfId="12134" xr:uid="{00000000-0005-0000-0000-0000672F0000}"/>
    <cellStyle name="Normal 2 34 13" xfId="12135" xr:uid="{00000000-0005-0000-0000-0000682F0000}"/>
    <cellStyle name="Normal 2 34 14" xfId="12136" xr:uid="{00000000-0005-0000-0000-0000692F0000}"/>
    <cellStyle name="Normal 2 34 15" xfId="12137" xr:uid="{00000000-0005-0000-0000-00006A2F0000}"/>
    <cellStyle name="Normal 2 34 16" xfId="12138" xr:uid="{00000000-0005-0000-0000-00006B2F0000}"/>
    <cellStyle name="Normal 2 34 17" xfId="12139" xr:uid="{00000000-0005-0000-0000-00006C2F0000}"/>
    <cellStyle name="Normal 2 34 18" xfId="12140" xr:uid="{00000000-0005-0000-0000-00006D2F0000}"/>
    <cellStyle name="Normal 2 34 18 2" xfId="12141" xr:uid="{00000000-0005-0000-0000-00006E2F0000}"/>
    <cellStyle name="Normal 2 34 18 2 2" xfId="12142" xr:uid="{00000000-0005-0000-0000-00006F2F0000}"/>
    <cellStyle name="Normal 2 34 18 2 2 2" xfId="12143" xr:uid="{00000000-0005-0000-0000-0000702F0000}"/>
    <cellStyle name="Normal 2 34 18 2 3" xfId="12144" xr:uid="{00000000-0005-0000-0000-0000712F0000}"/>
    <cellStyle name="Normal 2 34 18 2 4" xfId="12145" xr:uid="{00000000-0005-0000-0000-0000722F0000}"/>
    <cellStyle name="Normal 2 34 18 2 5" xfId="12146" xr:uid="{00000000-0005-0000-0000-0000732F0000}"/>
    <cellStyle name="Normal 2 34 18 3" xfId="12147" xr:uid="{00000000-0005-0000-0000-0000742F0000}"/>
    <cellStyle name="Normal 2 34 18 3 2" xfId="12148" xr:uid="{00000000-0005-0000-0000-0000752F0000}"/>
    <cellStyle name="Normal 2 34 18 3 3" xfId="12149" xr:uid="{00000000-0005-0000-0000-0000762F0000}"/>
    <cellStyle name="Normal 2 34 18 4" xfId="12150" xr:uid="{00000000-0005-0000-0000-0000772F0000}"/>
    <cellStyle name="Normal 2 34 18 5" xfId="12151" xr:uid="{00000000-0005-0000-0000-0000782F0000}"/>
    <cellStyle name="Normal 2 34 18 6" xfId="12152" xr:uid="{00000000-0005-0000-0000-0000792F0000}"/>
    <cellStyle name="Normal 2 34 19" xfId="12153" xr:uid="{00000000-0005-0000-0000-00007A2F0000}"/>
    <cellStyle name="Normal 2 34 19 2" xfId="12154" xr:uid="{00000000-0005-0000-0000-00007B2F0000}"/>
    <cellStyle name="Normal 2 34 19 2 2" xfId="12155" xr:uid="{00000000-0005-0000-0000-00007C2F0000}"/>
    <cellStyle name="Normal 2 34 19 2 2 2" xfId="12156" xr:uid="{00000000-0005-0000-0000-00007D2F0000}"/>
    <cellStyle name="Normal 2 34 19 2 3" xfId="12157" xr:uid="{00000000-0005-0000-0000-00007E2F0000}"/>
    <cellStyle name="Normal 2 34 19 2 4" xfId="12158" xr:uid="{00000000-0005-0000-0000-00007F2F0000}"/>
    <cellStyle name="Normal 2 34 19 2 5" xfId="12159" xr:uid="{00000000-0005-0000-0000-0000802F0000}"/>
    <cellStyle name="Normal 2 34 19 3" xfId="12160" xr:uid="{00000000-0005-0000-0000-0000812F0000}"/>
    <cellStyle name="Normal 2 34 19 3 2" xfId="12161" xr:uid="{00000000-0005-0000-0000-0000822F0000}"/>
    <cellStyle name="Normal 2 34 19 3 3" xfId="12162" xr:uid="{00000000-0005-0000-0000-0000832F0000}"/>
    <cellStyle name="Normal 2 34 19 4" xfId="12163" xr:uid="{00000000-0005-0000-0000-0000842F0000}"/>
    <cellStyle name="Normal 2 34 19 5" xfId="12164" xr:uid="{00000000-0005-0000-0000-0000852F0000}"/>
    <cellStyle name="Normal 2 34 19 6" xfId="12165" xr:uid="{00000000-0005-0000-0000-0000862F0000}"/>
    <cellStyle name="Normal 2 34 2" xfId="12166" xr:uid="{00000000-0005-0000-0000-0000872F0000}"/>
    <cellStyle name="Normal 2 34 2 10" xfId="12167" xr:uid="{00000000-0005-0000-0000-0000882F0000}"/>
    <cellStyle name="Normal 2 34 2 10 2" xfId="12168" xr:uid="{00000000-0005-0000-0000-0000892F0000}"/>
    <cellStyle name="Normal 2 34 2 10 2 2" xfId="12169" xr:uid="{00000000-0005-0000-0000-00008A2F0000}"/>
    <cellStyle name="Normal 2 34 2 10 2 2 2" xfId="12170" xr:uid="{00000000-0005-0000-0000-00008B2F0000}"/>
    <cellStyle name="Normal 2 34 2 10 2 3" xfId="12171" xr:uid="{00000000-0005-0000-0000-00008C2F0000}"/>
    <cellStyle name="Normal 2 34 2 10 2 4" xfId="12172" xr:uid="{00000000-0005-0000-0000-00008D2F0000}"/>
    <cellStyle name="Normal 2 34 2 10 2 5" xfId="12173" xr:uid="{00000000-0005-0000-0000-00008E2F0000}"/>
    <cellStyle name="Normal 2 34 2 10 3" xfId="12174" xr:uid="{00000000-0005-0000-0000-00008F2F0000}"/>
    <cellStyle name="Normal 2 34 2 10 3 2" xfId="12175" xr:uid="{00000000-0005-0000-0000-0000902F0000}"/>
    <cellStyle name="Normal 2 34 2 10 3 3" xfId="12176" xr:uid="{00000000-0005-0000-0000-0000912F0000}"/>
    <cellStyle name="Normal 2 34 2 10 4" xfId="12177" xr:uid="{00000000-0005-0000-0000-0000922F0000}"/>
    <cellStyle name="Normal 2 34 2 10 5" xfId="12178" xr:uid="{00000000-0005-0000-0000-0000932F0000}"/>
    <cellStyle name="Normal 2 34 2 10 6" xfId="12179" xr:uid="{00000000-0005-0000-0000-0000942F0000}"/>
    <cellStyle name="Normal 2 34 2 10 7" xfId="12180" xr:uid="{00000000-0005-0000-0000-0000952F0000}"/>
    <cellStyle name="Normal 2 34 2 10 8" xfId="12181" xr:uid="{00000000-0005-0000-0000-0000962F0000}"/>
    <cellStyle name="Normal 2 34 2 2" xfId="12182" xr:uid="{00000000-0005-0000-0000-0000972F0000}"/>
    <cellStyle name="Normal 2 34 2 2 10" xfId="12183" xr:uid="{00000000-0005-0000-0000-0000982F0000}"/>
    <cellStyle name="Normal 2 34 2 2 11" xfId="12184" xr:uid="{00000000-0005-0000-0000-0000992F0000}"/>
    <cellStyle name="Normal 2 34 2 2 11 2" xfId="12185" xr:uid="{00000000-0005-0000-0000-00009A2F0000}"/>
    <cellStyle name="Normal 2 34 2 2 11 2 2" xfId="12186" xr:uid="{00000000-0005-0000-0000-00009B2F0000}"/>
    <cellStyle name="Normal 2 34 2 2 11 3" xfId="12187" xr:uid="{00000000-0005-0000-0000-00009C2F0000}"/>
    <cellStyle name="Normal 2 34 2 2 11 4" xfId="12188" xr:uid="{00000000-0005-0000-0000-00009D2F0000}"/>
    <cellStyle name="Normal 2 34 2 2 11 5" xfId="12189" xr:uid="{00000000-0005-0000-0000-00009E2F0000}"/>
    <cellStyle name="Normal 2 34 2 2 12" xfId="12190" xr:uid="{00000000-0005-0000-0000-00009F2F0000}"/>
    <cellStyle name="Normal 2 34 2 2 12 2" xfId="12191" xr:uid="{00000000-0005-0000-0000-0000A02F0000}"/>
    <cellStyle name="Normal 2 34 2 2 13" xfId="12192" xr:uid="{00000000-0005-0000-0000-0000A12F0000}"/>
    <cellStyle name="Normal 2 34 2 2 14" xfId="12193" xr:uid="{00000000-0005-0000-0000-0000A22F0000}"/>
    <cellStyle name="Normal 2 34 2 2 15" xfId="12194" xr:uid="{00000000-0005-0000-0000-0000A32F0000}"/>
    <cellStyle name="Normal 2 34 2 2 16" xfId="12195" xr:uid="{00000000-0005-0000-0000-0000A42F0000}"/>
    <cellStyle name="Normal 2 34 2 2 17" xfId="12196" xr:uid="{00000000-0005-0000-0000-0000A52F0000}"/>
    <cellStyle name="Normal 2 34 2 2 2" xfId="12197" xr:uid="{00000000-0005-0000-0000-0000A62F0000}"/>
    <cellStyle name="Normal 2 34 2 2 3" xfId="12198" xr:uid="{00000000-0005-0000-0000-0000A72F0000}"/>
    <cellStyle name="Normal 2 34 2 2 4" xfId="12199" xr:uid="{00000000-0005-0000-0000-0000A82F0000}"/>
    <cellStyle name="Normal 2 34 2 2 5" xfId="12200" xr:uid="{00000000-0005-0000-0000-0000A92F0000}"/>
    <cellStyle name="Normal 2 34 2 2 6" xfId="12201" xr:uid="{00000000-0005-0000-0000-0000AA2F0000}"/>
    <cellStyle name="Normal 2 34 2 2 7" xfId="12202" xr:uid="{00000000-0005-0000-0000-0000AB2F0000}"/>
    <cellStyle name="Normal 2 34 2 2 8" xfId="12203" xr:uid="{00000000-0005-0000-0000-0000AC2F0000}"/>
    <cellStyle name="Normal 2 34 2 2 9" xfId="12204" xr:uid="{00000000-0005-0000-0000-0000AD2F0000}"/>
    <cellStyle name="Normal 2 34 2 3" xfId="12205" xr:uid="{00000000-0005-0000-0000-0000AE2F0000}"/>
    <cellStyle name="Normal 2 34 2 3 2" xfId="12206" xr:uid="{00000000-0005-0000-0000-0000AF2F0000}"/>
    <cellStyle name="Normal 2 34 2 3 2 2" xfId="12207" xr:uid="{00000000-0005-0000-0000-0000B02F0000}"/>
    <cellStyle name="Normal 2 34 2 3 2 2 2" xfId="12208" xr:uid="{00000000-0005-0000-0000-0000B12F0000}"/>
    <cellStyle name="Normal 2 34 2 3 2 3" xfId="12209" xr:uid="{00000000-0005-0000-0000-0000B22F0000}"/>
    <cellStyle name="Normal 2 34 2 3 2 4" xfId="12210" xr:uid="{00000000-0005-0000-0000-0000B32F0000}"/>
    <cellStyle name="Normal 2 34 2 3 2 5" xfId="12211" xr:uid="{00000000-0005-0000-0000-0000B42F0000}"/>
    <cellStyle name="Normal 2 34 2 3 3" xfId="12212" xr:uid="{00000000-0005-0000-0000-0000B52F0000}"/>
    <cellStyle name="Normal 2 34 2 3 3 2" xfId="12213" xr:uid="{00000000-0005-0000-0000-0000B62F0000}"/>
    <cellStyle name="Normal 2 34 2 3 3 3" xfId="12214" xr:uid="{00000000-0005-0000-0000-0000B72F0000}"/>
    <cellStyle name="Normal 2 34 2 3 4" xfId="12215" xr:uid="{00000000-0005-0000-0000-0000B82F0000}"/>
    <cellStyle name="Normal 2 34 2 3 5" xfId="12216" xr:uid="{00000000-0005-0000-0000-0000B92F0000}"/>
    <cellStyle name="Normal 2 34 2 3 6" xfId="12217" xr:uid="{00000000-0005-0000-0000-0000BA2F0000}"/>
    <cellStyle name="Normal 2 34 2 3 7" xfId="12218" xr:uid="{00000000-0005-0000-0000-0000BB2F0000}"/>
    <cellStyle name="Normal 2 34 2 3 8" xfId="12219" xr:uid="{00000000-0005-0000-0000-0000BC2F0000}"/>
    <cellStyle name="Normal 2 34 2 4" xfId="12220" xr:uid="{00000000-0005-0000-0000-0000BD2F0000}"/>
    <cellStyle name="Normal 2 34 2 4 2" xfId="12221" xr:uid="{00000000-0005-0000-0000-0000BE2F0000}"/>
    <cellStyle name="Normal 2 34 2 4 2 2" xfId="12222" xr:uid="{00000000-0005-0000-0000-0000BF2F0000}"/>
    <cellStyle name="Normal 2 34 2 4 2 2 2" xfId="12223" xr:uid="{00000000-0005-0000-0000-0000C02F0000}"/>
    <cellStyle name="Normal 2 34 2 4 2 3" xfId="12224" xr:uid="{00000000-0005-0000-0000-0000C12F0000}"/>
    <cellStyle name="Normal 2 34 2 4 2 4" xfId="12225" xr:uid="{00000000-0005-0000-0000-0000C22F0000}"/>
    <cellStyle name="Normal 2 34 2 4 2 5" xfId="12226" xr:uid="{00000000-0005-0000-0000-0000C32F0000}"/>
    <cellStyle name="Normal 2 34 2 4 3" xfId="12227" xr:uid="{00000000-0005-0000-0000-0000C42F0000}"/>
    <cellStyle name="Normal 2 34 2 4 3 2" xfId="12228" xr:uid="{00000000-0005-0000-0000-0000C52F0000}"/>
    <cellStyle name="Normal 2 34 2 4 3 3" xfId="12229" xr:uid="{00000000-0005-0000-0000-0000C62F0000}"/>
    <cellStyle name="Normal 2 34 2 4 4" xfId="12230" xr:uid="{00000000-0005-0000-0000-0000C72F0000}"/>
    <cellStyle name="Normal 2 34 2 4 5" xfId="12231" xr:uid="{00000000-0005-0000-0000-0000C82F0000}"/>
    <cellStyle name="Normal 2 34 2 4 6" xfId="12232" xr:uid="{00000000-0005-0000-0000-0000C92F0000}"/>
    <cellStyle name="Normal 2 34 2 4 7" xfId="12233" xr:uid="{00000000-0005-0000-0000-0000CA2F0000}"/>
    <cellStyle name="Normal 2 34 2 4 8" xfId="12234" xr:uid="{00000000-0005-0000-0000-0000CB2F0000}"/>
    <cellStyle name="Normal 2 34 2 5" xfId="12235" xr:uid="{00000000-0005-0000-0000-0000CC2F0000}"/>
    <cellStyle name="Normal 2 34 2 5 2" xfId="12236" xr:uid="{00000000-0005-0000-0000-0000CD2F0000}"/>
    <cellStyle name="Normal 2 34 2 5 2 2" xfId="12237" xr:uid="{00000000-0005-0000-0000-0000CE2F0000}"/>
    <cellStyle name="Normal 2 34 2 5 2 2 2" xfId="12238" xr:uid="{00000000-0005-0000-0000-0000CF2F0000}"/>
    <cellStyle name="Normal 2 34 2 5 2 3" xfId="12239" xr:uid="{00000000-0005-0000-0000-0000D02F0000}"/>
    <cellStyle name="Normal 2 34 2 5 2 4" xfId="12240" xr:uid="{00000000-0005-0000-0000-0000D12F0000}"/>
    <cellStyle name="Normal 2 34 2 5 2 5" xfId="12241" xr:uid="{00000000-0005-0000-0000-0000D22F0000}"/>
    <cellStyle name="Normal 2 34 2 5 3" xfId="12242" xr:uid="{00000000-0005-0000-0000-0000D32F0000}"/>
    <cellStyle name="Normal 2 34 2 5 3 2" xfId="12243" xr:uid="{00000000-0005-0000-0000-0000D42F0000}"/>
    <cellStyle name="Normal 2 34 2 5 3 3" xfId="12244" xr:uid="{00000000-0005-0000-0000-0000D52F0000}"/>
    <cellStyle name="Normal 2 34 2 5 4" xfId="12245" xr:uid="{00000000-0005-0000-0000-0000D62F0000}"/>
    <cellStyle name="Normal 2 34 2 5 5" xfId="12246" xr:uid="{00000000-0005-0000-0000-0000D72F0000}"/>
    <cellStyle name="Normal 2 34 2 5 6" xfId="12247" xr:uid="{00000000-0005-0000-0000-0000D82F0000}"/>
    <cellStyle name="Normal 2 34 2 5 7" xfId="12248" xr:uid="{00000000-0005-0000-0000-0000D92F0000}"/>
    <cellStyle name="Normal 2 34 2 5 8" xfId="12249" xr:uid="{00000000-0005-0000-0000-0000DA2F0000}"/>
    <cellStyle name="Normal 2 34 2 6" xfId="12250" xr:uid="{00000000-0005-0000-0000-0000DB2F0000}"/>
    <cellStyle name="Normal 2 34 2 6 2" xfId="12251" xr:uid="{00000000-0005-0000-0000-0000DC2F0000}"/>
    <cellStyle name="Normal 2 34 2 6 2 2" xfId="12252" xr:uid="{00000000-0005-0000-0000-0000DD2F0000}"/>
    <cellStyle name="Normal 2 34 2 6 2 2 2" xfId="12253" xr:uid="{00000000-0005-0000-0000-0000DE2F0000}"/>
    <cellStyle name="Normal 2 34 2 6 2 3" xfId="12254" xr:uid="{00000000-0005-0000-0000-0000DF2F0000}"/>
    <cellStyle name="Normal 2 34 2 6 2 4" xfId="12255" xr:uid="{00000000-0005-0000-0000-0000E02F0000}"/>
    <cellStyle name="Normal 2 34 2 6 2 5" xfId="12256" xr:uid="{00000000-0005-0000-0000-0000E12F0000}"/>
    <cellStyle name="Normal 2 34 2 6 3" xfId="12257" xr:uid="{00000000-0005-0000-0000-0000E22F0000}"/>
    <cellStyle name="Normal 2 34 2 6 3 2" xfId="12258" xr:uid="{00000000-0005-0000-0000-0000E32F0000}"/>
    <cellStyle name="Normal 2 34 2 6 3 3" xfId="12259" xr:uid="{00000000-0005-0000-0000-0000E42F0000}"/>
    <cellStyle name="Normal 2 34 2 6 4" xfId="12260" xr:uid="{00000000-0005-0000-0000-0000E52F0000}"/>
    <cellStyle name="Normal 2 34 2 6 5" xfId="12261" xr:uid="{00000000-0005-0000-0000-0000E62F0000}"/>
    <cellStyle name="Normal 2 34 2 6 6" xfId="12262" xr:uid="{00000000-0005-0000-0000-0000E72F0000}"/>
    <cellStyle name="Normal 2 34 2 6 7" xfId="12263" xr:uid="{00000000-0005-0000-0000-0000E82F0000}"/>
    <cellStyle name="Normal 2 34 2 6 8" xfId="12264" xr:uid="{00000000-0005-0000-0000-0000E92F0000}"/>
    <cellStyle name="Normal 2 34 2 7" xfId="12265" xr:uid="{00000000-0005-0000-0000-0000EA2F0000}"/>
    <cellStyle name="Normal 2 34 2 7 2" xfId="12266" xr:uid="{00000000-0005-0000-0000-0000EB2F0000}"/>
    <cellStyle name="Normal 2 34 2 7 2 2" xfId="12267" xr:uid="{00000000-0005-0000-0000-0000EC2F0000}"/>
    <cellStyle name="Normal 2 34 2 7 2 2 2" xfId="12268" xr:uid="{00000000-0005-0000-0000-0000ED2F0000}"/>
    <cellStyle name="Normal 2 34 2 7 2 3" xfId="12269" xr:uid="{00000000-0005-0000-0000-0000EE2F0000}"/>
    <cellStyle name="Normal 2 34 2 7 2 4" xfId="12270" xr:uid="{00000000-0005-0000-0000-0000EF2F0000}"/>
    <cellStyle name="Normal 2 34 2 7 2 5" xfId="12271" xr:uid="{00000000-0005-0000-0000-0000F02F0000}"/>
    <cellStyle name="Normal 2 34 2 7 3" xfId="12272" xr:uid="{00000000-0005-0000-0000-0000F12F0000}"/>
    <cellStyle name="Normal 2 34 2 7 3 2" xfId="12273" xr:uid="{00000000-0005-0000-0000-0000F22F0000}"/>
    <cellStyle name="Normal 2 34 2 7 3 3" xfId="12274" xr:uid="{00000000-0005-0000-0000-0000F32F0000}"/>
    <cellStyle name="Normal 2 34 2 7 4" xfId="12275" xr:uid="{00000000-0005-0000-0000-0000F42F0000}"/>
    <cellStyle name="Normal 2 34 2 7 5" xfId="12276" xr:uid="{00000000-0005-0000-0000-0000F52F0000}"/>
    <cellStyle name="Normal 2 34 2 7 6" xfId="12277" xr:uid="{00000000-0005-0000-0000-0000F62F0000}"/>
    <cellStyle name="Normal 2 34 2 7 7" xfId="12278" xr:uid="{00000000-0005-0000-0000-0000F72F0000}"/>
    <cellStyle name="Normal 2 34 2 7 8" xfId="12279" xr:uid="{00000000-0005-0000-0000-0000F82F0000}"/>
    <cellStyle name="Normal 2 34 2 8" xfId="12280" xr:uid="{00000000-0005-0000-0000-0000F92F0000}"/>
    <cellStyle name="Normal 2 34 2 8 2" xfId="12281" xr:uid="{00000000-0005-0000-0000-0000FA2F0000}"/>
    <cellStyle name="Normal 2 34 2 8 2 2" xfId="12282" xr:uid="{00000000-0005-0000-0000-0000FB2F0000}"/>
    <cellStyle name="Normal 2 34 2 8 2 2 2" xfId="12283" xr:uid="{00000000-0005-0000-0000-0000FC2F0000}"/>
    <cellStyle name="Normal 2 34 2 8 2 3" xfId="12284" xr:uid="{00000000-0005-0000-0000-0000FD2F0000}"/>
    <cellStyle name="Normal 2 34 2 8 2 4" xfId="12285" xr:uid="{00000000-0005-0000-0000-0000FE2F0000}"/>
    <cellStyle name="Normal 2 34 2 8 2 5" xfId="12286" xr:uid="{00000000-0005-0000-0000-0000FF2F0000}"/>
    <cellStyle name="Normal 2 34 2 8 3" xfId="12287" xr:uid="{00000000-0005-0000-0000-000000300000}"/>
    <cellStyle name="Normal 2 34 2 8 3 2" xfId="12288" xr:uid="{00000000-0005-0000-0000-000001300000}"/>
    <cellStyle name="Normal 2 34 2 8 3 3" xfId="12289" xr:uid="{00000000-0005-0000-0000-000002300000}"/>
    <cellStyle name="Normal 2 34 2 8 4" xfId="12290" xr:uid="{00000000-0005-0000-0000-000003300000}"/>
    <cellStyle name="Normal 2 34 2 8 5" xfId="12291" xr:uid="{00000000-0005-0000-0000-000004300000}"/>
    <cellStyle name="Normal 2 34 2 8 6" xfId="12292" xr:uid="{00000000-0005-0000-0000-000005300000}"/>
    <cellStyle name="Normal 2 34 2 8 7" xfId="12293" xr:uid="{00000000-0005-0000-0000-000006300000}"/>
    <cellStyle name="Normal 2 34 2 8 8" xfId="12294" xr:uid="{00000000-0005-0000-0000-000007300000}"/>
    <cellStyle name="Normal 2 34 2 9" xfId="12295" xr:uid="{00000000-0005-0000-0000-000008300000}"/>
    <cellStyle name="Normal 2 34 2 9 2" xfId="12296" xr:uid="{00000000-0005-0000-0000-000009300000}"/>
    <cellStyle name="Normal 2 34 2 9 2 2" xfId="12297" xr:uid="{00000000-0005-0000-0000-00000A300000}"/>
    <cellStyle name="Normal 2 34 2 9 2 2 2" xfId="12298" xr:uid="{00000000-0005-0000-0000-00000B300000}"/>
    <cellStyle name="Normal 2 34 2 9 2 3" xfId="12299" xr:uid="{00000000-0005-0000-0000-00000C300000}"/>
    <cellStyle name="Normal 2 34 2 9 2 4" xfId="12300" xr:uid="{00000000-0005-0000-0000-00000D300000}"/>
    <cellStyle name="Normal 2 34 2 9 2 5" xfId="12301" xr:uid="{00000000-0005-0000-0000-00000E300000}"/>
    <cellStyle name="Normal 2 34 2 9 3" xfId="12302" xr:uid="{00000000-0005-0000-0000-00000F300000}"/>
    <cellStyle name="Normal 2 34 2 9 3 2" xfId="12303" xr:uid="{00000000-0005-0000-0000-000010300000}"/>
    <cellStyle name="Normal 2 34 2 9 3 3" xfId="12304" xr:uid="{00000000-0005-0000-0000-000011300000}"/>
    <cellStyle name="Normal 2 34 2 9 4" xfId="12305" xr:uid="{00000000-0005-0000-0000-000012300000}"/>
    <cellStyle name="Normal 2 34 2 9 5" xfId="12306" xr:uid="{00000000-0005-0000-0000-000013300000}"/>
    <cellStyle name="Normal 2 34 2 9 6" xfId="12307" xr:uid="{00000000-0005-0000-0000-000014300000}"/>
    <cellStyle name="Normal 2 34 2 9 7" xfId="12308" xr:uid="{00000000-0005-0000-0000-000015300000}"/>
    <cellStyle name="Normal 2 34 2 9 8" xfId="12309" xr:uid="{00000000-0005-0000-0000-000016300000}"/>
    <cellStyle name="Normal 2 34 20" xfId="12310" xr:uid="{00000000-0005-0000-0000-000017300000}"/>
    <cellStyle name="Normal 2 34 21" xfId="12311" xr:uid="{00000000-0005-0000-0000-000018300000}"/>
    <cellStyle name="Normal 2 34 3" xfId="12312" xr:uid="{00000000-0005-0000-0000-000019300000}"/>
    <cellStyle name="Normal 2 34 4" xfId="12313" xr:uid="{00000000-0005-0000-0000-00001A300000}"/>
    <cellStyle name="Normal 2 34 5" xfId="12314" xr:uid="{00000000-0005-0000-0000-00001B300000}"/>
    <cellStyle name="Normal 2 34 5 2" xfId="12315" xr:uid="{00000000-0005-0000-0000-00001C300000}"/>
    <cellStyle name="Normal 2 34 5 2 2" xfId="12316" xr:uid="{00000000-0005-0000-0000-00001D300000}"/>
    <cellStyle name="Normal 2 34 5 2 2 2" xfId="12317" xr:uid="{00000000-0005-0000-0000-00001E300000}"/>
    <cellStyle name="Normal 2 34 5 2 3" xfId="12318" xr:uid="{00000000-0005-0000-0000-00001F300000}"/>
    <cellStyle name="Normal 2 34 5 2 4" xfId="12319" xr:uid="{00000000-0005-0000-0000-000020300000}"/>
    <cellStyle name="Normal 2 34 5 2 5" xfId="12320" xr:uid="{00000000-0005-0000-0000-000021300000}"/>
    <cellStyle name="Normal 2 34 5 3" xfId="12321" xr:uid="{00000000-0005-0000-0000-000022300000}"/>
    <cellStyle name="Normal 2 34 5 3 2" xfId="12322" xr:uid="{00000000-0005-0000-0000-000023300000}"/>
    <cellStyle name="Normal 2 34 5 3 3" xfId="12323" xr:uid="{00000000-0005-0000-0000-000024300000}"/>
    <cellStyle name="Normal 2 34 5 4" xfId="12324" xr:uid="{00000000-0005-0000-0000-000025300000}"/>
    <cellStyle name="Normal 2 34 5 5" xfId="12325" xr:uid="{00000000-0005-0000-0000-000026300000}"/>
    <cellStyle name="Normal 2 34 5 6" xfId="12326" xr:uid="{00000000-0005-0000-0000-000027300000}"/>
    <cellStyle name="Normal 2 34 5 7" xfId="12327" xr:uid="{00000000-0005-0000-0000-000028300000}"/>
    <cellStyle name="Normal 2 34 6" xfId="12328" xr:uid="{00000000-0005-0000-0000-000029300000}"/>
    <cellStyle name="Normal 2 34 6 2" xfId="12329" xr:uid="{00000000-0005-0000-0000-00002A300000}"/>
    <cellStyle name="Normal 2 34 6 2 2" xfId="12330" xr:uid="{00000000-0005-0000-0000-00002B300000}"/>
    <cellStyle name="Normal 2 34 6 2 2 2" xfId="12331" xr:uid="{00000000-0005-0000-0000-00002C300000}"/>
    <cellStyle name="Normal 2 34 6 2 3" xfId="12332" xr:uid="{00000000-0005-0000-0000-00002D300000}"/>
    <cellStyle name="Normal 2 34 6 2 4" xfId="12333" xr:uid="{00000000-0005-0000-0000-00002E300000}"/>
    <cellStyle name="Normal 2 34 6 2 5" xfId="12334" xr:uid="{00000000-0005-0000-0000-00002F300000}"/>
    <cellStyle name="Normal 2 34 6 3" xfId="12335" xr:uid="{00000000-0005-0000-0000-000030300000}"/>
    <cellStyle name="Normal 2 34 6 3 2" xfId="12336" xr:uid="{00000000-0005-0000-0000-000031300000}"/>
    <cellStyle name="Normal 2 34 6 3 3" xfId="12337" xr:uid="{00000000-0005-0000-0000-000032300000}"/>
    <cellStyle name="Normal 2 34 6 4" xfId="12338" xr:uid="{00000000-0005-0000-0000-000033300000}"/>
    <cellStyle name="Normal 2 34 6 5" xfId="12339" xr:uid="{00000000-0005-0000-0000-000034300000}"/>
    <cellStyle name="Normal 2 34 6 6" xfId="12340" xr:uid="{00000000-0005-0000-0000-000035300000}"/>
    <cellStyle name="Normal 2 34 6 7" xfId="12341" xr:uid="{00000000-0005-0000-0000-000036300000}"/>
    <cellStyle name="Normal 2 34 7" xfId="12342" xr:uid="{00000000-0005-0000-0000-000037300000}"/>
    <cellStyle name="Normal 2 34 8" xfId="12343" xr:uid="{00000000-0005-0000-0000-000038300000}"/>
    <cellStyle name="Normal 2 34 9" xfId="12344" xr:uid="{00000000-0005-0000-0000-000039300000}"/>
    <cellStyle name="Normal 2 34 9 2" xfId="12345" xr:uid="{00000000-0005-0000-0000-00003A300000}"/>
    <cellStyle name="Normal 2 34 9 2 2" xfId="12346" xr:uid="{00000000-0005-0000-0000-00003B300000}"/>
    <cellStyle name="Normal 2 34 9 2 2 2" xfId="12347" xr:uid="{00000000-0005-0000-0000-00003C300000}"/>
    <cellStyle name="Normal 2 34 9 2 3" xfId="12348" xr:uid="{00000000-0005-0000-0000-00003D300000}"/>
    <cellStyle name="Normal 2 34 9 2 4" xfId="12349" xr:uid="{00000000-0005-0000-0000-00003E300000}"/>
    <cellStyle name="Normal 2 34 9 2 5" xfId="12350" xr:uid="{00000000-0005-0000-0000-00003F300000}"/>
    <cellStyle name="Normal 2 34 9 3" xfId="12351" xr:uid="{00000000-0005-0000-0000-000040300000}"/>
    <cellStyle name="Normal 2 34 9 3 2" xfId="12352" xr:uid="{00000000-0005-0000-0000-000041300000}"/>
    <cellStyle name="Normal 2 34 9 3 3" xfId="12353" xr:uid="{00000000-0005-0000-0000-000042300000}"/>
    <cellStyle name="Normal 2 34 9 4" xfId="12354" xr:uid="{00000000-0005-0000-0000-000043300000}"/>
    <cellStyle name="Normal 2 34 9 5" xfId="12355" xr:uid="{00000000-0005-0000-0000-000044300000}"/>
    <cellStyle name="Normal 2 34 9 6" xfId="12356" xr:uid="{00000000-0005-0000-0000-000045300000}"/>
    <cellStyle name="Normal 2 34 9 7" xfId="12357" xr:uid="{00000000-0005-0000-0000-000046300000}"/>
    <cellStyle name="Normal 2 35" xfId="12358" xr:uid="{00000000-0005-0000-0000-000047300000}"/>
    <cellStyle name="Normal 2 35 10" xfId="12359" xr:uid="{00000000-0005-0000-0000-000048300000}"/>
    <cellStyle name="Normal 2 35 11" xfId="12360" xr:uid="{00000000-0005-0000-0000-000049300000}"/>
    <cellStyle name="Normal 2 35 12" xfId="12361" xr:uid="{00000000-0005-0000-0000-00004A300000}"/>
    <cellStyle name="Normal 2 35 13" xfId="12362" xr:uid="{00000000-0005-0000-0000-00004B300000}"/>
    <cellStyle name="Normal 2 35 14" xfId="12363" xr:uid="{00000000-0005-0000-0000-00004C300000}"/>
    <cellStyle name="Normal 2 35 15" xfId="12364" xr:uid="{00000000-0005-0000-0000-00004D300000}"/>
    <cellStyle name="Normal 2 35 16" xfId="12365" xr:uid="{00000000-0005-0000-0000-00004E300000}"/>
    <cellStyle name="Normal 2 35 17" xfId="12366" xr:uid="{00000000-0005-0000-0000-00004F300000}"/>
    <cellStyle name="Normal 2 35 18" xfId="12367" xr:uid="{00000000-0005-0000-0000-000050300000}"/>
    <cellStyle name="Normal 2 35 18 2" xfId="12368" xr:uid="{00000000-0005-0000-0000-000051300000}"/>
    <cellStyle name="Normal 2 35 18 2 2" xfId="12369" xr:uid="{00000000-0005-0000-0000-000052300000}"/>
    <cellStyle name="Normal 2 35 18 2 2 2" xfId="12370" xr:uid="{00000000-0005-0000-0000-000053300000}"/>
    <cellStyle name="Normal 2 35 18 2 3" xfId="12371" xr:uid="{00000000-0005-0000-0000-000054300000}"/>
    <cellStyle name="Normal 2 35 18 2 4" xfId="12372" xr:uid="{00000000-0005-0000-0000-000055300000}"/>
    <cellStyle name="Normal 2 35 18 2 5" xfId="12373" xr:uid="{00000000-0005-0000-0000-000056300000}"/>
    <cellStyle name="Normal 2 35 18 3" xfId="12374" xr:uid="{00000000-0005-0000-0000-000057300000}"/>
    <cellStyle name="Normal 2 35 18 3 2" xfId="12375" xr:uid="{00000000-0005-0000-0000-000058300000}"/>
    <cellStyle name="Normal 2 35 18 3 3" xfId="12376" xr:uid="{00000000-0005-0000-0000-000059300000}"/>
    <cellStyle name="Normal 2 35 18 4" xfId="12377" xr:uid="{00000000-0005-0000-0000-00005A300000}"/>
    <cellStyle name="Normal 2 35 18 5" xfId="12378" xr:uid="{00000000-0005-0000-0000-00005B300000}"/>
    <cellStyle name="Normal 2 35 18 6" xfId="12379" xr:uid="{00000000-0005-0000-0000-00005C300000}"/>
    <cellStyle name="Normal 2 35 19" xfId="12380" xr:uid="{00000000-0005-0000-0000-00005D300000}"/>
    <cellStyle name="Normal 2 35 19 2" xfId="12381" xr:uid="{00000000-0005-0000-0000-00005E300000}"/>
    <cellStyle name="Normal 2 35 19 2 2" xfId="12382" xr:uid="{00000000-0005-0000-0000-00005F300000}"/>
    <cellStyle name="Normal 2 35 19 2 2 2" xfId="12383" xr:uid="{00000000-0005-0000-0000-000060300000}"/>
    <cellStyle name="Normal 2 35 19 2 3" xfId="12384" xr:uid="{00000000-0005-0000-0000-000061300000}"/>
    <cellStyle name="Normal 2 35 19 2 4" xfId="12385" xr:uid="{00000000-0005-0000-0000-000062300000}"/>
    <cellStyle name="Normal 2 35 19 2 5" xfId="12386" xr:uid="{00000000-0005-0000-0000-000063300000}"/>
    <cellStyle name="Normal 2 35 19 3" xfId="12387" xr:uid="{00000000-0005-0000-0000-000064300000}"/>
    <cellStyle name="Normal 2 35 19 3 2" xfId="12388" xr:uid="{00000000-0005-0000-0000-000065300000}"/>
    <cellStyle name="Normal 2 35 19 3 3" xfId="12389" xr:uid="{00000000-0005-0000-0000-000066300000}"/>
    <cellStyle name="Normal 2 35 19 4" xfId="12390" xr:uid="{00000000-0005-0000-0000-000067300000}"/>
    <cellStyle name="Normal 2 35 19 5" xfId="12391" xr:uid="{00000000-0005-0000-0000-000068300000}"/>
    <cellStyle name="Normal 2 35 19 6" xfId="12392" xr:uid="{00000000-0005-0000-0000-000069300000}"/>
    <cellStyle name="Normal 2 35 2" xfId="12393" xr:uid="{00000000-0005-0000-0000-00006A300000}"/>
    <cellStyle name="Normal 2 35 2 10" xfId="12394" xr:uid="{00000000-0005-0000-0000-00006B300000}"/>
    <cellStyle name="Normal 2 35 2 10 2" xfId="12395" xr:uid="{00000000-0005-0000-0000-00006C300000}"/>
    <cellStyle name="Normal 2 35 2 10 2 2" xfId="12396" xr:uid="{00000000-0005-0000-0000-00006D300000}"/>
    <cellStyle name="Normal 2 35 2 10 2 2 2" xfId="12397" xr:uid="{00000000-0005-0000-0000-00006E300000}"/>
    <cellStyle name="Normal 2 35 2 10 2 3" xfId="12398" xr:uid="{00000000-0005-0000-0000-00006F300000}"/>
    <cellStyle name="Normal 2 35 2 10 2 4" xfId="12399" xr:uid="{00000000-0005-0000-0000-000070300000}"/>
    <cellStyle name="Normal 2 35 2 10 2 5" xfId="12400" xr:uid="{00000000-0005-0000-0000-000071300000}"/>
    <cellStyle name="Normal 2 35 2 10 3" xfId="12401" xr:uid="{00000000-0005-0000-0000-000072300000}"/>
    <cellStyle name="Normal 2 35 2 10 3 2" xfId="12402" xr:uid="{00000000-0005-0000-0000-000073300000}"/>
    <cellStyle name="Normal 2 35 2 10 3 3" xfId="12403" xr:uid="{00000000-0005-0000-0000-000074300000}"/>
    <cellStyle name="Normal 2 35 2 10 4" xfId="12404" xr:uid="{00000000-0005-0000-0000-000075300000}"/>
    <cellStyle name="Normal 2 35 2 10 5" xfId="12405" xr:uid="{00000000-0005-0000-0000-000076300000}"/>
    <cellStyle name="Normal 2 35 2 10 6" xfId="12406" xr:uid="{00000000-0005-0000-0000-000077300000}"/>
    <cellStyle name="Normal 2 35 2 10 7" xfId="12407" xr:uid="{00000000-0005-0000-0000-000078300000}"/>
    <cellStyle name="Normal 2 35 2 10 8" xfId="12408" xr:uid="{00000000-0005-0000-0000-000079300000}"/>
    <cellStyle name="Normal 2 35 2 2" xfId="12409" xr:uid="{00000000-0005-0000-0000-00007A300000}"/>
    <cellStyle name="Normal 2 35 2 2 10" xfId="12410" xr:uid="{00000000-0005-0000-0000-00007B300000}"/>
    <cellStyle name="Normal 2 35 2 2 11" xfId="12411" xr:uid="{00000000-0005-0000-0000-00007C300000}"/>
    <cellStyle name="Normal 2 35 2 2 11 2" xfId="12412" xr:uid="{00000000-0005-0000-0000-00007D300000}"/>
    <cellStyle name="Normal 2 35 2 2 11 2 2" xfId="12413" xr:uid="{00000000-0005-0000-0000-00007E300000}"/>
    <cellStyle name="Normal 2 35 2 2 11 3" xfId="12414" xr:uid="{00000000-0005-0000-0000-00007F300000}"/>
    <cellStyle name="Normal 2 35 2 2 11 4" xfId="12415" xr:uid="{00000000-0005-0000-0000-000080300000}"/>
    <cellStyle name="Normal 2 35 2 2 11 5" xfId="12416" xr:uid="{00000000-0005-0000-0000-000081300000}"/>
    <cellStyle name="Normal 2 35 2 2 12" xfId="12417" xr:uid="{00000000-0005-0000-0000-000082300000}"/>
    <cellStyle name="Normal 2 35 2 2 12 2" xfId="12418" xr:uid="{00000000-0005-0000-0000-000083300000}"/>
    <cellStyle name="Normal 2 35 2 2 13" xfId="12419" xr:uid="{00000000-0005-0000-0000-000084300000}"/>
    <cellStyle name="Normal 2 35 2 2 14" xfId="12420" xr:uid="{00000000-0005-0000-0000-000085300000}"/>
    <cellStyle name="Normal 2 35 2 2 15" xfId="12421" xr:uid="{00000000-0005-0000-0000-000086300000}"/>
    <cellStyle name="Normal 2 35 2 2 16" xfId="12422" xr:uid="{00000000-0005-0000-0000-000087300000}"/>
    <cellStyle name="Normal 2 35 2 2 17" xfId="12423" xr:uid="{00000000-0005-0000-0000-000088300000}"/>
    <cellStyle name="Normal 2 35 2 2 2" xfId="12424" xr:uid="{00000000-0005-0000-0000-000089300000}"/>
    <cellStyle name="Normal 2 35 2 2 3" xfId="12425" xr:uid="{00000000-0005-0000-0000-00008A300000}"/>
    <cellStyle name="Normal 2 35 2 2 4" xfId="12426" xr:uid="{00000000-0005-0000-0000-00008B300000}"/>
    <cellStyle name="Normal 2 35 2 2 5" xfId="12427" xr:uid="{00000000-0005-0000-0000-00008C300000}"/>
    <cellStyle name="Normal 2 35 2 2 6" xfId="12428" xr:uid="{00000000-0005-0000-0000-00008D300000}"/>
    <cellStyle name="Normal 2 35 2 2 7" xfId="12429" xr:uid="{00000000-0005-0000-0000-00008E300000}"/>
    <cellStyle name="Normal 2 35 2 2 8" xfId="12430" xr:uid="{00000000-0005-0000-0000-00008F300000}"/>
    <cellStyle name="Normal 2 35 2 2 9" xfId="12431" xr:uid="{00000000-0005-0000-0000-000090300000}"/>
    <cellStyle name="Normal 2 35 2 3" xfId="12432" xr:uid="{00000000-0005-0000-0000-000091300000}"/>
    <cellStyle name="Normal 2 35 2 3 2" xfId="12433" xr:uid="{00000000-0005-0000-0000-000092300000}"/>
    <cellStyle name="Normal 2 35 2 3 2 2" xfId="12434" xr:uid="{00000000-0005-0000-0000-000093300000}"/>
    <cellStyle name="Normal 2 35 2 3 2 2 2" xfId="12435" xr:uid="{00000000-0005-0000-0000-000094300000}"/>
    <cellStyle name="Normal 2 35 2 3 2 3" xfId="12436" xr:uid="{00000000-0005-0000-0000-000095300000}"/>
    <cellStyle name="Normal 2 35 2 3 2 4" xfId="12437" xr:uid="{00000000-0005-0000-0000-000096300000}"/>
    <cellStyle name="Normal 2 35 2 3 2 5" xfId="12438" xr:uid="{00000000-0005-0000-0000-000097300000}"/>
    <cellStyle name="Normal 2 35 2 3 3" xfId="12439" xr:uid="{00000000-0005-0000-0000-000098300000}"/>
    <cellStyle name="Normal 2 35 2 3 3 2" xfId="12440" xr:uid="{00000000-0005-0000-0000-000099300000}"/>
    <cellStyle name="Normal 2 35 2 3 3 3" xfId="12441" xr:uid="{00000000-0005-0000-0000-00009A300000}"/>
    <cellStyle name="Normal 2 35 2 3 4" xfId="12442" xr:uid="{00000000-0005-0000-0000-00009B300000}"/>
    <cellStyle name="Normal 2 35 2 3 5" xfId="12443" xr:uid="{00000000-0005-0000-0000-00009C300000}"/>
    <cellStyle name="Normal 2 35 2 3 6" xfId="12444" xr:uid="{00000000-0005-0000-0000-00009D300000}"/>
    <cellStyle name="Normal 2 35 2 3 7" xfId="12445" xr:uid="{00000000-0005-0000-0000-00009E300000}"/>
    <cellStyle name="Normal 2 35 2 3 8" xfId="12446" xr:uid="{00000000-0005-0000-0000-00009F300000}"/>
    <cellStyle name="Normal 2 35 2 4" xfId="12447" xr:uid="{00000000-0005-0000-0000-0000A0300000}"/>
    <cellStyle name="Normal 2 35 2 4 2" xfId="12448" xr:uid="{00000000-0005-0000-0000-0000A1300000}"/>
    <cellStyle name="Normal 2 35 2 4 2 2" xfId="12449" xr:uid="{00000000-0005-0000-0000-0000A2300000}"/>
    <cellStyle name="Normal 2 35 2 4 2 2 2" xfId="12450" xr:uid="{00000000-0005-0000-0000-0000A3300000}"/>
    <cellStyle name="Normal 2 35 2 4 2 3" xfId="12451" xr:uid="{00000000-0005-0000-0000-0000A4300000}"/>
    <cellStyle name="Normal 2 35 2 4 2 4" xfId="12452" xr:uid="{00000000-0005-0000-0000-0000A5300000}"/>
    <cellStyle name="Normal 2 35 2 4 2 5" xfId="12453" xr:uid="{00000000-0005-0000-0000-0000A6300000}"/>
    <cellStyle name="Normal 2 35 2 4 3" xfId="12454" xr:uid="{00000000-0005-0000-0000-0000A7300000}"/>
    <cellStyle name="Normal 2 35 2 4 3 2" xfId="12455" xr:uid="{00000000-0005-0000-0000-0000A8300000}"/>
    <cellStyle name="Normal 2 35 2 4 3 3" xfId="12456" xr:uid="{00000000-0005-0000-0000-0000A9300000}"/>
    <cellStyle name="Normal 2 35 2 4 4" xfId="12457" xr:uid="{00000000-0005-0000-0000-0000AA300000}"/>
    <cellStyle name="Normal 2 35 2 4 5" xfId="12458" xr:uid="{00000000-0005-0000-0000-0000AB300000}"/>
    <cellStyle name="Normal 2 35 2 4 6" xfId="12459" xr:uid="{00000000-0005-0000-0000-0000AC300000}"/>
    <cellStyle name="Normal 2 35 2 4 7" xfId="12460" xr:uid="{00000000-0005-0000-0000-0000AD300000}"/>
    <cellStyle name="Normal 2 35 2 4 8" xfId="12461" xr:uid="{00000000-0005-0000-0000-0000AE300000}"/>
    <cellStyle name="Normal 2 35 2 5" xfId="12462" xr:uid="{00000000-0005-0000-0000-0000AF300000}"/>
    <cellStyle name="Normal 2 35 2 5 2" xfId="12463" xr:uid="{00000000-0005-0000-0000-0000B0300000}"/>
    <cellStyle name="Normal 2 35 2 5 2 2" xfId="12464" xr:uid="{00000000-0005-0000-0000-0000B1300000}"/>
    <cellStyle name="Normal 2 35 2 5 2 2 2" xfId="12465" xr:uid="{00000000-0005-0000-0000-0000B2300000}"/>
    <cellStyle name="Normal 2 35 2 5 2 3" xfId="12466" xr:uid="{00000000-0005-0000-0000-0000B3300000}"/>
    <cellStyle name="Normal 2 35 2 5 2 4" xfId="12467" xr:uid="{00000000-0005-0000-0000-0000B4300000}"/>
    <cellStyle name="Normal 2 35 2 5 2 5" xfId="12468" xr:uid="{00000000-0005-0000-0000-0000B5300000}"/>
    <cellStyle name="Normal 2 35 2 5 3" xfId="12469" xr:uid="{00000000-0005-0000-0000-0000B6300000}"/>
    <cellStyle name="Normal 2 35 2 5 3 2" xfId="12470" xr:uid="{00000000-0005-0000-0000-0000B7300000}"/>
    <cellStyle name="Normal 2 35 2 5 3 3" xfId="12471" xr:uid="{00000000-0005-0000-0000-0000B8300000}"/>
    <cellStyle name="Normal 2 35 2 5 4" xfId="12472" xr:uid="{00000000-0005-0000-0000-0000B9300000}"/>
    <cellStyle name="Normal 2 35 2 5 5" xfId="12473" xr:uid="{00000000-0005-0000-0000-0000BA300000}"/>
    <cellStyle name="Normal 2 35 2 5 6" xfId="12474" xr:uid="{00000000-0005-0000-0000-0000BB300000}"/>
    <cellStyle name="Normal 2 35 2 5 7" xfId="12475" xr:uid="{00000000-0005-0000-0000-0000BC300000}"/>
    <cellStyle name="Normal 2 35 2 5 8" xfId="12476" xr:uid="{00000000-0005-0000-0000-0000BD300000}"/>
    <cellStyle name="Normal 2 35 2 6" xfId="12477" xr:uid="{00000000-0005-0000-0000-0000BE300000}"/>
    <cellStyle name="Normal 2 35 2 6 2" xfId="12478" xr:uid="{00000000-0005-0000-0000-0000BF300000}"/>
    <cellStyle name="Normal 2 35 2 6 2 2" xfId="12479" xr:uid="{00000000-0005-0000-0000-0000C0300000}"/>
    <cellStyle name="Normal 2 35 2 6 2 2 2" xfId="12480" xr:uid="{00000000-0005-0000-0000-0000C1300000}"/>
    <cellStyle name="Normal 2 35 2 6 2 3" xfId="12481" xr:uid="{00000000-0005-0000-0000-0000C2300000}"/>
    <cellStyle name="Normal 2 35 2 6 2 4" xfId="12482" xr:uid="{00000000-0005-0000-0000-0000C3300000}"/>
    <cellStyle name="Normal 2 35 2 6 2 5" xfId="12483" xr:uid="{00000000-0005-0000-0000-0000C4300000}"/>
    <cellStyle name="Normal 2 35 2 6 3" xfId="12484" xr:uid="{00000000-0005-0000-0000-0000C5300000}"/>
    <cellStyle name="Normal 2 35 2 6 3 2" xfId="12485" xr:uid="{00000000-0005-0000-0000-0000C6300000}"/>
    <cellStyle name="Normal 2 35 2 6 3 3" xfId="12486" xr:uid="{00000000-0005-0000-0000-0000C7300000}"/>
    <cellStyle name="Normal 2 35 2 6 4" xfId="12487" xr:uid="{00000000-0005-0000-0000-0000C8300000}"/>
    <cellStyle name="Normal 2 35 2 6 5" xfId="12488" xr:uid="{00000000-0005-0000-0000-0000C9300000}"/>
    <cellStyle name="Normal 2 35 2 6 6" xfId="12489" xr:uid="{00000000-0005-0000-0000-0000CA300000}"/>
    <cellStyle name="Normal 2 35 2 6 7" xfId="12490" xr:uid="{00000000-0005-0000-0000-0000CB300000}"/>
    <cellStyle name="Normal 2 35 2 6 8" xfId="12491" xr:uid="{00000000-0005-0000-0000-0000CC300000}"/>
    <cellStyle name="Normal 2 35 2 7" xfId="12492" xr:uid="{00000000-0005-0000-0000-0000CD300000}"/>
    <cellStyle name="Normal 2 35 2 7 2" xfId="12493" xr:uid="{00000000-0005-0000-0000-0000CE300000}"/>
    <cellStyle name="Normal 2 35 2 7 2 2" xfId="12494" xr:uid="{00000000-0005-0000-0000-0000CF300000}"/>
    <cellStyle name="Normal 2 35 2 7 2 2 2" xfId="12495" xr:uid="{00000000-0005-0000-0000-0000D0300000}"/>
    <cellStyle name="Normal 2 35 2 7 2 3" xfId="12496" xr:uid="{00000000-0005-0000-0000-0000D1300000}"/>
    <cellStyle name="Normal 2 35 2 7 2 4" xfId="12497" xr:uid="{00000000-0005-0000-0000-0000D2300000}"/>
    <cellStyle name="Normal 2 35 2 7 2 5" xfId="12498" xr:uid="{00000000-0005-0000-0000-0000D3300000}"/>
    <cellStyle name="Normal 2 35 2 7 3" xfId="12499" xr:uid="{00000000-0005-0000-0000-0000D4300000}"/>
    <cellStyle name="Normal 2 35 2 7 3 2" xfId="12500" xr:uid="{00000000-0005-0000-0000-0000D5300000}"/>
    <cellStyle name="Normal 2 35 2 7 3 3" xfId="12501" xr:uid="{00000000-0005-0000-0000-0000D6300000}"/>
    <cellStyle name="Normal 2 35 2 7 4" xfId="12502" xr:uid="{00000000-0005-0000-0000-0000D7300000}"/>
    <cellStyle name="Normal 2 35 2 7 5" xfId="12503" xr:uid="{00000000-0005-0000-0000-0000D8300000}"/>
    <cellStyle name="Normal 2 35 2 7 6" xfId="12504" xr:uid="{00000000-0005-0000-0000-0000D9300000}"/>
    <cellStyle name="Normal 2 35 2 7 7" xfId="12505" xr:uid="{00000000-0005-0000-0000-0000DA300000}"/>
    <cellStyle name="Normal 2 35 2 7 8" xfId="12506" xr:uid="{00000000-0005-0000-0000-0000DB300000}"/>
    <cellStyle name="Normal 2 35 2 8" xfId="12507" xr:uid="{00000000-0005-0000-0000-0000DC300000}"/>
    <cellStyle name="Normal 2 35 2 8 2" xfId="12508" xr:uid="{00000000-0005-0000-0000-0000DD300000}"/>
    <cellStyle name="Normal 2 35 2 8 2 2" xfId="12509" xr:uid="{00000000-0005-0000-0000-0000DE300000}"/>
    <cellStyle name="Normal 2 35 2 8 2 2 2" xfId="12510" xr:uid="{00000000-0005-0000-0000-0000DF300000}"/>
    <cellStyle name="Normal 2 35 2 8 2 3" xfId="12511" xr:uid="{00000000-0005-0000-0000-0000E0300000}"/>
    <cellStyle name="Normal 2 35 2 8 2 4" xfId="12512" xr:uid="{00000000-0005-0000-0000-0000E1300000}"/>
    <cellStyle name="Normal 2 35 2 8 2 5" xfId="12513" xr:uid="{00000000-0005-0000-0000-0000E2300000}"/>
    <cellStyle name="Normal 2 35 2 8 3" xfId="12514" xr:uid="{00000000-0005-0000-0000-0000E3300000}"/>
    <cellStyle name="Normal 2 35 2 8 3 2" xfId="12515" xr:uid="{00000000-0005-0000-0000-0000E4300000}"/>
    <cellStyle name="Normal 2 35 2 8 3 3" xfId="12516" xr:uid="{00000000-0005-0000-0000-0000E5300000}"/>
    <cellStyle name="Normal 2 35 2 8 4" xfId="12517" xr:uid="{00000000-0005-0000-0000-0000E6300000}"/>
    <cellStyle name="Normal 2 35 2 8 5" xfId="12518" xr:uid="{00000000-0005-0000-0000-0000E7300000}"/>
    <cellStyle name="Normal 2 35 2 8 6" xfId="12519" xr:uid="{00000000-0005-0000-0000-0000E8300000}"/>
    <cellStyle name="Normal 2 35 2 8 7" xfId="12520" xr:uid="{00000000-0005-0000-0000-0000E9300000}"/>
    <cellStyle name="Normal 2 35 2 8 8" xfId="12521" xr:uid="{00000000-0005-0000-0000-0000EA300000}"/>
    <cellStyle name="Normal 2 35 2 9" xfId="12522" xr:uid="{00000000-0005-0000-0000-0000EB300000}"/>
    <cellStyle name="Normal 2 35 2 9 2" xfId="12523" xr:uid="{00000000-0005-0000-0000-0000EC300000}"/>
    <cellStyle name="Normal 2 35 2 9 2 2" xfId="12524" xr:uid="{00000000-0005-0000-0000-0000ED300000}"/>
    <cellStyle name="Normal 2 35 2 9 2 2 2" xfId="12525" xr:uid="{00000000-0005-0000-0000-0000EE300000}"/>
    <cellStyle name="Normal 2 35 2 9 2 3" xfId="12526" xr:uid="{00000000-0005-0000-0000-0000EF300000}"/>
    <cellStyle name="Normal 2 35 2 9 2 4" xfId="12527" xr:uid="{00000000-0005-0000-0000-0000F0300000}"/>
    <cellStyle name="Normal 2 35 2 9 2 5" xfId="12528" xr:uid="{00000000-0005-0000-0000-0000F1300000}"/>
    <cellStyle name="Normal 2 35 2 9 3" xfId="12529" xr:uid="{00000000-0005-0000-0000-0000F2300000}"/>
    <cellStyle name="Normal 2 35 2 9 3 2" xfId="12530" xr:uid="{00000000-0005-0000-0000-0000F3300000}"/>
    <cellStyle name="Normal 2 35 2 9 3 3" xfId="12531" xr:uid="{00000000-0005-0000-0000-0000F4300000}"/>
    <cellStyle name="Normal 2 35 2 9 4" xfId="12532" xr:uid="{00000000-0005-0000-0000-0000F5300000}"/>
    <cellStyle name="Normal 2 35 2 9 5" xfId="12533" xr:uid="{00000000-0005-0000-0000-0000F6300000}"/>
    <cellStyle name="Normal 2 35 2 9 6" xfId="12534" xr:uid="{00000000-0005-0000-0000-0000F7300000}"/>
    <cellStyle name="Normal 2 35 2 9 7" xfId="12535" xr:uid="{00000000-0005-0000-0000-0000F8300000}"/>
    <cellStyle name="Normal 2 35 2 9 8" xfId="12536" xr:uid="{00000000-0005-0000-0000-0000F9300000}"/>
    <cellStyle name="Normal 2 35 20" xfId="12537" xr:uid="{00000000-0005-0000-0000-0000FA300000}"/>
    <cellStyle name="Normal 2 35 20 2" xfId="12538" xr:uid="{00000000-0005-0000-0000-0000FB300000}"/>
    <cellStyle name="Normal 2 35 20 2 2" xfId="12539" xr:uid="{00000000-0005-0000-0000-0000FC300000}"/>
    <cellStyle name="Normal 2 35 20 2 2 2" xfId="12540" xr:uid="{00000000-0005-0000-0000-0000FD300000}"/>
    <cellStyle name="Normal 2 35 20 2 3" xfId="12541" xr:uid="{00000000-0005-0000-0000-0000FE300000}"/>
    <cellStyle name="Normal 2 35 20 2 4" xfId="12542" xr:uid="{00000000-0005-0000-0000-0000FF300000}"/>
    <cellStyle name="Normal 2 35 20 2 5" xfId="12543" xr:uid="{00000000-0005-0000-0000-000000310000}"/>
    <cellStyle name="Normal 2 35 20 3" xfId="12544" xr:uid="{00000000-0005-0000-0000-000001310000}"/>
    <cellStyle name="Normal 2 35 20 3 2" xfId="12545" xr:uid="{00000000-0005-0000-0000-000002310000}"/>
    <cellStyle name="Normal 2 35 20 3 3" xfId="12546" xr:uid="{00000000-0005-0000-0000-000003310000}"/>
    <cellStyle name="Normal 2 35 20 4" xfId="12547" xr:uid="{00000000-0005-0000-0000-000004310000}"/>
    <cellStyle name="Normal 2 35 20 5" xfId="12548" xr:uid="{00000000-0005-0000-0000-000005310000}"/>
    <cellStyle name="Normal 2 35 20 6" xfId="12549" xr:uid="{00000000-0005-0000-0000-000006310000}"/>
    <cellStyle name="Normal 2 35 21" xfId="12550" xr:uid="{00000000-0005-0000-0000-000007310000}"/>
    <cellStyle name="Normal 2 35 21 2" xfId="12551" xr:uid="{00000000-0005-0000-0000-000008310000}"/>
    <cellStyle name="Normal 2 35 21 2 2" xfId="12552" xr:uid="{00000000-0005-0000-0000-000009310000}"/>
    <cellStyle name="Normal 2 35 21 2 2 2" xfId="12553" xr:uid="{00000000-0005-0000-0000-00000A310000}"/>
    <cellStyle name="Normal 2 35 21 2 3" xfId="12554" xr:uid="{00000000-0005-0000-0000-00000B310000}"/>
    <cellStyle name="Normal 2 35 21 2 4" xfId="12555" xr:uid="{00000000-0005-0000-0000-00000C310000}"/>
    <cellStyle name="Normal 2 35 21 2 5" xfId="12556" xr:uid="{00000000-0005-0000-0000-00000D310000}"/>
    <cellStyle name="Normal 2 35 21 3" xfId="12557" xr:uid="{00000000-0005-0000-0000-00000E310000}"/>
    <cellStyle name="Normal 2 35 21 3 2" xfId="12558" xr:uid="{00000000-0005-0000-0000-00000F310000}"/>
    <cellStyle name="Normal 2 35 21 3 3" xfId="12559" xr:uid="{00000000-0005-0000-0000-000010310000}"/>
    <cellStyle name="Normal 2 35 21 4" xfId="12560" xr:uid="{00000000-0005-0000-0000-000011310000}"/>
    <cellStyle name="Normal 2 35 21 5" xfId="12561" xr:uid="{00000000-0005-0000-0000-000012310000}"/>
    <cellStyle name="Normal 2 35 21 6" xfId="12562" xr:uid="{00000000-0005-0000-0000-000013310000}"/>
    <cellStyle name="Normal 2 35 22" xfId="12563" xr:uid="{00000000-0005-0000-0000-000014310000}"/>
    <cellStyle name="Normal 2 35 23" xfId="12564" xr:uid="{00000000-0005-0000-0000-000015310000}"/>
    <cellStyle name="Normal 2 35 3" xfId="12565" xr:uid="{00000000-0005-0000-0000-000016310000}"/>
    <cellStyle name="Normal 2 35 4" xfId="12566" xr:uid="{00000000-0005-0000-0000-000017310000}"/>
    <cellStyle name="Normal 2 35 5" xfId="12567" xr:uid="{00000000-0005-0000-0000-000018310000}"/>
    <cellStyle name="Normal 2 35 5 2" xfId="12568" xr:uid="{00000000-0005-0000-0000-000019310000}"/>
    <cellStyle name="Normal 2 35 5 2 2" xfId="12569" xr:uid="{00000000-0005-0000-0000-00001A310000}"/>
    <cellStyle name="Normal 2 35 5 2 2 2" xfId="12570" xr:uid="{00000000-0005-0000-0000-00001B310000}"/>
    <cellStyle name="Normal 2 35 5 2 3" xfId="12571" xr:uid="{00000000-0005-0000-0000-00001C310000}"/>
    <cellStyle name="Normal 2 35 5 2 4" xfId="12572" xr:uid="{00000000-0005-0000-0000-00001D310000}"/>
    <cellStyle name="Normal 2 35 5 2 5" xfId="12573" xr:uid="{00000000-0005-0000-0000-00001E310000}"/>
    <cellStyle name="Normal 2 35 5 3" xfId="12574" xr:uid="{00000000-0005-0000-0000-00001F310000}"/>
    <cellStyle name="Normal 2 35 5 3 2" xfId="12575" xr:uid="{00000000-0005-0000-0000-000020310000}"/>
    <cellStyle name="Normal 2 35 5 3 3" xfId="12576" xr:uid="{00000000-0005-0000-0000-000021310000}"/>
    <cellStyle name="Normal 2 35 5 4" xfId="12577" xr:uid="{00000000-0005-0000-0000-000022310000}"/>
    <cellStyle name="Normal 2 35 5 5" xfId="12578" xr:uid="{00000000-0005-0000-0000-000023310000}"/>
    <cellStyle name="Normal 2 35 5 6" xfId="12579" xr:uid="{00000000-0005-0000-0000-000024310000}"/>
    <cellStyle name="Normal 2 35 5 7" xfId="12580" xr:uid="{00000000-0005-0000-0000-000025310000}"/>
    <cellStyle name="Normal 2 35 6" xfId="12581" xr:uid="{00000000-0005-0000-0000-000026310000}"/>
    <cellStyle name="Normal 2 35 6 2" xfId="12582" xr:uid="{00000000-0005-0000-0000-000027310000}"/>
    <cellStyle name="Normal 2 35 6 2 2" xfId="12583" xr:uid="{00000000-0005-0000-0000-000028310000}"/>
    <cellStyle name="Normal 2 35 6 2 2 2" xfId="12584" xr:uid="{00000000-0005-0000-0000-000029310000}"/>
    <cellStyle name="Normal 2 35 6 2 3" xfId="12585" xr:uid="{00000000-0005-0000-0000-00002A310000}"/>
    <cellStyle name="Normal 2 35 6 2 4" xfId="12586" xr:uid="{00000000-0005-0000-0000-00002B310000}"/>
    <cellStyle name="Normal 2 35 6 2 5" xfId="12587" xr:uid="{00000000-0005-0000-0000-00002C310000}"/>
    <cellStyle name="Normal 2 35 6 3" xfId="12588" xr:uid="{00000000-0005-0000-0000-00002D310000}"/>
    <cellStyle name="Normal 2 35 6 3 2" xfId="12589" xr:uid="{00000000-0005-0000-0000-00002E310000}"/>
    <cellStyle name="Normal 2 35 6 3 3" xfId="12590" xr:uid="{00000000-0005-0000-0000-00002F310000}"/>
    <cellStyle name="Normal 2 35 6 4" xfId="12591" xr:uid="{00000000-0005-0000-0000-000030310000}"/>
    <cellStyle name="Normal 2 35 6 5" xfId="12592" xr:uid="{00000000-0005-0000-0000-000031310000}"/>
    <cellStyle name="Normal 2 35 6 6" xfId="12593" xr:uid="{00000000-0005-0000-0000-000032310000}"/>
    <cellStyle name="Normal 2 35 6 7" xfId="12594" xr:uid="{00000000-0005-0000-0000-000033310000}"/>
    <cellStyle name="Normal 2 35 7" xfId="12595" xr:uid="{00000000-0005-0000-0000-000034310000}"/>
    <cellStyle name="Normal 2 35 8" xfId="12596" xr:uid="{00000000-0005-0000-0000-000035310000}"/>
    <cellStyle name="Normal 2 35 9" xfId="12597" xr:uid="{00000000-0005-0000-0000-000036310000}"/>
    <cellStyle name="Normal 2 35 9 2" xfId="12598" xr:uid="{00000000-0005-0000-0000-000037310000}"/>
    <cellStyle name="Normal 2 35 9 2 2" xfId="12599" xr:uid="{00000000-0005-0000-0000-000038310000}"/>
    <cellStyle name="Normal 2 35 9 2 2 2" xfId="12600" xr:uid="{00000000-0005-0000-0000-000039310000}"/>
    <cellStyle name="Normal 2 35 9 2 3" xfId="12601" xr:uid="{00000000-0005-0000-0000-00003A310000}"/>
    <cellStyle name="Normal 2 35 9 2 4" xfId="12602" xr:uid="{00000000-0005-0000-0000-00003B310000}"/>
    <cellStyle name="Normal 2 35 9 2 5" xfId="12603" xr:uid="{00000000-0005-0000-0000-00003C310000}"/>
    <cellStyle name="Normal 2 35 9 3" xfId="12604" xr:uid="{00000000-0005-0000-0000-00003D310000}"/>
    <cellStyle name="Normal 2 35 9 3 2" xfId="12605" xr:uid="{00000000-0005-0000-0000-00003E310000}"/>
    <cellStyle name="Normal 2 35 9 3 3" xfId="12606" xr:uid="{00000000-0005-0000-0000-00003F310000}"/>
    <cellStyle name="Normal 2 35 9 4" xfId="12607" xr:uid="{00000000-0005-0000-0000-000040310000}"/>
    <cellStyle name="Normal 2 35 9 5" xfId="12608" xr:uid="{00000000-0005-0000-0000-000041310000}"/>
    <cellStyle name="Normal 2 35 9 6" xfId="12609" xr:uid="{00000000-0005-0000-0000-000042310000}"/>
    <cellStyle name="Normal 2 35 9 7" xfId="12610" xr:uid="{00000000-0005-0000-0000-000043310000}"/>
    <cellStyle name="Normal 2 36" xfId="12611" xr:uid="{00000000-0005-0000-0000-000044310000}"/>
    <cellStyle name="Normal 2 36 10" xfId="12612" xr:uid="{00000000-0005-0000-0000-000045310000}"/>
    <cellStyle name="Normal 2 36 11" xfId="12613" xr:uid="{00000000-0005-0000-0000-000046310000}"/>
    <cellStyle name="Normal 2 36 12" xfId="12614" xr:uid="{00000000-0005-0000-0000-000047310000}"/>
    <cellStyle name="Normal 2 36 13" xfId="12615" xr:uid="{00000000-0005-0000-0000-000048310000}"/>
    <cellStyle name="Normal 2 36 14" xfId="12616" xr:uid="{00000000-0005-0000-0000-000049310000}"/>
    <cellStyle name="Normal 2 36 15" xfId="12617" xr:uid="{00000000-0005-0000-0000-00004A310000}"/>
    <cellStyle name="Normal 2 36 16" xfId="12618" xr:uid="{00000000-0005-0000-0000-00004B310000}"/>
    <cellStyle name="Normal 2 36 17" xfId="12619" xr:uid="{00000000-0005-0000-0000-00004C310000}"/>
    <cellStyle name="Normal 2 36 18" xfId="12620" xr:uid="{00000000-0005-0000-0000-00004D310000}"/>
    <cellStyle name="Normal 2 36 19" xfId="12621" xr:uid="{00000000-0005-0000-0000-00004E310000}"/>
    <cellStyle name="Normal 2 36 2" xfId="12622" xr:uid="{00000000-0005-0000-0000-00004F310000}"/>
    <cellStyle name="Normal 2 36 2 10" xfId="12623" xr:uid="{00000000-0005-0000-0000-000050310000}"/>
    <cellStyle name="Normal 2 36 2 10 2" xfId="12624" xr:uid="{00000000-0005-0000-0000-000051310000}"/>
    <cellStyle name="Normal 2 36 2 10 2 2" xfId="12625" xr:uid="{00000000-0005-0000-0000-000052310000}"/>
    <cellStyle name="Normal 2 36 2 10 2 2 2" xfId="12626" xr:uid="{00000000-0005-0000-0000-000053310000}"/>
    <cellStyle name="Normal 2 36 2 10 2 3" xfId="12627" xr:uid="{00000000-0005-0000-0000-000054310000}"/>
    <cellStyle name="Normal 2 36 2 10 2 4" xfId="12628" xr:uid="{00000000-0005-0000-0000-000055310000}"/>
    <cellStyle name="Normal 2 36 2 10 2 5" xfId="12629" xr:uid="{00000000-0005-0000-0000-000056310000}"/>
    <cellStyle name="Normal 2 36 2 10 3" xfId="12630" xr:uid="{00000000-0005-0000-0000-000057310000}"/>
    <cellStyle name="Normal 2 36 2 10 3 2" xfId="12631" xr:uid="{00000000-0005-0000-0000-000058310000}"/>
    <cellStyle name="Normal 2 36 2 10 3 3" xfId="12632" xr:uid="{00000000-0005-0000-0000-000059310000}"/>
    <cellStyle name="Normal 2 36 2 10 4" xfId="12633" xr:uid="{00000000-0005-0000-0000-00005A310000}"/>
    <cellStyle name="Normal 2 36 2 10 5" xfId="12634" xr:uid="{00000000-0005-0000-0000-00005B310000}"/>
    <cellStyle name="Normal 2 36 2 10 6" xfId="12635" xr:uid="{00000000-0005-0000-0000-00005C310000}"/>
    <cellStyle name="Normal 2 36 2 10 7" xfId="12636" xr:uid="{00000000-0005-0000-0000-00005D310000}"/>
    <cellStyle name="Normal 2 36 2 10 8" xfId="12637" xr:uid="{00000000-0005-0000-0000-00005E310000}"/>
    <cellStyle name="Normal 2 36 2 2" xfId="12638" xr:uid="{00000000-0005-0000-0000-00005F310000}"/>
    <cellStyle name="Normal 2 36 2 2 10" xfId="12639" xr:uid="{00000000-0005-0000-0000-000060310000}"/>
    <cellStyle name="Normal 2 36 2 2 11" xfId="12640" xr:uid="{00000000-0005-0000-0000-000061310000}"/>
    <cellStyle name="Normal 2 36 2 2 11 2" xfId="12641" xr:uid="{00000000-0005-0000-0000-000062310000}"/>
    <cellStyle name="Normal 2 36 2 2 11 2 2" xfId="12642" xr:uid="{00000000-0005-0000-0000-000063310000}"/>
    <cellStyle name="Normal 2 36 2 2 11 3" xfId="12643" xr:uid="{00000000-0005-0000-0000-000064310000}"/>
    <cellStyle name="Normal 2 36 2 2 11 4" xfId="12644" xr:uid="{00000000-0005-0000-0000-000065310000}"/>
    <cellStyle name="Normal 2 36 2 2 11 5" xfId="12645" xr:uid="{00000000-0005-0000-0000-000066310000}"/>
    <cellStyle name="Normal 2 36 2 2 12" xfId="12646" xr:uid="{00000000-0005-0000-0000-000067310000}"/>
    <cellStyle name="Normal 2 36 2 2 12 2" xfId="12647" xr:uid="{00000000-0005-0000-0000-000068310000}"/>
    <cellStyle name="Normal 2 36 2 2 13" xfId="12648" xr:uid="{00000000-0005-0000-0000-000069310000}"/>
    <cellStyle name="Normal 2 36 2 2 14" xfId="12649" xr:uid="{00000000-0005-0000-0000-00006A310000}"/>
    <cellStyle name="Normal 2 36 2 2 15" xfId="12650" xr:uid="{00000000-0005-0000-0000-00006B310000}"/>
    <cellStyle name="Normal 2 36 2 2 16" xfId="12651" xr:uid="{00000000-0005-0000-0000-00006C310000}"/>
    <cellStyle name="Normal 2 36 2 2 17" xfId="12652" xr:uid="{00000000-0005-0000-0000-00006D310000}"/>
    <cellStyle name="Normal 2 36 2 2 2" xfId="12653" xr:uid="{00000000-0005-0000-0000-00006E310000}"/>
    <cellStyle name="Normal 2 36 2 2 3" xfId="12654" xr:uid="{00000000-0005-0000-0000-00006F310000}"/>
    <cellStyle name="Normal 2 36 2 2 4" xfId="12655" xr:uid="{00000000-0005-0000-0000-000070310000}"/>
    <cellStyle name="Normal 2 36 2 2 5" xfId="12656" xr:uid="{00000000-0005-0000-0000-000071310000}"/>
    <cellStyle name="Normal 2 36 2 2 6" xfId="12657" xr:uid="{00000000-0005-0000-0000-000072310000}"/>
    <cellStyle name="Normal 2 36 2 2 7" xfId="12658" xr:uid="{00000000-0005-0000-0000-000073310000}"/>
    <cellStyle name="Normal 2 36 2 2 8" xfId="12659" xr:uid="{00000000-0005-0000-0000-000074310000}"/>
    <cellStyle name="Normal 2 36 2 2 9" xfId="12660" xr:uid="{00000000-0005-0000-0000-000075310000}"/>
    <cellStyle name="Normal 2 36 2 3" xfId="12661" xr:uid="{00000000-0005-0000-0000-000076310000}"/>
    <cellStyle name="Normal 2 36 2 3 2" xfId="12662" xr:uid="{00000000-0005-0000-0000-000077310000}"/>
    <cellStyle name="Normal 2 36 2 3 2 2" xfId="12663" xr:uid="{00000000-0005-0000-0000-000078310000}"/>
    <cellStyle name="Normal 2 36 2 3 2 2 2" xfId="12664" xr:uid="{00000000-0005-0000-0000-000079310000}"/>
    <cellStyle name="Normal 2 36 2 3 2 3" xfId="12665" xr:uid="{00000000-0005-0000-0000-00007A310000}"/>
    <cellStyle name="Normal 2 36 2 3 2 4" xfId="12666" xr:uid="{00000000-0005-0000-0000-00007B310000}"/>
    <cellStyle name="Normal 2 36 2 3 2 5" xfId="12667" xr:uid="{00000000-0005-0000-0000-00007C310000}"/>
    <cellStyle name="Normal 2 36 2 3 3" xfId="12668" xr:uid="{00000000-0005-0000-0000-00007D310000}"/>
    <cellStyle name="Normal 2 36 2 3 3 2" xfId="12669" xr:uid="{00000000-0005-0000-0000-00007E310000}"/>
    <cellStyle name="Normal 2 36 2 3 3 3" xfId="12670" xr:uid="{00000000-0005-0000-0000-00007F310000}"/>
    <cellStyle name="Normal 2 36 2 3 4" xfId="12671" xr:uid="{00000000-0005-0000-0000-000080310000}"/>
    <cellStyle name="Normal 2 36 2 3 5" xfId="12672" xr:uid="{00000000-0005-0000-0000-000081310000}"/>
    <cellStyle name="Normal 2 36 2 3 6" xfId="12673" xr:uid="{00000000-0005-0000-0000-000082310000}"/>
    <cellStyle name="Normal 2 36 2 3 7" xfId="12674" xr:uid="{00000000-0005-0000-0000-000083310000}"/>
    <cellStyle name="Normal 2 36 2 3 8" xfId="12675" xr:uid="{00000000-0005-0000-0000-000084310000}"/>
    <cellStyle name="Normal 2 36 2 4" xfId="12676" xr:uid="{00000000-0005-0000-0000-000085310000}"/>
    <cellStyle name="Normal 2 36 2 4 2" xfId="12677" xr:uid="{00000000-0005-0000-0000-000086310000}"/>
    <cellStyle name="Normal 2 36 2 4 2 2" xfId="12678" xr:uid="{00000000-0005-0000-0000-000087310000}"/>
    <cellStyle name="Normal 2 36 2 4 2 2 2" xfId="12679" xr:uid="{00000000-0005-0000-0000-000088310000}"/>
    <cellStyle name="Normal 2 36 2 4 2 3" xfId="12680" xr:uid="{00000000-0005-0000-0000-000089310000}"/>
    <cellStyle name="Normal 2 36 2 4 2 4" xfId="12681" xr:uid="{00000000-0005-0000-0000-00008A310000}"/>
    <cellStyle name="Normal 2 36 2 4 2 5" xfId="12682" xr:uid="{00000000-0005-0000-0000-00008B310000}"/>
    <cellStyle name="Normal 2 36 2 4 3" xfId="12683" xr:uid="{00000000-0005-0000-0000-00008C310000}"/>
    <cellStyle name="Normal 2 36 2 4 3 2" xfId="12684" xr:uid="{00000000-0005-0000-0000-00008D310000}"/>
    <cellStyle name="Normal 2 36 2 4 3 3" xfId="12685" xr:uid="{00000000-0005-0000-0000-00008E310000}"/>
    <cellStyle name="Normal 2 36 2 4 4" xfId="12686" xr:uid="{00000000-0005-0000-0000-00008F310000}"/>
    <cellStyle name="Normal 2 36 2 4 5" xfId="12687" xr:uid="{00000000-0005-0000-0000-000090310000}"/>
    <cellStyle name="Normal 2 36 2 4 6" xfId="12688" xr:uid="{00000000-0005-0000-0000-000091310000}"/>
    <cellStyle name="Normal 2 36 2 4 7" xfId="12689" xr:uid="{00000000-0005-0000-0000-000092310000}"/>
    <cellStyle name="Normal 2 36 2 4 8" xfId="12690" xr:uid="{00000000-0005-0000-0000-000093310000}"/>
    <cellStyle name="Normal 2 36 2 5" xfId="12691" xr:uid="{00000000-0005-0000-0000-000094310000}"/>
    <cellStyle name="Normal 2 36 2 5 2" xfId="12692" xr:uid="{00000000-0005-0000-0000-000095310000}"/>
    <cellStyle name="Normal 2 36 2 5 2 2" xfId="12693" xr:uid="{00000000-0005-0000-0000-000096310000}"/>
    <cellStyle name="Normal 2 36 2 5 2 2 2" xfId="12694" xr:uid="{00000000-0005-0000-0000-000097310000}"/>
    <cellStyle name="Normal 2 36 2 5 2 3" xfId="12695" xr:uid="{00000000-0005-0000-0000-000098310000}"/>
    <cellStyle name="Normal 2 36 2 5 2 4" xfId="12696" xr:uid="{00000000-0005-0000-0000-000099310000}"/>
    <cellStyle name="Normal 2 36 2 5 2 5" xfId="12697" xr:uid="{00000000-0005-0000-0000-00009A310000}"/>
    <cellStyle name="Normal 2 36 2 5 3" xfId="12698" xr:uid="{00000000-0005-0000-0000-00009B310000}"/>
    <cellStyle name="Normal 2 36 2 5 3 2" xfId="12699" xr:uid="{00000000-0005-0000-0000-00009C310000}"/>
    <cellStyle name="Normal 2 36 2 5 3 3" xfId="12700" xr:uid="{00000000-0005-0000-0000-00009D310000}"/>
    <cellStyle name="Normal 2 36 2 5 4" xfId="12701" xr:uid="{00000000-0005-0000-0000-00009E310000}"/>
    <cellStyle name="Normal 2 36 2 5 5" xfId="12702" xr:uid="{00000000-0005-0000-0000-00009F310000}"/>
    <cellStyle name="Normal 2 36 2 5 6" xfId="12703" xr:uid="{00000000-0005-0000-0000-0000A0310000}"/>
    <cellStyle name="Normal 2 36 2 5 7" xfId="12704" xr:uid="{00000000-0005-0000-0000-0000A1310000}"/>
    <cellStyle name="Normal 2 36 2 5 8" xfId="12705" xr:uid="{00000000-0005-0000-0000-0000A2310000}"/>
    <cellStyle name="Normal 2 36 2 6" xfId="12706" xr:uid="{00000000-0005-0000-0000-0000A3310000}"/>
    <cellStyle name="Normal 2 36 2 6 2" xfId="12707" xr:uid="{00000000-0005-0000-0000-0000A4310000}"/>
    <cellStyle name="Normal 2 36 2 6 2 2" xfId="12708" xr:uid="{00000000-0005-0000-0000-0000A5310000}"/>
    <cellStyle name="Normal 2 36 2 6 2 2 2" xfId="12709" xr:uid="{00000000-0005-0000-0000-0000A6310000}"/>
    <cellStyle name="Normal 2 36 2 6 2 3" xfId="12710" xr:uid="{00000000-0005-0000-0000-0000A7310000}"/>
    <cellStyle name="Normal 2 36 2 6 2 4" xfId="12711" xr:uid="{00000000-0005-0000-0000-0000A8310000}"/>
    <cellStyle name="Normal 2 36 2 6 2 5" xfId="12712" xr:uid="{00000000-0005-0000-0000-0000A9310000}"/>
    <cellStyle name="Normal 2 36 2 6 3" xfId="12713" xr:uid="{00000000-0005-0000-0000-0000AA310000}"/>
    <cellStyle name="Normal 2 36 2 6 3 2" xfId="12714" xr:uid="{00000000-0005-0000-0000-0000AB310000}"/>
    <cellStyle name="Normal 2 36 2 6 3 3" xfId="12715" xr:uid="{00000000-0005-0000-0000-0000AC310000}"/>
    <cellStyle name="Normal 2 36 2 6 4" xfId="12716" xr:uid="{00000000-0005-0000-0000-0000AD310000}"/>
    <cellStyle name="Normal 2 36 2 6 5" xfId="12717" xr:uid="{00000000-0005-0000-0000-0000AE310000}"/>
    <cellStyle name="Normal 2 36 2 6 6" xfId="12718" xr:uid="{00000000-0005-0000-0000-0000AF310000}"/>
    <cellStyle name="Normal 2 36 2 6 7" xfId="12719" xr:uid="{00000000-0005-0000-0000-0000B0310000}"/>
    <cellStyle name="Normal 2 36 2 6 8" xfId="12720" xr:uid="{00000000-0005-0000-0000-0000B1310000}"/>
    <cellStyle name="Normal 2 36 2 7" xfId="12721" xr:uid="{00000000-0005-0000-0000-0000B2310000}"/>
    <cellStyle name="Normal 2 36 2 7 2" xfId="12722" xr:uid="{00000000-0005-0000-0000-0000B3310000}"/>
    <cellStyle name="Normal 2 36 2 7 2 2" xfId="12723" xr:uid="{00000000-0005-0000-0000-0000B4310000}"/>
    <cellStyle name="Normal 2 36 2 7 2 2 2" xfId="12724" xr:uid="{00000000-0005-0000-0000-0000B5310000}"/>
    <cellStyle name="Normal 2 36 2 7 2 3" xfId="12725" xr:uid="{00000000-0005-0000-0000-0000B6310000}"/>
    <cellStyle name="Normal 2 36 2 7 2 4" xfId="12726" xr:uid="{00000000-0005-0000-0000-0000B7310000}"/>
    <cellStyle name="Normal 2 36 2 7 2 5" xfId="12727" xr:uid="{00000000-0005-0000-0000-0000B8310000}"/>
    <cellStyle name="Normal 2 36 2 7 3" xfId="12728" xr:uid="{00000000-0005-0000-0000-0000B9310000}"/>
    <cellStyle name="Normal 2 36 2 7 3 2" xfId="12729" xr:uid="{00000000-0005-0000-0000-0000BA310000}"/>
    <cellStyle name="Normal 2 36 2 7 3 3" xfId="12730" xr:uid="{00000000-0005-0000-0000-0000BB310000}"/>
    <cellStyle name="Normal 2 36 2 7 4" xfId="12731" xr:uid="{00000000-0005-0000-0000-0000BC310000}"/>
    <cellStyle name="Normal 2 36 2 7 5" xfId="12732" xr:uid="{00000000-0005-0000-0000-0000BD310000}"/>
    <cellStyle name="Normal 2 36 2 7 6" xfId="12733" xr:uid="{00000000-0005-0000-0000-0000BE310000}"/>
    <cellStyle name="Normal 2 36 2 7 7" xfId="12734" xr:uid="{00000000-0005-0000-0000-0000BF310000}"/>
    <cellStyle name="Normal 2 36 2 7 8" xfId="12735" xr:uid="{00000000-0005-0000-0000-0000C0310000}"/>
    <cellStyle name="Normal 2 36 2 8" xfId="12736" xr:uid="{00000000-0005-0000-0000-0000C1310000}"/>
    <cellStyle name="Normal 2 36 2 8 2" xfId="12737" xr:uid="{00000000-0005-0000-0000-0000C2310000}"/>
    <cellStyle name="Normal 2 36 2 8 2 2" xfId="12738" xr:uid="{00000000-0005-0000-0000-0000C3310000}"/>
    <cellStyle name="Normal 2 36 2 8 2 2 2" xfId="12739" xr:uid="{00000000-0005-0000-0000-0000C4310000}"/>
    <cellStyle name="Normal 2 36 2 8 2 3" xfId="12740" xr:uid="{00000000-0005-0000-0000-0000C5310000}"/>
    <cellStyle name="Normal 2 36 2 8 2 4" xfId="12741" xr:uid="{00000000-0005-0000-0000-0000C6310000}"/>
    <cellStyle name="Normal 2 36 2 8 2 5" xfId="12742" xr:uid="{00000000-0005-0000-0000-0000C7310000}"/>
    <cellStyle name="Normal 2 36 2 8 3" xfId="12743" xr:uid="{00000000-0005-0000-0000-0000C8310000}"/>
    <cellStyle name="Normal 2 36 2 8 3 2" xfId="12744" xr:uid="{00000000-0005-0000-0000-0000C9310000}"/>
    <cellStyle name="Normal 2 36 2 8 3 3" xfId="12745" xr:uid="{00000000-0005-0000-0000-0000CA310000}"/>
    <cellStyle name="Normal 2 36 2 8 4" xfId="12746" xr:uid="{00000000-0005-0000-0000-0000CB310000}"/>
    <cellStyle name="Normal 2 36 2 8 5" xfId="12747" xr:uid="{00000000-0005-0000-0000-0000CC310000}"/>
    <cellStyle name="Normal 2 36 2 8 6" xfId="12748" xr:uid="{00000000-0005-0000-0000-0000CD310000}"/>
    <cellStyle name="Normal 2 36 2 8 7" xfId="12749" xr:uid="{00000000-0005-0000-0000-0000CE310000}"/>
    <cellStyle name="Normal 2 36 2 8 8" xfId="12750" xr:uid="{00000000-0005-0000-0000-0000CF310000}"/>
    <cellStyle name="Normal 2 36 2 9" xfId="12751" xr:uid="{00000000-0005-0000-0000-0000D0310000}"/>
    <cellStyle name="Normal 2 36 2 9 2" xfId="12752" xr:uid="{00000000-0005-0000-0000-0000D1310000}"/>
    <cellStyle name="Normal 2 36 2 9 2 2" xfId="12753" xr:uid="{00000000-0005-0000-0000-0000D2310000}"/>
    <cellStyle name="Normal 2 36 2 9 2 2 2" xfId="12754" xr:uid="{00000000-0005-0000-0000-0000D3310000}"/>
    <cellStyle name="Normal 2 36 2 9 2 3" xfId="12755" xr:uid="{00000000-0005-0000-0000-0000D4310000}"/>
    <cellStyle name="Normal 2 36 2 9 2 4" xfId="12756" xr:uid="{00000000-0005-0000-0000-0000D5310000}"/>
    <cellStyle name="Normal 2 36 2 9 2 5" xfId="12757" xr:uid="{00000000-0005-0000-0000-0000D6310000}"/>
    <cellStyle name="Normal 2 36 2 9 3" xfId="12758" xr:uid="{00000000-0005-0000-0000-0000D7310000}"/>
    <cellStyle name="Normal 2 36 2 9 3 2" xfId="12759" xr:uid="{00000000-0005-0000-0000-0000D8310000}"/>
    <cellStyle name="Normal 2 36 2 9 3 3" xfId="12760" xr:uid="{00000000-0005-0000-0000-0000D9310000}"/>
    <cellStyle name="Normal 2 36 2 9 4" xfId="12761" xr:uid="{00000000-0005-0000-0000-0000DA310000}"/>
    <cellStyle name="Normal 2 36 2 9 5" xfId="12762" xr:uid="{00000000-0005-0000-0000-0000DB310000}"/>
    <cellStyle name="Normal 2 36 2 9 6" xfId="12763" xr:uid="{00000000-0005-0000-0000-0000DC310000}"/>
    <cellStyle name="Normal 2 36 2 9 7" xfId="12764" xr:uid="{00000000-0005-0000-0000-0000DD310000}"/>
    <cellStyle name="Normal 2 36 2 9 8" xfId="12765" xr:uid="{00000000-0005-0000-0000-0000DE310000}"/>
    <cellStyle name="Normal 2 36 3" xfId="12766" xr:uid="{00000000-0005-0000-0000-0000DF310000}"/>
    <cellStyle name="Normal 2 36 4" xfId="12767" xr:uid="{00000000-0005-0000-0000-0000E0310000}"/>
    <cellStyle name="Normal 2 36 5" xfId="12768" xr:uid="{00000000-0005-0000-0000-0000E1310000}"/>
    <cellStyle name="Normal 2 36 6" xfId="12769" xr:uid="{00000000-0005-0000-0000-0000E2310000}"/>
    <cellStyle name="Normal 2 36 7" xfId="12770" xr:uid="{00000000-0005-0000-0000-0000E3310000}"/>
    <cellStyle name="Normal 2 36 8" xfId="12771" xr:uid="{00000000-0005-0000-0000-0000E4310000}"/>
    <cellStyle name="Normal 2 36 9" xfId="12772" xr:uid="{00000000-0005-0000-0000-0000E5310000}"/>
    <cellStyle name="Normal 2 37" xfId="12773" xr:uid="{00000000-0005-0000-0000-0000E6310000}"/>
    <cellStyle name="Normal 2 37 2" xfId="12774" xr:uid="{00000000-0005-0000-0000-0000E7310000}"/>
    <cellStyle name="Normal 2 38" xfId="12775" xr:uid="{00000000-0005-0000-0000-0000E8310000}"/>
    <cellStyle name="Normal 2 39" xfId="12776" xr:uid="{00000000-0005-0000-0000-0000E9310000}"/>
    <cellStyle name="Normal 2 4" xfId="5" xr:uid="{00000000-0005-0000-0000-0000EA310000}"/>
    <cellStyle name="Normal 2 4 10" xfId="12777" xr:uid="{00000000-0005-0000-0000-0000EB310000}"/>
    <cellStyle name="Normal 2 4 11" xfId="12778" xr:uid="{00000000-0005-0000-0000-0000EC310000}"/>
    <cellStyle name="Normal 2 4 12" xfId="12779" xr:uid="{00000000-0005-0000-0000-0000ED310000}"/>
    <cellStyle name="Normal 2 4 13" xfId="12780" xr:uid="{00000000-0005-0000-0000-0000EE310000}"/>
    <cellStyle name="Normal 2 4 14" xfId="12781" xr:uid="{00000000-0005-0000-0000-0000EF310000}"/>
    <cellStyle name="Normal 2 4 15" xfId="12782" xr:uid="{00000000-0005-0000-0000-0000F0310000}"/>
    <cellStyle name="Normal 2 4 16" xfId="12783" xr:uid="{00000000-0005-0000-0000-0000F1310000}"/>
    <cellStyle name="Normal 2 4 17" xfId="12784" xr:uid="{00000000-0005-0000-0000-0000F2310000}"/>
    <cellStyle name="Normal 2 4 18" xfId="12785" xr:uid="{00000000-0005-0000-0000-0000F3310000}"/>
    <cellStyle name="Normal 2 4 19" xfId="12786" xr:uid="{00000000-0005-0000-0000-0000F4310000}"/>
    <cellStyle name="Normal 2 4 2" xfId="21" xr:uid="{00000000-0005-0000-0000-0000F5310000}"/>
    <cellStyle name="Normal 2 4 2 2" xfId="12788" xr:uid="{00000000-0005-0000-0000-0000F6310000}"/>
    <cellStyle name="Normal 2 4 2 2 2" xfId="12789" xr:uid="{00000000-0005-0000-0000-0000F7310000}"/>
    <cellStyle name="Normal 2 4 2 2 2 2" xfId="12790" xr:uid="{00000000-0005-0000-0000-0000F8310000}"/>
    <cellStyle name="Normal 2 4 2 2 2 3" xfId="12791" xr:uid="{00000000-0005-0000-0000-0000F9310000}"/>
    <cellStyle name="Normal 2 4 2 2 3" xfId="12792" xr:uid="{00000000-0005-0000-0000-0000FA310000}"/>
    <cellStyle name="Normal 2 4 2 2 4" xfId="12793" xr:uid="{00000000-0005-0000-0000-0000FB310000}"/>
    <cellStyle name="Normal 2 4 2 2 4 2" xfId="12794" xr:uid="{00000000-0005-0000-0000-0000FC310000}"/>
    <cellStyle name="Normal 2 4 2 2 5" xfId="12795" xr:uid="{00000000-0005-0000-0000-0000FD310000}"/>
    <cellStyle name="Normal 2 4 2 2 6" xfId="12796" xr:uid="{00000000-0005-0000-0000-0000FE310000}"/>
    <cellStyle name="Normal 2 4 2 3" xfId="12797" xr:uid="{00000000-0005-0000-0000-0000FF310000}"/>
    <cellStyle name="Normal 2 4 2 3 2" xfId="12798" xr:uid="{00000000-0005-0000-0000-000000320000}"/>
    <cellStyle name="Normal 2 4 2 3 2 2" xfId="12799" xr:uid="{00000000-0005-0000-0000-000001320000}"/>
    <cellStyle name="Normal 2 4 2 3 3" xfId="12800" xr:uid="{00000000-0005-0000-0000-000002320000}"/>
    <cellStyle name="Normal 2 4 2 3 4" xfId="12801" xr:uid="{00000000-0005-0000-0000-000003320000}"/>
    <cellStyle name="Normal 2 4 2 4" xfId="12787" xr:uid="{00000000-0005-0000-0000-000004320000}"/>
    <cellStyle name="Normal 2 4 3" xfId="12802" xr:uid="{00000000-0005-0000-0000-000005320000}"/>
    <cellStyle name="Normal 2 4 3 2" xfId="12803" xr:uid="{00000000-0005-0000-0000-000006320000}"/>
    <cellStyle name="Normal 2 4 3 2 2" xfId="12804" xr:uid="{00000000-0005-0000-0000-000007320000}"/>
    <cellStyle name="Normal 2 4 3 3" xfId="12805" xr:uid="{00000000-0005-0000-0000-000008320000}"/>
    <cellStyle name="Normal 2 4 3 3 2" xfId="12806" xr:uid="{00000000-0005-0000-0000-000009320000}"/>
    <cellStyle name="Normal 2 4 3 4" xfId="12807" xr:uid="{00000000-0005-0000-0000-00000A320000}"/>
    <cellStyle name="Normal 2 4 4" xfId="12808" xr:uid="{00000000-0005-0000-0000-00000B320000}"/>
    <cellStyle name="Normal 2 4 5" xfId="12809" xr:uid="{00000000-0005-0000-0000-00000C320000}"/>
    <cellStyle name="Normal 2 4 5 2" xfId="12810" xr:uid="{00000000-0005-0000-0000-00000D320000}"/>
    <cellStyle name="Normal 2 4 6" xfId="12811" xr:uid="{00000000-0005-0000-0000-00000E320000}"/>
    <cellStyle name="Normal 2 4 6 2" xfId="12812" xr:uid="{00000000-0005-0000-0000-00000F320000}"/>
    <cellStyle name="Normal 2 4 7" xfId="12813" xr:uid="{00000000-0005-0000-0000-000010320000}"/>
    <cellStyle name="Normal 2 4 8" xfId="12814" xr:uid="{00000000-0005-0000-0000-000011320000}"/>
    <cellStyle name="Normal 2 4 9" xfId="12815" xr:uid="{00000000-0005-0000-0000-000012320000}"/>
    <cellStyle name="Normal 2 40" xfId="12816" xr:uid="{00000000-0005-0000-0000-000013320000}"/>
    <cellStyle name="Normal 2 40 2" xfId="12817" xr:uid="{00000000-0005-0000-0000-000014320000}"/>
    <cellStyle name="Normal 2 41" xfId="12818" xr:uid="{00000000-0005-0000-0000-000015320000}"/>
    <cellStyle name="Normal 2 42" xfId="12819" xr:uid="{00000000-0005-0000-0000-000016320000}"/>
    <cellStyle name="Normal 2 43" xfId="12820" xr:uid="{00000000-0005-0000-0000-000017320000}"/>
    <cellStyle name="Normal 2 44" xfId="12821" xr:uid="{00000000-0005-0000-0000-000018320000}"/>
    <cellStyle name="Normal 2 45" xfId="12822" xr:uid="{00000000-0005-0000-0000-000019320000}"/>
    <cellStyle name="Normal 2 46" xfId="12823" xr:uid="{00000000-0005-0000-0000-00001A320000}"/>
    <cellStyle name="Normal 2 46 2" xfId="12824" xr:uid="{00000000-0005-0000-0000-00001B320000}"/>
    <cellStyle name="Normal 2 47" xfId="12825" xr:uid="{00000000-0005-0000-0000-00001C320000}"/>
    <cellStyle name="Normal 2 48" xfId="12826" xr:uid="{00000000-0005-0000-0000-00001D320000}"/>
    <cellStyle name="Normal 2 49" xfId="12827" xr:uid="{00000000-0005-0000-0000-00001E320000}"/>
    <cellStyle name="Normal 2 5" xfId="12828" xr:uid="{00000000-0005-0000-0000-00001F320000}"/>
    <cellStyle name="Normal 2 5 10" xfId="12829" xr:uid="{00000000-0005-0000-0000-000020320000}"/>
    <cellStyle name="Normal 2 5 11" xfId="12830" xr:uid="{00000000-0005-0000-0000-000021320000}"/>
    <cellStyle name="Normal 2 5 12" xfId="12831" xr:uid="{00000000-0005-0000-0000-000022320000}"/>
    <cellStyle name="Normal 2 5 13" xfId="12832" xr:uid="{00000000-0005-0000-0000-000023320000}"/>
    <cellStyle name="Normal 2 5 14" xfId="12833" xr:uid="{00000000-0005-0000-0000-000024320000}"/>
    <cellStyle name="Normal 2 5 15" xfId="12834" xr:uid="{00000000-0005-0000-0000-000025320000}"/>
    <cellStyle name="Normal 2 5 16" xfId="12835" xr:uid="{00000000-0005-0000-0000-000026320000}"/>
    <cellStyle name="Normal 2 5 17" xfId="12836" xr:uid="{00000000-0005-0000-0000-000027320000}"/>
    <cellStyle name="Normal 2 5 18" xfId="12837" xr:uid="{00000000-0005-0000-0000-000028320000}"/>
    <cellStyle name="Normal 2 5 18 2" xfId="12838" xr:uid="{00000000-0005-0000-0000-000029320000}"/>
    <cellStyle name="Normal 2 5 19" xfId="12839" xr:uid="{00000000-0005-0000-0000-00002A320000}"/>
    <cellStyle name="Normal 2 5 2" xfId="12840" xr:uid="{00000000-0005-0000-0000-00002B320000}"/>
    <cellStyle name="Normal 2 5 2 2" xfId="12841" xr:uid="{00000000-0005-0000-0000-00002C320000}"/>
    <cellStyle name="Normal 2 5 2 2 2" xfId="12842" xr:uid="{00000000-0005-0000-0000-00002D320000}"/>
    <cellStyle name="Normal 2 5 2 2 2 2" xfId="12843" xr:uid="{00000000-0005-0000-0000-00002E320000}"/>
    <cellStyle name="Normal 2 5 2 2 2 3" xfId="12844" xr:uid="{00000000-0005-0000-0000-00002F320000}"/>
    <cellStyle name="Normal 2 5 2 2 3" xfId="12845" xr:uid="{00000000-0005-0000-0000-000030320000}"/>
    <cellStyle name="Normal 2 5 2 2 4" xfId="12846" xr:uid="{00000000-0005-0000-0000-000031320000}"/>
    <cellStyle name="Normal 2 5 2 2 4 2" xfId="12847" xr:uid="{00000000-0005-0000-0000-000032320000}"/>
    <cellStyle name="Normal 2 5 2 2 5" xfId="12848" xr:uid="{00000000-0005-0000-0000-000033320000}"/>
    <cellStyle name="Normal 2 5 2 2 6" xfId="12849" xr:uid="{00000000-0005-0000-0000-000034320000}"/>
    <cellStyle name="Normal 2 5 2 3" xfId="12850" xr:uid="{00000000-0005-0000-0000-000035320000}"/>
    <cellStyle name="Normal 2 5 2 3 2" xfId="12851" xr:uid="{00000000-0005-0000-0000-000036320000}"/>
    <cellStyle name="Normal 2 5 2 3 2 2" xfId="12852" xr:uid="{00000000-0005-0000-0000-000037320000}"/>
    <cellStyle name="Normal 2 5 2 3 3" xfId="12853" xr:uid="{00000000-0005-0000-0000-000038320000}"/>
    <cellStyle name="Normal 2 5 2 3 4" xfId="12854" xr:uid="{00000000-0005-0000-0000-000039320000}"/>
    <cellStyle name="Normal 2 5 2 4" xfId="12855" xr:uid="{00000000-0005-0000-0000-00003A320000}"/>
    <cellStyle name="Normal 2 5 2 4 2" xfId="12856" xr:uid="{00000000-0005-0000-0000-00003B320000}"/>
    <cellStyle name="Normal 2 5 2 4 3" xfId="12857" xr:uid="{00000000-0005-0000-0000-00003C320000}"/>
    <cellStyle name="Normal 2 5 2 4 4" xfId="12858" xr:uid="{00000000-0005-0000-0000-00003D320000}"/>
    <cellStyle name="Normal 2 5 20" xfId="12859" xr:uid="{00000000-0005-0000-0000-00003E320000}"/>
    <cellStyle name="Normal 2 5 21" xfId="12860" xr:uid="{00000000-0005-0000-0000-00003F320000}"/>
    <cellStyle name="Normal 2 5 22" xfId="12861" xr:uid="{00000000-0005-0000-0000-000040320000}"/>
    <cellStyle name="Normal 2 5 23" xfId="12862" xr:uid="{00000000-0005-0000-0000-000041320000}"/>
    <cellStyle name="Normal 2 5 24" xfId="12863" xr:uid="{00000000-0005-0000-0000-000042320000}"/>
    <cellStyle name="Normal 2 5 24 2" xfId="12864" xr:uid="{00000000-0005-0000-0000-000043320000}"/>
    <cellStyle name="Normal 2 5 3" xfId="12865" xr:uid="{00000000-0005-0000-0000-000044320000}"/>
    <cellStyle name="Normal 2 5 3 2" xfId="12866" xr:uid="{00000000-0005-0000-0000-000045320000}"/>
    <cellStyle name="Normal 2 5 3 2 2" xfId="12867" xr:uid="{00000000-0005-0000-0000-000046320000}"/>
    <cellStyle name="Normal 2 5 3 2 3" xfId="12868" xr:uid="{00000000-0005-0000-0000-000047320000}"/>
    <cellStyle name="Normal 2 5 3 3" xfId="12869" xr:uid="{00000000-0005-0000-0000-000048320000}"/>
    <cellStyle name="Normal 2 5 3 4" xfId="12870" xr:uid="{00000000-0005-0000-0000-000049320000}"/>
    <cellStyle name="Normal 2 5 3 4 2" xfId="12871" xr:uid="{00000000-0005-0000-0000-00004A320000}"/>
    <cellStyle name="Normal 2 5 3 5" xfId="12872" xr:uid="{00000000-0005-0000-0000-00004B320000}"/>
    <cellStyle name="Normal 2 5 3 6" xfId="12873" xr:uid="{00000000-0005-0000-0000-00004C320000}"/>
    <cellStyle name="Normal 2 5 4" xfId="12874" xr:uid="{00000000-0005-0000-0000-00004D320000}"/>
    <cellStyle name="Normal 2 5 4 2" xfId="12875" xr:uid="{00000000-0005-0000-0000-00004E320000}"/>
    <cellStyle name="Normal 2 5 4 2 2" xfId="12876" xr:uid="{00000000-0005-0000-0000-00004F320000}"/>
    <cellStyle name="Normal 2 5 4 3" xfId="12877" xr:uid="{00000000-0005-0000-0000-000050320000}"/>
    <cellStyle name="Normal 2 5 4 4" xfId="12878" xr:uid="{00000000-0005-0000-0000-000051320000}"/>
    <cellStyle name="Normal 2 5 5" xfId="12879" xr:uid="{00000000-0005-0000-0000-000052320000}"/>
    <cellStyle name="Normal 2 5 6" xfId="12880" xr:uid="{00000000-0005-0000-0000-000053320000}"/>
    <cellStyle name="Normal 2 5 7" xfId="12881" xr:uid="{00000000-0005-0000-0000-000054320000}"/>
    <cellStyle name="Normal 2 5 8" xfId="12882" xr:uid="{00000000-0005-0000-0000-000055320000}"/>
    <cellStyle name="Normal 2 5 9" xfId="12883" xr:uid="{00000000-0005-0000-0000-000056320000}"/>
    <cellStyle name="Normal 2 50" xfId="12884" xr:uid="{00000000-0005-0000-0000-000057320000}"/>
    <cellStyle name="Normal 2 51" xfId="12885" xr:uid="{00000000-0005-0000-0000-000058320000}"/>
    <cellStyle name="Normal 2 52" xfId="12886" xr:uid="{00000000-0005-0000-0000-000059320000}"/>
    <cellStyle name="Normal 2 53" xfId="12887" xr:uid="{00000000-0005-0000-0000-00005A320000}"/>
    <cellStyle name="Normal 2 54" xfId="12888" xr:uid="{00000000-0005-0000-0000-00005B320000}"/>
    <cellStyle name="Normal 2 55" xfId="12889" xr:uid="{00000000-0005-0000-0000-00005C320000}"/>
    <cellStyle name="Normal 2 56" xfId="12890" xr:uid="{00000000-0005-0000-0000-00005D320000}"/>
    <cellStyle name="Normal 2 57" xfId="12891" xr:uid="{00000000-0005-0000-0000-00005E320000}"/>
    <cellStyle name="Normal 2 58" xfId="12892" xr:uid="{00000000-0005-0000-0000-00005F320000}"/>
    <cellStyle name="Normal 2 59" xfId="12893" xr:uid="{00000000-0005-0000-0000-000060320000}"/>
    <cellStyle name="Normal 2 6" xfId="12894" xr:uid="{00000000-0005-0000-0000-000061320000}"/>
    <cellStyle name="Normal 2 6 10" xfId="12895" xr:uid="{00000000-0005-0000-0000-000062320000}"/>
    <cellStyle name="Normal 2 6 11" xfId="12896" xr:uid="{00000000-0005-0000-0000-000063320000}"/>
    <cellStyle name="Normal 2 6 12" xfId="12897" xr:uid="{00000000-0005-0000-0000-000064320000}"/>
    <cellStyle name="Normal 2 6 13" xfId="12898" xr:uid="{00000000-0005-0000-0000-000065320000}"/>
    <cellStyle name="Normal 2 6 14" xfId="12899" xr:uid="{00000000-0005-0000-0000-000066320000}"/>
    <cellStyle name="Normal 2 6 15" xfId="12900" xr:uid="{00000000-0005-0000-0000-000067320000}"/>
    <cellStyle name="Normal 2 6 16" xfId="12901" xr:uid="{00000000-0005-0000-0000-000068320000}"/>
    <cellStyle name="Normal 2 6 17" xfId="12902" xr:uid="{00000000-0005-0000-0000-000069320000}"/>
    <cellStyle name="Normal 2 6 18" xfId="12903" xr:uid="{00000000-0005-0000-0000-00006A320000}"/>
    <cellStyle name="Normal 2 6 2" xfId="12904" xr:uid="{00000000-0005-0000-0000-00006B320000}"/>
    <cellStyle name="Normal 2 6 3" xfId="12905" xr:uid="{00000000-0005-0000-0000-00006C320000}"/>
    <cellStyle name="Normal 2 6 3 2" xfId="12906" xr:uid="{00000000-0005-0000-0000-00006D320000}"/>
    <cellStyle name="Normal 2 6 4" xfId="12907" xr:uid="{00000000-0005-0000-0000-00006E320000}"/>
    <cellStyle name="Normal 2 6 4 2" xfId="12908" xr:uid="{00000000-0005-0000-0000-00006F320000}"/>
    <cellStyle name="Normal 2 6 5" xfId="12909" xr:uid="{00000000-0005-0000-0000-000070320000}"/>
    <cellStyle name="Normal 2 6 6" xfId="12910" xr:uid="{00000000-0005-0000-0000-000071320000}"/>
    <cellStyle name="Normal 2 6 7" xfId="12911" xr:uid="{00000000-0005-0000-0000-000072320000}"/>
    <cellStyle name="Normal 2 6 8" xfId="12912" xr:uid="{00000000-0005-0000-0000-000073320000}"/>
    <cellStyle name="Normal 2 6 9" xfId="12913" xr:uid="{00000000-0005-0000-0000-000074320000}"/>
    <cellStyle name="Normal 2 60" xfId="12914" xr:uid="{00000000-0005-0000-0000-000075320000}"/>
    <cellStyle name="Normal 2 61" xfId="12915" xr:uid="{00000000-0005-0000-0000-000076320000}"/>
    <cellStyle name="Normal 2 62" xfId="12916" xr:uid="{00000000-0005-0000-0000-000077320000}"/>
    <cellStyle name="Normal 2 63" xfId="12917" xr:uid="{00000000-0005-0000-0000-000078320000}"/>
    <cellStyle name="Normal 2 64" xfId="12918" xr:uid="{00000000-0005-0000-0000-000079320000}"/>
    <cellStyle name="Normal 2 65" xfId="12919" xr:uid="{00000000-0005-0000-0000-00007A320000}"/>
    <cellStyle name="Normal 2 66" xfId="12920" xr:uid="{00000000-0005-0000-0000-00007B320000}"/>
    <cellStyle name="Normal 2 67" xfId="12921" xr:uid="{00000000-0005-0000-0000-00007C320000}"/>
    <cellStyle name="Normal 2 68" xfId="12922" xr:uid="{00000000-0005-0000-0000-00007D320000}"/>
    <cellStyle name="Normal 2 69" xfId="12923" xr:uid="{00000000-0005-0000-0000-00007E320000}"/>
    <cellStyle name="Normal 2 7" xfId="12924" xr:uid="{00000000-0005-0000-0000-00007F320000}"/>
    <cellStyle name="Normal 2 7 2" xfId="12925" xr:uid="{00000000-0005-0000-0000-000080320000}"/>
    <cellStyle name="Normal 2 7 2 2" xfId="12926" xr:uid="{00000000-0005-0000-0000-000081320000}"/>
    <cellStyle name="Normal 2 7 3" xfId="12927" xr:uid="{00000000-0005-0000-0000-000082320000}"/>
    <cellStyle name="Normal 2 7 3 2" xfId="12928" xr:uid="{00000000-0005-0000-0000-000083320000}"/>
    <cellStyle name="Normal 2 7 4" xfId="12929" xr:uid="{00000000-0005-0000-0000-000084320000}"/>
    <cellStyle name="Normal 2 70" xfId="12930" xr:uid="{00000000-0005-0000-0000-000085320000}"/>
    <cellStyle name="Normal 2 71" xfId="12931" xr:uid="{00000000-0005-0000-0000-000086320000}"/>
    <cellStyle name="Normal 2 72" xfId="12932" xr:uid="{00000000-0005-0000-0000-000087320000}"/>
    <cellStyle name="Normal 2 73" xfId="12933" xr:uid="{00000000-0005-0000-0000-000088320000}"/>
    <cellStyle name="Normal 2 74" xfId="12934" xr:uid="{00000000-0005-0000-0000-000089320000}"/>
    <cellStyle name="Normal 2 75" xfId="12935" xr:uid="{00000000-0005-0000-0000-00008A320000}"/>
    <cellStyle name="Normal 2 76" xfId="12936" xr:uid="{00000000-0005-0000-0000-00008B320000}"/>
    <cellStyle name="Normal 2 77" xfId="12937" xr:uid="{00000000-0005-0000-0000-00008C320000}"/>
    <cellStyle name="Normal 2 78" xfId="12938" xr:uid="{00000000-0005-0000-0000-00008D320000}"/>
    <cellStyle name="Normal 2 79" xfId="12939" xr:uid="{00000000-0005-0000-0000-00008E320000}"/>
    <cellStyle name="Normal 2 8" xfId="12940" xr:uid="{00000000-0005-0000-0000-00008F320000}"/>
    <cellStyle name="Normal 2 8 2" xfId="12941" xr:uid="{00000000-0005-0000-0000-000090320000}"/>
    <cellStyle name="Normal 2 8 3" xfId="12942" xr:uid="{00000000-0005-0000-0000-000091320000}"/>
    <cellStyle name="Normal 2 80" xfId="12943" xr:uid="{00000000-0005-0000-0000-000092320000}"/>
    <cellStyle name="Normal 2 81" xfId="12944" xr:uid="{00000000-0005-0000-0000-000093320000}"/>
    <cellStyle name="Normal 2 82" xfId="12945" xr:uid="{00000000-0005-0000-0000-000094320000}"/>
    <cellStyle name="Normal 2 83" xfId="12946" xr:uid="{00000000-0005-0000-0000-000095320000}"/>
    <cellStyle name="Normal 2 84" xfId="12947" xr:uid="{00000000-0005-0000-0000-000096320000}"/>
    <cellStyle name="Normal 2 85" xfId="12948" xr:uid="{00000000-0005-0000-0000-000097320000}"/>
    <cellStyle name="Normal 2 86" xfId="12949" xr:uid="{00000000-0005-0000-0000-000098320000}"/>
    <cellStyle name="Normal 2 87" xfId="12950" xr:uid="{00000000-0005-0000-0000-000099320000}"/>
    <cellStyle name="Normal 2 88" xfId="12951" xr:uid="{00000000-0005-0000-0000-00009A320000}"/>
    <cellStyle name="Normal 2 89" xfId="12952" xr:uid="{00000000-0005-0000-0000-00009B320000}"/>
    <cellStyle name="Normal 2 9" xfId="12953" xr:uid="{00000000-0005-0000-0000-00009C320000}"/>
    <cellStyle name="Normal 2 9 2" xfId="12954" xr:uid="{00000000-0005-0000-0000-00009D320000}"/>
    <cellStyle name="Normal 2 90" xfId="12955" xr:uid="{00000000-0005-0000-0000-00009E320000}"/>
    <cellStyle name="Normal 2 91" xfId="12956" xr:uid="{00000000-0005-0000-0000-00009F320000}"/>
    <cellStyle name="Normal 2 92" xfId="12957" xr:uid="{00000000-0005-0000-0000-0000A0320000}"/>
    <cellStyle name="Normal 2 93" xfId="12958" xr:uid="{00000000-0005-0000-0000-0000A1320000}"/>
    <cellStyle name="Normal 2 93 2" xfId="12959" xr:uid="{00000000-0005-0000-0000-0000A2320000}"/>
    <cellStyle name="Normal 2 93 2 2" xfId="12960" xr:uid="{00000000-0005-0000-0000-0000A3320000}"/>
    <cellStyle name="Normal 2 93 3" xfId="12961" xr:uid="{00000000-0005-0000-0000-0000A4320000}"/>
    <cellStyle name="Normal 2 93 4" xfId="12962" xr:uid="{00000000-0005-0000-0000-0000A5320000}"/>
    <cellStyle name="Normal 2 93 5" xfId="12963" xr:uid="{00000000-0005-0000-0000-0000A6320000}"/>
    <cellStyle name="Normal 2 94" xfId="12964" xr:uid="{00000000-0005-0000-0000-0000A7320000}"/>
    <cellStyle name="Normal 2 95" xfId="12965" xr:uid="{00000000-0005-0000-0000-0000A8320000}"/>
    <cellStyle name="Normal 2 96" xfId="12966" xr:uid="{00000000-0005-0000-0000-0000A9320000}"/>
    <cellStyle name="Normal 2 97" xfId="12967" xr:uid="{00000000-0005-0000-0000-0000AA320000}"/>
    <cellStyle name="Normal 2 98" xfId="12968" xr:uid="{00000000-0005-0000-0000-0000AB320000}"/>
    <cellStyle name="Normal 2 99" xfId="11917" xr:uid="{00000000-0005-0000-0000-0000AC320000}"/>
    <cellStyle name="Normal 2_anexo 3 becas AL EXTRANJERO  cod 230 v 16 12 08" xfId="12969" xr:uid="{00000000-0005-0000-0000-0000AD320000}"/>
    <cellStyle name="Normal 20" xfId="12970" xr:uid="{00000000-0005-0000-0000-0000AE320000}"/>
    <cellStyle name="Normal 20 2" xfId="12971" xr:uid="{00000000-0005-0000-0000-0000AF320000}"/>
    <cellStyle name="Normal 20 2 2" xfId="12972" xr:uid="{00000000-0005-0000-0000-0000B0320000}"/>
    <cellStyle name="Normal 20 2 2 2" xfId="12973" xr:uid="{00000000-0005-0000-0000-0000B1320000}"/>
    <cellStyle name="Normal 20 2 2 2 2" xfId="12974" xr:uid="{00000000-0005-0000-0000-0000B2320000}"/>
    <cellStyle name="Normal 20 2 2 3" xfId="12975" xr:uid="{00000000-0005-0000-0000-0000B3320000}"/>
    <cellStyle name="Normal 20 2 2 4" xfId="12976" xr:uid="{00000000-0005-0000-0000-0000B4320000}"/>
    <cellStyle name="Normal 20 2 2 5" xfId="12977" xr:uid="{00000000-0005-0000-0000-0000B5320000}"/>
    <cellStyle name="Normal 20 2 3" xfId="12978" xr:uid="{00000000-0005-0000-0000-0000B6320000}"/>
    <cellStyle name="Normal 20 2 4" xfId="12979" xr:uid="{00000000-0005-0000-0000-0000B7320000}"/>
    <cellStyle name="Normal 20 2 5" xfId="12980" xr:uid="{00000000-0005-0000-0000-0000B8320000}"/>
    <cellStyle name="Normal 20 3" xfId="12981" xr:uid="{00000000-0005-0000-0000-0000B9320000}"/>
    <cellStyle name="Normal 20 3 2" xfId="12982" xr:uid="{00000000-0005-0000-0000-0000BA320000}"/>
    <cellStyle name="Normal 20 3 3" xfId="12983" xr:uid="{00000000-0005-0000-0000-0000BB320000}"/>
    <cellStyle name="Normal 20 3 4" xfId="12984" xr:uid="{00000000-0005-0000-0000-0000BC320000}"/>
    <cellStyle name="Normal 20 4" xfId="12985" xr:uid="{00000000-0005-0000-0000-0000BD320000}"/>
    <cellStyle name="Normal 20 4 2" xfId="12986" xr:uid="{00000000-0005-0000-0000-0000BE320000}"/>
    <cellStyle name="Normal 20 5" xfId="12987" xr:uid="{00000000-0005-0000-0000-0000BF320000}"/>
    <cellStyle name="Normal 20 6" xfId="12988" xr:uid="{00000000-0005-0000-0000-0000C0320000}"/>
    <cellStyle name="Normal 21" xfId="12989" xr:uid="{00000000-0005-0000-0000-0000C1320000}"/>
    <cellStyle name="Normal 21 10" xfId="12990" xr:uid="{00000000-0005-0000-0000-0000C2320000}"/>
    <cellStyle name="Normal 21 11" xfId="12991" xr:uid="{00000000-0005-0000-0000-0000C3320000}"/>
    <cellStyle name="Normal 21 12" xfId="12992" xr:uid="{00000000-0005-0000-0000-0000C4320000}"/>
    <cellStyle name="Normal 21 13" xfId="12993" xr:uid="{00000000-0005-0000-0000-0000C5320000}"/>
    <cellStyle name="Normal 21 14" xfId="12994" xr:uid="{00000000-0005-0000-0000-0000C6320000}"/>
    <cellStyle name="Normal 21 15" xfId="12995" xr:uid="{00000000-0005-0000-0000-0000C7320000}"/>
    <cellStyle name="Normal 21 15 2" xfId="12996" xr:uid="{00000000-0005-0000-0000-0000C8320000}"/>
    <cellStyle name="Normal 21 2" xfId="12997" xr:uid="{00000000-0005-0000-0000-0000C9320000}"/>
    <cellStyle name="Normal 21 2 2" xfId="12998" xr:uid="{00000000-0005-0000-0000-0000CA320000}"/>
    <cellStyle name="Normal 21 2 2 2" xfId="12999" xr:uid="{00000000-0005-0000-0000-0000CB320000}"/>
    <cellStyle name="Normal 21 2 2 3" xfId="13000" xr:uid="{00000000-0005-0000-0000-0000CC320000}"/>
    <cellStyle name="Normal 21 2 3" xfId="13001" xr:uid="{00000000-0005-0000-0000-0000CD320000}"/>
    <cellStyle name="Normal 21 2 4" xfId="13002" xr:uid="{00000000-0005-0000-0000-0000CE320000}"/>
    <cellStyle name="Normal 21 2 5" xfId="13003" xr:uid="{00000000-0005-0000-0000-0000CF320000}"/>
    <cellStyle name="Normal 21 3" xfId="13004" xr:uid="{00000000-0005-0000-0000-0000D0320000}"/>
    <cellStyle name="Normal 21 3 2" xfId="13005" xr:uid="{00000000-0005-0000-0000-0000D1320000}"/>
    <cellStyle name="Normal 21 3 3" xfId="13006" xr:uid="{00000000-0005-0000-0000-0000D2320000}"/>
    <cellStyle name="Normal 21 3 4" xfId="13007" xr:uid="{00000000-0005-0000-0000-0000D3320000}"/>
    <cellStyle name="Normal 21 4" xfId="13008" xr:uid="{00000000-0005-0000-0000-0000D4320000}"/>
    <cellStyle name="Normal 21 4 2" xfId="13009" xr:uid="{00000000-0005-0000-0000-0000D5320000}"/>
    <cellStyle name="Normal 21 5" xfId="13010" xr:uid="{00000000-0005-0000-0000-0000D6320000}"/>
    <cellStyle name="Normal 21 5 2" xfId="13011" xr:uid="{00000000-0005-0000-0000-0000D7320000}"/>
    <cellStyle name="Normal 21 6" xfId="13012" xr:uid="{00000000-0005-0000-0000-0000D8320000}"/>
    <cellStyle name="Normal 21 7" xfId="13013" xr:uid="{00000000-0005-0000-0000-0000D9320000}"/>
    <cellStyle name="Normal 21 8" xfId="13014" xr:uid="{00000000-0005-0000-0000-0000DA320000}"/>
    <cellStyle name="Normal 21 9" xfId="13015" xr:uid="{00000000-0005-0000-0000-0000DB320000}"/>
    <cellStyle name="Normal 22" xfId="13016" xr:uid="{00000000-0005-0000-0000-0000DC320000}"/>
    <cellStyle name="Normal 22 2" xfId="13017" xr:uid="{00000000-0005-0000-0000-0000DD320000}"/>
    <cellStyle name="Normal 23" xfId="13018" xr:uid="{00000000-0005-0000-0000-0000DE320000}"/>
    <cellStyle name="Normal 23 2" xfId="13019" xr:uid="{00000000-0005-0000-0000-0000DF320000}"/>
    <cellStyle name="Normal 24" xfId="13020" xr:uid="{00000000-0005-0000-0000-0000E0320000}"/>
    <cellStyle name="Normal 24 2" xfId="13021" xr:uid="{00000000-0005-0000-0000-0000E1320000}"/>
    <cellStyle name="Normal 25" xfId="13022" xr:uid="{00000000-0005-0000-0000-0000E2320000}"/>
    <cellStyle name="Normal 25 2" xfId="13023" xr:uid="{00000000-0005-0000-0000-0000E3320000}"/>
    <cellStyle name="Normal 25 3" xfId="13024" xr:uid="{00000000-0005-0000-0000-0000E4320000}"/>
    <cellStyle name="Normal 26" xfId="13025" xr:uid="{00000000-0005-0000-0000-0000E5320000}"/>
    <cellStyle name="Normal 26 2" xfId="13026" xr:uid="{00000000-0005-0000-0000-0000E6320000}"/>
    <cellStyle name="Normal 27" xfId="13027" xr:uid="{00000000-0005-0000-0000-0000E7320000}"/>
    <cellStyle name="Normal 27 2" xfId="13028" xr:uid="{00000000-0005-0000-0000-0000E8320000}"/>
    <cellStyle name="Normal 28" xfId="13029" xr:uid="{00000000-0005-0000-0000-0000E9320000}"/>
    <cellStyle name="Normal 28 2" xfId="13030" xr:uid="{00000000-0005-0000-0000-0000EA320000}"/>
    <cellStyle name="Normal 29" xfId="13031" xr:uid="{00000000-0005-0000-0000-0000EB320000}"/>
    <cellStyle name="Normal 29 2" xfId="13032" xr:uid="{00000000-0005-0000-0000-0000EC320000}"/>
    <cellStyle name="Normal 3" xfId="7" xr:uid="{00000000-0005-0000-0000-0000ED320000}"/>
    <cellStyle name="Normal 3 10" xfId="13033" xr:uid="{00000000-0005-0000-0000-0000EE320000}"/>
    <cellStyle name="Normal 3 10 2" xfId="13034" xr:uid="{00000000-0005-0000-0000-0000EF320000}"/>
    <cellStyle name="Normal 3 10 3" xfId="13035" xr:uid="{00000000-0005-0000-0000-0000F0320000}"/>
    <cellStyle name="Normal 3 10 4" xfId="13036" xr:uid="{00000000-0005-0000-0000-0000F1320000}"/>
    <cellStyle name="Normal 3 11" xfId="13037" xr:uid="{00000000-0005-0000-0000-0000F2320000}"/>
    <cellStyle name="Normal 3 11 2" xfId="13038" xr:uid="{00000000-0005-0000-0000-0000F3320000}"/>
    <cellStyle name="Normal 3 11 3" xfId="13039" xr:uid="{00000000-0005-0000-0000-0000F4320000}"/>
    <cellStyle name="Normal 3 11 4" xfId="13040" xr:uid="{00000000-0005-0000-0000-0000F5320000}"/>
    <cellStyle name="Normal 3 12" xfId="13041" xr:uid="{00000000-0005-0000-0000-0000F6320000}"/>
    <cellStyle name="Normal 3 12 2" xfId="13042" xr:uid="{00000000-0005-0000-0000-0000F7320000}"/>
    <cellStyle name="Normal 3 12 3" xfId="13043" xr:uid="{00000000-0005-0000-0000-0000F8320000}"/>
    <cellStyle name="Normal 3 12 4" xfId="13044" xr:uid="{00000000-0005-0000-0000-0000F9320000}"/>
    <cellStyle name="Normal 3 13" xfId="13045" xr:uid="{00000000-0005-0000-0000-0000FA320000}"/>
    <cellStyle name="Normal 3 13 2" xfId="13046" xr:uid="{00000000-0005-0000-0000-0000FB320000}"/>
    <cellStyle name="Normal 3 13 3" xfId="13047" xr:uid="{00000000-0005-0000-0000-0000FC320000}"/>
    <cellStyle name="Normal 3 14" xfId="13048" xr:uid="{00000000-0005-0000-0000-0000FD320000}"/>
    <cellStyle name="Normal 3 14 2" xfId="13049" xr:uid="{00000000-0005-0000-0000-0000FE320000}"/>
    <cellStyle name="Normal 3 15" xfId="13050" xr:uid="{00000000-0005-0000-0000-0000FF320000}"/>
    <cellStyle name="Normal 3 15 2" xfId="13051" xr:uid="{00000000-0005-0000-0000-000000330000}"/>
    <cellStyle name="Normal 3 16" xfId="13052" xr:uid="{00000000-0005-0000-0000-000001330000}"/>
    <cellStyle name="Normal 3 17" xfId="13053" xr:uid="{00000000-0005-0000-0000-000002330000}"/>
    <cellStyle name="Normal 3 18" xfId="13054" xr:uid="{00000000-0005-0000-0000-000003330000}"/>
    <cellStyle name="Normal 3 19" xfId="13055" xr:uid="{00000000-0005-0000-0000-000004330000}"/>
    <cellStyle name="Normal 3 2" xfId="57" xr:uid="{00000000-0005-0000-0000-000005330000}"/>
    <cellStyle name="Normal 3 2 2" xfId="58" xr:uid="{00000000-0005-0000-0000-000006330000}"/>
    <cellStyle name="Normal 3 2 2 2" xfId="13056" xr:uid="{00000000-0005-0000-0000-000007330000}"/>
    <cellStyle name="Normal 3 2 2 2 2" xfId="13057" xr:uid="{00000000-0005-0000-0000-000008330000}"/>
    <cellStyle name="Normal 3 2 2 3" xfId="13058" xr:uid="{00000000-0005-0000-0000-000009330000}"/>
    <cellStyle name="Normal 3 2 2 3 2" xfId="13059" xr:uid="{00000000-0005-0000-0000-00000A330000}"/>
    <cellStyle name="Normal 3 2 2 4" xfId="13060" xr:uid="{00000000-0005-0000-0000-00000B330000}"/>
    <cellStyle name="Normal 3 2 2 4 2" xfId="13061" xr:uid="{00000000-0005-0000-0000-00000C330000}"/>
    <cellStyle name="Normal 3 2 2 5" xfId="13062" xr:uid="{00000000-0005-0000-0000-00000D330000}"/>
    <cellStyle name="Normal 3 2 2 5 2" xfId="13063" xr:uid="{00000000-0005-0000-0000-00000E330000}"/>
    <cellStyle name="Normal 3 2 2 6" xfId="13064" xr:uid="{00000000-0005-0000-0000-00000F330000}"/>
    <cellStyle name="Normal 3 2 2 6 2" xfId="13065" xr:uid="{00000000-0005-0000-0000-000010330000}"/>
    <cellStyle name="Normal 3 2 2 7" xfId="13066" xr:uid="{00000000-0005-0000-0000-000011330000}"/>
    <cellStyle name="Normal 3 2 2 7 2" xfId="13067" xr:uid="{00000000-0005-0000-0000-000012330000}"/>
    <cellStyle name="Normal 3 2 2 8" xfId="13068" xr:uid="{00000000-0005-0000-0000-000013330000}"/>
    <cellStyle name="Normal 3 2 3" xfId="13069" xr:uid="{00000000-0005-0000-0000-000014330000}"/>
    <cellStyle name="Normal 3 2 3 2" xfId="13070" xr:uid="{00000000-0005-0000-0000-000015330000}"/>
    <cellStyle name="Normal 3 2 3 2 2" xfId="13071" xr:uid="{00000000-0005-0000-0000-000016330000}"/>
    <cellStyle name="Normal 3 2 3 3" xfId="13072" xr:uid="{00000000-0005-0000-0000-000017330000}"/>
    <cellStyle name="Normal 3 2 3 3 2" xfId="13073" xr:uid="{00000000-0005-0000-0000-000018330000}"/>
    <cellStyle name="Normal 3 2 3 4" xfId="13074" xr:uid="{00000000-0005-0000-0000-000019330000}"/>
    <cellStyle name="Normal 3 2 4" xfId="13075" xr:uid="{00000000-0005-0000-0000-00001A330000}"/>
    <cellStyle name="Normal 3 2 4 2" xfId="13076" xr:uid="{00000000-0005-0000-0000-00001B330000}"/>
    <cellStyle name="Normal 3 2 4 3" xfId="13077" xr:uid="{00000000-0005-0000-0000-00001C330000}"/>
    <cellStyle name="Normal 3 2 5" xfId="13078" xr:uid="{00000000-0005-0000-0000-00001D330000}"/>
    <cellStyle name="Normal 3 2 5 2" xfId="13079" xr:uid="{00000000-0005-0000-0000-00001E330000}"/>
    <cellStyle name="Normal 3 2 6" xfId="13080" xr:uid="{00000000-0005-0000-0000-00001F330000}"/>
    <cellStyle name="Normal 3 20" xfId="13081" xr:uid="{00000000-0005-0000-0000-000020330000}"/>
    <cellStyle name="Normal 3 21" xfId="13082" xr:uid="{00000000-0005-0000-0000-000021330000}"/>
    <cellStyle name="Normal 3 22" xfId="13083" xr:uid="{00000000-0005-0000-0000-000022330000}"/>
    <cellStyle name="Normal 3 23" xfId="13084" xr:uid="{00000000-0005-0000-0000-000023330000}"/>
    <cellStyle name="Normal 3 23 10" xfId="13085" xr:uid="{00000000-0005-0000-0000-000024330000}"/>
    <cellStyle name="Normal 3 23 11" xfId="13086" xr:uid="{00000000-0005-0000-0000-000025330000}"/>
    <cellStyle name="Normal 3 23 12" xfId="13087" xr:uid="{00000000-0005-0000-0000-000026330000}"/>
    <cellStyle name="Normal 3 23 13" xfId="13088" xr:uid="{00000000-0005-0000-0000-000027330000}"/>
    <cellStyle name="Normal 3 23 14" xfId="13089" xr:uid="{00000000-0005-0000-0000-000028330000}"/>
    <cellStyle name="Normal 3 23 2" xfId="13090" xr:uid="{00000000-0005-0000-0000-000029330000}"/>
    <cellStyle name="Normal 3 23 3" xfId="13091" xr:uid="{00000000-0005-0000-0000-00002A330000}"/>
    <cellStyle name="Normal 3 23 4" xfId="13092" xr:uid="{00000000-0005-0000-0000-00002B330000}"/>
    <cellStyle name="Normal 3 23 5" xfId="13093" xr:uid="{00000000-0005-0000-0000-00002C330000}"/>
    <cellStyle name="Normal 3 23 6" xfId="13094" xr:uid="{00000000-0005-0000-0000-00002D330000}"/>
    <cellStyle name="Normal 3 23 7" xfId="13095" xr:uid="{00000000-0005-0000-0000-00002E330000}"/>
    <cellStyle name="Normal 3 23 8" xfId="13096" xr:uid="{00000000-0005-0000-0000-00002F330000}"/>
    <cellStyle name="Normal 3 23 9" xfId="13097" xr:uid="{00000000-0005-0000-0000-000030330000}"/>
    <cellStyle name="Normal 3 24" xfId="13098" xr:uid="{00000000-0005-0000-0000-000031330000}"/>
    <cellStyle name="Normal 3 24 10" xfId="13099" xr:uid="{00000000-0005-0000-0000-000032330000}"/>
    <cellStyle name="Normal 3 24 11" xfId="13100" xr:uid="{00000000-0005-0000-0000-000033330000}"/>
    <cellStyle name="Normal 3 24 12" xfId="13101" xr:uid="{00000000-0005-0000-0000-000034330000}"/>
    <cellStyle name="Normal 3 24 13" xfId="13102" xr:uid="{00000000-0005-0000-0000-000035330000}"/>
    <cellStyle name="Normal 3 24 14" xfId="13103" xr:uid="{00000000-0005-0000-0000-000036330000}"/>
    <cellStyle name="Normal 3 24 2" xfId="13104" xr:uid="{00000000-0005-0000-0000-000037330000}"/>
    <cellStyle name="Normal 3 24 3" xfId="13105" xr:uid="{00000000-0005-0000-0000-000038330000}"/>
    <cellStyle name="Normal 3 24 4" xfId="13106" xr:uid="{00000000-0005-0000-0000-000039330000}"/>
    <cellStyle name="Normal 3 24 5" xfId="13107" xr:uid="{00000000-0005-0000-0000-00003A330000}"/>
    <cellStyle name="Normal 3 24 6" xfId="13108" xr:uid="{00000000-0005-0000-0000-00003B330000}"/>
    <cellStyle name="Normal 3 24 7" xfId="13109" xr:uid="{00000000-0005-0000-0000-00003C330000}"/>
    <cellStyle name="Normal 3 24 8" xfId="13110" xr:uid="{00000000-0005-0000-0000-00003D330000}"/>
    <cellStyle name="Normal 3 24 9" xfId="13111" xr:uid="{00000000-0005-0000-0000-00003E330000}"/>
    <cellStyle name="Normal 3 25" xfId="13112" xr:uid="{00000000-0005-0000-0000-00003F330000}"/>
    <cellStyle name="Normal 3 25 10" xfId="13113" xr:uid="{00000000-0005-0000-0000-000040330000}"/>
    <cellStyle name="Normal 3 25 11" xfId="13114" xr:uid="{00000000-0005-0000-0000-000041330000}"/>
    <cellStyle name="Normal 3 25 12" xfId="13115" xr:uid="{00000000-0005-0000-0000-000042330000}"/>
    <cellStyle name="Normal 3 25 13" xfId="13116" xr:uid="{00000000-0005-0000-0000-000043330000}"/>
    <cellStyle name="Normal 3 25 14" xfId="13117" xr:uid="{00000000-0005-0000-0000-000044330000}"/>
    <cellStyle name="Normal 3 25 2" xfId="13118" xr:uid="{00000000-0005-0000-0000-000045330000}"/>
    <cellStyle name="Normal 3 25 2 2" xfId="13119" xr:uid="{00000000-0005-0000-0000-000046330000}"/>
    <cellStyle name="Normal 3 25 2 3" xfId="13120" xr:uid="{00000000-0005-0000-0000-000047330000}"/>
    <cellStyle name="Normal 3 25 3" xfId="13121" xr:uid="{00000000-0005-0000-0000-000048330000}"/>
    <cellStyle name="Normal 3 25 3 2" xfId="13122" xr:uid="{00000000-0005-0000-0000-000049330000}"/>
    <cellStyle name="Normal 3 25 3 3" xfId="13123" xr:uid="{00000000-0005-0000-0000-00004A330000}"/>
    <cellStyle name="Normal 3 25 4" xfId="13124" xr:uid="{00000000-0005-0000-0000-00004B330000}"/>
    <cellStyle name="Normal 3 25 4 2" xfId="13125" xr:uid="{00000000-0005-0000-0000-00004C330000}"/>
    <cellStyle name="Normal 3 25 4 3" xfId="13126" xr:uid="{00000000-0005-0000-0000-00004D330000}"/>
    <cellStyle name="Normal 3 25 5" xfId="13127" xr:uid="{00000000-0005-0000-0000-00004E330000}"/>
    <cellStyle name="Normal 3 25 5 2" xfId="13128" xr:uid="{00000000-0005-0000-0000-00004F330000}"/>
    <cellStyle name="Normal 3 25 5 3" xfId="13129" xr:uid="{00000000-0005-0000-0000-000050330000}"/>
    <cellStyle name="Normal 3 25 6" xfId="13130" xr:uid="{00000000-0005-0000-0000-000051330000}"/>
    <cellStyle name="Normal 3 25 6 2" xfId="13131" xr:uid="{00000000-0005-0000-0000-000052330000}"/>
    <cellStyle name="Normal 3 25 6 3" xfId="13132" xr:uid="{00000000-0005-0000-0000-000053330000}"/>
    <cellStyle name="Normal 3 25 7" xfId="13133" xr:uid="{00000000-0005-0000-0000-000054330000}"/>
    <cellStyle name="Normal 3 25 7 2" xfId="13134" xr:uid="{00000000-0005-0000-0000-000055330000}"/>
    <cellStyle name="Normal 3 25 7 3" xfId="13135" xr:uid="{00000000-0005-0000-0000-000056330000}"/>
    <cellStyle name="Normal 3 25 8" xfId="13136" xr:uid="{00000000-0005-0000-0000-000057330000}"/>
    <cellStyle name="Normal 3 25 8 2" xfId="13137" xr:uid="{00000000-0005-0000-0000-000058330000}"/>
    <cellStyle name="Normal 3 25 8 3" xfId="13138" xr:uid="{00000000-0005-0000-0000-000059330000}"/>
    <cellStyle name="Normal 3 25 9" xfId="13139" xr:uid="{00000000-0005-0000-0000-00005A330000}"/>
    <cellStyle name="Normal 3 25 9 2" xfId="13140" xr:uid="{00000000-0005-0000-0000-00005B330000}"/>
    <cellStyle name="Normal 3 25 9 3" xfId="13141" xr:uid="{00000000-0005-0000-0000-00005C330000}"/>
    <cellStyle name="Normal 3 26" xfId="13142" xr:uid="{00000000-0005-0000-0000-00005D330000}"/>
    <cellStyle name="Normal 3 26 2" xfId="13143" xr:uid="{00000000-0005-0000-0000-00005E330000}"/>
    <cellStyle name="Normal 3 26 3" xfId="13144" xr:uid="{00000000-0005-0000-0000-00005F330000}"/>
    <cellStyle name="Normal 3 27" xfId="13145" xr:uid="{00000000-0005-0000-0000-000060330000}"/>
    <cellStyle name="Normal 3 27 2" xfId="13146" xr:uid="{00000000-0005-0000-0000-000061330000}"/>
    <cellStyle name="Normal 3 27 3" xfId="13147" xr:uid="{00000000-0005-0000-0000-000062330000}"/>
    <cellStyle name="Normal 3 28" xfId="13148" xr:uid="{00000000-0005-0000-0000-000063330000}"/>
    <cellStyle name="Normal 3 28 2" xfId="13149" xr:uid="{00000000-0005-0000-0000-000064330000}"/>
    <cellStyle name="Normal 3 28 3" xfId="13150" xr:uid="{00000000-0005-0000-0000-000065330000}"/>
    <cellStyle name="Normal 3 29" xfId="13151" xr:uid="{00000000-0005-0000-0000-000066330000}"/>
    <cellStyle name="Normal 3 29 2" xfId="13152" xr:uid="{00000000-0005-0000-0000-000067330000}"/>
    <cellStyle name="Normal 3 29 3" xfId="13153" xr:uid="{00000000-0005-0000-0000-000068330000}"/>
    <cellStyle name="Normal 3 3" xfId="13154" xr:uid="{00000000-0005-0000-0000-000069330000}"/>
    <cellStyle name="Normal 3 3 10" xfId="13155" xr:uid="{00000000-0005-0000-0000-00006A330000}"/>
    <cellStyle name="Normal 3 3 11" xfId="13156" xr:uid="{00000000-0005-0000-0000-00006B330000}"/>
    <cellStyle name="Normal 3 3 12" xfId="13157" xr:uid="{00000000-0005-0000-0000-00006C330000}"/>
    <cellStyle name="Normal 3 3 2" xfId="13158" xr:uid="{00000000-0005-0000-0000-00006D330000}"/>
    <cellStyle name="Normal 3 3 2 2" xfId="13159" xr:uid="{00000000-0005-0000-0000-00006E330000}"/>
    <cellStyle name="Normal 3 3 2 3" xfId="13160" xr:uid="{00000000-0005-0000-0000-00006F330000}"/>
    <cellStyle name="Normal 3 3 2 4" xfId="13161" xr:uid="{00000000-0005-0000-0000-000070330000}"/>
    <cellStyle name="Normal 3 3 2 5" xfId="13162" xr:uid="{00000000-0005-0000-0000-000071330000}"/>
    <cellStyle name="Normal 3 3 3" xfId="13163" xr:uid="{00000000-0005-0000-0000-000072330000}"/>
    <cellStyle name="Normal 3 3 3 2" xfId="13164" xr:uid="{00000000-0005-0000-0000-000073330000}"/>
    <cellStyle name="Normal 3 3 3 3" xfId="13165" xr:uid="{00000000-0005-0000-0000-000074330000}"/>
    <cellStyle name="Normal 3 3 3 4" xfId="13166" xr:uid="{00000000-0005-0000-0000-000075330000}"/>
    <cellStyle name="Normal 3 3 3 5" xfId="13167" xr:uid="{00000000-0005-0000-0000-000076330000}"/>
    <cellStyle name="Normal 3 3 3 6" xfId="13168" xr:uid="{00000000-0005-0000-0000-000077330000}"/>
    <cellStyle name="Normal 3 3 4" xfId="13169" xr:uid="{00000000-0005-0000-0000-000078330000}"/>
    <cellStyle name="Normal 3 3 4 2" xfId="13170" xr:uid="{00000000-0005-0000-0000-000079330000}"/>
    <cellStyle name="Normal 3 3 4 3" xfId="13171" xr:uid="{00000000-0005-0000-0000-00007A330000}"/>
    <cellStyle name="Normal 3 3 4 4" xfId="13172" xr:uid="{00000000-0005-0000-0000-00007B330000}"/>
    <cellStyle name="Normal 3 3 5" xfId="13173" xr:uid="{00000000-0005-0000-0000-00007C330000}"/>
    <cellStyle name="Normal 3 3 5 2" xfId="13174" xr:uid="{00000000-0005-0000-0000-00007D330000}"/>
    <cellStyle name="Normal 3 3 5 2 2" xfId="13175" xr:uid="{00000000-0005-0000-0000-00007E330000}"/>
    <cellStyle name="Normal 3 3 5 3" xfId="13176" xr:uid="{00000000-0005-0000-0000-00007F330000}"/>
    <cellStyle name="Normal 3 3 6" xfId="13177" xr:uid="{00000000-0005-0000-0000-000080330000}"/>
    <cellStyle name="Normal 3 3 6 2" xfId="13178" xr:uid="{00000000-0005-0000-0000-000081330000}"/>
    <cellStyle name="Normal 3 3 6 2 2" xfId="13179" xr:uid="{00000000-0005-0000-0000-000082330000}"/>
    <cellStyle name="Normal 3 3 6 3" xfId="13180" xr:uid="{00000000-0005-0000-0000-000083330000}"/>
    <cellStyle name="Normal 3 3 7" xfId="13181" xr:uid="{00000000-0005-0000-0000-000084330000}"/>
    <cellStyle name="Normal 3 3 7 2" xfId="13182" xr:uid="{00000000-0005-0000-0000-000085330000}"/>
    <cellStyle name="Normal 3 3 7 2 2" xfId="13183" xr:uid="{00000000-0005-0000-0000-000086330000}"/>
    <cellStyle name="Normal 3 3 7 3" xfId="13184" xr:uid="{00000000-0005-0000-0000-000087330000}"/>
    <cellStyle name="Normal 3 3 8" xfId="13185" xr:uid="{00000000-0005-0000-0000-000088330000}"/>
    <cellStyle name="Normal 3 3 8 2" xfId="13186" xr:uid="{00000000-0005-0000-0000-000089330000}"/>
    <cellStyle name="Normal 3 3 9" xfId="13187" xr:uid="{00000000-0005-0000-0000-00008A330000}"/>
    <cellStyle name="Normal 3 30" xfId="13188" xr:uid="{00000000-0005-0000-0000-00008B330000}"/>
    <cellStyle name="Normal 3 30 2" xfId="13189" xr:uid="{00000000-0005-0000-0000-00008C330000}"/>
    <cellStyle name="Normal 3 30 3" xfId="13190" xr:uid="{00000000-0005-0000-0000-00008D330000}"/>
    <cellStyle name="Normal 3 31" xfId="13191" xr:uid="{00000000-0005-0000-0000-00008E330000}"/>
    <cellStyle name="Normal 3 31 2" xfId="13192" xr:uid="{00000000-0005-0000-0000-00008F330000}"/>
    <cellStyle name="Normal 3 31 3" xfId="13193" xr:uid="{00000000-0005-0000-0000-000090330000}"/>
    <cellStyle name="Normal 3 32" xfId="13194" xr:uid="{00000000-0005-0000-0000-000091330000}"/>
    <cellStyle name="Normal 3 32 2" xfId="13195" xr:uid="{00000000-0005-0000-0000-000092330000}"/>
    <cellStyle name="Normal 3 32 3" xfId="13196" xr:uid="{00000000-0005-0000-0000-000093330000}"/>
    <cellStyle name="Normal 3 33" xfId="13197" xr:uid="{00000000-0005-0000-0000-000094330000}"/>
    <cellStyle name="Normal 3 33 2" xfId="13198" xr:uid="{00000000-0005-0000-0000-000095330000}"/>
    <cellStyle name="Normal 3 33 3" xfId="13199" xr:uid="{00000000-0005-0000-0000-000096330000}"/>
    <cellStyle name="Normal 3 34" xfId="13200" xr:uid="{00000000-0005-0000-0000-000097330000}"/>
    <cellStyle name="Normal 3 34 2" xfId="13201" xr:uid="{00000000-0005-0000-0000-000098330000}"/>
    <cellStyle name="Normal 3 34 3" xfId="13202" xr:uid="{00000000-0005-0000-0000-000099330000}"/>
    <cellStyle name="Normal 3 35" xfId="13203" xr:uid="{00000000-0005-0000-0000-00009A330000}"/>
    <cellStyle name="Normal 3 35 2" xfId="13204" xr:uid="{00000000-0005-0000-0000-00009B330000}"/>
    <cellStyle name="Normal 3 35 3" xfId="13205" xr:uid="{00000000-0005-0000-0000-00009C330000}"/>
    <cellStyle name="Normal 3 36" xfId="13206" xr:uid="{00000000-0005-0000-0000-00009D330000}"/>
    <cellStyle name="Normal 3 36 2" xfId="13207" xr:uid="{00000000-0005-0000-0000-00009E330000}"/>
    <cellStyle name="Normal 3 36 3" xfId="13208" xr:uid="{00000000-0005-0000-0000-00009F330000}"/>
    <cellStyle name="Normal 3 37" xfId="13209" xr:uid="{00000000-0005-0000-0000-0000A0330000}"/>
    <cellStyle name="Normal 3 37 2" xfId="13210" xr:uid="{00000000-0005-0000-0000-0000A1330000}"/>
    <cellStyle name="Normal 3 37 3" xfId="13211" xr:uid="{00000000-0005-0000-0000-0000A2330000}"/>
    <cellStyle name="Normal 3 38" xfId="13212" xr:uid="{00000000-0005-0000-0000-0000A3330000}"/>
    <cellStyle name="Normal 3 38 2" xfId="13213" xr:uid="{00000000-0005-0000-0000-0000A4330000}"/>
    <cellStyle name="Normal 3 38 3" xfId="13214" xr:uid="{00000000-0005-0000-0000-0000A5330000}"/>
    <cellStyle name="Normal 3 39" xfId="13215" xr:uid="{00000000-0005-0000-0000-0000A6330000}"/>
    <cellStyle name="Normal 3 39 2" xfId="13216" xr:uid="{00000000-0005-0000-0000-0000A7330000}"/>
    <cellStyle name="Normal 3 39 3" xfId="13217" xr:uid="{00000000-0005-0000-0000-0000A8330000}"/>
    <cellStyle name="Normal 3 4" xfId="13218" xr:uid="{00000000-0005-0000-0000-0000A9330000}"/>
    <cellStyle name="Normal 3 4 2" xfId="13219" xr:uid="{00000000-0005-0000-0000-0000AA330000}"/>
    <cellStyle name="Normal 3 4 2 2" xfId="13220" xr:uid="{00000000-0005-0000-0000-0000AB330000}"/>
    <cellStyle name="Normal 3 4 2 2 2" xfId="13221" xr:uid="{00000000-0005-0000-0000-0000AC330000}"/>
    <cellStyle name="Normal 3 4 2 3" xfId="13222" xr:uid="{00000000-0005-0000-0000-0000AD330000}"/>
    <cellStyle name="Normal 3 4 3" xfId="13223" xr:uid="{00000000-0005-0000-0000-0000AE330000}"/>
    <cellStyle name="Normal 3 4 3 2" xfId="13224" xr:uid="{00000000-0005-0000-0000-0000AF330000}"/>
    <cellStyle name="Normal 3 4 3 3" xfId="13225" xr:uid="{00000000-0005-0000-0000-0000B0330000}"/>
    <cellStyle name="Normal 3 4 4" xfId="13226" xr:uid="{00000000-0005-0000-0000-0000B1330000}"/>
    <cellStyle name="Normal 3 4 4 2" xfId="13227" xr:uid="{00000000-0005-0000-0000-0000B2330000}"/>
    <cellStyle name="Normal 3 4 5" xfId="13228" xr:uid="{00000000-0005-0000-0000-0000B3330000}"/>
    <cellStyle name="Normal 3 40" xfId="13229" xr:uid="{00000000-0005-0000-0000-0000B4330000}"/>
    <cellStyle name="Normal 3 40 2" xfId="13230" xr:uid="{00000000-0005-0000-0000-0000B5330000}"/>
    <cellStyle name="Normal 3 40 3" xfId="13231" xr:uid="{00000000-0005-0000-0000-0000B6330000}"/>
    <cellStyle name="Normal 3 41" xfId="13232" xr:uid="{00000000-0005-0000-0000-0000B7330000}"/>
    <cellStyle name="Normal 3 41 2" xfId="13233" xr:uid="{00000000-0005-0000-0000-0000B8330000}"/>
    <cellStyle name="Normal 3 41 3" xfId="13234" xr:uid="{00000000-0005-0000-0000-0000B9330000}"/>
    <cellStyle name="Normal 3 42" xfId="13235" xr:uid="{00000000-0005-0000-0000-0000BA330000}"/>
    <cellStyle name="Normal 3 42 2" xfId="13236" xr:uid="{00000000-0005-0000-0000-0000BB330000}"/>
    <cellStyle name="Normal 3 42 3" xfId="13237" xr:uid="{00000000-0005-0000-0000-0000BC330000}"/>
    <cellStyle name="Normal 3 43" xfId="13238" xr:uid="{00000000-0005-0000-0000-0000BD330000}"/>
    <cellStyle name="Normal 3 43 2" xfId="13239" xr:uid="{00000000-0005-0000-0000-0000BE330000}"/>
    <cellStyle name="Normal 3 43 3" xfId="13240" xr:uid="{00000000-0005-0000-0000-0000BF330000}"/>
    <cellStyle name="Normal 3 44" xfId="13241" xr:uid="{00000000-0005-0000-0000-0000C0330000}"/>
    <cellStyle name="Normal 3 44 2" xfId="13242" xr:uid="{00000000-0005-0000-0000-0000C1330000}"/>
    <cellStyle name="Normal 3 44 3" xfId="13243" xr:uid="{00000000-0005-0000-0000-0000C2330000}"/>
    <cellStyle name="Normal 3 45" xfId="13244" xr:uid="{00000000-0005-0000-0000-0000C3330000}"/>
    <cellStyle name="Normal 3 45 2" xfId="13245" xr:uid="{00000000-0005-0000-0000-0000C4330000}"/>
    <cellStyle name="Normal 3 45 3" xfId="13246" xr:uid="{00000000-0005-0000-0000-0000C5330000}"/>
    <cellStyle name="Normal 3 46" xfId="13247" xr:uid="{00000000-0005-0000-0000-0000C6330000}"/>
    <cellStyle name="Normal 3 46 2" xfId="13248" xr:uid="{00000000-0005-0000-0000-0000C7330000}"/>
    <cellStyle name="Normal 3 46 3" xfId="13249" xr:uid="{00000000-0005-0000-0000-0000C8330000}"/>
    <cellStyle name="Normal 3 47" xfId="13250" xr:uid="{00000000-0005-0000-0000-0000C9330000}"/>
    <cellStyle name="Normal 3 47 2" xfId="13251" xr:uid="{00000000-0005-0000-0000-0000CA330000}"/>
    <cellStyle name="Normal 3 47 3" xfId="13252" xr:uid="{00000000-0005-0000-0000-0000CB330000}"/>
    <cellStyle name="Normal 3 48" xfId="13253" xr:uid="{00000000-0005-0000-0000-0000CC330000}"/>
    <cellStyle name="Normal 3 48 2" xfId="13254" xr:uid="{00000000-0005-0000-0000-0000CD330000}"/>
    <cellStyle name="Normal 3 48 3" xfId="13255" xr:uid="{00000000-0005-0000-0000-0000CE330000}"/>
    <cellStyle name="Normal 3 49" xfId="13256" xr:uid="{00000000-0005-0000-0000-0000CF330000}"/>
    <cellStyle name="Normal 3 49 2" xfId="13257" xr:uid="{00000000-0005-0000-0000-0000D0330000}"/>
    <cellStyle name="Normal 3 49 3" xfId="13258" xr:uid="{00000000-0005-0000-0000-0000D1330000}"/>
    <cellStyle name="Normal 3 5" xfId="13259" xr:uid="{00000000-0005-0000-0000-0000D2330000}"/>
    <cellStyle name="Normal 3 5 2" xfId="13260" xr:uid="{00000000-0005-0000-0000-0000D3330000}"/>
    <cellStyle name="Normal 3 5 2 2" xfId="13261" xr:uid="{00000000-0005-0000-0000-0000D4330000}"/>
    <cellStyle name="Normal 3 5 2 3" xfId="13262" xr:uid="{00000000-0005-0000-0000-0000D5330000}"/>
    <cellStyle name="Normal 3 5 2 4" xfId="13263" xr:uid="{00000000-0005-0000-0000-0000D6330000}"/>
    <cellStyle name="Normal 3 5 3" xfId="13264" xr:uid="{00000000-0005-0000-0000-0000D7330000}"/>
    <cellStyle name="Normal 3 5 3 2" xfId="13265" xr:uid="{00000000-0005-0000-0000-0000D8330000}"/>
    <cellStyle name="Normal 3 5 3 3" xfId="13266" xr:uid="{00000000-0005-0000-0000-0000D9330000}"/>
    <cellStyle name="Normal 3 5 4" xfId="13267" xr:uid="{00000000-0005-0000-0000-0000DA330000}"/>
    <cellStyle name="Normal 3 5 4 2" xfId="13268" xr:uid="{00000000-0005-0000-0000-0000DB330000}"/>
    <cellStyle name="Normal 3 5 5" xfId="13269" xr:uid="{00000000-0005-0000-0000-0000DC330000}"/>
    <cellStyle name="Normal 3 5 6" xfId="13270" xr:uid="{00000000-0005-0000-0000-0000DD330000}"/>
    <cellStyle name="Normal 3 50" xfId="13271" xr:uid="{00000000-0005-0000-0000-0000DE330000}"/>
    <cellStyle name="Normal 3 50 2" xfId="13272" xr:uid="{00000000-0005-0000-0000-0000DF330000}"/>
    <cellStyle name="Normal 3 50 3" xfId="13273" xr:uid="{00000000-0005-0000-0000-0000E0330000}"/>
    <cellStyle name="Normal 3 51" xfId="13274" xr:uid="{00000000-0005-0000-0000-0000E1330000}"/>
    <cellStyle name="Normal 3 51 2" xfId="13275" xr:uid="{00000000-0005-0000-0000-0000E2330000}"/>
    <cellStyle name="Normal 3 51 3" xfId="13276" xr:uid="{00000000-0005-0000-0000-0000E3330000}"/>
    <cellStyle name="Normal 3 52" xfId="13277" xr:uid="{00000000-0005-0000-0000-0000E4330000}"/>
    <cellStyle name="Normal 3 52 2" xfId="13278" xr:uid="{00000000-0005-0000-0000-0000E5330000}"/>
    <cellStyle name="Normal 3 52 3" xfId="13279" xr:uid="{00000000-0005-0000-0000-0000E6330000}"/>
    <cellStyle name="Normal 3 53" xfId="13280" xr:uid="{00000000-0005-0000-0000-0000E7330000}"/>
    <cellStyle name="Normal 3 53 2" xfId="13281" xr:uid="{00000000-0005-0000-0000-0000E8330000}"/>
    <cellStyle name="Normal 3 53 3" xfId="13282" xr:uid="{00000000-0005-0000-0000-0000E9330000}"/>
    <cellStyle name="Normal 3 54" xfId="13283" xr:uid="{00000000-0005-0000-0000-0000EA330000}"/>
    <cellStyle name="Normal 3 54 2" xfId="13284" xr:uid="{00000000-0005-0000-0000-0000EB330000}"/>
    <cellStyle name="Normal 3 54 3" xfId="13285" xr:uid="{00000000-0005-0000-0000-0000EC330000}"/>
    <cellStyle name="Normal 3 55" xfId="13286" xr:uid="{00000000-0005-0000-0000-0000ED330000}"/>
    <cellStyle name="Normal 3 55 2" xfId="13287" xr:uid="{00000000-0005-0000-0000-0000EE330000}"/>
    <cellStyle name="Normal 3 55 3" xfId="13288" xr:uid="{00000000-0005-0000-0000-0000EF330000}"/>
    <cellStyle name="Normal 3 56" xfId="13289" xr:uid="{00000000-0005-0000-0000-0000F0330000}"/>
    <cellStyle name="Normal 3 56 2" xfId="13290" xr:uid="{00000000-0005-0000-0000-0000F1330000}"/>
    <cellStyle name="Normal 3 56 3" xfId="13291" xr:uid="{00000000-0005-0000-0000-0000F2330000}"/>
    <cellStyle name="Normal 3 57" xfId="13292" xr:uid="{00000000-0005-0000-0000-0000F3330000}"/>
    <cellStyle name="Normal 3 57 2" xfId="13293" xr:uid="{00000000-0005-0000-0000-0000F4330000}"/>
    <cellStyle name="Normal 3 57 3" xfId="13294" xr:uid="{00000000-0005-0000-0000-0000F5330000}"/>
    <cellStyle name="Normal 3 58" xfId="13295" xr:uid="{00000000-0005-0000-0000-0000F6330000}"/>
    <cellStyle name="Normal 3 58 2" xfId="13296" xr:uid="{00000000-0005-0000-0000-0000F7330000}"/>
    <cellStyle name="Normal 3 58 3" xfId="13297" xr:uid="{00000000-0005-0000-0000-0000F8330000}"/>
    <cellStyle name="Normal 3 59" xfId="13298" xr:uid="{00000000-0005-0000-0000-0000F9330000}"/>
    <cellStyle name="Normal 3 59 2" xfId="13299" xr:uid="{00000000-0005-0000-0000-0000FA330000}"/>
    <cellStyle name="Normal 3 59 3" xfId="13300" xr:uid="{00000000-0005-0000-0000-0000FB330000}"/>
    <cellStyle name="Normal 3 6" xfId="13301" xr:uid="{00000000-0005-0000-0000-0000FC330000}"/>
    <cellStyle name="Normal 3 6 2" xfId="13302" xr:uid="{00000000-0005-0000-0000-0000FD330000}"/>
    <cellStyle name="Normal 3 6 2 2" xfId="13303" xr:uid="{00000000-0005-0000-0000-0000FE330000}"/>
    <cellStyle name="Normal 3 6 2 2 2" xfId="13304" xr:uid="{00000000-0005-0000-0000-0000FF330000}"/>
    <cellStyle name="Normal 3 6 2 3" xfId="13305" xr:uid="{00000000-0005-0000-0000-000000340000}"/>
    <cellStyle name="Normal 3 6 2 4" xfId="13306" xr:uid="{00000000-0005-0000-0000-000001340000}"/>
    <cellStyle name="Normal 3 6 2 5" xfId="13307" xr:uid="{00000000-0005-0000-0000-000002340000}"/>
    <cellStyle name="Normal 3 6 2 6" xfId="13308" xr:uid="{00000000-0005-0000-0000-000003340000}"/>
    <cellStyle name="Normal 3 6 3" xfId="13309" xr:uid="{00000000-0005-0000-0000-000004340000}"/>
    <cellStyle name="Normal 3 6 3 2" xfId="13310" xr:uid="{00000000-0005-0000-0000-000005340000}"/>
    <cellStyle name="Normal 3 6 4" xfId="13311" xr:uid="{00000000-0005-0000-0000-000006340000}"/>
    <cellStyle name="Normal 3 6 5" xfId="13312" xr:uid="{00000000-0005-0000-0000-000007340000}"/>
    <cellStyle name="Normal 3 6 5 2" xfId="13313" xr:uid="{00000000-0005-0000-0000-000008340000}"/>
    <cellStyle name="Normal 3 6 6" xfId="13314" xr:uid="{00000000-0005-0000-0000-000009340000}"/>
    <cellStyle name="Normal 3 60" xfId="13315" xr:uid="{00000000-0005-0000-0000-00000A340000}"/>
    <cellStyle name="Normal 3 60 2" xfId="13316" xr:uid="{00000000-0005-0000-0000-00000B340000}"/>
    <cellStyle name="Normal 3 60 3" xfId="13317" xr:uid="{00000000-0005-0000-0000-00000C340000}"/>
    <cellStyle name="Normal 3 61" xfId="13318" xr:uid="{00000000-0005-0000-0000-00000D340000}"/>
    <cellStyle name="Normal 3 61 2" xfId="13319" xr:uid="{00000000-0005-0000-0000-00000E340000}"/>
    <cellStyle name="Normal 3 61 3" xfId="13320" xr:uid="{00000000-0005-0000-0000-00000F340000}"/>
    <cellStyle name="Normal 3 62" xfId="13321" xr:uid="{00000000-0005-0000-0000-000010340000}"/>
    <cellStyle name="Normal 3 62 2" xfId="13322" xr:uid="{00000000-0005-0000-0000-000011340000}"/>
    <cellStyle name="Normal 3 62 3" xfId="13323" xr:uid="{00000000-0005-0000-0000-000012340000}"/>
    <cellStyle name="Normal 3 63" xfId="13324" xr:uid="{00000000-0005-0000-0000-000013340000}"/>
    <cellStyle name="Normal 3 63 2" xfId="13325" xr:uid="{00000000-0005-0000-0000-000014340000}"/>
    <cellStyle name="Normal 3 63 2 2" xfId="13326" xr:uid="{00000000-0005-0000-0000-000015340000}"/>
    <cellStyle name="Normal 3 64" xfId="13327" xr:uid="{00000000-0005-0000-0000-000016340000}"/>
    <cellStyle name="Normal 3 64 2" xfId="13328" xr:uid="{00000000-0005-0000-0000-000017340000}"/>
    <cellStyle name="Normal 3 64 3" xfId="13329" xr:uid="{00000000-0005-0000-0000-000018340000}"/>
    <cellStyle name="Normal 3 65" xfId="13330" xr:uid="{00000000-0005-0000-0000-000019340000}"/>
    <cellStyle name="Normal 3 66" xfId="13331" xr:uid="{00000000-0005-0000-0000-00001A340000}"/>
    <cellStyle name="Normal 3 67" xfId="13332" xr:uid="{00000000-0005-0000-0000-00001B340000}"/>
    <cellStyle name="Normal 3 68" xfId="13333" xr:uid="{00000000-0005-0000-0000-00001C340000}"/>
    <cellStyle name="Normal 3 69" xfId="13334" xr:uid="{00000000-0005-0000-0000-00001D340000}"/>
    <cellStyle name="Normal 3 7" xfId="13335" xr:uid="{00000000-0005-0000-0000-00001E340000}"/>
    <cellStyle name="Normal 3 7 2" xfId="13336" xr:uid="{00000000-0005-0000-0000-00001F340000}"/>
    <cellStyle name="Normal 3 7 2 2" xfId="13337" xr:uid="{00000000-0005-0000-0000-000020340000}"/>
    <cellStyle name="Normal 3 7 2 2 2" xfId="13338" xr:uid="{00000000-0005-0000-0000-000021340000}"/>
    <cellStyle name="Normal 3 7 2 3" xfId="13339" xr:uid="{00000000-0005-0000-0000-000022340000}"/>
    <cellStyle name="Normal 3 7 2 3 2" xfId="13340" xr:uid="{00000000-0005-0000-0000-000023340000}"/>
    <cellStyle name="Normal 3 7 2 4" xfId="13341" xr:uid="{00000000-0005-0000-0000-000024340000}"/>
    <cellStyle name="Normal 3 7 2 4 2" xfId="13342" xr:uid="{00000000-0005-0000-0000-000025340000}"/>
    <cellStyle name="Normal 3 7 2 5" xfId="13343" xr:uid="{00000000-0005-0000-0000-000026340000}"/>
    <cellStyle name="Normal 3 7 3" xfId="13344" xr:uid="{00000000-0005-0000-0000-000027340000}"/>
    <cellStyle name="Normal 3 7 4" xfId="13345" xr:uid="{00000000-0005-0000-0000-000028340000}"/>
    <cellStyle name="Normal 3 7 5" xfId="13346" xr:uid="{00000000-0005-0000-0000-000029340000}"/>
    <cellStyle name="Normal 3 7 5 2" xfId="13347" xr:uid="{00000000-0005-0000-0000-00002A340000}"/>
    <cellStyle name="Normal 3 8" xfId="13348" xr:uid="{00000000-0005-0000-0000-00002B340000}"/>
    <cellStyle name="Normal 3 8 2" xfId="13349" xr:uid="{00000000-0005-0000-0000-00002C340000}"/>
    <cellStyle name="Normal 3 8 3" xfId="13350" xr:uid="{00000000-0005-0000-0000-00002D340000}"/>
    <cellStyle name="Normal 3 8 4" xfId="13351" xr:uid="{00000000-0005-0000-0000-00002E340000}"/>
    <cellStyle name="Normal 3 9" xfId="13352" xr:uid="{00000000-0005-0000-0000-00002F340000}"/>
    <cellStyle name="Normal 3 9 2" xfId="13353" xr:uid="{00000000-0005-0000-0000-000030340000}"/>
    <cellStyle name="Normal 3 9 2 2" xfId="13354" xr:uid="{00000000-0005-0000-0000-000031340000}"/>
    <cellStyle name="Normal 3 9 2 3" xfId="13355" xr:uid="{00000000-0005-0000-0000-000032340000}"/>
    <cellStyle name="Normal 3 9 2 4" xfId="13356" xr:uid="{00000000-0005-0000-0000-000033340000}"/>
    <cellStyle name="Normal 3 9 3" xfId="13357" xr:uid="{00000000-0005-0000-0000-000034340000}"/>
    <cellStyle name="Normal 3 9 4" xfId="13358" xr:uid="{00000000-0005-0000-0000-000035340000}"/>
    <cellStyle name="Normal 3 9 5" xfId="13359" xr:uid="{00000000-0005-0000-0000-000036340000}"/>
    <cellStyle name="Normal 3 9 6" xfId="13360" xr:uid="{00000000-0005-0000-0000-000037340000}"/>
    <cellStyle name="Normal 30" xfId="13361" xr:uid="{00000000-0005-0000-0000-000038340000}"/>
    <cellStyle name="Normal 30 2" xfId="13362" xr:uid="{00000000-0005-0000-0000-000039340000}"/>
    <cellStyle name="Normal 30 2 2" xfId="13363" xr:uid="{00000000-0005-0000-0000-00003A340000}"/>
    <cellStyle name="Normal 30 2 3" xfId="13364" xr:uid="{00000000-0005-0000-0000-00003B340000}"/>
    <cellStyle name="Normal 30 3" xfId="13365" xr:uid="{00000000-0005-0000-0000-00003C340000}"/>
    <cellStyle name="Normal 30 4" xfId="13366" xr:uid="{00000000-0005-0000-0000-00003D340000}"/>
    <cellStyle name="Normal 31" xfId="13367" xr:uid="{00000000-0005-0000-0000-00003E340000}"/>
    <cellStyle name="Normal 31 2" xfId="13368" xr:uid="{00000000-0005-0000-0000-00003F340000}"/>
    <cellStyle name="Normal 31 2 2" xfId="13369" xr:uid="{00000000-0005-0000-0000-000040340000}"/>
    <cellStyle name="Normal 31 2 3" xfId="13370" xr:uid="{00000000-0005-0000-0000-000041340000}"/>
    <cellStyle name="Normal 31 3" xfId="13371" xr:uid="{00000000-0005-0000-0000-000042340000}"/>
    <cellStyle name="Normal 31 4" xfId="13372" xr:uid="{00000000-0005-0000-0000-000043340000}"/>
    <cellStyle name="Normal 32" xfId="13373" xr:uid="{00000000-0005-0000-0000-000044340000}"/>
    <cellStyle name="Normal 32 2" xfId="13374" xr:uid="{00000000-0005-0000-0000-000045340000}"/>
    <cellStyle name="Normal 32 2 2" xfId="13375" xr:uid="{00000000-0005-0000-0000-000046340000}"/>
    <cellStyle name="Normal 32 2 3" xfId="13376" xr:uid="{00000000-0005-0000-0000-000047340000}"/>
    <cellStyle name="Normal 32 3" xfId="13377" xr:uid="{00000000-0005-0000-0000-000048340000}"/>
    <cellStyle name="Normal 32 4" xfId="13378" xr:uid="{00000000-0005-0000-0000-000049340000}"/>
    <cellStyle name="Normal 33" xfId="13379" xr:uid="{00000000-0005-0000-0000-00004A340000}"/>
    <cellStyle name="Normal 33 2" xfId="13380" xr:uid="{00000000-0005-0000-0000-00004B340000}"/>
    <cellStyle name="Normal 33 2 2" xfId="13381" xr:uid="{00000000-0005-0000-0000-00004C340000}"/>
    <cellStyle name="Normal 33 2 3" xfId="13382" xr:uid="{00000000-0005-0000-0000-00004D340000}"/>
    <cellStyle name="Normal 33 3" xfId="13383" xr:uid="{00000000-0005-0000-0000-00004E340000}"/>
    <cellStyle name="Normal 33 4" xfId="13384" xr:uid="{00000000-0005-0000-0000-00004F340000}"/>
    <cellStyle name="Normal 34" xfId="13385" xr:uid="{00000000-0005-0000-0000-000050340000}"/>
    <cellStyle name="Normal 34 2" xfId="13386" xr:uid="{00000000-0005-0000-0000-000051340000}"/>
    <cellStyle name="Normal 34 2 2" xfId="13387" xr:uid="{00000000-0005-0000-0000-000052340000}"/>
    <cellStyle name="Normal 34 2 3" xfId="13388" xr:uid="{00000000-0005-0000-0000-000053340000}"/>
    <cellStyle name="Normal 34 3" xfId="13389" xr:uid="{00000000-0005-0000-0000-000054340000}"/>
    <cellStyle name="Normal 34 4" xfId="13390" xr:uid="{00000000-0005-0000-0000-000055340000}"/>
    <cellStyle name="Normal 35" xfId="13391" xr:uid="{00000000-0005-0000-0000-000056340000}"/>
    <cellStyle name="Normal 35 2" xfId="13392" xr:uid="{00000000-0005-0000-0000-000057340000}"/>
    <cellStyle name="Normal 35 2 2" xfId="13393" xr:uid="{00000000-0005-0000-0000-000058340000}"/>
    <cellStyle name="Normal 35 2 2 2" xfId="13394" xr:uid="{00000000-0005-0000-0000-000059340000}"/>
    <cellStyle name="Normal 35 2 2 3" xfId="13395" xr:uid="{00000000-0005-0000-0000-00005A340000}"/>
    <cellStyle name="Normal 35 2 3" xfId="13396" xr:uid="{00000000-0005-0000-0000-00005B340000}"/>
    <cellStyle name="Normal 35 2 4" xfId="13397" xr:uid="{00000000-0005-0000-0000-00005C340000}"/>
    <cellStyle name="Normal 35 2 5" xfId="13398" xr:uid="{00000000-0005-0000-0000-00005D340000}"/>
    <cellStyle name="Normal 35 2 6" xfId="13399" xr:uid="{00000000-0005-0000-0000-00005E340000}"/>
    <cellStyle name="Normal 35 3" xfId="13400" xr:uid="{00000000-0005-0000-0000-00005F340000}"/>
    <cellStyle name="Normal 35 3 2" xfId="13401" xr:uid="{00000000-0005-0000-0000-000060340000}"/>
    <cellStyle name="Normal 35 3 3" xfId="13402" xr:uid="{00000000-0005-0000-0000-000061340000}"/>
    <cellStyle name="Normal 35 4" xfId="13403" xr:uid="{00000000-0005-0000-0000-000062340000}"/>
    <cellStyle name="Normal 35 5" xfId="13404" xr:uid="{00000000-0005-0000-0000-000063340000}"/>
    <cellStyle name="Normal 35 6" xfId="13405" xr:uid="{00000000-0005-0000-0000-000064340000}"/>
    <cellStyle name="Normal 35 7" xfId="13406" xr:uid="{00000000-0005-0000-0000-000065340000}"/>
    <cellStyle name="Normal 36" xfId="13407" xr:uid="{00000000-0005-0000-0000-000066340000}"/>
    <cellStyle name="Normal 36 2" xfId="13408" xr:uid="{00000000-0005-0000-0000-000067340000}"/>
    <cellStyle name="Normal 36 2 2" xfId="13409" xr:uid="{00000000-0005-0000-0000-000068340000}"/>
    <cellStyle name="Normal 36 2 3" xfId="13410" xr:uid="{00000000-0005-0000-0000-000069340000}"/>
    <cellStyle name="Normal 36 2 4" xfId="13411" xr:uid="{00000000-0005-0000-0000-00006A340000}"/>
    <cellStyle name="Normal 36 3" xfId="13412" xr:uid="{00000000-0005-0000-0000-00006B340000}"/>
    <cellStyle name="Normal 36 4" xfId="13413" xr:uid="{00000000-0005-0000-0000-00006C340000}"/>
    <cellStyle name="Normal 36 5" xfId="13414" xr:uid="{00000000-0005-0000-0000-00006D340000}"/>
    <cellStyle name="Normal 37" xfId="13415" xr:uid="{00000000-0005-0000-0000-00006E340000}"/>
    <cellStyle name="Normal 37 2" xfId="13416" xr:uid="{00000000-0005-0000-0000-00006F340000}"/>
    <cellStyle name="Normal 37 2 2" xfId="13417" xr:uid="{00000000-0005-0000-0000-000070340000}"/>
    <cellStyle name="Normal 37 2 3" xfId="13418" xr:uid="{00000000-0005-0000-0000-000071340000}"/>
    <cellStyle name="Normal 37 2 4" xfId="13419" xr:uid="{00000000-0005-0000-0000-000072340000}"/>
    <cellStyle name="Normal 37 2 5" xfId="13420" xr:uid="{00000000-0005-0000-0000-000073340000}"/>
    <cellStyle name="Normal 37 3" xfId="13421" xr:uid="{00000000-0005-0000-0000-000074340000}"/>
    <cellStyle name="Normal 37 4" xfId="13422" xr:uid="{00000000-0005-0000-0000-000075340000}"/>
    <cellStyle name="Normal 37 5" xfId="13423" xr:uid="{00000000-0005-0000-0000-000076340000}"/>
    <cellStyle name="Normal 37 6" xfId="13424" xr:uid="{00000000-0005-0000-0000-000077340000}"/>
    <cellStyle name="Normal 38" xfId="13425" xr:uid="{00000000-0005-0000-0000-000078340000}"/>
    <cellStyle name="Normal 38 2" xfId="13426" xr:uid="{00000000-0005-0000-0000-000079340000}"/>
    <cellStyle name="Normal 38 2 2" xfId="13427" xr:uid="{00000000-0005-0000-0000-00007A340000}"/>
    <cellStyle name="Normal 38 2 2 2" xfId="13428" xr:uid="{00000000-0005-0000-0000-00007B340000}"/>
    <cellStyle name="Normal 38 2 3" xfId="13429" xr:uid="{00000000-0005-0000-0000-00007C340000}"/>
    <cellStyle name="Normal 38 2 4" xfId="13430" xr:uid="{00000000-0005-0000-0000-00007D340000}"/>
    <cellStyle name="Normal 38 2 5" xfId="13431" xr:uid="{00000000-0005-0000-0000-00007E340000}"/>
    <cellStyle name="Normal 38 3" xfId="13432" xr:uid="{00000000-0005-0000-0000-00007F340000}"/>
    <cellStyle name="Normal 38 3 2" xfId="13433" xr:uid="{00000000-0005-0000-0000-000080340000}"/>
    <cellStyle name="Normal 38 3 2 2" xfId="13434" xr:uid="{00000000-0005-0000-0000-000081340000}"/>
    <cellStyle name="Normal 38 3 3" xfId="13435" xr:uid="{00000000-0005-0000-0000-000082340000}"/>
    <cellStyle name="Normal 38 3 4" xfId="13436" xr:uid="{00000000-0005-0000-0000-000083340000}"/>
    <cellStyle name="Normal 38 3 5" xfId="13437" xr:uid="{00000000-0005-0000-0000-000084340000}"/>
    <cellStyle name="Normal 38 4" xfId="13438" xr:uid="{00000000-0005-0000-0000-000085340000}"/>
    <cellStyle name="Normal 38 4 2" xfId="13439" xr:uid="{00000000-0005-0000-0000-000086340000}"/>
    <cellStyle name="Normal 38 5" xfId="13440" xr:uid="{00000000-0005-0000-0000-000087340000}"/>
    <cellStyle name="Normal 38 6" xfId="13441" xr:uid="{00000000-0005-0000-0000-000088340000}"/>
    <cellStyle name="Normal 38 7" xfId="13442" xr:uid="{00000000-0005-0000-0000-000089340000}"/>
    <cellStyle name="Normal 39" xfId="13443" xr:uid="{00000000-0005-0000-0000-00008A340000}"/>
    <cellStyle name="Normal 39 2" xfId="13444" xr:uid="{00000000-0005-0000-0000-00008B340000}"/>
    <cellStyle name="Normal 39 2 2" xfId="13445" xr:uid="{00000000-0005-0000-0000-00008C340000}"/>
    <cellStyle name="Normal 39 2 3" xfId="13446" xr:uid="{00000000-0005-0000-0000-00008D340000}"/>
    <cellStyle name="Normal 39 3" xfId="13447" xr:uid="{00000000-0005-0000-0000-00008E340000}"/>
    <cellStyle name="Normal 39 3 2" xfId="13448" xr:uid="{00000000-0005-0000-0000-00008F340000}"/>
    <cellStyle name="Normal 39 3 2 2" xfId="13449" xr:uid="{00000000-0005-0000-0000-000090340000}"/>
    <cellStyle name="Normal 39 3 3" xfId="13450" xr:uid="{00000000-0005-0000-0000-000091340000}"/>
    <cellStyle name="Normal 39 3 4" xfId="13451" xr:uid="{00000000-0005-0000-0000-000092340000}"/>
    <cellStyle name="Normal 39 3 5" xfId="13452" xr:uid="{00000000-0005-0000-0000-000093340000}"/>
    <cellStyle name="Normal 39 4" xfId="13453" xr:uid="{00000000-0005-0000-0000-000094340000}"/>
    <cellStyle name="Normal 39 4 2" xfId="13454" xr:uid="{00000000-0005-0000-0000-000095340000}"/>
    <cellStyle name="Normal 39 5" xfId="13455" xr:uid="{00000000-0005-0000-0000-000096340000}"/>
    <cellStyle name="Normal 39 6" xfId="13456" xr:uid="{00000000-0005-0000-0000-000097340000}"/>
    <cellStyle name="Normal 39 7" xfId="13457" xr:uid="{00000000-0005-0000-0000-000098340000}"/>
    <cellStyle name="Normal 39 8" xfId="13458" xr:uid="{00000000-0005-0000-0000-000099340000}"/>
    <cellStyle name="Normal 4" xfId="8" xr:uid="{00000000-0005-0000-0000-00009A340000}"/>
    <cellStyle name="Normal 4 10" xfId="13459" xr:uid="{00000000-0005-0000-0000-00009B340000}"/>
    <cellStyle name="Normal 4 10 2" xfId="13460" xr:uid="{00000000-0005-0000-0000-00009C340000}"/>
    <cellStyle name="Normal 4 10 3" xfId="13461" xr:uid="{00000000-0005-0000-0000-00009D340000}"/>
    <cellStyle name="Normal 4 11" xfId="13462" xr:uid="{00000000-0005-0000-0000-00009E340000}"/>
    <cellStyle name="Normal 4 11 2" xfId="13463" xr:uid="{00000000-0005-0000-0000-00009F340000}"/>
    <cellStyle name="Normal 4 11 3" xfId="13464" xr:uid="{00000000-0005-0000-0000-0000A0340000}"/>
    <cellStyle name="Normal 4 12" xfId="13465" xr:uid="{00000000-0005-0000-0000-0000A1340000}"/>
    <cellStyle name="Normal 4 12 2" xfId="13466" xr:uid="{00000000-0005-0000-0000-0000A2340000}"/>
    <cellStyle name="Normal 4 12 3" xfId="13467" xr:uid="{00000000-0005-0000-0000-0000A3340000}"/>
    <cellStyle name="Normal 4 13" xfId="13468" xr:uid="{00000000-0005-0000-0000-0000A4340000}"/>
    <cellStyle name="Normal 4 13 2" xfId="13469" xr:uid="{00000000-0005-0000-0000-0000A5340000}"/>
    <cellStyle name="Normal 4 13 3" xfId="13470" xr:uid="{00000000-0005-0000-0000-0000A6340000}"/>
    <cellStyle name="Normal 4 14" xfId="13471" xr:uid="{00000000-0005-0000-0000-0000A7340000}"/>
    <cellStyle name="Normal 4 14 2" xfId="13472" xr:uid="{00000000-0005-0000-0000-0000A8340000}"/>
    <cellStyle name="Normal 4 14 3" xfId="13473" xr:uid="{00000000-0005-0000-0000-0000A9340000}"/>
    <cellStyle name="Normal 4 14 4" xfId="13474" xr:uid="{00000000-0005-0000-0000-0000AA340000}"/>
    <cellStyle name="Normal 4 15" xfId="13475" xr:uid="{00000000-0005-0000-0000-0000AB340000}"/>
    <cellStyle name="Normal 4 15 2" xfId="13476" xr:uid="{00000000-0005-0000-0000-0000AC340000}"/>
    <cellStyle name="Normal 4 15 3" xfId="13477" xr:uid="{00000000-0005-0000-0000-0000AD340000}"/>
    <cellStyle name="Normal 4 16" xfId="13478" xr:uid="{00000000-0005-0000-0000-0000AE340000}"/>
    <cellStyle name="Normal 4 16 2" xfId="13479" xr:uid="{00000000-0005-0000-0000-0000AF340000}"/>
    <cellStyle name="Normal 4 16 3" xfId="13480" xr:uid="{00000000-0005-0000-0000-0000B0340000}"/>
    <cellStyle name="Normal 4 17" xfId="13481" xr:uid="{00000000-0005-0000-0000-0000B1340000}"/>
    <cellStyle name="Normal 4 17 2" xfId="13482" xr:uid="{00000000-0005-0000-0000-0000B2340000}"/>
    <cellStyle name="Normal 4 17 3" xfId="13483" xr:uid="{00000000-0005-0000-0000-0000B3340000}"/>
    <cellStyle name="Normal 4 18" xfId="13484" xr:uid="{00000000-0005-0000-0000-0000B4340000}"/>
    <cellStyle name="Normal 4 18 2" xfId="13485" xr:uid="{00000000-0005-0000-0000-0000B5340000}"/>
    <cellStyle name="Normal 4 18 3" xfId="13486" xr:uid="{00000000-0005-0000-0000-0000B6340000}"/>
    <cellStyle name="Normal 4 19" xfId="13487" xr:uid="{00000000-0005-0000-0000-0000B7340000}"/>
    <cellStyle name="Normal 4 19 2" xfId="13488" xr:uid="{00000000-0005-0000-0000-0000B8340000}"/>
    <cellStyle name="Normal 4 19 2 2" xfId="13489" xr:uid="{00000000-0005-0000-0000-0000B9340000}"/>
    <cellStyle name="Normal 4 19 2 2 2" xfId="13490" xr:uid="{00000000-0005-0000-0000-0000BA340000}"/>
    <cellStyle name="Normal 4 19 2 3" xfId="13491" xr:uid="{00000000-0005-0000-0000-0000BB340000}"/>
    <cellStyle name="Normal 4 19 2 4" xfId="13492" xr:uid="{00000000-0005-0000-0000-0000BC340000}"/>
    <cellStyle name="Normal 4 19 2 5" xfId="13493" xr:uid="{00000000-0005-0000-0000-0000BD340000}"/>
    <cellStyle name="Normal 4 19 3" xfId="13494" xr:uid="{00000000-0005-0000-0000-0000BE340000}"/>
    <cellStyle name="Normal 4 19 3 2" xfId="13495" xr:uid="{00000000-0005-0000-0000-0000BF340000}"/>
    <cellStyle name="Normal 4 19 3 3" xfId="13496" xr:uid="{00000000-0005-0000-0000-0000C0340000}"/>
    <cellStyle name="Normal 4 19 4" xfId="13497" xr:uid="{00000000-0005-0000-0000-0000C1340000}"/>
    <cellStyle name="Normal 4 19 5" xfId="13498" xr:uid="{00000000-0005-0000-0000-0000C2340000}"/>
    <cellStyle name="Normal 4 19 6" xfId="13499" xr:uid="{00000000-0005-0000-0000-0000C3340000}"/>
    <cellStyle name="Normal 4 19 7" xfId="13500" xr:uid="{00000000-0005-0000-0000-0000C4340000}"/>
    <cellStyle name="Normal 4 19 8" xfId="13501" xr:uid="{00000000-0005-0000-0000-0000C5340000}"/>
    <cellStyle name="Normal 4 19 9" xfId="13502" xr:uid="{00000000-0005-0000-0000-0000C6340000}"/>
    <cellStyle name="Normal 4 2" xfId="13503" xr:uid="{00000000-0005-0000-0000-0000C7340000}"/>
    <cellStyle name="Normal 4 2 10" xfId="13504" xr:uid="{00000000-0005-0000-0000-0000C8340000}"/>
    <cellStyle name="Normal 4 2 10 2" xfId="13505" xr:uid="{00000000-0005-0000-0000-0000C9340000}"/>
    <cellStyle name="Normal 4 2 11" xfId="13506" xr:uid="{00000000-0005-0000-0000-0000CA340000}"/>
    <cellStyle name="Normal 4 2 11 2" xfId="13507" xr:uid="{00000000-0005-0000-0000-0000CB340000}"/>
    <cellStyle name="Normal 4 2 12" xfId="13508" xr:uid="{00000000-0005-0000-0000-0000CC340000}"/>
    <cellStyle name="Normal 4 2 12 2" xfId="13509" xr:uid="{00000000-0005-0000-0000-0000CD340000}"/>
    <cellStyle name="Normal 4 2 13" xfId="13510" xr:uid="{00000000-0005-0000-0000-0000CE340000}"/>
    <cellStyle name="Normal 4 2 13 2" xfId="13511" xr:uid="{00000000-0005-0000-0000-0000CF340000}"/>
    <cellStyle name="Normal 4 2 14" xfId="13512" xr:uid="{00000000-0005-0000-0000-0000D0340000}"/>
    <cellStyle name="Normal 4 2 15" xfId="13513" xr:uid="{00000000-0005-0000-0000-0000D1340000}"/>
    <cellStyle name="Normal 4 2 15 2" xfId="13514" xr:uid="{00000000-0005-0000-0000-0000D2340000}"/>
    <cellStyle name="Normal 4 2 2" xfId="13515" xr:uid="{00000000-0005-0000-0000-0000D3340000}"/>
    <cellStyle name="Normal 4 2 2 2" xfId="13516" xr:uid="{00000000-0005-0000-0000-0000D4340000}"/>
    <cellStyle name="Normal 4 2 2 2 2" xfId="13517" xr:uid="{00000000-0005-0000-0000-0000D5340000}"/>
    <cellStyle name="Normal 4 2 2 2 2 2" xfId="13518" xr:uid="{00000000-0005-0000-0000-0000D6340000}"/>
    <cellStyle name="Normal 4 2 2 2 3" xfId="13519" xr:uid="{00000000-0005-0000-0000-0000D7340000}"/>
    <cellStyle name="Normal 4 2 2 2 4" xfId="13520" xr:uid="{00000000-0005-0000-0000-0000D8340000}"/>
    <cellStyle name="Normal 4 2 2 2 5" xfId="13521" xr:uid="{00000000-0005-0000-0000-0000D9340000}"/>
    <cellStyle name="Normal 4 2 2 2 6" xfId="13522" xr:uid="{00000000-0005-0000-0000-0000DA340000}"/>
    <cellStyle name="Normal 4 2 2 3" xfId="13523" xr:uid="{00000000-0005-0000-0000-0000DB340000}"/>
    <cellStyle name="Normal 4 2 2 3 2" xfId="13524" xr:uid="{00000000-0005-0000-0000-0000DC340000}"/>
    <cellStyle name="Normal 4 2 2 4" xfId="13525" xr:uid="{00000000-0005-0000-0000-0000DD340000}"/>
    <cellStyle name="Normal 4 2 2 5" xfId="13526" xr:uid="{00000000-0005-0000-0000-0000DE340000}"/>
    <cellStyle name="Normal 4 2 2 6" xfId="13527" xr:uid="{00000000-0005-0000-0000-0000DF340000}"/>
    <cellStyle name="Normal 4 2 3" xfId="13528" xr:uid="{00000000-0005-0000-0000-0000E0340000}"/>
    <cellStyle name="Normal 4 2 3 2" xfId="13529" xr:uid="{00000000-0005-0000-0000-0000E1340000}"/>
    <cellStyle name="Normal 4 2 3 2 2" xfId="13530" xr:uid="{00000000-0005-0000-0000-0000E2340000}"/>
    <cellStyle name="Normal 4 2 3 2 3" xfId="13531" xr:uid="{00000000-0005-0000-0000-0000E3340000}"/>
    <cellStyle name="Normal 4 2 3 2 4" xfId="13532" xr:uid="{00000000-0005-0000-0000-0000E4340000}"/>
    <cellStyle name="Normal 4 2 3 3" xfId="13533" xr:uid="{00000000-0005-0000-0000-0000E5340000}"/>
    <cellStyle name="Normal 4 2 3 3 2" xfId="13534" xr:uid="{00000000-0005-0000-0000-0000E6340000}"/>
    <cellStyle name="Normal 4 2 3 4" xfId="13535" xr:uid="{00000000-0005-0000-0000-0000E7340000}"/>
    <cellStyle name="Normal 4 2 3 5" xfId="13536" xr:uid="{00000000-0005-0000-0000-0000E8340000}"/>
    <cellStyle name="Normal 4 2 3 6" xfId="13537" xr:uid="{00000000-0005-0000-0000-0000E9340000}"/>
    <cellStyle name="Normal 4 2 3 7" xfId="13538" xr:uid="{00000000-0005-0000-0000-0000EA340000}"/>
    <cellStyle name="Normal 4 2 3 8" xfId="13539" xr:uid="{00000000-0005-0000-0000-0000EB340000}"/>
    <cellStyle name="Normal 4 2 4" xfId="13540" xr:uid="{00000000-0005-0000-0000-0000EC340000}"/>
    <cellStyle name="Normal 4 2 4 2" xfId="13541" xr:uid="{00000000-0005-0000-0000-0000ED340000}"/>
    <cellStyle name="Normal 4 2 4 3" xfId="13542" xr:uid="{00000000-0005-0000-0000-0000EE340000}"/>
    <cellStyle name="Normal 4 2 4 4" xfId="13543" xr:uid="{00000000-0005-0000-0000-0000EF340000}"/>
    <cellStyle name="Normal 4 2 4 5" xfId="13544" xr:uid="{00000000-0005-0000-0000-0000F0340000}"/>
    <cellStyle name="Normal 4 2 5" xfId="13545" xr:uid="{00000000-0005-0000-0000-0000F1340000}"/>
    <cellStyle name="Normal 4 2 5 2" xfId="13546" xr:uid="{00000000-0005-0000-0000-0000F2340000}"/>
    <cellStyle name="Normal 4 2 5 2 2" xfId="13547" xr:uid="{00000000-0005-0000-0000-0000F3340000}"/>
    <cellStyle name="Normal 4 2 5 3" xfId="13548" xr:uid="{00000000-0005-0000-0000-0000F4340000}"/>
    <cellStyle name="Normal 4 2 5 3 2" xfId="13549" xr:uid="{00000000-0005-0000-0000-0000F5340000}"/>
    <cellStyle name="Normal 4 2 5 4" xfId="13550" xr:uid="{00000000-0005-0000-0000-0000F6340000}"/>
    <cellStyle name="Normal 4 2 5 5" xfId="13551" xr:uid="{00000000-0005-0000-0000-0000F7340000}"/>
    <cellStyle name="Normal 4 2 5 6" xfId="13552" xr:uid="{00000000-0005-0000-0000-0000F8340000}"/>
    <cellStyle name="Normal 4 2 5 7" xfId="13553" xr:uid="{00000000-0005-0000-0000-0000F9340000}"/>
    <cellStyle name="Normal 4 2 6" xfId="13554" xr:uid="{00000000-0005-0000-0000-0000FA340000}"/>
    <cellStyle name="Normal 4 2 6 2" xfId="13555" xr:uid="{00000000-0005-0000-0000-0000FB340000}"/>
    <cellStyle name="Normal 4 2 6 3" xfId="13556" xr:uid="{00000000-0005-0000-0000-0000FC340000}"/>
    <cellStyle name="Normal 4 2 7" xfId="13557" xr:uid="{00000000-0005-0000-0000-0000FD340000}"/>
    <cellStyle name="Normal 4 2 7 2" xfId="13558" xr:uid="{00000000-0005-0000-0000-0000FE340000}"/>
    <cellStyle name="Normal 4 2 8" xfId="13559" xr:uid="{00000000-0005-0000-0000-0000FF340000}"/>
    <cellStyle name="Normal 4 2 8 2" xfId="13560" xr:uid="{00000000-0005-0000-0000-000000350000}"/>
    <cellStyle name="Normal 4 2 9" xfId="13561" xr:uid="{00000000-0005-0000-0000-000001350000}"/>
    <cellStyle name="Normal 4 2 9 2" xfId="13562" xr:uid="{00000000-0005-0000-0000-000002350000}"/>
    <cellStyle name="Normal 4 20" xfId="13563" xr:uid="{00000000-0005-0000-0000-000003350000}"/>
    <cellStyle name="Normal 4 20 2" xfId="13564" xr:uid="{00000000-0005-0000-0000-000004350000}"/>
    <cellStyle name="Normal 4 20 2 2" xfId="13565" xr:uid="{00000000-0005-0000-0000-000005350000}"/>
    <cellStyle name="Normal 4 20 2 2 2" xfId="13566" xr:uid="{00000000-0005-0000-0000-000006350000}"/>
    <cellStyle name="Normal 4 20 2 3" xfId="13567" xr:uid="{00000000-0005-0000-0000-000007350000}"/>
    <cellStyle name="Normal 4 20 2 4" xfId="13568" xr:uid="{00000000-0005-0000-0000-000008350000}"/>
    <cellStyle name="Normal 4 20 2 5" xfId="13569" xr:uid="{00000000-0005-0000-0000-000009350000}"/>
    <cellStyle name="Normal 4 20 3" xfId="13570" xr:uid="{00000000-0005-0000-0000-00000A350000}"/>
    <cellStyle name="Normal 4 20 3 2" xfId="13571" xr:uid="{00000000-0005-0000-0000-00000B350000}"/>
    <cellStyle name="Normal 4 20 3 3" xfId="13572" xr:uid="{00000000-0005-0000-0000-00000C350000}"/>
    <cellStyle name="Normal 4 20 4" xfId="13573" xr:uid="{00000000-0005-0000-0000-00000D350000}"/>
    <cellStyle name="Normal 4 20 5" xfId="13574" xr:uid="{00000000-0005-0000-0000-00000E350000}"/>
    <cellStyle name="Normal 4 20 6" xfId="13575" xr:uid="{00000000-0005-0000-0000-00000F350000}"/>
    <cellStyle name="Normal 4 20 7" xfId="13576" xr:uid="{00000000-0005-0000-0000-000010350000}"/>
    <cellStyle name="Normal 4 20 8" xfId="13577" xr:uid="{00000000-0005-0000-0000-000011350000}"/>
    <cellStyle name="Normal 4 20 9" xfId="13578" xr:uid="{00000000-0005-0000-0000-000012350000}"/>
    <cellStyle name="Normal 4 21" xfId="13579" xr:uid="{00000000-0005-0000-0000-000013350000}"/>
    <cellStyle name="Normal 4 21 2" xfId="13580" xr:uid="{00000000-0005-0000-0000-000014350000}"/>
    <cellStyle name="Normal 4 21 3" xfId="13581" xr:uid="{00000000-0005-0000-0000-000015350000}"/>
    <cellStyle name="Normal 4 22" xfId="13582" xr:uid="{00000000-0005-0000-0000-000016350000}"/>
    <cellStyle name="Normal 4 22 2" xfId="13583" xr:uid="{00000000-0005-0000-0000-000017350000}"/>
    <cellStyle name="Normal 4 22 3" xfId="13584" xr:uid="{00000000-0005-0000-0000-000018350000}"/>
    <cellStyle name="Normal 4 23" xfId="13585" xr:uid="{00000000-0005-0000-0000-000019350000}"/>
    <cellStyle name="Normal 4 23 2" xfId="13586" xr:uid="{00000000-0005-0000-0000-00001A350000}"/>
    <cellStyle name="Normal 4 23 3" xfId="13587" xr:uid="{00000000-0005-0000-0000-00001B350000}"/>
    <cellStyle name="Normal 4 24" xfId="13588" xr:uid="{00000000-0005-0000-0000-00001C350000}"/>
    <cellStyle name="Normal 4 24 2" xfId="13589" xr:uid="{00000000-0005-0000-0000-00001D350000}"/>
    <cellStyle name="Normal 4 24 3" xfId="13590" xr:uid="{00000000-0005-0000-0000-00001E350000}"/>
    <cellStyle name="Normal 4 25" xfId="13591" xr:uid="{00000000-0005-0000-0000-00001F350000}"/>
    <cellStyle name="Normal 4 25 2" xfId="13592" xr:uid="{00000000-0005-0000-0000-000020350000}"/>
    <cellStyle name="Normal 4 25 3" xfId="13593" xr:uid="{00000000-0005-0000-0000-000021350000}"/>
    <cellStyle name="Normal 4 26" xfId="13594" xr:uid="{00000000-0005-0000-0000-000022350000}"/>
    <cellStyle name="Normal 4 26 2" xfId="13595" xr:uid="{00000000-0005-0000-0000-000023350000}"/>
    <cellStyle name="Normal 4 26 3" xfId="13596" xr:uid="{00000000-0005-0000-0000-000024350000}"/>
    <cellStyle name="Normal 4 27" xfId="13597" xr:uid="{00000000-0005-0000-0000-000025350000}"/>
    <cellStyle name="Normal 4 27 2" xfId="13598" xr:uid="{00000000-0005-0000-0000-000026350000}"/>
    <cellStyle name="Normal 4 27 3" xfId="13599" xr:uid="{00000000-0005-0000-0000-000027350000}"/>
    <cellStyle name="Normal 4 28" xfId="13600" xr:uid="{00000000-0005-0000-0000-000028350000}"/>
    <cellStyle name="Normal 4 28 2" xfId="13601" xr:uid="{00000000-0005-0000-0000-000029350000}"/>
    <cellStyle name="Normal 4 28 3" xfId="13602" xr:uid="{00000000-0005-0000-0000-00002A350000}"/>
    <cellStyle name="Normal 4 29" xfId="13603" xr:uid="{00000000-0005-0000-0000-00002B350000}"/>
    <cellStyle name="Normal 4 29 2" xfId="13604" xr:uid="{00000000-0005-0000-0000-00002C350000}"/>
    <cellStyle name="Normal 4 29 3" xfId="13605" xr:uid="{00000000-0005-0000-0000-00002D350000}"/>
    <cellStyle name="Normal 4 3" xfId="13606" xr:uid="{00000000-0005-0000-0000-00002E350000}"/>
    <cellStyle name="Normal 4 3 2" xfId="13607" xr:uid="{00000000-0005-0000-0000-00002F350000}"/>
    <cellStyle name="Normal 4 3 2 2" xfId="13608" xr:uid="{00000000-0005-0000-0000-000030350000}"/>
    <cellStyle name="Normal 4 3 2 3" xfId="13609" xr:uid="{00000000-0005-0000-0000-000031350000}"/>
    <cellStyle name="Normal 4 3 3" xfId="13610" xr:uid="{00000000-0005-0000-0000-000032350000}"/>
    <cellStyle name="Normal 4 3 3 2" xfId="13611" xr:uid="{00000000-0005-0000-0000-000033350000}"/>
    <cellStyle name="Normal 4 3 4" xfId="13612" xr:uid="{00000000-0005-0000-0000-000034350000}"/>
    <cellStyle name="Normal 4 3 5" xfId="13613" xr:uid="{00000000-0005-0000-0000-000035350000}"/>
    <cellStyle name="Normal 4 30" xfId="13614" xr:uid="{00000000-0005-0000-0000-000036350000}"/>
    <cellStyle name="Normal 4 30 2" xfId="13615" xr:uid="{00000000-0005-0000-0000-000037350000}"/>
    <cellStyle name="Normal 4 30 2 2" xfId="13616" xr:uid="{00000000-0005-0000-0000-000038350000}"/>
    <cellStyle name="Normal 4 30 2 2 2" xfId="13617" xr:uid="{00000000-0005-0000-0000-000039350000}"/>
    <cellStyle name="Normal 4 30 2 3" xfId="13618" xr:uid="{00000000-0005-0000-0000-00003A350000}"/>
    <cellStyle name="Normal 4 30 2 4" xfId="13619" xr:uid="{00000000-0005-0000-0000-00003B350000}"/>
    <cellStyle name="Normal 4 30 2 5" xfId="13620" xr:uid="{00000000-0005-0000-0000-00003C350000}"/>
    <cellStyle name="Normal 4 30 3" xfId="13621" xr:uid="{00000000-0005-0000-0000-00003D350000}"/>
    <cellStyle name="Normal 4 30 3 2" xfId="13622" xr:uid="{00000000-0005-0000-0000-00003E350000}"/>
    <cellStyle name="Normal 4 30 3 3" xfId="13623" xr:uid="{00000000-0005-0000-0000-00003F350000}"/>
    <cellStyle name="Normal 4 30 4" xfId="13624" xr:uid="{00000000-0005-0000-0000-000040350000}"/>
    <cellStyle name="Normal 4 30 5" xfId="13625" xr:uid="{00000000-0005-0000-0000-000041350000}"/>
    <cellStyle name="Normal 4 30 6" xfId="13626" xr:uid="{00000000-0005-0000-0000-000042350000}"/>
    <cellStyle name="Normal 4 30 7" xfId="13627" xr:uid="{00000000-0005-0000-0000-000043350000}"/>
    <cellStyle name="Normal 4 31" xfId="13628" xr:uid="{00000000-0005-0000-0000-000044350000}"/>
    <cellStyle name="Normal 4 31 2" xfId="13629" xr:uid="{00000000-0005-0000-0000-000045350000}"/>
    <cellStyle name="Normal 4 31 2 2" xfId="13630" xr:uid="{00000000-0005-0000-0000-000046350000}"/>
    <cellStyle name="Normal 4 31 2 2 2" xfId="13631" xr:uid="{00000000-0005-0000-0000-000047350000}"/>
    <cellStyle name="Normal 4 31 2 3" xfId="13632" xr:uid="{00000000-0005-0000-0000-000048350000}"/>
    <cellStyle name="Normal 4 31 2 4" xfId="13633" xr:uid="{00000000-0005-0000-0000-000049350000}"/>
    <cellStyle name="Normal 4 31 2 5" xfId="13634" xr:uid="{00000000-0005-0000-0000-00004A350000}"/>
    <cellStyle name="Normal 4 31 3" xfId="13635" xr:uid="{00000000-0005-0000-0000-00004B350000}"/>
    <cellStyle name="Normal 4 31 3 2" xfId="13636" xr:uid="{00000000-0005-0000-0000-00004C350000}"/>
    <cellStyle name="Normal 4 31 3 3" xfId="13637" xr:uid="{00000000-0005-0000-0000-00004D350000}"/>
    <cellStyle name="Normal 4 31 4" xfId="13638" xr:uid="{00000000-0005-0000-0000-00004E350000}"/>
    <cellStyle name="Normal 4 31 5" xfId="13639" xr:uid="{00000000-0005-0000-0000-00004F350000}"/>
    <cellStyle name="Normal 4 31 6" xfId="13640" xr:uid="{00000000-0005-0000-0000-000050350000}"/>
    <cellStyle name="Normal 4 31 7" xfId="13641" xr:uid="{00000000-0005-0000-0000-000051350000}"/>
    <cellStyle name="Normal 4 32" xfId="13642" xr:uid="{00000000-0005-0000-0000-000052350000}"/>
    <cellStyle name="Normal 4 32 2" xfId="13643" xr:uid="{00000000-0005-0000-0000-000053350000}"/>
    <cellStyle name="Normal 4 32 3" xfId="13644" xr:uid="{00000000-0005-0000-0000-000054350000}"/>
    <cellStyle name="Normal 4 33" xfId="13645" xr:uid="{00000000-0005-0000-0000-000055350000}"/>
    <cellStyle name="Normal 4 33 2" xfId="13646" xr:uid="{00000000-0005-0000-0000-000056350000}"/>
    <cellStyle name="Normal 4 33 3" xfId="13647" xr:uid="{00000000-0005-0000-0000-000057350000}"/>
    <cellStyle name="Normal 4 34" xfId="13648" xr:uid="{00000000-0005-0000-0000-000058350000}"/>
    <cellStyle name="Normal 4 34 2" xfId="13649" xr:uid="{00000000-0005-0000-0000-000059350000}"/>
    <cellStyle name="Normal 4 34 3" xfId="13650" xr:uid="{00000000-0005-0000-0000-00005A350000}"/>
    <cellStyle name="Normal 4 35" xfId="13651" xr:uid="{00000000-0005-0000-0000-00005B350000}"/>
    <cellStyle name="Normal 4 35 2" xfId="13652" xr:uid="{00000000-0005-0000-0000-00005C350000}"/>
    <cellStyle name="Normal 4 35 3" xfId="13653" xr:uid="{00000000-0005-0000-0000-00005D350000}"/>
    <cellStyle name="Normal 4 36" xfId="13654" xr:uid="{00000000-0005-0000-0000-00005E350000}"/>
    <cellStyle name="Normal 4 36 2" xfId="13655" xr:uid="{00000000-0005-0000-0000-00005F350000}"/>
    <cellStyle name="Normal 4 36 3" xfId="13656" xr:uid="{00000000-0005-0000-0000-000060350000}"/>
    <cellStyle name="Normal 4 37" xfId="13657" xr:uid="{00000000-0005-0000-0000-000061350000}"/>
    <cellStyle name="Normal 4 37 2" xfId="13658" xr:uid="{00000000-0005-0000-0000-000062350000}"/>
    <cellStyle name="Normal 4 37 3" xfId="13659" xr:uid="{00000000-0005-0000-0000-000063350000}"/>
    <cellStyle name="Normal 4 38" xfId="13660" xr:uid="{00000000-0005-0000-0000-000064350000}"/>
    <cellStyle name="Normal 4 38 2" xfId="13661" xr:uid="{00000000-0005-0000-0000-000065350000}"/>
    <cellStyle name="Normal 4 38 3" xfId="13662" xr:uid="{00000000-0005-0000-0000-000066350000}"/>
    <cellStyle name="Normal 4 39" xfId="13663" xr:uid="{00000000-0005-0000-0000-000067350000}"/>
    <cellStyle name="Normal 4 39 2" xfId="13664" xr:uid="{00000000-0005-0000-0000-000068350000}"/>
    <cellStyle name="Normal 4 39 3" xfId="13665" xr:uid="{00000000-0005-0000-0000-000069350000}"/>
    <cellStyle name="Normal 4 4" xfId="13666" xr:uid="{00000000-0005-0000-0000-00006A350000}"/>
    <cellStyle name="Normal 4 4 2" xfId="13667" xr:uid="{00000000-0005-0000-0000-00006B350000}"/>
    <cellStyle name="Normal 4 4 2 2" xfId="13668" xr:uid="{00000000-0005-0000-0000-00006C350000}"/>
    <cellStyle name="Normal 4 4 2 2 2" xfId="13669" xr:uid="{00000000-0005-0000-0000-00006D350000}"/>
    <cellStyle name="Normal 4 4 2 3" xfId="13670" xr:uid="{00000000-0005-0000-0000-00006E350000}"/>
    <cellStyle name="Normal 4 4 2 4" xfId="13671" xr:uid="{00000000-0005-0000-0000-00006F350000}"/>
    <cellStyle name="Normal 4 4 3" xfId="13672" xr:uid="{00000000-0005-0000-0000-000070350000}"/>
    <cellStyle name="Normal 4 4 3 2" xfId="13673" xr:uid="{00000000-0005-0000-0000-000071350000}"/>
    <cellStyle name="Normal 4 4 4" xfId="13674" xr:uid="{00000000-0005-0000-0000-000072350000}"/>
    <cellStyle name="Normal 4 4 5" xfId="13675" xr:uid="{00000000-0005-0000-0000-000073350000}"/>
    <cellStyle name="Normal 4 4 6" xfId="13676" xr:uid="{00000000-0005-0000-0000-000074350000}"/>
    <cellStyle name="Normal 4 40" xfId="13677" xr:uid="{00000000-0005-0000-0000-000075350000}"/>
    <cellStyle name="Normal 4 40 2" xfId="13678" xr:uid="{00000000-0005-0000-0000-000076350000}"/>
    <cellStyle name="Normal 4 40 3" xfId="13679" xr:uid="{00000000-0005-0000-0000-000077350000}"/>
    <cellStyle name="Normal 4 41" xfId="13680" xr:uid="{00000000-0005-0000-0000-000078350000}"/>
    <cellStyle name="Normal 4 41 2" xfId="13681" xr:uid="{00000000-0005-0000-0000-000079350000}"/>
    <cellStyle name="Normal 4 41 2 2" xfId="13682" xr:uid="{00000000-0005-0000-0000-00007A350000}"/>
    <cellStyle name="Normal 4 41 2 2 2" xfId="13683" xr:uid="{00000000-0005-0000-0000-00007B350000}"/>
    <cellStyle name="Normal 4 41 2 3" xfId="13684" xr:uid="{00000000-0005-0000-0000-00007C350000}"/>
    <cellStyle name="Normal 4 41 2 4" xfId="13685" xr:uid="{00000000-0005-0000-0000-00007D350000}"/>
    <cellStyle name="Normal 4 41 2 5" xfId="13686" xr:uid="{00000000-0005-0000-0000-00007E350000}"/>
    <cellStyle name="Normal 4 41 3" xfId="13687" xr:uid="{00000000-0005-0000-0000-00007F350000}"/>
    <cellStyle name="Normal 4 41 3 2" xfId="13688" xr:uid="{00000000-0005-0000-0000-000080350000}"/>
    <cellStyle name="Normal 4 41 3 3" xfId="13689" xr:uid="{00000000-0005-0000-0000-000081350000}"/>
    <cellStyle name="Normal 4 41 4" xfId="13690" xr:uid="{00000000-0005-0000-0000-000082350000}"/>
    <cellStyle name="Normal 4 41 5" xfId="13691" xr:uid="{00000000-0005-0000-0000-000083350000}"/>
    <cellStyle name="Normal 4 41 6" xfId="13692" xr:uid="{00000000-0005-0000-0000-000084350000}"/>
    <cellStyle name="Normal 4 41 7" xfId="13693" xr:uid="{00000000-0005-0000-0000-000085350000}"/>
    <cellStyle name="Normal 4 42" xfId="13694" xr:uid="{00000000-0005-0000-0000-000086350000}"/>
    <cellStyle name="Normal 4 42 2" xfId="13695" xr:uid="{00000000-0005-0000-0000-000087350000}"/>
    <cellStyle name="Normal 4 42 3" xfId="13696" xr:uid="{00000000-0005-0000-0000-000088350000}"/>
    <cellStyle name="Normal 4 43" xfId="13697" xr:uid="{00000000-0005-0000-0000-000089350000}"/>
    <cellStyle name="Normal 4 43 2" xfId="13698" xr:uid="{00000000-0005-0000-0000-00008A350000}"/>
    <cellStyle name="Normal 4 43 3" xfId="13699" xr:uid="{00000000-0005-0000-0000-00008B350000}"/>
    <cellStyle name="Normal 4 44" xfId="13700" xr:uid="{00000000-0005-0000-0000-00008C350000}"/>
    <cellStyle name="Normal 4 44 2" xfId="13701" xr:uid="{00000000-0005-0000-0000-00008D350000}"/>
    <cellStyle name="Normal 4 44 3" xfId="13702" xr:uid="{00000000-0005-0000-0000-00008E350000}"/>
    <cellStyle name="Normal 4 45" xfId="13703" xr:uid="{00000000-0005-0000-0000-00008F350000}"/>
    <cellStyle name="Normal 4 45 2" xfId="13704" xr:uid="{00000000-0005-0000-0000-000090350000}"/>
    <cellStyle name="Normal 4 45 3" xfId="13705" xr:uid="{00000000-0005-0000-0000-000091350000}"/>
    <cellStyle name="Normal 4 46" xfId="13706" xr:uid="{00000000-0005-0000-0000-000092350000}"/>
    <cellStyle name="Normal 4 46 2" xfId="13707" xr:uid="{00000000-0005-0000-0000-000093350000}"/>
    <cellStyle name="Normal 4 46 3" xfId="13708" xr:uid="{00000000-0005-0000-0000-000094350000}"/>
    <cellStyle name="Normal 4 47" xfId="13709" xr:uid="{00000000-0005-0000-0000-000095350000}"/>
    <cellStyle name="Normal 4 47 2" xfId="13710" xr:uid="{00000000-0005-0000-0000-000096350000}"/>
    <cellStyle name="Normal 4 47 3" xfId="13711" xr:uid="{00000000-0005-0000-0000-000097350000}"/>
    <cellStyle name="Normal 4 48" xfId="13712" xr:uid="{00000000-0005-0000-0000-000098350000}"/>
    <cellStyle name="Normal 4 48 2" xfId="13713" xr:uid="{00000000-0005-0000-0000-000099350000}"/>
    <cellStyle name="Normal 4 48 3" xfId="13714" xr:uid="{00000000-0005-0000-0000-00009A350000}"/>
    <cellStyle name="Normal 4 49" xfId="13715" xr:uid="{00000000-0005-0000-0000-00009B350000}"/>
    <cellStyle name="Normal 4 49 2" xfId="13716" xr:uid="{00000000-0005-0000-0000-00009C350000}"/>
    <cellStyle name="Normal 4 49 3" xfId="13717" xr:uid="{00000000-0005-0000-0000-00009D350000}"/>
    <cellStyle name="Normal 4 5" xfId="13718" xr:uid="{00000000-0005-0000-0000-00009E350000}"/>
    <cellStyle name="Normal 4 5 2" xfId="13719" xr:uid="{00000000-0005-0000-0000-00009F350000}"/>
    <cellStyle name="Normal 4 5 2 2" xfId="13720" xr:uid="{00000000-0005-0000-0000-0000A0350000}"/>
    <cellStyle name="Normal 4 5 2 2 2" xfId="13721" xr:uid="{00000000-0005-0000-0000-0000A1350000}"/>
    <cellStyle name="Normal 4 5 2 3" xfId="13722" xr:uid="{00000000-0005-0000-0000-0000A2350000}"/>
    <cellStyle name="Normal 4 5 2 4" xfId="13723" xr:uid="{00000000-0005-0000-0000-0000A3350000}"/>
    <cellStyle name="Normal 4 5 2 5" xfId="13724" xr:uid="{00000000-0005-0000-0000-0000A4350000}"/>
    <cellStyle name="Normal 4 5 2 6" xfId="13725" xr:uid="{00000000-0005-0000-0000-0000A5350000}"/>
    <cellStyle name="Normal 4 5 3" xfId="13726" xr:uid="{00000000-0005-0000-0000-0000A6350000}"/>
    <cellStyle name="Normal 4 5 3 2" xfId="13727" xr:uid="{00000000-0005-0000-0000-0000A7350000}"/>
    <cellStyle name="Normal 4 5 4" xfId="13728" xr:uid="{00000000-0005-0000-0000-0000A8350000}"/>
    <cellStyle name="Normal 4 5 4 2" xfId="13729" xr:uid="{00000000-0005-0000-0000-0000A9350000}"/>
    <cellStyle name="Normal 4 5 5" xfId="13730" xr:uid="{00000000-0005-0000-0000-0000AA350000}"/>
    <cellStyle name="Normal 4 5 5 2" xfId="13731" xr:uid="{00000000-0005-0000-0000-0000AB350000}"/>
    <cellStyle name="Normal 4 5 6" xfId="13732" xr:uid="{00000000-0005-0000-0000-0000AC350000}"/>
    <cellStyle name="Normal 4 5 7" xfId="13733" xr:uid="{00000000-0005-0000-0000-0000AD350000}"/>
    <cellStyle name="Normal 4 50" xfId="13734" xr:uid="{00000000-0005-0000-0000-0000AE350000}"/>
    <cellStyle name="Normal 4 50 2" xfId="13735" xr:uid="{00000000-0005-0000-0000-0000AF350000}"/>
    <cellStyle name="Normal 4 50 3" xfId="13736" xr:uid="{00000000-0005-0000-0000-0000B0350000}"/>
    <cellStyle name="Normal 4 51" xfId="13737" xr:uid="{00000000-0005-0000-0000-0000B1350000}"/>
    <cellStyle name="Normal 4 51 2" xfId="13738" xr:uid="{00000000-0005-0000-0000-0000B2350000}"/>
    <cellStyle name="Normal 4 51 3" xfId="13739" xr:uid="{00000000-0005-0000-0000-0000B3350000}"/>
    <cellStyle name="Normal 4 52" xfId="13740" xr:uid="{00000000-0005-0000-0000-0000B4350000}"/>
    <cellStyle name="Normal 4 52 2" xfId="13741" xr:uid="{00000000-0005-0000-0000-0000B5350000}"/>
    <cellStyle name="Normal 4 52 3" xfId="13742" xr:uid="{00000000-0005-0000-0000-0000B6350000}"/>
    <cellStyle name="Normal 4 53" xfId="13743" xr:uid="{00000000-0005-0000-0000-0000B7350000}"/>
    <cellStyle name="Normal 4 53 2" xfId="13744" xr:uid="{00000000-0005-0000-0000-0000B8350000}"/>
    <cellStyle name="Normal 4 53 3" xfId="13745" xr:uid="{00000000-0005-0000-0000-0000B9350000}"/>
    <cellStyle name="Normal 4 54" xfId="13746" xr:uid="{00000000-0005-0000-0000-0000BA350000}"/>
    <cellStyle name="Normal 4 54 2" xfId="13747" xr:uid="{00000000-0005-0000-0000-0000BB350000}"/>
    <cellStyle name="Normal 4 54 3" xfId="13748" xr:uid="{00000000-0005-0000-0000-0000BC350000}"/>
    <cellStyle name="Normal 4 55" xfId="13749" xr:uid="{00000000-0005-0000-0000-0000BD350000}"/>
    <cellStyle name="Normal 4 55 2" xfId="13750" xr:uid="{00000000-0005-0000-0000-0000BE350000}"/>
    <cellStyle name="Normal 4 55 3" xfId="13751" xr:uid="{00000000-0005-0000-0000-0000BF350000}"/>
    <cellStyle name="Normal 4 56" xfId="13752" xr:uid="{00000000-0005-0000-0000-0000C0350000}"/>
    <cellStyle name="Normal 4 56 2" xfId="13753" xr:uid="{00000000-0005-0000-0000-0000C1350000}"/>
    <cellStyle name="Normal 4 56 3" xfId="13754" xr:uid="{00000000-0005-0000-0000-0000C2350000}"/>
    <cellStyle name="Normal 4 57" xfId="13755" xr:uid="{00000000-0005-0000-0000-0000C3350000}"/>
    <cellStyle name="Normal 4 57 2" xfId="13756" xr:uid="{00000000-0005-0000-0000-0000C4350000}"/>
    <cellStyle name="Normal 4 57 3" xfId="13757" xr:uid="{00000000-0005-0000-0000-0000C5350000}"/>
    <cellStyle name="Normal 4 58" xfId="13758" xr:uid="{00000000-0005-0000-0000-0000C6350000}"/>
    <cellStyle name="Normal 4 58 2" xfId="13759" xr:uid="{00000000-0005-0000-0000-0000C7350000}"/>
    <cellStyle name="Normal 4 58 2 2" xfId="13760" xr:uid="{00000000-0005-0000-0000-0000C8350000}"/>
    <cellStyle name="Normal 4 58 2 3" xfId="13761" xr:uid="{00000000-0005-0000-0000-0000C9350000}"/>
    <cellStyle name="Normal 4 58 2 4" xfId="13762" xr:uid="{00000000-0005-0000-0000-0000CA350000}"/>
    <cellStyle name="Normal 4 58 2 5" xfId="13763" xr:uid="{00000000-0005-0000-0000-0000CB350000}"/>
    <cellStyle name="Normal 4 58 2 6" xfId="13764" xr:uid="{00000000-0005-0000-0000-0000CC350000}"/>
    <cellStyle name="Normal 4 58 3" xfId="13765" xr:uid="{00000000-0005-0000-0000-0000CD350000}"/>
    <cellStyle name="Normal 4 58 3 2" xfId="13766" xr:uid="{00000000-0005-0000-0000-0000CE350000}"/>
    <cellStyle name="Normal 4 58 4" xfId="13767" xr:uid="{00000000-0005-0000-0000-0000CF350000}"/>
    <cellStyle name="Normal 4 58 5" xfId="13768" xr:uid="{00000000-0005-0000-0000-0000D0350000}"/>
    <cellStyle name="Normal 4 59" xfId="13769" xr:uid="{00000000-0005-0000-0000-0000D1350000}"/>
    <cellStyle name="Normal 4 59 2" xfId="13770" xr:uid="{00000000-0005-0000-0000-0000D2350000}"/>
    <cellStyle name="Normal 4 59 2 2" xfId="13771" xr:uid="{00000000-0005-0000-0000-0000D3350000}"/>
    <cellStyle name="Normal 4 59 2 3" xfId="13772" xr:uid="{00000000-0005-0000-0000-0000D4350000}"/>
    <cellStyle name="Normal 4 59 2 4" xfId="13773" xr:uid="{00000000-0005-0000-0000-0000D5350000}"/>
    <cellStyle name="Normal 4 59 2 5" xfId="13774" xr:uid="{00000000-0005-0000-0000-0000D6350000}"/>
    <cellStyle name="Normal 4 59 2 6" xfId="13775" xr:uid="{00000000-0005-0000-0000-0000D7350000}"/>
    <cellStyle name="Normal 4 59 3" xfId="13776" xr:uid="{00000000-0005-0000-0000-0000D8350000}"/>
    <cellStyle name="Normal 4 59 3 2" xfId="13777" xr:uid="{00000000-0005-0000-0000-0000D9350000}"/>
    <cellStyle name="Normal 4 59 4" xfId="13778" xr:uid="{00000000-0005-0000-0000-0000DA350000}"/>
    <cellStyle name="Normal 4 59 5" xfId="13779" xr:uid="{00000000-0005-0000-0000-0000DB350000}"/>
    <cellStyle name="Normal 4 6" xfId="13780" xr:uid="{00000000-0005-0000-0000-0000DC350000}"/>
    <cellStyle name="Normal 4 6 2" xfId="13781" xr:uid="{00000000-0005-0000-0000-0000DD350000}"/>
    <cellStyle name="Normal 4 6 2 2" xfId="13782" xr:uid="{00000000-0005-0000-0000-0000DE350000}"/>
    <cellStyle name="Normal 4 6 2 2 2" xfId="13783" xr:uid="{00000000-0005-0000-0000-0000DF350000}"/>
    <cellStyle name="Normal 4 6 2 3" xfId="13784" xr:uid="{00000000-0005-0000-0000-0000E0350000}"/>
    <cellStyle name="Normal 4 6 2 4" xfId="13785" xr:uid="{00000000-0005-0000-0000-0000E1350000}"/>
    <cellStyle name="Normal 4 6 2 5" xfId="13786" xr:uid="{00000000-0005-0000-0000-0000E2350000}"/>
    <cellStyle name="Normal 4 6 2 6" xfId="13787" xr:uid="{00000000-0005-0000-0000-0000E3350000}"/>
    <cellStyle name="Normal 4 6 2 7" xfId="13788" xr:uid="{00000000-0005-0000-0000-0000E4350000}"/>
    <cellStyle name="Normal 4 6 3" xfId="13789" xr:uid="{00000000-0005-0000-0000-0000E5350000}"/>
    <cellStyle name="Normal 4 6 3 2" xfId="13790" xr:uid="{00000000-0005-0000-0000-0000E6350000}"/>
    <cellStyle name="Normal 4 6 3 3" xfId="13791" xr:uid="{00000000-0005-0000-0000-0000E7350000}"/>
    <cellStyle name="Normal 4 6 4" xfId="13792" xr:uid="{00000000-0005-0000-0000-0000E8350000}"/>
    <cellStyle name="Normal 4 6 4 2" xfId="13793" xr:uid="{00000000-0005-0000-0000-0000E9350000}"/>
    <cellStyle name="Normal 4 6 5" xfId="13794" xr:uid="{00000000-0005-0000-0000-0000EA350000}"/>
    <cellStyle name="Normal 4 6 5 2" xfId="13795" xr:uid="{00000000-0005-0000-0000-0000EB350000}"/>
    <cellStyle name="Normal 4 6 6" xfId="13796" xr:uid="{00000000-0005-0000-0000-0000EC350000}"/>
    <cellStyle name="Normal 4 6 7" xfId="13797" xr:uid="{00000000-0005-0000-0000-0000ED350000}"/>
    <cellStyle name="Normal 4 60" xfId="13798" xr:uid="{00000000-0005-0000-0000-0000EE350000}"/>
    <cellStyle name="Normal 4 60 2" xfId="13799" xr:uid="{00000000-0005-0000-0000-0000EF350000}"/>
    <cellStyle name="Normal 4 60 2 2" xfId="13800" xr:uid="{00000000-0005-0000-0000-0000F0350000}"/>
    <cellStyle name="Normal 4 60 2 2 2" xfId="13801" xr:uid="{00000000-0005-0000-0000-0000F1350000}"/>
    <cellStyle name="Normal 4 60 2 3" xfId="13802" xr:uid="{00000000-0005-0000-0000-0000F2350000}"/>
    <cellStyle name="Normal 4 60 2 4" xfId="13803" xr:uid="{00000000-0005-0000-0000-0000F3350000}"/>
    <cellStyle name="Normal 4 60 2 5" xfId="13804" xr:uid="{00000000-0005-0000-0000-0000F4350000}"/>
    <cellStyle name="Normal 4 60 3" xfId="13805" xr:uid="{00000000-0005-0000-0000-0000F5350000}"/>
    <cellStyle name="Normal 4 60 3 2" xfId="13806" xr:uid="{00000000-0005-0000-0000-0000F6350000}"/>
    <cellStyle name="Normal 4 60 3 2 2" xfId="13807" xr:uid="{00000000-0005-0000-0000-0000F7350000}"/>
    <cellStyle name="Normal 4 60 3 3" xfId="13808" xr:uid="{00000000-0005-0000-0000-0000F8350000}"/>
    <cellStyle name="Normal 4 60 3 4" xfId="13809" xr:uid="{00000000-0005-0000-0000-0000F9350000}"/>
    <cellStyle name="Normal 4 60 3 5" xfId="13810" xr:uid="{00000000-0005-0000-0000-0000FA350000}"/>
    <cellStyle name="Normal 4 60 3 6" xfId="13811" xr:uid="{00000000-0005-0000-0000-0000FB350000}"/>
    <cellStyle name="Normal 4 60 4" xfId="13812" xr:uid="{00000000-0005-0000-0000-0000FC350000}"/>
    <cellStyle name="Normal 4 60 4 2" xfId="13813" xr:uid="{00000000-0005-0000-0000-0000FD350000}"/>
    <cellStyle name="Normal 4 60 4 3" xfId="13814" xr:uid="{00000000-0005-0000-0000-0000FE350000}"/>
    <cellStyle name="Normal 4 60 5" xfId="13815" xr:uid="{00000000-0005-0000-0000-0000FF350000}"/>
    <cellStyle name="Normal 4 60 5 2" xfId="13816" xr:uid="{00000000-0005-0000-0000-000000360000}"/>
    <cellStyle name="Normal 4 60 6" xfId="13817" xr:uid="{00000000-0005-0000-0000-000001360000}"/>
    <cellStyle name="Normal 4 60 6 2" xfId="13818" xr:uid="{00000000-0005-0000-0000-000002360000}"/>
    <cellStyle name="Normal 4 60 7" xfId="13819" xr:uid="{00000000-0005-0000-0000-000003360000}"/>
    <cellStyle name="Normal 4 61" xfId="13820" xr:uid="{00000000-0005-0000-0000-000004360000}"/>
    <cellStyle name="Normal 4 61 2" xfId="13821" xr:uid="{00000000-0005-0000-0000-000005360000}"/>
    <cellStyle name="Normal 4 61 2 2" xfId="13822" xr:uid="{00000000-0005-0000-0000-000006360000}"/>
    <cellStyle name="Normal 4 61 2 2 2" xfId="13823" xr:uid="{00000000-0005-0000-0000-000007360000}"/>
    <cellStyle name="Normal 4 61 2 3" xfId="13824" xr:uid="{00000000-0005-0000-0000-000008360000}"/>
    <cellStyle name="Normal 4 61 2 4" xfId="13825" xr:uid="{00000000-0005-0000-0000-000009360000}"/>
    <cellStyle name="Normal 4 61 2 5" xfId="13826" xr:uid="{00000000-0005-0000-0000-00000A360000}"/>
    <cellStyle name="Normal 4 61 3" xfId="13827" xr:uid="{00000000-0005-0000-0000-00000B360000}"/>
    <cellStyle name="Normal 4 61 3 2" xfId="13828" xr:uid="{00000000-0005-0000-0000-00000C360000}"/>
    <cellStyle name="Normal 4 61 3 2 2" xfId="13829" xr:uid="{00000000-0005-0000-0000-00000D360000}"/>
    <cellStyle name="Normal 4 61 3 3" xfId="13830" xr:uid="{00000000-0005-0000-0000-00000E360000}"/>
    <cellStyle name="Normal 4 61 3 4" xfId="13831" xr:uid="{00000000-0005-0000-0000-00000F360000}"/>
    <cellStyle name="Normal 4 61 3 5" xfId="13832" xr:uid="{00000000-0005-0000-0000-000010360000}"/>
    <cellStyle name="Normal 4 61 3 6" xfId="13833" xr:uid="{00000000-0005-0000-0000-000011360000}"/>
    <cellStyle name="Normal 4 61 4" xfId="13834" xr:uid="{00000000-0005-0000-0000-000012360000}"/>
    <cellStyle name="Normal 4 61 4 2" xfId="13835" xr:uid="{00000000-0005-0000-0000-000013360000}"/>
    <cellStyle name="Normal 4 61 4 3" xfId="13836" xr:uid="{00000000-0005-0000-0000-000014360000}"/>
    <cellStyle name="Normal 4 61 5" xfId="13837" xr:uid="{00000000-0005-0000-0000-000015360000}"/>
    <cellStyle name="Normal 4 61 5 2" xfId="13838" xr:uid="{00000000-0005-0000-0000-000016360000}"/>
    <cellStyle name="Normal 4 61 6" xfId="13839" xr:uid="{00000000-0005-0000-0000-000017360000}"/>
    <cellStyle name="Normal 4 61 6 2" xfId="13840" xr:uid="{00000000-0005-0000-0000-000018360000}"/>
    <cellStyle name="Normal 4 61 7" xfId="13841" xr:uid="{00000000-0005-0000-0000-000019360000}"/>
    <cellStyle name="Normal 4 62" xfId="13842" xr:uid="{00000000-0005-0000-0000-00001A360000}"/>
    <cellStyle name="Normal 4 62 2" xfId="13843" xr:uid="{00000000-0005-0000-0000-00001B360000}"/>
    <cellStyle name="Normal 4 62 2 2" xfId="13844" xr:uid="{00000000-0005-0000-0000-00001C360000}"/>
    <cellStyle name="Normal 4 62 2 2 2" xfId="13845" xr:uid="{00000000-0005-0000-0000-00001D360000}"/>
    <cellStyle name="Normal 4 62 2 3" xfId="13846" xr:uid="{00000000-0005-0000-0000-00001E360000}"/>
    <cellStyle name="Normal 4 62 2 4" xfId="13847" xr:uid="{00000000-0005-0000-0000-00001F360000}"/>
    <cellStyle name="Normal 4 62 2 5" xfId="13848" xr:uid="{00000000-0005-0000-0000-000020360000}"/>
    <cellStyle name="Normal 4 62 3" xfId="13849" xr:uid="{00000000-0005-0000-0000-000021360000}"/>
    <cellStyle name="Normal 4 62 3 2" xfId="13850" xr:uid="{00000000-0005-0000-0000-000022360000}"/>
    <cellStyle name="Normal 4 62 3 2 2" xfId="13851" xr:uid="{00000000-0005-0000-0000-000023360000}"/>
    <cellStyle name="Normal 4 62 3 3" xfId="13852" xr:uid="{00000000-0005-0000-0000-000024360000}"/>
    <cellStyle name="Normal 4 62 3 4" xfId="13853" xr:uid="{00000000-0005-0000-0000-000025360000}"/>
    <cellStyle name="Normal 4 62 3 5" xfId="13854" xr:uid="{00000000-0005-0000-0000-000026360000}"/>
    <cellStyle name="Normal 4 62 3 6" xfId="13855" xr:uid="{00000000-0005-0000-0000-000027360000}"/>
    <cellStyle name="Normal 4 62 4" xfId="13856" xr:uid="{00000000-0005-0000-0000-000028360000}"/>
    <cellStyle name="Normal 4 62 4 2" xfId="13857" xr:uid="{00000000-0005-0000-0000-000029360000}"/>
    <cellStyle name="Normal 4 62 4 3" xfId="13858" xr:uid="{00000000-0005-0000-0000-00002A360000}"/>
    <cellStyle name="Normal 4 62 5" xfId="13859" xr:uid="{00000000-0005-0000-0000-00002B360000}"/>
    <cellStyle name="Normal 4 62 5 2" xfId="13860" xr:uid="{00000000-0005-0000-0000-00002C360000}"/>
    <cellStyle name="Normal 4 62 6" xfId="13861" xr:uid="{00000000-0005-0000-0000-00002D360000}"/>
    <cellStyle name="Normal 4 62 6 2" xfId="13862" xr:uid="{00000000-0005-0000-0000-00002E360000}"/>
    <cellStyle name="Normal 4 62 7" xfId="13863" xr:uid="{00000000-0005-0000-0000-00002F360000}"/>
    <cellStyle name="Normal 4 63" xfId="13864" xr:uid="{00000000-0005-0000-0000-000030360000}"/>
    <cellStyle name="Normal 4 63 2" xfId="13865" xr:uid="{00000000-0005-0000-0000-000031360000}"/>
    <cellStyle name="Normal 4 63 2 2" xfId="13866" xr:uid="{00000000-0005-0000-0000-000032360000}"/>
    <cellStyle name="Normal 4 63 2 2 2" xfId="13867" xr:uid="{00000000-0005-0000-0000-000033360000}"/>
    <cellStyle name="Normal 4 63 2 3" xfId="13868" xr:uid="{00000000-0005-0000-0000-000034360000}"/>
    <cellStyle name="Normal 4 63 2 4" xfId="13869" xr:uid="{00000000-0005-0000-0000-000035360000}"/>
    <cellStyle name="Normal 4 63 2 5" xfId="13870" xr:uid="{00000000-0005-0000-0000-000036360000}"/>
    <cellStyle name="Normal 4 63 3" xfId="13871" xr:uid="{00000000-0005-0000-0000-000037360000}"/>
    <cellStyle name="Normal 4 63 3 2" xfId="13872" xr:uid="{00000000-0005-0000-0000-000038360000}"/>
    <cellStyle name="Normal 4 63 3 2 2" xfId="13873" xr:uid="{00000000-0005-0000-0000-000039360000}"/>
    <cellStyle name="Normal 4 63 3 3" xfId="13874" xr:uid="{00000000-0005-0000-0000-00003A360000}"/>
    <cellStyle name="Normal 4 63 3 4" xfId="13875" xr:uid="{00000000-0005-0000-0000-00003B360000}"/>
    <cellStyle name="Normal 4 63 3 5" xfId="13876" xr:uid="{00000000-0005-0000-0000-00003C360000}"/>
    <cellStyle name="Normal 4 63 3 6" xfId="13877" xr:uid="{00000000-0005-0000-0000-00003D360000}"/>
    <cellStyle name="Normal 4 63 4" xfId="13878" xr:uid="{00000000-0005-0000-0000-00003E360000}"/>
    <cellStyle name="Normal 4 63 4 2" xfId="13879" xr:uid="{00000000-0005-0000-0000-00003F360000}"/>
    <cellStyle name="Normal 4 63 4 3" xfId="13880" xr:uid="{00000000-0005-0000-0000-000040360000}"/>
    <cellStyle name="Normal 4 63 5" xfId="13881" xr:uid="{00000000-0005-0000-0000-000041360000}"/>
    <cellStyle name="Normal 4 63 5 2" xfId="13882" xr:uid="{00000000-0005-0000-0000-000042360000}"/>
    <cellStyle name="Normal 4 63 6" xfId="13883" xr:uid="{00000000-0005-0000-0000-000043360000}"/>
    <cellStyle name="Normal 4 63 6 2" xfId="13884" xr:uid="{00000000-0005-0000-0000-000044360000}"/>
    <cellStyle name="Normal 4 64" xfId="13885" xr:uid="{00000000-0005-0000-0000-000045360000}"/>
    <cellStyle name="Normal 4 64 2" xfId="13886" xr:uid="{00000000-0005-0000-0000-000046360000}"/>
    <cellStyle name="Normal 4 64 2 2" xfId="13887" xr:uid="{00000000-0005-0000-0000-000047360000}"/>
    <cellStyle name="Normal 4 64 2 2 2" xfId="13888" xr:uid="{00000000-0005-0000-0000-000048360000}"/>
    <cellStyle name="Normal 4 64 2 3" xfId="13889" xr:uid="{00000000-0005-0000-0000-000049360000}"/>
    <cellStyle name="Normal 4 64 2 4" xfId="13890" xr:uid="{00000000-0005-0000-0000-00004A360000}"/>
    <cellStyle name="Normal 4 64 2 5" xfId="13891" xr:uid="{00000000-0005-0000-0000-00004B360000}"/>
    <cellStyle name="Normal 4 64 3" xfId="13892" xr:uid="{00000000-0005-0000-0000-00004C360000}"/>
    <cellStyle name="Normal 4 64 3 2" xfId="13893" xr:uid="{00000000-0005-0000-0000-00004D360000}"/>
    <cellStyle name="Normal 4 64 3 2 2" xfId="13894" xr:uid="{00000000-0005-0000-0000-00004E360000}"/>
    <cellStyle name="Normal 4 64 3 3" xfId="13895" xr:uid="{00000000-0005-0000-0000-00004F360000}"/>
    <cellStyle name="Normal 4 64 3 4" xfId="13896" xr:uid="{00000000-0005-0000-0000-000050360000}"/>
    <cellStyle name="Normal 4 64 3 5" xfId="13897" xr:uid="{00000000-0005-0000-0000-000051360000}"/>
    <cellStyle name="Normal 4 64 3 6" xfId="13898" xr:uid="{00000000-0005-0000-0000-000052360000}"/>
    <cellStyle name="Normal 4 64 4" xfId="13899" xr:uid="{00000000-0005-0000-0000-000053360000}"/>
    <cellStyle name="Normal 4 64 4 2" xfId="13900" xr:uid="{00000000-0005-0000-0000-000054360000}"/>
    <cellStyle name="Normal 4 64 4 3" xfId="13901" xr:uid="{00000000-0005-0000-0000-000055360000}"/>
    <cellStyle name="Normal 4 64 5" xfId="13902" xr:uid="{00000000-0005-0000-0000-000056360000}"/>
    <cellStyle name="Normal 4 64 5 2" xfId="13903" xr:uid="{00000000-0005-0000-0000-000057360000}"/>
    <cellStyle name="Normal 4 64 6" xfId="13904" xr:uid="{00000000-0005-0000-0000-000058360000}"/>
    <cellStyle name="Normal 4 64 6 2" xfId="13905" xr:uid="{00000000-0005-0000-0000-000059360000}"/>
    <cellStyle name="Normal 4 65" xfId="13906" xr:uid="{00000000-0005-0000-0000-00005A360000}"/>
    <cellStyle name="Normal 4 65 2" xfId="13907" xr:uid="{00000000-0005-0000-0000-00005B360000}"/>
    <cellStyle name="Normal 4 65 2 2" xfId="13908" xr:uid="{00000000-0005-0000-0000-00005C360000}"/>
    <cellStyle name="Normal 4 65 2 2 2" xfId="13909" xr:uid="{00000000-0005-0000-0000-00005D360000}"/>
    <cellStyle name="Normal 4 65 2 3" xfId="13910" xr:uid="{00000000-0005-0000-0000-00005E360000}"/>
    <cellStyle name="Normal 4 65 2 4" xfId="13911" xr:uid="{00000000-0005-0000-0000-00005F360000}"/>
    <cellStyle name="Normal 4 65 2 5" xfId="13912" xr:uid="{00000000-0005-0000-0000-000060360000}"/>
    <cellStyle name="Normal 4 65 3" xfId="13913" xr:uid="{00000000-0005-0000-0000-000061360000}"/>
    <cellStyle name="Normal 4 65 3 2" xfId="13914" xr:uid="{00000000-0005-0000-0000-000062360000}"/>
    <cellStyle name="Normal 4 65 3 2 2" xfId="13915" xr:uid="{00000000-0005-0000-0000-000063360000}"/>
    <cellStyle name="Normal 4 65 3 3" xfId="13916" xr:uid="{00000000-0005-0000-0000-000064360000}"/>
    <cellStyle name="Normal 4 65 3 4" xfId="13917" xr:uid="{00000000-0005-0000-0000-000065360000}"/>
    <cellStyle name="Normal 4 65 3 5" xfId="13918" xr:uid="{00000000-0005-0000-0000-000066360000}"/>
    <cellStyle name="Normal 4 65 3 6" xfId="13919" xr:uid="{00000000-0005-0000-0000-000067360000}"/>
    <cellStyle name="Normal 4 65 4" xfId="13920" xr:uid="{00000000-0005-0000-0000-000068360000}"/>
    <cellStyle name="Normal 4 65 4 2" xfId="13921" xr:uid="{00000000-0005-0000-0000-000069360000}"/>
    <cellStyle name="Normal 4 65 4 3" xfId="13922" xr:uid="{00000000-0005-0000-0000-00006A360000}"/>
    <cellStyle name="Normal 4 65 5" xfId="13923" xr:uid="{00000000-0005-0000-0000-00006B360000}"/>
    <cellStyle name="Normal 4 65 5 2" xfId="13924" xr:uid="{00000000-0005-0000-0000-00006C360000}"/>
    <cellStyle name="Normal 4 65 6" xfId="13925" xr:uid="{00000000-0005-0000-0000-00006D360000}"/>
    <cellStyle name="Normal 4 65 6 2" xfId="13926" xr:uid="{00000000-0005-0000-0000-00006E360000}"/>
    <cellStyle name="Normal 4 66" xfId="13927" xr:uid="{00000000-0005-0000-0000-00006F360000}"/>
    <cellStyle name="Normal 4 66 2" xfId="13928" xr:uid="{00000000-0005-0000-0000-000070360000}"/>
    <cellStyle name="Normal 4 66 2 2" xfId="13929" xr:uid="{00000000-0005-0000-0000-000071360000}"/>
    <cellStyle name="Normal 4 66 2 2 2" xfId="13930" xr:uid="{00000000-0005-0000-0000-000072360000}"/>
    <cellStyle name="Normal 4 66 2 3" xfId="13931" xr:uid="{00000000-0005-0000-0000-000073360000}"/>
    <cellStyle name="Normal 4 66 2 4" xfId="13932" xr:uid="{00000000-0005-0000-0000-000074360000}"/>
    <cellStyle name="Normal 4 66 2 5" xfId="13933" xr:uid="{00000000-0005-0000-0000-000075360000}"/>
    <cellStyle name="Normal 4 66 3" xfId="13934" xr:uid="{00000000-0005-0000-0000-000076360000}"/>
    <cellStyle name="Normal 4 66 3 2" xfId="13935" xr:uid="{00000000-0005-0000-0000-000077360000}"/>
    <cellStyle name="Normal 4 66 3 3" xfId="13936" xr:uid="{00000000-0005-0000-0000-000078360000}"/>
    <cellStyle name="Normal 4 66 4" xfId="13937" xr:uid="{00000000-0005-0000-0000-000079360000}"/>
    <cellStyle name="Normal 4 66 5" xfId="13938" xr:uid="{00000000-0005-0000-0000-00007A360000}"/>
    <cellStyle name="Normal 4 66 6" xfId="13939" xr:uid="{00000000-0005-0000-0000-00007B360000}"/>
    <cellStyle name="Normal 4 67" xfId="13940" xr:uid="{00000000-0005-0000-0000-00007C360000}"/>
    <cellStyle name="Normal 4 67 2" xfId="13941" xr:uid="{00000000-0005-0000-0000-00007D360000}"/>
    <cellStyle name="Normal 4 67 2 2" xfId="13942" xr:uid="{00000000-0005-0000-0000-00007E360000}"/>
    <cellStyle name="Normal 4 67 2 2 2" xfId="13943" xr:uid="{00000000-0005-0000-0000-00007F360000}"/>
    <cellStyle name="Normal 4 67 2 3" xfId="13944" xr:uid="{00000000-0005-0000-0000-000080360000}"/>
    <cellStyle name="Normal 4 67 2 4" xfId="13945" xr:uid="{00000000-0005-0000-0000-000081360000}"/>
    <cellStyle name="Normal 4 67 2 5" xfId="13946" xr:uid="{00000000-0005-0000-0000-000082360000}"/>
    <cellStyle name="Normal 4 67 3" xfId="13947" xr:uid="{00000000-0005-0000-0000-000083360000}"/>
    <cellStyle name="Normal 4 67 3 2" xfId="13948" xr:uid="{00000000-0005-0000-0000-000084360000}"/>
    <cellStyle name="Normal 4 67 3 3" xfId="13949" xr:uid="{00000000-0005-0000-0000-000085360000}"/>
    <cellStyle name="Normal 4 67 4" xfId="13950" xr:uid="{00000000-0005-0000-0000-000086360000}"/>
    <cellStyle name="Normal 4 67 5" xfId="13951" xr:uid="{00000000-0005-0000-0000-000087360000}"/>
    <cellStyle name="Normal 4 67 6" xfId="13952" xr:uid="{00000000-0005-0000-0000-000088360000}"/>
    <cellStyle name="Normal 4 68" xfId="13953" xr:uid="{00000000-0005-0000-0000-000089360000}"/>
    <cellStyle name="Normal 4 68 2" xfId="13954" xr:uid="{00000000-0005-0000-0000-00008A360000}"/>
    <cellStyle name="Normal 4 68 2 2" xfId="13955" xr:uid="{00000000-0005-0000-0000-00008B360000}"/>
    <cellStyle name="Normal 4 68 2 2 2" xfId="13956" xr:uid="{00000000-0005-0000-0000-00008C360000}"/>
    <cellStyle name="Normal 4 68 2 3" xfId="13957" xr:uid="{00000000-0005-0000-0000-00008D360000}"/>
    <cellStyle name="Normal 4 68 2 4" xfId="13958" xr:uid="{00000000-0005-0000-0000-00008E360000}"/>
    <cellStyle name="Normal 4 68 2 5" xfId="13959" xr:uid="{00000000-0005-0000-0000-00008F360000}"/>
    <cellStyle name="Normal 4 68 3" xfId="13960" xr:uid="{00000000-0005-0000-0000-000090360000}"/>
    <cellStyle name="Normal 4 68 3 2" xfId="13961" xr:uid="{00000000-0005-0000-0000-000091360000}"/>
    <cellStyle name="Normal 4 68 3 3" xfId="13962" xr:uid="{00000000-0005-0000-0000-000092360000}"/>
    <cellStyle name="Normal 4 68 4" xfId="13963" xr:uid="{00000000-0005-0000-0000-000093360000}"/>
    <cellStyle name="Normal 4 68 5" xfId="13964" xr:uid="{00000000-0005-0000-0000-000094360000}"/>
    <cellStyle name="Normal 4 68 6" xfId="13965" xr:uid="{00000000-0005-0000-0000-000095360000}"/>
    <cellStyle name="Normal 4 68 7" xfId="13966" xr:uid="{00000000-0005-0000-0000-000096360000}"/>
    <cellStyle name="Normal 4 68 8" xfId="13967" xr:uid="{00000000-0005-0000-0000-000097360000}"/>
    <cellStyle name="Normal 4 69" xfId="13968" xr:uid="{00000000-0005-0000-0000-000098360000}"/>
    <cellStyle name="Normal 4 69 2" xfId="13969" xr:uid="{00000000-0005-0000-0000-000099360000}"/>
    <cellStyle name="Normal 4 69 2 2" xfId="13970" xr:uid="{00000000-0005-0000-0000-00009A360000}"/>
    <cellStyle name="Normal 4 69 2 2 2" xfId="13971" xr:uid="{00000000-0005-0000-0000-00009B360000}"/>
    <cellStyle name="Normal 4 69 2 3" xfId="13972" xr:uid="{00000000-0005-0000-0000-00009C360000}"/>
    <cellStyle name="Normal 4 69 2 4" xfId="13973" xr:uid="{00000000-0005-0000-0000-00009D360000}"/>
    <cellStyle name="Normal 4 69 2 5" xfId="13974" xr:uid="{00000000-0005-0000-0000-00009E360000}"/>
    <cellStyle name="Normal 4 69 3" xfId="13975" xr:uid="{00000000-0005-0000-0000-00009F360000}"/>
    <cellStyle name="Normal 4 69 3 2" xfId="13976" xr:uid="{00000000-0005-0000-0000-0000A0360000}"/>
    <cellStyle name="Normal 4 69 3 3" xfId="13977" xr:uid="{00000000-0005-0000-0000-0000A1360000}"/>
    <cellStyle name="Normal 4 69 4" xfId="13978" xr:uid="{00000000-0005-0000-0000-0000A2360000}"/>
    <cellStyle name="Normal 4 69 5" xfId="13979" xr:uid="{00000000-0005-0000-0000-0000A3360000}"/>
    <cellStyle name="Normal 4 69 6" xfId="13980" xr:uid="{00000000-0005-0000-0000-0000A4360000}"/>
    <cellStyle name="Normal 4 7" xfId="13981" xr:uid="{00000000-0005-0000-0000-0000A5360000}"/>
    <cellStyle name="Normal 4 7 2" xfId="13982" xr:uid="{00000000-0005-0000-0000-0000A6360000}"/>
    <cellStyle name="Normal 4 7 2 2" xfId="13983" xr:uid="{00000000-0005-0000-0000-0000A7360000}"/>
    <cellStyle name="Normal 4 7 2 2 2" xfId="13984" xr:uid="{00000000-0005-0000-0000-0000A8360000}"/>
    <cellStyle name="Normal 4 7 2 3" xfId="13985" xr:uid="{00000000-0005-0000-0000-0000A9360000}"/>
    <cellStyle name="Normal 4 7 2 4" xfId="13986" xr:uid="{00000000-0005-0000-0000-0000AA360000}"/>
    <cellStyle name="Normal 4 7 2 5" xfId="13987" xr:uid="{00000000-0005-0000-0000-0000AB360000}"/>
    <cellStyle name="Normal 4 7 2 6" xfId="13988" xr:uid="{00000000-0005-0000-0000-0000AC360000}"/>
    <cellStyle name="Normal 4 7 3" xfId="13989" xr:uid="{00000000-0005-0000-0000-0000AD360000}"/>
    <cellStyle name="Normal 4 7 3 2" xfId="13990" xr:uid="{00000000-0005-0000-0000-0000AE360000}"/>
    <cellStyle name="Normal 4 7 4" xfId="13991" xr:uid="{00000000-0005-0000-0000-0000AF360000}"/>
    <cellStyle name="Normal 4 7 4 2" xfId="13992" xr:uid="{00000000-0005-0000-0000-0000B0360000}"/>
    <cellStyle name="Normal 4 7 5" xfId="13993" xr:uid="{00000000-0005-0000-0000-0000B1360000}"/>
    <cellStyle name="Normal 4 70" xfId="13994" xr:uid="{00000000-0005-0000-0000-0000B2360000}"/>
    <cellStyle name="Normal 4 70 2" xfId="13995" xr:uid="{00000000-0005-0000-0000-0000B3360000}"/>
    <cellStyle name="Normal 4 70 2 2" xfId="13996" xr:uid="{00000000-0005-0000-0000-0000B4360000}"/>
    <cellStyle name="Normal 4 70 2 2 2" xfId="13997" xr:uid="{00000000-0005-0000-0000-0000B5360000}"/>
    <cellStyle name="Normal 4 70 2 3" xfId="13998" xr:uid="{00000000-0005-0000-0000-0000B6360000}"/>
    <cellStyle name="Normal 4 70 2 4" xfId="13999" xr:uid="{00000000-0005-0000-0000-0000B7360000}"/>
    <cellStyle name="Normal 4 70 2 5" xfId="14000" xr:uid="{00000000-0005-0000-0000-0000B8360000}"/>
    <cellStyle name="Normal 4 70 3" xfId="14001" xr:uid="{00000000-0005-0000-0000-0000B9360000}"/>
    <cellStyle name="Normal 4 70 3 2" xfId="14002" xr:uid="{00000000-0005-0000-0000-0000BA360000}"/>
    <cellStyle name="Normal 4 70 3 3" xfId="14003" xr:uid="{00000000-0005-0000-0000-0000BB360000}"/>
    <cellStyle name="Normal 4 70 4" xfId="14004" xr:uid="{00000000-0005-0000-0000-0000BC360000}"/>
    <cellStyle name="Normal 4 70 5" xfId="14005" xr:uid="{00000000-0005-0000-0000-0000BD360000}"/>
    <cellStyle name="Normal 4 70 6" xfId="14006" xr:uid="{00000000-0005-0000-0000-0000BE360000}"/>
    <cellStyle name="Normal 4 71" xfId="14007" xr:uid="{00000000-0005-0000-0000-0000BF360000}"/>
    <cellStyle name="Normal 4 71 2" xfId="14008" xr:uid="{00000000-0005-0000-0000-0000C0360000}"/>
    <cellStyle name="Normal 4 71 2 2" xfId="14009" xr:uid="{00000000-0005-0000-0000-0000C1360000}"/>
    <cellStyle name="Normal 4 71 2 2 2" xfId="14010" xr:uid="{00000000-0005-0000-0000-0000C2360000}"/>
    <cellStyle name="Normal 4 71 2 3" xfId="14011" xr:uid="{00000000-0005-0000-0000-0000C3360000}"/>
    <cellStyle name="Normal 4 71 2 4" xfId="14012" xr:uid="{00000000-0005-0000-0000-0000C4360000}"/>
    <cellStyle name="Normal 4 71 2 5" xfId="14013" xr:uid="{00000000-0005-0000-0000-0000C5360000}"/>
    <cellStyle name="Normal 4 71 3" xfId="14014" xr:uid="{00000000-0005-0000-0000-0000C6360000}"/>
    <cellStyle name="Normal 4 71 3 2" xfId="14015" xr:uid="{00000000-0005-0000-0000-0000C7360000}"/>
    <cellStyle name="Normal 4 71 3 3" xfId="14016" xr:uid="{00000000-0005-0000-0000-0000C8360000}"/>
    <cellStyle name="Normal 4 71 4" xfId="14017" xr:uid="{00000000-0005-0000-0000-0000C9360000}"/>
    <cellStyle name="Normal 4 71 5" xfId="14018" xr:uid="{00000000-0005-0000-0000-0000CA360000}"/>
    <cellStyle name="Normal 4 71 6" xfId="14019" xr:uid="{00000000-0005-0000-0000-0000CB360000}"/>
    <cellStyle name="Normal 4 72" xfId="14020" xr:uid="{00000000-0005-0000-0000-0000CC360000}"/>
    <cellStyle name="Normal 4 72 2" xfId="14021" xr:uid="{00000000-0005-0000-0000-0000CD360000}"/>
    <cellStyle name="Normal 4 72 2 2" xfId="14022" xr:uid="{00000000-0005-0000-0000-0000CE360000}"/>
    <cellStyle name="Normal 4 72 2 2 2" xfId="14023" xr:uid="{00000000-0005-0000-0000-0000CF360000}"/>
    <cellStyle name="Normal 4 72 2 3" xfId="14024" xr:uid="{00000000-0005-0000-0000-0000D0360000}"/>
    <cellStyle name="Normal 4 72 2 4" xfId="14025" xr:uid="{00000000-0005-0000-0000-0000D1360000}"/>
    <cellStyle name="Normal 4 72 2 5" xfId="14026" xr:uid="{00000000-0005-0000-0000-0000D2360000}"/>
    <cellStyle name="Normal 4 72 3" xfId="14027" xr:uid="{00000000-0005-0000-0000-0000D3360000}"/>
    <cellStyle name="Normal 4 72 3 2" xfId="14028" xr:uid="{00000000-0005-0000-0000-0000D4360000}"/>
    <cellStyle name="Normal 4 72 3 3" xfId="14029" xr:uid="{00000000-0005-0000-0000-0000D5360000}"/>
    <cellStyle name="Normal 4 72 4" xfId="14030" xr:uid="{00000000-0005-0000-0000-0000D6360000}"/>
    <cellStyle name="Normal 4 72 5" xfId="14031" xr:uid="{00000000-0005-0000-0000-0000D7360000}"/>
    <cellStyle name="Normal 4 72 6" xfId="14032" xr:uid="{00000000-0005-0000-0000-0000D8360000}"/>
    <cellStyle name="Normal 4 73" xfId="14033" xr:uid="{00000000-0005-0000-0000-0000D9360000}"/>
    <cellStyle name="Normal 4 73 2" xfId="14034" xr:uid="{00000000-0005-0000-0000-0000DA360000}"/>
    <cellStyle name="Normal 4 73 2 2" xfId="14035" xr:uid="{00000000-0005-0000-0000-0000DB360000}"/>
    <cellStyle name="Normal 4 73 3" xfId="14036" xr:uid="{00000000-0005-0000-0000-0000DC360000}"/>
    <cellStyle name="Normal 4 73 3 2" xfId="14037" xr:uid="{00000000-0005-0000-0000-0000DD360000}"/>
    <cellStyle name="Normal 4 73 4" xfId="14038" xr:uid="{00000000-0005-0000-0000-0000DE360000}"/>
    <cellStyle name="Normal 4 73 5" xfId="14039" xr:uid="{00000000-0005-0000-0000-0000DF360000}"/>
    <cellStyle name="Normal 4 74" xfId="14040" xr:uid="{00000000-0005-0000-0000-0000E0360000}"/>
    <cellStyle name="Normal 4 74 2" xfId="14041" xr:uid="{00000000-0005-0000-0000-0000E1360000}"/>
    <cellStyle name="Normal 4 74 2 2" xfId="14042" xr:uid="{00000000-0005-0000-0000-0000E2360000}"/>
    <cellStyle name="Normal 4 74 3" xfId="14043" xr:uid="{00000000-0005-0000-0000-0000E3360000}"/>
    <cellStyle name="Normal 4 74 3 2" xfId="14044" xr:uid="{00000000-0005-0000-0000-0000E4360000}"/>
    <cellStyle name="Normal 4 74 4" xfId="14045" xr:uid="{00000000-0005-0000-0000-0000E5360000}"/>
    <cellStyle name="Normal 4 74 5" xfId="14046" xr:uid="{00000000-0005-0000-0000-0000E6360000}"/>
    <cellStyle name="Normal 4 74 6" xfId="14047" xr:uid="{00000000-0005-0000-0000-0000E7360000}"/>
    <cellStyle name="Normal 4 74 7" xfId="14048" xr:uid="{00000000-0005-0000-0000-0000E8360000}"/>
    <cellStyle name="Normal 4 75" xfId="14049" xr:uid="{00000000-0005-0000-0000-0000E9360000}"/>
    <cellStyle name="Normal 4 76" xfId="14050" xr:uid="{00000000-0005-0000-0000-0000EA360000}"/>
    <cellStyle name="Normal 4 77" xfId="14051" xr:uid="{00000000-0005-0000-0000-0000EB360000}"/>
    <cellStyle name="Normal 4 78" xfId="14052" xr:uid="{00000000-0005-0000-0000-0000EC360000}"/>
    <cellStyle name="Normal 4 79" xfId="14053" xr:uid="{00000000-0005-0000-0000-0000ED360000}"/>
    <cellStyle name="Normal 4 8" xfId="14054" xr:uid="{00000000-0005-0000-0000-0000EE360000}"/>
    <cellStyle name="Normal 4 8 2" xfId="14055" xr:uid="{00000000-0005-0000-0000-0000EF360000}"/>
    <cellStyle name="Normal 4 8 2 2" xfId="14056" xr:uid="{00000000-0005-0000-0000-0000F0360000}"/>
    <cellStyle name="Normal 4 8 2 3" xfId="14057" xr:uid="{00000000-0005-0000-0000-0000F1360000}"/>
    <cellStyle name="Normal 4 8 2 4" xfId="14058" xr:uid="{00000000-0005-0000-0000-0000F2360000}"/>
    <cellStyle name="Normal 4 8 2 5" xfId="14059" xr:uid="{00000000-0005-0000-0000-0000F3360000}"/>
    <cellStyle name="Normal 4 8 2 6" xfId="14060" xr:uid="{00000000-0005-0000-0000-0000F4360000}"/>
    <cellStyle name="Normal 4 8 3" xfId="14061" xr:uid="{00000000-0005-0000-0000-0000F5360000}"/>
    <cellStyle name="Normal 4 8 3 2" xfId="14062" xr:uid="{00000000-0005-0000-0000-0000F6360000}"/>
    <cellStyle name="Normal 4 8 4" xfId="14063" xr:uid="{00000000-0005-0000-0000-0000F7360000}"/>
    <cellStyle name="Normal 4 8 5" xfId="14064" xr:uid="{00000000-0005-0000-0000-0000F8360000}"/>
    <cellStyle name="Normal 4 80" xfId="14065" xr:uid="{00000000-0005-0000-0000-0000F9360000}"/>
    <cellStyle name="Normal 4 81" xfId="14066" xr:uid="{00000000-0005-0000-0000-0000FA360000}"/>
    <cellStyle name="Normal 4 82" xfId="14067" xr:uid="{00000000-0005-0000-0000-0000FB360000}"/>
    <cellStyle name="Normal 4 9" xfId="14068" xr:uid="{00000000-0005-0000-0000-0000FC360000}"/>
    <cellStyle name="Normal 4 9 2" xfId="14069" xr:uid="{00000000-0005-0000-0000-0000FD360000}"/>
    <cellStyle name="Normal 4 9 2 2" xfId="14070" xr:uid="{00000000-0005-0000-0000-0000FE360000}"/>
    <cellStyle name="Normal 4 9 2 3" xfId="14071" xr:uid="{00000000-0005-0000-0000-0000FF360000}"/>
    <cellStyle name="Normal 4 9 2 4" xfId="14072" xr:uid="{00000000-0005-0000-0000-000000370000}"/>
    <cellStyle name="Normal 4 9 2 5" xfId="14073" xr:uid="{00000000-0005-0000-0000-000001370000}"/>
    <cellStyle name="Normal 4 9 2 6" xfId="14074" xr:uid="{00000000-0005-0000-0000-000002370000}"/>
    <cellStyle name="Normal 4 9 3" xfId="14075" xr:uid="{00000000-0005-0000-0000-000003370000}"/>
    <cellStyle name="Normal 4 9 3 2" xfId="14076" xr:uid="{00000000-0005-0000-0000-000004370000}"/>
    <cellStyle name="Normal 4 9 4" xfId="14077" xr:uid="{00000000-0005-0000-0000-000005370000}"/>
    <cellStyle name="Normal 4 9 5" xfId="14078" xr:uid="{00000000-0005-0000-0000-000006370000}"/>
    <cellStyle name="Normal 40" xfId="14079" xr:uid="{00000000-0005-0000-0000-000007370000}"/>
    <cellStyle name="Normal 40 2" xfId="14080" xr:uid="{00000000-0005-0000-0000-000008370000}"/>
    <cellStyle name="Normal 40 2 2" xfId="14081" xr:uid="{00000000-0005-0000-0000-000009370000}"/>
    <cellStyle name="Normal 40 2 2 2" xfId="14082" xr:uid="{00000000-0005-0000-0000-00000A370000}"/>
    <cellStyle name="Normal 40 2 3" xfId="14083" xr:uid="{00000000-0005-0000-0000-00000B370000}"/>
    <cellStyle name="Normal 40 2 4" xfId="14084" xr:uid="{00000000-0005-0000-0000-00000C370000}"/>
    <cellStyle name="Normal 40 2 5" xfId="14085" xr:uid="{00000000-0005-0000-0000-00000D370000}"/>
    <cellStyle name="Normal 40 3" xfId="14086" xr:uid="{00000000-0005-0000-0000-00000E370000}"/>
    <cellStyle name="Normal 40 3 2" xfId="14087" xr:uid="{00000000-0005-0000-0000-00000F370000}"/>
    <cellStyle name="Normal 40 3 2 2" xfId="14088" xr:uid="{00000000-0005-0000-0000-000010370000}"/>
    <cellStyle name="Normal 40 3 3" xfId="14089" xr:uid="{00000000-0005-0000-0000-000011370000}"/>
    <cellStyle name="Normal 40 3 4" xfId="14090" xr:uid="{00000000-0005-0000-0000-000012370000}"/>
    <cellStyle name="Normal 40 3 5" xfId="14091" xr:uid="{00000000-0005-0000-0000-000013370000}"/>
    <cellStyle name="Normal 40 3 6" xfId="14092" xr:uid="{00000000-0005-0000-0000-000014370000}"/>
    <cellStyle name="Normal 40 4" xfId="14093" xr:uid="{00000000-0005-0000-0000-000015370000}"/>
    <cellStyle name="Normal 40 4 2" xfId="14094" xr:uid="{00000000-0005-0000-0000-000016370000}"/>
    <cellStyle name="Normal 40 4 3" xfId="14095" xr:uid="{00000000-0005-0000-0000-000017370000}"/>
    <cellStyle name="Normal 40 5" xfId="14096" xr:uid="{00000000-0005-0000-0000-000018370000}"/>
    <cellStyle name="Normal 40 5 2" xfId="14097" xr:uid="{00000000-0005-0000-0000-000019370000}"/>
    <cellStyle name="Normal 40 6" xfId="14098" xr:uid="{00000000-0005-0000-0000-00001A370000}"/>
    <cellStyle name="Normal 40 6 2" xfId="14099" xr:uid="{00000000-0005-0000-0000-00001B370000}"/>
    <cellStyle name="Normal 41" xfId="14100" xr:uid="{00000000-0005-0000-0000-00001C370000}"/>
    <cellStyle name="Normal 41 10" xfId="14101" xr:uid="{00000000-0005-0000-0000-00001D370000}"/>
    <cellStyle name="Normal 41 10 2" xfId="14102" xr:uid="{00000000-0005-0000-0000-00001E370000}"/>
    <cellStyle name="Normal 41 11" xfId="14103" xr:uid="{00000000-0005-0000-0000-00001F370000}"/>
    <cellStyle name="Normal 41 2" xfId="14104" xr:uid="{00000000-0005-0000-0000-000020370000}"/>
    <cellStyle name="Normal 41 2 2" xfId="14105" xr:uid="{00000000-0005-0000-0000-000021370000}"/>
    <cellStyle name="Normal 41 2 2 2" xfId="14106" xr:uid="{00000000-0005-0000-0000-000022370000}"/>
    <cellStyle name="Normal 41 2 2 2 2" xfId="14107" xr:uid="{00000000-0005-0000-0000-000023370000}"/>
    <cellStyle name="Normal 41 2 2 3" xfId="14108" xr:uid="{00000000-0005-0000-0000-000024370000}"/>
    <cellStyle name="Normal 41 2 2 4" xfId="14109" xr:uid="{00000000-0005-0000-0000-000025370000}"/>
    <cellStyle name="Normal 41 2 2 5" xfId="14110" xr:uid="{00000000-0005-0000-0000-000026370000}"/>
    <cellStyle name="Normal 41 2 3" xfId="14111" xr:uid="{00000000-0005-0000-0000-000027370000}"/>
    <cellStyle name="Normal 41 2 3 2" xfId="14112" xr:uid="{00000000-0005-0000-0000-000028370000}"/>
    <cellStyle name="Normal 41 2 3 2 2" xfId="14113" xr:uid="{00000000-0005-0000-0000-000029370000}"/>
    <cellStyle name="Normal 41 2 3 3" xfId="14114" xr:uid="{00000000-0005-0000-0000-00002A370000}"/>
    <cellStyle name="Normal 41 2 3 4" xfId="14115" xr:uid="{00000000-0005-0000-0000-00002B370000}"/>
    <cellStyle name="Normal 41 2 3 5" xfId="14116" xr:uid="{00000000-0005-0000-0000-00002C370000}"/>
    <cellStyle name="Normal 41 2 3 6" xfId="14117" xr:uid="{00000000-0005-0000-0000-00002D370000}"/>
    <cellStyle name="Normal 41 2 4" xfId="14118" xr:uid="{00000000-0005-0000-0000-00002E370000}"/>
    <cellStyle name="Normal 41 2 4 2" xfId="14119" xr:uid="{00000000-0005-0000-0000-00002F370000}"/>
    <cellStyle name="Normal 41 2 4 3" xfId="14120" xr:uid="{00000000-0005-0000-0000-000030370000}"/>
    <cellStyle name="Normal 41 2 5" xfId="14121" xr:uid="{00000000-0005-0000-0000-000031370000}"/>
    <cellStyle name="Normal 41 2 5 2" xfId="14122" xr:uid="{00000000-0005-0000-0000-000032370000}"/>
    <cellStyle name="Normal 41 2 6" xfId="14123" xr:uid="{00000000-0005-0000-0000-000033370000}"/>
    <cellStyle name="Normal 41 2 6 2" xfId="14124" xr:uid="{00000000-0005-0000-0000-000034370000}"/>
    <cellStyle name="Normal 41 3" xfId="14125" xr:uid="{00000000-0005-0000-0000-000035370000}"/>
    <cellStyle name="Normal 41 3 2" xfId="14126" xr:uid="{00000000-0005-0000-0000-000036370000}"/>
    <cellStyle name="Normal 41 3 2 2" xfId="14127" xr:uid="{00000000-0005-0000-0000-000037370000}"/>
    <cellStyle name="Normal 41 3 2 2 2" xfId="14128" xr:uid="{00000000-0005-0000-0000-000038370000}"/>
    <cellStyle name="Normal 41 3 2 3" xfId="14129" xr:uid="{00000000-0005-0000-0000-000039370000}"/>
    <cellStyle name="Normal 41 3 2 4" xfId="14130" xr:uid="{00000000-0005-0000-0000-00003A370000}"/>
    <cellStyle name="Normal 41 3 2 5" xfId="14131" xr:uid="{00000000-0005-0000-0000-00003B370000}"/>
    <cellStyle name="Normal 41 3 3" xfId="14132" xr:uid="{00000000-0005-0000-0000-00003C370000}"/>
    <cellStyle name="Normal 41 3 3 2" xfId="14133" xr:uid="{00000000-0005-0000-0000-00003D370000}"/>
    <cellStyle name="Normal 41 3 3 3" xfId="14134" xr:uid="{00000000-0005-0000-0000-00003E370000}"/>
    <cellStyle name="Normal 41 3 4" xfId="14135" xr:uid="{00000000-0005-0000-0000-00003F370000}"/>
    <cellStyle name="Normal 41 3 5" xfId="14136" xr:uid="{00000000-0005-0000-0000-000040370000}"/>
    <cellStyle name="Normal 41 3 6" xfId="14137" xr:uid="{00000000-0005-0000-0000-000041370000}"/>
    <cellStyle name="Normal 41 4" xfId="14138" xr:uid="{00000000-0005-0000-0000-000042370000}"/>
    <cellStyle name="Normal 41 4 2" xfId="14139" xr:uid="{00000000-0005-0000-0000-000043370000}"/>
    <cellStyle name="Normal 41 4 2 2" xfId="14140" xr:uid="{00000000-0005-0000-0000-000044370000}"/>
    <cellStyle name="Normal 41 4 2 2 2" xfId="14141" xr:uid="{00000000-0005-0000-0000-000045370000}"/>
    <cellStyle name="Normal 41 4 2 3" xfId="14142" xr:uid="{00000000-0005-0000-0000-000046370000}"/>
    <cellStyle name="Normal 41 4 2 4" xfId="14143" xr:uid="{00000000-0005-0000-0000-000047370000}"/>
    <cellStyle name="Normal 41 4 2 5" xfId="14144" xr:uid="{00000000-0005-0000-0000-000048370000}"/>
    <cellStyle name="Normal 41 4 3" xfId="14145" xr:uid="{00000000-0005-0000-0000-000049370000}"/>
    <cellStyle name="Normal 41 4 3 2" xfId="14146" xr:uid="{00000000-0005-0000-0000-00004A370000}"/>
    <cellStyle name="Normal 41 4 3 3" xfId="14147" xr:uid="{00000000-0005-0000-0000-00004B370000}"/>
    <cellStyle name="Normal 41 4 4" xfId="14148" xr:uid="{00000000-0005-0000-0000-00004C370000}"/>
    <cellStyle name="Normal 41 4 5" xfId="14149" xr:uid="{00000000-0005-0000-0000-00004D370000}"/>
    <cellStyle name="Normal 41 4 6" xfId="14150" xr:uid="{00000000-0005-0000-0000-00004E370000}"/>
    <cellStyle name="Normal 41 5" xfId="14151" xr:uid="{00000000-0005-0000-0000-00004F370000}"/>
    <cellStyle name="Normal 41 5 2" xfId="14152" xr:uid="{00000000-0005-0000-0000-000050370000}"/>
    <cellStyle name="Normal 41 5 2 2" xfId="14153" xr:uid="{00000000-0005-0000-0000-000051370000}"/>
    <cellStyle name="Normal 41 5 2 2 2" xfId="14154" xr:uid="{00000000-0005-0000-0000-000052370000}"/>
    <cellStyle name="Normal 41 5 2 3" xfId="14155" xr:uid="{00000000-0005-0000-0000-000053370000}"/>
    <cellStyle name="Normal 41 5 2 4" xfId="14156" xr:uid="{00000000-0005-0000-0000-000054370000}"/>
    <cellStyle name="Normal 41 5 2 5" xfId="14157" xr:uid="{00000000-0005-0000-0000-000055370000}"/>
    <cellStyle name="Normal 41 5 3" xfId="14158" xr:uid="{00000000-0005-0000-0000-000056370000}"/>
    <cellStyle name="Normal 41 5 3 2" xfId="14159" xr:uid="{00000000-0005-0000-0000-000057370000}"/>
    <cellStyle name="Normal 41 5 3 3" xfId="14160" xr:uid="{00000000-0005-0000-0000-000058370000}"/>
    <cellStyle name="Normal 41 5 4" xfId="14161" xr:uid="{00000000-0005-0000-0000-000059370000}"/>
    <cellStyle name="Normal 41 5 5" xfId="14162" xr:uid="{00000000-0005-0000-0000-00005A370000}"/>
    <cellStyle name="Normal 41 5 6" xfId="14163" xr:uid="{00000000-0005-0000-0000-00005B370000}"/>
    <cellStyle name="Normal 41 6" xfId="14164" xr:uid="{00000000-0005-0000-0000-00005C370000}"/>
    <cellStyle name="Normal 41 6 2" xfId="14165" xr:uid="{00000000-0005-0000-0000-00005D370000}"/>
    <cellStyle name="Normal 41 6 2 2" xfId="14166" xr:uid="{00000000-0005-0000-0000-00005E370000}"/>
    <cellStyle name="Normal 41 6 3" xfId="14167" xr:uid="{00000000-0005-0000-0000-00005F370000}"/>
    <cellStyle name="Normal 41 6 4" xfId="14168" xr:uid="{00000000-0005-0000-0000-000060370000}"/>
    <cellStyle name="Normal 41 6 5" xfId="14169" xr:uid="{00000000-0005-0000-0000-000061370000}"/>
    <cellStyle name="Normal 41 7" xfId="14170" xr:uid="{00000000-0005-0000-0000-000062370000}"/>
    <cellStyle name="Normal 41 7 2" xfId="14171" xr:uid="{00000000-0005-0000-0000-000063370000}"/>
    <cellStyle name="Normal 41 7 2 2" xfId="14172" xr:uid="{00000000-0005-0000-0000-000064370000}"/>
    <cellStyle name="Normal 41 7 3" xfId="14173" xr:uid="{00000000-0005-0000-0000-000065370000}"/>
    <cellStyle name="Normal 41 7 4" xfId="14174" xr:uid="{00000000-0005-0000-0000-000066370000}"/>
    <cellStyle name="Normal 41 7 5" xfId="14175" xr:uid="{00000000-0005-0000-0000-000067370000}"/>
    <cellStyle name="Normal 41 7 6" xfId="14176" xr:uid="{00000000-0005-0000-0000-000068370000}"/>
    <cellStyle name="Normal 41 8" xfId="14177" xr:uid="{00000000-0005-0000-0000-000069370000}"/>
    <cellStyle name="Normal 41 8 2" xfId="14178" xr:uid="{00000000-0005-0000-0000-00006A370000}"/>
    <cellStyle name="Normal 41 8 3" xfId="14179" xr:uid="{00000000-0005-0000-0000-00006B370000}"/>
    <cellStyle name="Normal 41 9" xfId="14180" xr:uid="{00000000-0005-0000-0000-00006C370000}"/>
    <cellStyle name="Normal 41 9 2" xfId="14181" xr:uid="{00000000-0005-0000-0000-00006D370000}"/>
    <cellStyle name="Normal 42" xfId="14182" xr:uid="{00000000-0005-0000-0000-00006E370000}"/>
    <cellStyle name="Normal 42 2" xfId="14183" xr:uid="{00000000-0005-0000-0000-00006F370000}"/>
    <cellStyle name="Normal 42 2 2" xfId="14184" xr:uid="{00000000-0005-0000-0000-000070370000}"/>
    <cellStyle name="Normal 42 2 2 2" xfId="14185" xr:uid="{00000000-0005-0000-0000-000071370000}"/>
    <cellStyle name="Normal 42 2 3" xfId="14186" xr:uid="{00000000-0005-0000-0000-000072370000}"/>
    <cellStyle name="Normal 42 2 4" xfId="14187" xr:uid="{00000000-0005-0000-0000-000073370000}"/>
    <cellStyle name="Normal 42 2 5" xfId="14188" xr:uid="{00000000-0005-0000-0000-000074370000}"/>
    <cellStyle name="Normal 42 3" xfId="14189" xr:uid="{00000000-0005-0000-0000-000075370000}"/>
    <cellStyle name="Normal 42 3 2" xfId="14190" xr:uid="{00000000-0005-0000-0000-000076370000}"/>
    <cellStyle name="Normal 42 3 2 2" xfId="14191" xr:uid="{00000000-0005-0000-0000-000077370000}"/>
    <cellStyle name="Normal 42 3 3" xfId="14192" xr:uid="{00000000-0005-0000-0000-000078370000}"/>
    <cellStyle name="Normal 42 3 4" xfId="14193" xr:uid="{00000000-0005-0000-0000-000079370000}"/>
    <cellStyle name="Normal 42 3 5" xfId="14194" xr:uid="{00000000-0005-0000-0000-00007A370000}"/>
    <cellStyle name="Normal 42 3 6" xfId="14195" xr:uid="{00000000-0005-0000-0000-00007B370000}"/>
    <cellStyle name="Normal 42 4" xfId="14196" xr:uid="{00000000-0005-0000-0000-00007C370000}"/>
    <cellStyle name="Normal 42 4 2" xfId="14197" xr:uid="{00000000-0005-0000-0000-00007D370000}"/>
    <cellStyle name="Normal 42 4 3" xfId="14198" xr:uid="{00000000-0005-0000-0000-00007E370000}"/>
    <cellStyle name="Normal 42 5" xfId="14199" xr:uid="{00000000-0005-0000-0000-00007F370000}"/>
    <cellStyle name="Normal 42 5 2" xfId="14200" xr:uid="{00000000-0005-0000-0000-000080370000}"/>
    <cellStyle name="Normal 42 6" xfId="14201" xr:uid="{00000000-0005-0000-0000-000081370000}"/>
    <cellStyle name="Normal 42 6 2" xfId="14202" xr:uid="{00000000-0005-0000-0000-000082370000}"/>
    <cellStyle name="Normal 43" xfId="14203" xr:uid="{00000000-0005-0000-0000-000083370000}"/>
    <cellStyle name="Normal 43 2" xfId="14204" xr:uid="{00000000-0005-0000-0000-000084370000}"/>
    <cellStyle name="Normal 43 2 2" xfId="14205" xr:uid="{00000000-0005-0000-0000-000085370000}"/>
    <cellStyle name="Normal 43 2 2 2" xfId="14206" xr:uid="{00000000-0005-0000-0000-000086370000}"/>
    <cellStyle name="Normal 43 2 2 3" xfId="14207" xr:uid="{00000000-0005-0000-0000-000087370000}"/>
    <cellStyle name="Normal 43 2 2 4" xfId="14208" xr:uid="{00000000-0005-0000-0000-000088370000}"/>
    <cellStyle name="Normal 43 2 2 5" xfId="14209" xr:uid="{00000000-0005-0000-0000-000089370000}"/>
    <cellStyle name="Normal 43 2 2 6" xfId="14210" xr:uid="{00000000-0005-0000-0000-00008A370000}"/>
    <cellStyle name="Normal 43 2 3" xfId="14211" xr:uid="{00000000-0005-0000-0000-00008B370000}"/>
    <cellStyle name="Normal 43 2 3 2" xfId="14212" xr:uid="{00000000-0005-0000-0000-00008C370000}"/>
    <cellStyle name="Normal 43 2 4" xfId="14213" xr:uid="{00000000-0005-0000-0000-00008D370000}"/>
    <cellStyle name="Normal 43 2 5" xfId="14214" xr:uid="{00000000-0005-0000-0000-00008E370000}"/>
    <cellStyle name="Normal 43 3" xfId="14215" xr:uid="{00000000-0005-0000-0000-00008F370000}"/>
    <cellStyle name="Normal 43 3 2" xfId="14216" xr:uid="{00000000-0005-0000-0000-000090370000}"/>
    <cellStyle name="Normal 43 3 2 2" xfId="14217" xr:uid="{00000000-0005-0000-0000-000091370000}"/>
    <cellStyle name="Normal 43 3 3" xfId="14218" xr:uid="{00000000-0005-0000-0000-000092370000}"/>
    <cellStyle name="Normal 43 3 4" xfId="14219" xr:uid="{00000000-0005-0000-0000-000093370000}"/>
    <cellStyle name="Normal 43 3 5" xfId="14220" xr:uid="{00000000-0005-0000-0000-000094370000}"/>
    <cellStyle name="Normal 43 3 6" xfId="14221" xr:uid="{00000000-0005-0000-0000-000095370000}"/>
    <cellStyle name="Normal 43 4" xfId="14222" xr:uid="{00000000-0005-0000-0000-000096370000}"/>
    <cellStyle name="Normal 43 4 2" xfId="14223" xr:uid="{00000000-0005-0000-0000-000097370000}"/>
    <cellStyle name="Normal 43 5" xfId="14224" xr:uid="{00000000-0005-0000-0000-000098370000}"/>
    <cellStyle name="Normal 43 5 2" xfId="14225" xr:uid="{00000000-0005-0000-0000-000099370000}"/>
    <cellStyle name="Normal 43 6" xfId="14226" xr:uid="{00000000-0005-0000-0000-00009A370000}"/>
    <cellStyle name="Normal 44" xfId="14227" xr:uid="{00000000-0005-0000-0000-00009B370000}"/>
    <cellStyle name="Normal 44 2" xfId="14228" xr:uid="{00000000-0005-0000-0000-00009C370000}"/>
    <cellStyle name="Normal 44 2 2" xfId="14229" xr:uid="{00000000-0005-0000-0000-00009D370000}"/>
    <cellStyle name="Normal 44 2 2 2" xfId="14230" xr:uid="{00000000-0005-0000-0000-00009E370000}"/>
    <cellStyle name="Normal 44 2 2 3" xfId="14231" xr:uid="{00000000-0005-0000-0000-00009F370000}"/>
    <cellStyle name="Normal 44 2 2 4" xfId="14232" xr:uid="{00000000-0005-0000-0000-0000A0370000}"/>
    <cellStyle name="Normal 44 2 2 5" xfId="14233" xr:uid="{00000000-0005-0000-0000-0000A1370000}"/>
    <cellStyle name="Normal 44 2 2 6" xfId="14234" xr:uid="{00000000-0005-0000-0000-0000A2370000}"/>
    <cellStyle name="Normal 44 2 3" xfId="14235" xr:uid="{00000000-0005-0000-0000-0000A3370000}"/>
    <cellStyle name="Normal 44 2 3 2" xfId="14236" xr:uid="{00000000-0005-0000-0000-0000A4370000}"/>
    <cellStyle name="Normal 44 2 4" xfId="14237" xr:uid="{00000000-0005-0000-0000-0000A5370000}"/>
    <cellStyle name="Normal 44 2 5" xfId="14238" xr:uid="{00000000-0005-0000-0000-0000A6370000}"/>
    <cellStyle name="Normal 44 3" xfId="14239" xr:uid="{00000000-0005-0000-0000-0000A7370000}"/>
    <cellStyle name="Normal 44 3 2" xfId="14240" xr:uid="{00000000-0005-0000-0000-0000A8370000}"/>
    <cellStyle name="Normal 44 3 3" xfId="14241" xr:uid="{00000000-0005-0000-0000-0000A9370000}"/>
    <cellStyle name="Normal 44 3 4" xfId="14242" xr:uid="{00000000-0005-0000-0000-0000AA370000}"/>
    <cellStyle name="Normal 44 3 5" xfId="14243" xr:uid="{00000000-0005-0000-0000-0000AB370000}"/>
    <cellStyle name="Normal 44 3 6" xfId="14244" xr:uid="{00000000-0005-0000-0000-0000AC370000}"/>
    <cellStyle name="Normal 44 4" xfId="14245" xr:uid="{00000000-0005-0000-0000-0000AD370000}"/>
    <cellStyle name="Normal 44 4 2" xfId="14246" xr:uid="{00000000-0005-0000-0000-0000AE370000}"/>
    <cellStyle name="Normal 44 5" xfId="14247" xr:uid="{00000000-0005-0000-0000-0000AF370000}"/>
    <cellStyle name="Normal 44 6" xfId="14248" xr:uid="{00000000-0005-0000-0000-0000B0370000}"/>
    <cellStyle name="Normal 45" xfId="14249" xr:uid="{00000000-0005-0000-0000-0000B1370000}"/>
    <cellStyle name="Normal 45 2" xfId="14250" xr:uid="{00000000-0005-0000-0000-0000B2370000}"/>
    <cellStyle name="Normal 45 2 2" xfId="14251" xr:uid="{00000000-0005-0000-0000-0000B3370000}"/>
    <cellStyle name="Normal 45 2 2 2" xfId="14252" xr:uid="{00000000-0005-0000-0000-0000B4370000}"/>
    <cellStyle name="Normal 45 2 2 3" xfId="14253" xr:uid="{00000000-0005-0000-0000-0000B5370000}"/>
    <cellStyle name="Normal 45 2 2 4" xfId="14254" xr:uid="{00000000-0005-0000-0000-0000B6370000}"/>
    <cellStyle name="Normal 45 2 2 5" xfId="14255" xr:uid="{00000000-0005-0000-0000-0000B7370000}"/>
    <cellStyle name="Normal 45 2 2 6" xfId="14256" xr:uid="{00000000-0005-0000-0000-0000B8370000}"/>
    <cellStyle name="Normal 45 2 3" xfId="14257" xr:uid="{00000000-0005-0000-0000-0000B9370000}"/>
    <cellStyle name="Normal 45 2 3 2" xfId="14258" xr:uid="{00000000-0005-0000-0000-0000BA370000}"/>
    <cellStyle name="Normal 45 2 4" xfId="14259" xr:uid="{00000000-0005-0000-0000-0000BB370000}"/>
    <cellStyle name="Normal 45 2 5" xfId="14260" xr:uid="{00000000-0005-0000-0000-0000BC370000}"/>
    <cellStyle name="Normal 45 3" xfId="14261" xr:uid="{00000000-0005-0000-0000-0000BD370000}"/>
    <cellStyle name="Normal 45 3 2" xfId="14262" xr:uid="{00000000-0005-0000-0000-0000BE370000}"/>
    <cellStyle name="Normal 45 3 3" xfId="14263" xr:uid="{00000000-0005-0000-0000-0000BF370000}"/>
    <cellStyle name="Normal 45 3 4" xfId="14264" xr:uid="{00000000-0005-0000-0000-0000C0370000}"/>
    <cellStyle name="Normal 45 3 5" xfId="14265" xr:uid="{00000000-0005-0000-0000-0000C1370000}"/>
    <cellStyle name="Normal 45 3 6" xfId="14266" xr:uid="{00000000-0005-0000-0000-0000C2370000}"/>
    <cellStyle name="Normal 45 4" xfId="14267" xr:uid="{00000000-0005-0000-0000-0000C3370000}"/>
    <cellStyle name="Normal 45 4 2" xfId="14268" xr:uid="{00000000-0005-0000-0000-0000C4370000}"/>
    <cellStyle name="Normal 45 5" xfId="14269" xr:uid="{00000000-0005-0000-0000-0000C5370000}"/>
    <cellStyle name="Normal 45 6" xfId="14270" xr:uid="{00000000-0005-0000-0000-0000C6370000}"/>
    <cellStyle name="Normal 46" xfId="14271" xr:uid="{00000000-0005-0000-0000-0000C7370000}"/>
    <cellStyle name="Normal 46 2" xfId="14272" xr:uid="{00000000-0005-0000-0000-0000C8370000}"/>
    <cellStyle name="Normal 46 2 2" xfId="14273" xr:uid="{00000000-0005-0000-0000-0000C9370000}"/>
    <cellStyle name="Normal 46 2 2 2" xfId="14274" xr:uid="{00000000-0005-0000-0000-0000CA370000}"/>
    <cellStyle name="Normal 46 2 2 3" xfId="14275" xr:uid="{00000000-0005-0000-0000-0000CB370000}"/>
    <cellStyle name="Normal 46 2 2 4" xfId="14276" xr:uid="{00000000-0005-0000-0000-0000CC370000}"/>
    <cellStyle name="Normal 46 2 2 5" xfId="14277" xr:uid="{00000000-0005-0000-0000-0000CD370000}"/>
    <cellStyle name="Normal 46 2 2 6" xfId="14278" xr:uid="{00000000-0005-0000-0000-0000CE370000}"/>
    <cellStyle name="Normal 46 2 3" xfId="14279" xr:uid="{00000000-0005-0000-0000-0000CF370000}"/>
    <cellStyle name="Normal 46 2 3 2" xfId="14280" xr:uid="{00000000-0005-0000-0000-0000D0370000}"/>
    <cellStyle name="Normal 46 2 4" xfId="14281" xr:uid="{00000000-0005-0000-0000-0000D1370000}"/>
    <cellStyle name="Normal 46 2 5" xfId="14282" xr:uid="{00000000-0005-0000-0000-0000D2370000}"/>
    <cellStyle name="Normal 46 3" xfId="14283" xr:uid="{00000000-0005-0000-0000-0000D3370000}"/>
    <cellStyle name="Normal 46 3 2" xfId="14284" xr:uid="{00000000-0005-0000-0000-0000D4370000}"/>
    <cellStyle name="Normal 46 3 3" xfId="14285" xr:uid="{00000000-0005-0000-0000-0000D5370000}"/>
    <cellStyle name="Normal 46 3 4" xfId="14286" xr:uid="{00000000-0005-0000-0000-0000D6370000}"/>
    <cellStyle name="Normal 46 3 5" xfId="14287" xr:uid="{00000000-0005-0000-0000-0000D7370000}"/>
    <cellStyle name="Normal 46 3 6" xfId="14288" xr:uid="{00000000-0005-0000-0000-0000D8370000}"/>
    <cellStyle name="Normal 46 4" xfId="14289" xr:uid="{00000000-0005-0000-0000-0000D9370000}"/>
    <cellStyle name="Normal 46 4 2" xfId="14290" xr:uid="{00000000-0005-0000-0000-0000DA370000}"/>
    <cellStyle name="Normal 46 5" xfId="14291" xr:uid="{00000000-0005-0000-0000-0000DB370000}"/>
    <cellStyle name="Normal 46 6" xfId="14292" xr:uid="{00000000-0005-0000-0000-0000DC370000}"/>
    <cellStyle name="Normal 47" xfId="14293" xr:uid="{00000000-0005-0000-0000-0000DD370000}"/>
    <cellStyle name="Normal 47 2" xfId="14294" xr:uid="{00000000-0005-0000-0000-0000DE370000}"/>
    <cellStyle name="Normal 47 2 2" xfId="14295" xr:uid="{00000000-0005-0000-0000-0000DF370000}"/>
    <cellStyle name="Normal 47 2 2 2" xfId="14296" xr:uid="{00000000-0005-0000-0000-0000E0370000}"/>
    <cellStyle name="Normal 47 2 3" xfId="14297" xr:uid="{00000000-0005-0000-0000-0000E1370000}"/>
    <cellStyle name="Normal 47 2 4" xfId="14298" xr:uid="{00000000-0005-0000-0000-0000E2370000}"/>
    <cellStyle name="Normal 47 2 5" xfId="14299" xr:uid="{00000000-0005-0000-0000-0000E3370000}"/>
    <cellStyle name="Normal 47 3" xfId="14300" xr:uid="{00000000-0005-0000-0000-0000E4370000}"/>
    <cellStyle name="Normal 47 3 2" xfId="14301" xr:uid="{00000000-0005-0000-0000-0000E5370000}"/>
    <cellStyle name="Normal 47 3 2 2" xfId="14302" xr:uid="{00000000-0005-0000-0000-0000E6370000}"/>
    <cellStyle name="Normal 47 3 3" xfId="14303" xr:uid="{00000000-0005-0000-0000-0000E7370000}"/>
    <cellStyle name="Normal 47 3 4" xfId="14304" xr:uid="{00000000-0005-0000-0000-0000E8370000}"/>
    <cellStyle name="Normal 47 3 5" xfId="14305" xr:uid="{00000000-0005-0000-0000-0000E9370000}"/>
    <cellStyle name="Normal 47 3 6" xfId="14306" xr:uid="{00000000-0005-0000-0000-0000EA370000}"/>
    <cellStyle name="Normal 47 4" xfId="14307" xr:uid="{00000000-0005-0000-0000-0000EB370000}"/>
    <cellStyle name="Normal 47 4 2" xfId="14308" xr:uid="{00000000-0005-0000-0000-0000EC370000}"/>
    <cellStyle name="Normal 47 4 3" xfId="14309" xr:uid="{00000000-0005-0000-0000-0000ED370000}"/>
    <cellStyle name="Normal 47 5" xfId="14310" xr:uid="{00000000-0005-0000-0000-0000EE370000}"/>
    <cellStyle name="Normal 47 5 2" xfId="14311" xr:uid="{00000000-0005-0000-0000-0000EF370000}"/>
    <cellStyle name="Normal 47 6" xfId="14312" xr:uid="{00000000-0005-0000-0000-0000F0370000}"/>
    <cellStyle name="Normal 47 6 2" xfId="14313" xr:uid="{00000000-0005-0000-0000-0000F1370000}"/>
    <cellStyle name="Normal 48" xfId="14314" xr:uid="{00000000-0005-0000-0000-0000F2370000}"/>
    <cellStyle name="Normal 48 2" xfId="14315" xr:uid="{00000000-0005-0000-0000-0000F3370000}"/>
    <cellStyle name="Normal 48 2 2" xfId="14316" xr:uid="{00000000-0005-0000-0000-0000F4370000}"/>
    <cellStyle name="Normal 48 2 2 2" xfId="14317" xr:uid="{00000000-0005-0000-0000-0000F5370000}"/>
    <cellStyle name="Normal 48 2 3" xfId="14318" xr:uid="{00000000-0005-0000-0000-0000F6370000}"/>
    <cellStyle name="Normal 48 2 4" xfId="14319" xr:uid="{00000000-0005-0000-0000-0000F7370000}"/>
    <cellStyle name="Normal 48 2 5" xfId="14320" xr:uid="{00000000-0005-0000-0000-0000F8370000}"/>
    <cellStyle name="Normal 48 3" xfId="14321" xr:uid="{00000000-0005-0000-0000-0000F9370000}"/>
    <cellStyle name="Normal 48 3 2" xfId="14322" xr:uid="{00000000-0005-0000-0000-0000FA370000}"/>
    <cellStyle name="Normal 48 3 3" xfId="14323" xr:uid="{00000000-0005-0000-0000-0000FB370000}"/>
    <cellStyle name="Normal 48 4" xfId="14324" xr:uid="{00000000-0005-0000-0000-0000FC370000}"/>
    <cellStyle name="Normal 48 5" xfId="14325" xr:uid="{00000000-0005-0000-0000-0000FD370000}"/>
    <cellStyle name="Normal 48 6" xfId="14326" xr:uid="{00000000-0005-0000-0000-0000FE370000}"/>
    <cellStyle name="Normal 49" xfId="14327" xr:uid="{00000000-0005-0000-0000-0000FF370000}"/>
    <cellStyle name="Normal 49 2" xfId="14328" xr:uid="{00000000-0005-0000-0000-000000380000}"/>
    <cellStyle name="Normal 49 2 2" xfId="14329" xr:uid="{00000000-0005-0000-0000-000001380000}"/>
    <cellStyle name="Normal 49 2 2 2" xfId="14330" xr:uid="{00000000-0005-0000-0000-000002380000}"/>
    <cellStyle name="Normal 49 2 3" xfId="14331" xr:uid="{00000000-0005-0000-0000-000003380000}"/>
    <cellStyle name="Normal 49 2 4" xfId="14332" xr:uid="{00000000-0005-0000-0000-000004380000}"/>
    <cellStyle name="Normal 49 2 5" xfId="14333" xr:uid="{00000000-0005-0000-0000-000005380000}"/>
    <cellStyle name="Normal 49 3" xfId="14334" xr:uid="{00000000-0005-0000-0000-000006380000}"/>
    <cellStyle name="Normal 49 3 2" xfId="14335" xr:uid="{00000000-0005-0000-0000-000007380000}"/>
    <cellStyle name="Normal 49 4" xfId="14336" xr:uid="{00000000-0005-0000-0000-000008380000}"/>
    <cellStyle name="Normal 49 5" xfId="14337" xr:uid="{00000000-0005-0000-0000-000009380000}"/>
    <cellStyle name="Normal 49 6" xfId="14338" xr:uid="{00000000-0005-0000-0000-00000A380000}"/>
    <cellStyle name="Normal 5" xfId="9" xr:uid="{00000000-0005-0000-0000-00000B380000}"/>
    <cellStyle name="Normal 5 10" xfId="14339" xr:uid="{00000000-0005-0000-0000-00000C380000}"/>
    <cellStyle name="Normal 5 10 2" xfId="14340" xr:uid="{00000000-0005-0000-0000-00000D380000}"/>
    <cellStyle name="Normal 5 10 3" xfId="14341" xr:uid="{00000000-0005-0000-0000-00000E380000}"/>
    <cellStyle name="Normal 5 11" xfId="14342" xr:uid="{00000000-0005-0000-0000-00000F380000}"/>
    <cellStyle name="Normal 5 11 2" xfId="14343" xr:uid="{00000000-0005-0000-0000-000010380000}"/>
    <cellStyle name="Normal 5 11 3" xfId="14344" xr:uid="{00000000-0005-0000-0000-000011380000}"/>
    <cellStyle name="Normal 5 12" xfId="14345" xr:uid="{00000000-0005-0000-0000-000012380000}"/>
    <cellStyle name="Normal 5 12 2" xfId="14346" xr:uid="{00000000-0005-0000-0000-000013380000}"/>
    <cellStyle name="Normal 5 12 3" xfId="14347" xr:uid="{00000000-0005-0000-0000-000014380000}"/>
    <cellStyle name="Normal 5 13" xfId="14348" xr:uid="{00000000-0005-0000-0000-000015380000}"/>
    <cellStyle name="Normal 5 13 2" xfId="14349" xr:uid="{00000000-0005-0000-0000-000016380000}"/>
    <cellStyle name="Normal 5 14" xfId="14350" xr:uid="{00000000-0005-0000-0000-000017380000}"/>
    <cellStyle name="Normal 5 14 2" xfId="14351" xr:uid="{00000000-0005-0000-0000-000018380000}"/>
    <cellStyle name="Normal 5 15" xfId="14352" xr:uid="{00000000-0005-0000-0000-000019380000}"/>
    <cellStyle name="Normal 5 15 2" xfId="14353" xr:uid="{00000000-0005-0000-0000-00001A380000}"/>
    <cellStyle name="Normal 5 16" xfId="14354" xr:uid="{00000000-0005-0000-0000-00001B380000}"/>
    <cellStyle name="Normal 5 17" xfId="14355" xr:uid="{00000000-0005-0000-0000-00001C380000}"/>
    <cellStyle name="Normal 5 18" xfId="14356" xr:uid="{00000000-0005-0000-0000-00001D380000}"/>
    <cellStyle name="Normal 5 19" xfId="14357" xr:uid="{00000000-0005-0000-0000-00001E380000}"/>
    <cellStyle name="Normal 5 2" xfId="14" xr:uid="{00000000-0005-0000-0000-00001F380000}"/>
    <cellStyle name="Normal 5 2 2" xfId="14358" xr:uid="{00000000-0005-0000-0000-000020380000}"/>
    <cellStyle name="Normal 5 2 2 2" xfId="14359" xr:uid="{00000000-0005-0000-0000-000021380000}"/>
    <cellStyle name="Normal 5 2 2 2 2" xfId="14360" xr:uid="{00000000-0005-0000-0000-000022380000}"/>
    <cellStyle name="Normal 5 2 2 2 3" xfId="14361" xr:uid="{00000000-0005-0000-0000-000023380000}"/>
    <cellStyle name="Normal 5 2 2 3" xfId="14362" xr:uid="{00000000-0005-0000-0000-000024380000}"/>
    <cellStyle name="Normal 5 2 2 3 2" xfId="14363" xr:uid="{00000000-0005-0000-0000-000025380000}"/>
    <cellStyle name="Normal 5 2 2 3 3" xfId="14364" xr:uid="{00000000-0005-0000-0000-000026380000}"/>
    <cellStyle name="Normal 5 2 2 4" xfId="14365" xr:uid="{00000000-0005-0000-0000-000027380000}"/>
    <cellStyle name="Normal 5 2 2 5" xfId="14366" xr:uid="{00000000-0005-0000-0000-000028380000}"/>
    <cellStyle name="Normal 5 2 2 6" xfId="14367" xr:uid="{00000000-0005-0000-0000-000029380000}"/>
    <cellStyle name="Normal 5 2 2 7" xfId="14368" xr:uid="{00000000-0005-0000-0000-00002A380000}"/>
    <cellStyle name="Normal 5 2 3" xfId="14369" xr:uid="{00000000-0005-0000-0000-00002B380000}"/>
    <cellStyle name="Normal 5 2 3 2" xfId="14370" xr:uid="{00000000-0005-0000-0000-00002C380000}"/>
    <cellStyle name="Normal 5 2 4" xfId="14371" xr:uid="{00000000-0005-0000-0000-00002D380000}"/>
    <cellStyle name="Normal 5 2 4 2" xfId="14372" xr:uid="{00000000-0005-0000-0000-00002E380000}"/>
    <cellStyle name="Normal 5 2 5" xfId="14373" xr:uid="{00000000-0005-0000-0000-00002F380000}"/>
    <cellStyle name="Normal 5 2 5 2" xfId="14374" xr:uid="{00000000-0005-0000-0000-000030380000}"/>
    <cellStyle name="Normal 5 2 6" xfId="14375" xr:uid="{00000000-0005-0000-0000-000031380000}"/>
    <cellStyle name="Normal 5 2 7" xfId="14376" xr:uid="{00000000-0005-0000-0000-000032380000}"/>
    <cellStyle name="Normal 5 20" xfId="14377" xr:uid="{00000000-0005-0000-0000-000033380000}"/>
    <cellStyle name="Normal 5 3" xfId="19" xr:uid="{00000000-0005-0000-0000-000034380000}"/>
    <cellStyle name="Normal 5 3 2" xfId="14378" xr:uid="{00000000-0005-0000-0000-000035380000}"/>
    <cellStyle name="Normal 5 3 2 2" xfId="14379" xr:uid="{00000000-0005-0000-0000-000036380000}"/>
    <cellStyle name="Normal 5 3 2 2 2" xfId="14380" xr:uid="{00000000-0005-0000-0000-000037380000}"/>
    <cellStyle name="Normal 5 3 2 3" xfId="14381" xr:uid="{00000000-0005-0000-0000-000038380000}"/>
    <cellStyle name="Normal 5 3 2 3 2" xfId="14382" xr:uid="{00000000-0005-0000-0000-000039380000}"/>
    <cellStyle name="Normal 5 3 2 4" xfId="14383" xr:uid="{00000000-0005-0000-0000-00003A380000}"/>
    <cellStyle name="Normal 5 3 2 4 2" xfId="14384" xr:uid="{00000000-0005-0000-0000-00003B380000}"/>
    <cellStyle name="Normal 5 3 2 5" xfId="14385" xr:uid="{00000000-0005-0000-0000-00003C380000}"/>
    <cellStyle name="Normal 5 3 2 6" xfId="14386" xr:uid="{00000000-0005-0000-0000-00003D380000}"/>
    <cellStyle name="Normal 5 3 2 7" xfId="14387" xr:uid="{00000000-0005-0000-0000-00003E380000}"/>
    <cellStyle name="Normal 5 3 3" xfId="14388" xr:uid="{00000000-0005-0000-0000-00003F380000}"/>
    <cellStyle name="Normal 5 3 3 2" xfId="14389" xr:uid="{00000000-0005-0000-0000-000040380000}"/>
    <cellStyle name="Normal 5 3 3 3" xfId="14390" xr:uid="{00000000-0005-0000-0000-000041380000}"/>
    <cellStyle name="Normal 5 3 3 4" xfId="14391" xr:uid="{00000000-0005-0000-0000-000042380000}"/>
    <cellStyle name="Normal 5 3 4" xfId="14392" xr:uid="{00000000-0005-0000-0000-000043380000}"/>
    <cellStyle name="Normal 5 3 4 2" xfId="14393" xr:uid="{00000000-0005-0000-0000-000044380000}"/>
    <cellStyle name="Normal 5 3 4 2 2" xfId="14394" xr:uid="{00000000-0005-0000-0000-000045380000}"/>
    <cellStyle name="Normal 5 3 4 3" xfId="14395" xr:uid="{00000000-0005-0000-0000-000046380000}"/>
    <cellStyle name="Normal 5 3 4 4" xfId="14396" xr:uid="{00000000-0005-0000-0000-000047380000}"/>
    <cellStyle name="Normal 5 3 4 5" xfId="14397" xr:uid="{00000000-0005-0000-0000-000048380000}"/>
    <cellStyle name="Normal 5 3 5" xfId="14398" xr:uid="{00000000-0005-0000-0000-000049380000}"/>
    <cellStyle name="Normal 5 3 5 2" xfId="14399" xr:uid="{00000000-0005-0000-0000-00004A380000}"/>
    <cellStyle name="Normal 5 3 5 2 2" xfId="14400" xr:uid="{00000000-0005-0000-0000-00004B380000}"/>
    <cellStyle name="Normal 5 3 5 3" xfId="14401" xr:uid="{00000000-0005-0000-0000-00004C380000}"/>
    <cellStyle name="Normal 5 3 6" xfId="14402" xr:uid="{00000000-0005-0000-0000-00004D380000}"/>
    <cellStyle name="Normal 5 3 6 2" xfId="14403" xr:uid="{00000000-0005-0000-0000-00004E380000}"/>
    <cellStyle name="Normal 5 3 7" xfId="14404" xr:uid="{00000000-0005-0000-0000-00004F380000}"/>
    <cellStyle name="Normal 5 3 7 2" xfId="14405" xr:uid="{00000000-0005-0000-0000-000050380000}"/>
    <cellStyle name="Normal 5 3 8" xfId="14406" xr:uid="{00000000-0005-0000-0000-000051380000}"/>
    <cellStyle name="Normal 5 4" xfId="14407" xr:uid="{00000000-0005-0000-0000-000052380000}"/>
    <cellStyle name="Normal 5 4 2" xfId="14408" xr:uid="{00000000-0005-0000-0000-000053380000}"/>
    <cellStyle name="Normal 5 4 2 2" xfId="14409" xr:uid="{00000000-0005-0000-0000-000054380000}"/>
    <cellStyle name="Normal 5 4 2 2 2" xfId="14410" xr:uid="{00000000-0005-0000-0000-000055380000}"/>
    <cellStyle name="Normal 5 4 2 3" xfId="14411" xr:uid="{00000000-0005-0000-0000-000056380000}"/>
    <cellStyle name="Normal 5 4 2 3 2" xfId="14412" xr:uid="{00000000-0005-0000-0000-000057380000}"/>
    <cellStyle name="Normal 5 4 2 4" xfId="14413" xr:uid="{00000000-0005-0000-0000-000058380000}"/>
    <cellStyle name="Normal 5 4 2 4 2" xfId="14414" xr:uid="{00000000-0005-0000-0000-000059380000}"/>
    <cellStyle name="Normal 5 4 2 5" xfId="14415" xr:uid="{00000000-0005-0000-0000-00005A380000}"/>
    <cellStyle name="Normal 5 4 2 6" xfId="14416" xr:uid="{00000000-0005-0000-0000-00005B380000}"/>
    <cellStyle name="Normal 5 4 3" xfId="14417" xr:uid="{00000000-0005-0000-0000-00005C380000}"/>
    <cellStyle name="Normal 5 4 3 2" xfId="14418" xr:uid="{00000000-0005-0000-0000-00005D380000}"/>
    <cellStyle name="Normal 5 4 4" xfId="14419" xr:uid="{00000000-0005-0000-0000-00005E380000}"/>
    <cellStyle name="Normal 5 4 4 2" xfId="14420" xr:uid="{00000000-0005-0000-0000-00005F380000}"/>
    <cellStyle name="Normal 5 4 5" xfId="14421" xr:uid="{00000000-0005-0000-0000-000060380000}"/>
    <cellStyle name="Normal 5 4 5 2" xfId="14422" xr:uid="{00000000-0005-0000-0000-000061380000}"/>
    <cellStyle name="Normal 5 4 6" xfId="14423" xr:uid="{00000000-0005-0000-0000-000062380000}"/>
    <cellStyle name="Normal 5 5" xfId="14424" xr:uid="{00000000-0005-0000-0000-000063380000}"/>
    <cellStyle name="Normal 5 5 2" xfId="14425" xr:uid="{00000000-0005-0000-0000-000064380000}"/>
    <cellStyle name="Normal 5 5 2 2" xfId="14426" xr:uid="{00000000-0005-0000-0000-000065380000}"/>
    <cellStyle name="Normal 5 5 2 2 2" xfId="14427" xr:uid="{00000000-0005-0000-0000-000066380000}"/>
    <cellStyle name="Normal 5 5 2 3" xfId="14428" xr:uid="{00000000-0005-0000-0000-000067380000}"/>
    <cellStyle name="Normal 5 5 2 4" xfId="14429" xr:uid="{00000000-0005-0000-0000-000068380000}"/>
    <cellStyle name="Normal 5 5 2 5" xfId="14430" xr:uid="{00000000-0005-0000-0000-000069380000}"/>
    <cellStyle name="Normal 5 5 2 6" xfId="14431" xr:uid="{00000000-0005-0000-0000-00006A380000}"/>
    <cellStyle name="Normal 5 5 3" xfId="14432" xr:uid="{00000000-0005-0000-0000-00006B380000}"/>
    <cellStyle name="Normal 5 5 3 2" xfId="14433" xr:uid="{00000000-0005-0000-0000-00006C380000}"/>
    <cellStyle name="Normal 5 5 4" xfId="14434" xr:uid="{00000000-0005-0000-0000-00006D380000}"/>
    <cellStyle name="Normal 5 5 4 2" xfId="14435" xr:uid="{00000000-0005-0000-0000-00006E380000}"/>
    <cellStyle name="Normal 5 5 5" xfId="14436" xr:uid="{00000000-0005-0000-0000-00006F380000}"/>
    <cellStyle name="Normal 5 5 5 2" xfId="14437" xr:uid="{00000000-0005-0000-0000-000070380000}"/>
    <cellStyle name="Normal 5 6" xfId="14438" xr:uid="{00000000-0005-0000-0000-000071380000}"/>
    <cellStyle name="Normal 5 6 2" xfId="14439" xr:uid="{00000000-0005-0000-0000-000072380000}"/>
    <cellStyle name="Normal 5 6 2 2" xfId="14440" xr:uid="{00000000-0005-0000-0000-000073380000}"/>
    <cellStyle name="Normal 5 6 2 2 2" xfId="14441" xr:uid="{00000000-0005-0000-0000-000074380000}"/>
    <cellStyle name="Normal 5 6 2 3" xfId="14442" xr:uid="{00000000-0005-0000-0000-000075380000}"/>
    <cellStyle name="Normal 5 6 2 4" xfId="14443" xr:uid="{00000000-0005-0000-0000-000076380000}"/>
    <cellStyle name="Normal 5 6 2 5" xfId="14444" xr:uid="{00000000-0005-0000-0000-000077380000}"/>
    <cellStyle name="Normal 5 6 2 6" xfId="14445" xr:uid="{00000000-0005-0000-0000-000078380000}"/>
    <cellStyle name="Normal 5 6 3" xfId="14446" xr:uid="{00000000-0005-0000-0000-000079380000}"/>
    <cellStyle name="Normal 5 6 3 2" xfId="14447" xr:uid="{00000000-0005-0000-0000-00007A380000}"/>
    <cellStyle name="Normal 5 6 4" xfId="14448" xr:uid="{00000000-0005-0000-0000-00007B380000}"/>
    <cellStyle name="Normal 5 6 4 2" xfId="14449" xr:uid="{00000000-0005-0000-0000-00007C380000}"/>
    <cellStyle name="Normal 5 6 5" xfId="14450" xr:uid="{00000000-0005-0000-0000-00007D380000}"/>
    <cellStyle name="Normal 5 6 5 2" xfId="14451" xr:uid="{00000000-0005-0000-0000-00007E380000}"/>
    <cellStyle name="Normal 5 7" xfId="14452" xr:uid="{00000000-0005-0000-0000-00007F380000}"/>
    <cellStyle name="Normal 5 7 2" xfId="14453" xr:uid="{00000000-0005-0000-0000-000080380000}"/>
    <cellStyle name="Normal 5 7 2 2" xfId="14454" xr:uid="{00000000-0005-0000-0000-000081380000}"/>
    <cellStyle name="Normal 5 7 2 2 2" xfId="14455" xr:uid="{00000000-0005-0000-0000-000082380000}"/>
    <cellStyle name="Normal 5 7 2 3" xfId="14456" xr:uid="{00000000-0005-0000-0000-000083380000}"/>
    <cellStyle name="Normal 5 7 2 4" xfId="14457" xr:uid="{00000000-0005-0000-0000-000084380000}"/>
    <cellStyle name="Normal 5 7 2 5" xfId="14458" xr:uid="{00000000-0005-0000-0000-000085380000}"/>
    <cellStyle name="Normal 5 7 2 6" xfId="14459" xr:uid="{00000000-0005-0000-0000-000086380000}"/>
    <cellStyle name="Normal 5 7 3" xfId="14460" xr:uid="{00000000-0005-0000-0000-000087380000}"/>
    <cellStyle name="Normal 5 7 3 2" xfId="14461" xr:uid="{00000000-0005-0000-0000-000088380000}"/>
    <cellStyle name="Normal 5 7 4" xfId="14462" xr:uid="{00000000-0005-0000-0000-000089380000}"/>
    <cellStyle name="Normal 5 7 4 2" xfId="14463" xr:uid="{00000000-0005-0000-0000-00008A380000}"/>
    <cellStyle name="Normal 5 7 5" xfId="14464" xr:uid="{00000000-0005-0000-0000-00008B380000}"/>
    <cellStyle name="Normal 5 8" xfId="14465" xr:uid="{00000000-0005-0000-0000-00008C380000}"/>
    <cellStyle name="Normal 5 8 2" xfId="14466" xr:uid="{00000000-0005-0000-0000-00008D380000}"/>
    <cellStyle name="Normal 5 8 2 2" xfId="14467" xr:uid="{00000000-0005-0000-0000-00008E380000}"/>
    <cellStyle name="Normal 5 8 2 3" xfId="14468" xr:uid="{00000000-0005-0000-0000-00008F380000}"/>
    <cellStyle name="Normal 5 8 2 4" xfId="14469" xr:uid="{00000000-0005-0000-0000-000090380000}"/>
    <cellStyle name="Normal 5 8 2 5" xfId="14470" xr:uid="{00000000-0005-0000-0000-000091380000}"/>
    <cellStyle name="Normal 5 8 2 6" xfId="14471" xr:uid="{00000000-0005-0000-0000-000092380000}"/>
    <cellStyle name="Normal 5 8 3" xfId="14472" xr:uid="{00000000-0005-0000-0000-000093380000}"/>
    <cellStyle name="Normal 5 8 3 2" xfId="14473" xr:uid="{00000000-0005-0000-0000-000094380000}"/>
    <cellStyle name="Normal 5 8 4" xfId="14474" xr:uid="{00000000-0005-0000-0000-000095380000}"/>
    <cellStyle name="Normal 5 8 5" xfId="14475" xr:uid="{00000000-0005-0000-0000-000096380000}"/>
    <cellStyle name="Normal 5 9" xfId="14476" xr:uid="{00000000-0005-0000-0000-000097380000}"/>
    <cellStyle name="Normal 5 9 2" xfId="14477" xr:uid="{00000000-0005-0000-0000-000098380000}"/>
    <cellStyle name="Normal 5 9 2 2" xfId="14478" xr:uid="{00000000-0005-0000-0000-000099380000}"/>
    <cellStyle name="Normal 5 9 3" xfId="14479" xr:uid="{00000000-0005-0000-0000-00009A380000}"/>
    <cellStyle name="Normal 5 9 3 2" xfId="14480" xr:uid="{00000000-0005-0000-0000-00009B380000}"/>
    <cellStyle name="Normal 5 9 4" xfId="14481" xr:uid="{00000000-0005-0000-0000-00009C380000}"/>
    <cellStyle name="Normal 5 9 5" xfId="14482" xr:uid="{00000000-0005-0000-0000-00009D380000}"/>
    <cellStyle name="Normal 50" xfId="14483" xr:uid="{00000000-0005-0000-0000-00009E380000}"/>
    <cellStyle name="Normal 50 2" xfId="14484" xr:uid="{00000000-0005-0000-0000-00009F380000}"/>
    <cellStyle name="Normal 50 2 2" xfId="14485" xr:uid="{00000000-0005-0000-0000-0000A0380000}"/>
    <cellStyle name="Normal 50 2 2 2" xfId="14486" xr:uid="{00000000-0005-0000-0000-0000A1380000}"/>
    <cellStyle name="Normal 50 2 3" xfId="14487" xr:uid="{00000000-0005-0000-0000-0000A2380000}"/>
    <cellStyle name="Normal 50 2 3 2" xfId="14488" xr:uid="{00000000-0005-0000-0000-0000A3380000}"/>
    <cellStyle name="Normal 50 2 4" xfId="14489" xr:uid="{00000000-0005-0000-0000-0000A4380000}"/>
    <cellStyle name="Normal 50 2 5" xfId="14490" xr:uid="{00000000-0005-0000-0000-0000A5380000}"/>
    <cellStyle name="Normal 50 3" xfId="14491" xr:uid="{00000000-0005-0000-0000-0000A6380000}"/>
    <cellStyle name="Normal 50 3 2" xfId="14492" xr:uid="{00000000-0005-0000-0000-0000A7380000}"/>
    <cellStyle name="Normal 50 3 2 2" xfId="14493" xr:uid="{00000000-0005-0000-0000-0000A8380000}"/>
    <cellStyle name="Normal 50 3 3" xfId="14494" xr:uid="{00000000-0005-0000-0000-0000A9380000}"/>
    <cellStyle name="Normal 50 3 4" xfId="14495" xr:uid="{00000000-0005-0000-0000-0000AA380000}"/>
    <cellStyle name="Normal 50 3 5" xfId="14496" xr:uid="{00000000-0005-0000-0000-0000AB380000}"/>
    <cellStyle name="Normal 50 4" xfId="14497" xr:uid="{00000000-0005-0000-0000-0000AC380000}"/>
    <cellStyle name="Normal 50 5" xfId="14498" xr:uid="{00000000-0005-0000-0000-0000AD380000}"/>
    <cellStyle name="Normal 50 6" xfId="14499" xr:uid="{00000000-0005-0000-0000-0000AE380000}"/>
    <cellStyle name="Normal 51" xfId="14500" xr:uid="{00000000-0005-0000-0000-0000AF380000}"/>
    <cellStyle name="Normal 51 2" xfId="14501" xr:uid="{00000000-0005-0000-0000-0000B0380000}"/>
    <cellStyle name="Normal 51 2 2" xfId="14502" xr:uid="{00000000-0005-0000-0000-0000B1380000}"/>
    <cellStyle name="Normal 51 2 2 2" xfId="14503" xr:uid="{00000000-0005-0000-0000-0000B2380000}"/>
    <cellStyle name="Normal 51 2 3" xfId="14504" xr:uid="{00000000-0005-0000-0000-0000B3380000}"/>
    <cellStyle name="Normal 51 2 4" xfId="14505" xr:uid="{00000000-0005-0000-0000-0000B4380000}"/>
    <cellStyle name="Normal 51 2 5" xfId="14506" xr:uid="{00000000-0005-0000-0000-0000B5380000}"/>
    <cellStyle name="Normal 51 3" xfId="14507" xr:uid="{00000000-0005-0000-0000-0000B6380000}"/>
    <cellStyle name="Normal 51 3 2" xfId="14508" xr:uid="{00000000-0005-0000-0000-0000B7380000}"/>
    <cellStyle name="Normal 51 3 2 2" xfId="14509" xr:uid="{00000000-0005-0000-0000-0000B8380000}"/>
    <cellStyle name="Normal 51 3 3" xfId="14510" xr:uid="{00000000-0005-0000-0000-0000B9380000}"/>
    <cellStyle name="Normal 51 3 4" xfId="14511" xr:uid="{00000000-0005-0000-0000-0000BA380000}"/>
    <cellStyle name="Normal 51 3 5" xfId="14512" xr:uid="{00000000-0005-0000-0000-0000BB380000}"/>
    <cellStyle name="Normal 51 4" xfId="14513" xr:uid="{00000000-0005-0000-0000-0000BC380000}"/>
    <cellStyle name="Normal 51 5" xfId="14514" xr:uid="{00000000-0005-0000-0000-0000BD380000}"/>
    <cellStyle name="Normal 51 5 2" xfId="14515" xr:uid="{00000000-0005-0000-0000-0000BE380000}"/>
    <cellStyle name="Normal 51 6" xfId="14516" xr:uid="{00000000-0005-0000-0000-0000BF380000}"/>
    <cellStyle name="Normal 52" xfId="14517" xr:uid="{00000000-0005-0000-0000-0000C0380000}"/>
    <cellStyle name="Normal 52 10" xfId="14518" xr:uid="{00000000-0005-0000-0000-0000C1380000}"/>
    <cellStyle name="Normal 52 10 2" xfId="14519" xr:uid="{00000000-0005-0000-0000-0000C2380000}"/>
    <cellStyle name="Normal 52 10 2 2" xfId="14520" xr:uid="{00000000-0005-0000-0000-0000C3380000}"/>
    <cellStyle name="Normal 52 10 2 3" xfId="14521" xr:uid="{00000000-0005-0000-0000-0000C4380000}"/>
    <cellStyle name="Normal 52 10 2 4" xfId="14522" xr:uid="{00000000-0005-0000-0000-0000C5380000}"/>
    <cellStyle name="Normal 52 10 2 5" xfId="14523" xr:uid="{00000000-0005-0000-0000-0000C6380000}"/>
    <cellStyle name="Normal 52 10 2 6" xfId="14524" xr:uid="{00000000-0005-0000-0000-0000C7380000}"/>
    <cellStyle name="Normal 52 10 3" xfId="14525" xr:uid="{00000000-0005-0000-0000-0000C8380000}"/>
    <cellStyle name="Normal 52 10 3 2" xfId="14526" xr:uid="{00000000-0005-0000-0000-0000C9380000}"/>
    <cellStyle name="Normal 52 10 4" xfId="14527" xr:uid="{00000000-0005-0000-0000-0000CA380000}"/>
    <cellStyle name="Normal 52 10 5" xfId="14528" xr:uid="{00000000-0005-0000-0000-0000CB380000}"/>
    <cellStyle name="Normal 52 11" xfId="14529" xr:uid="{00000000-0005-0000-0000-0000CC380000}"/>
    <cellStyle name="Normal 52 11 2" xfId="14530" xr:uid="{00000000-0005-0000-0000-0000CD380000}"/>
    <cellStyle name="Normal 52 11 3" xfId="14531" xr:uid="{00000000-0005-0000-0000-0000CE380000}"/>
    <cellStyle name="Normal 52 11 4" xfId="14532" xr:uid="{00000000-0005-0000-0000-0000CF380000}"/>
    <cellStyle name="Normal 52 11 5" xfId="14533" xr:uid="{00000000-0005-0000-0000-0000D0380000}"/>
    <cellStyle name="Normal 52 11 6" xfId="14534" xr:uid="{00000000-0005-0000-0000-0000D1380000}"/>
    <cellStyle name="Normal 52 12" xfId="14535" xr:uid="{00000000-0005-0000-0000-0000D2380000}"/>
    <cellStyle name="Normal 52 12 2" xfId="14536" xr:uid="{00000000-0005-0000-0000-0000D3380000}"/>
    <cellStyle name="Normal 52 13" xfId="14537" xr:uid="{00000000-0005-0000-0000-0000D4380000}"/>
    <cellStyle name="Normal 52 14" xfId="14538" xr:uid="{00000000-0005-0000-0000-0000D5380000}"/>
    <cellStyle name="Normal 52 2" xfId="14539" xr:uid="{00000000-0005-0000-0000-0000D6380000}"/>
    <cellStyle name="Normal 52 2 2" xfId="14540" xr:uid="{00000000-0005-0000-0000-0000D7380000}"/>
    <cellStyle name="Normal 52 2 2 2" xfId="14541" xr:uid="{00000000-0005-0000-0000-0000D8380000}"/>
    <cellStyle name="Normal 52 2 2 3" xfId="14542" xr:uid="{00000000-0005-0000-0000-0000D9380000}"/>
    <cellStyle name="Normal 52 2 2 4" xfId="14543" xr:uid="{00000000-0005-0000-0000-0000DA380000}"/>
    <cellStyle name="Normal 52 2 2 5" xfId="14544" xr:uid="{00000000-0005-0000-0000-0000DB380000}"/>
    <cellStyle name="Normal 52 2 2 6" xfId="14545" xr:uid="{00000000-0005-0000-0000-0000DC380000}"/>
    <cellStyle name="Normal 52 2 3" xfId="14546" xr:uid="{00000000-0005-0000-0000-0000DD380000}"/>
    <cellStyle name="Normal 52 2 3 2" xfId="14547" xr:uid="{00000000-0005-0000-0000-0000DE380000}"/>
    <cellStyle name="Normal 52 2 4" xfId="14548" xr:uid="{00000000-0005-0000-0000-0000DF380000}"/>
    <cellStyle name="Normal 52 2 5" xfId="14549" xr:uid="{00000000-0005-0000-0000-0000E0380000}"/>
    <cellStyle name="Normal 52 3" xfId="14550" xr:uid="{00000000-0005-0000-0000-0000E1380000}"/>
    <cellStyle name="Normal 52 3 2" xfId="14551" xr:uid="{00000000-0005-0000-0000-0000E2380000}"/>
    <cellStyle name="Normal 52 3 2 2" xfId="14552" xr:uid="{00000000-0005-0000-0000-0000E3380000}"/>
    <cellStyle name="Normal 52 3 2 3" xfId="14553" xr:uid="{00000000-0005-0000-0000-0000E4380000}"/>
    <cellStyle name="Normal 52 3 2 4" xfId="14554" xr:uid="{00000000-0005-0000-0000-0000E5380000}"/>
    <cellStyle name="Normal 52 3 2 5" xfId="14555" xr:uid="{00000000-0005-0000-0000-0000E6380000}"/>
    <cellStyle name="Normal 52 3 2 6" xfId="14556" xr:uid="{00000000-0005-0000-0000-0000E7380000}"/>
    <cellStyle name="Normal 52 3 3" xfId="14557" xr:uid="{00000000-0005-0000-0000-0000E8380000}"/>
    <cellStyle name="Normal 52 3 3 2" xfId="14558" xr:uid="{00000000-0005-0000-0000-0000E9380000}"/>
    <cellStyle name="Normal 52 3 4" xfId="14559" xr:uid="{00000000-0005-0000-0000-0000EA380000}"/>
    <cellStyle name="Normal 52 3 5" xfId="14560" xr:uid="{00000000-0005-0000-0000-0000EB380000}"/>
    <cellStyle name="Normal 52 4" xfId="14561" xr:uid="{00000000-0005-0000-0000-0000EC380000}"/>
    <cellStyle name="Normal 52 4 2" xfId="14562" xr:uid="{00000000-0005-0000-0000-0000ED380000}"/>
    <cellStyle name="Normal 52 4 2 2" xfId="14563" xr:uid="{00000000-0005-0000-0000-0000EE380000}"/>
    <cellStyle name="Normal 52 4 2 3" xfId="14564" xr:uid="{00000000-0005-0000-0000-0000EF380000}"/>
    <cellStyle name="Normal 52 4 2 4" xfId="14565" xr:uid="{00000000-0005-0000-0000-0000F0380000}"/>
    <cellStyle name="Normal 52 4 2 5" xfId="14566" xr:uid="{00000000-0005-0000-0000-0000F1380000}"/>
    <cellStyle name="Normal 52 4 2 6" xfId="14567" xr:uid="{00000000-0005-0000-0000-0000F2380000}"/>
    <cellStyle name="Normal 52 4 3" xfId="14568" xr:uid="{00000000-0005-0000-0000-0000F3380000}"/>
    <cellStyle name="Normal 52 4 3 2" xfId="14569" xr:uid="{00000000-0005-0000-0000-0000F4380000}"/>
    <cellStyle name="Normal 52 4 4" xfId="14570" xr:uid="{00000000-0005-0000-0000-0000F5380000}"/>
    <cellStyle name="Normal 52 4 5" xfId="14571" xr:uid="{00000000-0005-0000-0000-0000F6380000}"/>
    <cellStyle name="Normal 52 5" xfId="14572" xr:uid="{00000000-0005-0000-0000-0000F7380000}"/>
    <cellStyle name="Normal 52 5 2" xfId="14573" xr:uid="{00000000-0005-0000-0000-0000F8380000}"/>
    <cellStyle name="Normal 52 5 2 2" xfId="14574" xr:uid="{00000000-0005-0000-0000-0000F9380000}"/>
    <cellStyle name="Normal 52 5 2 3" xfId="14575" xr:uid="{00000000-0005-0000-0000-0000FA380000}"/>
    <cellStyle name="Normal 52 5 2 4" xfId="14576" xr:uid="{00000000-0005-0000-0000-0000FB380000}"/>
    <cellStyle name="Normal 52 5 2 5" xfId="14577" xr:uid="{00000000-0005-0000-0000-0000FC380000}"/>
    <cellStyle name="Normal 52 5 2 6" xfId="14578" xr:uid="{00000000-0005-0000-0000-0000FD380000}"/>
    <cellStyle name="Normal 52 5 3" xfId="14579" xr:uid="{00000000-0005-0000-0000-0000FE380000}"/>
    <cellStyle name="Normal 52 5 3 2" xfId="14580" xr:uid="{00000000-0005-0000-0000-0000FF380000}"/>
    <cellStyle name="Normal 52 5 4" xfId="14581" xr:uid="{00000000-0005-0000-0000-000000390000}"/>
    <cellStyle name="Normal 52 5 5" xfId="14582" xr:uid="{00000000-0005-0000-0000-000001390000}"/>
    <cellStyle name="Normal 52 6" xfId="14583" xr:uid="{00000000-0005-0000-0000-000002390000}"/>
    <cellStyle name="Normal 52 6 2" xfId="14584" xr:uid="{00000000-0005-0000-0000-000003390000}"/>
    <cellStyle name="Normal 52 6 2 2" xfId="14585" xr:uid="{00000000-0005-0000-0000-000004390000}"/>
    <cellStyle name="Normal 52 6 2 3" xfId="14586" xr:uid="{00000000-0005-0000-0000-000005390000}"/>
    <cellStyle name="Normal 52 6 2 4" xfId="14587" xr:uid="{00000000-0005-0000-0000-000006390000}"/>
    <cellStyle name="Normal 52 6 2 5" xfId="14588" xr:uid="{00000000-0005-0000-0000-000007390000}"/>
    <cellStyle name="Normal 52 6 2 6" xfId="14589" xr:uid="{00000000-0005-0000-0000-000008390000}"/>
    <cellStyle name="Normal 52 6 3" xfId="14590" xr:uid="{00000000-0005-0000-0000-000009390000}"/>
    <cellStyle name="Normal 52 6 3 2" xfId="14591" xr:uid="{00000000-0005-0000-0000-00000A390000}"/>
    <cellStyle name="Normal 52 6 4" xfId="14592" xr:uid="{00000000-0005-0000-0000-00000B390000}"/>
    <cellStyle name="Normal 52 6 5" xfId="14593" xr:uid="{00000000-0005-0000-0000-00000C390000}"/>
    <cellStyle name="Normal 52 7" xfId="14594" xr:uid="{00000000-0005-0000-0000-00000D390000}"/>
    <cellStyle name="Normal 52 7 2" xfId="14595" xr:uid="{00000000-0005-0000-0000-00000E390000}"/>
    <cellStyle name="Normal 52 7 2 2" xfId="14596" xr:uid="{00000000-0005-0000-0000-00000F390000}"/>
    <cellStyle name="Normal 52 7 2 3" xfId="14597" xr:uid="{00000000-0005-0000-0000-000010390000}"/>
    <cellStyle name="Normal 52 7 2 4" xfId="14598" xr:uid="{00000000-0005-0000-0000-000011390000}"/>
    <cellStyle name="Normal 52 7 2 5" xfId="14599" xr:uid="{00000000-0005-0000-0000-000012390000}"/>
    <cellStyle name="Normal 52 7 2 6" xfId="14600" xr:uid="{00000000-0005-0000-0000-000013390000}"/>
    <cellStyle name="Normal 52 7 3" xfId="14601" xr:uid="{00000000-0005-0000-0000-000014390000}"/>
    <cellStyle name="Normal 52 7 3 2" xfId="14602" xr:uid="{00000000-0005-0000-0000-000015390000}"/>
    <cellStyle name="Normal 52 7 4" xfId="14603" xr:uid="{00000000-0005-0000-0000-000016390000}"/>
    <cellStyle name="Normal 52 7 5" xfId="14604" xr:uid="{00000000-0005-0000-0000-000017390000}"/>
    <cellStyle name="Normal 52 8" xfId="14605" xr:uid="{00000000-0005-0000-0000-000018390000}"/>
    <cellStyle name="Normal 52 8 2" xfId="14606" xr:uid="{00000000-0005-0000-0000-000019390000}"/>
    <cellStyle name="Normal 52 8 2 2" xfId="14607" xr:uid="{00000000-0005-0000-0000-00001A390000}"/>
    <cellStyle name="Normal 52 8 2 3" xfId="14608" xr:uid="{00000000-0005-0000-0000-00001B390000}"/>
    <cellStyle name="Normal 52 8 2 4" xfId="14609" xr:uid="{00000000-0005-0000-0000-00001C390000}"/>
    <cellStyle name="Normal 52 8 2 5" xfId="14610" xr:uid="{00000000-0005-0000-0000-00001D390000}"/>
    <cellStyle name="Normal 52 8 2 6" xfId="14611" xr:uid="{00000000-0005-0000-0000-00001E390000}"/>
    <cellStyle name="Normal 52 8 3" xfId="14612" xr:uid="{00000000-0005-0000-0000-00001F390000}"/>
    <cellStyle name="Normal 52 8 3 2" xfId="14613" xr:uid="{00000000-0005-0000-0000-000020390000}"/>
    <cellStyle name="Normal 52 8 4" xfId="14614" xr:uid="{00000000-0005-0000-0000-000021390000}"/>
    <cellStyle name="Normal 52 8 5" xfId="14615" xr:uid="{00000000-0005-0000-0000-000022390000}"/>
    <cellStyle name="Normal 52 9" xfId="14616" xr:uid="{00000000-0005-0000-0000-000023390000}"/>
    <cellStyle name="Normal 52 9 2" xfId="14617" xr:uid="{00000000-0005-0000-0000-000024390000}"/>
    <cellStyle name="Normal 52 9 2 2" xfId="14618" xr:uid="{00000000-0005-0000-0000-000025390000}"/>
    <cellStyle name="Normal 52 9 2 3" xfId="14619" xr:uid="{00000000-0005-0000-0000-000026390000}"/>
    <cellStyle name="Normal 52 9 2 4" xfId="14620" xr:uid="{00000000-0005-0000-0000-000027390000}"/>
    <cellStyle name="Normal 52 9 2 5" xfId="14621" xr:uid="{00000000-0005-0000-0000-000028390000}"/>
    <cellStyle name="Normal 52 9 2 6" xfId="14622" xr:uid="{00000000-0005-0000-0000-000029390000}"/>
    <cellStyle name="Normal 52 9 3" xfId="14623" xr:uid="{00000000-0005-0000-0000-00002A390000}"/>
    <cellStyle name="Normal 52 9 3 2" xfId="14624" xr:uid="{00000000-0005-0000-0000-00002B390000}"/>
    <cellStyle name="Normal 52 9 4" xfId="14625" xr:uid="{00000000-0005-0000-0000-00002C390000}"/>
    <cellStyle name="Normal 52 9 5" xfId="14626" xr:uid="{00000000-0005-0000-0000-00002D390000}"/>
    <cellStyle name="Normal 53" xfId="14627" xr:uid="{00000000-0005-0000-0000-00002E390000}"/>
    <cellStyle name="Normal 53 10" xfId="14628" xr:uid="{00000000-0005-0000-0000-00002F390000}"/>
    <cellStyle name="Normal 53 10 2" xfId="14629" xr:uid="{00000000-0005-0000-0000-000030390000}"/>
    <cellStyle name="Normal 53 10 2 2" xfId="14630" xr:uid="{00000000-0005-0000-0000-000031390000}"/>
    <cellStyle name="Normal 53 10 2 3" xfId="14631" xr:uid="{00000000-0005-0000-0000-000032390000}"/>
    <cellStyle name="Normal 53 10 2 4" xfId="14632" xr:uid="{00000000-0005-0000-0000-000033390000}"/>
    <cellStyle name="Normal 53 10 2 5" xfId="14633" xr:uid="{00000000-0005-0000-0000-000034390000}"/>
    <cellStyle name="Normal 53 10 2 6" xfId="14634" xr:uid="{00000000-0005-0000-0000-000035390000}"/>
    <cellStyle name="Normal 53 10 3" xfId="14635" xr:uid="{00000000-0005-0000-0000-000036390000}"/>
    <cellStyle name="Normal 53 10 3 2" xfId="14636" xr:uid="{00000000-0005-0000-0000-000037390000}"/>
    <cellStyle name="Normal 53 10 4" xfId="14637" xr:uid="{00000000-0005-0000-0000-000038390000}"/>
    <cellStyle name="Normal 53 10 5" xfId="14638" xr:uid="{00000000-0005-0000-0000-000039390000}"/>
    <cellStyle name="Normal 53 11" xfId="14639" xr:uid="{00000000-0005-0000-0000-00003A390000}"/>
    <cellStyle name="Normal 53 11 2" xfId="14640" xr:uid="{00000000-0005-0000-0000-00003B390000}"/>
    <cellStyle name="Normal 53 11 3" xfId="14641" xr:uid="{00000000-0005-0000-0000-00003C390000}"/>
    <cellStyle name="Normal 53 11 4" xfId="14642" xr:uid="{00000000-0005-0000-0000-00003D390000}"/>
    <cellStyle name="Normal 53 11 5" xfId="14643" xr:uid="{00000000-0005-0000-0000-00003E390000}"/>
    <cellStyle name="Normal 53 11 6" xfId="14644" xr:uid="{00000000-0005-0000-0000-00003F390000}"/>
    <cellStyle name="Normal 53 12" xfId="14645" xr:uid="{00000000-0005-0000-0000-000040390000}"/>
    <cellStyle name="Normal 53 12 2" xfId="14646" xr:uid="{00000000-0005-0000-0000-000041390000}"/>
    <cellStyle name="Normal 53 13" xfId="14647" xr:uid="{00000000-0005-0000-0000-000042390000}"/>
    <cellStyle name="Normal 53 14" xfId="14648" xr:uid="{00000000-0005-0000-0000-000043390000}"/>
    <cellStyle name="Normal 53 2" xfId="14649" xr:uid="{00000000-0005-0000-0000-000044390000}"/>
    <cellStyle name="Normal 53 2 2" xfId="14650" xr:uid="{00000000-0005-0000-0000-000045390000}"/>
    <cellStyle name="Normal 53 2 2 2" xfId="14651" xr:uid="{00000000-0005-0000-0000-000046390000}"/>
    <cellStyle name="Normal 53 2 2 3" xfId="14652" xr:uid="{00000000-0005-0000-0000-000047390000}"/>
    <cellStyle name="Normal 53 2 2 4" xfId="14653" xr:uid="{00000000-0005-0000-0000-000048390000}"/>
    <cellStyle name="Normal 53 2 2 5" xfId="14654" xr:uid="{00000000-0005-0000-0000-000049390000}"/>
    <cellStyle name="Normal 53 2 2 6" xfId="14655" xr:uid="{00000000-0005-0000-0000-00004A390000}"/>
    <cellStyle name="Normal 53 2 3" xfId="14656" xr:uid="{00000000-0005-0000-0000-00004B390000}"/>
    <cellStyle name="Normal 53 2 3 2" xfId="14657" xr:uid="{00000000-0005-0000-0000-00004C390000}"/>
    <cellStyle name="Normal 53 2 4" xfId="14658" xr:uid="{00000000-0005-0000-0000-00004D390000}"/>
    <cellStyle name="Normal 53 2 5" xfId="14659" xr:uid="{00000000-0005-0000-0000-00004E390000}"/>
    <cellStyle name="Normal 53 3" xfId="14660" xr:uid="{00000000-0005-0000-0000-00004F390000}"/>
    <cellStyle name="Normal 53 3 2" xfId="14661" xr:uid="{00000000-0005-0000-0000-000050390000}"/>
    <cellStyle name="Normal 53 3 2 2" xfId="14662" xr:uid="{00000000-0005-0000-0000-000051390000}"/>
    <cellStyle name="Normal 53 3 2 3" xfId="14663" xr:uid="{00000000-0005-0000-0000-000052390000}"/>
    <cellStyle name="Normal 53 3 2 4" xfId="14664" xr:uid="{00000000-0005-0000-0000-000053390000}"/>
    <cellStyle name="Normal 53 3 2 5" xfId="14665" xr:uid="{00000000-0005-0000-0000-000054390000}"/>
    <cellStyle name="Normal 53 3 2 6" xfId="14666" xr:uid="{00000000-0005-0000-0000-000055390000}"/>
    <cellStyle name="Normal 53 3 3" xfId="14667" xr:uid="{00000000-0005-0000-0000-000056390000}"/>
    <cellStyle name="Normal 53 3 3 2" xfId="14668" xr:uid="{00000000-0005-0000-0000-000057390000}"/>
    <cellStyle name="Normal 53 3 4" xfId="14669" xr:uid="{00000000-0005-0000-0000-000058390000}"/>
    <cellStyle name="Normal 53 3 5" xfId="14670" xr:uid="{00000000-0005-0000-0000-000059390000}"/>
    <cellStyle name="Normal 53 4" xfId="14671" xr:uid="{00000000-0005-0000-0000-00005A390000}"/>
    <cellStyle name="Normal 53 4 2" xfId="14672" xr:uid="{00000000-0005-0000-0000-00005B390000}"/>
    <cellStyle name="Normal 53 4 2 2" xfId="14673" xr:uid="{00000000-0005-0000-0000-00005C390000}"/>
    <cellStyle name="Normal 53 4 2 3" xfId="14674" xr:uid="{00000000-0005-0000-0000-00005D390000}"/>
    <cellStyle name="Normal 53 4 2 4" xfId="14675" xr:uid="{00000000-0005-0000-0000-00005E390000}"/>
    <cellStyle name="Normal 53 4 2 5" xfId="14676" xr:uid="{00000000-0005-0000-0000-00005F390000}"/>
    <cellStyle name="Normal 53 4 2 6" xfId="14677" xr:uid="{00000000-0005-0000-0000-000060390000}"/>
    <cellStyle name="Normal 53 4 3" xfId="14678" xr:uid="{00000000-0005-0000-0000-000061390000}"/>
    <cellStyle name="Normal 53 4 3 2" xfId="14679" xr:uid="{00000000-0005-0000-0000-000062390000}"/>
    <cellStyle name="Normal 53 4 4" xfId="14680" xr:uid="{00000000-0005-0000-0000-000063390000}"/>
    <cellStyle name="Normal 53 4 5" xfId="14681" xr:uid="{00000000-0005-0000-0000-000064390000}"/>
    <cellStyle name="Normal 53 5" xfId="14682" xr:uid="{00000000-0005-0000-0000-000065390000}"/>
    <cellStyle name="Normal 53 5 2" xfId="14683" xr:uid="{00000000-0005-0000-0000-000066390000}"/>
    <cellStyle name="Normal 53 5 2 2" xfId="14684" xr:uid="{00000000-0005-0000-0000-000067390000}"/>
    <cellStyle name="Normal 53 5 2 3" xfId="14685" xr:uid="{00000000-0005-0000-0000-000068390000}"/>
    <cellStyle name="Normal 53 5 2 4" xfId="14686" xr:uid="{00000000-0005-0000-0000-000069390000}"/>
    <cellStyle name="Normal 53 5 2 5" xfId="14687" xr:uid="{00000000-0005-0000-0000-00006A390000}"/>
    <cellStyle name="Normal 53 5 2 6" xfId="14688" xr:uid="{00000000-0005-0000-0000-00006B390000}"/>
    <cellStyle name="Normal 53 5 3" xfId="14689" xr:uid="{00000000-0005-0000-0000-00006C390000}"/>
    <cellStyle name="Normal 53 5 3 2" xfId="14690" xr:uid="{00000000-0005-0000-0000-00006D390000}"/>
    <cellStyle name="Normal 53 5 4" xfId="14691" xr:uid="{00000000-0005-0000-0000-00006E390000}"/>
    <cellStyle name="Normal 53 5 5" xfId="14692" xr:uid="{00000000-0005-0000-0000-00006F390000}"/>
    <cellStyle name="Normal 53 6" xfId="14693" xr:uid="{00000000-0005-0000-0000-000070390000}"/>
    <cellStyle name="Normal 53 6 2" xfId="14694" xr:uid="{00000000-0005-0000-0000-000071390000}"/>
    <cellStyle name="Normal 53 6 2 2" xfId="14695" xr:uid="{00000000-0005-0000-0000-000072390000}"/>
    <cellStyle name="Normal 53 6 2 3" xfId="14696" xr:uid="{00000000-0005-0000-0000-000073390000}"/>
    <cellStyle name="Normal 53 6 2 4" xfId="14697" xr:uid="{00000000-0005-0000-0000-000074390000}"/>
    <cellStyle name="Normal 53 6 2 5" xfId="14698" xr:uid="{00000000-0005-0000-0000-000075390000}"/>
    <cellStyle name="Normal 53 6 2 6" xfId="14699" xr:uid="{00000000-0005-0000-0000-000076390000}"/>
    <cellStyle name="Normal 53 6 3" xfId="14700" xr:uid="{00000000-0005-0000-0000-000077390000}"/>
    <cellStyle name="Normal 53 6 3 2" xfId="14701" xr:uid="{00000000-0005-0000-0000-000078390000}"/>
    <cellStyle name="Normal 53 6 4" xfId="14702" xr:uid="{00000000-0005-0000-0000-000079390000}"/>
    <cellStyle name="Normal 53 6 5" xfId="14703" xr:uid="{00000000-0005-0000-0000-00007A390000}"/>
    <cellStyle name="Normal 53 7" xfId="14704" xr:uid="{00000000-0005-0000-0000-00007B390000}"/>
    <cellStyle name="Normal 53 7 2" xfId="14705" xr:uid="{00000000-0005-0000-0000-00007C390000}"/>
    <cellStyle name="Normal 53 7 2 2" xfId="14706" xr:uid="{00000000-0005-0000-0000-00007D390000}"/>
    <cellStyle name="Normal 53 7 2 3" xfId="14707" xr:uid="{00000000-0005-0000-0000-00007E390000}"/>
    <cellStyle name="Normal 53 7 2 4" xfId="14708" xr:uid="{00000000-0005-0000-0000-00007F390000}"/>
    <cellStyle name="Normal 53 7 2 5" xfId="14709" xr:uid="{00000000-0005-0000-0000-000080390000}"/>
    <cellStyle name="Normal 53 7 2 6" xfId="14710" xr:uid="{00000000-0005-0000-0000-000081390000}"/>
    <cellStyle name="Normal 53 7 3" xfId="14711" xr:uid="{00000000-0005-0000-0000-000082390000}"/>
    <cellStyle name="Normal 53 7 3 2" xfId="14712" xr:uid="{00000000-0005-0000-0000-000083390000}"/>
    <cellStyle name="Normal 53 7 4" xfId="14713" xr:uid="{00000000-0005-0000-0000-000084390000}"/>
    <cellStyle name="Normal 53 7 5" xfId="14714" xr:uid="{00000000-0005-0000-0000-000085390000}"/>
    <cellStyle name="Normal 53 8" xfId="14715" xr:uid="{00000000-0005-0000-0000-000086390000}"/>
    <cellStyle name="Normal 53 8 2" xfId="14716" xr:uid="{00000000-0005-0000-0000-000087390000}"/>
    <cellStyle name="Normal 53 8 2 2" xfId="14717" xr:uid="{00000000-0005-0000-0000-000088390000}"/>
    <cellStyle name="Normal 53 8 2 3" xfId="14718" xr:uid="{00000000-0005-0000-0000-000089390000}"/>
    <cellStyle name="Normal 53 8 2 4" xfId="14719" xr:uid="{00000000-0005-0000-0000-00008A390000}"/>
    <cellStyle name="Normal 53 8 2 5" xfId="14720" xr:uid="{00000000-0005-0000-0000-00008B390000}"/>
    <cellStyle name="Normal 53 8 2 6" xfId="14721" xr:uid="{00000000-0005-0000-0000-00008C390000}"/>
    <cellStyle name="Normal 53 8 3" xfId="14722" xr:uid="{00000000-0005-0000-0000-00008D390000}"/>
    <cellStyle name="Normal 53 8 3 2" xfId="14723" xr:uid="{00000000-0005-0000-0000-00008E390000}"/>
    <cellStyle name="Normal 53 8 4" xfId="14724" xr:uid="{00000000-0005-0000-0000-00008F390000}"/>
    <cellStyle name="Normal 53 8 5" xfId="14725" xr:uid="{00000000-0005-0000-0000-000090390000}"/>
    <cellStyle name="Normal 53 9" xfId="14726" xr:uid="{00000000-0005-0000-0000-000091390000}"/>
    <cellStyle name="Normal 53 9 2" xfId="14727" xr:uid="{00000000-0005-0000-0000-000092390000}"/>
    <cellStyle name="Normal 53 9 2 2" xfId="14728" xr:uid="{00000000-0005-0000-0000-000093390000}"/>
    <cellStyle name="Normal 53 9 2 3" xfId="14729" xr:uid="{00000000-0005-0000-0000-000094390000}"/>
    <cellStyle name="Normal 53 9 2 4" xfId="14730" xr:uid="{00000000-0005-0000-0000-000095390000}"/>
    <cellStyle name="Normal 53 9 2 5" xfId="14731" xr:uid="{00000000-0005-0000-0000-000096390000}"/>
    <cellStyle name="Normal 53 9 2 6" xfId="14732" xr:uid="{00000000-0005-0000-0000-000097390000}"/>
    <cellStyle name="Normal 53 9 3" xfId="14733" xr:uid="{00000000-0005-0000-0000-000098390000}"/>
    <cellStyle name="Normal 53 9 3 2" xfId="14734" xr:uid="{00000000-0005-0000-0000-000099390000}"/>
    <cellStyle name="Normal 53 9 4" xfId="14735" xr:uid="{00000000-0005-0000-0000-00009A390000}"/>
    <cellStyle name="Normal 53 9 5" xfId="14736" xr:uid="{00000000-0005-0000-0000-00009B390000}"/>
    <cellStyle name="Normal 54" xfId="14737" xr:uid="{00000000-0005-0000-0000-00009C390000}"/>
    <cellStyle name="Normal 54 10" xfId="14738" xr:uid="{00000000-0005-0000-0000-00009D390000}"/>
    <cellStyle name="Normal 54 10 2" xfId="14739" xr:uid="{00000000-0005-0000-0000-00009E390000}"/>
    <cellStyle name="Normal 54 10 2 2" xfId="14740" xr:uid="{00000000-0005-0000-0000-00009F390000}"/>
    <cellStyle name="Normal 54 10 2 3" xfId="14741" xr:uid="{00000000-0005-0000-0000-0000A0390000}"/>
    <cellStyle name="Normal 54 10 2 4" xfId="14742" xr:uid="{00000000-0005-0000-0000-0000A1390000}"/>
    <cellStyle name="Normal 54 10 2 5" xfId="14743" xr:uid="{00000000-0005-0000-0000-0000A2390000}"/>
    <cellStyle name="Normal 54 10 2 6" xfId="14744" xr:uid="{00000000-0005-0000-0000-0000A3390000}"/>
    <cellStyle name="Normal 54 10 3" xfId="14745" xr:uid="{00000000-0005-0000-0000-0000A4390000}"/>
    <cellStyle name="Normal 54 10 3 2" xfId="14746" xr:uid="{00000000-0005-0000-0000-0000A5390000}"/>
    <cellStyle name="Normal 54 10 4" xfId="14747" xr:uid="{00000000-0005-0000-0000-0000A6390000}"/>
    <cellStyle name="Normal 54 10 5" xfId="14748" xr:uid="{00000000-0005-0000-0000-0000A7390000}"/>
    <cellStyle name="Normal 54 11" xfId="14749" xr:uid="{00000000-0005-0000-0000-0000A8390000}"/>
    <cellStyle name="Normal 54 11 2" xfId="14750" xr:uid="{00000000-0005-0000-0000-0000A9390000}"/>
    <cellStyle name="Normal 54 11 3" xfId="14751" xr:uid="{00000000-0005-0000-0000-0000AA390000}"/>
    <cellStyle name="Normal 54 11 4" xfId="14752" xr:uid="{00000000-0005-0000-0000-0000AB390000}"/>
    <cellStyle name="Normal 54 11 5" xfId="14753" xr:uid="{00000000-0005-0000-0000-0000AC390000}"/>
    <cellStyle name="Normal 54 11 6" xfId="14754" xr:uid="{00000000-0005-0000-0000-0000AD390000}"/>
    <cellStyle name="Normal 54 12" xfId="14755" xr:uid="{00000000-0005-0000-0000-0000AE390000}"/>
    <cellStyle name="Normal 54 12 2" xfId="14756" xr:uid="{00000000-0005-0000-0000-0000AF390000}"/>
    <cellStyle name="Normal 54 13" xfId="14757" xr:uid="{00000000-0005-0000-0000-0000B0390000}"/>
    <cellStyle name="Normal 54 14" xfId="14758" xr:uid="{00000000-0005-0000-0000-0000B1390000}"/>
    <cellStyle name="Normal 54 2" xfId="14759" xr:uid="{00000000-0005-0000-0000-0000B2390000}"/>
    <cellStyle name="Normal 54 2 2" xfId="14760" xr:uid="{00000000-0005-0000-0000-0000B3390000}"/>
    <cellStyle name="Normal 54 2 2 2" xfId="14761" xr:uid="{00000000-0005-0000-0000-0000B4390000}"/>
    <cellStyle name="Normal 54 2 2 3" xfId="14762" xr:uid="{00000000-0005-0000-0000-0000B5390000}"/>
    <cellStyle name="Normal 54 2 2 4" xfId="14763" xr:uid="{00000000-0005-0000-0000-0000B6390000}"/>
    <cellStyle name="Normal 54 2 2 5" xfId="14764" xr:uid="{00000000-0005-0000-0000-0000B7390000}"/>
    <cellStyle name="Normal 54 2 2 6" xfId="14765" xr:uid="{00000000-0005-0000-0000-0000B8390000}"/>
    <cellStyle name="Normal 54 2 3" xfId="14766" xr:uid="{00000000-0005-0000-0000-0000B9390000}"/>
    <cellStyle name="Normal 54 2 3 2" xfId="14767" xr:uid="{00000000-0005-0000-0000-0000BA390000}"/>
    <cellStyle name="Normal 54 2 4" xfId="14768" xr:uid="{00000000-0005-0000-0000-0000BB390000}"/>
    <cellStyle name="Normal 54 2 5" xfId="14769" xr:uid="{00000000-0005-0000-0000-0000BC390000}"/>
    <cellStyle name="Normal 54 3" xfId="14770" xr:uid="{00000000-0005-0000-0000-0000BD390000}"/>
    <cellStyle name="Normal 54 3 2" xfId="14771" xr:uid="{00000000-0005-0000-0000-0000BE390000}"/>
    <cellStyle name="Normal 54 3 2 2" xfId="14772" xr:uid="{00000000-0005-0000-0000-0000BF390000}"/>
    <cellStyle name="Normal 54 3 2 3" xfId="14773" xr:uid="{00000000-0005-0000-0000-0000C0390000}"/>
    <cellStyle name="Normal 54 3 2 4" xfId="14774" xr:uid="{00000000-0005-0000-0000-0000C1390000}"/>
    <cellStyle name="Normal 54 3 2 5" xfId="14775" xr:uid="{00000000-0005-0000-0000-0000C2390000}"/>
    <cellStyle name="Normal 54 3 2 6" xfId="14776" xr:uid="{00000000-0005-0000-0000-0000C3390000}"/>
    <cellStyle name="Normal 54 3 3" xfId="14777" xr:uid="{00000000-0005-0000-0000-0000C4390000}"/>
    <cellStyle name="Normal 54 3 3 2" xfId="14778" xr:uid="{00000000-0005-0000-0000-0000C5390000}"/>
    <cellStyle name="Normal 54 3 4" xfId="14779" xr:uid="{00000000-0005-0000-0000-0000C6390000}"/>
    <cellStyle name="Normal 54 3 5" xfId="14780" xr:uid="{00000000-0005-0000-0000-0000C7390000}"/>
    <cellStyle name="Normal 54 4" xfId="14781" xr:uid="{00000000-0005-0000-0000-0000C8390000}"/>
    <cellStyle name="Normal 54 4 2" xfId="14782" xr:uid="{00000000-0005-0000-0000-0000C9390000}"/>
    <cellStyle name="Normal 54 4 2 2" xfId="14783" xr:uid="{00000000-0005-0000-0000-0000CA390000}"/>
    <cellStyle name="Normal 54 4 2 3" xfId="14784" xr:uid="{00000000-0005-0000-0000-0000CB390000}"/>
    <cellStyle name="Normal 54 4 2 4" xfId="14785" xr:uid="{00000000-0005-0000-0000-0000CC390000}"/>
    <cellStyle name="Normal 54 4 2 5" xfId="14786" xr:uid="{00000000-0005-0000-0000-0000CD390000}"/>
    <cellStyle name="Normal 54 4 2 6" xfId="14787" xr:uid="{00000000-0005-0000-0000-0000CE390000}"/>
    <cellStyle name="Normal 54 4 3" xfId="14788" xr:uid="{00000000-0005-0000-0000-0000CF390000}"/>
    <cellStyle name="Normal 54 4 3 2" xfId="14789" xr:uid="{00000000-0005-0000-0000-0000D0390000}"/>
    <cellStyle name="Normal 54 4 4" xfId="14790" xr:uid="{00000000-0005-0000-0000-0000D1390000}"/>
    <cellStyle name="Normal 54 4 5" xfId="14791" xr:uid="{00000000-0005-0000-0000-0000D2390000}"/>
    <cellStyle name="Normal 54 5" xfId="14792" xr:uid="{00000000-0005-0000-0000-0000D3390000}"/>
    <cellStyle name="Normal 54 5 2" xfId="14793" xr:uid="{00000000-0005-0000-0000-0000D4390000}"/>
    <cellStyle name="Normal 54 5 2 2" xfId="14794" xr:uid="{00000000-0005-0000-0000-0000D5390000}"/>
    <cellStyle name="Normal 54 5 2 3" xfId="14795" xr:uid="{00000000-0005-0000-0000-0000D6390000}"/>
    <cellStyle name="Normal 54 5 2 4" xfId="14796" xr:uid="{00000000-0005-0000-0000-0000D7390000}"/>
    <cellStyle name="Normal 54 5 2 5" xfId="14797" xr:uid="{00000000-0005-0000-0000-0000D8390000}"/>
    <cellStyle name="Normal 54 5 2 6" xfId="14798" xr:uid="{00000000-0005-0000-0000-0000D9390000}"/>
    <cellStyle name="Normal 54 5 3" xfId="14799" xr:uid="{00000000-0005-0000-0000-0000DA390000}"/>
    <cellStyle name="Normal 54 5 3 2" xfId="14800" xr:uid="{00000000-0005-0000-0000-0000DB390000}"/>
    <cellStyle name="Normal 54 5 4" xfId="14801" xr:uid="{00000000-0005-0000-0000-0000DC390000}"/>
    <cellStyle name="Normal 54 5 5" xfId="14802" xr:uid="{00000000-0005-0000-0000-0000DD390000}"/>
    <cellStyle name="Normal 54 6" xfId="14803" xr:uid="{00000000-0005-0000-0000-0000DE390000}"/>
    <cellStyle name="Normal 54 6 2" xfId="14804" xr:uid="{00000000-0005-0000-0000-0000DF390000}"/>
    <cellStyle name="Normal 54 6 2 2" xfId="14805" xr:uid="{00000000-0005-0000-0000-0000E0390000}"/>
    <cellStyle name="Normal 54 6 2 3" xfId="14806" xr:uid="{00000000-0005-0000-0000-0000E1390000}"/>
    <cellStyle name="Normal 54 6 2 4" xfId="14807" xr:uid="{00000000-0005-0000-0000-0000E2390000}"/>
    <cellStyle name="Normal 54 6 2 5" xfId="14808" xr:uid="{00000000-0005-0000-0000-0000E3390000}"/>
    <cellStyle name="Normal 54 6 2 6" xfId="14809" xr:uid="{00000000-0005-0000-0000-0000E4390000}"/>
    <cellStyle name="Normal 54 6 3" xfId="14810" xr:uid="{00000000-0005-0000-0000-0000E5390000}"/>
    <cellStyle name="Normal 54 6 3 2" xfId="14811" xr:uid="{00000000-0005-0000-0000-0000E6390000}"/>
    <cellStyle name="Normal 54 6 4" xfId="14812" xr:uid="{00000000-0005-0000-0000-0000E7390000}"/>
    <cellStyle name="Normal 54 6 5" xfId="14813" xr:uid="{00000000-0005-0000-0000-0000E8390000}"/>
    <cellStyle name="Normal 54 7" xfId="14814" xr:uid="{00000000-0005-0000-0000-0000E9390000}"/>
    <cellStyle name="Normal 54 7 2" xfId="14815" xr:uid="{00000000-0005-0000-0000-0000EA390000}"/>
    <cellStyle name="Normal 54 7 2 2" xfId="14816" xr:uid="{00000000-0005-0000-0000-0000EB390000}"/>
    <cellStyle name="Normal 54 7 2 3" xfId="14817" xr:uid="{00000000-0005-0000-0000-0000EC390000}"/>
    <cellStyle name="Normal 54 7 2 4" xfId="14818" xr:uid="{00000000-0005-0000-0000-0000ED390000}"/>
    <cellStyle name="Normal 54 7 2 5" xfId="14819" xr:uid="{00000000-0005-0000-0000-0000EE390000}"/>
    <cellStyle name="Normal 54 7 2 6" xfId="14820" xr:uid="{00000000-0005-0000-0000-0000EF390000}"/>
    <cellStyle name="Normal 54 7 3" xfId="14821" xr:uid="{00000000-0005-0000-0000-0000F0390000}"/>
    <cellStyle name="Normal 54 7 3 2" xfId="14822" xr:uid="{00000000-0005-0000-0000-0000F1390000}"/>
    <cellStyle name="Normal 54 7 4" xfId="14823" xr:uid="{00000000-0005-0000-0000-0000F2390000}"/>
    <cellStyle name="Normal 54 7 5" xfId="14824" xr:uid="{00000000-0005-0000-0000-0000F3390000}"/>
    <cellStyle name="Normal 54 8" xfId="14825" xr:uid="{00000000-0005-0000-0000-0000F4390000}"/>
    <cellStyle name="Normal 54 8 2" xfId="14826" xr:uid="{00000000-0005-0000-0000-0000F5390000}"/>
    <cellStyle name="Normal 54 8 2 2" xfId="14827" xr:uid="{00000000-0005-0000-0000-0000F6390000}"/>
    <cellStyle name="Normal 54 8 2 3" xfId="14828" xr:uid="{00000000-0005-0000-0000-0000F7390000}"/>
    <cellStyle name="Normal 54 8 2 4" xfId="14829" xr:uid="{00000000-0005-0000-0000-0000F8390000}"/>
    <cellStyle name="Normal 54 8 2 5" xfId="14830" xr:uid="{00000000-0005-0000-0000-0000F9390000}"/>
    <cellStyle name="Normal 54 8 2 6" xfId="14831" xr:uid="{00000000-0005-0000-0000-0000FA390000}"/>
    <cellStyle name="Normal 54 8 3" xfId="14832" xr:uid="{00000000-0005-0000-0000-0000FB390000}"/>
    <cellStyle name="Normal 54 8 3 2" xfId="14833" xr:uid="{00000000-0005-0000-0000-0000FC390000}"/>
    <cellStyle name="Normal 54 8 4" xfId="14834" xr:uid="{00000000-0005-0000-0000-0000FD390000}"/>
    <cellStyle name="Normal 54 8 5" xfId="14835" xr:uid="{00000000-0005-0000-0000-0000FE390000}"/>
    <cellStyle name="Normal 54 9" xfId="14836" xr:uid="{00000000-0005-0000-0000-0000FF390000}"/>
    <cellStyle name="Normal 54 9 2" xfId="14837" xr:uid="{00000000-0005-0000-0000-0000003A0000}"/>
    <cellStyle name="Normal 54 9 2 2" xfId="14838" xr:uid="{00000000-0005-0000-0000-0000013A0000}"/>
    <cellStyle name="Normal 54 9 2 3" xfId="14839" xr:uid="{00000000-0005-0000-0000-0000023A0000}"/>
    <cellStyle name="Normal 54 9 2 4" xfId="14840" xr:uid="{00000000-0005-0000-0000-0000033A0000}"/>
    <cellStyle name="Normal 54 9 2 5" xfId="14841" xr:uid="{00000000-0005-0000-0000-0000043A0000}"/>
    <cellStyle name="Normal 54 9 2 6" xfId="14842" xr:uid="{00000000-0005-0000-0000-0000053A0000}"/>
    <cellStyle name="Normal 54 9 3" xfId="14843" xr:uid="{00000000-0005-0000-0000-0000063A0000}"/>
    <cellStyle name="Normal 54 9 3 2" xfId="14844" xr:uid="{00000000-0005-0000-0000-0000073A0000}"/>
    <cellStyle name="Normal 54 9 4" xfId="14845" xr:uid="{00000000-0005-0000-0000-0000083A0000}"/>
    <cellStyle name="Normal 54 9 5" xfId="14846" xr:uid="{00000000-0005-0000-0000-0000093A0000}"/>
    <cellStyle name="Normal 55" xfId="14847" xr:uid="{00000000-0005-0000-0000-00000A3A0000}"/>
    <cellStyle name="Normal 55 10" xfId="14848" xr:uid="{00000000-0005-0000-0000-00000B3A0000}"/>
    <cellStyle name="Normal 55 10 2" xfId="14849" xr:uid="{00000000-0005-0000-0000-00000C3A0000}"/>
    <cellStyle name="Normal 55 10 2 2" xfId="14850" xr:uid="{00000000-0005-0000-0000-00000D3A0000}"/>
    <cellStyle name="Normal 55 10 2 3" xfId="14851" xr:uid="{00000000-0005-0000-0000-00000E3A0000}"/>
    <cellStyle name="Normal 55 10 2 4" xfId="14852" xr:uid="{00000000-0005-0000-0000-00000F3A0000}"/>
    <cellStyle name="Normal 55 10 2 5" xfId="14853" xr:uid="{00000000-0005-0000-0000-0000103A0000}"/>
    <cellStyle name="Normal 55 10 2 6" xfId="14854" xr:uid="{00000000-0005-0000-0000-0000113A0000}"/>
    <cellStyle name="Normal 55 10 3" xfId="14855" xr:uid="{00000000-0005-0000-0000-0000123A0000}"/>
    <cellStyle name="Normal 55 10 3 2" xfId="14856" xr:uid="{00000000-0005-0000-0000-0000133A0000}"/>
    <cellStyle name="Normal 55 10 4" xfId="14857" xr:uid="{00000000-0005-0000-0000-0000143A0000}"/>
    <cellStyle name="Normal 55 10 5" xfId="14858" xr:uid="{00000000-0005-0000-0000-0000153A0000}"/>
    <cellStyle name="Normal 55 11" xfId="14859" xr:uid="{00000000-0005-0000-0000-0000163A0000}"/>
    <cellStyle name="Normal 55 11 2" xfId="14860" xr:uid="{00000000-0005-0000-0000-0000173A0000}"/>
    <cellStyle name="Normal 55 11 3" xfId="14861" xr:uid="{00000000-0005-0000-0000-0000183A0000}"/>
    <cellStyle name="Normal 55 11 4" xfId="14862" xr:uid="{00000000-0005-0000-0000-0000193A0000}"/>
    <cellStyle name="Normal 55 11 5" xfId="14863" xr:uid="{00000000-0005-0000-0000-00001A3A0000}"/>
    <cellStyle name="Normal 55 11 6" xfId="14864" xr:uid="{00000000-0005-0000-0000-00001B3A0000}"/>
    <cellStyle name="Normal 55 12" xfId="14865" xr:uid="{00000000-0005-0000-0000-00001C3A0000}"/>
    <cellStyle name="Normal 55 12 2" xfId="14866" xr:uid="{00000000-0005-0000-0000-00001D3A0000}"/>
    <cellStyle name="Normal 55 13" xfId="14867" xr:uid="{00000000-0005-0000-0000-00001E3A0000}"/>
    <cellStyle name="Normal 55 14" xfId="14868" xr:uid="{00000000-0005-0000-0000-00001F3A0000}"/>
    <cellStyle name="Normal 55 2" xfId="14869" xr:uid="{00000000-0005-0000-0000-0000203A0000}"/>
    <cellStyle name="Normal 55 2 2" xfId="14870" xr:uid="{00000000-0005-0000-0000-0000213A0000}"/>
    <cellStyle name="Normal 55 2 2 2" xfId="14871" xr:uid="{00000000-0005-0000-0000-0000223A0000}"/>
    <cellStyle name="Normal 55 2 2 3" xfId="14872" xr:uid="{00000000-0005-0000-0000-0000233A0000}"/>
    <cellStyle name="Normal 55 2 2 4" xfId="14873" xr:uid="{00000000-0005-0000-0000-0000243A0000}"/>
    <cellStyle name="Normal 55 2 2 5" xfId="14874" xr:uid="{00000000-0005-0000-0000-0000253A0000}"/>
    <cellStyle name="Normal 55 2 2 6" xfId="14875" xr:uid="{00000000-0005-0000-0000-0000263A0000}"/>
    <cellStyle name="Normal 55 2 3" xfId="14876" xr:uid="{00000000-0005-0000-0000-0000273A0000}"/>
    <cellStyle name="Normal 55 2 3 2" xfId="14877" xr:uid="{00000000-0005-0000-0000-0000283A0000}"/>
    <cellStyle name="Normal 55 2 4" xfId="14878" xr:uid="{00000000-0005-0000-0000-0000293A0000}"/>
    <cellStyle name="Normal 55 2 5" xfId="14879" xr:uid="{00000000-0005-0000-0000-00002A3A0000}"/>
    <cellStyle name="Normal 55 3" xfId="14880" xr:uid="{00000000-0005-0000-0000-00002B3A0000}"/>
    <cellStyle name="Normal 55 3 2" xfId="14881" xr:uid="{00000000-0005-0000-0000-00002C3A0000}"/>
    <cellStyle name="Normal 55 3 2 2" xfId="14882" xr:uid="{00000000-0005-0000-0000-00002D3A0000}"/>
    <cellStyle name="Normal 55 3 2 3" xfId="14883" xr:uid="{00000000-0005-0000-0000-00002E3A0000}"/>
    <cellStyle name="Normal 55 3 2 4" xfId="14884" xr:uid="{00000000-0005-0000-0000-00002F3A0000}"/>
    <cellStyle name="Normal 55 3 2 5" xfId="14885" xr:uid="{00000000-0005-0000-0000-0000303A0000}"/>
    <cellStyle name="Normal 55 3 2 6" xfId="14886" xr:uid="{00000000-0005-0000-0000-0000313A0000}"/>
    <cellStyle name="Normal 55 3 3" xfId="14887" xr:uid="{00000000-0005-0000-0000-0000323A0000}"/>
    <cellStyle name="Normal 55 3 3 2" xfId="14888" xr:uid="{00000000-0005-0000-0000-0000333A0000}"/>
    <cellStyle name="Normal 55 3 4" xfId="14889" xr:uid="{00000000-0005-0000-0000-0000343A0000}"/>
    <cellStyle name="Normal 55 3 5" xfId="14890" xr:uid="{00000000-0005-0000-0000-0000353A0000}"/>
    <cellStyle name="Normal 55 4" xfId="14891" xr:uid="{00000000-0005-0000-0000-0000363A0000}"/>
    <cellStyle name="Normal 55 4 2" xfId="14892" xr:uid="{00000000-0005-0000-0000-0000373A0000}"/>
    <cellStyle name="Normal 55 4 2 2" xfId="14893" xr:uid="{00000000-0005-0000-0000-0000383A0000}"/>
    <cellStyle name="Normal 55 4 2 3" xfId="14894" xr:uid="{00000000-0005-0000-0000-0000393A0000}"/>
    <cellStyle name="Normal 55 4 2 4" xfId="14895" xr:uid="{00000000-0005-0000-0000-00003A3A0000}"/>
    <cellStyle name="Normal 55 4 2 5" xfId="14896" xr:uid="{00000000-0005-0000-0000-00003B3A0000}"/>
    <cellStyle name="Normal 55 4 2 6" xfId="14897" xr:uid="{00000000-0005-0000-0000-00003C3A0000}"/>
    <cellStyle name="Normal 55 4 3" xfId="14898" xr:uid="{00000000-0005-0000-0000-00003D3A0000}"/>
    <cellStyle name="Normal 55 4 3 2" xfId="14899" xr:uid="{00000000-0005-0000-0000-00003E3A0000}"/>
    <cellStyle name="Normal 55 4 4" xfId="14900" xr:uid="{00000000-0005-0000-0000-00003F3A0000}"/>
    <cellStyle name="Normal 55 4 5" xfId="14901" xr:uid="{00000000-0005-0000-0000-0000403A0000}"/>
    <cellStyle name="Normal 55 5" xfId="14902" xr:uid="{00000000-0005-0000-0000-0000413A0000}"/>
    <cellStyle name="Normal 55 5 2" xfId="14903" xr:uid="{00000000-0005-0000-0000-0000423A0000}"/>
    <cellStyle name="Normal 55 5 2 2" xfId="14904" xr:uid="{00000000-0005-0000-0000-0000433A0000}"/>
    <cellStyle name="Normal 55 5 2 3" xfId="14905" xr:uid="{00000000-0005-0000-0000-0000443A0000}"/>
    <cellStyle name="Normal 55 5 2 4" xfId="14906" xr:uid="{00000000-0005-0000-0000-0000453A0000}"/>
    <cellStyle name="Normal 55 5 2 5" xfId="14907" xr:uid="{00000000-0005-0000-0000-0000463A0000}"/>
    <cellStyle name="Normal 55 5 2 6" xfId="14908" xr:uid="{00000000-0005-0000-0000-0000473A0000}"/>
    <cellStyle name="Normal 55 5 3" xfId="14909" xr:uid="{00000000-0005-0000-0000-0000483A0000}"/>
    <cellStyle name="Normal 55 5 3 2" xfId="14910" xr:uid="{00000000-0005-0000-0000-0000493A0000}"/>
    <cellStyle name="Normal 55 5 4" xfId="14911" xr:uid="{00000000-0005-0000-0000-00004A3A0000}"/>
    <cellStyle name="Normal 55 5 5" xfId="14912" xr:uid="{00000000-0005-0000-0000-00004B3A0000}"/>
    <cellStyle name="Normal 55 6" xfId="14913" xr:uid="{00000000-0005-0000-0000-00004C3A0000}"/>
    <cellStyle name="Normal 55 6 2" xfId="14914" xr:uid="{00000000-0005-0000-0000-00004D3A0000}"/>
    <cellStyle name="Normal 55 6 2 2" xfId="14915" xr:uid="{00000000-0005-0000-0000-00004E3A0000}"/>
    <cellStyle name="Normal 55 6 2 3" xfId="14916" xr:uid="{00000000-0005-0000-0000-00004F3A0000}"/>
    <cellStyle name="Normal 55 6 2 4" xfId="14917" xr:uid="{00000000-0005-0000-0000-0000503A0000}"/>
    <cellStyle name="Normal 55 6 2 5" xfId="14918" xr:uid="{00000000-0005-0000-0000-0000513A0000}"/>
    <cellStyle name="Normal 55 6 2 6" xfId="14919" xr:uid="{00000000-0005-0000-0000-0000523A0000}"/>
    <cellStyle name="Normal 55 6 3" xfId="14920" xr:uid="{00000000-0005-0000-0000-0000533A0000}"/>
    <cellStyle name="Normal 55 6 3 2" xfId="14921" xr:uid="{00000000-0005-0000-0000-0000543A0000}"/>
    <cellStyle name="Normal 55 6 4" xfId="14922" xr:uid="{00000000-0005-0000-0000-0000553A0000}"/>
    <cellStyle name="Normal 55 6 5" xfId="14923" xr:uid="{00000000-0005-0000-0000-0000563A0000}"/>
    <cellStyle name="Normal 55 7" xfId="14924" xr:uid="{00000000-0005-0000-0000-0000573A0000}"/>
    <cellStyle name="Normal 55 7 2" xfId="14925" xr:uid="{00000000-0005-0000-0000-0000583A0000}"/>
    <cellStyle name="Normal 55 7 2 2" xfId="14926" xr:uid="{00000000-0005-0000-0000-0000593A0000}"/>
    <cellStyle name="Normal 55 7 2 3" xfId="14927" xr:uid="{00000000-0005-0000-0000-00005A3A0000}"/>
    <cellStyle name="Normal 55 7 2 4" xfId="14928" xr:uid="{00000000-0005-0000-0000-00005B3A0000}"/>
    <cellStyle name="Normal 55 7 2 5" xfId="14929" xr:uid="{00000000-0005-0000-0000-00005C3A0000}"/>
    <cellStyle name="Normal 55 7 2 6" xfId="14930" xr:uid="{00000000-0005-0000-0000-00005D3A0000}"/>
    <cellStyle name="Normal 55 7 3" xfId="14931" xr:uid="{00000000-0005-0000-0000-00005E3A0000}"/>
    <cellStyle name="Normal 55 7 3 2" xfId="14932" xr:uid="{00000000-0005-0000-0000-00005F3A0000}"/>
    <cellStyle name="Normal 55 7 4" xfId="14933" xr:uid="{00000000-0005-0000-0000-0000603A0000}"/>
    <cellStyle name="Normal 55 7 5" xfId="14934" xr:uid="{00000000-0005-0000-0000-0000613A0000}"/>
    <cellStyle name="Normal 55 8" xfId="14935" xr:uid="{00000000-0005-0000-0000-0000623A0000}"/>
    <cellStyle name="Normal 55 8 2" xfId="14936" xr:uid="{00000000-0005-0000-0000-0000633A0000}"/>
    <cellStyle name="Normal 55 8 2 2" xfId="14937" xr:uid="{00000000-0005-0000-0000-0000643A0000}"/>
    <cellStyle name="Normal 55 8 2 3" xfId="14938" xr:uid="{00000000-0005-0000-0000-0000653A0000}"/>
    <cellStyle name="Normal 55 8 2 4" xfId="14939" xr:uid="{00000000-0005-0000-0000-0000663A0000}"/>
    <cellStyle name="Normal 55 8 2 5" xfId="14940" xr:uid="{00000000-0005-0000-0000-0000673A0000}"/>
    <cellStyle name="Normal 55 8 2 6" xfId="14941" xr:uid="{00000000-0005-0000-0000-0000683A0000}"/>
    <cellStyle name="Normal 55 8 3" xfId="14942" xr:uid="{00000000-0005-0000-0000-0000693A0000}"/>
    <cellStyle name="Normal 55 8 3 2" xfId="14943" xr:uid="{00000000-0005-0000-0000-00006A3A0000}"/>
    <cellStyle name="Normal 55 8 4" xfId="14944" xr:uid="{00000000-0005-0000-0000-00006B3A0000}"/>
    <cellStyle name="Normal 55 8 5" xfId="14945" xr:uid="{00000000-0005-0000-0000-00006C3A0000}"/>
    <cellStyle name="Normal 55 9" xfId="14946" xr:uid="{00000000-0005-0000-0000-00006D3A0000}"/>
    <cellStyle name="Normal 55 9 2" xfId="14947" xr:uid="{00000000-0005-0000-0000-00006E3A0000}"/>
    <cellStyle name="Normal 55 9 2 2" xfId="14948" xr:uid="{00000000-0005-0000-0000-00006F3A0000}"/>
    <cellStyle name="Normal 55 9 2 3" xfId="14949" xr:uid="{00000000-0005-0000-0000-0000703A0000}"/>
    <cellStyle name="Normal 55 9 2 4" xfId="14950" xr:uid="{00000000-0005-0000-0000-0000713A0000}"/>
    <cellStyle name="Normal 55 9 2 5" xfId="14951" xr:uid="{00000000-0005-0000-0000-0000723A0000}"/>
    <cellStyle name="Normal 55 9 2 6" xfId="14952" xr:uid="{00000000-0005-0000-0000-0000733A0000}"/>
    <cellStyle name="Normal 55 9 3" xfId="14953" xr:uid="{00000000-0005-0000-0000-0000743A0000}"/>
    <cellStyle name="Normal 55 9 3 2" xfId="14954" xr:uid="{00000000-0005-0000-0000-0000753A0000}"/>
    <cellStyle name="Normal 55 9 4" xfId="14955" xr:uid="{00000000-0005-0000-0000-0000763A0000}"/>
    <cellStyle name="Normal 55 9 5" xfId="14956" xr:uid="{00000000-0005-0000-0000-0000773A0000}"/>
    <cellStyle name="Normal 56" xfId="14957" xr:uid="{00000000-0005-0000-0000-0000783A0000}"/>
    <cellStyle name="Normal 56 10" xfId="14958" xr:uid="{00000000-0005-0000-0000-0000793A0000}"/>
    <cellStyle name="Normal 56 10 2" xfId="14959" xr:uid="{00000000-0005-0000-0000-00007A3A0000}"/>
    <cellStyle name="Normal 56 10 2 2" xfId="14960" xr:uid="{00000000-0005-0000-0000-00007B3A0000}"/>
    <cellStyle name="Normal 56 10 2 3" xfId="14961" xr:uid="{00000000-0005-0000-0000-00007C3A0000}"/>
    <cellStyle name="Normal 56 10 2 4" xfId="14962" xr:uid="{00000000-0005-0000-0000-00007D3A0000}"/>
    <cellStyle name="Normal 56 10 2 5" xfId="14963" xr:uid="{00000000-0005-0000-0000-00007E3A0000}"/>
    <cellStyle name="Normal 56 10 2 6" xfId="14964" xr:uid="{00000000-0005-0000-0000-00007F3A0000}"/>
    <cellStyle name="Normal 56 10 3" xfId="14965" xr:uid="{00000000-0005-0000-0000-0000803A0000}"/>
    <cellStyle name="Normal 56 10 3 2" xfId="14966" xr:uid="{00000000-0005-0000-0000-0000813A0000}"/>
    <cellStyle name="Normal 56 10 4" xfId="14967" xr:uid="{00000000-0005-0000-0000-0000823A0000}"/>
    <cellStyle name="Normal 56 10 5" xfId="14968" xr:uid="{00000000-0005-0000-0000-0000833A0000}"/>
    <cellStyle name="Normal 56 11" xfId="14969" xr:uid="{00000000-0005-0000-0000-0000843A0000}"/>
    <cellStyle name="Normal 56 11 2" xfId="14970" xr:uid="{00000000-0005-0000-0000-0000853A0000}"/>
    <cellStyle name="Normal 56 11 3" xfId="14971" xr:uid="{00000000-0005-0000-0000-0000863A0000}"/>
    <cellStyle name="Normal 56 11 4" xfId="14972" xr:uid="{00000000-0005-0000-0000-0000873A0000}"/>
    <cellStyle name="Normal 56 11 5" xfId="14973" xr:uid="{00000000-0005-0000-0000-0000883A0000}"/>
    <cellStyle name="Normal 56 11 6" xfId="14974" xr:uid="{00000000-0005-0000-0000-0000893A0000}"/>
    <cellStyle name="Normal 56 12" xfId="14975" xr:uid="{00000000-0005-0000-0000-00008A3A0000}"/>
    <cellStyle name="Normal 56 12 2" xfId="14976" xr:uid="{00000000-0005-0000-0000-00008B3A0000}"/>
    <cellStyle name="Normal 56 13" xfId="14977" xr:uid="{00000000-0005-0000-0000-00008C3A0000}"/>
    <cellStyle name="Normal 56 14" xfId="14978" xr:uid="{00000000-0005-0000-0000-00008D3A0000}"/>
    <cellStyle name="Normal 56 2" xfId="14979" xr:uid="{00000000-0005-0000-0000-00008E3A0000}"/>
    <cellStyle name="Normal 56 2 2" xfId="14980" xr:uid="{00000000-0005-0000-0000-00008F3A0000}"/>
    <cellStyle name="Normal 56 2 2 2" xfId="14981" xr:uid="{00000000-0005-0000-0000-0000903A0000}"/>
    <cellStyle name="Normal 56 2 2 3" xfId="14982" xr:uid="{00000000-0005-0000-0000-0000913A0000}"/>
    <cellStyle name="Normal 56 2 2 4" xfId="14983" xr:uid="{00000000-0005-0000-0000-0000923A0000}"/>
    <cellStyle name="Normal 56 2 2 5" xfId="14984" xr:uid="{00000000-0005-0000-0000-0000933A0000}"/>
    <cellStyle name="Normal 56 2 2 6" xfId="14985" xr:uid="{00000000-0005-0000-0000-0000943A0000}"/>
    <cellStyle name="Normal 56 2 3" xfId="14986" xr:uid="{00000000-0005-0000-0000-0000953A0000}"/>
    <cellStyle name="Normal 56 2 3 2" xfId="14987" xr:uid="{00000000-0005-0000-0000-0000963A0000}"/>
    <cellStyle name="Normal 56 2 4" xfId="14988" xr:uid="{00000000-0005-0000-0000-0000973A0000}"/>
    <cellStyle name="Normal 56 2 5" xfId="14989" xr:uid="{00000000-0005-0000-0000-0000983A0000}"/>
    <cellStyle name="Normal 56 3" xfId="14990" xr:uid="{00000000-0005-0000-0000-0000993A0000}"/>
    <cellStyle name="Normal 56 3 2" xfId="14991" xr:uid="{00000000-0005-0000-0000-00009A3A0000}"/>
    <cellStyle name="Normal 56 3 2 2" xfId="14992" xr:uid="{00000000-0005-0000-0000-00009B3A0000}"/>
    <cellStyle name="Normal 56 3 2 3" xfId="14993" xr:uid="{00000000-0005-0000-0000-00009C3A0000}"/>
    <cellStyle name="Normal 56 3 2 4" xfId="14994" xr:uid="{00000000-0005-0000-0000-00009D3A0000}"/>
    <cellStyle name="Normal 56 3 2 5" xfId="14995" xr:uid="{00000000-0005-0000-0000-00009E3A0000}"/>
    <cellStyle name="Normal 56 3 2 6" xfId="14996" xr:uid="{00000000-0005-0000-0000-00009F3A0000}"/>
    <cellStyle name="Normal 56 3 3" xfId="14997" xr:uid="{00000000-0005-0000-0000-0000A03A0000}"/>
    <cellStyle name="Normal 56 3 3 2" xfId="14998" xr:uid="{00000000-0005-0000-0000-0000A13A0000}"/>
    <cellStyle name="Normal 56 3 4" xfId="14999" xr:uid="{00000000-0005-0000-0000-0000A23A0000}"/>
    <cellStyle name="Normal 56 3 5" xfId="15000" xr:uid="{00000000-0005-0000-0000-0000A33A0000}"/>
    <cellStyle name="Normal 56 4" xfId="15001" xr:uid="{00000000-0005-0000-0000-0000A43A0000}"/>
    <cellStyle name="Normal 56 4 2" xfId="15002" xr:uid="{00000000-0005-0000-0000-0000A53A0000}"/>
    <cellStyle name="Normal 56 4 2 2" xfId="15003" xr:uid="{00000000-0005-0000-0000-0000A63A0000}"/>
    <cellStyle name="Normal 56 4 2 3" xfId="15004" xr:uid="{00000000-0005-0000-0000-0000A73A0000}"/>
    <cellStyle name="Normal 56 4 2 4" xfId="15005" xr:uid="{00000000-0005-0000-0000-0000A83A0000}"/>
    <cellStyle name="Normal 56 4 2 5" xfId="15006" xr:uid="{00000000-0005-0000-0000-0000A93A0000}"/>
    <cellStyle name="Normal 56 4 2 6" xfId="15007" xr:uid="{00000000-0005-0000-0000-0000AA3A0000}"/>
    <cellStyle name="Normal 56 4 3" xfId="15008" xr:uid="{00000000-0005-0000-0000-0000AB3A0000}"/>
    <cellStyle name="Normal 56 4 3 2" xfId="15009" xr:uid="{00000000-0005-0000-0000-0000AC3A0000}"/>
    <cellStyle name="Normal 56 4 4" xfId="15010" xr:uid="{00000000-0005-0000-0000-0000AD3A0000}"/>
    <cellStyle name="Normal 56 4 5" xfId="15011" xr:uid="{00000000-0005-0000-0000-0000AE3A0000}"/>
    <cellStyle name="Normal 56 5" xfId="15012" xr:uid="{00000000-0005-0000-0000-0000AF3A0000}"/>
    <cellStyle name="Normal 56 5 2" xfId="15013" xr:uid="{00000000-0005-0000-0000-0000B03A0000}"/>
    <cellStyle name="Normal 56 5 2 2" xfId="15014" xr:uid="{00000000-0005-0000-0000-0000B13A0000}"/>
    <cellStyle name="Normal 56 5 2 3" xfId="15015" xr:uid="{00000000-0005-0000-0000-0000B23A0000}"/>
    <cellStyle name="Normal 56 5 2 4" xfId="15016" xr:uid="{00000000-0005-0000-0000-0000B33A0000}"/>
    <cellStyle name="Normal 56 5 2 5" xfId="15017" xr:uid="{00000000-0005-0000-0000-0000B43A0000}"/>
    <cellStyle name="Normal 56 5 2 6" xfId="15018" xr:uid="{00000000-0005-0000-0000-0000B53A0000}"/>
    <cellStyle name="Normal 56 5 3" xfId="15019" xr:uid="{00000000-0005-0000-0000-0000B63A0000}"/>
    <cellStyle name="Normal 56 5 3 2" xfId="15020" xr:uid="{00000000-0005-0000-0000-0000B73A0000}"/>
    <cellStyle name="Normal 56 5 4" xfId="15021" xr:uid="{00000000-0005-0000-0000-0000B83A0000}"/>
    <cellStyle name="Normal 56 5 5" xfId="15022" xr:uid="{00000000-0005-0000-0000-0000B93A0000}"/>
    <cellStyle name="Normal 56 6" xfId="15023" xr:uid="{00000000-0005-0000-0000-0000BA3A0000}"/>
    <cellStyle name="Normal 56 6 2" xfId="15024" xr:uid="{00000000-0005-0000-0000-0000BB3A0000}"/>
    <cellStyle name="Normal 56 6 2 2" xfId="15025" xr:uid="{00000000-0005-0000-0000-0000BC3A0000}"/>
    <cellStyle name="Normal 56 6 2 3" xfId="15026" xr:uid="{00000000-0005-0000-0000-0000BD3A0000}"/>
    <cellStyle name="Normal 56 6 2 4" xfId="15027" xr:uid="{00000000-0005-0000-0000-0000BE3A0000}"/>
    <cellStyle name="Normal 56 6 2 5" xfId="15028" xr:uid="{00000000-0005-0000-0000-0000BF3A0000}"/>
    <cellStyle name="Normal 56 6 2 6" xfId="15029" xr:uid="{00000000-0005-0000-0000-0000C03A0000}"/>
    <cellStyle name="Normal 56 6 3" xfId="15030" xr:uid="{00000000-0005-0000-0000-0000C13A0000}"/>
    <cellStyle name="Normal 56 6 3 2" xfId="15031" xr:uid="{00000000-0005-0000-0000-0000C23A0000}"/>
    <cellStyle name="Normal 56 6 4" xfId="15032" xr:uid="{00000000-0005-0000-0000-0000C33A0000}"/>
    <cellStyle name="Normal 56 6 5" xfId="15033" xr:uid="{00000000-0005-0000-0000-0000C43A0000}"/>
    <cellStyle name="Normal 56 7" xfId="15034" xr:uid="{00000000-0005-0000-0000-0000C53A0000}"/>
    <cellStyle name="Normal 56 7 2" xfId="15035" xr:uid="{00000000-0005-0000-0000-0000C63A0000}"/>
    <cellStyle name="Normal 56 7 2 2" xfId="15036" xr:uid="{00000000-0005-0000-0000-0000C73A0000}"/>
    <cellStyle name="Normal 56 7 2 3" xfId="15037" xr:uid="{00000000-0005-0000-0000-0000C83A0000}"/>
    <cellStyle name="Normal 56 7 2 4" xfId="15038" xr:uid="{00000000-0005-0000-0000-0000C93A0000}"/>
    <cellStyle name="Normal 56 7 2 5" xfId="15039" xr:uid="{00000000-0005-0000-0000-0000CA3A0000}"/>
    <cellStyle name="Normal 56 7 2 6" xfId="15040" xr:uid="{00000000-0005-0000-0000-0000CB3A0000}"/>
    <cellStyle name="Normal 56 7 3" xfId="15041" xr:uid="{00000000-0005-0000-0000-0000CC3A0000}"/>
    <cellStyle name="Normal 56 7 3 2" xfId="15042" xr:uid="{00000000-0005-0000-0000-0000CD3A0000}"/>
    <cellStyle name="Normal 56 7 4" xfId="15043" xr:uid="{00000000-0005-0000-0000-0000CE3A0000}"/>
    <cellStyle name="Normal 56 7 5" xfId="15044" xr:uid="{00000000-0005-0000-0000-0000CF3A0000}"/>
    <cellStyle name="Normal 56 8" xfId="15045" xr:uid="{00000000-0005-0000-0000-0000D03A0000}"/>
    <cellStyle name="Normal 56 8 2" xfId="15046" xr:uid="{00000000-0005-0000-0000-0000D13A0000}"/>
    <cellStyle name="Normal 56 8 2 2" xfId="15047" xr:uid="{00000000-0005-0000-0000-0000D23A0000}"/>
    <cellStyle name="Normal 56 8 2 3" xfId="15048" xr:uid="{00000000-0005-0000-0000-0000D33A0000}"/>
    <cellStyle name="Normal 56 8 2 4" xfId="15049" xr:uid="{00000000-0005-0000-0000-0000D43A0000}"/>
    <cellStyle name="Normal 56 8 2 5" xfId="15050" xr:uid="{00000000-0005-0000-0000-0000D53A0000}"/>
    <cellStyle name="Normal 56 8 2 6" xfId="15051" xr:uid="{00000000-0005-0000-0000-0000D63A0000}"/>
    <cellStyle name="Normal 56 8 3" xfId="15052" xr:uid="{00000000-0005-0000-0000-0000D73A0000}"/>
    <cellStyle name="Normal 56 8 3 2" xfId="15053" xr:uid="{00000000-0005-0000-0000-0000D83A0000}"/>
    <cellStyle name="Normal 56 8 4" xfId="15054" xr:uid="{00000000-0005-0000-0000-0000D93A0000}"/>
    <cellStyle name="Normal 56 8 5" xfId="15055" xr:uid="{00000000-0005-0000-0000-0000DA3A0000}"/>
    <cellStyle name="Normal 56 9" xfId="15056" xr:uid="{00000000-0005-0000-0000-0000DB3A0000}"/>
    <cellStyle name="Normal 56 9 2" xfId="15057" xr:uid="{00000000-0005-0000-0000-0000DC3A0000}"/>
    <cellStyle name="Normal 56 9 2 2" xfId="15058" xr:uid="{00000000-0005-0000-0000-0000DD3A0000}"/>
    <cellStyle name="Normal 56 9 2 3" xfId="15059" xr:uid="{00000000-0005-0000-0000-0000DE3A0000}"/>
    <cellStyle name="Normal 56 9 2 4" xfId="15060" xr:uid="{00000000-0005-0000-0000-0000DF3A0000}"/>
    <cellStyle name="Normal 56 9 2 5" xfId="15061" xr:uid="{00000000-0005-0000-0000-0000E03A0000}"/>
    <cellStyle name="Normal 56 9 2 6" xfId="15062" xr:uid="{00000000-0005-0000-0000-0000E13A0000}"/>
    <cellStyle name="Normal 56 9 3" xfId="15063" xr:uid="{00000000-0005-0000-0000-0000E23A0000}"/>
    <cellStyle name="Normal 56 9 3 2" xfId="15064" xr:uid="{00000000-0005-0000-0000-0000E33A0000}"/>
    <cellStyle name="Normal 56 9 4" xfId="15065" xr:uid="{00000000-0005-0000-0000-0000E43A0000}"/>
    <cellStyle name="Normal 56 9 5" xfId="15066" xr:uid="{00000000-0005-0000-0000-0000E53A0000}"/>
    <cellStyle name="Normal 57" xfId="15067" xr:uid="{00000000-0005-0000-0000-0000E63A0000}"/>
    <cellStyle name="Normal 57 10" xfId="15068" xr:uid="{00000000-0005-0000-0000-0000E73A0000}"/>
    <cellStyle name="Normal 57 10 2" xfId="15069" xr:uid="{00000000-0005-0000-0000-0000E83A0000}"/>
    <cellStyle name="Normal 57 10 2 2" xfId="15070" xr:uid="{00000000-0005-0000-0000-0000E93A0000}"/>
    <cellStyle name="Normal 57 10 2 3" xfId="15071" xr:uid="{00000000-0005-0000-0000-0000EA3A0000}"/>
    <cellStyle name="Normal 57 10 2 4" xfId="15072" xr:uid="{00000000-0005-0000-0000-0000EB3A0000}"/>
    <cellStyle name="Normal 57 10 2 5" xfId="15073" xr:uid="{00000000-0005-0000-0000-0000EC3A0000}"/>
    <cellStyle name="Normal 57 10 2 6" xfId="15074" xr:uid="{00000000-0005-0000-0000-0000ED3A0000}"/>
    <cellStyle name="Normal 57 10 3" xfId="15075" xr:uid="{00000000-0005-0000-0000-0000EE3A0000}"/>
    <cellStyle name="Normal 57 10 3 2" xfId="15076" xr:uid="{00000000-0005-0000-0000-0000EF3A0000}"/>
    <cellStyle name="Normal 57 10 4" xfId="15077" xr:uid="{00000000-0005-0000-0000-0000F03A0000}"/>
    <cellStyle name="Normal 57 10 5" xfId="15078" xr:uid="{00000000-0005-0000-0000-0000F13A0000}"/>
    <cellStyle name="Normal 57 11" xfId="15079" xr:uid="{00000000-0005-0000-0000-0000F23A0000}"/>
    <cellStyle name="Normal 57 11 2" xfId="15080" xr:uid="{00000000-0005-0000-0000-0000F33A0000}"/>
    <cellStyle name="Normal 57 11 3" xfId="15081" xr:uid="{00000000-0005-0000-0000-0000F43A0000}"/>
    <cellStyle name="Normal 57 11 4" xfId="15082" xr:uid="{00000000-0005-0000-0000-0000F53A0000}"/>
    <cellStyle name="Normal 57 11 5" xfId="15083" xr:uid="{00000000-0005-0000-0000-0000F63A0000}"/>
    <cellStyle name="Normal 57 11 6" xfId="15084" xr:uid="{00000000-0005-0000-0000-0000F73A0000}"/>
    <cellStyle name="Normal 57 12" xfId="15085" xr:uid="{00000000-0005-0000-0000-0000F83A0000}"/>
    <cellStyle name="Normal 57 12 2" xfId="15086" xr:uid="{00000000-0005-0000-0000-0000F93A0000}"/>
    <cellStyle name="Normal 57 13" xfId="15087" xr:uid="{00000000-0005-0000-0000-0000FA3A0000}"/>
    <cellStyle name="Normal 57 14" xfId="15088" xr:uid="{00000000-0005-0000-0000-0000FB3A0000}"/>
    <cellStyle name="Normal 57 2" xfId="15089" xr:uid="{00000000-0005-0000-0000-0000FC3A0000}"/>
    <cellStyle name="Normal 57 2 2" xfId="15090" xr:uid="{00000000-0005-0000-0000-0000FD3A0000}"/>
    <cellStyle name="Normal 57 2 2 2" xfId="15091" xr:uid="{00000000-0005-0000-0000-0000FE3A0000}"/>
    <cellStyle name="Normal 57 2 2 3" xfId="15092" xr:uid="{00000000-0005-0000-0000-0000FF3A0000}"/>
    <cellStyle name="Normal 57 2 2 4" xfId="15093" xr:uid="{00000000-0005-0000-0000-0000003B0000}"/>
    <cellStyle name="Normal 57 2 2 5" xfId="15094" xr:uid="{00000000-0005-0000-0000-0000013B0000}"/>
    <cellStyle name="Normal 57 2 2 6" xfId="15095" xr:uid="{00000000-0005-0000-0000-0000023B0000}"/>
    <cellStyle name="Normal 57 2 3" xfId="15096" xr:uid="{00000000-0005-0000-0000-0000033B0000}"/>
    <cellStyle name="Normal 57 2 3 2" xfId="15097" xr:uid="{00000000-0005-0000-0000-0000043B0000}"/>
    <cellStyle name="Normal 57 2 4" xfId="15098" xr:uid="{00000000-0005-0000-0000-0000053B0000}"/>
    <cellStyle name="Normal 57 2 5" xfId="15099" xr:uid="{00000000-0005-0000-0000-0000063B0000}"/>
    <cellStyle name="Normal 57 3" xfId="15100" xr:uid="{00000000-0005-0000-0000-0000073B0000}"/>
    <cellStyle name="Normal 57 3 2" xfId="15101" xr:uid="{00000000-0005-0000-0000-0000083B0000}"/>
    <cellStyle name="Normal 57 3 2 2" xfId="15102" xr:uid="{00000000-0005-0000-0000-0000093B0000}"/>
    <cellStyle name="Normal 57 3 2 3" xfId="15103" xr:uid="{00000000-0005-0000-0000-00000A3B0000}"/>
    <cellStyle name="Normal 57 3 2 4" xfId="15104" xr:uid="{00000000-0005-0000-0000-00000B3B0000}"/>
    <cellStyle name="Normal 57 3 2 5" xfId="15105" xr:uid="{00000000-0005-0000-0000-00000C3B0000}"/>
    <cellStyle name="Normal 57 3 2 6" xfId="15106" xr:uid="{00000000-0005-0000-0000-00000D3B0000}"/>
    <cellStyle name="Normal 57 3 3" xfId="15107" xr:uid="{00000000-0005-0000-0000-00000E3B0000}"/>
    <cellStyle name="Normal 57 3 3 2" xfId="15108" xr:uid="{00000000-0005-0000-0000-00000F3B0000}"/>
    <cellStyle name="Normal 57 3 4" xfId="15109" xr:uid="{00000000-0005-0000-0000-0000103B0000}"/>
    <cellStyle name="Normal 57 3 5" xfId="15110" xr:uid="{00000000-0005-0000-0000-0000113B0000}"/>
    <cellStyle name="Normal 57 4" xfId="15111" xr:uid="{00000000-0005-0000-0000-0000123B0000}"/>
    <cellStyle name="Normal 57 4 2" xfId="15112" xr:uid="{00000000-0005-0000-0000-0000133B0000}"/>
    <cellStyle name="Normal 57 4 2 2" xfId="15113" xr:uid="{00000000-0005-0000-0000-0000143B0000}"/>
    <cellStyle name="Normal 57 4 2 3" xfId="15114" xr:uid="{00000000-0005-0000-0000-0000153B0000}"/>
    <cellStyle name="Normal 57 4 2 4" xfId="15115" xr:uid="{00000000-0005-0000-0000-0000163B0000}"/>
    <cellStyle name="Normal 57 4 2 5" xfId="15116" xr:uid="{00000000-0005-0000-0000-0000173B0000}"/>
    <cellStyle name="Normal 57 4 2 6" xfId="15117" xr:uid="{00000000-0005-0000-0000-0000183B0000}"/>
    <cellStyle name="Normal 57 4 3" xfId="15118" xr:uid="{00000000-0005-0000-0000-0000193B0000}"/>
    <cellStyle name="Normal 57 4 3 2" xfId="15119" xr:uid="{00000000-0005-0000-0000-00001A3B0000}"/>
    <cellStyle name="Normal 57 4 4" xfId="15120" xr:uid="{00000000-0005-0000-0000-00001B3B0000}"/>
    <cellStyle name="Normal 57 4 5" xfId="15121" xr:uid="{00000000-0005-0000-0000-00001C3B0000}"/>
    <cellStyle name="Normal 57 5" xfId="15122" xr:uid="{00000000-0005-0000-0000-00001D3B0000}"/>
    <cellStyle name="Normal 57 5 2" xfId="15123" xr:uid="{00000000-0005-0000-0000-00001E3B0000}"/>
    <cellStyle name="Normal 57 5 2 2" xfId="15124" xr:uid="{00000000-0005-0000-0000-00001F3B0000}"/>
    <cellStyle name="Normal 57 5 2 3" xfId="15125" xr:uid="{00000000-0005-0000-0000-0000203B0000}"/>
    <cellStyle name="Normal 57 5 2 4" xfId="15126" xr:uid="{00000000-0005-0000-0000-0000213B0000}"/>
    <cellStyle name="Normal 57 5 2 5" xfId="15127" xr:uid="{00000000-0005-0000-0000-0000223B0000}"/>
    <cellStyle name="Normal 57 5 2 6" xfId="15128" xr:uid="{00000000-0005-0000-0000-0000233B0000}"/>
    <cellStyle name="Normal 57 5 3" xfId="15129" xr:uid="{00000000-0005-0000-0000-0000243B0000}"/>
    <cellStyle name="Normal 57 5 3 2" xfId="15130" xr:uid="{00000000-0005-0000-0000-0000253B0000}"/>
    <cellStyle name="Normal 57 5 4" xfId="15131" xr:uid="{00000000-0005-0000-0000-0000263B0000}"/>
    <cellStyle name="Normal 57 5 5" xfId="15132" xr:uid="{00000000-0005-0000-0000-0000273B0000}"/>
    <cellStyle name="Normal 57 6" xfId="15133" xr:uid="{00000000-0005-0000-0000-0000283B0000}"/>
    <cellStyle name="Normal 57 6 2" xfId="15134" xr:uid="{00000000-0005-0000-0000-0000293B0000}"/>
    <cellStyle name="Normal 57 6 2 2" xfId="15135" xr:uid="{00000000-0005-0000-0000-00002A3B0000}"/>
    <cellStyle name="Normal 57 6 2 3" xfId="15136" xr:uid="{00000000-0005-0000-0000-00002B3B0000}"/>
    <cellStyle name="Normal 57 6 2 4" xfId="15137" xr:uid="{00000000-0005-0000-0000-00002C3B0000}"/>
    <cellStyle name="Normal 57 6 2 5" xfId="15138" xr:uid="{00000000-0005-0000-0000-00002D3B0000}"/>
    <cellStyle name="Normal 57 6 2 6" xfId="15139" xr:uid="{00000000-0005-0000-0000-00002E3B0000}"/>
    <cellStyle name="Normal 57 6 3" xfId="15140" xr:uid="{00000000-0005-0000-0000-00002F3B0000}"/>
    <cellStyle name="Normal 57 6 3 2" xfId="15141" xr:uid="{00000000-0005-0000-0000-0000303B0000}"/>
    <cellStyle name="Normal 57 6 4" xfId="15142" xr:uid="{00000000-0005-0000-0000-0000313B0000}"/>
    <cellStyle name="Normal 57 6 5" xfId="15143" xr:uid="{00000000-0005-0000-0000-0000323B0000}"/>
    <cellStyle name="Normal 57 7" xfId="15144" xr:uid="{00000000-0005-0000-0000-0000333B0000}"/>
    <cellStyle name="Normal 57 7 2" xfId="15145" xr:uid="{00000000-0005-0000-0000-0000343B0000}"/>
    <cellStyle name="Normal 57 7 2 2" xfId="15146" xr:uid="{00000000-0005-0000-0000-0000353B0000}"/>
    <cellStyle name="Normal 57 7 2 3" xfId="15147" xr:uid="{00000000-0005-0000-0000-0000363B0000}"/>
    <cellStyle name="Normal 57 7 2 4" xfId="15148" xr:uid="{00000000-0005-0000-0000-0000373B0000}"/>
    <cellStyle name="Normal 57 7 2 5" xfId="15149" xr:uid="{00000000-0005-0000-0000-0000383B0000}"/>
    <cellStyle name="Normal 57 7 2 6" xfId="15150" xr:uid="{00000000-0005-0000-0000-0000393B0000}"/>
    <cellStyle name="Normal 57 7 3" xfId="15151" xr:uid="{00000000-0005-0000-0000-00003A3B0000}"/>
    <cellStyle name="Normal 57 7 3 2" xfId="15152" xr:uid="{00000000-0005-0000-0000-00003B3B0000}"/>
    <cellStyle name="Normal 57 7 4" xfId="15153" xr:uid="{00000000-0005-0000-0000-00003C3B0000}"/>
    <cellStyle name="Normal 57 7 5" xfId="15154" xr:uid="{00000000-0005-0000-0000-00003D3B0000}"/>
    <cellStyle name="Normal 57 8" xfId="15155" xr:uid="{00000000-0005-0000-0000-00003E3B0000}"/>
    <cellStyle name="Normal 57 8 2" xfId="15156" xr:uid="{00000000-0005-0000-0000-00003F3B0000}"/>
    <cellStyle name="Normal 57 8 2 2" xfId="15157" xr:uid="{00000000-0005-0000-0000-0000403B0000}"/>
    <cellStyle name="Normal 57 8 2 3" xfId="15158" xr:uid="{00000000-0005-0000-0000-0000413B0000}"/>
    <cellStyle name="Normal 57 8 2 4" xfId="15159" xr:uid="{00000000-0005-0000-0000-0000423B0000}"/>
    <cellStyle name="Normal 57 8 2 5" xfId="15160" xr:uid="{00000000-0005-0000-0000-0000433B0000}"/>
    <cellStyle name="Normal 57 8 2 6" xfId="15161" xr:uid="{00000000-0005-0000-0000-0000443B0000}"/>
    <cellStyle name="Normal 57 8 3" xfId="15162" xr:uid="{00000000-0005-0000-0000-0000453B0000}"/>
    <cellStyle name="Normal 57 8 3 2" xfId="15163" xr:uid="{00000000-0005-0000-0000-0000463B0000}"/>
    <cellStyle name="Normal 57 8 4" xfId="15164" xr:uid="{00000000-0005-0000-0000-0000473B0000}"/>
    <cellStyle name="Normal 57 8 5" xfId="15165" xr:uid="{00000000-0005-0000-0000-0000483B0000}"/>
    <cellStyle name="Normal 57 9" xfId="15166" xr:uid="{00000000-0005-0000-0000-0000493B0000}"/>
    <cellStyle name="Normal 57 9 2" xfId="15167" xr:uid="{00000000-0005-0000-0000-00004A3B0000}"/>
    <cellStyle name="Normal 57 9 2 2" xfId="15168" xr:uid="{00000000-0005-0000-0000-00004B3B0000}"/>
    <cellStyle name="Normal 57 9 2 3" xfId="15169" xr:uid="{00000000-0005-0000-0000-00004C3B0000}"/>
    <cellStyle name="Normal 57 9 2 4" xfId="15170" xr:uid="{00000000-0005-0000-0000-00004D3B0000}"/>
    <cellStyle name="Normal 57 9 2 5" xfId="15171" xr:uid="{00000000-0005-0000-0000-00004E3B0000}"/>
    <cellStyle name="Normal 57 9 2 6" xfId="15172" xr:uid="{00000000-0005-0000-0000-00004F3B0000}"/>
    <cellStyle name="Normal 57 9 3" xfId="15173" xr:uid="{00000000-0005-0000-0000-0000503B0000}"/>
    <cellStyle name="Normal 57 9 3 2" xfId="15174" xr:uid="{00000000-0005-0000-0000-0000513B0000}"/>
    <cellStyle name="Normal 57 9 4" xfId="15175" xr:uid="{00000000-0005-0000-0000-0000523B0000}"/>
    <cellStyle name="Normal 57 9 5" xfId="15176" xr:uid="{00000000-0005-0000-0000-0000533B0000}"/>
    <cellStyle name="Normal 58" xfId="15177" xr:uid="{00000000-0005-0000-0000-0000543B0000}"/>
    <cellStyle name="Normal 58 10" xfId="15178" xr:uid="{00000000-0005-0000-0000-0000553B0000}"/>
    <cellStyle name="Normal 58 10 2" xfId="15179" xr:uid="{00000000-0005-0000-0000-0000563B0000}"/>
    <cellStyle name="Normal 58 10 2 2" xfId="15180" xr:uid="{00000000-0005-0000-0000-0000573B0000}"/>
    <cellStyle name="Normal 58 10 2 3" xfId="15181" xr:uid="{00000000-0005-0000-0000-0000583B0000}"/>
    <cellStyle name="Normal 58 10 2 4" xfId="15182" xr:uid="{00000000-0005-0000-0000-0000593B0000}"/>
    <cellStyle name="Normal 58 10 2 5" xfId="15183" xr:uid="{00000000-0005-0000-0000-00005A3B0000}"/>
    <cellStyle name="Normal 58 10 2 6" xfId="15184" xr:uid="{00000000-0005-0000-0000-00005B3B0000}"/>
    <cellStyle name="Normal 58 10 3" xfId="15185" xr:uid="{00000000-0005-0000-0000-00005C3B0000}"/>
    <cellStyle name="Normal 58 10 3 2" xfId="15186" xr:uid="{00000000-0005-0000-0000-00005D3B0000}"/>
    <cellStyle name="Normal 58 10 4" xfId="15187" xr:uid="{00000000-0005-0000-0000-00005E3B0000}"/>
    <cellStyle name="Normal 58 10 5" xfId="15188" xr:uid="{00000000-0005-0000-0000-00005F3B0000}"/>
    <cellStyle name="Normal 58 11" xfId="15189" xr:uid="{00000000-0005-0000-0000-0000603B0000}"/>
    <cellStyle name="Normal 58 11 2" xfId="15190" xr:uid="{00000000-0005-0000-0000-0000613B0000}"/>
    <cellStyle name="Normal 58 11 3" xfId="15191" xr:uid="{00000000-0005-0000-0000-0000623B0000}"/>
    <cellStyle name="Normal 58 11 4" xfId="15192" xr:uid="{00000000-0005-0000-0000-0000633B0000}"/>
    <cellStyle name="Normal 58 11 5" xfId="15193" xr:uid="{00000000-0005-0000-0000-0000643B0000}"/>
    <cellStyle name="Normal 58 11 6" xfId="15194" xr:uid="{00000000-0005-0000-0000-0000653B0000}"/>
    <cellStyle name="Normal 58 12" xfId="15195" xr:uid="{00000000-0005-0000-0000-0000663B0000}"/>
    <cellStyle name="Normal 58 12 2" xfId="15196" xr:uid="{00000000-0005-0000-0000-0000673B0000}"/>
    <cellStyle name="Normal 58 13" xfId="15197" xr:uid="{00000000-0005-0000-0000-0000683B0000}"/>
    <cellStyle name="Normal 58 14" xfId="15198" xr:uid="{00000000-0005-0000-0000-0000693B0000}"/>
    <cellStyle name="Normal 58 2" xfId="15199" xr:uid="{00000000-0005-0000-0000-00006A3B0000}"/>
    <cellStyle name="Normal 58 2 2" xfId="15200" xr:uid="{00000000-0005-0000-0000-00006B3B0000}"/>
    <cellStyle name="Normal 58 2 2 2" xfId="15201" xr:uid="{00000000-0005-0000-0000-00006C3B0000}"/>
    <cellStyle name="Normal 58 2 2 3" xfId="15202" xr:uid="{00000000-0005-0000-0000-00006D3B0000}"/>
    <cellStyle name="Normal 58 2 2 4" xfId="15203" xr:uid="{00000000-0005-0000-0000-00006E3B0000}"/>
    <cellStyle name="Normal 58 2 2 5" xfId="15204" xr:uid="{00000000-0005-0000-0000-00006F3B0000}"/>
    <cellStyle name="Normal 58 2 2 6" xfId="15205" xr:uid="{00000000-0005-0000-0000-0000703B0000}"/>
    <cellStyle name="Normal 58 2 3" xfId="15206" xr:uid="{00000000-0005-0000-0000-0000713B0000}"/>
    <cellStyle name="Normal 58 2 3 2" xfId="15207" xr:uid="{00000000-0005-0000-0000-0000723B0000}"/>
    <cellStyle name="Normal 58 2 4" xfId="15208" xr:uid="{00000000-0005-0000-0000-0000733B0000}"/>
    <cellStyle name="Normal 58 2 5" xfId="15209" xr:uid="{00000000-0005-0000-0000-0000743B0000}"/>
    <cellStyle name="Normal 58 3" xfId="15210" xr:uid="{00000000-0005-0000-0000-0000753B0000}"/>
    <cellStyle name="Normal 58 3 2" xfId="15211" xr:uid="{00000000-0005-0000-0000-0000763B0000}"/>
    <cellStyle name="Normal 58 3 2 2" xfId="15212" xr:uid="{00000000-0005-0000-0000-0000773B0000}"/>
    <cellStyle name="Normal 58 3 2 3" xfId="15213" xr:uid="{00000000-0005-0000-0000-0000783B0000}"/>
    <cellStyle name="Normal 58 3 2 4" xfId="15214" xr:uid="{00000000-0005-0000-0000-0000793B0000}"/>
    <cellStyle name="Normal 58 3 2 5" xfId="15215" xr:uid="{00000000-0005-0000-0000-00007A3B0000}"/>
    <cellStyle name="Normal 58 3 2 6" xfId="15216" xr:uid="{00000000-0005-0000-0000-00007B3B0000}"/>
    <cellStyle name="Normal 58 3 3" xfId="15217" xr:uid="{00000000-0005-0000-0000-00007C3B0000}"/>
    <cellStyle name="Normal 58 3 3 2" xfId="15218" xr:uid="{00000000-0005-0000-0000-00007D3B0000}"/>
    <cellStyle name="Normal 58 3 4" xfId="15219" xr:uid="{00000000-0005-0000-0000-00007E3B0000}"/>
    <cellStyle name="Normal 58 3 5" xfId="15220" xr:uid="{00000000-0005-0000-0000-00007F3B0000}"/>
    <cellStyle name="Normal 58 4" xfId="15221" xr:uid="{00000000-0005-0000-0000-0000803B0000}"/>
    <cellStyle name="Normal 58 4 2" xfId="15222" xr:uid="{00000000-0005-0000-0000-0000813B0000}"/>
    <cellStyle name="Normal 58 4 2 2" xfId="15223" xr:uid="{00000000-0005-0000-0000-0000823B0000}"/>
    <cellStyle name="Normal 58 4 2 3" xfId="15224" xr:uid="{00000000-0005-0000-0000-0000833B0000}"/>
    <cellStyle name="Normal 58 4 2 4" xfId="15225" xr:uid="{00000000-0005-0000-0000-0000843B0000}"/>
    <cellStyle name="Normal 58 4 2 5" xfId="15226" xr:uid="{00000000-0005-0000-0000-0000853B0000}"/>
    <cellStyle name="Normal 58 4 2 6" xfId="15227" xr:uid="{00000000-0005-0000-0000-0000863B0000}"/>
    <cellStyle name="Normal 58 4 3" xfId="15228" xr:uid="{00000000-0005-0000-0000-0000873B0000}"/>
    <cellStyle name="Normal 58 4 3 2" xfId="15229" xr:uid="{00000000-0005-0000-0000-0000883B0000}"/>
    <cellStyle name="Normal 58 4 4" xfId="15230" xr:uid="{00000000-0005-0000-0000-0000893B0000}"/>
    <cellStyle name="Normal 58 4 5" xfId="15231" xr:uid="{00000000-0005-0000-0000-00008A3B0000}"/>
    <cellStyle name="Normal 58 5" xfId="15232" xr:uid="{00000000-0005-0000-0000-00008B3B0000}"/>
    <cellStyle name="Normal 58 5 2" xfId="15233" xr:uid="{00000000-0005-0000-0000-00008C3B0000}"/>
    <cellStyle name="Normal 58 5 2 2" xfId="15234" xr:uid="{00000000-0005-0000-0000-00008D3B0000}"/>
    <cellStyle name="Normal 58 5 2 3" xfId="15235" xr:uid="{00000000-0005-0000-0000-00008E3B0000}"/>
    <cellStyle name="Normal 58 5 2 4" xfId="15236" xr:uid="{00000000-0005-0000-0000-00008F3B0000}"/>
    <cellStyle name="Normal 58 5 2 5" xfId="15237" xr:uid="{00000000-0005-0000-0000-0000903B0000}"/>
    <cellStyle name="Normal 58 5 2 6" xfId="15238" xr:uid="{00000000-0005-0000-0000-0000913B0000}"/>
    <cellStyle name="Normal 58 5 3" xfId="15239" xr:uid="{00000000-0005-0000-0000-0000923B0000}"/>
    <cellStyle name="Normal 58 5 3 2" xfId="15240" xr:uid="{00000000-0005-0000-0000-0000933B0000}"/>
    <cellStyle name="Normal 58 5 4" xfId="15241" xr:uid="{00000000-0005-0000-0000-0000943B0000}"/>
    <cellStyle name="Normal 58 5 5" xfId="15242" xr:uid="{00000000-0005-0000-0000-0000953B0000}"/>
    <cellStyle name="Normal 58 6" xfId="15243" xr:uid="{00000000-0005-0000-0000-0000963B0000}"/>
    <cellStyle name="Normal 58 6 2" xfId="15244" xr:uid="{00000000-0005-0000-0000-0000973B0000}"/>
    <cellStyle name="Normal 58 6 2 2" xfId="15245" xr:uid="{00000000-0005-0000-0000-0000983B0000}"/>
    <cellStyle name="Normal 58 6 2 3" xfId="15246" xr:uid="{00000000-0005-0000-0000-0000993B0000}"/>
    <cellStyle name="Normal 58 6 2 4" xfId="15247" xr:uid="{00000000-0005-0000-0000-00009A3B0000}"/>
    <cellStyle name="Normal 58 6 2 5" xfId="15248" xr:uid="{00000000-0005-0000-0000-00009B3B0000}"/>
    <cellStyle name="Normal 58 6 2 6" xfId="15249" xr:uid="{00000000-0005-0000-0000-00009C3B0000}"/>
    <cellStyle name="Normal 58 6 3" xfId="15250" xr:uid="{00000000-0005-0000-0000-00009D3B0000}"/>
    <cellStyle name="Normal 58 6 3 2" xfId="15251" xr:uid="{00000000-0005-0000-0000-00009E3B0000}"/>
    <cellStyle name="Normal 58 6 4" xfId="15252" xr:uid="{00000000-0005-0000-0000-00009F3B0000}"/>
    <cellStyle name="Normal 58 6 5" xfId="15253" xr:uid="{00000000-0005-0000-0000-0000A03B0000}"/>
    <cellStyle name="Normal 58 7" xfId="15254" xr:uid="{00000000-0005-0000-0000-0000A13B0000}"/>
    <cellStyle name="Normal 58 7 2" xfId="15255" xr:uid="{00000000-0005-0000-0000-0000A23B0000}"/>
    <cellStyle name="Normal 58 7 2 2" xfId="15256" xr:uid="{00000000-0005-0000-0000-0000A33B0000}"/>
    <cellStyle name="Normal 58 7 2 3" xfId="15257" xr:uid="{00000000-0005-0000-0000-0000A43B0000}"/>
    <cellStyle name="Normal 58 7 2 4" xfId="15258" xr:uid="{00000000-0005-0000-0000-0000A53B0000}"/>
    <cellStyle name="Normal 58 7 2 5" xfId="15259" xr:uid="{00000000-0005-0000-0000-0000A63B0000}"/>
    <cellStyle name="Normal 58 7 2 6" xfId="15260" xr:uid="{00000000-0005-0000-0000-0000A73B0000}"/>
    <cellStyle name="Normal 58 7 3" xfId="15261" xr:uid="{00000000-0005-0000-0000-0000A83B0000}"/>
    <cellStyle name="Normal 58 7 3 2" xfId="15262" xr:uid="{00000000-0005-0000-0000-0000A93B0000}"/>
    <cellStyle name="Normal 58 7 4" xfId="15263" xr:uid="{00000000-0005-0000-0000-0000AA3B0000}"/>
    <cellStyle name="Normal 58 7 5" xfId="15264" xr:uid="{00000000-0005-0000-0000-0000AB3B0000}"/>
    <cellStyle name="Normal 58 8" xfId="15265" xr:uid="{00000000-0005-0000-0000-0000AC3B0000}"/>
    <cellStyle name="Normal 58 8 2" xfId="15266" xr:uid="{00000000-0005-0000-0000-0000AD3B0000}"/>
    <cellStyle name="Normal 58 8 2 2" xfId="15267" xr:uid="{00000000-0005-0000-0000-0000AE3B0000}"/>
    <cellStyle name="Normal 58 8 2 3" xfId="15268" xr:uid="{00000000-0005-0000-0000-0000AF3B0000}"/>
    <cellStyle name="Normal 58 8 2 4" xfId="15269" xr:uid="{00000000-0005-0000-0000-0000B03B0000}"/>
    <cellStyle name="Normal 58 8 2 5" xfId="15270" xr:uid="{00000000-0005-0000-0000-0000B13B0000}"/>
    <cellStyle name="Normal 58 8 2 6" xfId="15271" xr:uid="{00000000-0005-0000-0000-0000B23B0000}"/>
    <cellStyle name="Normal 58 8 3" xfId="15272" xr:uid="{00000000-0005-0000-0000-0000B33B0000}"/>
    <cellStyle name="Normal 58 8 3 2" xfId="15273" xr:uid="{00000000-0005-0000-0000-0000B43B0000}"/>
    <cellStyle name="Normal 58 8 4" xfId="15274" xr:uid="{00000000-0005-0000-0000-0000B53B0000}"/>
    <cellStyle name="Normal 58 8 5" xfId="15275" xr:uid="{00000000-0005-0000-0000-0000B63B0000}"/>
    <cellStyle name="Normal 58 9" xfId="15276" xr:uid="{00000000-0005-0000-0000-0000B73B0000}"/>
    <cellStyle name="Normal 58 9 2" xfId="15277" xr:uid="{00000000-0005-0000-0000-0000B83B0000}"/>
    <cellStyle name="Normal 58 9 2 2" xfId="15278" xr:uid="{00000000-0005-0000-0000-0000B93B0000}"/>
    <cellStyle name="Normal 58 9 2 3" xfId="15279" xr:uid="{00000000-0005-0000-0000-0000BA3B0000}"/>
    <cellStyle name="Normal 58 9 2 4" xfId="15280" xr:uid="{00000000-0005-0000-0000-0000BB3B0000}"/>
    <cellStyle name="Normal 58 9 2 5" xfId="15281" xr:uid="{00000000-0005-0000-0000-0000BC3B0000}"/>
    <cellStyle name="Normal 58 9 2 6" xfId="15282" xr:uid="{00000000-0005-0000-0000-0000BD3B0000}"/>
    <cellStyle name="Normal 58 9 3" xfId="15283" xr:uid="{00000000-0005-0000-0000-0000BE3B0000}"/>
    <cellStyle name="Normal 58 9 3 2" xfId="15284" xr:uid="{00000000-0005-0000-0000-0000BF3B0000}"/>
    <cellStyle name="Normal 58 9 4" xfId="15285" xr:uid="{00000000-0005-0000-0000-0000C03B0000}"/>
    <cellStyle name="Normal 58 9 5" xfId="15286" xr:uid="{00000000-0005-0000-0000-0000C13B0000}"/>
    <cellStyle name="Normal 59" xfId="15287" xr:uid="{00000000-0005-0000-0000-0000C23B0000}"/>
    <cellStyle name="Normal 59 10" xfId="15288" xr:uid="{00000000-0005-0000-0000-0000C33B0000}"/>
    <cellStyle name="Normal 59 10 2" xfId="15289" xr:uid="{00000000-0005-0000-0000-0000C43B0000}"/>
    <cellStyle name="Normal 59 10 2 2" xfId="15290" xr:uid="{00000000-0005-0000-0000-0000C53B0000}"/>
    <cellStyle name="Normal 59 10 2 3" xfId="15291" xr:uid="{00000000-0005-0000-0000-0000C63B0000}"/>
    <cellStyle name="Normal 59 10 2 4" xfId="15292" xr:uid="{00000000-0005-0000-0000-0000C73B0000}"/>
    <cellStyle name="Normal 59 10 2 5" xfId="15293" xr:uid="{00000000-0005-0000-0000-0000C83B0000}"/>
    <cellStyle name="Normal 59 10 2 6" xfId="15294" xr:uid="{00000000-0005-0000-0000-0000C93B0000}"/>
    <cellStyle name="Normal 59 10 3" xfId="15295" xr:uid="{00000000-0005-0000-0000-0000CA3B0000}"/>
    <cellStyle name="Normal 59 10 3 2" xfId="15296" xr:uid="{00000000-0005-0000-0000-0000CB3B0000}"/>
    <cellStyle name="Normal 59 10 4" xfId="15297" xr:uid="{00000000-0005-0000-0000-0000CC3B0000}"/>
    <cellStyle name="Normal 59 10 5" xfId="15298" xr:uid="{00000000-0005-0000-0000-0000CD3B0000}"/>
    <cellStyle name="Normal 59 11" xfId="15299" xr:uid="{00000000-0005-0000-0000-0000CE3B0000}"/>
    <cellStyle name="Normal 59 11 2" xfId="15300" xr:uid="{00000000-0005-0000-0000-0000CF3B0000}"/>
    <cellStyle name="Normal 59 11 3" xfId="15301" xr:uid="{00000000-0005-0000-0000-0000D03B0000}"/>
    <cellStyle name="Normal 59 11 4" xfId="15302" xr:uid="{00000000-0005-0000-0000-0000D13B0000}"/>
    <cellStyle name="Normal 59 11 5" xfId="15303" xr:uid="{00000000-0005-0000-0000-0000D23B0000}"/>
    <cellStyle name="Normal 59 11 6" xfId="15304" xr:uid="{00000000-0005-0000-0000-0000D33B0000}"/>
    <cellStyle name="Normal 59 12" xfId="15305" xr:uid="{00000000-0005-0000-0000-0000D43B0000}"/>
    <cellStyle name="Normal 59 12 2" xfId="15306" xr:uid="{00000000-0005-0000-0000-0000D53B0000}"/>
    <cellStyle name="Normal 59 13" xfId="15307" xr:uid="{00000000-0005-0000-0000-0000D63B0000}"/>
    <cellStyle name="Normal 59 14" xfId="15308" xr:uid="{00000000-0005-0000-0000-0000D73B0000}"/>
    <cellStyle name="Normal 59 2" xfId="15309" xr:uid="{00000000-0005-0000-0000-0000D83B0000}"/>
    <cellStyle name="Normal 59 2 2" xfId="15310" xr:uid="{00000000-0005-0000-0000-0000D93B0000}"/>
    <cellStyle name="Normal 59 2 2 2" xfId="15311" xr:uid="{00000000-0005-0000-0000-0000DA3B0000}"/>
    <cellStyle name="Normal 59 2 2 3" xfId="15312" xr:uid="{00000000-0005-0000-0000-0000DB3B0000}"/>
    <cellStyle name="Normal 59 2 2 4" xfId="15313" xr:uid="{00000000-0005-0000-0000-0000DC3B0000}"/>
    <cellStyle name="Normal 59 2 2 5" xfId="15314" xr:uid="{00000000-0005-0000-0000-0000DD3B0000}"/>
    <cellStyle name="Normal 59 2 2 6" xfId="15315" xr:uid="{00000000-0005-0000-0000-0000DE3B0000}"/>
    <cellStyle name="Normal 59 2 3" xfId="15316" xr:uid="{00000000-0005-0000-0000-0000DF3B0000}"/>
    <cellStyle name="Normal 59 2 3 2" xfId="15317" xr:uid="{00000000-0005-0000-0000-0000E03B0000}"/>
    <cellStyle name="Normal 59 2 4" xfId="15318" xr:uid="{00000000-0005-0000-0000-0000E13B0000}"/>
    <cellStyle name="Normal 59 2 5" xfId="15319" xr:uid="{00000000-0005-0000-0000-0000E23B0000}"/>
    <cellStyle name="Normal 59 3" xfId="15320" xr:uid="{00000000-0005-0000-0000-0000E33B0000}"/>
    <cellStyle name="Normal 59 3 2" xfId="15321" xr:uid="{00000000-0005-0000-0000-0000E43B0000}"/>
    <cellStyle name="Normal 59 3 2 2" xfId="15322" xr:uid="{00000000-0005-0000-0000-0000E53B0000}"/>
    <cellStyle name="Normal 59 3 2 3" xfId="15323" xr:uid="{00000000-0005-0000-0000-0000E63B0000}"/>
    <cellStyle name="Normal 59 3 2 4" xfId="15324" xr:uid="{00000000-0005-0000-0000-0000E73B0000}"/>
    <cellStyle name="Normal 59 3 2 5" xfId="15325" xr:uid="{00000000-0005-0000-0000-0000E83B0000}"/>
    <cellStyle name="Normal 59 3 2 6" xfId="15326" xr:uid="{00000000-0005-0000-0000-0000E93B0000}"/>
    <cellStyle name="Normal 59 3 3" xfId="15327" xr:uid="{00000000-0005-0000-0000-0000EA3B0000}"/>
    <cellStyle name="Normal 59 3 3 2" xfId="15328" xr:uid="{00000000-0005-0000-0000-0000EB3B0000}"/>
    <cellStyle name="Normal 59 3 4" xfId="15329" xr:uid="{00000000-0005-0000-0000-0000EC3B0000}"/>
    <cellStyle name="Normal 59 3 5" xfId="15330" xr:uid="{00000000-0005-0000-0000-0000ED3B0000}"/>
    <cellStyle name="Normal 59 4" xfId="15331" xr:uid="{00000000-0005-0000-0000-0000EE3B0000}"/>
    <cellStyle name="Normal 59 4 2" xfId="15332" xr:uid="{00000000-0005-0000-0000-0000EF3B0000}"/>
    <cellStyle name="Normal 59 4 2 2" xfId="15333" xr:uid="{00000000-0005-0000-0000-0000F03B0000}"/>
    <cellStyle name="Normal 59 4 2 3" xfId="15334" xr:uid="{00000000-0005-0000-0000-0000F13B0000}"/>
    <cellStyle name="Normal 59 4 2 4" xfId="15335" xr:uid="{00000000-0005-0000-0000-0000F23B0000}"/>
    <cellStyle name="Normal 59 4 2 5" xfId="15336" xr:uid="{00000000-0005-0000-0000-0000F33B0000}"/>
    <cellStyle name="Normal 59 4 2 6" xfId="15337" xr:uid="{00000000-0005-0000-0000-0000F43B0000}"/>
    <cellStyle name="Normal 59 4 3" xfId="15338" xr:uid="{00000000-0005-0000-0000-0000F53B0000}"/>
    <cellStyle name="Normal 59 4 3 2" xfId="15339" xr:uid="{00000000-0005-0000-0000-0000F63B0000}"/>
    <cellStyle name="Normal 59 4 4" xfId="15340" xr:uid="{00000000-0005-0000-0000-0000F73B0000}"/>
    <cellStyle name="Normal 59 4 5" xfId="15341" xr:uid="{00000000-0005-0000-0000-0000F83B0000}"/>
    <cellStyle name="Normal 59 5" xfId="15342" xr:uid="{00000000-0005-0000-0000-0000F93B0000}"/>
    <cellStyle name="Normal 59 5 2" xfId="15343" xr:uid="{00000000-0005-0000-0000-0000FA3B0000}"/>
    <cellStyle name="Normal 59 5 2 2" xfId="15344" xr:uid="{00000000-0005-0000-0000-0000FB3B0000}"/>
    <cellStyle name="Normal 59 5 2 3" xfId="15345" xr:uid="{00000000-0005-0000-0000-0000FC3B0000}"/>
    <cellStyle name="Normal 59 5 2 4" xfId="15346" xr:uid="{00000000-0005-0000-0000-0000FD3B0000}"/>
    <cellStyle name="Normal 59 5 2 5" xfId="15347" xr:uid="{00000000-0005-0000-0000-0000FE3B0000}"/>
    <cellStyle name="Normal 59 5 2 6" xfId="15348" xr:uid="{00000000-0005-0000-0000-0000FF3B0000}"/>
    <cellStyle name="Normal 59 5 3" xfId="15349" xr:uid="{00000000-0005-0000-0000-0000003C0000}"/>
    <cellStyle name="Normal 59 5 3 2" xfId="15350" xr:uid="{00000000-0005-0000-0000-0000013C0000}"/>
    <cellStyle name="Normal 59 5 4" xfId="15351" xr:uid="{00000000-0005-0000-0000-0000023C0000}"/>
    <cellStyle name="Normal 59 5 5" xfId="15352" xr:uid="{00000000-0005-0000-0000-0000033C0000}"/>
    <cellStyle name="Normal 59 6" xfId="15353" xr:uid="{00000000-0005-0000-0000-0000043C0000}"/>
    <cellStyle name="Normal 59 6 2" xfId="15354" xr:uid="{00000000-0005-0000-0000-0000053C0000}"/>
    <cellStyle name="Normal 59 6 2 2" xfId="15355" xr:uid="{00000000-0005-0000-0000-0000063C0000}"/>
    <cellStyle name="Normal 59 6 2 3" xfId="15356" xr:uid="{00000000-0005-0000-0000-0000073C0000}"/>
    <cellStyle name="Normal 59 6 2 4" xfId="15357" xr:uid="{00000000-0005-0000-0000-0000083C0000}"/>
    <cellStyle name="Normal 59 6 2 5" xfId="15358" xr:uid="{00000000-0005-0000-0000-0000093C0000}"/>
    <cellStyle name="Normal 59 6 2 6" xfId="15359" xr:uid="{00000000-0005-0000-0000-00000A3C0000}"/>
    <cellStyle name="Normal 59 6 3" xfId="15360" xr:uid="{00000000-0005-0000-0000-00000B3C0000}"/>
    <cellStyle name="Normal 59 6 3 2" xfId="15361" xr:uid="{00000000-0005-0000-0000-00000C3C0000}"/>
    <cellStyle name="Normal 59 6 4" xfId="15362" xr:uid="{00000000-0005-0000-0000-00000D3C0000}"/>
    <cellStyle name="Normal 59 6 5" xfId="15363" xr:uid="{00000000-0005-0000-0000-00000E3C0000}"/>
    <cellStyle name="Normal 59 7" xfId="15364" xr:uid="{00000000-0005-0000-0000-00000F3C0000}"/>
    <cellStyle name="Normal 59 7 2" xfId="15365" xr:uid="{00000000-0005-0000-0000-0000103C0000}"/>
    <cellStyle name="Normal 59 7 2 2" xfId="15366" xr:uid="{00000000-0005-0000-0000-0000113C0000}"/>
    <cellStyle name="Normal 59 7 2 3" xfId="15367" xr:uid="{00000000-0005-0000-0000-0000123C0000}"/>
    <cellStyle name="Normal 59 7 2 4" xfId="15368" xr:uid="{00000000-0005-0000-0000-0000133C0000}"/>
    <cellStyle name="Normal 59 7 2 5" xfId="15369" xr:uid="{00000000-0005-0000-0000-0000143C0000}"/>
    <cellStyle name="Normal 59 7 2 6" xfId="15370" xr:uid="{00000000-0005-0000-0000-0000153C0000}"/>
    <cellStyle name="Normal 59 7 3" xfId="15371" xr:uid="{00000000-0005-0000-0000-0000163C0000}"/>
    <cellStyle name="Normal 59 7 3 2" xfId="15372" xr:uid="{00000000-0005-0000-0000-0000173C0000}"/>
    <cellStyle name="Normal 59 7 4" xfId="15373" xr:uid="{00000000-0005-0000-0000-0000183C0000}"/>
    <cellStyle name="Normal 59 7 5" xfId="15374" xr:uid="{00000000-0005-0000-0000-0000193C0000}"/>
    <cellStyle name="Normal 59 8" xfId="15375" xr:uid="{00000000-0005-0000-0000-00001A3C0000}"/>
    <cellStyle name="Normal 59 8 2" xfId="15376" xr:uid="{00000000-0005-0000-0000-00001B3C0000}"/>
    <cellStyle name="Normal 59 8 2 2" xfId="15377" xr:uid="{00000000-0005-0000-0000-00001C3C0000}"/>
    <cellStyle name="Normal 59 8 2 3" xfId="15378" xr:uid="{00000000-0005-0000-0000-00001D3C0000}"/>
    <cellStyle name="Normal 59 8 2 4" xfId="15379" xr:uid="{00000000-0005-0000-0000-00001E3C0000}"/>
    <cellStyle name="Normal 59 8 2 5" xfId="15380" xr:uid="{00000000-0005-0000-0000-00001F3C0000}"/>
    <cellStyle name="Normal 59 8 2 6" xfId="15381" xr:uid="{00000000-0005-0000-0000-0000203C0000}"/>
    <cellStyle name="Normal 59 8 3" xfId="15382" xr:uid="{00000000-0005-0000-0000-0000213C0000}"/>
    <cellStyle name="Normal 59 8 3 2" xfId="15383" xr:uid="{00000000-0005-0000-0000-0000223C0000}"/>
    <cellStyle name="Normal 59 8 4" xfId="15384" xr:uid="{00000000-0005-0000-0000-0000233C0000}"/>
    <cellStyle name="Normal 59 8 5" xfId="15385" xr:uid="{00000000-0005-0000-0000-0000243C0000}"/>
    <cellStyle name="Normal 59 9" xfId="15386" xr:uid="{00000000-0005-0000-0000-0000253C0000}"/>
    <cellStyle name="Normal 59 9 2" xfId="15387" xr:uid="{00000000-0005-0000-0000-0000263C0000}"/>
    <cellStyle name="Normal 59 9 2 2" xfId="15388" xr:uid="{00000000-0005-0000-0000-0000273C0000}"/>
    <cellStyle name="Normal 59 9 2 3" xfId="15389" xr:uid="{00000000-0005-0000-0000-0000283C0000}"/>
    <cellStyle name="Normal 59 9 2 4" xfId="15390" xr:uid="{00000000-0005-0000-0000-0000293C0000}"/>
    <cellStyle name="Normal 59 9 2 5" xfId="15391" xr:uid="{00000000-0005-0000-0000-00002A3C0000}"/>
    <cellStyle name="Normal 59 9 2 6" xfId="15392" xr:uid="{00000000-0005-0000-0000-00002B3C0000}"/>
    <cellStyle name="Normal 59 9 3" xfId="15393" xr:uid="{00000000-0005-0000-0000-00002C3C0000}"/>
    <cellStyle name="Normal 59 9 3 2" xfId="15394" xr:uid="{00000000-0005-0000-0000-00002D3C0000}"/>
    <cellStyle name="Normal 59 9 4" xfId="15395" xr:uid="{00000000-0005-0000-0000-00002E3C0000}"/>
    <cellStyle name="Normal 59 9 5" xfId="15396" xr:uid="{00000000-0005-0000-0000-00002F3C0000}"/>
    <cellStyle name="Normal 6" xfId="12" xr:uid="{00000000-0005-0000-0000-0000303C0000}"/>
    <cellStyle name="Normal 6 10" xfId="15397" xr:uid="{00000000-0005-0000-0000-0000313C0000}"/>
    <cellStyle name="Normal 6 10 2" xfId="15398" xr:uid="{00000000-0005-0000-0000-0000323C0000}"/>
    <cellStyle name="Normal 6 10 2 2" xfId="15399" xr:uid="{00000000-0005-0000-0000-0000333C0000}"/>
    <cellStyle name="Normal 6 10 2 2 2" xfId="15400" xr:uid="{00000000-0005-0000-0000-0000343C0000}"/>
    <cellStyle name="Normal 6 10 2 2 3" xfId="15401" xr:uid="{00000000-0005-0000-0000-0000353C0000}"/>
    <cellStyle name="Normal 6 10 2 2 4" xfId="15402" xr:uid="{00000000-0005-0000-0000-0000363C0000}"/>
    <cellStyle name="Normal 6 10 2 3" xfId="15403" xr:uid="{00000000-0005-0000-0000-0000373C0000}"/>
    <cellStyle name="Normal 6 10 2 4" xfId="15404" xr:uid="{00000000-0005-0000-0000-0000383C0000}"/>
    <cellStyle name="Normal 6 10 3" xfId="15405" xr:uid="{00000000-0005-0000-0000-0000393C0000}"/>
    <cellStyle name="Normal 6 10 3 2" xfId="15406" xr:uid="{00000000-0005-0000-0000-00003A3C0000}"/>
    <cellStyle name="Normal 6 10 3 3" xfId="15407" xr:uid="{00000000-0005-0000-0000-00003B3C0000}"/>
    <cellStyle name="Normal 6 10 3 4" xfId="15408" xr:uid="{00000000-0005-0000-0000-00003C3C0000}"/>
    <cellStyle name="Normal 6 10 4" xfId="15409" xr:uid="{00000000-0005-0000-0000-00003D3C0000}"/>
    <cellStyle name="Normal 6 10 5" xfId="15410" xr:uid="{00000000-0005-0000-0000-00003E3C0000}"/>
    <cellStyle name="Normal 6 11" xfId="15411" xr:uid="{00000000-0005-0000-0000-00003F3C0000}"/>
    <cellStyle name="Normal 6 11 2" xfId="15412" xr:uid="{00000000-0005-0000-0000-0000403C0000}"/>
    <cellStyle name="Normal 6 11 2 2" xfId="15413" xr:uid="{00000000-0005-0000-0000-0000413C0000}"/>
    <cellStyle name="Normal 6 11 2 2 2" xfId="15414" xr:uid="{00000000-0005-0000-0000-0000423C0000}"/>
    <cellStyle name="Normal 6 11 2 2 3" xfId="15415" xr:uid="{00000000-0005-0000-0000-0000433C0000}"/>
    <cellStyle name="Normal 6 11 2 2 4" xfId="15416" xr:uid="{00000000-0005-0000-0000-0000443C0000}"/>
    <cellStyle name="Normal 6 11 2 3" xfId="15417" xr:uid="{00000000-0005-0000-0000-0000453C0000}"/>
    <cellStyle name="Normal 6 11 2 4" xfId="15418" xr:uid="{00000000-0005-0000-0000-0000463C0000}"/>
    <cellStyle name="Normal 6 11 3" xfId="15419" xr:uid="{00000000-0005-0000-0000-0000473C0000}"/>
    <cellStyle name="Normal 6 11 3 2" xfId="15420" xr:uid="{00000000-0005-0000-0000-0000483C0000}"/>
    <cellStyle name="Normal 6 11 3 3" xfId="15421" xr:uid="{00000000-0005-0000-0000-0000493C0000}"/>
    <cellStyle name="Normal 6 11 3 4" xfId="15422" xr:uid="{00000000-0005-0000-0000-00004A3C0000}"/>
    <cellStyle name="Normal 6 11 4" xfId="15423" xr:uid="{00000000-0005-0000-0000-00004B3C0000}"/>
    <cellStyle name="Normal 6 11 5" xfId="15424" xr:uid="{00000000-0005-0000-0000-00004C3C0000}"/>
    <cellStyle name="Normal 6 12" xfId="15425" xr:uid="{00000000-0005-0000-0000-00004D3C0000}"/>
    <cellStyle name="Normal 6 12 2" xfId="15426" xr:uid="{00000000-0005-0000-0000-00004E3C0000}"/>
    <cellStyle name="Normal 6 12 3" xfId="15427" xr:uid="{00000000-0005-0000-0000-00004F3C0000}"/>
    <cellStyle name="Normal 6 12 4" xfId="15428" xr:uid="{00000000-0005-0000-0000-0000503C0000}"/>
    <cellStyle name="Normal 6 13" xfId="15429" xr:uid="{00000000-0005-0000-0000-0000513C0000}"/>
    <cellStyle name="Normal 6 13 2" xfId="15430" xr:uid="{00000000-0005-0000-0000-0000523C0000}"/>
    <cellStyle name="Normal 6 13 2 2" xfId="15431" xr:uid="{00000000-0005-0000-0000-0000533C0000}"/>
    <cellStyle name="Normal 6 13 2 3" xfId="15432" xr:uid="{00000000-0005-0000-0000-0000543C0000}"/>
    <cellStyle name="Normal 6 13 2 4" xfId="15433" xr:uid="{00000000-0005-0000-0000-0000553C0000}"/>
    <cellStyle name="Normal 6 13 3" xfId="15434" xr:uid="{00000000-0005-0000-0000-0000563C0000}"/>
    <cellStyle name="Normal 6 13 4" xfId="15435" xr:uid="{00000000-0005-0000-0000-0000573C0000}"/>
    <cellStyle name="Normal 6 13 5" xfId="15436" xr:uid="{00000000-0005-0000-0000-0000583C0000}"/>
    <cellStyle name="Normal 6 14" xfId="15437" xr:uid="{00000000-0005-0000-0000-0000593C0000}"/>
    <cellStyle name="Normal 6 14 2" xfId="15438" xr:uid="{00000000-0005-0000-0000-00005A3C0000}"/>
    <cellStyle name="Normal 6 14 2 2" xfId="15439" xr:uid="{00000000-0005-0000-0000-00005B3C0000}"/>
    <cellStyle name="Normal 6 14 3" xfId="15440" xr:uid="{00000000-0005-0000-0000-00005C3C0000}"/>
    <cellStyle name="Normal 6 14 4" xfId="15441" xr:uid="{00000000-0005-0000-0000-00005D3C0000}"/>
    <cellStyle name="Normal 6 15" xfId="15442" xr:uid="{00000000-0005-0000-0000-00005E3C0000}"/>
    <cellStyle name="Normal 6 15 2" xfId="15443" xr:uid="{00000000-0005-0000-0000-00005F3C0000}"/>
    <cellStyle name="Normal 6 15 2 2" xfId="15444" xr:uid="{00000000-0005-0000-0000-0000603C0000}"/>
    <cellStyle name="Normal 6 15 3" xfId="15445" xr:uid="{00000000-0005-0000-0000-0000613C0000}"/>
    <cellStyle name="Normal 6 16" xfId="15446" xr:uid="{00000000-0005-0000-0000-0000623C0000}"/>
    <cellStyle name="Normal 6 16 2" xfId="15447" xr:uid="{00000000-0005-0000-0000-0000633C0000}"/>
    <cellStyle name="Normal 6 16 3" xfId="15448" xr:uid="{00000000-0005-0000-0000-0000643C0000}"/>
    <cellStyle name="Normal 6 17" xfId="15449" xr:uid="{00000000-0005-0000-0000-0000653C0000}"/>
    <cellStyle name="Normal 6 17 2" xfId="15450" xr:uid="{00000000-0005-0000-0000-0000663C0000}"/>
    <cellStyle name="Normal 6 17 3" xfId="15451" xr:uid="{00000000-0005-0000-0000-0000673C0000}"/>
    <cellStyle name="Normal 6 18" xfId="15452" xr:uid="{00000000-0005-0000-0000-0000683C0000}"/>
    <cellStyle name="Normal 6 18 2" xfId="15453" xr:uid="{00000000-0005-0000-0000-0000693C0000}"/>
    <cellStyle name="Normal 6 19" xfId="15454" xr:uid="{00000000-0005-0000-0000-00006A3C0000}"/>
    <cellStyle name="Normal 6 2" xfId="16" xr:uid="{00000000-0005-0000-0000-00006B3C0000}"/>
    <cellStyle name="Normal 6 2 2" xfId="15456" xr:uid="{00000000-0005-0000-0000-00006C3C0000}"/>
    <cellStyle name="Normal 6 2 2 2" xfId="15457" xr:uid="{00000000-0005-0000-0000-00006D3C0000}"/>
    <cellStyle name="Normal 6 2 2 2 2" xfId="15458" xr:uid="{00000000-0005-0000-0000-00006E3C0000}"/>
    <cellStyle name="Normal 6 2 2 2 3" xfId="15459" xr:uid="{00000000-0005-0000-0000-00006F3C0000}"/>
    <cellStyle name="Normal 6 2 2 2 4" xfId="15460" xr:uid="{00000000-0005-0000-0000-0000703C0000}"/>
    <cellStyle name="Normal 6 2 2 3" xfId="15461" xr:uid="{00000000-0005-0000-0000-0000713C0000}"/>
    <cellStyle name="Normal 6 2 2 3 2" xfId="15462" xr:uid="{00000000-0005-0000-0000-0000723C0000}"/>
    <cellStyle name="Normal 6 2 2 4" xfId="15463" xr:uid="{00000000-0005-0000-0000-0000733C0000}"/>
    <cellStyle name="Normal 6 2 2 5" xfId="15464" xr:uid="{00000000-0005-0000-0000-0000743C0000}"/>
    <cellStyle name="Normal 6 2 2 6" xfId="15465" xr:uid="{00000000-0005-0000-0000-0000753C0000}"/>
    <cellStyle name="Normal 6 2 2 7" xfId="15466" xr:uid="{00000000-0005-0000-0000-0000763C0000}"/>
    <cellStyle name="Normal 6 2 3" xfId="15467" xr:uid="{00000000-0005-0000-0000-0000773C0000}"/>
    <cellStyle name="Normal 6 2 3 2" xfId="15468" xr:uid="{00000000-0005-0000-0000-0000783C0000}"/>
    <cellStyle name="Normal 6 2 3 3" xfId="15469" xr:uid="{00000000-0005-0000-0000-0000793C0000}"/>
    <cellStyle name="Normal 6 2 3 4" xfId="15470" xr:uid="{00000000-0005-0000-0000-00007A3C0000}"/>
    <cellStyle name="Normal 6 2 3 5" xfId="15471" xr:uid="{00000000-0005-0000-0000-00007B3C0000}"/>
    <cellStyle name="Normal 6 2 4" xfId="15472" xr:uid="{00000000-0005-0000-0000-00007C3C0000}"/>
    <cellStyle name="Normal 6 2 5" xfId="15473" xr:uid="{00000000-0005-0000-0000-00007D3C0000}"/>
    <cellStyle name="Normal 6 2 6" xfId="15474" xr:uid="{00000000-0005-0000-0000-00007E3C0000}"/>
    <cellStyle name="Normal 6 2 7" xfId="15475" xr:uid="{00000000-0005-0000-0000-00007F3C0000}"/>
    <cellStyle name="Normal 6 2 8" xfId="15455" xr:uid="{00000000-0005-0000-0000-0000803C0000}"/>
    <cellStyle name="Normal 6 3" xfId="15476" xr:uid="{00000000-0005-0000-0000-0000813C0000}"/>
    <cellStyle name="Normal 6 3 2" xfId="15477" xr:uid="{00000000-0005-0000-0000-0000823C0000}"/>
    <cellStyle name="Normal 6 3 2 2" xfId="15478" xr:uid="{00000000-0005-0000-0000-0000833C0000}"/>
    <cellStyle name="Normal 6 3 2 2 2" xfId="15479" xr:uid="{00000000-0005-0000-0000-0000843C0000}"/>
    <cellStyle name="Normal 6 3 2 2 3" xfId="15480" xr:uid="{00000000-0005-0000-0000-0000853C0000}"/>
    <cellStyle name="Normal 6 3 2 2 4" xfId="15481" xr:uid="{00000000-0005-0000-0000-0000863C0000}"/>
    <cellStyle name="Normal 6 3 2 3" xfId="15482" xr:uid="{00000000-0005-0000-0000-0000873C0000}"/>
    <cellStyle name="Normal 6 3 2 3 2" xfId="15483" xr:uid="{00000000-0005-0000-0000-0000883C0000}"/>
    <cellStyle name="Normal 6 3 2 4" xfId="15484" xr:uid="{00000000-0005-0000-0000-0000893C0000}"/>
    <cellStyle name="Normal 6 3 2 5" xfId="15485" xr:uid="{00000000-0005-0000-0000-00008A3C0000}"/>
    <cellStyle name="Normal 6 3 2 6" xfId="15486" xr:uid="{00000000-0005-0000-0000-00008B3C0000}"/>
    <cellStyle name="Normal 6 3 2 7" xfId="15487" xr:uid="{00000000-0005-0000-0000-00008C3C0000}"/>
    <cellStyle name="Normal 6 3 3" xfId="15488" xr:uid="{00000000-0005-0000-0000-00008D3C0000}"/>
    <cellStyle name="Normal 6 3 3 2" xfId="15489" xr:uid="{00000000-0005-0000-0000-00008E3C0000}"/>
    <cellStyle name="Normal 6 3 3 3" xfId="15490" xr:uid="{00000000-0005-0000-0000-00008F3C0000}"/>
    <cellStyle name="Normal 6 3 4" xfId="15491" xr:uid="{00000000-0005-0000-0000-0000903C0000}"/>
    <cellStyle name="Normal 6 3 4 2" xfId="15492" xr:uid="{00000000-0005-0000-0000-0000913C0000}"/>
    <cellStyle name="Normal 6 3 4 3" xfId="15493" xr:uid="{00000000-0005-0000-0000-0000923C0000}"/>
    <cellStyle name="Normal 6 3 5" xfId="15494" xr:uid="{00000000-0005-0000-0000-0000933C0000}"/>
    <cellStyle name="Normal 6 3 6" xfId="15495" xr:uid="{00000000-0005-0000-0000-0000943C0000}"/>
    <cellStyle name="Normal 6 3 7" xfId="15496" xr:uid="{00000000-0005-0000-0000-0000953C0000}"/>
    <cellStyle name="Normal 6 3 8" xfId="15497" xr:uid="{00000000-0005-0000-0000-0000963C0000}"/>
    <cellStyle name="Normal 6 4" xfId="15498" xr:uid="{00000000-0005-0000-0000-0000973C0000}"/>
    <cellStyle name="Normal 6 4 2" xfId="15499" xr:uid="{00000000-0005-0000-0000-0000983C0000}"/>
    <cellStyle name="Normal 6 4 2 2" xfId="15500" xr:uid="{00000000-0005-0000-0000-0000993C0000}"/>
    <cellStyle name="Normal 6 4 2 2 2" xfId="15501" xr:uid="{00000000-0005-0000-0000-00009A3C0000}"/>
    <cellStyle name="Normal 6 4 2 2 3" xfId="15502" xr:uid="{00000000-0005-0000-0000-00009B3C0000}"/>
    <cellStyle name="Normal 6 4 2 2 4" xfId="15503" xr:uid="{00000000-0005-0000-0000-00009C3C0000}"/>
    <cellStyle name="Normal 6 4 2 3" xfId="15504" xr:uid="{00000000-0005-0000-0000-00009D3C0000}"/>
    <cellStyle name="Normal 6 4 2 4" xfId="15505" xr:uid="{00000000-0005-0000-0000-00009E3C0000}"/>
    <cellStyle name="Normal 6 4 3" xfId="15506" xr:uid="{00000000-0005-0000-0000-00009F3C0000}"/>
    <cellStyle name="Normal 6 4 3 2" xfId="15507" xr:uid="{00000000-0005-0000-0000-0000A03C0000}"/>
    <cellStyle name="Normal 6 4 3 3" xfId="15508" xr:uid="{00000000-0005-0000-0000-0000A13C0000}"/>
    <cellStyle name="Normal 6 4 3 4" xfId="15509" xr:uid="{00000000-0005-0000-0000-0000A23C0000}"/>
    <cellStyle name="Normal 6 4 4" xfId="15510" xr:uid="{00000000-0005-0000-0000-0000A33C0000}"/>
    <cellStyle name="Normal 6 4 5" xfId="15511" xr:uid="{00000000-0005-0000-0000-0000A43C0000}"/>
    <cellStyle name="Normal 6 4 6" xfId="15512" xr:uid="{00000000-0005-0000-0000-0000A53C0000}"/>
    <cellStyle name="Normal 6 5" xfId="15513" xr:uid="{00000000-0005-0000-0000-0000A63C0000}"/>
    <cellStyle name="Normal 6 5 2" xfId="15514" xr:uid="{00000000-0005-0000-0000-0000A73C0000}"/>
    <cellStyle name="Normal 6 5 2 2" xfId="15515" xr:uid="{00000000-0005-0000-0000-0000A83C0000}"/>
    <cellStyle name="Normal 6 5 2 2 2" xfId="15516" xr:uid="{00000000-0005-0000-0000-0000A93C0000}"/>
    <cellStyle name="Normal 6 5 2 2 3" xfId="15517" xr:uid="{00000000-0005-0000-0000-0000AA3C0000}"/>
    <cellStyle name="Normal 6 5 2 2 4" xfId="15518" xr:uid="{00000000-0005-0000-0000-0000AB3C0000}"/>
    <cellStyle name="Normal 6 5 2 3" xfId="15519" xr:uid="{00000000-0005-0000-0000-0000AC3C0000}"/>
    <cellStyle name="Normal 6 5 2 4" xfId="15520" xr:uid="{00000000-0005-0000-0000-0000AD3C0000}"/>
    <cellStyle name="Normal 6 5 3" xfId="15521" xr:uid="{00000000-0005-0000-0000-0000AE3C0000}"/>
    <cellStyle name="Normal 6 5 3 2" xfId="15522" xr:uid="{00000000-0005-0000-0000-0000AF3C0000}"/>
    <cellStyle name="Normal 6 5 3 3" xfId="15523" xr:uid="{00000000-0005-0000-0000-0000B03C0000}"/>
    <cellStyle name="Normal 6 5 3 4" xfId="15524" xr:uid="{00000000-0005-0000-0000-0000B13C0000}"/>
    <cellStyle name="Normal 6 5 4" xfId="15525" xr:uid="{00000000-0005-0000-0000-0000B23C0000}"/>
    <cellStyle name="Normal 6 5 5" xfId="15526" xr:uid="{00000000-0005-0000-0000-0000B33C0000}"/>
    <cellStyle name="Normal 6 5 6" xfId="15527" xr:uid="{00000000-0005-0000-0000-0000B43C0000}"/>
    <cellStyle name="Normal 6 6" xfId="15528" xr:uid="{00000000-0005-0000-0000-0000B53C0000}"/>
    <cellStyle name="Normal 6 6 2" xfId="15529" xr:uid="{00000000-0005-0000-0000-0000B63C0000}"/>
    <cellStyle name="Normal 6 6 2 2" xfId="15530" xr:uid="{00000000-0005-0000-0000-0000B73C0000}"/>
    <cellStyle name="Normal 6 6 2 2 2" xfId="15531" xr:uid="{00000000-0005-0000-0000-0000B83C0000}"/>
    <cellStyle name="Normal 6 6 2 2 3" xfId="15532" xr:uid="{00000000-0005-0000-0000-0000B93C0000}"/>
    <cellStyle name="Normal 6 6 2 2 4" xfId="15533" xr:uid="{00000000-0005-0000-0000-0000BA3C0000}"/>
    <cellStyle name="Normal 6 6 2 3" xfId="15534" xr:uid="{00000000-0005-0000-0000-0000BB3C0000}"/>
    <cellStyle name="Normal 6 6 2 4" xfId="15535" xr:uid="{00000000-0005-0000-0000-0000BC3C0000}"/>
    <cellStyle name="Normal 6 6 3" xfId="15536" xr:uid="{00000000-0005-0000-0000-0000BD3C0000}"/>
    <cellStyle name="Normal 6 6 3 2" xfId="15537" xr:uid="{00000000-0005-0000-0000-0000BE3C0000}"/>
    <cellStyle name="Normal 6 6 3 3" xfId="15538" xr:uid="{00000000-0005-0000-0000-0000BF3C0000}"/>
    <cellStyle name="Normal 6 6 3 4" xfId="15539" xr:uid="{00000000-0005-0000-0000-0000C03C0000}"/>
    <cellStyle name="Normal 6 6 4" xfId="15540" xr:uid="{00000000-0005-0000-0000-0000C13C0000}"/>
    <cellStyle name="Normal 6 6 5" xfId="15541" xr:uid="{00000000-0005-0000-0000-0000C23C0000}"/>
    <cellStyle name="Normal 6 7" xfId="15542" xr:uid="{00000000-0005-0000-0000-0000C33C0000}"/>
    <cellStyle name="Normal 6 7 2" xfId="15543" xr:uid="{00000000-0005-0000-0000-0000C43C0000}"/>
    <cellStyle name="Normal 6 7 2 2" xfId="15544" xr:uid="{00000000-0005-0000-0000-0000C53C0000}"/>
    <cellStyle name="Normal 6 7 2 2 2" xfId="15545" xr:uid="{00000000-0005-0000-0000-0000C63C0000}"/>
    <cellStyle name="Normal 6 7 2 2 3" xfId="15546" xr:uid="{00000000-0005-0000-0000-0000C73C0000}"/>
    <cellStyle name="Normal 6 7 2 2 4" xfId="15547" xr:uid="{00000000-0005-0000-0000-0000C83C0000}"/>
    <cellStyle name="Normal 6 7 2 3" xfId="15548" xr:uid="{00000000-0005-0000-0000-0000C93C0000}"/>
    <cellStyle name="Normal 6 7 2 4" xfId="15549" xr:uid="{00000000-0005-0000-0000-0000CA3C0000}"/>
    <cellStyle name="Normal 6 7 3" xfId="15550" xr:uid="{00000000-0005-0000-0000-0000CB3C0000}"/>
    <cellStyle name="Normal 6 7 3 2" xfId="15551" xr:uid="{00000000-0005-0000-0000-0000CC3C0000}"/>
    <cellStyle name="Normal 6 7 3 3" xfId="15552" xr:uid="{00000000-0005-0000-0000-0000CD3C0000}"/>
    <cellStyle name="Normal 6 7 3 4" xfId="15553" xr:uid="{00000000-0005-0000-0000-0000CE3C0000}"/>
    <cellStyle name="Normal 6 7 4" xfId="15554" xr:uid="{00000000-0005-0000-0000-0000CF3C0000}"/>
    <cellStyle name="Normal 6 7 5" xfId="15555" xr:uid="{00000000-0005-0000-0000-0000D03C0000}"/>
    <cellStyle name="Normal 6 8" xfId="15556" xr:uid="{00000000-0005-0000-0000-0000D13C0000}"/>
    <cellStyle name="Normal 6 8 2" xfId="15557" xr:uid="{00000000-0005-0000-0000-0000D23C0000}"/>
    <cellStyle name="Normal 6 8 2 2" xfId="15558" xr:uid="{00000000-0005-0000-0000-0000D33C0000}"/>
    <cellStyle name="Normal 6 8 2 2 2" xfId="15559" xr:uid="{00000000-0005-0000-0000-0000D43C0000}"/>
    <cellStyle name="Normal 6 8 2 2 3" xfId="15560" xr:uid="{00000000-0005-0000-0000-0000D53C0000}"/>
    <cellStyle name="Normal 6 8 2 2 4" xfId="15561" xr:uid="{00000000-0005-0000-0000-0000D63C0000}"/>
    <cellStyle name="Normal 6 8 2 3" xfId="15562" xr:uid="{00000000-0005-0000-0000-0000D73C0000}"/>
    <cellStyle name="Normal 6 8 2 4" xfId="15563" xr:uid="{00000000-0005-0000-0000-0000D83C0000}"/>
    <cellStyle name="Normal 6 8 3" xfId="15564" xr:uid="{00000000-0005-0000-0000-0000D93C0000}"/>
    <cellStyle name="Normal 6 8 3 2" xfId="15565" xr:uid="{00000000-0005-0000-0000-0000DA3C0000}"/>
    <cellStyle name="Normal 6 8 3 3" xfId="15566" xr:uid="{00000000-0005-0000-0000-0000DB3C0000}"/>
    <cellStyle name="Normal 6 8 3 4" xfId="15567" xr:uid="{00000000-0005-0000-0000-0000DC3C0000}"/>
    <cellStyle name="Normal 6 8 4" xfId="15568" xr:uid="{00000000-0005-0000-0000-0000DD3C0000}"/>
    <cellStyle name="Normal 6 8 5" xfId="15569" xr:uid="{00000000-0005-0000-0000-0000DE3C0000}"/>
    <cellStyle name="Normal 6 9" xfId="15570" xr:uid="{00000000-0005-0000-0000-0000DF3C0000}"/>
    <cellStyle name="Normal 6 9 2" xfId="15571" xr:uid="{00000000-0005-0000-0000-0000E03C0000}"/>
    <cellStyle name="Normal 6 9 2 2" xfId="15572" xr:uid="{00000000-0005-0000-0000-0000E13C0000}"/>
    <cellStyle name="Normal 6 9 2 2 2" xfId="15573" xr:uid="{00000000-0005-0000-0000-0000E23C0000}"/>
    <cellStyle name="Normal 6 9 2 2 3" xfId="15574" xr:uid="{00000000-0005-0000-0000-0000E33C0000}"/>
    <cellStyle name="Normal 6 9 2 2 4" xfId="15575" xr:uid="{00000000-0005-0000-0000-0000E43C0000}"/>
    <cellStyle name="Normal 6 9 2 3" xfId="15576" xr:uid="{00000000-0005-0000-0000-0000E53C0000}"/>
    <cellStyle name="Normal 6 9 2 4" xfId="15577" xr:uid="{00000000-0005-0000-0000-0000E63C0000}"/>
    <cellStyle name="Normal 6 9 3" xfId="15578" xr:uid="{00000000-0005-0000-0000-0000E73C0000}"/>
    <cellStyle name="Normal 6 9 3 2" xfId="15579" xr:uid="{00000000-0005-0000-0000-0000E83C0000}"/>
    <cellStyle name="Normal 6 9 3 3" xfId="15580" xr:uid="{00000000-0005-0000-0000-0000E93C0000}"/>
    <cellStyle name="Normal 6 9 3 4" xfId="15581" xr:uid="{00000000-0005-0000-0000-0000EA3C0000}"/>
    <cellStyle name="Normal 6 9 4" xfId="15582" xr:uid="{00000000-0005-0000-0000-0000EB3C0000}"/>
    <cellStyle name="Normal 6 9 5" xfId="15583" xr:uid="{00000000-0005-0000-0000-0000EC3C0000}"/>
    <cellStyle name="Normal 60" xfId="15584" xr:uid="{00000000-0005-0000-0000-0000ED3C0000}"/>
    <cellStyle name="Normal 60 10" xfId="15585" xr:uid="{00000000-0005-0000-0000-0000EE3C0000}"/>
    <cellStyle name="Normal 60 10 2" xfId="15586" xr:uid="{00000000-0005-0000-0000-0000EF3C0000}"/>
    <cellStyle name="Normal 60 10 2 2" xfId="15587" xr:uid="{00000000-0005-0000-0000-0000F03C0000}"/>
    <cellStyle name="Normal 60 10 2 3" xfId="15588" xr:uid="{00000000-0005-0000-0000-0000F13C0000}"/>
    <cellStyle name="Normal 60 10 2 4" xfId="15589" xr:uid="{00000000-0005-0000-0000-0000F23C0000}"/>
    <cellStyle name="Normal 60 10 2 5" xfId="15590" xr:uid="{00000000-0005-0000-0000-0000F33C0000}"/>
    <cellStyle name="Normal 60 10 2 6" xfId="15591" xr:uid="{00000000-0005-0000-0000-0000F43C0000}"/>
    <cellStyle name="Normal 60 10 3" xfId="15592" xr:uid="{00000000-0005-0000-0000-0000F53C0000}"/>
    <cellStyle name="Normal 60 10 3 2" xfId="15593" xr:uid="{00000000-0005-0000-0000-0000F63C0000}"/>
    <cellStyle name="Normal 60 10 4" xfId="15594" xr:uid="{00000000-0005-0000-0000-0000F73C0000}"/>
    <cellStyle name="Normal 60 10 5" xfId="15595" xr:uid="{00000000-0005-0000-0000-0000F83C0000}"/>
    <cellStyle name="Normal 60 11" xfId="15596" xr:uid="{00000000-0005-0000-0000-0000F93C0000}"/>
    <cellStyle name="Normal 60 11 2" xfId="15597" xr:uid="{00000000-0005-0000-0000-0000FA3C0000}"/>
    <cellStyle name="Normal 60 11 3" xfId="15598" xr:uid="{00000000-0005-0000-0000-0000FB3C0000}"/>
    <cellStyle name="Normal 60 11 4" xfId="15599" xr:uid="{00000000-0005-0000-0000-0000FC3C0000}"/>
    <cellStyle name="Normal 60 11 5" xfId="15600" xr:uid="{00000000-0005-0000-0000-0000FD3C0000}"/>
    <cellStyle name="Normal 60 11 6" xfId="15601" xr:uid="{00000000-0005-0000-0000-0000FE3C0000}"/>
    <cellStyle name="Normal 60 12" xfId="15602" xr:uid="{00000000-0005-0000-0000-0000FF3C0000}"/>
    <cellStyle name="Normal 60 12 2" xfId="15603" xr:uid="{00000000-0005-0000-0000-0000003D0000}"/>
    <cellStyle name="Normal 60 13" xfId="15604" xr:uid="{00000000-0005-0000-0000-0000013D0000}"/>
    <cellStyle name="Normal 60 14" xfId="15605" xr:uid="{00000000-0005-0000-0000-0000023D0000}"/>
    <cellStyle name="Normal 60 2" xfId="15606" xr:uid="{00000000-0005-0000-0000-0000033D0000}"/>
    <cellStyle name="Normal 60 2 2" xfId="15607" xr:uid="{00000000-0005-0000-0000-0000043D0000}"/>
    <cellStyle name="Normal 60 2 2 2" xfId="15608" xr:uid="{00000000-0005-0000-0000-0000053D0000}"/>
    <cellStyle name="Normal 60 2 2 3" xfId="15609" xr:uid="{00000000-0005-0000-0000-0000063D0000}"/>
    <cellStyle name="Normal 60 2 2 4" xfId="15610" xr:uid="{00000000-0005-0000-0000-0000073D0000}"/>
    <cellStyle name="Normal 60 2 2 5" xfId="15611" xr:uid="{00000000-0005-0000-0000-0000083D0000}"/>
    <cellStyle name="Normal 60 2 2 6" xfId="15612" xr:uid="{00000000-0005-0000-0000-0000093D0000}"/>
    <cellStyle name="Normal 60 2 3" xfId="15613" xr:uid="{00000000-0005-0000-0000-00000A3D0000}"/>
    <cellStyle name="Normal 60 2 3 2" xfId="15614" xr:uid="{00000000-0005-0000-0000-00000B3D0000}"/>
    <cellStyle name="Normal 60 2 4" xfId="15615" xr:uid="{00000000-0005-0000-0000-00000C3D0000}"/>
    <cellStyle name="Normal 60 2 5" xfId="15616" xr:uid="{00000000-0005-0000-0000-00000D3D0000}"/>
    <cellStyle name="Normal 60 3" xfId="15617" xr:uid="{00000000-0005-0000-0000-00000E3D0000}"/>
    <cellStyle name="Normal 60 3 2" xfId="15618" xr:uid="{00000000-0005-0000-0000-00000F3D0000}"/>
    <cellStyle name="Normal 60 3 2 2" xfId="15619" xr:uid="{00000000-0005-0000-0000-0000103D0000}"/>
    <cellStyle name="Normal 60 3 2 3" xfId="15620" xr:uid="{00000000-0005-0000-0000-0000113D0000}"/>
    <cellStyle name="Normal 60 3 2 4" xfId="15621" xr:uid="{00000000-0005-0000-0000-0000123D0000}"/>
    <cellStyle name="Normal 60 3 2 5" xfId="15622" xr:uid="{00000000-0005-0000-0000-0000133D0000}"/>
    <cellStyle name="Normal 60 3 2 6" xfId="15623" xr:uid="{00000000-0005-0000-0000-0000143D0000}"/>
    <cellStyle name="Normal 60 3 3" xfId="15624" xr:uid="{00000000-0005-0000-0000-0000153D0000}"/>
    <cellStyle name="Normal 60 3 3 2" xfId="15625" xr:uid="{00000000-0005-0000-0000-0000163D0000}"/>
    <cellStyle name="Normal 60 3 4" xfId="15626" xr:uid="{00000000-0005-0000-0000-0000173D0000}"/>
    <cellStyle name="Normal 60 3 5" xfId="15627" xr:uid="{00000000-0005-0000-0000-0000183D0000}"/>
    <cellStyle name="Normal 60 4" xfId="15628" xr:uid="{00000000-0005-0000-0000-0000193D0000}"/>
    <cellStyle name="Normal 60 4 2" xfId="15629" xr:uid="{00000000-0005-0000-0000-00001A3D0000}"/>
    <cellStyle name="Normal 60 4 2 2" xfId="15630" xr:uid="{00000000-0005-0000-0000-00001B3D0000}"/>
    <cellStyle name="Normal 60 4 2 3" xfId="15631" xr:uid="{00000000-0005-0000-0000-00001C3D0000}"/>
    <cellStyle name="Normal 60 4 2 4" xfId="15632" xr:uid="{00000000-0005-0000-0000-00001D3D0000}"/>
    <cellStyle name="Normal 60 4 2 5" xfId="15633" xr:uid="{00000000-0005-0000-0000-00001E3D0000}"/>
    <cellStyle name="Normal 60 4 2 6" xfId="15634" xr:uid="{00000000-0005-0000-0000-00001F3D0000}"/>
    <cellStyle name="Normal 60 4 3" xfId="15635" xr:uid="{00000000-0005-0000-0000-0000203D0000}"/>
    <cellStyle name="Normal 60 4 3 2" xfId="15636" xr:uid="{00000000-0005-0000-0000-0000213D0000}"/>
    <cellStyle name="Normal 60 4 4" xfId="15637" xr:uid="{00000000-0005-0000-0000-0000223D0000}"/>
    <cellStyle name="Normal 60 4 5" xfId="15638" xr:uid="{00000000-0005-0000-0000-0000233D0000}"/>
    <cellStyle name="Normal 60 5" xfId="15639" xr:uid="{00000000-0005-0000-0000-0000243D0000}"/>
    <cellStyle name="Normal 60 5 2" xfId="15640" xr:uid="{00000000-0005-0000-0000-0000253D0000}"/>
    <cellStyle name="Normal 60 5 2 2" xfId="15641" xr:uid="{00000000-0005-0000-0000-0000263D0000}"/>
    <cellStyle name="Normal 60 5 2 3" xfId="15642" xr:uid="{00000000-0005-0000-0000-0000273D0000}"/>
    <cellStyle name="Normal 60 5 2 4" xfId="15643" xr:uid="{00000000-0005-0000-0000-0000283D0000}"/>
    <cellStyle name="Normal 60 5 2 5" xfId="15644" xr:uid="{00000000-0005-0000-0000-0000293D0000}"/>
    <cellStyle name="Normal 60 5 2 6" xfId="15645" xr:uid="{00000000-0005-0000-0000-00002A3D0000}"/>
    <cellStyle name="Normal 60 5 3" xfId="15646" xr:uid="{00000000-0005-0000-0000-00002B3D0000}"/>
    <cellStyle name="Normal 60 5 3 2" xfId="15647" xr:uid="{00000000-0005-0000-0000-00002C3D0000}"/>
    <cellStyle name="Normal 60 5 4" xfId="15648" xr:uid="{00000000-0005-0000-0000-00002D3D0000}"/>
    <cellStyle name="Normal 60 5 5" xfId="15649" xr:uid="{00000000-0005-0000-0000-00002E3D0000}"/>
    <cellStyle name="Normal 60 6" xfId="15650" xr:uid="{00000000-0005-0000-0000-00002F3D0000}"/>
    <cellStyle name="Normal 60 6 2" xfId="15651" xr:uid="{00000000-0005-0000-0000-0000303D0000}"/>
    <cellStyle name="Normal 60 6 2 2" xfId="15652" xr:uid="{00000000-0005-0000-0000-0000313D0000}"/>
    <cellStyle name="Normal 60 6 2 3" xfId="15653" xr:uid="{00000000-0005-0000-0000-0000323D0000}"/>
    <cellStyle name="Normal 60 6 2 4" xfId="15654" xr:uid="{00000000-0005-0000-0000-0000333D0000}"/>
    <cellStyle name="Normal 60 6 2 5" xfId="15655" xr:uid="{00000000-0005-0000-0000-0000343D0000}"/>
    <cellStyle name="Normal 60 6 2 6" xfId="15656" xr:uid="{00000000-0005-0000-0000-0000353D0000}"/>
    <cellStyle name="Normal 60 6 3" xfId="15657" xr:uid="{00000000-0005-0000-0000-0000363D0000}"/>
    <cellStyle name="Normal 60 6 3 2" xfId="15658" xr:uid="{00000000-0005-0000-0000-0000373D0000}"/>
    <cellStyle name="Normal 60 6 4" xfId="15659" xr:uid="{00000000-0005-0000-0000-0000383D0000}"/>
    <cellStyle name="Normal 60 6 5" xfId="15660" xr:uid="{00000000-0005-0000-0000-0000393D0000}"/>
    <cellStyle name="Normal 60 7" xfId="15661" xr:uid="{00000000-0005-0000-0000-00003A3D0000}"/>
    <cellStyle name="Normal 60 7 2" xfId="15662" xr:uid="{00000000-0005-0000-0000-00003B3D0000}"/>
    <cellStyle name="Normal 60 7 2 2" xfId="15663" xr:uid="{00000000-0005-0000-0000-00003C3D0000}"/>
    <cellStyle name="Normal 60 7 2 3" xfId="15664" xr:uid="{00000000-0005-0000-0000-00003D3D0000}"/>
    <cellStyle name="Normal 60 7 2 4" xfId="15665" xr:uid="{00000000-0005-0000-0000-00003E3D0000}"/>
    <cellStyle name="Normal 60 7 2 5" xfId="15666" xr:uid="{00000000-0005-0000-0000-00003F3D0000}"/>
    <cellStyle name="Normal 60 7 2 6" xfId="15667" xr:uid="{00000000-0005-0000-0000-0000403D0000}"/>
    <cellStyle name="Normal 60 7 3" xfId="15668" xr:uid="{00000000-0005-0000-0000-0000413D0000}"/>
    <cellStyle name="Normal 60 7 3 2" xfId="15669" xr:uid="{00000000-0005-0000-0000-0000423D0000}"/>
    <cellStyle name="Normal 60 7 4" xfId="15670" xr:uid="{00000000-0005-0000-0000-0000433D0000}"/>
    <cellStyle name="Normal 60 7 5" xfId="15671" xr:uid="{00000000-0005-0000-0000-0000443D0000}"/>
    <cellStyle name="Normal 60 8" xfId="15672" xr:uid="{00000000-0005-0000-0000-0000453D0000}"/>
    <cellStyle name="Normal 60 8 2" xfId="15673" xr:uid="{00000000-0005-0000-0000-0000463D0000}"/>
    <cellStyle name="Normal 60 8 2 2" xfId="15674" xr:uid="{00000000-0005-0000-0000-0000473D0000}"/>
    <cellStyle name="Normal 60 8 2 3" xfId="15675" xr:uid="{00000000-0005-0000-0000-0000483D0000}"/>
    <cellStyle name="Normal 60 8 2 4" xfId="15676" xr:uid="{00000000-0005-0000-0000-0000493D0000}"/>
    <cellStyle name="Normal 60 8 2 5" xfId="15677" xr:uid="{00000000-0005-0000-0000-00004A3D0000}"/>
    <cellStyle name="Normal 60 8 2 6" xfId="15678" xr:uid="{00000000-0005-0000-0000-00004B3D0000}"/>
    <cellStyle name="Normal 60 8 3" xfId="15679" xr:uid="{00000000-0005-0000-0000-00004C3D0000}"/>
    <cellStyle name="Normal 60 8 3 2" xfId="15680" xr:uid="{00000000-0005-0000-0000-00004D3D0000}"/>
    <cellStyle name="Normal 60 8 4" xfId="15681" xr:uid="{00000000-0005-0000-0000-00004E3D0000}"/>
    <cellStyle name="Normal 60 8 5" xfId="15682" xr:uid="{00000000-0005-0000-0000-00004F3D0000}"/>
    <cellStyle name="Normal 60 9" xfId="15683" xr:uid="{00000000-0005-0000-0000-0000503D0000}"/>
    <cellStyle name="Normal 60 9 2" xfId="15684" xr:uid="{00000000-0005-0000-0000-0000513D0000}"/>
    <cellStyle name="Normal 60 9 2 2" xfId="15685" xr:uid="{00000000-0005-0000-0000-0000523D0000}"/>
    <cellStyle name="Normal 60 9 2 3" xfId="15686" xr:uid="{00000000-0005-0000-0000-0000533D0000}"/>
    <cellStyle name="Normal 60 9 2 4" xfId="15687" xr:uid="{00000000-0005-0000-0000-0000543D0000}"/>
    <cellStyle name="Normal 60 9 2 5" xfId="15688" xr:uid="{00000000-0005-0000-0000-0000553D0000}"/>
    <cellStyle name="Normal 60 9 2 6" xfId="15689" xr:uid="{00000000-0005-0000-0000-0000563D0000}"/>
    <cellStyle name="Normal 60 9 3" xfId="15690" xr:uid="{00000000-0005-0000-0000-0000573D0000}"/>
    <cellStyle name="Normal 60 9 3 2" xfId="15691" xr:uid="{00000000-0005-0000-0000-0000583D0000}"/>
    <cellStyle name="Normal 60 9 4" xfId="15692" xr:uid="{00000000-0005-0000-0000-0000593D0000}"/>
    <cellStyle name="Normal 60 9 5" xfId="15693" xr:uid="{00000000-0005-0000-0000-00005A3D0000}"/>
    <cellStyle name="Normal 61" xfId="15694" xr:uid="{00000000-0005-0000-0000-00005B3D0000}"/>
    <cellStyle name="Normal 61 10" xfId="15695" xr:uid="{00000000-0005-0000-0000-00005C3D0000}"/>
    <cellStyle name="Normal 61 10 2" xfId="15696" xr:uid="{00000000-0005-0000-0000-00005D3D0000}"/>
    <cellStyle name="Normal 61 10 2 2" xfId="15697" xr:uid="{00000000-0005-0000-0000-00005E3D0000}"/>
    <cellStyle name="Normal 61 10 2 3" xfId="15698" xr:uid="{00000000-0005-0000-0000-00005F3D0000}"/>
    <cellStyle name="Normal 61 10 2 4" xfId="15699" xr:uid="{00000000-0005-0000-0000-0000603D0000}"/>
    <cellStyle name="Normal 61 10 2 5" xfId="15700" xr:uid="{00000000-0005-0000-0000-0000613D0000}"/>
    <cellStyle name="Normal 61 10 2 6" xfId="15701" xr:uid="{00000000-0005-0000-0000-0000623D0000}"/>
    <cellStyle name="Normal 61 10 3" xfId="15702" xr:uid="{00000000-0005-0000-0000-0000633D0000}"/>
    <cellStyle name="Normal 61 10 3 2" xfId="15703" xr:uid="{00000000-0005-0000-0000-0000643D0000}"/>
    <cellStyle name="Normal 61 10 4" xfId="15704" xr:uid="{00000000-0005-0000-0000-0000653D0000}"/>
    <cellStyle name="Normal 61 10 5" xfId="15705" xr:uid="{00000000-0005-0000-0000-0000663D0000}"/>
    <cellStyle name="Normal 61 11" xfId="15706" xr:uid="{00000000-0005-0000-0000-0000673D0000}"/>
    <cellStyle name="Normal 61 11 2" xfId="15707" xr:uid="{00000000-0005-0000-0000-0000683D0000}"/>
    <cellStyle name="Normal 61 11 3" xfId="15708" xr:uid="{00000000-0005-0000-0000-0000693D0000}"/>
    <cellStyle name="Normal 61 11 4" xfId="15709" xr:uid="{00000000-0005-0000-0000-00006A3D0000}"/>
    <cellStyle name="Normal 61 11 5" xfId="15710" xr:uid="{00000000-0005-0000-0000-00006B3D0000}"/>
    <cellStyle name="Normal 61 11 6" xfId="15711" xr:uid="{00000000-0005-0000-0000-00006C3D0000}"/>
    <cellStyle name="Normal 61 12" xfId="15712" xr:uid="{00000000-0005-0000-0000-00006D3D0000}"/>
    <cellStyle name="Normal 61 12 2" xfId="15713" xr:uid="{00000000-0005-0000-0000-00006E3D0000}"/>
    <cellStyle name="Normal 61 13" xfId="15714" xr:uid="{00000000-0005-0000-0000-00006F3D0000}"/>
    <cellStyle name="Normal 61 14" xfId="15715" xr:uid="{00000000-0005-0000-0000-0000703D0000}"/>
    <cellStyle name="Normal 61 2" xfId="15716" xr:uid="{00000000-0005-0000-0000-0000713D0000}"/>
    <cellStyle name="Normal 61 2 2" xfId="15717" xr:uid="{00000000-0005-0000-0000-0000723D0000}"/>
    <cellStyle name="Normal 61 2 2 2" xfId="15718" xr:uid="{00000000-0005-0000-0000-0000733D0000}"/>
    <cellStyle name="Normal 61 2 2 3" xfId="15719" xr:uid="{00000000-0005-0000-0000-0000743D0000}"/>
    <cellStyle name="Normal 61 2 2 4" xfId="15720" xr:uid="{00000000-0005-0000-0000-0000753D0000}"/>
    <cellStyle name="Normal 61 2 2 5" xfId="15721" xr:uid="{00000000-0005-0000-0000-0000763D0000}"/>
    <cellStyle name="Normal 61 2 2 6" xfId="15722" xr:uid="{00000000-0005-0000-0000-0000773D0000}"/>
    <cellStyle name="Normal 61 2 3" xfId="15723" xr:uid="{00000000-0005-0000-0000-0000783D0000}"/>
    <cellStyle name="Normal 61 2 3 2" xfId="15724" xr:uid="{00000000-0005-0000-0000-0000793D0000}"/>
    <cellStyle name="Normal 61 2 4" xfId="15725" xr:uid="{00000000-0005-0000-0000-00007A3D0000}"/>
    <cellStyle name="Normal 61 2 5" xfId="15726" xr:uid="{00000000-0005-0000-0000-00007B3D0000}"/>
    <cellStyle name="Normal 61 3" xfId="15727" xr:uid="{00000000-0005-0000-0000-00007C3D0000}"/>
    <cellStyle name="Normal 61 3 2" xfId="15728" xr:uid="{00000000-0005-0000-0000-00007D3D0000}"/>
    <cellStyle name="Normal 61 3 2 2" xfId="15729" xr:uid="{00000000-0005-0000-0000-00007E3D0000}"/>
    <cellStyle name="Normal 61 3 2 3" xfId="15730" xr:uid="{00000000-0005-0000-0000-00007F3D0000}"/>
    <cellStyle name="Normal 61 3 2 4" xfId="15731" xr:uid="{00000000-0005-0000-0000-0000803D0000}"/>
    <cellStyle name="Normal 61 3 2 5" xfId="15732" xr:uid="{00000000-0005-0000-0000-0000813D0000}"/>
    <cellStyle name="Normal 61 3 2 6" xfId="15733" xr:uid="{00000000-0005-0000-0000-0000823D0000}"/>
    <cellStyle name="Normal 61 3 3" xfId="15734" xr:uid="{00000000-0005-0000-0000-0000833D0000}"/>
    <cellStyle name="Normal 61 3 3 2" xfId="15735" xr:uid="{00000000-0005-0000-0000-0000843D0000}"/>
    <cellStyle name="Normal 61 3 4" xfId="15736" xr:uid="{00000000-0005-0000-0000-0000853D0000}"/>
    <cellStyle name="Normal 61 3 5" xfId="15737" xr:uid="{00000000-0005-0000-0000-0000863D0000}"/>
    <cellStyle name="Normal 61 4" xfId="15738" xr:uid="{00000000-0005-0000-0000-0000873D0000}"/>
    <cellStyle name="Normal 61 4 2" xfId="15739" xr:uid="{00000000-0005-0000-0000-0000883D0000}"/>
    <cellStyle name="Normal 61 4 2 2" xfId="15740" xr:uid="{00000000-0005-0000-0000-0000893D0000}"/>
    <cellStyle name="Normal 61 4 2 3" xfId="15741" xr:uid="{00000000-0005-0000-0000-00008A3D0000}"/>
    <cellStyle name="Normal 61 4 2 4" xfId="15742" xr:uid="{00000000-0005-0000-0000-00008B3D0000}"/>
    <cellStyle name="Normal 61 4 2 5" xfId="15743" xr:uid="{00000000-0005-0000-0000-00008C3D0000}"/>
    <cellStyle name="Normal 61 4 2 6" xfId="15744" xr:uid="{00000000-0005-0000-0000-00008D3D0000}"/>
    <cellStyle name="Normal 61 4 3" xfId="15745" xr:uid="{00000000-0005-0000-0000-00008E3D0000}"/>
    <cellStyle name="Normal 61 4 3 2" xfId="15746" xr:uid="{00000000-0005-0000-0000-00008F3D0000}"/>
    <cellStyle name="Normal 61 4 4" xfId="15747" xr:uid="{00000000-0005-0000-0000-0000903D0000}"/>
    <cellStyle name="Normal 61 4 5" xfId="15748" xr:uid="{00000000-0005-0000-0000-0000913D0000}"/>
    <cellStyle name="Normal 61 5" xfId="15749" xr:uid="{00000000-0005-0000-0000-0000923D0000}"/>
    <cellStyle name="Normal 61 5 2" xfId="15750" xr:uid="{00000000-0005-0000-0000-0000933D0000}"/>
    <cellStyle name="Normal 61 5 2 2" xfId="15751" xr:uid="{00000000-0005-0000-0000-0000943D0000}"/>
    <cellStyle name="Normal 61 5 2 3" xfId="15752" xr:uid="{00000000-0005-0000-0000-0000953D0000}"/>
    <cellStyle name="Normal 61 5 2 4" xfId="15753" xr:uid="{00000000-0005-0000-0000-0000963D0000}"/>
    <cellStyle name="Normal 61 5 2 5" xfId="15754" xr:uid="{00000000-0005-0000-0000-0000973D0000}"/>
    <cellStyle name="Normal 61 5 2 6" xfId="15755" xr:uid="{00000000-0005-0000-0000-0000983D0000}"/>
    <cellStyle name="Normal 61 5 3" xfId="15756" xr:uid="{00000000-0005-0000-0000-0000993D0000}"/>
    <cellStyle name="Normal 61 5 3 2" xfId="15757" xr:uid="{00000000-0005-0000-0000-00009A3D0000}"/>
    <cellStyle name="Normal 61 5 4" xfId="15758" xr:uid="{00000000-0005-0000-0000-00009B3D0000}"/>
    <cellStyle name="Normal 61 5 5" xfId="15759" xr:uid="{00000000-0005-0000-0000-00009C3D0000}"/>
    <cellStyle name="Normal 61 6" xfId="15760" xr:uid="{00000000-0005-0000-0000-00009D3D0000}"/>
    <cellStyle name="Normal 61 6 2" xfId="15761" xr:uid="{00000000-0005-0000-0000-00009E3D0000}"/>
    <cellStyle name="Normal 61 6 2 2" xfId="15762" xr:uid="{00000000-0005-0000-0000-00009F3D0000}"/>
    <cellStyle name="Normal 61 6 2 3" xfId="15763" xr:uid="{00000000-0005-0000-0000-0000A03D0000}"/>
    <cellStyle name="Normal 61 6 2 4" xfId="15764" xr:uid="{00000000-0005-0000-0000-0000A13D0000}"/>
    <cellStyle name="Normal 61 6 2 5" xfId="15765" xr:uid="{00000000-0005-0000-0000-0000A23D0000}"/>
    <cellStyle name="Normal 61 6 2 6" xfId="15766" xr:uid="{00000000-0005-0000-0000-0000A33D0000}"/>
    <cellStyle name="Normal 61 6 3" xfId="15767" xr:uid="{00000000-0005-0000-0000-0000A43D0000}"/>
    <cellStyle name="Normal 61 6 3 2" xfId="15768" xr:uid="{00000000-0005-0000-0000-0000A53D0000}"/>
    <cellStyle name="Normal 61 6 4" xfId="15769" xr:uid="{00000000-0005-0000-0000-0000A63D0000}"/>
    <cellStyle name="Normal 61 6 5" xfId="15770" xr:uid="{00000000-0005-0000-0000-0000A73D0000}"/>
    <cellStyle name="Normal 61 7" xfId="15771" xr:uid="{00000000-0005-0000-0000-0000A83D0000}"/>
    <cellStyle name="Normal 61 7 2" xfId="15772" xr:uid="{00000000-0005-0000-0000-0000A93D0000}"/>
    <cellStyle name="Normal 61 7 2 2" xfId="15773" xr:uid="{00000000-0005-0000-0000-0000AA3D0000}"/>
    <cellStyle name="Normal 61 7 2 3" xfId="15774" xr:uid="{00000000-0005-0000-0000-0000AB3D0000}"/>
    <cellStyle name="Normal 61 7 2 4" xfId="15775" xr:uid="{00000000-0005-0000-0000-0000AC3D0000}"/>
    <cellStyle name="Normal 61 7 2 5" xfId="15776" xr:uid="{00000000-0005-0000-0000-0000AD3D0000}"/>
    <cellStyle name="Normal 61 7 2 6" xfId="15777" xr:uid="{00000000-0005-0000-0000-0000AE3D0000}"/>
    <cellStyle name="Normal 61 7 3" xfId="15778" xr:uid="{00000000-0005-0000-0000-0000AF3D0000}"/>
    <cellStyle name="Normal 61 7 3 2" xfId="15779" xr:uid="{00000000-0005-0000-0000-0000B03D0000}"/>
    <cellStyle name="Normal 61 7 4" xfId="15780" xr:uid="{00000000-0005-0000-0000-0000B13D0000}"/>
    <cellStyle name="Normal 61 7 5" xfId="15781" xr:uid="{00000000-0005-0000-0000-0000B23D0000}"/>
    <cellStyle name="Normal 61 8" xfId="15782" xr:uid="{00000000-0005-0000-0000-0000B33D0000}"/>
    <cellStyle name="Normal 61 8 2" xfId="15783" xr:uid="{00000000-0005-0000-0000-0000B43D0000}"/>
    <cellStyle name="Normal 61 8 2 2" xfId="15784" xr:uid="{00000000-0005-0000-0000-0000B53D0000}"/>
    <cellStyle name="Normal 61 8 2 3" xfId="15785" xr:uid="{00000000-0005-0000-0000-0000B63D0000}"/>
    <cellStyle name="Normal 61 8 2 4" xfId="15786" xr:uid="{00000000-0005-0000-0000-0000B73D0000}"/>
    <cellStyle name="Normal 61 8 2 5" xfId="15787" xr:uid="{00000000-0005-0000-0000-0000B83D0000}"/>
    <cellStyle name="Normal 61 8 2 6" xfId="15788" xr:uid="{00000000-0005-0000-0000-0000B93D0000}"/>
    <cellStyle name="Normal 61 8 3" xfId="15789" xr:uid="{00000000-0005-0000-0000-0000BA3D0000}"/>
    <cellStyle name="Normal 61 8 3 2" xfId="15790" xr:uid="{00000000-0005-0000-0000-0000BB3D0000}"/>
    <cellStyle name="Normal 61 8 4" xfId="15791" xr:uid="{00000000-0005-0000-0000-0000BC3D0000}"/>
    <cellStyle name="Normal 61 8 5" xfId="15792" xr:uid="{00000000-0005-0000-0000-0000BD3D0000}"/>
    <cellStyle name="Normal 61 9" xfId="15793" xr:uid="{00000000-0005-0000-0000-0000BE3D0000}"/>
    <cellStyle name="Normal 61 9 2" xfId="15794" xr:uid="{00000000-0005-0000-0000-0000BF3D0000}"/>
    <cellStyle name="Normal 61 9 2 2" xfId="15795" xr:uid="{00000000-0005-0000-0000-0000C03D0000}"/>
    <cellStyle name="Normal 61 9 2 3" xfId="15796" xr:uid="{00000000-0005-0000-0000-0000C13D0000}"/>
    <cellStyle name="Normal 61 9 2 4" xfId="15797" xr:uid="{00000000-0005-0000-0000-0000C23D0000}"/>
    <cellStyle name="Normal 61 9 2 5" xfId="15798" xr:uid="{00000000-0005-0000-0000-0000C33D0000}"/>
    <cellStyle name="Normal 61 9 2 6" xfId="15799" xr:uid="{00000000-0005-0000-0000-0000C43D0000}"/>
    <cellStyle name="Normal 61 9 3" xfId="15800" xr:uid="{00000000-0005-0000-0000-0000C53D0000}"/>
    <cellStyle name="Normal 61 9 3 2" xfId="15801" xr:uid="{00000000-0005-0000-0000-0000C63D0000}"/>
    <cellStyle name="Normal 61 9 4" xfId="15802" xr:uid="{00000000-0005-0000-0000-0000C73D0000}"/>
    <cellStyle name="Normal 61 9 5" xfId="15803" xr:uid="{00000000-0005-0000-0000-0000C83D0000}"/>
    <cellStyle name="Normal 62" xfId="15804" xr:uid="{00000000-0005-0000-0000-0000C93D0000}"/>
    <cellStyle name="Normal 62 10" xfId="15805" xr:uid="{00000000-0005-0000-0000-0000CA3D0000}"/>
    <cellStyle name="Normal 62 10 2" xfId="15806" xr:uid="{00000000-0005-0000-0000-0000CB3D0000}"/>
    <cellStyle name="Normal 62 10 2 2" xfId="15807" xr:uid="{00000000-0005-0000-0000-0000CC3D0000}"/>
    <cellStyle name="Normal 62 10 2 3" xfId="15808" xr:uid="{00000000-0005-0000-0000-0000CD3D0000}"/>
    <cellStyle name="Normal 62 10 2 4" xfId="15809" xr:uid="{00000000-0005-0000-0000-0000CE3D0000}"/>
    <cellStyle name="Normal 62 10 2 5" xfId="15810" xr:uid="{00000000-0005-0000-0000-0000CF3D0000}"/>
    <cellStyle name="Normal 62 10 2 6" xfId="15811" xr:uid="{00000000-0005-0000-0000-0000D03D0000}"/>
    <cellStyle name="Normal 62 10 3" xfId="15812" xr:uid="{00000000-0005-0000-0000-0000D13D0000}"/>
    <cellStyle name="Normal 62 10 3 2" xfId="15813" xr:uid="{00000000-0005-0000-0000-0000D23D0000}"/>
    <cellStyle name="Normal 62 10 4" xfId="15814" xr:uid="{00000000-0005-0000-0000-0000D33D0000}"/>
    <cellStyle name="Normal 62 10 5" xfId="15815" xr:uid="{00000000-0005-0000-0000-0000D43D0000}"/>
    <cellStyle name="Normal 62 11" xfId="15816" xr:uid="{00000000-0005-0000-0000-0000D53D0000}"/>
    <cellStyle name="Normal 62 11 2" xfId="15817" xr:uid="{00000000-0005-0000-0000-0000D63D0000}"/>
    <cellStyle name="Normal 62 11 3" xfId="15818" xr:uid="{00000000-0005-0000-0000-0000D73D0000}"/>
    <cellStyle name="Normal 62 11 4" xfId="15819" xr:uid="{00000000-0005-0000-0000-0000D83D0000}"/>
    <cellStyle name="Normal 62 11 5" xfId="15820" xr:uid="{00000000-0005-0000-0000-0000D93D0000}"/>
    <cellStyle name="Normal 62 11 6" xfId="15821" xr:uid="{00000000-0005-0000-0000-0000DA3D0000}"/>
    <cellStyle name="Normal 62 12" xfId="15822" xr:uid="{00000000-0005-0000-0000-0000DB3D0000}"/>
    <cellStyle name="Normal 62 12 2" xfId="15823" xr:uid="{00000000-0005-0000-0000-0000DC3D0000}"/>
    <cellStyle name="Normal 62 13" xfId="15824" xr:uid="{00000000-0005-0000-0000-0000DD3D0000}"/>
    <cellStyle name="Normal 62 14" xfId="15825" xr:uid="{00000000-0005-0000-0000-0000DE3D0000}"/>
    <cellStyle name="Normal 62 2" xfId="15826" xr:uid="{00000000-0005-0000-0000-0000DF3D0000}"/>
    <cellStyle name="Normal 62 2 2" xfId="15827" xr:uid="{00000000-0005-0000-0000-0000E03D0000}"/>
    <cellStyle name="Normal 62 2 2 2" xfId="15828" xr:uid="{00000000-0005-0000-0000-0000E13D0000}"/>
    <cellStyle name="Normal 62 2 2 3" xfId="15829" xr:uid="{00000000-0005-0000-0000-0000E23D0000}"/>
    <cellStyle name="Normal 62 2 2 4" xfId="15830" xr:uid="{00000000-0005-0000-0000-0000E33D0000}"/>
    <cellStyle name="Normal 62 2 2 5" xfId="15831" xr:uid="{00000000-0005-0000-0000-0000E43D0000}"/>
    <cellStyle name="Normal 62 2 2 6" xfId="15832" xr:uid="{00000000-0005-0000-0000-0000E53D0000}"/>
    <cellStyle name="Normal 62 2 3" xfId="15833" xr:uid="{00000000-0005-0000-0000-0000E63D0000}"/>
    <cellStyle name="Normal 62 2 3 2" xfId="15834" xr:uid="{00000000-0005-0000-0000-0000E73D0000}"/>
    <cellStyle name="Normal 62 2 4" xfId="15835" xr:uid="{00000000-0005-0000-0000-0000E83D0000}"/>
    <cellStyle name="Normal 62 2 5" xfId="15836" xr:uid="{00000000-0005-0000-0000-0000E93D0000}"/>
    <cellStyle name="Normal 62 3" xfId="15837" xr:uid="{00000000-0005-0000-0000-0000EA3D0000}"/>
    <cellStyle name="Normal 62 3 2" xfId="15838" xr:uid="{00000000-0005-0000-0000-0000EB3D0000}"/>
    <cellStyle name="Normal 62 3 2 2" xfId="15839" xr:uid="{00000000-0005-0000-0000-0000EC3D0000}"/>
    <cellStyle name="Normal 62 3 2 3" xfId="15840" xr:uid="{00000000-0005-0000-0000-0000ED3D0000}"/>
    <cellStyle name="Normal 62 3 2 4" xfId="15841" xr:uid="{00000000-0005-0000-0000-0000EE3D0000}"/>
    <cellStyle name="Normal 62 3 2 5" xfId="15842" xr:uid="{00000000-0005-0000-0000-0000EF3D0000}"/>
    <cellStyle name="Normal 62 3 2 6" xfId="15843" xr:uid="{00000000-0005-0000-0000-0000F03D0000}"/>
    <cellStyle name="Normal 62 3 3" xfId="15844" xr:uid="{00000000-0005-0000-0000-0000F13D0000}"/>
    <cellStyle name="Normal 62 3 3 2" xfId="15845" xr:uid="{00000000-0005-0000-0000-0000F23D0000}"/>
    <cellStyle name="Normal 62 3 4" xfId="15846" xr:uid="{00000000-0005-0000-0000-0000F33D0000}"/>
    <cellStyle name="Normal 62 3 5" xfId="15847" xr:uid="{00000000-0005-0000-0000-0000F43D0000}"/>
    <cellStyle name="Normal 62 4" xfId="15848" xr:uid="{00000000-0005-0000-0000-0000F53D0000}"/>
    <cellStyle name="Normal 62 4 2" xfId="15849" xr:uid="{00000000-0005-0000-0000-0000F63D0000}"/>
    <cellStyle name="Normal 62 4 2 2" xfId="15850" xr:uid="{00000000-0005-0000-0000-0000F73D0000}"/>
    <cellStyle name="Normal 62 4 2 3" xfId="15851" xr:uid="{00000000-0005-0000-0000-0000F83D0000}"/>
    <cellStyle name="Normal 62 4 2 4" xfId="15852" xr:uid="{00000000-0005-0000-0000-0000F93D0000}"/>
    <cellStyle name="Normal 62 4 2 5" xfId="15853" xr:uid="{00000000-0005-0000-0000-0000FA3D0000}"/>
    <cellStyle name="Normal 62 4 2 6" xfId="15854" xr:uid="{00000000-0005-0000-0000-0000FB3D0000}"/>
    <cellStyle name="Normal 62 4 3" xfId="15855" xr:uid="{00000000-0005-0000-0000-0000FC3D0000}"/>
    <cellStyle name="Normal 62 4 3 2" xfId="15856" xr:uid="{00000000-0005-0000-0000-0000FD3D0000}"/>
    <cellStyle name="Normal 62 4 4" xfId="15857" xr:uid="{00000000-0005-0000-0000-0000FE3D0000}"/>
    <cellStyle name="Normal 62 4 5" xfId="15858" xr:uid="{00000000-0005-0000-0000-0000FF3D0000}"/>
    <cellStyle name="Normal 62 5" xfId="15859" xr:uid="{00000000-0005-0000-0000-0000003E0000}"/>
    <cellStyle name="Normal 62 5 2" xfId="15860" xr:uid="{00000000-0005-0000-0000-0000013E0000}"/>
    <cellStyle name="Normal 62 5 2 2" xfId="15861" xr:uid="{00000000-0005-0000-0000-0000023E0000}"/>
    <cellStyle name="Normal 62 5 2 3" xfId="15862" xr:uid="{00000000-0005-0000-0000-0000033E0000}"/>
    <cellStyle name="Normal 62 5 2 4" xfId="15863" xr:uid="{00000000-0005-0000-0000-0000043E0000}"/>
    <cellStyle name="Normal 62 5 2 5" xfId="15864" xr:uid="{00000000-0005-0000-0000-0000053E0000}"/>
    <cellStyle name="Normal 62 5 2 6" xfId="15865" xr:uid="{00000000-0005-0000-0000-0000063E0000}"/>
    <cellStyle name="Normal 62 5 3" xfId="15866" xr:uid="{00000000-0005-0000-0000-0000073E0000}"/>
    <cellStyle name="Normal 62 5 3 2" xfId="15867" xr:uid="{00000000-0005-0000-0000-0000083E0000}"/>
    <cellStyle name="Normal 62 5 4" xfId="15868" xr:uid="{00000000-0005-0000-0000-0000093E0000}"/>
    <cellStyle name="Normal 62 5 5" xfId="15869" xr:uid="{00000000-0005-0000-0000-00000A3E0000}"/>
    <cellStyle name="Normal 62 6" xfId="15870" xr:uid="{00000000-0005-0000-0000-00000B3E0000}"/>
    <cellStyle name="Normal 62 6 2" xfId="15871" xr:uid="{00000000-0005-0000-0000-00000C3E0000}"/>
    <cellStyle name="Normal 62 6 2 2" xfId="15872" xr:uid="{00000000-0005-0000-0000-00000D3E0000}"/>
    <cellStyle name="Normal 62 6 2 3" xfId="15873" xr:uid="{00000000-0005-0000-0000-00000E3E0000}"/>
    <cellStyle name="Normal 62 6 2 4" xfId="15874" xr:uid="{00000000-0005-0000-0000-00000F3E0000}"/>
    <cellStyle name="Normal 62 6 2 5" xfId="15875" xr:uid="{00000000-0005-0000-0000-0000103E0000}"/>
    <cellStyle name="Normal 62 6 2 6" xfId="15876" xr:uid="{00000000-0005-0000-0000-0000113E0000}"/>
    <cellStyle name="Normal 62 6 3" xfId="15877" xr:uid="{00000000-0005-0000-0000-0000123E0000}"/>
    <cellStyle name="Normal 62 6 3 2" xfId="15878" xr:uid="{00000000-0005-0000-0000-0000133E0000}"/>
    <cellStyle name="Normal 62 6 4" xfId="15879" xr:uid="{00000000-0005-0000-0000-0000143E0000}"/>
    <cellStyle name="Normal 62 6 5" xfId="15880" xr:uid="{00000000-0005-0000-0000-0000153E0000}"/>
    <cellStyle name="Normal 62 7" xfId="15881" xr:uid="{00000000-0005-0000-0000-0000163E0000}"/>
    <cellStyle name="Normal 62 7 2" xfId="15882" xr:uid="{00000000-0005-0000-0000-0000173E0000}"/>
    <cellStyle name="Normal 62 7 2 2" xfId="15883" xr:uid="{00000000-0005-0000-0000-0000183E0000}"/>
    <cellStyle name="Normal 62 7 2 3" xfId="15884" xr:uid="{00000000-0005-0000-0000-0000193E0000}"/>
    <cellStyle name="Normal 62 7 2 4" xfId="15885" xr:uid="{00000000-0005-0000-0000-00001A3E0000}"/>
    <cellStyle name="Normal 62 7 2 5" xfId="15886" xr:uid="{00000000-0005-0000-0000-00001B3E0000}"/>
    <cellStyle name="Normal 62 7 2 6" xfId="15887" xr:uid="{00000000-0005-0000-0000-00001C3E0000}"/>
    <cellStyle name="Normal 62 7 3" xfId="15888" xr:uid="{00000000-0005-0000-0000-00001D3E0000}"/>
    <cellStyle name="Normal 62 7 3 2" xfId="15889" xr:uid="{00000000-0005-0000-0000-00001E3E0000}"/>
    <cellStyle name="Normal 62 7 4" xfId="15890" xr:uid="{00000000-0005-0000-0000-00001F3E0000}"/>
    <cellStyle name="Normal 62 7 5" xfId="15891" xr:uid="{00000000-0005-0000-0000-0000203E0000}"/>
    <cellStyle name="Normal 62 8" xfId="15892" xr:uid="{00000000-0005-0000-0000-0000213E0000}"/>
    <cellStyle name="Normal 62 8 2" xfId="15893" xr:uid="{00000000-0005-0000-0000-0000223E0000}"/>
    <cellStyle name="Normal 62 8 2 2" xfId="15894" xr:uid="{00000000-0005-0000-0000-0000233E0000}"/>
    <cellStyle name="Normal 62 8 2 3" xfId="15895" xr:uid="{00000000-0005-0000-0000-0000243E0000}"/>
    <cellStyle name="Normal 62 8 2 4" xfId="15896" xr:uid="{00000000-0005-0000-0000-0000253E0000}"/>
    <cellStyle name="Normal 62 8 2 5" xfId="15897" xr:uid="{00000000-0005-0000-0000-0000263E0000}"/>
    <cellStyle name="Normal 62 8 2 6" xfId="15898" xr:uid="{00000000-0005-0000-0000-0000273E0000}"/>
    <cellStyle name="Normal 62 8 3" xfId="15899" xr:uid="{00000000-0005-0000-0000-0000283E0000}"/>
    <cellStyle name="Normal 62 8 3 2" xfId="15900" xr:uid="{00000000-0005-0000-0000-0000293E0000}"/>
    <cellStyle name="Normal 62 8 4" xfId="15901" xr:uid="{00000000-0005-0000-0000-00002A3E0000}"/>
    <cellStyle name="Normal 62 8 5" xfId="15902" xr:uid="{00000000-0005-0000-0000-00002B3E0000}"/>
    <cellStyle name="Normal 62 9" xfId="15903" xr:uid="{00000000-0005-0000-0000-00002C3E0000}"/>
    <cellStyle name="Normal 62 9 2" xfId="15904" xr:uid="{00000000-0005-0000-0000-00002D3E0000}"/>
    <cellStyle name="Normal 62 9 2 2" xfId="15905" xr:uid="{00000000-0005-0000-0000-00002E3E0000}"/>
    <cellStyle name="Normal 62 9 2 3" xfId="15906" xr:uid="{00000000-0005-0000-0000-00002F3E0000}"/>
    <cellStyle name="Normal 62 9 2 4" xfId="15907" xr:uid="{00000000-0005-0000-0000-0000303E0000}"/>
    <cellStyle name="Normal 62 9 2 5" xfId="15908" xr:uid="{00000000-0005-0000-0000-0000313E0000}"/>
    <cellStyle name="Normal 62 9 2 6" xfId="15909" xr:uid="{00000000-0005-0000-0000-0000323E0000}"/>
    <cellStyle name="Normal 62 9 3" xfId="15910" xr:uid="{00000000-0005-0000-0000-0000333E0000}"/>
    <cellStyle name="Normal 62 9 3 2" xfId="15911" xr:uid="{00000000-0005-0000-0000-0000343E0000}"/>
    <cellStyle name="Normal 62 9 4" xfId="15912" xr:uid="{00000000-0005-0000-0000-0000353E0000}"/>
    <cellStyle name="Normal 62 9 5" xfId="15913" xr:uid="{00000000-0005-0000-0000-0000363E0000}"/>
    <cellStyle name="Normal 63" xfId="15914" xr:uid="{00000000-0005-0000-0000-0000373E0000}"/>
    <cellStyle name="Normal 63 10" xfId="15915" xr:uid="{00000000-0005-0000-0000-0000383E0000}"/>
    <cellStyle name="Normal 63 10 2" xfId="15916" xr:uid="{00000000-0005-0000-0000-0000393E0000}"/>
    <cellStyle name="Normal 63 10 2 2" xfId="15917" xr:uid="{00000000-0005-0000-0000-00003A3E0000}"/>
    <cellStyle name="Normal 63 10 2 3" xfId="15918" xr:uid="{00000000-0005-0000-0000-00003B3E0000}"/>
    <cellStyle name="Normal 63 10 2 4" xfId="15919" xr:uid="{00000000-0005-0000-0000-00003C3E0000}"/>
    <cellStyle name="Normal 63 10 2 5" xfId="15920" xr:uid="{00000000-0005-0000-0000-00003D3E0000}"/>
    <cellStyle name="Normal 63 10 2 6" xfId="15921" xr:uid="{00000000-0005-0000-0000-00003E3E0000}"/>
    <cellStyle name="Normal 63 10 3" xfId="15922" xr:uid="{00000000-0005-0000-0000-00003F3E0000}"/>
    <cellStyle name="Normal 63 10 3 2" xfId="15923" xr:uid="{00000000-0005-0000-0000-0000403E0000}"/>
    <cellStyle name="Normal 63 10 4" xfId="15924" xr:uid="{00000000-0005-0000-0000-0000413E0000}"/>
    <cellStyle name="Normal 63 10 5" xfId="15925" xr:uid="{00000000-0005-0000-0000-0000423E0000}"/>
    <cellStyle name="Normal 63 11" xfId="15926" xr:uid="{00000000-0005-0000-0000-0000433E0000}"/>
    <cellStyle name="Normal 63 11 2" xfId="15927" xr:uid="{00000000-0005-0000-0000-0000443E0000}"/>
    <cellStyle name="Normal 63 11 3" xfId="15928" xr:uid="{00000000-0005-0000-0000-0000453E0000}"/>
    <cellStyle name="Normal 63 11 4" xfId="15929" xr:uid="{00000000-0005-0000-0000-0000463E0000}"/>
    <cellStyle name="Normal 63 11 5" xfId="15930" xr:uid="{00000000-0005-0000-0000-0000473E0000}"/>
    <cellStyle name="Normal 63 11 6" xfId="15931" xr:uid="{00000000-0005-0000-0000-0000483E0000}"/>
    <cellStyle name="Normal 63 12" xfId="15932" xr:uid="{00000000-0005-0000-0000-0000493E0000}"/>
    <cellStyle name="Normal 63 12 2" xfId="15933" xr:uid="{00000000-0005-0000-0000-00004A3E0000}"/>
    <cellStyle name="Normal 63 13" xfId="15934" xr:uid="{00000000-0005-0000-0000-00004B3E0000}"/>
    <cellStyle name="Normal 63 14" xfId="15935" xr:uid="{00000000-0005-0000-0000-00004C3E0000}"/>
    <cellStyle name="Normal 63 2" xfId="15936" xr:uid="{00000000-0005-0000-0000-00004D3E0000}"/>
    <cellStyle name="Normal 63 2 2" xfId="15937" xr:uid="{00000000-0005-0000-0000-00004E3E0000}"/>
    <cellStyle name="Normal 63 2 2 2" xfId="15938" xr:uid="{00000000-0005-0000-0000-00004F3E0000}"/>
    <cellStyle name="Normal 63 2 2 3" xfId="15939" xr:uid="{00000000-0005-0000-0000-0000503E0000}"/>
    <cellStyle name="Normal 63 2 2 4" xfId="15940" xr:uid="{00000000-0005-0000-0000-0000513E0000}"/>
    <cellStyle name="Normal 63 2 2 5" xfId="15941" xr:uid="{00000000-0005-0000-0000-0000523E0000}"/>
    <cellStyle name="Normal 63 2 2 6" xfId="15942" xr:uid="{00000000-0005-0000-0000-0000533E0000}"/>
    <cellStyle name="Normal 63 2 3" xfId="15943" xr:uid="{00000000-0005-0000-0000-0000543E0000}"/>
    <cellStyle name="Normal 63 2 3 2" xfId="15944" xr:uid="{00000000-0005-0000-0000-0000553E0000}"/>
    <cellStyle name="Normal 63 2 4" xfId="15945" xr:uid="{00000000-0005-0000-0000-0000563E0000}"/>
    <cellStyle name="Normal 63 2 5" xfId="15946" xr:uid="{00000000-0005-0000-0000-0000573E0000}"/>
    <cellStyle name="Normal 63 3" xfId="15947" xr:uid="{00000000-0005-0000-0000-0000583E0000}"/>
    <cellStyle name="Normal 63 3 2" xfId="15948" xr:uid="{00000000-0005-0000-0000-0000593E0000}"/>
    <cellStyle name="Normal 63 3 2 2" xfId="15949" xr:uid="{00000000-0005-0000-0000-00005A3E0000}"/>
    <cellStyle name="Normal 63 3 2 3" xfId="15950" xr:uid="{00000000-0005-0000-0000-00005B3E0000}"/>
    <cellStyle name="Normal 63 3 2 4" xfId="15951" xr:uid="{00000000-0005-0000-0000-00005C3E0000}"/>
    <cellStyle name="Normal 63 3 2 5" xfId="15952" xr:uid="{00000000-0005-0000-0000-00005D3E0000}"/>
    <cellStyle name="Normal 63 3 2 6" xfId="15953" xr:uid="{00000000-0005-0000-0000-00005E3E0000}"/>
    <cellStyle name="Normal 63 3 3" xfId="15954" xr:uid="{00000000-0005-0000-0000-00005F3E0000}"/>
    <cellStyle name="Normal 63 3 3 2" xfId="15955" xr:uid="{00000000-0005-0000-0000-0000603E0000}"/>
    <cellStyle name="Normal 63 3 4" xfId="15956" xr:uid="{00000000-0005-0000-0000-0000613E0000}"/>
    <cellStyle name="Normal 63 3 5" xfId="15957" xr:uid="{00000000-0005-0000-0000-0000623E0000}"/>
    <cellStyle name="Normal 63 4" xfId="15958" xr:uid="{00000000-0005-0000-0000-0000633E0000}"/>
    <cellStyle name="Normal 63 4 2" xfId="15959" xr:uid="{00000000-0005-0000-0000-0000643E0000}"/>
    <cellStyle name="Normal 63 4 2 2" xfId="15960" xr:uid="{00000000-0005-0000-0000-0000653E0000}"/>
    <cellStyle name="Normal 63 4 2 3" xfId="15961" xr:uid="{00000000-0005-0000-0000-0000663E0000}"/>
    <cellStyle name="Normal 63 4 2 4" xfId="15962" xr:uid="{00000000-0005-0000-0000-0000673E0000}"/>
    <cellStyle name="Normal 63 4 2 5" xfId="15963" xr:uid="{00000000-0005-0000-0000-0000683E0000}"/>
    <cellStyle name="Normal 63 4 2 6" xfId="15964" xr:uid="{00000000-0005-0000-0000-0000693E0000}"/>
    <cellStyle name="Normal 63 4 3" xfId="15965" xr:uid="{00000000-0005-0000-0000-00006A3E0000}"/>
    <cellStyle name="Normal 63 4 3 2" xfId="15966" xr:uid="{00000000-0005-0000-0000-00006B3E0000}"/>
    <cellStyle name="Normal 63 4 4" xfId="15967" xr:uid="{00000000-0005-0000-0000-00006C3E0000}"/>
    <cellStyle name="Normal 63 4 5" xfId="15968" xr:uid="{00000000-0005-0000-0000-00006D3E0000}"/>
    <cellStyle name="Normal 63 5" xfId="15969" xr:uid="{00000000-0005-0000-0000-00006E3E0000}"/>
    <cellStyle name="Normal 63 5 2" xfId="15970" xr:uid="{00000000-0005-0000-0000-00006F3E0000}"/>
    <cellStyle name="Normal 63 5 2 2" xfId="15971" xr:uid="{00000000-0005-0000-0000-0000703E0000}"/>
    <cellStyle name="Normal 63 5 2 3" xfId="15972" xr:uid="{00000000-0005-0000-0000-0000713E0000}"/>
    <cellStyle name="Normal 63 5 2 4" xfId="15973" xr:uid="{00000000-0005-0000-0000-0000723E0000}"/>
    <cellStyle name="Normal 63 5 2 5" xfId="15974" xr:uid="{00000000-0005-0000-0000-0000733E0000}"/>
    <cellStyle name="Normal 63 5 2 6" xfId="15975" xr:uid="{00000000-0005-0000-0000-0000743E0000}"/>
    <cellStyle name="Normal 63 5 3" xfId="15976" xr:uid="{00000000-0005-0000-0000-0000753E0000}"/>
    <cellStyle name="Normal 63 5 3 2" xfId="15977" xr:uid="{00000000-0005-0000-0000-0000763E0000}"/>
    <cellStyle name="Normal 63 5 4" xfId="15978" xr:uid="{00000000-0005-0000-0000-0000773E0000}"/>
    <cellStyle name="Normal 63 5 5" xfId="15979" xr:uid="{00000000-0005-0000-0000-0000783E0000}"/>
    <cellStyle name="Normal 63 6" xfId="15980" xr:uid="{00000000-0005-0000-0000-0000793E0000}"/>
    <cellStyle name="Normal 63 6 2" xfId="15981" xr:uid="{00000000-0005-0000-0000-00007A3E0000}"/>
    <cellStyle name="Normal 63 6 2 2" xfId="15982" xr:uid="{00000000-0005-0000-0000-00007B3E0000}"/>
    <cellStyle name="Normal 63 6 2 3" xfId="15983" xr:uid="{00000000-0005-0000-0000-00007C3E0000}"/>
    <cellStyle name="Normal 63 6 2 4" xfId="15984" xr:uid="{00000000-0005-0000-0000-00007D3E0000}"/>
    <cellStyle name="Normal 63 6 2 5" xfId="15985" xr:uid="{00000000-0005-0000-0000-00007E3E0000}"/>
    <cellStyle name="Normal 63 6 2 6" xfId="15986" xr:uid="{00000000-0005-0000-0000-00007F3E0000}"/>
    <cellStyle name="Normal 63 6 3" xfId="15987" xr:uid="{00000000-0005-0000-0000-0000803E0000}"/>
    <cellStyle name="Normal 63 6 3 2" xfId="15988" xr:uid="{00000000-0005-0000-0000-0000813E0000}"/>
    <cellStyle name="Normal 63 6 4" xfId="15989" xr:uid="{00000000-0005-0000-0000-0000823E0000}"/>
    <cellStyle name="Normal 63 6 5" xfId="15990" xr:uid="{00000000-0005-0000-0000-0000833E0000}"/>
    <cellStyle name="Normal 63 7" xfId="15991" xr:uid="{00000000-0005-0000-0000-0000843E0000}"/>
    <cellStyle name="Normal 63 7 2" xfId="15992" xr:uid="{00000000-0005-0000-0000-0000853E0000}"/>
    <cellStyle name="Normal 63 7 2 2" xfId="15993" xr:uid="{00000000-0005-0000-0000-0000863E0000}"/>
    <cellStyle name="Normal 63 7 2 3" xfId="15994" xr:uid="{00000000-0005-0000-0000-0000873E0000}"/>
    <cellStyle name="Normal 63 7 2 4" xfId="15995" xr:uid="{00000000-0005-0000-0000-0000883E0000}"/>
    <cellStyle name="Normal 63 7 2 5" xfId="15996" xr:uid="{00000000-0005-0000-0000-0000893E0000}"/>
    <cellStyle name="Normal 63 7 2 6" xfId="15997" xr:uid="{00000000-0005-0000-0000-00008A3E0000}"/>
    <cellStyle name="Normal 63 7 3" xfId="15998" xr:uid="{00000000-0005-0000-0000-00008B3E0000}"/>
    <cellStyle name="Normal 63 7 3 2" xfId="15999" xr:uid="{00000000-0005-0000-0000-00008C3E0000}"/>
    <cellStyle name="Normal 63 7 4" xfId="16000" xr:uid="{00000000-0005-0000-0000-00008D3E0000}"/>
    <cellStyle name="Normal 63 7 5" xfId="16001" xr:uid="{00000000-0005-0000-0000-00008E3E0000}"/>
    <cellStyle name="Normal 63 8" xfId="16002" xr:uid="{00000000-0005-0000-0000-00008F3E0000}"/>
    <cellStyle name="Normal 63 8 2" xfId="16003" xr:uid="{00000000-0005-0000-0000-0000903E0000}"/>
    <cellStyle name="Normal 63 8 2 2" xfId="16004" xr:uid="{00000000-0005-0000-0000-0000913E0000}"/>
    <cellStyle name="Normal 63 8 2 3" xfId="16005" xr:uid="{00000000-0005-0000-0000-0000923E0000}"/>
    <cellStyle name="Normal 63 8 2 4" xfId="16006" xr:uid="{00000000-0005-0000-0000-0000933E0000}"/>
    <cellStyle name="Normal 63 8 2 5" xfId="16007" xr:uid="{00000000-0005-0000-0000-0000943E0000}"/>
    <cellStyle name="Normal 63 8 2 6" xfId="16008" xr:uid="{00000000-0005-0000-0000-0000953E0000}"/>
    <cellStyle name="Normal 63 8 3" xfId="16009" xr:uid="{00000000-0005-0000-0000-0000963E0000}"/>
    <cellStyle name="Normal 63 8 3 2" xfId="16010" xr:uid="{00000000-0005-0000-0000-0000973E0000}"/>
    <cellStyle name="Normal 63 8 4" xfId="16011" xr:uid="{00000000-0005-0000-0000-0000983E0000}"/>
    <cellStyle name="Normal 63 8 5" xfId="16012" xr:uid="{00000000-0005-0000-0000-0000993E0000}"/>
    <cellStyle name="Normal 63 9" xfId="16013" xr:uid="{00000000-0005-0000-0000-00009A3E0000}"/>
    <cellStyle name="Normal 63 9 2" xfId="16014" xr:uid="{00000000-0005-0000-0000-00009B3E0000}"/>
    <cellStyle name="Normal 63 9 2 2" xfId="16015" xr:uid="{00000000-0005-0000-0000-00009C3E0000}"/>
    <cellStyle name="Normal 63 9 2 3" xfId="16016" xr:uid="{00000000-0005-0000-0000-00009D3E0000}"/>
    <cellStyle name="Normal 63 9 2 4" xfId="16017" xr:uid="{00000000-0005-0000-0000-00009E3E0000}"/>
    <cellStyle name="Normal 63 9 2 5" xfId="16018" xr:uid="{00000000-0005-0000-0000-00009F3E0000}"/>
    <cellStyle name="Normal 63 9 2 6" xfId="16019" xr:uid="{00000000-0005-0000-0000-0000A03E0000}"/>
    <cellStyle name="Normal 63 9 3" xfId="16020" xr:uid="{00000000-0005-0000-0000-0000A13E0000}"/>
    <cellStyle name="Normal 63 9 3 2" xfId="16021" xr:uid="{00000000-0005-0000-0000-0000A23E0000}"/>
    <cellStyle name="Normal 63 9 4" xfId="16022" xr:uid="{00000000-0005-0000-0000-0000A33E0000}"/>
    <cellStyle name="Normal 63 9 5" xfId="16023" xr:uid="{00000000-0005-0000-0000-0000A43E0000}"/>
    <cellStyle name="Normal 64" xfId="16024" xr:uid="{00000000-0005-0000-0000-0000A53E0000}"/>
    <cellStyle name="Normal 64 10" xfId="16025" xr:uid="{00000000-0005-0000-0000-0000A63E0000}"/>
    <cellStyle name="Normal 64 10 2" xfId="16026" xr:uid="{00000000-0005-0000-0000-0000A73E0000}"/>
    <cellStyle name="Normal 64 10 2 2" xfId="16027" xr:uid="{00000000-0005-0000-0000-0000A83E0000}"/>
    <cellStyle name="Normal 64 10 2 3" xfId="16028" xr:uid="{00000000-0005-0000-0000-0000A93E0000}"/>
    <cellStyle name="Normal 64 10 2 4" xfId="16029" xr:uid="{00000000-0005-0000-0000-0000AA3E0000}"/>
    <cellStyle name="Normal 64 10 2 5" xfId="16030" xr:uid="{00000000-0005-0000-0000-0000AB3E0000}"/>
    <cellStyle name="Normal 64 10 2 6" xfId="16031" xr:uid="{00000000-0005-0000-0000-0000AC3E0000}"/>
    <cellStyle name="Normal 64 10 3" xfId="16032" xr:uid="{00000000-0005-0000-0000-0000AD3E0000}"/>
    <cellStyle name="Normal 64 10 3 2" xfId="16033" xr:uid="{00000000-0005-0000-0000-0000AE3E0000}"/>
    <cellStyle name="Normal 64 10 4" xfId="16034" xr:uid="{00000000-0005-0000-0000-0000AF3E0000}"/>
    <cellStyle name="Normal 64 10 5" xfId="16035" xr:uid="{00000000-0005-0000-0000-0000B03E0000}"/>
    <cellStyle name="Normal 64 11" xfId="16036" xr:uid="{00000000-0005-0000-0000-0000B13E0000}"/>
    <cellStyle name="Normal 64 11 2" xfId="16037" xr:uid="{00000000-0005-0000-0000-0000B23E0000}"/>
    <cellStyle name="Normal 64 11 3" xfId="16038" xr:uid="{00000000-0005-0000-0000-0000B33E0000}"/>
    <cellStyle name="Normal 64 11 4" xfId="16039" xr:uid="{00000000-0005-0000-0000-0000B43E0000}"/>
    <cellStyle name="Normal 64 11 5" xfId="16040" xr:uid="{00000000-0005-0000-0000-0000B53E0000}"/>
    <cellStyle name="Normal 64 11 6" xfId="16041" xr:uid="{00000000-0005-0000-0000-0000B63E0000}"/>
    <cellStyle name="Normal 64 12" xfId="16042" xr:uid="{00000000-0005-0000-0000-0000B73E0000}"/>
    <cellStyle name="Normal 64 12 2" xfId="16043" xr:uid="{00000000-0005-0000-0000-0000B83E0000}"/>
    <cellStyle name="Normal 64 13" xfId="16044" xr:uid="{00000000-0005-0000-0000-0000B93E0000}"/>
    <cellStyle name="Normal 64 14" xfId="16045" xr:uid="{00000000-0005-0000-0000-0000BA3E0000}"/>
    <cellStyle name="Normal 64 2" xfId="16046" xr:uid="{00000000-0005-0000-0000-0000BB3E0000}"/>
    <cellStyle name="Normal 64 2 2" xfId="16047" xr:uid="{00000000-0005-0000-0000-0000BC3E0000}"/>
    <cellStyle name="Normal 64 2 2 2" xfId="16048" xr:uid="{00000000-0005-0000-0000-0000BD3E0000}"/>
    <cellStyle name="Normal 64 2 2 3" xfId="16049" xr:uid="{00000000-0005-0000-0000-0000BE3E0000}"/>
    <cellStyle name="Normal 64 2 2 4" xfId="16050" xr:uid="{00000000-0005-0000-0000-0000BF3E0000}"/>
    <cellStyle name="Normal 64 2 2 5" xfId="16051" xr:uid="{00000000-0005-0000-0000-0000C03E0000}"/>
    <cellStyle name="Normal 64 2 2 6" xfId="16052" xr:uid="{00000000-0005-0000-0000-0000C13E0000}"/>
    <cellStyle name="Normal 64 2 3" xfId="16053" xr:uid="{00000000-0005-0000-0000-0000C23E0000}"/>
    <cellStyle name="Normal 64 2 3 2" xfId="16054" xr:uid="{00000000-0005-0000-0000-0000C33E0000}"/>
    <cellStyle name="Normal 64 2 4" xfId="16055" xr:uid="{00000000-0005-0000-0000-0000C43E0000}"/>
    <cellStyle name="Normal 64 2 5" xfId="16056" xr:uid="{00000000-0005-0000-0000-0000C53E0000}"/>
    <cellStyle name="Normal 64 3" xfId="16057" xr:uid="{00000000-0005-0000-0000-0000C63E0000}"/>
    <cellStyle name="Normal 64 3 2" xfId="16058" xr:uid="{00000000-0005-0000-0000-0000C73E0000}"/>
    <cellStyle name="Normal 64 3 2 2" xfId="16059" xr:uid="{00000000-0005-0000-0000-0000C83E0000}"/>
    <cellStyle name="Normal 64 3 2 3" xfId="16060" xr:uid="{00000000-0005-0000-0000-0000C93E0000}"/>
    <cellStyle name="Normal 64 3 2 4" xfId="16061" xr:uid="{00000000-0005-0000-0000-0000CA3E0000}"/>
    <cellStyle name="Normal 64 3 2 5" xfId="16062" xr:uid="{00000000-0005-0000-0000-0000CB3E0000}"/>
    <cellStyle name="Normal 64 3 2 6" xfId="16063" xr:uid="{00000000-0005-0000-0000-0000CC3E0000}"/>
    <cellStyle name="Normal 64 3 3" xfId="16064" xr:uid="{00000000-0005-0000-0000-0000CD3E0000}"/>
    <cellStyle name="Normal 64 3 3 2" xfId="16065" xr:uid="{00000000-0005-0000-0000-0000CE3E0000}"/>
    <cellStyle name="Normal 64 3 4" xfId="16066" xr:uid="{00000000-0005-0000-0000-0000CF3E0000}"/>
    <cellStyle name="Normal 64 3 5" xfId="16067" xr:uid="{00000000-0005-0000-0000-0000D03E0000}"/>
    <cellStyle name="Normal 64 4" xfId="16068" xr:uid="{00000000-0005-0000-0000-0000D13E0000}"/>
    <cellStyle name="Normal 64 4 2" xfId="16069" xr:uid="{00000000-0005-0000-0000-0000D23E0000}"/>
    <cellStyle name="Normal 64 4 2 2" xfId="16070" xr:uid="{00000000-0005-0000-0000-0000D33E0000}"/>
    <cellStyle name="Normal 64 4 2 3" xfId="16071" xr:uid="{00000000-0005-0000-0000-0000D43E0000}"/>
    <cellStyle name="Normal 64 4 2 4" xfId="16072" xr:uid="{00000000-0005-0000-0000-0000D53E0000}"/>
    <cellStyle name="Normal 64 4 2 5" xfId="16073" xr:uid="{00000000-0005-0000-0000-0000D63E0000}"/>
    <cellStyle name="Normal 64 4 2 6" xfId="16074" xr:uid="{00000000-0005-0000-0000-0000D73E0000}"/>
    <cellStyle name="Normal 64 4 3" xfId="16075" xr:uid="{00000000-0005-0000-0000-0000D83E0000}"/>
    <cellStyle name="Normal 64 4 3 2" xfId="16076" xr:uid="{00000000-0005-0000-0000-0000D93E0000}"/>
    <cellStyle name="Normal 64 4 4" xfId="16077" xr:uid="{00000000-0005-0000-0000-0000DA3E0000}"/>
    <cellStyle name="Normal 64 4 5" xfId="16078" xr:uid="{00000000-0005-0000-0000-0000DB3E0000}"/>
    <cellStyle name="Normal 64 5" xfId="16079" xr:uid="{00000000-0005-0000-0000-0000DC3E0000}"/>
    <cellStyle name="Normal 64 5 2" xfId="16080" xr:uid="{00000000-0005-0000-0000-0000DD3E0000}"/>
    <cellStyle name="Normal 64 5 2 2" xfId="16081" xr:uid="{00000000-0005-0000-0000-0000DE3E0000}"/>
    <cellStyle name="Normal 64 5 2 3" xfId="16082" xr:uid="{00000000-0005-0000-0000-0000DF3E0000}"/>
    <cellStyle name="Normal 64 5 2 4" xfId="16083" xr:uid="{00000000-0005-0000-0000-0000E03E0000}"/>
    <cellStyle name="Normal 64 5 2 5" xfId="16084" xr:uid="{00000000-0005-0000-0000-0000E13E0000}"/>
    <cellStyle name="Normal 64 5 2 6" xfId="16085" xr:uid="{00000000-0005-0000-0000-0000E23E0000}"/>
    <cellStyle name="Normal 64 5 3" xfId="16086" xr:uid="{00000000-0005-0000-0000-0000E33E0000}"/>
    <cellStyle name="Normal 64 5 3 2" xfId="16087" xr:uid="{00000000-0005-0000-0000-0000E43E0000}"/>
    <cellStyle name="Normal 64 5 4" xfId="16088" xr:uid="{00000000-0005-0000-0000-0000E53E0000}"/>
    <cellStyle name="Normal 64 5 5" xfId="16089" xr:uid="{00000000-0005-0000-0000-0000E63E0000}"/>
    <cellStyle name="Normal 64 6" xfId="16090" xr:uid="{00000000-0005-0000-0000-0000E73E0000}"/>
    <cellStyle name="Normal 64 6 2" xfId="16091" xr:uid="{00000000-0005-0000-0000-0000E83E0000}"/>
    <cellStyle name="Normal 64 6 2 2" xfId="16092" xr:uid="{00000000-0005-0000-0000-0000E93E0000}"/>
    <cellStyle name="Normal 64 6 2 3" xfId="16093" xr:uid="{00000000-0005-0000-0000-0000EA3E0000}"/>
    <cellStyle name="Normal 64 6 2 4" xfId="16094" xr:uid="{00000000-0005-0000-0000-0000EB3E0000}"/>
    <cellStyle name="Normal 64 6 2 5" xfId="16095" xr:uid="{00000000-0005-0000-0000-0000EC3E0000}"/>
    <cellStyle name="Normal 64 6 2 6" xfId="16096" xr:uid="{00000000-0005-0000-0000-0000ED3E0000}"/>
    <cellStyle name="Normal 64 6 3" xfId="16097" xr:uid="{00000000-0005-0000-0000-0000EE3E0000}"/>
    <cellStyle name="Normal 64 6 3 2" xfId="16098" xr:uid="{00000000-0005-0000-0000-0000EF3E0000}"/>
    <cellStyle name="Normal 64 6 4" xfId="16099" xr:uid="{00000000-0005-0000-0000-0000F03E0000}"/>
    <cellStyle name="Normal 64 6 5" xfId="16100" xr:uid="{00000000-0005-0000-0000-0000F13E0000}"/>
    <cellStyle name="Normal 64 7" xfId="16101" xr:uid="{00000000-0005-0000-0000-0000F23E0000}"/>
    <cellStyle name="Normal 64 7 2" xfId="16102" xr:uid="{00000000-0005-0000-0000-0000F33E0000}"/>
    <cellStyle name="Normal 64 7 2 2" xfId="16103" xr:uid="{00000000-0005-0000-0000-0000F43E0000}"/>
    <cellStyle name="Normal 64 7 2 3" xfId="16104" xr:uid="{00000000-0005-0000-0000-0000F53E0000}"/>
    <cellStyle name="Normal 64 7 2 4" xfId="16105" xr:uid="{00000000-0005-0000-0000-0000F63E0000}"/>
    <cellStyle name="Normal 64 7 2 5" xfId="16106" xr:uid="{00000000-0005-0000-0000-0000F73E0000}"/>
    <cellStyle name="Normal 64 7 2 6" xfId="16107" xr:uid="{00000000-0005-0000-0000-0000F83E0000}"/>
    <cellStyle name="Normal 64 7 3" xfId="16108" xr:uid="{00000000-0005-0000-0000-0000F93E0000}"/>
    <cellStyle name="Normal 64 7 3 2" xfId="16109" xr:uid="{00000000-0005-0000-0000-0000FA3E0000}"/>
    <cellStyle name="Normal 64 7 4" xfId="16110" xr:uid="{00000000-0005-0000-0000-0000FB3E0000}"/>
    <cellStyle name="Normal 64 7 5" xfId="16111" xr:uid="{00000000-0005-0000-0000-0000FC3E0000}"/>
    <cellStyle name="Normal 64 8" xfId="16112" xr:uid="{00000000-0005-0000-0000-0000FD3E0000}"/>
    <cellStyle name="Normal 64 8 2" xfId="16113" xr:uid="{00000000-0005-0000-0000-0000FE3E0000}"/>
    <cellStyle name="Normal 64 8 2 2" xfId="16114" xr:uid="{00000000-0005-0000-0000-0000FF3E0000}"/>
    <cellStyle name="Normal 64 8 2 3" xfId="16115" xr:uid="{00000000-0005-0000-0000-0000003F0000}"/>
    <cellStyle name="Normal 64 8 2 4" xfId="16116" xr:uid="{00000000-0005-0000-0000-0000013F0000}"/>
    <cellStyle name="Normal 64 8 2 5" xfId="16117" xr:uid="{00000000-0005-0000-0000-0000023F0000}"/>
    <cellStyle name="Normal 64 8 2 6" xfId="16118" xr:uid="{00000000-0005-0000-0000-0000033F0000}"/>
    <cellStyle name="Normal 64 8 3" xfId="16119" xr:uid="{00000000-0005-0000-0000-0000043F0000}"/>
    <cellStyle name="Normal 64 8 3 2" xfId="16120" xr:uid="{00000000-0005-0000-0000-0000053F0000}"/>
    <cellStyle name="Normal 64 8 4" xfId="16121" xr:uid="{00000000-0005-0000-0000-0000063F0000}"/>
    <cellStyle name="Normal 64 8 5" xfId="16122" xr:uid="{00000000-0005-0000-0000-0000073F0000}"/>
    <cellStyle name="Normal 64 9" xfId="16123" xr:uid="{00000000-0005-0000-0000-0000083F0000}"/>
    <cellStyle name="Normal 64 9 2" xfId="16124" xr:uid="{00000000-0005-0000-0000-0000093F0000}"/>
    <cellStyle name="Normal 64 9 2 2" xfId="16125" xr:uid="{00000000-0005-0000-0000-00000A3F0000}"/>
    <cellStyle name="Normal 64 9 2 3" xfId="16126" xr:uid="{00000000-0005-0000-0000-00000B3F0000}"/>
    <cellStyle name="Normal 64 9 2 4" xfId="16127" xr:uid="{00000000-0005-0000-0000-00000C3F0000}"/>
    <cellStyle name="Normal 64 9 2 5" xfId="16128" xr:uid="{00000000-0005-0000-0000-00000D3F0000}"/>
    <cellStyle name="Normal 64 9 2 6" xfId="16129" xr:uid="{00000000-0005-0000-0000-00000E3F0000}"/>
    <cellStyle name="Normal 64 9 3" xfId="16130" xr:uid="{00000000-0005-0000-0000-00000F3F0000}"/>
    <cellStyle name="Normal 64 9 3 2" xfId="16131" xr:uid="{00000000-0005-0000-0000-0000103F0000}"/>
    <cellStyle name="Normal 64 9 4" xfId="16132" xr:uid="{00000000-0005-0000-0000-0000113F0000}"/>
    <cellStyle name="Normal 64 9 5" xfId="16133" xr:uid="{00000000-0005-0000-0000-0000123F0000}"/>
    <cellStyle name="Normal 65" xfId="16134" xr:uid="{00000000-0005-0000-0000-0000133F0000}"/>
    <cellStyle name="Normal 65 10" xfId="16135" xr:uid="{00000000-0005-0000-0000-0000143F0000}"/>
    <cellStyle name="Normal 65 10 2" xfId="16136" xr:uid="{00000000-0005-0000-0000-0000153F0000}"/>
    <cellStyle name="Normal 65 10 2 2" xfId="16137" xr:uid="{00000000-0005-0000-0000-0000163F0000}"/>
    <cellStyle name="Normal 65 10 2 3" xfId="16138" xr:uid="{00000000-0005-0000-0000-0000173F0000}"/>
    <cellStyle name="Normal 65 10 2 4" xfId="16139" xr:uid="{00000000-0005-0000-0000-0000183F0000}"/>
    <cellStyle name="Normal 65 10 2 5" xfId="16140" xr:uid="{00000000-0005-0000-0000-0000193F0000}"/>
    <cellStyle name="Normal 65 10 2 6" xfId="16141" xr:uid="{00000000-0005-0000-0000-00001A3F0000}"/>
    <cellStyle name="Normal 65 10 3" xfId="16142" xr:uid="{00000000-0005-0000-0000-00001B3F0000}"/>
    <cellStyle name="Normal 65 10 3 2" xfId="16143" xr:uid="{00000000-0005-0000-0000-00001C3F0000}"/>
    <cellStyle name="Normal 65 10 4" xfId="16144" xr:uid="{00000000-0005-0000-0000-00001D3F0000}"/>
    <cellStyle name="Normal 65 10 5" xfId="16145" xr:uid="{00000000-0005-0000-0000-00001E3F0000}"/>
    <cellStyle name="Normal 65 11" xfId="16146" xr:uid="{00000000-0005-0000-0000-00001F3F0000}"/>
    <cellStyle name="Normal 65 11 2" xfId="16147" xr:uid="{00000000-0005-0000-0000-0000203F0000}"/>
    <cellStyle name="Normal 65 11 3" xfId="16148" xr:uid="{00000000-0005-0000-0000-0000213F0000}"/>
    <cellStyle name="Normal 65 11 4" xfId="16149" xr:uid="{00000000-0005-0000-0000-0000223F0000}"/>
    <cellStyle name="Normal 65 11 5" xfId="16150" xr:uid="{00000000-0005-0000-0000-0000233F0000}"/>
    <cellStyle name="Normal 65 11 6" xfId="16151" xr:uid="{00000000-0005-0000-0000-0000243F0000}"/>
    <cellStyle name="Normal 65 12" xfId="16152" xr:uid="{00000000-0005-0000-0000-0000253F0000}"/>
    <cellStyle name="Normal 65 12 2" xfId="16153" xr:uid="{00000000-0005-0000-0000-0000263F0000}"/>
    <cellStyle name="Normal 65 13" xfId="16154" xr:uid="{00000000-0005-0000-0000-0000273F0000}"/>
    <cellStyle name="Normal 65 14" xfId="16155" xr:uid="{00000000-0005-0000-0000-0000283F0000}"/>
    <cellStyle name="Normal 65 2" xfId="16156" xr:uid="{00000000-0005-0000-0000-0000293F0000}"/>
    <cellStyle name="Normal 65 2 2" xfId="16157" xr:uid="{00000000-0005-0000-0000-00002A3F0000}"/>
    <cellStyle name="Normal 65 2 2 2" xfId="16158" xr:uid="{00000000-0005-0000-0000-00002B3F0000}"/>
    <cellStyle name="Normal 65 2 2 3" xfId="16159" xr:uid="{00000000-0005-0000-0000-00002C3F0000}"/>
    <cellStyle name="Normal 65 2 2 4" xfId="16160" xr:uid="{00000000-0005-0000-0000-00002D3F0000}"/>
    <cellStyle name="Normal 65 2 2 5" xfId="16161" xr:uid="{00000000-0005-0000-0000-00002E3F0000}"/>
    <cellStyle name="Normal 65 2 2 6" xfId="16162" xr:uid="{00000000-0005-0000-0000-00002F3F0000}"/>
    <cellStyle name="Normal 65 2 3" xfId="16163" xr:uid="{00000000-0005-0000-0000-0000303F0000}"/>
    <cellStyle name="Normal 65 2 3 2" xfId="16164" xr:uid="{00000000-0005-0000-0000-0000313F0000}"/>
    <cellStyle name="Normal 65 2 4" xfId="16165" xr:uid="{00000000-0005-0000-0000-0000323F0000}"/>
    <cellStyle name="Normal 65 2 5" xfId="16166" xr:uid="{00000000-0005-0000-0000-0000333F0000}"/>
    <cellStyle name="Normal 65 3" xfId="16167" xr:uid="{00000000-0005-0000-0000-0000343F0000}"/>
    <cellStyle name="Normal 65 3 2" xfId="16168" xr:uid="{00000000-0005-0000-0000-0000353F0000}"/>
    <cellStyle name="Normal 65 3 2 2" xfId="16169" xr:uid="{00000000-0005-0000-0000-0000363F0000}"/>
    <cellStyle name="Normal 65 3 2 3" xfId="16170" xr:uid="{00000000-0005-0000-0000-0000373F0000}"/>
    <cellStyle name="Normal 65 3 2 4" xfId="16171" xr:uid="{00000000-0005-0000-0000-0000383F0000}"/>
    <cellStyle name="Normal 65 3 2 5" xfId="16172" xr:uid="{00000000-0005-0000-0000-0000393F0000}"/>
    <cellStyle name="Normal 65 3 2 6" xfId="16173" xr:uid="{00000000-0005-0000-0000-00003A3F0000}"/>
    <cellStyle name="Normal 65 3 3" xfId="16174" xr:uid="{00000000-0005-0000-0000-00003B3F0000}"/>
    <cellStyle name="Normal 65 3 3 2" xfId="16175" xr:uid="{00000000-0005-0000-0000-00003C3F0000}"/>
    <cellStyle name="Normal 65 3 4" xfId="16176" xr:uid="{00000000-0005-0000-0000-00003D3F0000}"/>
    <cellStyle name="Normal 65 3 5" xfId="16177" xr:uid="{00000000-0005-0000-0000-00003E3F0000}"/>
    <cellStyle name="Normal 65 4" xfId="16178" xr:uid="{00000000-0005-0000-0000-00003F3F0000}"/>
    <cellStyle name="Normal 65 4 2" xfId="16179" xr:uid="{00000000-0005-0000-0000-0000403F0000}"/>
    <cellStyle name="Normal 65 4 2 2" xfId="16180" xr:uid="{00000000-0005-0000-0000-0000413F0000}"/>
    <cellStyle name="Normal 65 4 2 3" xfId="16181" xr:uid="{00000000-0005-0000-0000-0000423F0000}"/>
    <cellStyle name="Normal 65 4 2 4" xfId="16182" xr:uid="{00000000-0005-0000-0000-0000433F0000}"/>
    <cellStyle name="Normal 65 4 2 5" xfId="16183" xr:uid="{00000000-0005-0000-0000-0000443F0000}"/>
    <cellStyle name="Normal 65 4 2 6" xfId="16184" xr:uid="{00000000-0005-0000-0000-0000453F0000}"/>
    <cellStyle name="Normal 65 4 3" xfId="16185" xr:uid="{00000000-0005-0000-0000-0000463F0000}"/>
    <cellStyle name="Normal 65 4 3 2" xfId="16186" xr:uid="{00000000-0005-0000-0000-0000473F0000}"/>
    <cellStyle name="Normal 65 4 4" xfId="16187" xr:uid="{00000000-0005-0000-0000-0000483F0000}"/>
    <cellStyle name="Normal 65 4 5" xfId="16188" xr:uid="{00000000-0005-0000-0000-0000493F0000}"/>
    <cellStyle name="Normal 65 5" xfId="16189" xr:uid="{00000000-0005-0000-0000-00004A3F0000}"/>
    <cellStyle name="Normal 65 5 2" xfId="16190" xr:uid="{00000000-0005-0000-0000-00004B3F0000}"/>
    <cellStyle name="Normal 65 5 2 2" xfId="16191" xr:uid="{00000000-0005-0000-0000-00004C3F0000}"/>
    <cellStyle name="Normal 65 5 2 3" xfId="16192" xr:uid="{00000000-0005-0000-0000-00004D3F0000}"/>
    <cellStyle name="Normal 65 5 2 4" xfId="16193" xr:uid="{00000000-0005-0000-0000-00004E3F0000}"/>
    <cellStyle name="Normal 65 5 2 5" xfId="16194" xr:uid="{00000000-0005-0000-0000-00004F3F0000}"/>
    <cellStyle name="Normal 65 5 2 6" xfId="16195" xr:uid="{00000000-0005-0000-0000-0000503F0000}"/>
    <cellStyle name="Normal 65 5 3" xfId="16196" xr:uid="{00000000-0005-0000-0000-0000513F0000}"/>
    <cellStyle name="Normal 65 5 3 2" xfId="16197" xr:uid="{00000000-0005-0000-0000-0000523F0000}"/>
    <cellStyle name="Normal 65 5 4" xfId="16198" xr:uid="{00000000-0005-0000-0000-0000533F0000}"/>
    <cellStyle name="Normal 65 5 5" xfId="16199" xr:uid="{00000000-0005-0000-0000-0000543F0000}"/>
    <cellStyle name="Normal 65 6" xfId="16200" xr:uid="{00000000-0005-0000-0000-0000553F0000}"/>
    <cellStyle name="Normal 65 6 2" xfId="16201" xr:uid="{00000000-0005-0000-0000-0000563F0000}"/>
    <cellStyle name="Normal 65 6 2 2" xfId="16202" xr:uid="{00000000-0005-0000-0000-0000573F0000}"/>
    <cellStyle name="Normal 65 6 2 3" xfId="16203" xr:uid="{00000000-0005-0000-0000-0000583F0000}"/>
    <cellStyle name="Normal 65 6 2 4" xfId="16204" xr:uid="{00000000-0005-0000-0000-0000593F0000}"/>
    <cellStyle name="Normal 65 6 2 5" xfId="16205" xr:uid="{00000000-0005-0000-0000-00005A3F0000}"/>
    <cellStyle name="Normal 65 6 2 6" xfId="16206" xr:uid="{00000000-0005-0000-0000-00005B3F0000}"/>
    <cellStyle name="Normal 65 6 3" xfId="16207" xr:uid="{00000000-0005-0000-0000-00005C3F0000}"/>
    <cellStyle name="Normal 65 6 3 2" xfId="16208" xr:uid="{00000000-0005-0000-0000-00005D3F0000}"/>
    <cellStyle name="Normal 65 6 4" xfId="16209" xr:uid="{00000000-0005-0000-0000-00005E3F0000}"/>
    <cellStyle name="Normal 65 6 5" xfId="16210" xr:uid="{00000000-0005-0000-0000-00005F3F0000}"/>
    <cellStyle name="Normal 65 7" xfId="16211" xr:uid="{00000000-0005-0000-0000-0000603F0000}"/>
    <cellStyle name="Normal 65 7 2" xfId="16212" xr:uid="{00000000-0005-0000-0000-0000613F0000}"/>
    <cellStyle name="Normal 65 7 2 2" xfId="16213" xr:uid="{00000000-0005-0000-0000-0000623F0000}"/>
    <cellStyle name="Normal 65 7 2 3" xfId="16214" xr:uid="{00000000-0005-0000-0000-0000633F0000}"/>
    <cellStyle name="Normal 65 7 2 4" xfId="16215" xr:uid="{00000000-0005-0000-0000-0000643F0000}"/>
    <cellStyle name="Normal 65 7 2 5" xfId="16216" xr:uid="{00000000-0005-0000-0000-0000653F0000}"/>
    <cellStyle name="Normal 65 7 2 6" xfId="16217" xr:uid="{00000000-0005-0000-0000-0000663F0000}"/>
    <cellStyle name="Normal 65 7 3" xfId="16218" xr:uid="{00000000-0005-0000-0000-0000673F0000}"/>
    <cellStyle name="Normal 65 7 3 2" xfId="16219" xr:uid="{00000000-0005-0000-0000-0000683F0000}"/>
    <cellStyle name="Normal 65 7 4" xfId="16220" xr:uid="{00000000-0005-0000-0000-0000693F0000}"/>
    <cellStyle name="Normal 65 7 5" xfId="16221" xr:uid="{00000000-0005-0000-0000-00006A3F0000}"/>
    <cellStyle name="Normal 65 8" xfId="16222" xr:uid="{00000000-0005-0000-0000-00006B3F0000}"/>
    <cellStyle name="Normal 65 8 2" xfId="16223" xr:uid="{00000000-0005-0000-0000-00006C3F0000}"/>
    <cellStyle name="Normal 65 8 2 2" xfId="16224" xr:uid="{00000000-0005-0000-0000-00006D3F0000}"/>
    <cellStyle name="Normal 65 8 2 3" xfId="16225" xr:uid="{00000000-0005-0000-0000-00006E3F0000}"/>
    <cellStyle name="Normal 65 8 2 4" xfId="16226" xr:uid="{00000000-0005-0000-0000-00006F3F0000}"/>
    <cellStyle name="Normal 65 8 2 5" xfId="16227" xr:uid="{00000000-0005-0000-0000-0000703F0000}"/>
    <cellStyle name="Normal 65 8 2 6" xfId="16228" xr:uid="{00000000-0005-0000-0000-0000713F0000}"/>
    <cellStyle name="Normal 65 8 3" xfId="16229" xr:uid="{00000000-0005-0000-0000-0000723F0000}"/>
    <cellStyle name="Normal 65 8 3 2" xfId="16230" xr:uid="{00000000-0005-0000-0000-0000733F0000}"/>
    <cellStyle name="Normal 65 8 4" xfId="16231" xr:uid="{00000000-0005-0000-0000-0000743F0000}"/>
    <cellStyle name="Normal 65 8 5" xfId="16232" xr:uid="{00000000-0005-0000-0000-0000753F0000}"/>
    <cellStyle name="Normal 65 9" xfId="16233" xr:uid="{00000000-0005-0000-0000-0000763F0000}"/>
    <cellStyle name="Normal 65 9 2" xfId="16234" xr:uid="{00000000-0005-0000-0000-0000773F0000}"/>
    <cellStyle name="Normal 65 9 2 2" xfId="16235" xr:uid="{00000000-0005-0000-0000-0000783F0000}"/>
    <cellStyle name="Normal 65 9 2 3" xfId="16236" xr:uid="{00000000-0005-0000-0000-0000793F0000}"/>
    <cellStyle name="Normal 65 9 2 4" xfId="16237" xr:uid="{00000000-0005-0000-0000-00007A3F0000}"/>
    <cellStyle name="Normal 65 9 2 5" xfId="16238" xr:uid="{00000000-0005-0000-0000-00007B3F0000}"/>
    <cellStyle name="Normal 65 9 2 6" xfId="16239" xr:uid="{00000000-0005-0000-0000-00007C3F0000}"/>
    <cellStyle name="Normal 65 9 3" xfId="16240" xr:uid="{00000000-0005-0000-0000-00007D3F0000}"/>
    <cellStyle name="Normal 65 9 3 2" xfId="16241" xr:uid="{00000000-0005-0000-0000-00007E3F0000}"/>
    <cellStyle name="Normal 65 9 4" xfId="16242" xr:uid="{00000000-0005-0000-0000-00007F3F0000}"/>
    <cellStyle name="Normal 65 9 5" xfId="16243" xr:uid="{00000000-0005-0000-0000-0000803F0000}"/>
    <cellStyle name="Normal 66" xfId="16244" xr:uid="{00000000-0005-0000-0000-0000813F0000}"/>
    <cellStyle name="Normal 66 10" xfId="16245" xr:uid="{00000000-0005-0000-0000-0000823F0000}"/>
    <cellStyle name="Normal 66 10 2" xfId="16246" xr:uid="{00000000-0005-0000-0000-0000833F0000}"/>
    <cellStyle name="Normal 66 10 2 2" xfId="16247" xr:uid="{00000000-0005-0000-0000-0000843F0000}"/>
    <cellStyle name="Normal 66 10 2 3" xfId="16248" xr:uid="{00000000-0005-0000-0000-0000853F0000}"/>
    <cellStyle name="Normal 66 10 2 4" xfId="16249" xr:uid="{00000000-0005-0000-0000-0000863F0000}"/>
    <cellStyle name="Normal 66 10 2 5" xfId="16250" xr:uid="{00000000-0005-0000-0000-0000873F0000}"/>
    <cellStyle name="Normal 66 10 2 6" xfId="16251" xr:uid="{00000000-0005-0000-0000-0000883F0000}"/>
    <cellStyle name="Normal 66 10 3" xfId="16252" xr:uid="{00000000-0005-0000-0000-0000893F0000}"/>
    <cellStyle name="Normal 66 10 3 2" xfId="16253" xr:uid="{00000000-0005-0000-0000-00008A3F0000}"/>
    <cellStyle name="Normal 66 10 4" xfId="16254" xr:uid="{00000000-0005-0000-0000-00008B3F0000}"/>
    <cellStyle name="Normal 66 10 5" xfId="16255" xr:uid="{00000000-0005-0000-0000-00008C3F0000}"/>
    <cellStyle name="Normal 66 11" xfId="16256" xr:uid="{00000000-0005-0000-0000-00008D3F0000}"/>
    <cellStyle name="Normal 66 11 2" xfId="16257" xr:uid="{00000000-0005-0000-0000-00008E3F0000}"/>
    <cellStyle name="Normal 66 11 3" xfId="16258" xr:uid="{00000000-0005-0000-0000-00008F3F0000}"/>
    <cellStyle name="Normal 66 11 4" xfId="16259" xr:uid="{00000000-0005-0000-0000-0000903F0000}"/>
    <cellStyle name="Normal 66 11 5" xfId="16260" xr:uid="{00000000-0005-0000-0000-0000913F0000}"/>
    <cellStyle name="Normal 66 11 6" xfId="16261" xr:uid="{00000000-0005-0000-0000-0000923F0000}"/>
    <cellStyle name="Normal 66 12" xfId="16262" xr:uid="{00000000-0005-0000-0000-0000933F0000}"/>
    <cellStyle name="Normal 66 12 2" xfId="16263" xr:uid="{00000000-0005-0000-0000-0000943F0000}"/>
    <cellStyle name="Normal 66 13" xfId="16264" xr:uid="{00000000-0005-0000-0000-0000953F0000}"/>
    <cellStyle name="Normal 66 14" xfId="16265" xr:uid="{00000000-0005-0000-0000-0000963F0000}"/>
    <cellStyle name="Normal 66 2" xfId="16266" xr:uid="{00000000-0005-0000-0000-0000973F0000}"/>
    <cellStyle name="Normal 66 2 2" xfId="16267" xr:uid="{00000000-0005-0000-0000-0000983F0000}"/>
    <cellStyle name="Normal 66 2 2 2" xfId="16268" xr:uid="{00000000-0005-0000-0000-0000993F0000}"/>
    <cellStyle name="Normal 66 2 2 3" xfId="16269" xr:uid="{00000000-0005-0000-0000-00009A3F0000}"/>
    <cellStyle name="Normal 66 2 2 4" xfId="16270" xr:uid="{00000000-0005-0000-0000-00009B3F0000}"/>
    <cellStyle name="Normal 66 2 2 5" xfId="16271" xr:uid="{00000000-0005-0000-0000-00009C3F0000}"/>
    <cellStyle name="Normal 66 2 2 6" xfId="16272" xr:uid="{00000000-0005-0000-0000-00009D3F0000}"/>
    <cellStyle name="Normal 66 2 3" xfId="16273" xr:uid="{00000000-0005-0000-0000-00009E3F0000}"/>
    <cellStyle name="Normal 66 2 3 2" xfId="16274" xr:uid="{00000000-0005-0000-0000-00009F3F0000}"/>
    <cellStyle name="Normal 66 2 4" xfId="16275" xr:uid="{00000000-0005-0000-0000-0000A03F0000}"/>
    <cellStyle name="Normal 66 2 5" xfId="16276" xr:uid="{00000000-0005-0000-0000-0000A13F0000}"/>
    <cellStyle name="Normal 66 3" xfId="16277" xr:uid="{00000000-0005-0000-0000-0000A23F0000}"/>
    <cellStyle name="Normal 66 3 2" xfId="16278" xr:uid="{00000000-0005-0000-0000-0000A33F0000}"/>
    <cellStyle name="Normal 66 3 2 2" xfId="16279" xr:uid="{00000000-0005-0000-0000-0000A43F0000}"/>
    <cellStyle name="Normal 66 3 2 3" xfId="16280" xr:uid="{00000000-0005-0000-0000-0000A53F0000}"/>
    <cellStyle name="Normal 66 3 2 4" xfId="16281" xr:uid="{00000000-0005-0000-0000-0000A63F0000}"/>
    <cellStyle name="Normal 66 3 2 5" xfId="16282" xr:uid="{00000000-0005-0000-0000-0000A73F0000}"/>
    <cellStyle name="Normal 66 3 2 6" xfId="16283" xr:uid="{00000000-0005-0000-0000-0000A83F0000}"/>
    <cellStyle name="Normal 66 3 3" xfId="16284" xr:uid="{00000000-0005-0000-0000-0000A93F0000}"/>
    <cellStyle name="Normal 66 3 3 2" xfId="16285" xr:uid="{00000000-0005-0000-0000-0000AA3F0000}"/>
    <cellStyle name="Normal 66 3 4" xfId="16286" xr:uid="{00000000-0005-0000-0000-0000AB3F0000}"/>
    <cellStyle name="Normal 66 3 5" xfId="16287" xr:uid="{00000000-0005-0000-0000-0000AC3F0000}"/>
    <cellStyle name="Normal 66 4" xfId="16288" xr:uid="{00000000-0005-0000-0000-0000AD3F0000}"/>
    <cellStyle name="Normal 66 4 2" xfId="16289" xr:uid="{00000000-0005-0000-0000-0000AE3F0000}"/>
    <cellStyle name="Normal 66 4 2 2" xfId="16290" xr:uid="{00000000-0005-0000-0000-0000AF3F0000}"/>
    <cellStyle name="Normal 66 4 2 3" xfId="16291" xr:uid="{00000000-0005-0000-0000-0000B03F0000}"/>
    <cellStyle name="Normal 66 4 2 4" xfId="16292" xr:uid="{00000000-0005-0000-0000-0000B13F0000}"/>
    <cellStyle name="Normal 66 4 2 5" xfId="16293" xr:uid="{00000000-0005-0000-0000-0000B23F0000}"/>
    <cellStyle name="Normal 66 4 2 6" xfId="16294" xr:uid="{00000000-0005-0000-0000-0000B33F0000}"/>
    <cellStyle name="Normal 66 4 3" xfId="16295" xr:uid="{00000000-0005-0000-0000-0000B43F0000}"/>
    <cellStyle name="Normal 66 4 3 2" xfId="16296" xr:uid="{00000000-0005-0000-0000-0000B53F0000}"/>
    <cellStyle name="Normal 66 4 4" xfId="16297" xr:uid="{00000000-0005-0000-0000-0000B63F0000}"/>
    <cellStyle name="Normal 66 4 5" xfId="16298" xr:uid="{00000000-0005-0000-0000-0000B73F0000}"/>
    <cellStyle name="Normal 66 5" xfId="16299" xr:uid="{00000000-0005-0000-0000-0000B83F0000}"/>
    <cellStyle name="Normal 66 5 2" xfId="16300" xr:uid="{00000000-0005-0000-0000-0000B93F0000}"/>
    <cellStyle name="Normal 66 5 2 2" xfId="16301" xr:uid="{00000000-0005-0000-0000-0000BA3F0000}"/>
    <cellStyle name="Normal 66 5 2 3" xfId="16302" xr:uid="{00000000-0005-0000-0000-0000BB3F0000}"/>
    <cellStyle name="Normal 66 5 2 4" xfId="16303" xr:uid="{00000000-0005-0000-0000-0000BC3F0000}"/>
    <cellStyle name="Normal 66 5 2 5" xfId="16304" xr:uid="{00000000-0005-0000-0000-0000BD3F0000}"/>
    <cellStyle name="Normal 66 5 2 6" xfId="16305" xr:uid="{00000000-0005-0000-0000-0000BE3F0000}"/>
    <cellStyle name="Normal 66 5 3" xfId="16306" xr:uid="{00000000-0005-0000-0000-0000BF3F0000}"/>
    <cellStyle name="Normal 66 5 3 2" xfId="16307" xr:uid="{00000000-0005-0000-0000-0000C03F0000}"/>
    <cellStyle name="Normal 66 5 4" xfId="16308" xr:uid="{00000000-0005-0000-0000-0000C13F0000}"/>
    <cellStyle name="Normal 66 5 5" xfId="16309" xr:uid="{00000000-0005-0000-0000-0000C23F0000}"/>
    <cellStyle name="Normal 66 6" xfId="16310" xr:uid="{00000000-0005-0000-0000-0000C33F0000}"/>
    <cellStyle name="Normal 66 6 2" xfId="16311" xr:uid="{00000000-0005-0000-0000-0000C43F0000}"/>
    <cellStyle name="Normal 66 6 2 2" xfId="16312" xr:uid="{00000000-0005-0000-0000-0000C53F0000}"/>
    <cellStyle name="Normal 66 6 2 3" xfId="16313" xr:uid="{00000000-0005-0000-0000-0000C63F0000}"/>
    <cellStyle name="Normal 66 6 2 4" xfId="16314" xr:uid="{00000000-0005-0000-0000-0000C73F0000}"/>
    <cellStyle name="Normal 66 6 2 5" xfId="16315" xr:uid="{00000000-0005-0000-0000-0000C83F0000}"/>
    <cellStyle name="Normal 66 6 2 6" xfId="16316" xr:uid="{00000000-0005-0000-0000-0000C93F0000}"/>
    <cellStyle name="Normal 66 6 3" xfId="16317" xr:uid="{00000000-0005-0000-0000-0000CA3F0000}"/>
    <cellStyle name="Normal 66 6 3 2" xfId="16318" xr:uid="{00000000-0005-0000-0000-0000CB3F0000}"/>
    <cellStyle name="Normal 66 6 4" xfId="16319" xr:uid="{00000000-0005-0000-0000-0000CC3F0000}"/>
    <cellStyle name="Normal 66 6 5" xfId="16320" xr:uid="{00000000-0005-0000-0000-0000CD3F0000}"/>
    <cellStyle name="Normal 66 7" xfId="16321" xr:uid="{00000000-0005-0000-0000-0000CE3F0000}"/>
    <cellStyle name="Normal 66 7 2" xfId="16322" xr:uid="{00000000-0005-0000-0000-0000CF3F0000}"/>
    <cellStyle name="Normal 66 7 2 2" xfId="16323" xr:uid="{00000000-0005-0000-0000-0000D03F0000}"/>
    <cellStyle name="Normal 66 7 2 3" xfId="16324" xr:uid="{00000000-0005-0000-0000-0000D13F0000}"/>
    <cellStyle name="Normal 66 7 2 4" xfId="16325" xr:uid="{00000000-0005-0000-0000-0000D23F0000}"/>
    <cellStyle name="Normal 66 7 2 5" xfId="16326" xr:uid="{00000000-0005-0000-0000-0000D33F0000}"/>
    <cellStyle name="Normal 66 7 2 6" xfId="16327" xr:uid="{00000000-0005-0000-0000-0000D43F0000}"/>
    <cellStyle name="Normal 66 7 3" xfId="16328" xr:uid="{00000000-0005-0000-0000-0000D53F0000}"/>
    <cellStyle name="Normal 66 7 3 2" xfId="16329" xr:uid="{00000000-0005-0000-0000-0000D63F0000}"/>
    <cellStyle name="Normal 66 7 4" xfId="16330" xr:uid="{00000000-0005-0000-0000-0000D73F0000}"/>
    <cellStyle name="Normal 66 7 5" xfId="16331" xr:uid="{00000000-0005-0000-0000-0000D83F0000}"/>
    <cellStyle name="Normal 66 8" xfId="16332" xr:uid="{00000000-0005-0000-0000-0000D93F0000}"/>
    <cellStyle name="Normal 66 8 2" xfId="16333" xr:uid="{00000000-0005-0000-0000-0000DA3F0000}"/>
    <cellStyle name="Normal 66 8 2 2" xfId="16334" xr:uid="{00000000-0005-0000-0000-0000DB3F0000}"/>
    <cellStyle name="Normal 66 8 2 3" xfId="16335" xr:uid="{00000000-0005-0000-0000-0000DC3F0000}"/>
    <cellStyle name="Normal 66 8 2 4" xfId="16336" xr:uid="{00000000-0005-0000-0000-0000DD3F0000}"/>
    <cellStyle name="Normal 66 8 2 5" xfId="16337" xr:uid="{00000000-0005-0000-0000-0000DE3F0000}"/>
    <cellStyle name="Normal 66 8 2 6" xfId="16338" xr:uid="{00000000-0005-0000-0000-0000DF3F0000}"/>
    <cellStyle name="Normal 66 8 3" xfId="16339" xr:uid="{00000000-0005-0000-0000-0000E03F0000}"/>
    <cellStyle name="Normal 66 8 3 2" xfId="16340" xr:uid="{00000000-0005-0000-0000-0000E13F0000}"/>
    <cellStyle name="Normal 66 8 4" xfId="16341" xr:uid="{00000000-0005-0000-0000-0000E23F0000}"/>
    <cellStyle name="Normal 66 8 5" xfId="16342" xr:uid="{00000000-0005-0000-0000-0000E33F0000}"/>
    <cellStyle name="Normal 66 9" xfId="16343" xr:uid="{00000000-0005-0000-0000-0000E43F0000}"/>
    <cellStyle name="Normal 66 9 2" xfId="16344" xr:uid="{00000000-0005-0000-0000-0000E53F0000}"/>
    <cellStyle name="Normal 66 9 2 2" xfId="16345" xr:uid="{00000000-0005-0000-0000-0000E63F0000}"/>
    <cellStyle name="Normal 66 9 2 3" xfId="16346" xr:uid="{00000000-0005-0000-0000-0000E73F0000}"/>
    <cellStyle name="Normal 66 9 2 4" xfId="16347" xr:uid="{00000000-0005-0000-0000-0000E83F0000}"/>
    <cellStyle name="Normal 66 9 2 5" xfId="16348" xr:uid="{00000000-0005-0000-0000-0000E93F0000}"/>
    <cellStyle name="Normal 66 9 2 6" xfId="16349" xr:uid="{00000000-0005-0000-0000-0000EA3F0000}"/>
    <cellStyle name="Normal 66 9 3" xfId="16350" xr:uid="{00000000-0005-0000-0000-0000EB3F0000}"/>
    <cellStyle name="Normal 66 9 3 2" xfId="16351" xr:uid="{00000000-0005-0000-0000-0000EC3F0000}"/>
    <cellStyle name="Normal 66 9 4" xfId="16352" xr:uid="{00000000-0005-0000-0000-0000ED3F0000}"/>
    <cellStyle name="Normal 66 9 5" xfId="16353" xr:uid="{00000000-0005-0000-0000-0000EE3F0000}"/>
    <cellStyle name="Normal 67" xfId="16354" xr:uid="{00000000-0005-0000-0000-0000EF3F0000}"/>
    <cellStyle name="Normal 67 10" xfId="16355" xr:uid="{00000000-0005-0000-0000-0000F03F0000}"/>
    <cellStyle name="Normal 67 10 2" xfId="16356" xr:uid="{00000000-0005-0000-0000-0000F13F0000}"/>
    <cellStyle name="Normal 67 10 2 2" xfId="16357" xr:uid="{00000000-0005-0000-0000-0000F23F0000}"/>
    <cellStyle name="Normal 67 10 2 3" xfId="16358" xr:uid="{00000000-0005-0000-0000-0000F33F0000}"/>
    <cellStyle name="Normal 67 10 2 4" xfId="16359" xr:uid="{00000000-0005-0000-0000-0000F43F0000}"/>
    <cellStyle name="Normal 67 10 2 5" xfId="16360" xr:uid="{00000000-0005-0000-0000-0000F53F0000}"/>
    <cellStyle name="Normal 67 10 2 6" xfId="16361" xr:uid="{00000000-0005-0000-0000-0000F63F0000}"/>
    <cellStyle name="Normal 67 10 3" xfId="16362" xr:uid="{00000000-0005-0000-0000-0000F73F0000}"/>
    <cellStyle name="Normal 67 10 3 2" xfId="16363" xr:uid="{00000000-0005-0000-0000-0000F83F0000}"/>
    <cellStyle name="Normal 67 10 4" xfId="16364" xr:uid="{00000000-0005-0000-0000-0000F93F0000}"/>
    <cellStyle name="Normal 67 10 5" xfId="16365" xr:uid="{00000000-0005-0000-0000-0000FA3F0000}"/>
    <cellStyle name="Normal 67 11" xfId="16366" xr:uid="{00000000-0005-0000-0000-0000FB3F0000}"/>
    <cellStyle name="Normal 67 11 2" xfId="16367" xr:uid="{00000000-0005-0000-0000-0000FC3F0000}"/>
    <cellStyle name="Normal 67 11 3" xfId="16368" xr:uid="{00000000-0005-0000-0000-0000FD3F0000}"/>
    <cellStyle name="Normal 67 11 4" xfId="16369" xr:uid="{00000000-0005-0000-0000-0000FE3F0000}"/>
    <cellStyle name="Normal 67 11 5" xfId="16370" xr:uid="{00000000-0005-0000-0000-0000FF3F0000}"/>
    <cellStyle name="Normal 67 11 6" xfId="16371" xr:uid="{00000000-0005-0000-0000-000000400000}"/>
    <cellStyle name="Normal 67 12" xfId="16372" xr:uid="{00000000-0005-0000-0000-000001400000}"/>
    <cellStyle name="Normal 67 12 2" xfId="16373" xr:uid="{00000000-0005-0000-0000-000002400000}"/>
    <cellStyle name="Normal 67 13" xfId="16374" xr:uid="{00000000-0005-0000-0000-000003400000}"/>
    <cellStyle name="Normal 67 14" xfId="16375" xr:uid="{00000000-0005-0000-0000-000004400000}"/>
    <cellStyle name="Normal 67 2" xfId="16376" xr:uid="{00000000-0005-0000-0000-000005400000}"/>
    <cellStyle name="Normal 67 2 2" xfId="16377" xr:uid="{00000000-0005-0000-0000-000006400000}"/>
    <cellStyle name="Normal 67 2 2 2" xfId="16378" xr:uid="{00000000-0005-0000-0000-000007400000}"/>
    <cellStyle name="Normal 67 2 2 3" xfId="16379" xr:uid="{00000000-0005-0000-0000-000008400000}"/>
    <cellStyle name="Normal 67 2 2 4" xfId="16380" xr:uid="{00000000-0005-0000-0000-000009400000}"/>
    <cellStyle name="Normal 67 2 2 5" xfId="16381" xr:uid="{00000000-0005-0000-0000-00000A400000}"/>
    <cellStyle name="Normal 67 2 2 6" xfId="16382" xr:uid="{00000000-0005-0000-0000-00000B400000}"/>
    <cellStyle name="Normal 67 2 3" xfId="16383" xr:uid="{00000000-0005-0000-0000-00000C400000}"/>
    <cellStyle name="Normal 67 2 3 2" xfId="16384" xr:uid="{00000000-0005-0000-0000-00000D400000}"/>
    <cellStyle name="Normal 67 2 4" xfId="16385" xr:uid="{00000000-0005-0000-0000-00000E400000}"/>
    <cellStyle name="Normal 67 2 5" xfId="16386" xr:uid="{00000000-0005-0000-0000-00000F400000}"/>
    <cellStyle name="Normal 67 3" xfId="16387" xr:uid="{00000000-0005-0000-0000-000010400000}"/>
    <cellStyle name="Normal 67 3 2" xfId="16388" xr:uid="{00000000-0005-0000-0000-000011400000}"/>
    <cellStyle name="Normal 67 3 2 2" xfId="16389" xr:uid="{00000000-0005-0000-0000-000012400000}"/>
    <cellStyle name="Normal 67 3 2 3" xfId="16390" xr:uid="{00000000-0005-0000-0000-000013400000}"/>
    <cellStyle name="Normal 67 3 2 4" xfId="16391" xr:uid="{00000000-0005-0000-0000-000014400000}"/>
    <cellStyle name="Normal 67 3 2 5" xfId="16392" xr:uid="{00000000-0005-0000-0000-000015400000}"/>
    <cellStyle name="Normal 67 3 2 6" xfId="16393" xr:uid="{00000000-0005-0000-0000-000016400000}"/>
    <cellStyle name="Normal 67 3 3" xfId="16394" xr:uid="{00000000-0005-0000-0000-000017400000}"/>
    <cellStyle name="Normal 67 3 3 2" xfId="16395" xr:uid="{00000000-0005-0000-0000-000018400000}"/>
    <cellStyle name="Normal 67 3 4" xfId="16396" xr:uid="{00000000-0005-0000-0000-000019400000}"/>
    <cellStyle name="Normal 67 3 5" xfId="16397" xr:uid="{00000000-0005-0000-0000-00001A400000}"/>
    <cellStyle name="Normal 67 4" xfId="16398" xr:uid="{00000000-0005-0000-0000-00001B400000}"/>
    <cellStyle name="Normal 67 4 2" xfId="16399" xr:uid="{00000000-0005-0000-0000-00001C400000}"/>
    <cellStyle name="Normal 67 4 2 2" xfId="16400" xr:uid="{00000000-0005-0000-0000-00001D400000}"/>
    <cellStyle name="Normal 67 4 2 3" xfId="16401" xr:uid="{00000000-0005-0000-0000-00001E400000}"/>
    <cellStyle name="Normal 67 4 2 4" xfId="16402" xr:uid="{00000000-0005-0000-0000-00001F400000}"/>
    <cellStyle name="Normal 67 4 2 5" xfId="16403" xr:uid="{00000000-0005-0000-0000-000020400000}"/>
    <cellStyle name="Normal 67 4 2 6" xfId="16404" xr:uid="{00000000-0005-0000-0000-000021400000}"/>
    <cellStyle name="Normal 67 4 3" xfId="16405" xr:uid="{00000000-0005-0000-0000-000022400000}"/>
    <cellStyle name="Normal 67 4 3 2" xfId="16406" xr:uid="{00000000-0005-0000-0000-000023400000}"/>
    <cellStyle name="Normal 67 4 4" xfId="16407" xr:uid="{00000000-0005-0000-0000-000024400000}"/>
    <cellStyle name="Normal 67 4 5" xfId="16408" xr:uid="{00000000-0005-0000-0000-000025400000}"/>
    <cellStyle name="Normal 67 5" xfId="16409" xr:uid="{00000000-0005-0000-0000-000026400000}"/>
    <cellStyle name="Normal 67 5 2" xfId="16410" xr:uid="{00000000-0005-0000-0000-000027400000}"/>
    <cellStyle name="Normal 67 5 2 2" xfId="16411" xr:uid="{00000000-0005-0000-0000-000028400000}"/>
    <cellStyle name="Normal 67 5 2 3" xfId="16412" xr:uid="{00000000-0005-0000-0000-000029400000}"/>
    <cellStyle name="Normal 67 5 2 4" xfId="16413" xr:uid="{00000000-0005-0000-0000-00002A400000}"/>
    <cellStyle name="Normal 67 5 2 5" xfId="16414" xr:uid="{00000000-0005-0000-0000-00002B400000}"/>
    <cellStyle name="Normal 67 5 2 6" xfId="16415" xr:uid="{00000000-0005-0000-0000-00002C400000}"/>
    <cellStyle name="Normal 67 5 3" xfId="16416" xr:uid="{00000000-0005-0000-0000-00002D400000}"/>
    <cellStyle name="Normal 67 5 3 2" xfId="16417" xr:uid="{00000000-0005-0000-0000-00002E400000}"/>
    <cellStyle name="Normal 67 5 4" xfId="16418" xr:uid="{00000000-0005-0000-0000-00002F400000}"/>
    <cellStyle name="Normal 67 5 5" xfId="16419" xr:uid="{00000000-0005-0000-0000-000030400000}"/>
    <cellStyle name="Normal 67 6" xfId="16420" xr:uid="{00000000-0005-0000-0000-000031400000}"/>
    <cellStyle name="Normal 67 6 2" xfId="16421" xr:uid="{00000000-0005-0000-0000-000032400000}"/>
    <cellStyle name="Normal 67 6 2 2" xfId="16422" xr:uid="{00000000-0005-0000-0000-000033400000}"/>
    <cellStyle name="Normal 67 6 2 3" xfId="16423" xr:uid="{00000000-0005-0000-0000-000034400000}"/>
    <cellStyle name="Normal 67 6 2 4" xfId="16424" xr:uid="{00000000-0005-0000-0000-000035400000}"/>
    <cellStyle name="Normal 67 6 2 5" xfId="16425" xr:uid="{00000000-0005-0000-0000-000036400000}"/>
    <cellStyle name="Normal 67 6 2 6" xfId="16426" xr:uid="{00000000-0005-0000-0000-000037400000}"/>
    <cellStyle name="Normal 67 6 3" xfId="16427" xr:uid="{00000000-0005-0000-0000-000038400000}"/>
    <cellStyle name="Normal 67 6 3 2" xfId="16428" xr:uid="{00000000-0005-0000-0000-000039400000}"/>
    <cellStyle name="Normal 67 6 4" xfId="16429" xr:uid="{00000000-0005-0000-0000-00003A400000}"/>
    <cellStyle name="Normal 67 6 5" xfId="16430" xr:uid="{00000000-0005-0000-0000-00003B400000}"/>
    <cellStyle name="Normal 67 7" xfId="16431" xr:uid="{00000000-0005-0000-0000-00003C400000}"/>
    <cellStyle name="Normal 67 7 2" xfId="16432" xr:uid="{00000000-0005-0000-0000-00003D400000}"/>
    <cellStyle name="Normal 67 7 2 2" xfId="16433" xr:uid="{00000000-0005-0000-0000-00003E400000}"/>
    <cellStyle name="Normal 67 7 2 3" xfId="16434" xr:uid="{00000000-0005-0000-0000-00003F400000}"/>
    <cellStyle name="Normal 67 7 2 4" xfId="16435" xr:uid="{00000000-0005-0000-0000-000040400000}"/>
    <cellStyle name="Normal 67 7 2 5" xfId="16436" xr:uid="{00000000-0005-0000-0000-000041400000}"/>
    <cellStyle name="Normal 67 7 2 6" xfId="16437" xr:uid="{00000000-0005-0000-0000-000042400000}"/>
    <cellStyle name="Normal 67 7 3" xfId="16438" xr:uid="{00000000-0005-0000-0000-000043400000}"/>
    <cellStyle name="Normal 67 7 3 2" xfId="16439" xr:uid="{00000000-0005-0000-0000-000044400000}"/>
    <cellStyle name="Normal 67 7 4" xfId="16440" xr:uid="{00000000-0005-0000-0000-000045400000}"/>
    <cellStyle name="Normal 67 7 5" xfId="16441" xr:uid="{00000000-0005-0000-0000-000046400000}"/>
    <cellStyle name="Normal 67 8" xfId="16442" xr:uid="{00000000-0005-0000-0000-000047400000}"/>
    <cellStyle name="Normal 67 8 2" xfId="16443" xr:uid="{00000000-0005-0000-0000-000048400000}"/>
    <cellStyle name="Normal 67 8 2 2" xfId="16444" xr:uid="{00000000-0005-0000-0000-000049400000}"/>
    <cellStyle name="Normal 67 8 2 3" xfId="16445" xr:uid="{00000000-0005-0000-0000-00004A400000}"/>
    <cellStyle name="Normal 67 8 2 4" xfId="16446" xr:uid="{00000000-0005-0000-0000-00004B400000}"/>
    <cellStyle name="Normal 67 8 2 5" xfId="16447" xr:uid="{00000000-0005-0000-0000-00004C400000}"/>
    <cellStyle name="Normal 67 8 2 6" xfId="16448" xr:uid="{00000000-0005-0000-0000-00004D400000}"/>
    <cellStyle name="Normal 67 8 3" xfId="16449" xr:uid="{00000000-0005-0000-0000-00004E400000}"/>
    <cellStyle name="Normal 67 8 3 2" xfId="16450" xr:uid="{00000000-0005-0000-0000-00004F400000}"/>
    <cellStyle name="Normal 67 8 4" xfId="16451" xr:uid="{00000000-0005-0000-0000-000050400000}"/>
    <cellStyle name="Normal 67 8 5" xfId="16452" xr:uid="{00000000-0005-0000-0000-000051400000}"/>
    <cellStyle name="Normal 67 9" xfId="16453" xr:uid="{00000000-0005-0000-0000-000052400000}"/>
    <cellStyle name="Normal 67 9 2" xfId="16454" xr:uid="{00000000-0005-0000-0000-000053400000}"/>
    <cellStyle name="Normal 67 9 2 2" xfId="16455" xr:uid="{00000000-0005-0000-0000-000054400000}"/>
    <cellStyle name="Normal 67 9 2 3" xfId="16456" xr:uid="{00000000-0005-0000-0000-000055400000}"/>
    <cellStyle name="Normal 67 9 2 4" xfId="16457" xr:uid="{00000000-0005-0000-0000-000056400000}"/>
    <cellStyle name="Normal 67 9 2 5" xfId="16458" xr:uid="{00000000-0005-0000-0000-000057400000}"/>
    <cellStyle name="Normal 67 9 2 6" xfId="16459" xr:uid="{00000000-0005-0000-0000-000058400000}"/>
    <cellStyle name="Normal 67 9 3" xfId="16460" xr:uid="{00000000-0005-0000-0000-000059400000}"/>
    <cellStyle name="Normal 67 9 3 2" xfId="16461" xr:uid="{00000000-0005-0000-0000-00005A400000}"/>
    <cellStyle name="Normal 67 9 4" xfId="16462" xr:uid="{00000000-0005-0000-0000-00005B400000}"/>
    <cellStyle name="Normal 67 9 5" xfId="16463" xr:uid="{00000000-0005-0000-0000-00005C400000}"/>
    <cellStyle name="Normal 68" xfId="16464" xr:uid="{00000000-0005-0000-0000-00005D400000}"/>
    <cellStyle name="Normal 68 10" xfId="16465" xr:uid="{00000000-0005-0000-0000-00005E400000}"/>
    <cellStyle name="Normal 68 10 2" xfId="16466" xr:uid="{00000000-0005-0000-0000-00005F400000}"/>
    <cellStyle name="Normal 68 10 2 2" xfId="16467" xr:uid="{00000000-0005-0000-0000-000060400000}"/>
    <cellStyle name="Normal 68 10 2 3" xfId="16468" xr:uid="{00000000-0005-0000-0000-000061400000}"/>
    <cellStyle name="Normal 68 10 2 4" xfId="16469" xr:uid="{00000000-0005-0000-0000-000062400000}"/>
    <cellStyle name="Normal 68 10 2 5" xfId="16470" xr:uid="{00000000-0005-0000-0000-000063400000}"/>
    <cellStyle name="Normal 68 10 2 6" xfId="16471" xr:uid="{00000000-0005-0000-0000-000064400000}"/>
    <cellStyle name="Normal 68 10 3" xfId="16472" xr:uid="{00000000-0005-0000-0000-000065400000}"/>
    <cellStyle name="Normal 68 10 3 2" xfId="16473" xr:uid="{00000000-0005-0000-0000-000066400000}"/>
    <cellStyle name="Normal 68 10 4" xfId="16474" xr:uid="{00000000-0005-0000-0000-000067400000}"/>
    <cellStyle name="Normal 68 10 5" xfId="16475" xr:uid="{00000000-0005-0000-0000-000068400000}"/>
    <cellStyle name="Normal 68 11" xfId="16476" xr:uid="{00000000-0005-0000-0000-000069400000}"/>
    <cellStyle name="Normal 68 11 2" xfId="16477" xr:uid="{00000000-0005-0000-0000-00006A400000}"/>
    <cellStyle name="Normal 68 11 3" xfId="16478" xr:uid="{00000000-0005-0000-0000-00006B400000}"/>
    <cellStyle name="Normal 68 11 4" xfId="16479" xr:uid="{00000000-0005-0000-0000-00006C400000}"/>
    <cellStyle name="Normal 68 11 5" xfId="16480" xr:uid="{00000000-0005-0000-0000-00006D400000}"/>
    <cellStyle name="Normal 68 11 6" xfId="16481" xr:uid="{00000000-0005-0000-0000-00006E400000}"/>
    <cellStyle name="Normal 68 12" xfId="16482" xr:uid="{00000000-0005-0000-0000-00006F400000}"/>
    <cellStyle name="Normal 68 12 2" xfId="16483" xr:uid="{00000000-0005-0000-0000-000070400000}"/>
    <cellStyle name="Normal 68 13" xfId="16484" xr:uid="{00000000-0005-0000-0000-000071400000}"/>
    <cellStyle name="Normal 68 14" xfId="16485" xr:uid="{00000000-0005-0000-0000-000072400000}"/>
    <cellStyle name="Normal 68 2" xfId="16486" xr:uid="{00000000-0005-0000-0000-000073400000}"/>
    <cellStyle name="Normal 68 2 2" xfId="16487" xr:uid="{00000000-0005-0000-0000-000074400000}"/>
    <cellStyle name="Normal 68 2 2 2" xfId="16488" xr:uid="{00000000-0005-0000-0000-000075400000}"/>
    <cellStyle name="Normal 68 2 2 3" xfId="16489" xr:uid="{00000000-0005-0000-0000-000076400000}"/>
    <cellStyle name="Normal 68 2 2 4" xfId="16490" xr:uid="{00000000-0005-0000-0000-000077400000}"/>
    <cellStyle name="Normal 68 2 2 5" xfId="16491" xr:uid="{00000000-0005-0000-0000-000078400000}"/>
    <cellStyle name="Normal 68 2 2 6" xfId="16492" xr:uid="{00000000-0005-0000-0000-000079400000}"/>
    <cellStyle name="Normal 68 2 3" xfId="16493" xr:uid="{00000000-0005-0000-0000-00007A400000}"/>
    <cellStyle name="Normal 68 2 3 2" xfId="16494" xr:uid="{00000000-0005-0000-0000-00007B400000}"/>
    <cellStyle name="Normal 68 2 4" xfId="16495" xr:uid="{00000000-0005-0000-0000-00007C400000}"/>
    <cellStyle name="Normal 68 2 5" xfId="16496" xr:uid="{00000000-0005-0000-0000-00007D400000}"/>
    <cellStyle name="Normal 68 3" xfId="16497" xr:uid="{00000000-0005-0000-0000-00007E400000}"/>
    <cellStyle name="Normal 68 3 2" xfId="16498" xr:uid="{00000000-0005-0000-0000-00007F400000}"/>
    <cellStyle name="Normal 68 3 2 2" xfId="16499" xr:uid="{00000000-0005-0000-0000-000080400000}"/>
    <cellStyle name="Normal 68 3 2 3" xfId="16500" xr:uid="{00000000-0005-0000-0000-000081400000}"/>
    <cellStyle name="Normal 68 3 2 4" xfId="16501" xr:uid="{00000000-0005-0000-0000-000082400000}"/>
    <cellStyle name="Normal 68 3 2 5" xfId="16502" xr:uid="{00000000-0005-0000-0000-000083400000}"/>
    <cellStyle name="Normal 68 3 2 6" xfId="16503" xr:uid="{00000000-0005-0000-0000-000084400000}"/>
    <cellStyle name="Normal 68 3 3" xfId="16504" xr:uid="{00000000-0005-0000-0000-000085400000}"/>
    <cellStyle name="Normal 68 3 3 2" xfId="16505" xr:uid="{00000000-0005-0000-0000-000086400000}"/>
    <cellStyle name="Normal 68 3 4" xfId="16506" xr:uid="{00000000-0005-0000-0000-000087400000}"/>
    <cellStyle name="Normal 68 3 5" xfId="16507" xr:uid="{00000000-0005-0000-0000-000088400000}"/>
    <cellStyle name="Normal 68 4" xfId="16508" xr:uid="{00000000-0005-0000-0000-000089400000}"/>
    <cellStyle name="Normal 68 4 2" xfId="16509" xr:uid="{00000000-0005-0000-0000-00008A400000}"/>
    <cellStyle name="Normal 68 4 2 2" xfId="16510" xr:uid="{00000000-0005-0000-0000-00008B400000}"/>
    <cellStyle name="Normal 68 4 2 3" xfId="16511" xr:uid="{00000000-0005-0000-0000-00008C400000}"/>
    <cellStyle name="Normal 68 4 2 4" xfId="16512" xr:uid="{00000000-0005-0000-0000-00008D400000}"/>
    <cellStyle name="Normal 68 4 2 5" xfId="16513" xr:uid="{00000000-0005-0000-0000-00008E400000}"/>
    <cellStyle name="Normal 68 4 2 6" xfId="16514" xr:uid="{00000000-0005-0000-0000-00008F400000}"/>
    <cellStyle name="Normal 68 4 3" xfId="16515" xr:uid="{00000000-0005-0000-0000-000090400000}"/>
    <cellStyle name="Normal 68 4 3 2" xfId="16516" xr:uid="{00000000-0005-0000-0000-000091400000}"/>
    <cellStyle name="Normal 68 4 4" xfId="16517" xr:uid="{00000000-0005-0000-0000-000092400000}"/>
    <cellStyle name="Normal 68 4 5" xfId="16518" xr:uid="{00000000-0005-0000-0000-000093400000}"/>
    <cellStyle name="Normal 68 5" xfId="16519" xr:uid="{00000000-0005-0000-0000-000094400000}"/>
    <cellStyle name="Normal 68 5 2" xfId="16520" xr:uid="{00000000-0005-0000-0000-000095400000}"/>
    <cellStyle name="Normal 68 5 2 2" xfId="16521" xr:uid="{00000000-0005-0000-0000-000096400000}"/>
    <cellStyle name="Normal 68 5 2 3" xfId="16522" xr:uid="{00000000-0005-0000-0000-000097400000}"/>
    <cellStyle name="Normal 68 5 2 4" xfId="16523" xr:uid="{00000000-0005-0000-0000-000098400000}"/>
    <cellStyle name="Normal 68 5 2 5" xfId="16524" xr:uid="{00000000-0005-0000-0000-000099400000}"/>
    <cellStyle name="Normal 68 5 2 6" xfId="16525" xr:uid="{00000000-0005-0000-0000-00009A400000}"/>
    <cellStyle name="Normal 68 5 3" xfId="16526" xr:uid="{00000000-0005-0000-0000-00009B400000}"/>
    <cellStyle name="Normal 68 5 3 2" xfId="16527" xr:uid="{00000000-0005-0000-0000-00009C400000}"/>
    <cellStyle name="Normal 68 5 4" xfId="16528" xr:uid="{00000000-0005-0000-0000-00009D400000}"/>
    <cellStyle name="Normal 68 5 5" xfId="16529" xr:uid="{00000000-0005-0000-0000-00009E400000}"/>
    <cellStyle name="Normal 68 6" xfId="16530" xr:uid="{00000000-0005-0000-0000-00009F400000}"/>
    <cellStyle name="Normal 68 6 2" xfId="16531" xr:uid="{00000000-0005-0000-0000-0000A0400000}"/>
    <cellStyle name="Normal 68 6 2 2" xfId="16532" xr:uid="{00000000-0005-0000-0000-0000A1400000}"/>
    <cellStyle name="Normal 68 6 2 3" xfId="16533" xr:uid="{00000000-0005-0000-0000-0000A2400000}"/>
    <cellStyle name="Normal 68 6 2 4" xfId="16534" xr:uid="{00000000-0005-0000-0000-0000A3400000}"/>
    <cellStyle name="Normal 68 6 2 5" xfId="16535" xr:uid="{00000000-0005-0000-0000-0000A4400000}"/>
    <cellStyle name="Normal 68 6 2 6" xfId="16536" xr:uid="{00000000-0005-0000-0000-0000A5400000}"/>
    <cellStyle name="Normal 68 6 3" xfId="16537" xr:uid="{00000000-0005-0000-0000-0000A6400000}"/>
    <cellStyle name="Normal 68 6 3 2" xfId="16538" xr:uid="{00000000-0005-0000-0000-0000A7400000}"/>
    <cellStyle name="Normal 68 6 4" xfId="16539" xr:uid="{00000000-0005-0000-0000-0000A8400000}"/>
    <cellStyle name="Normal 68 6 5" xfId="16540" xr:uid="{00000000-0005-0000-0000-0000A9400000}"/>
    <cellStyle name="Normal 68 7" xfId="16541" xr:uid="{00000000-0005-0000-0000-0000AA400000}"/>
    <cellStyle name="Normal 68 7 2" xfId="16542" xr:uid="{00000000-0005-0000-0000-0000AB400000}"/>
    <cellStyle name="Normal 68 7 2 2" xfId="16543" xr:uid="{00000000-0005-0000-0000-0000AC400000}"/>
    <cellStyle name="Normal 68 7 2 3" xfId="16544" xr:uid="{00000000-0005-0000-0000-0000AD400000}"/>
    <cellStyle name="Normal 68 7 2 4" xfId="16545" xr:uid="{00000000-0005-0000-0000-0000AE400000}"/>
    <cellStyle name="Normal 68 7 2 5" xfId="16546" xr:uid="{00000000-0005-0000-0000-0000AF400000}"/>
    <cellStyle name="Normal 68 7 2 6" xfId="16547" xr:uid="{00000000-0005-0000-0000-0000B0400000}"/>
    <cellStyle name="Normal 68 7 3" xfId="16548" xr:uid="{00000000-0005-0000-0000-0000B1400000}"/>
    <cellStyle name="Normal 68 7 3 2" xfId="16549" xr:uid="{00000000-0005-0000-0000-0000B2400000}"/>
    <cellStyle name="Normal 68 7 4" xfId="16550" xr:uid="{00000000-0005-0000-0000-0000B3400000}"/>
    <cellStyle name="Normal 68 7 5" xfId="16551" xr:uid="{00000000-0005-0000-0000-0000B4400000}"/>
    <cellStyle name="Normal 68 8" xfId="16552" xr:uid="{00000000-0005-0000-0000-0000B5400000}"/>
    <cellStyle name="Normal 68 8 2" xfId="16553" xr:uid="{00000000-0005-0000-0000-0000B6400000}"/>
    <cellStyle name="Normal 68 8 2 2" xfId="16554" xr:uid="{00000000-0005-0000-0000-0000B7400000}"/>
    <cellStyle name="Normal 68 8 2 3" xfId="16555" xr:uid="{00000000-0005-0000-0000-0000B8400000}"/>
    <cellStyle name="Normal 68 8 2 4" xfId="16556" xr:uid="{00000000-0005-0000-0000-0000B9400000}"/>
    <cellStyle name="Normal 68 8 2 5" xfId="16557" xr:uid="{00000000-0005-0000-0000-0000BA400000}"/>
    <cellStyle name="Normal 68 8 2 6" xfId="16558" xr:uid="{00000000-0005-0000-0000-0000BB400000}"/>
    <cellStyle name="Normal 68 8 3" xfId="16559" xr:uid="{00000000-0005-0000-0000-0000BC400000}"/>
    <cellStyle name="Normal 68 8 3 2" xfId="16560" xr:uid="{00000000-0005-0000-0000-0000BD400000}"/>
    <cellStyle name="Normal 68 8 4" xfId="16561" xr:uid="{00000000-0005-0000-0000-0000BE400000}"/>
    <cellStyle name="Normal 68 8 5" xfId="16562" xr:uid="{00000000-0005-0000-0000-0000BF400000}"/>
    <cellStyle name="Normal 68 9" xfId="16563" xr:uid="{00000000-0005-0000-0000-0000C0400000}"/>
    <cellStyle name="Normal 68 9 2" xfId="16564" xr:uid="{00000000-0005-0000-0000-0000C1400000}"/>
    <cellStyle name="Normal 68 9 2 2" xfId="16565" xr:uid="{00000000-0005-0000-0000-0000C2400000}"/>
    <cellStyle name="Normal 68 9 2 3" xfId="16566" xr:uid="{00000000-0005-0000-0000-0000C3400000}"/>
    <cellStyle name="Normal 68 9 2 4" xfId="16567" xr:uid="{00000000-0005-0000-0000-0000C4400000}"/>
    <cellStyle name="Normal 68 9 2 5" xfId="16568" xr:uid="{00000000-0005-0000-0000-0000C5400000}"/>
    <cellStyle name="Normal 68 9 2 6" xfId="16569" xr:uid="{00000000-0005-0000-0000-0000C6400000}"/>
    <cellStyle name="Normal 68 9 3" xfId="16570" xr:uid="{00000000-0005-0000-0000-0000C7400000}"/>
    <cellStyle name="Normal 68 9 3 2" xfId="16571" xr:uid="{00000000-0005-0000-0000-0000C8400000}"/>
    <cellStyle name="Normal 68 9 4" xfId="16572" xr:uid="{00000000-0005-0000-0000-0000C9400000}"/>
    <cellStyle name="Normal 68 9 5" xfId="16573" xr:uid="{00000000-0005-0000-0000-0000CA400000}"/>
    <cellStyle name="Normal 69" xfId="16574" xr:uid="{00000000-0005-0000-0000-0000CB400000}"/>
    <cellStyle name="Normal 69 10" xfId="16575" xr:uid="{00000000-0005-0000-0000-0000CC400000}"/>
    <cellStyle name="Normal 69 10 2" xfId="16576" xr:uid="{00000000-0005-0000-0000-0000CD400000}"/>
    <cellStyle name="Normal 69 10 2 2" xfId="16577" xr:uid="{00000000-0005-0000-0000-0000CE400000}"/>
    <cellStyle name="Normal 69 10 2 3" xfId="16578" xr:uid="{00000000-0005-0000-0000-0000CF400000}"/>
    <cellStyle name="Normal 69 10 2 4" xfId="16579" xr:uid="{00000000-0005-0000-0000-0000D0400000}"/>
    <cellStyle name="Normal 69 10 2 5" xfId="16580" xr:uid="{00000000-0005-0000-0000-0000D1400000}"/>
    <cellStyle name="Normal 69 10 2 6" xfId="16581" xr:uid="{00000000-0005-0000-0000-0000D2400000}"/>
    <cellStyle name="Normal 69 10 3" xfId="16582" xr:uid="{00000000-0005-0000-0000-0000D3400000}"/>
    <cellStyle name="Normal 69 10 3 2" xfId="16583" xr:uid="{00000000-0005-0000-0000-0000D4400000}"/>
    <cellStyle name="Normal 69 10 4" xfId="16584" xr:uid="{00000000-0005-0000-0000-0000D5400000}"/>
    <cellStyle name="Normal 69 10 5" xfId="16585" xr:uid="{00000000-0005-0000-0000-0000D6400000}"/>
    <cellStyle name="Normal 69 11" xfId="16586" xr:uid="{00000000-0005-0000-0000-0000D7400000}"/>
    <cellStyle name="Normal 69 11 2" xfId="16587" xr:uid="{00000000-0005-0000-0000-0000D8400000}"/>
    <cellStyle name="Normal 69 11 3" xfId="16588" xr:uid="{00000000-0005-0000-0000-0000D9400000}"/>
    <cellStyle name="Normal 69 11 4" xfId="16589" xr:uid="{00000000-0005-0000-0000-0000DA400000}"/>
    <cellStyle name="Normal 69 11 5" xfId="16590" xr:uid="{00000000-0005-0000-0000-0000DB400000}"/>
    <cellStyle name="Normal 69 11 6" xfId="16591" xr:uid="{00000000-0005-0000-0000-0000DC400000}"/>
    <cellStyle name="Normal 69 12" xfId="16592" xr:uid="{00000000-0005-0000-0000-0000DD400000}"/>
    <cellStyle name="Normal 69 12 2" xfId="16593" xr:uid="{00000000-0005-0000-0000-0000DE400000}"/>
    <cellStyle name="Normal 69 13" xfId="16594" xr:uid="{00000000-0005-0000-0000-0000DF400000}"/>
    <cellStyle name="Normal 69 14" xfId="16595" xr:uid="{00000000-0005-0000-0000-0000E0400000}"/>
    <cellStyle name="Normal 69 2" xfId="16596" xr:uid="{00000000-0005-0000-0000-0000E1400000}"/>
    <cellStyle name="Normal 69 2 2" xfId="16597" xr:uid="{00000000-0005-0000-0000-0000E2400000}"/>
    <cellStyle name="Normal 69 2 2 2" xfId="16598" xr:uid="{00000000-0005-0000-0000-0000E3400000}"/>
    <cellStyle name="Normal 69 2 2 3" xfId="16599" xr:uid="{00000000-0005-0000-0000-0000E4400000}"/>
    <cellStyle name="Normal 69 2 2 4" xfId="16600" xr:uid="{00000000-0005-0000-0000-0000E5400000}"/>
    <cellStyle name="Normal 69 2 2 5" xfId="16601" xr:uid="{00000000-0005-0000-0000-0000E6400000}"/>
    <cellStyle name="Normal 69 2 2 6" xfId="16602" xr:uid="{00000000-0005-0000-0000-0000E7400000}"/>
    <cellStyle name="Normal 69 2 3" xfId="16603" xr:uid="{00000000-0005-0000-0000-0000E8400000}"/>
    <cellStyle name="Normal 69 2 3 2" xfId="16604" xr:uid="{00000000-0005-0000-0000-0000E9400000}"/>
    <cellStyle name="Normal 69 2 4" xfId="16605" xr:uid="{00000000-0005-0000-0000-0000EA400000}"/>
    <cellStyle name="Normal 69 2 5" xfId="16606" xr:uid="{00000000-0005-0000-0000-0000EB400000}"/>
    <cellStyle name="Normal 69 3" xfId="16607" xr:uid="{00000000-0005-0000-0000-0000EC400000}"/>
    <cellStyle name="Normal 69 3 2" xfId="16608" xr:uid="{00000000-0005-0000-0000-0000ED400000}"/>
    <cellStyle name="Normal 69 3 2 2" xfId="16609" xr:uid="{00000000-0005-0000-0000-0000EE400000}"/>
    <cellStyle name="Normal 69 3 2 3" xfId="16610" xr:uid="{00000000-0005-0000-0000-0000EF400000}"/>
    <cellStyle name="Normal 69 3 2 4" xfId="16611" xr:uid="{00000000-0005-0000-0000-0000F0400000}"/>
    <cellStyle name="Normal 69 3 2 5" xfId="16612" xr:uid="{00000000-0005-0000-0000-0000F1400000}"/>
    <cellStyle name="Normal 69 3 2 6" xfId="16613" xr:uid="{00000000-0005-0000-0000-0000F2400000}"/>
    <cellStyle name="Normal 69 3 3" xfId="16614" xr:uid="{00000000-0005-0000-0000-0000F3400000}"/>
    <cellStyle name="Normal 69 3 3 2" xfId="16615" xr:uid="{00000000-0005-0000-0000-0000F4400000}"/>
    <cellStyle name="Normal 69 3 4" xfId="16616" xr:uid="{00000000-0005-0000-0000-0000F5400000}"/>
    <cellStyle name="Normal 69 3 5" xfId="16617" xr:uid="{00000000-0005-0000-0000-0000F6400000}"/>
    <cellStyle name="Normal 69 4" xfId="16618" xr:uid="{00000000-0005-0000-0000-0000F7400000}"/>
    <cellStyle name="Normal 69 4 2" xfId="16619" xr:uid="{00000000-0005-0000-0000-0000F8400000}"/>
    <cellStyle name="Normal 69 4 2 2" xfId="16620" xr:uid="{00000000-0005-0000-0000-0000F9400000}"/>
    <cellStyle name="Normal 69 4 2 3" xfId="16621" xr:uid="{00000000-0005-0000-0000-0000FA400000}"/>
    <cellStyle name="Normal 69 4 2 4" xfId="16622" xr:uid="{00000000-0005-0000-0000-0000FB400000}"/>
    <cellStyle name="Normal 69 4 2 5" xfId="16623" xr:uid="{00000000-0005-0000-0000-0000FC400000}"/>
    <cellStyle name="Normal 69 4 2 6" xfId="16624" xr:uid="{00000000-0005-0000-0000-0000FD400000}"/>
    <cellStyle name="Normal 69 4 3" xfId="16625" xr:uid="{00000000-0005-0000-0000-0000FE400000}"/>
    <cellStyle name="Normal 69 4 3 2" xfId="16626" xr:uid="{00000000-0005-0000-0000-0000FF400000}"/>
    <cellStyle name="Normal 69 4 4" xfId="16627" xr:uid="{00000000-0005-0000-0000-000000410000}"/>
    <cellStyle name="Normal 69 4 5" xfId="16628" xr:uid="{00000000-0005-0000-0000-000001410000}"/>
    <cellStyle name="Normal 69 5" xfId="16629" xr:uid="{00000000-0005-0000-0000-000002410000}"/>
    <cellStyle name="Normal 69 5 2" xfId="16630" xr:uid="{00000000-0005-0000-0000-000003410000}"/>
    <cellStyle name="Normal 69 5 2 2" xfId="16631" xr:uid="{00000000-0005-0000-0000-000004410000}"/>
    <cellStyle name="Normal 69 5 2 3" xfId="16632" xr:uid="{00000000-0005-0000-0000-000005410000}"/>
    <cellStyle name="Normal 69 5 2 4" xfId="16633" xr:uid="{00000000-0005-0000-0000-000006410000}"/>
    <cellStyle name="Normal 69 5 2 5" xfId="16634" xr:uid="{00000000-0005-0000-0000-000007410000}"/>
    <cellStyle name="Normal 69 5 2 6" xfId="16635" xr:uid="{00000000-0005-0000-0000-000008410000}"/>
    <cellStyle name="Normal 69 5 3" xfId="16636" xr:uid="{00000000-0005-0000-0000-000009410000}"/>
    <cellStyle name="Normal 69 5 3 2" xfId="16637" xr:uid="{00000000-0005-0000-0000-00000A410000}"/>
    <cellStyle name="Normal 69 5 4" xfId="16638" xr:uid="{00000000-0005-0000-0000-00000B410000}"/>
    <cellStyle name="Normal 69 5 5" xfId="16639" xr:uid="{00000000-0005-0000-0000-00000C410000}"/>
    <cellStyle name="Normal 69 6" xfId="16640" xr:uid="{00000000-0005-0000-0000-00000D410000}"/>
    <cellStyle name="Normal 69 6 2" xfId="16641" xr:uid="{00000000-0005-0000-0000-00000E410000}"/>
    <cellStyle name="Normal 69 6 2 2" xfId="16642" xr:uid="{00000000-0005-0000-0000-00000F410000}"/>
    <cellStyle name="Normal 69 6 2 3" xfId="16643" xr:uid="{00000000-0005-0000-0000-000010410000}"/>
    <cellStyle name="Normal 69 6 2 4" xfId="16644" xr:uid="{00000000-0005-0000-0000-000011410000}"/>
    <cellStyle name="Normal 69 6 2 5" xfId="16645" xr:uid="{00000000-0005-0000-0000-000012410000}"/>
    <cellStyle name="Normal 69 6 2 6" xfId="16646" xr:uid="{00000000-0005-0000-0000-000013410000}"/>
    <cellStyle name="Normal 69 6 3" xfId="16647" xr:uid="{00000000-0005-0000-0000-000014410000}"/>
    <cellStyle name="Normal 69 6 3 2" xfId="16648" xr:uid="{00000000-0005-0000-0000-000015410000}"/>
    <cellStyle name="Normal 69 6 4" xfId="16649" xr:uid="{00000000-0005-0000-0000-000016410000}"/>
    <cellStyle name="Normal 69 6 5" xfId="16650" xr:uid="{00000000-0005-0000-0000-000017410000}"/>
    <cellStyle name="Normal 69 7" xfId="16651" xr:uid="{00000000-0005-0000-0000-000018410000}"/>
    <cellStyle name="Normal 69 7 2" xfId="16652" xr:uid="{00000000-0005-0000-0000-000019410000}"/>
    <cellStyle name="Normal 69 7 2 2" xfId="16653" xr:uid="{00000000-0005-0000-0000-00001A410000}"/>
    <cellStyle name="Normal 69 7 2 3" xfId="16654" xr:uid="{00000000-0005-0000-0000-00001B410000}"/>
    <cellStyle name="Normal 69 7 2 4" xfId="16655" xr:uid="{00000000-0005-0000-0000-00001C410000}"/>
    <cellStyle name="Normal 69 7 2 5" xfId="16656" xr:uid="{00000000-0005-0000-0000-00001D410000}"/>
    <cellStyle name="Normal 69 7 2 6" xfId="16657" xr:uid="{00000000-0005-0000-0000-00001E410000}"/>
    <cellStyle name="Normal 69 7 3" xfId="16658" xr:uid="{00000000-0005-0000-0000-00001F410000}"/>
    <cellStyle name="Normal 69 7 3 2" xfId="16659" xr:uid="{00000000-0005-0000-0000-000020410000}"/>
    <cellStyle name="Normal 69 7 4" xfId="16660" xr:uid="{00000000-0005-0000-0000-000021410000}"/>
    <cellStyle name="Normal 69 7 5" xfId="16661" xr:uid="{00000000-0005-0000-0000-000022410000}"/>
    <cellStyle name="Normal 69 8" xfId="16662" xr:uid="{00000000-0005-0000-0000-000023410000}"/>
    <cellStyle name="Normal 69 8 2" xfId="16663" xr:uid="{00000000-0005-0000-0000-000024410000}"/>
    <cellStyle name="Normal 69 8 2 2" xfId="16664" xr:uid="{00000000-0005-0000-0000-000025410000}"/>
    <cellStyle name="Normal 69 8 2 3" xfId="16665" xr:uid="{00000000-0005-0000-0000-000026410000}"/>
    <cellStyle name="Normal 69 8 2 4" xfId="16666" xr:uid="{00000000-0005-0000-0000-000027410000}"/>
    <cellStyle name="Normal 69 8 2 5" xfId="16667" xr:uid="{00000000-0005-0000-0000-000028410000}"/>
    <cellStyle name="Normal 69 8 2 6" xfId="16668" xr:uid="{00000000-0005-0000-0000-000029410000}"/>
    <cellStyle name="Normal 69 8 3" xfId="16669" xr:uid="{00000000-0005-0000-0000-00002A410000}"/>
    <cellStyle name="Normal 69 8 3 2" xfId="16670" xr:uid="{00000000-0005-0000-0000-00002B410000}"/>
    <cellStyle name="Normal 69 8 4" xfId="16671" xr:uid="{00000000-0005-0000-0000-00002C410000}"/>
    <cellStyle name="Normal 69 8 5" xfId="16672" xr:uid="{00000000-0005-0000-0000-00002D410000}"/>
    <cellStyle name="Normal 69 9" xfId="16673" xr:uid="{00000000-0005-0000-0000-00002E410000}"/>
    <cellStyle name="Normal 69 9 2" xfId="16674" xr:uid="{00000000-0005-0000-0000-00002F410000}"/>
    <cellStyle name="Normal 69 9 2 2" xfId="16675" xr:uid="{00000000-0005-0000-0000-000030410000}"/>
    <cellStyle name="Normal 69 9 2 3" xfId="16676" xr:uid="{00000000-0005-0000-0000-000031410000}"/>
    <cellStyle name="Normal 69 9 2 4" xfId="16677" xr:uid="{00000000-0005-0000-0000-000032410000}"/>
    <cellStyle name="Normal 69 9 2 5" xfId="16678" xr:uid="{00000000-0005-0000-0000-000033410000}"/>
    <cellStyle name="Normal 69 9 2 6" xfId="16679" xr:uid="{00000000-0005-0000-0000-000034410000}"/>
    <cellStyle name="Normal 69 9 3" xfId="16680" xr:uid="{00000000-0005-0000-0000-000035410000}"/>
    <cellStyle name="Normal 69 9 3 2" xfId="16681" xr:uid="{00000000-0005-0000-0000-000036410000}"/>
    <cellStyle name="Normal 69 9 4" xfId="16682" xr:uid="{00000000-0005-0000-0000-000037410000}"/>
    <cellStyle name="Normal 69 9 5" xfId="16683" xr:uid="{00000000-0005-0000-0000-000038410000}"/>
    <cellStyle name="Normal 7" xfId="3" xr:uid="{00000000-0005-0000-0000-000039410000}"/>
    <cellStyle name="Normal 7 10" xfId="16685" xr:uid="{00000000-0005-0000-0000-00003A410000}"/>
    <cellStyle name="Normal 7 10 2" xfId="16686" xr:uid="{00000000-0005-0000-0000-00003B410000}"/>
    <cellStyle name="Normal 7 10 3" xfId="16687" xr:uid="{00000000-0005-0000-0000-00003C410000}"/>
    <cellStyle name="Normal 7 11" xfId="16688" xr:uid="{00000000-0005-0000-0000-00003D410000}"/>
    <cellStyle name="Normal 7 11 2" xfId="16689" xr:uid="{00000000-0005-0000-0000-00003E410000}"/>
    <cellStyle name="Normal 7 11 3" xfId="16690" xr:uid="{00000000-0005-0000-0000-00003F410000}"/>
    <cellStyle name="Normal 7 12" xfId="16691" xr:uid="{00000000-0005-0000-0000-000040410000}"/>
    <cellStyle name="Normal 7 12 2" xfId="16692" xr:uid="{00000000-0005-0000-0000-000041410000}"/>
    <cellStyle name="Normal 7 12 3" xfId="16693" xr:uid="{00000000-0005-0000-0000-000042410000}"/>
    <cellStyle name="Normal 7 13" xfId="16694" xr:uid="{00000000-0005-0000-0000-000043410000}"/>
    <cellStyle name="Normal 7 13 2" xfId="16695" xr:uid="{00000000-0005-0000-0000-000044410000}"/>
    <cellStyle name="Normal 7 13 3" xfId="16696" xr:uid="{00000000-0005-0000-0000-000045410000}"/>
    <cellStyle name="Normal 7 14" xfId="16697" xr:uid="{00000000-0005-0000-0000-000046410000}"/>
    <cellStyle name="Normal 7 14 2" xfId="16698" xr:uid="{00000000-0005-0000-0000-000047410000}"/>
    <cellStyle name="Normal 7 14 3" xfId="16699" xr:uid="{00000000-0005-0000-0000-000048410000}"/>
    <cellStyle name="Normal 7 15" xfId="16700" xr:uid="{00000000-0005-0000-0000-000049410000}"/>
    <cellStyle name="Normal 7 15 2" xfId="16701" xr:uid="{00000000-0005-0000-0000-00004A410000}"/>
    <cellStyle name="Normal 7 15 3" xfId="16702" xr:uid="{00000000-0005-0000-0000-00004B410000}"/>
    <cellStyle name="Normal 7 16" xfId="16703" xr:uid="{00000000-0005-0000-0000-00004C410000}"/>
    <cellStyle name="Normal 7 17" xfId="16704" xr:uid="{00000000-0005-0000-0000-00004D410000}"/>
    <cellStyle name="Normal 7 18" xfId="16705" xr:uid="{00000000-0005-0000-0000-00004E410000}"/>
    <cellStyle name="Normal 7 19" xfId="16706" xr:uid="{00000000-0005-0000-0000-00004F410000}"/>
    <cellStyle name="Normal 7 2" xfId="16707" xr:uid="{00000000-0005-0000-0000-000050410000}"/>
    <cellStyle name="Normal 7 2 2" xfId="16708" xr:uid="{00000000-0005-0000-0000-000051410000}"/>
    <cellStyle name="Normal 7 2 2 2" xfId="16709" xr:uid="{00000000-0005-0000-0000-000052410000}"/>
    <cellStyle name="Normal 7 2 2 2 2" xfId="16710" xr:uid="{00000000-0005-0000-0000-000053410000}"/>
    <cellStyle name="Normal 7 2 2 2 3" xfId="16711" xr:uid="{00000000-0005-0000-0000-000054410000}"/>
    <cellStyle name="Normal 7 2 2 3" xfId="16712" xr:uid="{00000000-0005-0000-0000-000055410000}"/>
    <cellStyle name="Normal 7 2 2 3 2" xfId="16713" xr:uid="{00000000-0005-0000-0000-000056410000}"/>
    <cellStyle name="Normal 7 2 2 3 3" xfId="16714" xr:uid="{00000000-0005-0000-0000-000057410000}"/>
    <cellStyle name="Normal 7 2 2 4" xfId="16715" xr:uid="{00000000-0005-0000-0000-000058410000}"/>
    <cellStyle name="Normal 7 2 2 5" xfId="16716" xr:uid="{00000000-0005-0000-0000-000059410000}"/>
    <cellStyle name="Normal 7 2 2 6" xfId="16717" xr:uid="{00000000-0005-0000-0000-00005A410000}"/>
    <cellStyle name="Normal 7 2 2 7" xfId="16718" xr:uid="{00000000-0005-0000-0000-00005B410000}"/>
    <cellStyle name="Normal 7 2 3" xfId="16719" xr:uid="{00000000-0005-0000-0000-00005C410000}"/>
    <cellStyle name="Normal 7 2 3 2" xfId="16720" xr:uid="{00000000-0005-0000-0000-00005D410000}"/>
    <cellStyle name="Normal 7 2 4" xfId="16721" xr:uid="{00000000-0005-0000-0000-00005E410000}"/>
    <cellStyle name="Normal 7 2 5" xfId="16722" xr:uid="{00000000-0005-0000-0000-00005F410000}"/>
    <cellStyle name="Normal 7 2 6" xfId="16723" xr:uid="{00000000-0005-0000-0000-000060410000}"/>
    <cellStyle name="Normal 7 2 7" xfId="16724" xr:uid="{00000000-0005-0000-0000-000061410000}"/>
    <cellStyle name="Normal 7 20" xfId="16725" xr:uid="{00000000-0005-0000-0000-000062410000}"/>
    <cellStyle name="Normal 7 21" xfId="16684" xr:uid="{00000000-0005-0000-0000-000063410000}"/>
    <cellStyle name="Normal 7 3" xfId="16726" xr:uid="{00000000-0005-0000-0000-000064410000}"/>
    <cellStyle name="Normal 7 3 2" xfId="16727" xr:uid="{00000000-0005-0000-0000-000065410000}"/>
    <cellStyle name="Normal 7 3 2 2" xfId="16728" xr:uid="{00000000-0005-0000-0000-000066410000}"/>
    <cellStyle name="Normal 7 3 2 2 2" xfId="16729" xr:uid="{00000000-0005-0000-0000-000067410000}"/>
    <cellStyle name="Normal 7 3 2 3" xfId="16730" xr:uid="{00000000-0005-0000-0000-000068410000}"/>
    <cellStyle name="Normal 7 3 2 4" xfId="16731" xr:uid="{00000000-0005-0000-0000-000069410000}"/>
    <cellStyle name="Normal 7 3 2 5" xfId="16732" xr:uid="{00000000-0005-0000-0000-00006A410000}"/>
    <cellStyle name="Normal 7 3 2 6" xfId="16733" xr:uid="{00000000-0005-0000-0000-00006B410000}"/>
    <cellStyle name="Normal 7 3 3" xfId="16734" xr:uid="{00000000-0005-0000-0000-00006C410000}"/>
    <cellStyle name="Normal 7 3 3 2" xfId="16735" xr:uid="{00000000-0005-0000-0000-00006D410000}"/>
    <cellStyle name="Normal 7 3 3 3" xfId="16736" xr:uid="{00000000-0005-0000-0000-00006E410000}"/>
    <cellStyle name="Normal 7 3 3 4" xfId="16737" xr:uid="{00000000-0005-0000-0000-00006F410000}"/>
    <cellStyle name="Normal 7 3 4" xfId="16738" xr:uid="{00000000-0005-0000-0000-000070410000}"/>
    <cellStyle name="Normal 7 3 4 2" xfId="16739" xr:uid="{00000000-0005-0000-0000-000071410000}"/>
    <cellStyle name="Normal 7 3 4 3" xfId="16740" xr:uid="{00000000-0005-0000-0000-000072410000}"/>
    <cellStyle name="Normal 7 3 5" xfId="16741" xr:uid="{00000000-0005-0000-0000-000073410000}"/>
    <cellStyle name="Normal 7 3 5 2" xfId="16742" xr:uid="{00000000-0005-0000-0000-000074410000}"/>
    <cellStyle name="Normal 7 3 6" xfId="16743" xr:uid="{00000000-0005-0000-0000-000075410000}"/>
    <cellStyle name="Normal 7 3 7" xfId="16744" xr:uid="{00000000-0005-0000-0000-000076410000}"/>
    <cellStyle name="Normal 7 3 8" xfId="16745" xr:uid="{00000000-0005-0000-0000-000077410000}"/>
    <cellStyle name="Normal 7 3 9" xfId="16746" xr:uid="{00000000-0005-0000-0000-000078410000}"/>
    <cellStyle name="Normal 7 4" xfId="16747" xr:uid="{00000000-0005-0000-0000-000079410000}"/>
    <cellStyle name="Normal 7 4 2" xfId="16748" xr:uid="{00000000-0005-0000-0000-00007A410000}"/>
    <cellStyle name="Normal 7 4 2 2" xfId="16749" xr:uid="{00000000-0005-0000-0000-00007B410000}"/>
    <cellStyle name="Normal 7 4 2 3" xfId="16750" xr:uid="{00000000-0005-0000-0000-00007C410000}"/>
    <cellStyle name="Normal 7 4 3" xfId="16751" xr:uid="{00000000-0005-0000-0000-00007D410000}"/>
    <cellStyle name="Normal 7 4 3 2" xfId="16752" xr:uid="{00000000-0005-0000-0000-00007E410000}"/>
    <cellStyle name="Normal 7 4 4" xfId="16753" xr:uid="{00000000-0005-0000-0000-00007F410000}"/>
    <cellStyle name="Normal 7 4 5" xfId="16754" xr:uid="{00000000-0005-0000-0000-000080410000}"/>
    <cellStyle name="Normal 7 5" xfId="16755" xr:uid="{00000000-0005-0000-0000-000081410000}"/>
    <cellStyle name="Normal 7 5 2" xfId="16756" xr:uid="{00000000-0005-0000-0000-000082410000}"/>
    <cellStyle name="Normal 7 5 3" xfId="16757" xr:uid="{00000000-0005-0000-0000-000083410000}"/>
    <cellStyle name="Normal 7 5 4" xfId="16758" xr:uid="{00000000-0005-0000-0000-000084410000}"/>
    <cellStyle name="Normal 7 6" xfId="16759" xr:uid="{00000000-0005-0000-0000-000085410000}"/>
    <cellStyle name="Normal 7 6 2" xfId="16760" xr:uid="{00000000-0005-0000-0000-000086410000}"/>
    <cellStyle name="Normal 7 6 3" xfId="16761" xr:uid="{00000000-0005-0000-0000-000087410000}"/>
    <cellStyle name="Normal 7 7" xfId="16762" xr:uid="{00000000-0005-0000-0000-000088410000}"/>
    <cellStyle name="Normal 7 7 2" xfId="16763" xr:uid="{00000000-0005-0000-0000-000089410000}"/>
    <cellStyle name="Normal 7 7 3" xfId="16764" xr:uid="{00000000-0005-0000-0000-00008A410000}"/>
    <cellStyle name="Normal 7 8" xfId="16765" xr:uid="{00000000-0005-0000-0000-00008B410000}"/>
    <cellStyle name="Normal 7 8 2" xfId="16766" xr:uid="{00000000-0005-0000-0000-00008C410000}"/>
    <cellStyle name="Normal 7 8 3" xfId="16767" xr:uid="{00000000-0005-0000-0000-00008D410000}"/>
    <cellStyle name="Normal 7 9" xfId="16768" xr:uid="{00000000-0005-0000-0000-00008E410000}"/>
    <cellStyle name="Normal 7 9 2" xfId="16769" xr:uid="{00000000-0005-0000-0000-00008F410000}"/>
    <cellStyle name="Normal 7 9 3" xfId="16770" xr:uid="{00000000-0005-0000-0000-000090410000}"/>
    <cellStyle name="Normal 70" xfId="16771" xr:uid="{00000000-0005-0000-0000-000091410000}"/>
    <cellStyle name="Normal 70 10" xfId="16772" xr:uid="{00000000-0005-0000-0000-000092410000}"/>
    <cellStyle name="Normal 70 10 2" xfId="16773" xr:uid="{00000000-0005-0000-0000-000093410000}"/>
    <cellStyle name="Normal 70 10 2 2" xfId="16774" xr:uid="{00000000-0005-0000-0000-000094410000}"/>
    <cellStyle name="Normal 70 10 2 3" xfId="16775" xr:uid="{00000000-0005-0000-0000-000095410000}"/>
    <cellStyle name="Normal 70 10 2 4" xfId="16776" xr:uid="{00000000-0005-0000-0000-000096410000}"/>
    <cellStyle name="Normal 70 10 2 5" xfId="16777" xr:uid="{00000000-0005-0000-0000-000097410000}"/>
    <cellStyle name="Normal 70 10 2 6" xfId="16778" xr:uid="{00000000-0005-0000-0000-000098410000}"/>
    <cellStyle name="Normal 70 10 3" xfId="16779" xr:uid="{00000000-0005-0000-0000-000099410000}"/>
    <cellStyle name="Normal 70 10 3 2" xfId="16780" xr:uid="{00000000-0005-0000-0000-00009A410000}"/>
    <cellStyle name="Normal 70 10 4" xfId="16781" xr:uid="{00000000-0005-0000-0000-00009B410000}"/>
    <cellStyle name="Normal 70 10 5" xfId="16782" xr:uid="{00000000-0005-0000-0000-00009C410000}"/>
    <cellStyle name="Normal 70 11" xfId="16783" xr:uid="{00000000-0005-0000-0000-00009D410000}"/>
    <cellStyle name="Normal 70 11 2" xfId="16784" xr:uid="{00000000-0005-0000-0000-00009E410000}"/>
    <cellStyle name="Normal 70 11 3" xfId="16785" xr:uid="{00000000-0005-0000-0000-00009F410000}"/>
    <cellStyle name="Normal 70 11 4" xfId="16786" xr:uid="{00000000-0005-0000-0000-0000A0410000}"/>
    <cellStyle name="Normal 70 11 5" xfId="16787" xr:uid="{00000000-0005-0000-0000-0000A1410000}"/>
    <cellStyle name="Normal 70 11 6" xfId="16788" xr:uid="{00000000-0005-0000-0000-0000A2410000}"/>
    <cellStyle name="Normal 70 12" xfId="16789" xr:uid="{00000000-0005-0000-0000-0000A3410000}"/>
    <cellStyle name="Normal 70 12 2" xfId="16790" xr:uid="{00000000-0005-0000-0000-0000A4410000}"/>
    <cellStyle name="Normal 70 13" xfId="16791" xr:uid="{00000000-0005-0000-0000-0000A5410000}"/>
    <cellStyle name="Normal 70 14" xfId="16792" xr:uid="{00000000-0005-0000-0000-0000A6410000}"/>
    <cellStyle name="Normal 70 2" xfId="16793" xr:uid="{00000000-0005-0000-0000-0000A7410000}"/>
    <cellStyle name="Normal 70 2 2" xfId="16794" xr:uid="{00000000-0005-0000-0000-0000A8410000}"/>
    <cellStyle name="Normal 70 2 2 2" xfId="16795" xr:uid="{00000000-0005-0000-0000-0000A9410000}"/>
    <cellStyle name="Normal 70 2 2 3" xfId="16796" xr:uid="{00000000-0005-0000-0000-0000AA410000}"/>
    <cellStyle name="Normal 70 2 2 4" xfId="16797" xr:uid="{00000000-0005-0000-0000-0000AB410000}"/>
    <cellStyle name="Normal 70 2 2 5" xfId="16798" xr:uid="{00000000-0005-0000-0000-0000AC410000}"/>
    <cellStyle name="Normal 70 2 2 6" xfId="16799" xr:uid="{00000000-0005-0000-0000-0000AD410000}"/>
    <cellStyle name="Normal 70 2 3" xfId="16800" xr:uid="{00000000-0005-0000-0000-0000AE410000}"/>
    <cellStyle name="Normal 70 2 3 2" xfId="16801" xr:uid="{00000000-0005-0000-0000-0000AF410000}"/>
    <cellStyle name="Normal 70 2 4" xfId="16802" xr:uid="{00000000-0005-0000-0000-0000B0410000}"/>
    <cellStyle name="Normal 70 2 5" xfId="16803" xr:uid="{00000000-0005-0000-0000-0000B1410000}"/>
    <cellStyle name="Normal 70 3" xfId="16804" xr:uid="{00000000-0005-0000-0000-0000B2410000}"/>
    <cellStyle name="Normal 70 3 2" xfId="16805" xr:uid="{00000000-0005-0000-0000-0000B3410000}"/>
    <cellStyle name="Normal 70 3 2 2" xfId="16806" xr:uid="{00000000-0005-0000-0000-0000B4410000}"/>
    <cellStyle name="Normal 70 3 2 3" xfId="16807" xr:uid="{00000000-0005-0000-0000-0000B5410000}"/>
    <cellStyle name="Normal 70 3 2 4" xfId="16808" xr:uid="{00000000-0005-0000-0000-0000B6410000}"/>
    <cellStyle name="Normal 70 3 2 5" xfId="16809" xr:uid="{00000000-0005-0000-0000-0000B7410000}"/>
    <cellStyle name="Normal 70 3 2 6" xfId="16810" xr:uid="{00000000-0005-0000-0000-0000B8410000}"/>
    <cellStyle name="Normal 70 3 3" xfId="16811" xr:uid="{00000000-0005-0000-0000-0000B9410000}"/>
    <cellStyle name="Normal 70 3 3 2" xfId="16812" xr:uid="{00000000-0005-0000-0000-0000BA410000}"/>
    <cellStyle name="Normal 70 3 4" xfId="16813" xr:uid="{00000000-0005-0000-0000-0000BB410000}"/>
    <cellStyle name="Normal 70 3 5" xfId="16814" xr:uid="{00000000-0005-0000-0000-0000BC410000}"/>
    <cellStyle name="Normal 70 4" xfId="16815" xr:uid="{00000000-0005-0000-0000-0000BD410000}"/>
    <cellStyle name="Normal 70 4 2" xfId="16816" xr:uid="{00000000-0005-0000-0000-0000BE410000}"/>
    <cellStyle name="Normal 70 4 2 2" xfId="16817" xr:uid="{00000000-0005-0000-0000-0000BF410000}"/>
    <cellStyle name="Normal 70 4 2 3" xfId="16818" xr:uid="{00000000-0005-0000-0000-0000C0410000}"/>
    <cellStyle name="Normal 70 4 2 4" xfId="16819" xr:uid="{00000000-0005-0000-0000-0000C1410000}"/>
    <cellStyle name="Normal 70 4 2 5" xfId="16820" xr:uid="{00000000-0005-0000-0000-0000C2410000}"/>
    <cellStyle name="Normal 70 4 2 6" xfId="16821" xr:uid="{00000000-0005-0000-0000-0000C3410000}"/>
    <cellStyle name="Normal 70 4 3" xfId="16822" xr:uid="{00000000-0005-0000-0000-0000C4410000}"/>
    <cellStyle name="Normal 70 4 3 2" xfId="16823" xr:uid="{00000000-0005-0000-0000-0000C5410000}"/>
    <cellStyle name="Normal 70 4 4" xfId="16824" xr:uid="{00000000-0005-0000-0000-0000C6410000}"/>
    <cellStyle name="Normal 70 4 5" xfId="16825" xr:uid="{00000000-0005-0000-0000-0000C7410000}"/>
    <cellStyle name="Normal 70 5" xfId="16826" xr:uid="{00000000-0005-0000-0000-0000C8410000}"/>
    <cellStyle name="Normal 70 5 2" xfId="16827" xr:uid="{00000000-0005-0000-0000-0000C9410000}"/>
    <cellStyle name="Normal 70 5 2 2" xfId="16828" xr:uid="{00000000-0005-0000-0000-0000CA410000}"/>
    <cellStyle name="Normal 70 5 2 3" xfId="16829" xr:uid="{00000000-0005-0000-0000-0000CB410000}"/>
    <cellStyle name="Normal 70 5 2 4" xfId="16830" xr:uid="{00000000-0005-0000-0000-0000CC410000}"/>
    <cellStyle name="Normal 70 5 2 5" xfId="16831" xr:uid="{00000000-0005-0000-0000-0000CD410000}"/>
    <cellStyle name="Normal 70 5 2 6" xfId="16832" xr:uid="{00000000-0005-0000-0000-0000CE410000}"/>
    <cellStyle name="Normal 70 5 3" xfId="16833" xr:uid="{00000000-0005-0000-0000-0000CF410000}"/>
    <cellStyle name="Normal 70 5 3 2" xfId="16834" xr:uid="{00000000-0005-0000-0000-0000D0410000}"/>
    <cellStyle name="Normal 70 5 4" xfId="16835" xr:uid="{00000000-0005-0000-0000-0000D1410000}"/>
    <cellStyle name="Normal 70 5 5" xfId="16836" xr:uid="{00000000-0005-0000-0000-0000D2410000}"/>
    <cellStyle name="Normal 70 6" xfId="16837" xr:uid="{00000000-0005-0000-0000-0000D3410000}"/>
    <cellStyle name="Normal 70 6 2" xfId="16838" xr:uid="{00000000-0005-0000-0000-0000D4410000}"/>
    <cellStyle name="Normal 70 6 2 2" xfId="16839" xr:uid="{00000000-0005-0000-0000-0000D5410000}"/>
    <cellStyle name="Normal 70 6 2 3" xfId="16840" xr:uid="{00000000-0005-0000-0000-0000D6410000}"/>
    <cellStyle name="Normal 70 6 2 4" xfId="16841" xr:uid="{00000000-0005-0000-0000-0000D7410000}"/>
    <cellStyle name="Normal 70 6 2 5" xfId="16842" xr:uid="{00000000-0005-0000-0000-0000D8410000}"/>
    <cellStyle name="Normal 70 6 2 6" xfId="16843" xr:uid="{00000000-0005-0000-0000-0000D9410000}"/>
    <cellStyle name="Normal 70 6 3" xfId="16844" xr:uid="{00000000-0005-0000-0000-0000DA410000}"/>
    <cellStyle name="Normal 70 6 3 2" xfId="16845" xr:uid="{00000000-0005-0000-0000-0000DB410000}"/>
    <cellStyle name="Normal 70 6 4" xfId="16846" xr:uid="{00000000-0005-0000-0000-0000DC410000}"/>
    <cellStyle name="Normal 70 6 5" xfId="16847" xr:uid="{00000000-0005-0000-0000-0000DD410000}"/>
    <cellStyle name="Normal 70 7" xfId="16848" xr:uid="{00000000-0005-0000-0000-0000DE410000}"/>
    <cellStyle name="Normal 70 7 2" xfId="16849" xr:uid="{00000000-0005-0000-0000-0000DF410000}"/>
    <cellStyle name="Normal 70 7 2 2" xfId="16850" xr:uid="{00000000-0005-0000-0000-0000E0410000}"/>
    <cellStyle name="Normal 70 7 2 3" xfId="16851" xr:uid="{00000000-0005-0000-0000-0000E1410000}"/>
    <cellStyle name="Normal 70 7 2 4" xfId="16852" xr:uid="{00000000-0005-0000-0000-0000E2410000}"/>
    <cellStyle name="Normal 70 7 2 5" xfId="16853" xr:uid="{00000000-0005-0000-0000-0000E3410000}"/>
    <cellStyle name="Normal 70 7 2 6" xfId="16854" xr:uid="{00000000-0005-0000-0000-0000E4410000}"/>
    <cellStyle name="Normal 70 7 3" xfId="16855" xr:uid="{00000000-0005-0000-0000-0000E5410000}"/>
    <cellStyle name="Normal 70 7 3 2" xfId="16856" xr:uid="{00000000-0005-0000-0000-0000E6410000}"/>
    <cellStyle name="Normal 70 7 4" xfId="16857" xr:uid="{00000000-0005-0000-0000-0000E7410000}"/>
    <cellStyle name="Normal 70 7 5" xfId="16858" xr:uid="{00000000-0005-0000-0000-0000E8410000}"/>
    <cellStyle name="Normal 70 8" xfId="16859" xr:uid="{00000000-0005-0000-0000-0000E9410000}"/>
    <cellStyle name="Normal 70 8 2" xfId="16860" xr:uid="{00000000-0005-0000-0000-0000EA410000}"/>
    <cellStyle name="Normal 70 8 2 2" xfId="16861" xr:uid="{00000000-0005-0000-0000-0000EB410000}"/>
    <cellStyle name="Normal 70 8 2 3" xfId="16862" xr:uid="{00000000-0005-0000-0000-0000EC410000}"/>
    <cellStyle name="Normal 70 8 2 4" xfId="16863" xr:uid="{00000000-0005-0000-0000-0000ED410000}"/>
    <cellStyle name="Normal 70 8 2 5" xfId="16864" xr:uid="{00000000-0005-0000-0000-0000EE410000}"/>
    <cellStyle name="Normal 70 8 2 6" xfId="16865" xr:uid="{00000000-0005-0000-0000-0000EF410000}"/>
    <cellStyle name="Normal 70 8 3" xfId="16866" xr:uid="{00000000-0005-0000-0000-0000F0410000}"/>
    <cellStyle name="Normal 70 8 3 2" xfId="16867" xr:uid="{00000000-0005-0000-0000-0000F1410000}"/>
    <cellStyle name="Normal 70 8 4" xfId="16868" xr:uid="{00000000-0005-0000-0000-0000F2410000}"/>
    <cellStyle name="Normal 70 8 5" xfId="16869" xr:uid="{00000000-0005-0000-0000-0000F3410000}"/>
    <cellStyle name="Normal 70 9" xfId="16870" xr:uid="{00000000-0005-0000-0000-0000F4410000}"/>
    <cellStyle name="Normal 70 9 2" xfId="16871" xr:uid="{00000000-0005-0000-0000-0000F5410000}"/>
    <cellStyle name="Normal 70 9 2 2" xfId="16872" xr:uid="{00000000-0005-0000-0000-0000F6410000}"/>
    <cellStyle name="Normal 70 9 2 3" xfId="16873" xr:uid="{00000000-0005-0000-0000-0000F7410000}"/>
    <cellStyle name="Normal 70 9 2 4" xfId="16874" xr:uid="{00000000-0005-0000-0000-0000F8410000}"/>
    <cellStyle name="Normal 70 9 2 5" xfId="16875" xr:uid="{00000000-0005-0000-0000-0000F9410000}"/>
    <cellStyle name="Normal 70 9 2 6" xfId="16876" xr:uid="{00000000-0005-0000-0000-0000FA410000}"/>
    <cellStyle name="Normal 70 9 3" xfId="16877" xr:uid="{00000000-0005-0000-0000-0000FB410000}"/>
    <cellStyle name="Normal 70 9 3 2" xfId="16878" xr:uid="{00000000-0005-0000-0000-0000FC410000}"/>
    <cellStyle name="Normal 70 9 4" xfId="16879" xr:uid="{00000000-0005-0000-0000-0000FD410000}"/>
    <cellStyle name="Normal 70 9 5" xfId="16880" xr:uid="{00000000-0005-0000-0000-0000FE410000}"/>
    <cellStyle name="Normal 71" xfId="16881" xr:uid="{00000000-0005-0000-0000-0000FF410000}"/>
    <cellStyle name="Normal 71 10" xfId="16882" xr:uid="{00000000-0005-0000-0000-000000420000}"/>
    <cellStyle name="Normal 71 10 2" xfId="16883" xr:uid="{00000000-0005-0000-0000-000001420000}"/>
    <cellStyle name="Normal 71 10 2 2" xfId="16884" xr:uid="{00000000-0005-0000-0000-000002420000}"/>
    <cellStyle name="Normal 71 10 2 3" xfId="16885" xr:uid="{00000000-0005-0000-0000-000003420000}"/>
    <cellStyle name="Normal 71 10 2 4" xfId="16886" xr:uid="{00000000-0005-0000-0000-000004420000}"/>
    <cellStyle name="Normal 71 10 2 5" xfId="16887" xr:uid="{00000000-0005-0000-0000-000005420000}"/>
    <cellStyle name="Normal 71 10 2 6" xfId="16888" xr:uid="{00000000-0005-0000-0000-000006420000}"/>
    <cellStyle name="Normal 71 10 3" xfId="16889" xr:uid="{00000000-0005-0000-0000-000007420000}"/>
    <cellStyle name="Normal 71 10 3 2" xfId="16890" xr:uid="{00000000-0005-0000-0000-000008420000}"/>
    <cellStyle name="Normal 71 10 4" xfId="16891" xr:uid="{00000000-0005-0000-0000-000009420000}"/>
    <cellStyle name="Normal 71 10 5" xfId="16892" xr:uid="{00000000-0005-0000-0000-00000A420000}"/>
    <cellStyle name="Normal 71 11" xfId="16893" xr:uid="{00000000-0005-0000-0000-00000B420000}"/>
    <cellStyle name="Normal 71 11 2" xfId="16894" xr:uid="{00000000-0005-0000-0000-00000C420000}"/>
    <cellStyle name="Normal 71 11 3" xfId="16895" xr:uid="{00000000-0005-0000-0000-00000D420000}"/>
    <cellStyle name="Normal 71 11 4" xfId="16896" xr:uid="{00000000-0005-0000-0000-00000E420000}"/>
    <cellStyle name="Normal 71 11 5" xfId="16897" xr:uid="{00000000-0005-0000-0000-00000F420000}"/>
    <cellStyle name="Normal 71 11 6" xfId="16898" xr:uid="{00000000-0005-0000-0000-000010420000}"/>
    <cellStyle name="Normal 71 12" xfId="16899" xr:uid="{00000000-0005-0000-0000-000011420000}"/>
    <cellStyle name="Normal 71 12 2" xfId="16900" xr:uid="{00000000-0005-0000-0000-000012420000}"/>
    <cellStyle name="Normal 71 13" xfId="16901" xr:uid="{00000000-0005-0000-0000-000013420000}"/>
    <cellStyle name="Normal 71 14" xfId="16902" xr:uid="{00000000-0005-0000-0000-000014420000}"/>
    <cellStyle name="Normal 71 2" xfId="16903" xr:uid="{00000000-0005-0000-0000-000015420000}"/>
    <cellStyle name="Normal 71 2 2" xfId="16904" xr:uid="{00000000-0005-0000-0000-000016420000}"/>
    <cellStyle name="Normal 71 2 2 2" xfId="16905" xr:uid="{00000000-0005-0000-0000-000017420000}"/>
    <cellStyle name="Normal 71 2 2 3" xfId="16906" xr:uid="{00000000-0005-0000-0000-000018420000}"/>
    <cellStyle name="Normal 71 2 2 4" xfId="16907" xr:uid="{00000000-0005-0000-0000-000019420000}"/>
    <cellStyle name="Normal 71 2 2 5" xfId="16908" xr:uid="{00000000-0005-0000-0000-00001A420000}"/>
    <cellStyle name="Normal 71 2 2 6" xfId="16909" xr:uid="{00000000-0005-0000-0000-00001B420000}"/>
    <cellStyle name="Normal 71 2 3" xfId="16910" xr:uid="{00000000-0005-0000-0000-00001C420000}"/>
    <cellStyle name="Normal 71 2 3 2" xfId="16911" xr:uid="{00000000-0005-0000-0000-00001D420000}"/>
    <cellStyle name="Normal 71 2 4" xfId="16912" xr:uid="{00000000-0005-0000-0000-00001E420000}"/>
    <cellStyle name="Normal 71 2 5" xfId="16913" xr:uid="{00000000-0005-0000-0000-00001F420000}"/>
    <cellStyle name="Normal 71 3" xfId="16914" xr:uid="{00000000-0005-0000-0000-000020420000}"/>
    <cellStyle name="Normal 71 3 2" xfId="16915" xr:uid="{00000000-0005-0000-0000-000021420000}"/>
    <cellStyle name="Normal 71 3 2 2" xfId="16916" xr:uid="{00000000-0005-0000-0000-000022420000}"/>
    <cellStyle name="Normal 71 3 2 3" xfId="16917" xr:uid="{00000000-0005-0000-0000-000023420000}"/>
    <cellStyle name="Normal 71 3 2 4" xfId="16918" xr:uid="{00000000-0005-0000-0000-000024420000}"/>
    <cellStyle name="Normal 71 3 2 5" xfId="16919" xr:uid="{00000000-0005-0000-0000-000025420000}"/>
    <cellStyle name="Normal 71 3 2 6" xfId="16920" xr:uid="{00000000-0005-0000-0000-000026420000}"/>
    <cellStyle name="Normal 71 3 3" xfId="16921" xr:uid="{00000000-0005-0000-0000-000027420000}"/>
    <cellStyle name="Normal 71 3 3 2" xfId="16922" xr:uid="{00000000-0005-0000-0000-000028420000}"/>
    <cellStyle name="Normal 71 3 4" xfId="16923" xr:uid="{00000000-0005-0000-0000-000029420000}"/>
    <cellStyle name="Normal 71 3 5" xfId="16924" xr:uid="{00000000-0005-0000-0000-00002A420000}"/>
    <cellStyle name="Normal 71 4" xfId="16925" xr:uid="{00000000-0005-0000-0000-00002B420000}"/>
    <cellStyle name="Normal 71 4 2" xfId="16926" xr:uid="{00000000-0005-0000-0000-00002C420000}"/>
    <cellStyle name="Normal 71 4 2 2" xfId="16927" xr:uid="{00000000-0005-0000-0000-00002D420000}"/>
    <cellStyle name="Normal 71 4 2 3" xfId="16928" xr:uid="{00000000-0005-0000-0000-00002E420000}"/>
    <cellStyle name="Normal 71 4 2 4" xfId="16929" xr:uid="{00000000-0005-0000-0000-00002F420000}"/>
    <cellStyle name="Normal 71 4 2 5" xfId="16930" xr:uid="{00000000-0005-0000-0000-000030420000}"/>
    <cellStyle name="Normal 71 4 2 6" xfId="16931" xr:uid="{00000000-0005-0000-0000-000031420000}"/>
    <cellStyle name="Normal 71 4 3" xfId="16932" xr:uid="{00000000-0005-0000-0000-000032420000}"/>
    <cellStyle name="Normal 71 4 3 2" xfId="16933" xr:uid="{00000000-0005-0000-0000-000033420000}"/>
    <cellStyle name="Normal 71 4 4" xfId="16934" xr:uid="{00000000-0005-0000-0000-000034420000}"/>
    <cellStyle name="Normal 71 4 5" xfId="16935" xr:uid="{00000000-0005-0000-0000-000035420000}"/>
    <cellStyle name="Normal 71 5" xfId="16936" xr:uid="{00000000-0005-0000-0000-000036420000}"/>
    <cellStyle name="Normal 71 5 2" xfId="16937" xr:uid="{00000000-0005-0000-0000-000037420000}"/>
    <cellStyle name="Normal 71 5 2 2" xfId="16938" xr:uid="{00000000-0005-0000-0000-000038420000}"/>
    <cellStyle name="Normal 71 5 2 3" xfId="16939" xr:uid="{00000000-0005-0000-0000-000039420000}"/>
    <cellStyle name="Normal 71 5 2 4" xfId="16940" xr:uid="{00000000-0005-0000-0000-00003A420000}"/>
    <cellStyle name="Normal 71 5 2 5" xfId="16941" xr:uid="{00000000-0005-0000-0000-00003B420000}"/>
    <cellStyle name="Normal 71 5 2 6" xfId="16942" xr:uid="{00000000-0005-0000-0000-00003C420000}"/>
    <cellStyle name="Normal 71 5 3" xfId="16943" xr:uid="{00000000-0005-0000-0000-00003D420000}"/>
    <cellStyle name="Normal 71 5 3 2" xfId="16944" xr:uid="{00000000-0005-0000-0000-00003E420000}"/>
    <cellStyle name="Normal 71 5 4" xfId="16945" xr:uid="{00000000-0005-0000-0000-00003F420000}"/>
    <cellStyle name="Normal 71 5 5" xfId="16946" xr:uid="{00000000-0005-0000-0000-000040420000}"/>
    <cellStyle name="Normal 71 6" xfId="16947" xr:uid="{00000000-0005-0000-0000-000041420000}"/>
    <cellStyle name="Normal 71 6 2" xfId="16948" xr:uid="{00000000-0005-0000-0000-000042420000}"/>
    <cellStyle name="Normal 71 6 2 2" xfId="16949" xr:uid="{00000000-0005-0000-0000-000043420000}"/>
    <cellStyle name="Normal 71 6 2 3" xfId="16950" xr:uid="{00000000-0005-0000-0000-000044420000}"/>
    <cellStyle name="Normal 71 6 2 4" xfId="16951" xr:uid="{00000000-0005-0000-0000-000045420000}"/>
    <cellStyle name="Normal 71 6 2 5" xfId="16952" xr:uid="{00000000-0005-0000-0000-000046420000}"/>
    <cellStyle name="Normal 71 6 2 6" xfId="16953" xr:uid="{00000000-0005-0000-0000-000047420000}"/>
    <cellStyle name="Normal 71 6 3" xfId="16954" xr:uid="{00000000-0005-0000-0000-000048420000}"/>
    <cellStyle name="Normal 71 6 3 2" xfId="16955" xr:uid="{00000000-0005-0000-0000-000049420000}"/>
    <cellStyle name="Normal 71 6 4" xfId="16956" xr:uid="{00000000-0005-0000-0000-00004A420000}"/>
    <cellStyle name="Normal 71 6 5" xfId="16957" xr:uid="{00000000-0005-0000-0000-00004B420000}"/>
    <cellStyle name="Normal 71 7" xfId="16958" xr:uid="{00000000-0005-0000-0000-00004C420000}"/>
    <cellStyle name="Normal 71 7 2" xfId="16959" xr:uid="{00000000-0005-0000-0000-00004D420000}"/>
    <cellStyle name="Normal 71 7 2 2" xfId="16960" xr:uid="{00000000-0005-0000-0000-00004E420000}"/>
    <cellStyle name="Normal 71 7 2 3" xfId="16961" xr:uid="{00000000-0005-0000-0000-00004F420000}"/>
    <cellStyle name="Normal 71 7 2 4" xfId="16962" xr:uid="{00000000-0005-0000-0000-000050420000}"/>
    <cellStyle name="Normal 71 7 2 5" xfId="16963" xr:uid="{00000000-0005-0000-0000-000051420000}"/>
    <cellStyle name="Normal 71 7 2 6" xfId="16964" xr:uid="{00000000-0005-0000-0000-000052420000}"/>
    <cellStyle name="Normal 71 7 3" xfId="16965" xr:uid="{00000000-0005-0000-0000-000053420000}"/>
    <cellStyle name="Normal 71 7 3 2" xfId="16966" xr:uid="{00000000-0005-0000-0000-000054420000}"/>
    <cellStyle name="Normal 71 7 4" xfId="16967" xr:uid="{00000000-0005-0000-0000-000055420000}"/>
    <cellStyle name="Normal 71 7 5" xfId="16968" xr:uid="{00000000-0005-0000-0000-000056420000}"/>
    <cellStyle name="Normal 71 8" xfId="16969" xr:uid="{00000000-0005-0000-0000-000057420000}"/>
    <cellStyle name="Normal 71 8 2" xfId="16970" xr:uid="{00000000-0005-0000-0000-000058420000}"/>
    <cellStyle name="Normal 71 8 2 2" xfId="16971" xr:uid="{00000000-0005-0000-0000-000059420000}"/>
    <cellStyle name="Normal 71 8 2 3" xfId="16972" xr:uid="{00000000-0005-0000-0000-00005A420000}"/>
    <cellStyle name="Normal 71 8 2 4" xfId="16973" xr:uid="{00000000-0005-0000-0000-00005B420000}"/>
    <cellStyle name="Normal 71 8 2 5" xfId="16974" xr:uid="{00000000-0005-0000-0000-00005C420000}"/>
    <cellStyle name="Normal 71 8 2 6" xfId="16975" xr:uid="{00000000-0005-0000-0000-00005D420000}"/>
    <cellStyle name="Normal 71 8 3" xfId="16976" xr:uid="{00000000-0005-0000-0000-00005E420000}"/>
    <cellStyle name="Normal 71 8 3 2" xfId="16977" xr:uid="{00000000-0005-0000-0000-00005F420000}"/>
    <cellStyle name="Normal 71 8 4" xfId="16978" xr:uid="{00000000-0005-0000-0000-000060420000}"/>
    <cellStyle name="Normal 71 8 5" xfId="16979" xr:uid="{00000000-0005-0000-0000-000061420000}"/>
    <cellStyle name="Normal 71 9" xfId="16980" xr:uid="{00000000-0005-0000-0000-000062420000}"/>
    <cellStyle name="Normal 71 9 2" xfId="16981" xr:uid="{00000000-0005-0000-0000-000063420000}"/>
    <cellStyle name="Normal 71 9 2 2" xfId="16982" xr:uid="{00000000-0005-0000-0000-000064420000}"/>
    <cellStyle name="Normal 71 9 2 3" xfId="16983" xr:uid="{00000000-0005-0000-0000-000065420000}"/>
    <cellStyle name="Normal 71 9 2 4" xfId="16984" xr:uid="{00000000-0005-0000-0000-000066420000}"/>
    <cellStyle name="Normal 71 9 2 5" xfId="16985" xr:uid="{00000000-0005-0000-0000-000067420000}"/>
    <cellStyle name="Normal 71 9 2 6" xfId="16986" xr:uid="{00000000-0005-0000-0000-000068420000}"/>
    <cellStyle name="Normal 71 9 3" xfId="16987" xr:uid="{00000000-0005-0000-0000-000069420000}"/>
    <cellStyle name="Normal 71 9 3 2" xfId="16988" xr:uid="{00000000-0005-0000-0000-00006A420000}"/>
    <cellStyle name="Normal 71 9 4" xfId="16989" xr:uid="{00000000-0005-0000-0000-00006B420000}"/>
    <cellStyle name="Normal 71 9 5" xfId="16990" xr:uid="{00000000-0005-0000-0000-00006C420000}"/>
    <cellStyle name="Normal 72" xfId="16991" xr:uid="{00000000-0005-0000-0000-00006D420000}"/>
    <cellStyle name="Normal 72 10" xfId="16992" xr:uid="{00000000-0005-0000-0000-00006E420000}"/>
    <cellStyle name="Normal 72 10 2" xfId="16993" xr:uid="{00000000-0005-0000-0000-00006F420000}"/>
    <cellStyle name="Normal 72 10 2 2" xfId="16994" xr:uid="{00000000-0005-0000-0000-000070420000}"/>
    <cellStyle name="Normal 72 10 2 3" xfId="16995" xr:uid="{00000000-0005-0000-0000-000071420000}"/>
    <cellStyle name="Normal 72 10 2 4" xfId="16996" xr:uid="{00000000-0005-0000-0000-000072420000}"/>
    <cellStyle name="Normal 72 10 2 5" xfId="16997" xr:uid="{00000000-0005-0000-0000-000073420000}"/>
    <cellStyle name="Normal 72 10 2 6" xfId="16998" xr:uid="{00000000-0005-0000-0000-000074420000}"/>
    <cellStyle name="Normal 72 10 3" xfId="16999" xr:uid="{00000000-0005-0000-0000-000075420000}"/>
    <cellStyle name="Normal 72 10 3 2" xfId="17000" xr:uid="{00000000-0005-0000-0000-000076420000}"/>
    <cellStyle name="Normal 72 10 4" xfId="17001" xr:uid="{00000000-0005-0000-0000-000077420000}"/>
    <cellStyle name="Normal 72 10 5" xfId="17002" xr:uid="{00000000-0005-0000-0000-000078420000}"/>
    <cellStyle name="Normal 72 11" xfId="17003" xr:uid="{00000000-0005-0000-0000-000079420000}"/>
    <cellStyle name="Normal 72 11 2" xfId="17004" xr:uid="{00000000-0005-0000-0000-00007A420000}"/>
    <cellStyle name="Normal 72 11 3" xfId="17005" xr:uid="{00000000-0005-0000-0000-00007B420000}"/>
    <cellStyle name="Normal 72 11 4" xfId="17006" xr:uid="{00000000-0005-0000-0000-00007C420000}"/>
    <cellStyle name="Normal 72 11 5" xfId="17007" xr:uid="{00000000-0005-0000-0000-00007D420000}"/>
    <cellStyle name="Normal 72 11 6" xfId="17008" xr:uid="{00000000-0005-0000-0000-00007E420000}"/>
    <cellStyle name="Normal 72 12" xfId="17009" xr:uid="{00000000-0005-0000-0000-00007F420000}"/>
    <cellStyle name="Normal 72 12 2" xfId="17010" xr:uid="{00000000-0005-0000-0000-000080420000}"/>
    <cellStyle name="Normal 72 13" xfId="17011" xr:uid="{00000000-0005-0000-0000-000081420000}"/>
    <cellStyle name="Normal 72 14" xfId="17012" xr:uid="{00000000-0005-0000-0000-000082420000}"/>
    <cellStyle name="Normal 72 2" xfId="17013" xr:uid="{00000000-0005-0000-0000-000083420000}"/>
    <cellStyle name="Normal 72 2 2" xfId="17014" xr:uid="{00000000-0005-0000-0000-000084420000}"/>
    <cellStyle name="Normal 72 2 2 2" xfId="17015" xr:uid="{00000000-0005-0000-0000-000085420000}"/>
    <cellStyle name="Normal 72 2 2 3" xfId="17016" xr:uid="{00000000-0005-0000-0000-000086420000}"/>
    <cellStyle name="Normal 72 2 2 4" xfId="17017" xr:uid="{00000000-0005-0000-0000-000087420000}"/>
    <cellStyle name="Normal 72 2 2 5" xfId="17018" xr:uid="{00000000-0005-0000-0000-000088420000}"/>
    <cellStyle name="Normal 72 2 2 6" xfId="17019" xr:uid="{00000000-0005-0000-0000-000089420000}"/>
    <cellStyle name="Normal 72 2 3" xfId="17020" xr:uid="{00000000-0005-0000-0000-00008A420000}"/>
    <cellStyle name="Normal 72 2 3 2" xfId="17021" xr:uid="{00000000-0005-0000-0000-00008B420000}"/>
    <cellStyle name="Normal 72 2 4" xfId="17022" xr:uid="{00000000-0005-0000-0000-00008C420000}"/>
    <cellStyle name="Normal 72 2 5" xfId="17023" xr:uid="{00000000-0005-0000-0000-00008D420000}"/>
    <cellStyle name="Normal 72 3" xfId="17024" xr:uid="{00000000-0005-0000-0000-00008E420000}"/>
    <cellStyle name="Normal 72 3 2" xfId="17025" xr:uid="{00000000-0005-0000-0000-00008F420000}"/>
    <cellStyle name="Normal 72 3 2 2" xfId="17026" xr:uid="{00000000-0005-0000-0000-000090420000}"/>
    <cellStyle name="Normal 72 3 2 3" xfId="17027" xr:uid="{00000000-0005-0000-0000-000091420000}"/>
    <cellStyle name="Normal 72 3 2 4" xfId="17028" xr:uid="{00000000-0005-0000-0000-000092420000}"/>
    <cellStyle name="Normal 72 3 2 5" xfId="17029" xr:uid="{00000000-0005-0000-0000-000093420000}"/>
    <cellStyle name="Normal 72 3 2 6" xfId="17030" xr:uid="{00000000-0005-0000-0000-000094420000}"/>
    <cellStyle name="Normal 72 3 3" xfId="17031" xr:uid="{00000000-0005-0000-0000-000095420000}"/>
    <cellStyle name="Normal 72 3 3 2" xfId="17032" xr:uid="{00000000-0005-0000-0000-000096420000}"/>
    <cellStyle name="Normal 72 3 4" xfId="17033" xr:uid="{00000000-0005-0000-0000-000097420000}"/>
    <cellStyle name="Normal 72 3 5" xfId="17034" xr:uid="{00000000-0005-0000-0000-000098420000}"/>
    <cellStyle name="Normal 72 4" xfId="17035" xr:uid="{00000000-0005-0000-0000-000099420000}"/>
    <cellStyle name="Normal 72 4 2" xfId="17036" xr:uid="{00000000-0005-0000-0000-00009A420000}"/>
    <cellStyle name="Normal 72 4 2 2" xfId="17037" xr:uid="{00000000-0005-0000-0000-00009B420000}"/>
    <cellStyle name="Normal 72 4 2 3" xfId="17038" xr:uid="{00000000-0005-0000-0000-00009C420000}"/>
    <cellStyle name="Normal 72 4 2 4" xfId="17039" xr:uid="{00000000-0005-0000-0000-00009D420000}"/>
    <cellStyle name="Normal 72 4 2 5" xfId="17040" xr:uid="{00000000-0005-0000-0000-00009E420000}"/>
    <cellStyle name="Normal 72 4 2 6" xfId="17041" xr:uid="{00000000-0005-0000-0000-00009F420000}"/>
    <cellStyle name="Normal 72 4 3" xfId="17042" xr:uid="{00000000-0005-0000-0000-0000A0420000}"/>
    <cellStyle name="Normal 72 4 3 2" xfId="17043" xr:uid="{00000000-0005-0000-0000-0000A1420000}"/>
    <cellStyle name="Normal 72 4 4" xfId="17044" xr:uid="{00000000-0005-0000-0000-0000A2420000}"/>
    <cellStyle name="Normal 72 4 5" xfId="17045" xr:uid="{00000000-0005-0000-0000-0000A3420000}"/>
    <cellStyle name="Normal 72 5" xfId="17046" xr:uid="{00000000-0005-0000-0000-0000A4420000}"/>
    <cellStyle name="Normal 72 5 2" xfId="17047" xr:uid="{00000000-0005-0000-0000-0000A5420000}"/>
    <cellStyle name="Normal 72 5 2 2" xfId="17048" xr:uid="{00000000-0005-0000-0000-0000A6420000}"/>
    <cellStyle name="Normal 72 5 2 3" xfId="17049" xr:uid="{00000000-0005-0000-0000-0000A7420000}"/>
    <cellStyle name="Normal 72 5 2 4" xfId="17050" xr:uid="{00000000-0005-0000-0000-0000A8420000}"/>
    <cellStyle name="Normal 72 5 2 5" xfId="17051" xr:uid="{00000000-0005-0000-0000-0000A9420000}"/>
    <cellStyle name="Normal 72 5 2 6" xfId="17052" xr:uid="{00000000-0005-0000-0000-0000AA420000}"/>
    <cellStyle name="Normal 72 5 3" xfId="17053" xr:uid="{00000000-0005-0000-0000-0000AB420000}"/>
    <cellStyle name="Normal 72 5 3 2" xfId="17054" xr:uid="{00000000-0005-0000-0000-0000AC420000}"/>
    <cellStyle name="Normal 72 5 4" xfId="17055" xr:uid="{00000000-0005-0000-0000-0000AD420000}"/>
    <cellStyle name="Normal 72 5 5" xfId="17056" xr:uid="{00000000-0005-0000-0000-0000AE420000}"/>
    <cellStyle name="Normal 72 6" xfId="17057" xr:uid="{00000000-0005-0000-0000-0000AF420000}"/>
    <cellStyle name="Normal 72 6 2" xfId="17058" xr:uid="{00000000-0005-0000-0000-0000B0420000}"/>
    <cellStyle name="Normal 72 6 2 2" xfId="17059" xr:uid="{00000000-0005-0000-0000-0000B1420000}"/>
    <cellStyle name="Normal 72 6 2 3" xfId="17060" xr:uid="{00000000-0005-0000-0000-0000B2420000}"/>
    <cellStyle name="Normal 72 6 2 4" xfId="17061" xr:uid="{00000000-0005-0000-0000-0000B3420000}"/>
    <cellStyle name="Normal 72 6 2 5" xfId="17062" xr:uid="{00000000-0005-0000-0000-0000B4420000}"/>
    <cellStyle name="Normal 72 6 2 6" xfId="17063" xr:uid="{00000000-0005-0000-0000-0000B5420000}"/>
    <cellStyle name="Normal 72 6 3" xfId="17064" xr:uid="{00000000-0005-0000-0000-0000B6420000}"/>
    <cellStyle name="Normal 72 6 3 2" xfId="17065" xr:uid="{00000000-0005-0000-0000-0000B7420000}"/>
    <cellStyle name="Normal 72 6 4" xfId="17066" xr:uid="{00000000-0005-0000-0000-0000B8420000}"/>
    <cellStyle name="Normal 72 6 5" xfId="17067" xr:uid="{00000000-0005-0000-0000-0000B9420000}"/>
    <cellStyle name="Normal 72 7" xfId="17068" xr:uid="{00000000-0005-0000-0000-0000BA420000}"/>
    <cellStyle name="Normal 72 7 2" xfId="17069" xr:uid="{00000000-0005-0000-0000-0000BB420000}"/>
    <cellStyle name="Normal 72 7 2 2" xfId="17070" xr:uid="{00000000-0005-0000-0000-0000BC420000}"/>
    <cellStyle name="Normal 72 7 2 3" xfId="17071" xr:uid="{00000000-0005-0000-0000-0000BD420000}"/>
    <cellStyle name="Normal 72 7 2 4" xfId="17072" xr:uid="{00000000-0005-0000-0000-0000BE420000}"/>
    <cellStyle name="Normal 72 7 2 5" xfId="17073" xr:uid="{00000000-0005-0000-0000-0000BF420000}"/>
    <cellStyle name="Normal 72 7 2 6" xfId="17074" xr:uid="{00000000-0005-0000-0000-0000C0420000}"/>
    <cellStyle name="Normal 72 7 3" xfId="17075" xr:uid="{00000000-0005-0000-0000-0000C1420000}"/>
    <cellStyle name="Normal 72 7 3 2" xfId="17076" xr:uid="{00000000-0005-0000-0000-0000C2420000}"/>
    <cellStyle name="Normal 72 7 4" xfId="17077" xr:uid="{00000000-0005-0000-0000-0000C3420000}"/>
    <cellStyle name="Normal 72 7 5" xfId="17078" xr:uid="{00000000-0005-0000-0000-0000C4420000}"/>
    <cellStyle name="Normal 72 8" xfId="17079" xr:uid="{00000000-0005-0000-0000-0000C5420000}"/>
    <cellStyle name="Normal 72 8 2" xfId="17080" xr:uid="{00000000-0005-0000-0000-0000C6420000}"/>
    <cellStyle name="Normal 72 8 2 2" xfId="17081" xr:uid="{00000000-0005-0000-0000-0000C7420000}"/>
    <cellStyle name="Normal 72 8 2 3" xfId="17082" xr:uid="{00000000-0005-0000-0000-0000C8420000}"/>
    <cellStyle name="Normal 72 8 2 4" xfId="17083" xr:uid="{00000000-0005-0000-0000-0000C9420000}"/>
    <cellStyle name="Normal 72 8 2 5" xfId="17084" xr:uid="{00000000-0005-0000-0000-0000CA420000}"/>
    <cellStyle name="Normal 72 8 2 6" xfId="17085" xr:uid="{00000000-0005-0000-0000-0000CB420000}"/>
    <cellStyle name="Normal 72 8 3" xfId="17086" xr:uid="{00000000-0005-0000-0000-0000CC420000}"/>
    <cellStyle name="Normal 72 8 3 2" xfId="17087" xr:uid="{00000000-0005-0000-0000-0000CD420000}"/>
    <cellStyle name="Normal 72 8 4" xfId="17088" xr:uid="{00000000-0005-0000-0000-0000CE420000}"/>
    <cellStyle name="Normal 72 8 5" xfId="17089" xr:uid="{00000000-0005-0000-0000-0000CF420000}"/>
    <cellStyle name="Normal 72 9" xfId="17090" xr:uid="{00000000-0005-0000-0000-0000D0420000}"/>
    <cellStyle name="Normal 72 9 2" xfId="17091" xr:uid="{00000000-0005-0000-0000-0000D1420000}"/>
    <cellStyle name="Normal 72 9 2 2" xfId="17092" xr:uid="{00000000-0005-0000-0000-0000D2420000}"/>
    <cellStyle name="Normal 72 9 2 3" xfId="17093" xr:uid="{00000000-0005-0000-0000-0000D3420000}"/>
    <cellStyle name="Normal 72 9 2 4" xfId="17094" xr:uid="{00000000-0005-0000-0000-0000D4420000}"/>
    <cellStyle name="Normal 72 9 2 5" xfId="17095" xr:uid="{00000000-0005-0000-0000-0000D5420000}"/>
    <cellStyle name="Normal 72 9 2 6" xfId="17096" xr:uid="{00000000-0005-0000-0000-0000D6420000}"/>
    <cellStyle name="Normal 72 9 3" xfId="17097" xr:uid="{00000000-0005-0000-0000-0000D7420000}"/>
    <cellStyle name="Normal 72 9 3 2" xfId="17098" xr:uid="{00000000-0005-0000-0000-0000D8420000}"/>
    <cellStyle name="Normal 72 9 4" xfId="17099" xr:uid="{00000000-0005-0000-0000-0000D9420000}"/>
    <cellStyle name="Normal 72 9 5" xfId="17100" xr:uid="{00000000-0005-0000-0000-0000DA420000}"/>
    <cellStyle name="Normal 73" xfId="17101" xr:uid="{00000000-0005-0000-0000-0000DB420000}"/>
    <cellStyle name="Normal 73 10" xfId="17102" xr:uid="{00000000-0005-0000-0000-0000DC420000}"/>
    <cellStyle name="Normal 73 10 2" xfId="17103" xr:uid="{00000000-0005-0000-0000-0000DD420000}"/>
    <cellStyle name="Normal 73 10 2 2" xfId="17104" xr:uid="{00000000-0005-0000-0000-0000DE420000}"/>
    <cellStyle name="Normal 73 10 2 3" xfId="17105" xr:uid="{00000000-0005-0000-0000-0000DF420000}"/>
    <cellStyle name="Normal 73 10 2 4" xfId="17106" xr:uid="{00000000-0005-0000-0000-0000E0420000}"/>
    <cellStyle name="Normal 73 10 2 5" xfId="17107" xr:uid="{00000000-0005-0000-0000-0000E1420000}"/>
    <cellStyle name="Normal 73 10 2 6" xfId="17108" xr:uid="{00000000-0005-0000-0000-0000E2420000}"/>
    <cellStyle name="Normal 73 10 3" xfId="17109" xr:uid="{00000000-0005-0000-0000-0000E3420000}"/>
    <cellStyle name="Normal 73 10 3 2" xfId="17110" xr:uid="{00000000-0005-0000-0000-0000E4420000}"/>
    <cellStyle name="Normal 73 10 4" xfId="17111" xr:uid="{00000000-0005-0000-0000-0000E5420000}"/>
    <cellStyle name="Normal 73 10 5" xfId="17112" xr:uid="{00000000-0005-0000-0000-0000E6420000}"/>
    <cellStyle name="Normal 73 11" xfId="17113" xr:uid="{00000000-0005-0000-0000-0000E7420000}"/>
    <cellStyle name="Normal 73 11 2" xfId="17114" xr:uid="{00000000-0005-0000-0000-0000E8420000}"/>
    <cellStyle name="Normal 73 11 3" xfId="17115" xr:uid="{00000000-0005-0000-0000-0000E9420000}"/>
    <cellStyle name="Normal 73 11 4" xfId="17116" xr:uid="{00000000-0005-0000-0000-0000EA420000}"/>
    <cellStyle name="Normal 73 11 5" xfId="17117" xr:uid="{00000000-0005-0000-0000-0000EB420000}"/>
    <cellStyle name="Normal 73 11 6" xfId="17118" xr:uid="{00000000-0005-0000-0000-0000EC420000}"/>
    <cellStyle name="Normal 73 12" xfId="17119" xr:uid="{00000000-0005-0000-0000-0000ED420000}"/>
    <cellStyle name="Normal 73 12 2" xfId="17120" xr:uid="{00000000-0005-0000-0000-0000EE420000}"/>
    <cellStyle name="Normal 73 13" xfId="17121" xr:uid="{00000000-0005-0000-0000-0000EF420000}"/>
    <cellStyle name="Normal 73 14" xfId="17122" xr:uid="{00000000-0005-0000-0000-0000F0420000}"/>
    <cellStyle name="Normal 73 2" xfId="17123" xr:uid="{00000000-0005-0000-0000-0000F1420000}"/>
    <cellStyle name="Normal 73 2 2" xfId="17124" xr:uid="{00000000-0005-0000-0000-0000F2420000}"/>
    <cellStyle name="Normal 73 2 2 2" xfId="17125" xr:uid="{00000000-0005-0000-0000-0000F3420000}"/>
    <cellStyle name="Normal 73 2 2 3" xfId="17126" xr:uid="{00000000-0005-0000-0000-0000F4420000}"/>
    <cellStyle name="Normal 73 2 2 4" xfId="17127" xr:uid="{00000000-0005-0000-0000-0000F5420000}"/>
    <cellStyle name="Normal 73 2 2 5" xfId="17128" xr:uid="{00000000-0005-0000-0000-0000F6420000}"/>
    <cellStyle name="Normal 73 2 2 6" xfId="17129" xr:uid="{00000000-0005-0000-0000-0000F7420000}"/>
    <cellStyle name="Normal 73 2 3" xfId="17130" xr:uid="{00000000-0005-0000-0000-0000F8420000}"/>
    <cellStyle name="Normal 73 2 3 2" xfId="17131" xr:uid="{00000000-0005-0000-0000-0000F9420000}"/>
    <cellStyle name="Normal 73 2 4" xfId="17132" xr:uid="{00000000-0005-0000-0000-0000FA420000}"/>
    <cellStyle name="Normal 73 2 5" xfId="17133" xr:uid="{00000000-0005-0000-0000-0000FB420000}"/>
    <cellStyle name="Normal 73 3" xfId="17134" xr:uid="{00000000-0005-0000-0000-0000FC420000}"/>
    <cellStyle name="Normal 73 3 2" xfId="17135" xr:uid="{00000000-0005-0000-0000-0000FD420000}"/>
    <cellStyle name="Normal 73 3 2 2" xfId="17136" xr:uid="{00000000-0005-0000-0000-0000FE420000}"/>
    <cellStyle name="Normal 73 3 2 3" xfId="17137" xr:uid="{00000000-0005-0000-0000-0000FF420000}"/>
    <cellStyle name="Normal 73 3 2 4" xfId="17138" xr:uid="{00000000-0005-0000-0000-000000430000}"/>
    <cellStyle name="Normal 73 3 2 5" xfId="17139" xr:uid="{00000000-0005-0000-0000-000001430000}"/>
    <cellStyle name="Normal 73 3 2 6" xfId="17140" xr:uid="{00000000-0005-0000-0000-000002430000}"/>
    <cellStyle name="Normal 73 3 3" xfId="17141" xr:uid="{00000000-0005-0000-0000-000003430000}"/>
    <cellStyle name="Normal 73 3 3 2" xfId="17142" xr:uid="{00000000-0005-0000-0000-000004430000}"/>
    <cellStyle name="Normal 73 3 4" xfId="17143" xr:uid="{00000000-0005-0000-0000-000005430000}"/>
    <cellStyle name="Normal 73 3 5" xfId="17144" xr:uid="{00000000-0005-0000-0000-000006430000}"/>
    <cellStyle name="Normal 73 4" xfId="17145" xr:uid="{00000000-0005-0000-0000-000007430000}"/>
    <cellStyle name="Normal 73 4 2" xfId="17146" xr:uid="{00000000-0005-0000-0000-000008430000}"/>
    <cellStyle name="Normal 73 4 2 2" xfId="17147" xr:uid="{00000000-0005-0000-0000-000009430000}"/>
    <cellStyle name="Normal 73 4 2 3" xfId="17148" xr:uid="{00000000-0005-0000-0000-00000A430000}"/>
    <cellStyle name="Normal 73 4 2 4" xfId="17149" xr:uid="{00000000-0005-0000-0000-00000B430000}"/>
    <cellStyle name="Normal 73 4 2 5" xfId="17150" xr:uid="{00000000-0005-0000-0000-00000C430000}"/>
    <cellStyle name="Normal 73 4 2 6" xfId="17151" xr:uid="{00000000-0005-0000-0000-00000D430000}"/>
    <cellStyle name="Normal 73 4 3" xfId="17152" xr:uid="{00000000-0005-0000-0000-00000E430000}"/>
    <cellStyle name="Normal 73 4 3 2" xfId="17153" xr:uid="{00000000-0005-0000-0000-00000F430000}"/>
    <cellStyle name="Normal 73 4 4" xfId="17154" xr:uid="{00000000-0005-0000-0000-000010430000}"/>
    <cellStyle name="Normal 73 4 5" xfId="17155" xr:uid="{00000000-0005-0000-0000-000011430000}"/>
    <cellStyle name="Normal 73 5" xfId="17156" xr:uid="{00000000-0005-0000-0000-000012430000}"/>
    <cellStyle name="Normal 73 5 2" xfId="17157" xr:uid="{00000000-0005-0000-0000-000013430000}"/>
    <cellStyle name="Normal 73 5 2 2" xfId="17158" xr:uid="{00000000-0005-0000-0000-000014430000}"/>
    <cellStyle name="Normal 73 5 2 3" xfId="17159" xr:uid="{00000000-0005-0000-0000-000015430000}"/>
    <cellStyle name="Normal 73 5 2 4" xfId="17160" xr:uid="{00000000-0005-0000-0000-000016430000}"/>
    <cellStyle name="Normal 73 5 2 5" xfId="17161" xr:uid="{00000000-0005-0000-0000-000017430000}"/>
    <cellStyle name="Normal 73 5 2 6" xfId="17162" xr:uid="{00000000-0005-0000-0000-000018430000}"/>
    <cellStyle name="Normal 73 5 3" xfId="17163" xr:uid="{00000000-0005-0000-0000-000019430000}"/>
    <cellStyle name="Normal 73 5 3 2" xfId="17164" xr:uid="{00000000-0005-0000-0000-00001A430000}"/>
    <cellStyle name="Normal 73 5 4" xfId="17165" xr:uid="{00000000-0005-0000-0000-00001B430000}"/>
    <cellStyle name="Normal 73 5 5" xfId="17166" xr:uid="{00000000-0005-0000-0000-00001C430000}"/>
    <cellStyle name="Normal 73 6" xfId="17167" xr:uid="{00000000-0005-0000-0000-00001D430000}"/>
    <cellStyle name="Normal 73 6 2" xfId="17168" xr:uid="{00000000-0005-0000-0000-00001E430000}"/>
    <cellStyle name="Normal 73 6 2 2" xfId="17169" xr:uid="{00000000-0005-0000-0000-00001F430000}"/>
    <cellStyle name="Normal 73 6 2 3" xfId="17170" xr:uid="{00000000-0005-0000-0000-000020430000}"/>
    <cellStyle name="Normal 73 6 2 4" xfId="17171" xr:uid="{00000000-0005-0000-0000-000021430000}"/>
    <cellStyle name="Normal 73 6 2 5" xfId="17172" xr:uid="{00000000-0005-0000-0000-000022430000}"/>
    <cellStyle name="Normal 73 6 2 6" xfId="17173" xr:uid="{00000000-0005-0000-0000-000023430000}"/>
    <cellStyle name="Normal 73 6 3" xfId="17174" xr:uid="{00000000-0005-0000-0000-000024430000}"/>
    <cellStyle name="Normal 73 6 3 2" xfId="17175" xr:uid="{00000000-0005-0000-0000-000025430000}"/>
    <cellStyle name="Normal 73 6 4" xfId="17176" xr:uid="{00000000-0005-0000-0000-000026430000}"/>
    <cellStyle name="Normal 73 6 5" xfId="17177" xr:uid="{00000000-0005-0000-0000-000027430000}"/>
    <cellStyle name="Normal 73 7" xfId="17178" xr:uid="{00000000-0005-0000-0000-000028430000}"/>
    <cellStyle name="Normal 73 7 2" xfId="17179" xr:uid="{00000000-0005-0000-0000-000029430000}"/>
    <cellStyle name="Normal 73 7 2 2" xfId="17180" xr:uid="{00000000-0005-0000-0000-00002A430000}"/>
    <cellStyle name="Normal 73 7 2 3" xfId="17181" xr:uid="{00000000-0005-0000-0000-00002B430000}"/>
    <cellStyle name="Normal 73 7 2 4" xfId="17182" xr:uid="{00000000-0005-0000-0000-00002C430000}"/>
    <cellStyle name="Normal 73 7 2 5" xfId="17183" xr:uid="{00000000-0005-0000-0000-00002D430000}"/>
    <cellStyle name="Normal 73 7 2 6" xfId="17184" xr:uid="{00000000-0005-0000-0000-00002E430000}"/>
    <cellStyle name="Normal 73 7 3" xfId="17185" xr:uid="{00000000-0005-0000-0000-00002F430000}"/>
    <cellStyle name="Normal 73 7 3 2" xfId="17186" xr:uid="{00000000-0005-0000-0000-000030430000}"/>
    <cellStyle name="Normal 73 7 4" xfId="17187" xr:uid="{00000000-0005-0000-0000-000031430000}"/>
    <cellStyle name="Normal 73 7 5" xfId="17188" xr:uid="{00000000-0005-0000-0000-000032430000}"/>
    <cellStyle name="Normal 73 8" xfId="17189" xr:uid="{00000000-0005-0000-0000-000033430000}"/>
    <cellStyle name="Normal 73 8 2" xfId="17190" xr:uid="{00000000-0005-0000-0000-000034430000}"/>
    <cellStyle name="Normal 73 8 2 2" xfId="17191" xr:uid="{00000000-0005-0000-0000-000035430000}"/>
    <cellStyle name="Normal 73 8 2 3" xfId="17192" xr:uid="{00000000-0005-0000-0000-000036430000}"/>
    <cellStyle name="Normal 73 8 2 4" xfId="17193" xr:uid="{00000000-0005-0000-0000-000037430000}"/>
    <cellStyle name="Normal 73 8 2 5" xfId="17194" xr:uid="{00000000-0005-0000-0000-000038430000}"/>
    <cellStyle name="Normal 73 8 2 6" xfId="17195" xr:uid="{00000000-0005-0000-0000-000039430000}"/>
    <cellStyle name="Normal 73 8 3" xfId="17196" xr:uid="{00000000-0005-0000-0000-00003A430000}"/>
    <cellStyle name="Normal 73 8 3 2" xfId="17197" xr:uid="{00000000-0005-0000-0000-00003B430000}"/>
    <cellStyle name="Normal 73 8 4" xfId="17198" xr:uid="{00000000-0005-0000-0000-00003C430000}"/>
    <cellStyle name="Normal 73 8 5" xfId="17199" xr:uid="{00000000-0005-0000-0000-00003D430000}"/>
    <cellStyle name="Normal 73 9" xfId="17200" xr:uid="{00000000-0005-0000-0000-00003E430000}"/>
    <cellStyle name="Normal 73 9 2" xfId="17201" xr:uid="{00000000-0005-0000-0000-00003F430000}"/>
    <cellStyle name="Normal 73 9 2 2" xfId="17202" xr:uid="{00000000-0005-0000-0000-000040430000}"/>
    <cellStyle name="Normal 73 9 2 3" xfId="17203" xr:uid="{00000000-0005-0000-0000-000041430000}"/>
    <cellStyle name="Normal 73 9 2 4" xfId="17204" xr:uid="{00000000-0005-0000-0000-000042430000}"/>
    <cellStyle name="Normal 73 9 2 5" xfId="17205" xr:uid="{00000000-0005-0000-0000-000043430000}"/>
    <cellStyle name="Normal 73 9 2 6" xfId="17206" xr:uid="{00000000-0005-0000-0000-000044430000}"/>
    <cellStyle name="Normal 73 9 3" xfId="17207" xr:uid="{00000000-0005-0000-0000-000045430000}"/>
    <cellStyle name="Normal 73 9 3 2" xfId="17208" xr:uid="{00000000-0005-0000-0000-000046430000}"/>
    <cellStyle name="Normal 73 9 4" xfId="17209" xr:uid="{00000000-0005-0000-0000-000047430000}"/>
    <cellStyle name="Normal 73 9 5" xfId="17210" xr:uid="{00000000-0005-0000-0000-000048430000}"/>
    <cellStyle name="Normal 74" xfId="17211" xr:uid="{00000000-0005-0000-0000-000049430000}"/>
    <cellStyle name="Normal 74 10" xfId="17212" xr:uid="{00000000-0005-0000-0000-00004A430000}"/>
    <cellStyle name="Normal 74 10 2" xfId="17213" xr:uid="{00000000-0005-0000-0000-00004B430000}"/>
    <cellStyle name="Normal 74 10 2 2" xfId="17214" xr:uid="{00000000-0005-0000-0000-00004C430000}"/>
    <cellStyle name="Normal 74 10 2 3" xfId="17215" xr:uid="{00000000-0005-0000-0000-00004D430000}"/>
    <cellStyle name="Normal 74 10 2 4" xfId="17216" xr:uid="{00000000-0005-0000-0000-00004E430000}"/>
    <cellStyle name="Normal 74 10 2 5" xfId="17217" xr:uid="{00000000-0005-0000-0000-00004F430000}"/>
    <cellStyle name="Normal 74 10 2 6" xfId="17218" xr:uid="{00000000-0005-0000-0000-000050430000}"/>
    <cellStyle name="Normal 74 10 3" xfId="17219" xr:uid="{00000000-0005-0000-0000-000051430000}"/>
    <cellStyle name="Normal 74 10 3 2" xfId="17220" xr:uid="{00000000-0005-0000-0000-000052430000}"/>
    <cellStyle name="Normal 74 10 4" xfId="17221" xr:uid="{00000000-0005-0000-0000-000053430000}"/>
    <cellStyle name="Normal 74 10 5" xfId="17222" xr:uid="{00000000-0005-0000-0000-000054430000}"/>
    <cellStyle name="Normal 74 11" xfId="17223" xr:uid="{00000000-0005-0000-0000-000055430000}"/>
    <cellStyle name="Normal 74 11 2" xfId="17224" xr:uid="{00000000-0005-0000-0000-000056430000}"/>
    <cellStyle name="Normal 74 11 3" xfId="17225" xr:uid="{00000000-0005-0000-0000-000057430000}"/>
    <cellStyle name="Normal 74 11 4" xfId="17226" xr:uid="{00000000-0005-0000-0000-000058430000}"/>
    <cellStyle name="Normal 74 11 5" xfId="17227" xr:uid="{00000000-0005-0000-0000-000059430000}"/>
    <cellStyle name="Normal 74 11 6" xfId="17228" xr:uid="{00000000-0005-0000-0000-00005A430000}"/>
    <cellStyle name="Normal 74 12" xfId="17229" xr:uid="{00000000-0005-0000-0000-00005B430000}"/>
    <cellStyle name="Normal 74 12 2" xfId="17230" xr:uid="{00000000-0005-0000-0000-00005C430000}"/>
    <cellStyle name="Normal 74 13" xfId="17231" xr:uid="{00000000-0005-0000-0000-00005D430000}"/>
    <cellStyle name="Normal 74 14" xfId="17232" xr:uid="{00000000-0005-0000-0000-00005E430000}"/>
    <cellStyle name="Normal 74 2" xfId="17233" xr:uid="{00000000-0005-0000-0000-00005F430000}"/>
    <cellStyle name="Normal 74 2 2" xfId="17234" xr:uid="{00000000-0005-0000-0000-000060430000}"/>
    <cellStyle name="Normal 74 2 2 2" xfId="17235" xr:uid="{00000000-0005-0000-0000-000061430000}"/>
    <cellStyle name="Normal 74 2 2 3" xfId="17236" xr:uid="{00000000-0005-0000-0000-000062430000}"/>
    <cellStyle name="Normal 74 2 2 4" xfId="17237" xr:uid="{00000000-0005-0000-0000-000063430000}"/>
    <cellStyle name="Normal 74 2 2 5" xfId="17238" xr:uid="{00000000-0005-0000-0000-000064430000}"/>
    <cellStyle name="Normal 74 2 2 6" xfId="17239" xr:uid="{00000000-0005-0000-0000-000065430000}"/>
    <cellStyle name="Normal 74 2 3" xfId="17240" xr:uid="{00000000-0005-0000-0000-000066430000}"/>
    <cellStyle name="Normal 74 2 3 2" xfId="17241" xr:uid="{00000000-0005-0000-0000-000067430000}"/>
    <cellStyle name="Normal 74 2 4" xfId="17242" xr:uid="{00000000-0005-0000-0000-000068430000}"/>
    <cellStyle name="Normal 74 2 5" xfId="17243" xr:uid="{00000000-0005-0000-0000-000069430000}"/>
    <cellStyle name="Normal 74 3" xfId="17244" xr:uid="{00000000-0005-0000-0000-00006A430000}"/>
    <cellStyle name="Normal 74 3 2" xfId="17245" xr:uid="{00000000-0005-0000-0000-00006B430000}"/>
    <cellStyle name="Normal 74 3 2 2" xfId="17246" xr:uid="{00000000-0005-0000-0000-00006C430000}"/>
    <cellStyle name="Normal 74 3 2 3" xfId="17247" xr:uid="{00000000-0005-0000-0000-00006D430000}"/>
    <cellStyle name="Normal 74 3 2 4" xfId="17248" xr:uid="{00000000-0005-0000-0000-00006E430000}"/>
    <cellStyle name="Normal 74 3 2 5" xfId="17249" xr:uid="{00000000-0005-0000-0000-00006F430000}"/>
    <cellStyle name="Normal 74 3 2 6" xfId="17250" xr:uid="{00000000-0005-0000-0000-000070430000}"/>
    <cellStyle name="Normal 74 3 3" xfId="17251" xr:uid="{00000000-0005-0000-0000-000071430000}"/>
    <cellStyle name="Normal 74 3 3 2" xfId="17252" xr:uid="{00000000-0005-0000-0000-000072430000}"/>
    <cellStyle name="Normal 74 3 4" xfId="17253" xr:uid="{00000000-0005-0000-0000-000073430000}"/>
    <cellStyle name="Normal 74 3 5" xfId="17254" xr:uid="{00000000-0005-0000-0000-000074430000}"/>
    <cellStyle name="Normal 74 4" xfId="17255" xr:uid="{00000000-0005-0000-0000-000075430000}"/>
    <cellStyle name="Normal 74 4 2" xfId="17256" xr:uid="{00000000-0005-0000-0000-000076430000}"/>
    <cellStyle name="Normal 74 4 2 2" xfId="17257" xr:uid="{00000000-0005-0000-0000-000077430000}"/>
    <cellStyle name="Normal 74 4 2 3" xfId="17258" xr:uid="{00000000-0005-0000-0000-000078430000}"/>
    <cellStyle name="Normal 74 4 2 4" xfId="17259" xr:uid="{00000000-0005-0000-0000-000079430000}"/>
    <cellStyle name="Normal 74 4 2 5" xfId="17260" xr:uid="{00000000-0005-0000-0000-00007A430000}"/>
    <cellStyle name="Normal 74 4 2 6" xfId="17261" xr:uid="{00000000-0005-0000-0000-00007B430000}"/>
    <cellStyle name="Normal 74 4 3" xfId="17262" xr:uid="{00000000-0005-0000-0000-00007C430000}"/>
    <cellStyle name="Normal 74 4 3 2" xfId="17263" xr:uid="{00000000-0005-0000-0000-00007D430000}"/>
    <cellStyle name="Normal 74 4 4" xfId="17264" xr:uid="{00000000-0005-0000-0000-00007E430000}"/>
    <cellStyle name="Normal 74 4 5" xfId="17265" xr:uid="{00000000-0005-0000-0000-00007F430000}"/>
    <cellStyle name="Normal 74 5" xfId="17266" xr:uid="{00000000-0005-0000-0000-000080430000}"/>
    <cellStyle name="Normal 74 5 2" xfId="17267" xr:uid="{00000000-0005-0000-0000-000081430000}"/>
    <cellStyle name="Normal 74 5 2 2" xfId="17268" xr:uid="{00000000-0005-0000-0000-000082430000}"/>
    <cellStyle name="Normal 74 5 2 3" xfId="17269" xr:uid="{00000000-0005-0000-0000-000083430000}"/>
    <cellStyle name="Normal 74 5 2 4" xfId="17270" xr:uid="{00000000-0005-0000-0000-000084430000}"/>
    <cellStyle name="Normal 74 5 2 5" xfId="17271" xr:uid="{00000000-0005-0000-0000-000085430000}"/>
    <cellStyle name="Normal 74 5 2 6" xfId="17272" xr:uid="{00000000-0005-0000-0000-000086430000}"/>
    <cellStyle name="Normal 74 5 3" xfId="17273" xr:uid="{00000000-0005-0000-0000-000087430000}"/>
    <cellStyle name="Normal 74 5 3 2" xfId="17274" xr:uid="{00000000-0005-0000-0000-000088430000}"/>
    <cellStyle name="Normal 74 5 4" xfId="17275" xr:uid="{00000000-0005-0000-0000-000089430000}"/>
    <cellStyle name="Normal 74 5 5" xfId="17276" xr:uid="{00000000-0005-0000-0000-00008A430000}"/>
    <cellStyle name="Normal 74 6" xfId="17277" xr:uid="{00000000-0005-0000-0000-00008B430000}"/>
    <cellStyle name="Normal 74 6 2" xfId="17278" xr:uid="{00000000-0005-0000-0000-00008C430000}"/>
    <cellStyle name="Normal 74 6 2 2" xfId="17279" xr:uid="{00000000-0005-0000-0000-00008D430000}"/>
    <cellStyle name="Normal 74 6 2 3" xfId="17280" xr:uid="{00000000-0005-0000-0000-00008E430000}"/>
    <cellStyle name="Normal 74 6 2 4" xfId="17281" xr:uid="{00000000-0005-0000-0000-00008F430000}"/>
    <cellStyle name="Normal 74 6 2 5" xfId="17282" xr:uid="{00000000-0005-0000-0000-000090430000}"/>
    <cellStyle name="Normal 74 6 2 6" xfId="17283" xr:uid="{00000000-0005-0000-0000-000091430000}"/>
    <cellStyle name="Normal 74 6 3" xfId="17284" xr:uid="{00000000-0005-0000-0000-000092430000}"/>
    <cellStyle name="Normal 74 6 3 2" xfId="17285" xr:uid="{00000000-0005-0000-0000-000093430000}"/>
    <cellStyle name="Normal 74 6 4" xfId="17286" xr:uid="{00000000-0005-0000-0000-000094430000}"/>
    <cellStyle name="Normal 74 6 5" xfId="17287" xr:uid="{00000000-0005-0000-0000-000095430000}"/>
    <cellStyle name="Normal 74 7" xfId="17288" xr:uid="{00000000-0005-0000-0000-000096430000}"/>
    <cellStyle name="Normal 74 7 2" xfId="17289" xr:uid="{00000000-0005-0000-0000-000097430000}"/>
    <cellStyle name="Normal 74 7 2 2" xfId="17290" xr:uid="{00000000-0005-0000-0000-000098430000}"/>
    <cellStyle name="Normal 74 7 2 3" xfId="17291" xr:uid="{00000000-0005-0000-0000-000099430000}"/>
    <cellStyle name="Normal 74 7 2 4" xfId="17292" xr:uid="{00000000-0005-0000-0000-00009A430000}"/>
    <cellStyle name="Normal 74 7 2 5" xfId="17293" xr:uid="{00000000-0005-0000-0000-00009B430000}"/>
    <cellStyle name="Normal 74 7 2 6" xfId="17294" xr:uid="{00000000-0005-0000-0000-00009C430000}"/>
    <cellStyle name="Normal 74 7 3" xfId="17295" xr:uid="{00000000-0005-0000-0000-00009D430000}"/>
    <cellStyle name="Normal 74 7 3 2" xfId="17296" xr:uid="{00000000-0005-0000-0000-00009E430000}"/>
    <cellStyle name="Normal 74 7 4" xfId="17297" xr:uid="{00000000-0005-0000-0000-00009F430000}"/>
    <cellStyle name="Normal 74 7 5" xfId="17298" xr:uid="{00000000-0005-0000-0000-0000A0430000}"/>
    <cellStyle name="Normal 74 8" xfId="17299" xr:uid="{00000000-0005-0000-0000-0000A1430000}"/>
    <cellStyle name="Normal 74 8 2" xfId="17300" xr:uid="{00000000-0005-0000-0000-0000A2430000}"/>
    <cellStyle name="Normal 74 8 2 2" xfId="17301" xr:uid="{00000000-0005-0000-0000-0000A3430000}"/>
    <cellStyle name="Normal 74 8 2 3" xfId="17302" xr:uid="{00000000-0005-0000-0000-0000A4430000}"/>
    <cellStyle name="Normal 74 8 2 4" xfId="17303" xr:uid="{00000000-0005-0000-0000-0000A5430000}"/>
    <cellStyle name="Normal 74 8 2 5" xfId="17304" xr:uid="{00000000-0005-0000-0000-0000A6430000}"/>
    <cellStyle name="Normal 74 8 2 6" xfId="17305" xr:uid="{00000000-0005-0000-0000-0000A7430000}"/>
    <cellStyle name="Normal 74 8 3" xfId="17306" xr:uid="{00000000-0005-0000-0000-0000A8430000}"/>
    <cellStyle name="Normal 74 8 3 2" xfId="17307" xr:uid="{00000000-0005-0000-0000-0000A9430000}"/>
    <cellStyle name="Normal 74 8 4" xfId="17308" xr:uid="{00000000-0005-0000-0000-0000AA430000}"/>
    <cellStyle name="Normal 74 8 5" xfId="17309" xr:uid="{00000000-0005-0000-0000-0000AB430000}"/>
    <cellStyle name="Normal 74 9" xfId="17310" xr:uid="{00000000-0005-0000-0000-0000AC430000}"/>
    <cellStyle name="Normal 74 9 2" xfId="17311" xr:uid="{00000000-0005-0000-0000-0000AD430000}"/>
    <cellStyle name="Normal 74 9 2 2" xfId="17312" xr:uid="{00000000-0005-0000-0000-0000AE430000}"/>
    <cellStyle name="Normal 74 9 2 3" xfId="17313" xr:uid="{00000000-0005-0000-0000-0000AF430000}"/>
    <cellStyle name="Normal 74 9 2 4" xfId="17314" xr:uid="{00000000-0005-0000-0000-0000B0430000}"/>
    <cellStyle name="Normal 74 9 2 5" xfId="17315" xr:uid="{00000000-0005-0000-0000-0000B1430000}"/>
    <cellStyle name="Normal 74 9 2 6" xfId="17316" xr:uid="{00000000-0005-0000-0000-0000B2430000}"/>
    <cellStyle name="Normal 74 9 3" xfId="17317" xr:uid="{00000000-0005-0000-0000-0000B3430000}"/>
    <cellStyle name="Normal 74 9 3 2" xfId="17318" xr:uid="{00000000-0005-0000-0000-0000B4430000}"/>
    <cellStyle name="Normal 74 9 4" xfId="17319" xr:uid="{00000000-0005-0000-0000-0000B5430000}"/>
    <cellStyle name="Normal 74 9 5" xfId="17320" xr:uid="{00000000-0005-0000-0000-0000B6430000}"/>
    <cellStyle name="Normal 75" xfId="17321" xr:uid="{00000000-0005-0000-0000-0000B7430000}"/>
    <cellStyle name="Normal 75 10" xfId="17322" xr:uid="{00000000-0005-0000-0000-0000B8430000}"/>
    <cellStyle name="Normal 75 10 2" xfId="17323" xr:uid="{00000000-0005-0000-0000-0000B9430000}"/>
    <cellStyle name="Normal 75 10 2 2" xfId="17324" xr:uid="{00000000-0005-0000-0000-0000BA430000}"/>
    <cellStyle name="Normal 75 10 2 3" xfId="17325" xr:uid="{00000000-0005-0000-0000-0000BB430000}"/>
    <cellStyle name="Normal 75 10 2 4" xfId="17326" xr:uid="{00000000-0005-0000-0000-0000BC430000}"/>
    <cellStyle name="Normal 75 10 2 5" xfId="17327" xr:uid="{00000000-0005-0000-0000-0000BD430000}"/>
    <cellStyle name="Normal 75 10 2 6" xfId="17328" xr:uid="{00000000-0005-0000-0000-0000BE430000}"/>
    <cellStyle name="Normal 75 10 3" xfId="17329" xr:uid="{00000000-0005-0000-0000-0000BF430000}"/>
    <cellStyle name="Normal 75 10 3 2" xfId="17330" xr:uid="{00000000-0005-0000-0000-0000C0430000}"/>
    <cellStyle name="Normal 75 10 4" xfId="17331" xr:uid="{00000000-0005-0000-0000-0000C1430000}"/>
    <cellStyle name="Normal 75 10 5" xfId="17332" xr:uid="{00000000-0005-0000-0000-0000C2430000}"/>
    <cellStyle name="Normal 75 11" xfId="17333" xr:uid="{00000000-0005-0000-0000-0000C3430000}"/>
    <cellStyle name="Normal 75 11 2" xfId="17334" xr:uid="{00000000-0005-0000-0000-0000C4430000}"/>
    <cellStyle name="Normal 75 11 3" xfId="17335" xr:uid="{00000000-0005-0000-0000-0000C5430000}"/>
    <cellStyle name="Normal 75 11 4" xfId="17336" xr:uid="{00000000-0005-0000-0000-0000C6430000}"/>
    <cellStyle name="Normal 75 11 5" xfId="17337" xr:uid="{00000000-0005-0000-0000-0000C7430000}"/>
    <cellStyle name="Normal 75 11 6" xfId="17338" xr:uid="{00000000-0005-0000-0000-0000C8430000}"/>
    <cellStyle name="Normal 75 12" xfId="17339" xr:uid="{00000000-0005-0000-0000-0000C9430000}"/>
    <cellStyle name="Normal 75 12 2" xfId="17340" xr:uid="{00000000-0005-0000-0000-0000CA430000}"/>
    <cellStyle name="Normal 75 13" xfId="17341" xr:uid="{00000000-0005-0000-0000-0000CB430000}"/>
    <cellStyle name="Normal 75 14" xfId="17342" xr:uid="{00000000-0005-0000-0000-0000CC430000}"/>
    <cellStyle name="Normal 75 2" xfId="17343" xr:uid="{00000000-0005-0000-0000-0000CD430000}"/>
    <cellStyle name="Normal 75 2 2" xfId="17344" xr:uid="{00000000-0005-0000-0000-0000CE430000}"/>
    <cellStyle name="Normal 75 2 2 2" xfId="17345" xr:uid="{00000000-0005-0000-0000-0000CF430000}"/>
    <cellStyle name="Normal 75 2 2 3" xfId="17346" xr:uid="{00000000-0005-0000-0000-0000D0430000}"/>
    <cellStyle name="Normal 75 2 2 4" xfId="17347" xr:uid="{00000000-0005-0000-0000-0000D1430000}"/>
    <cellStyle name="Normal 75 2 2 5" xfId="17348" xr:uid="{00000000-0005-0000-0000-0000D2430000}"/>
    <cellStyle name="Normal 75 2 2 6" xfId="17349" xr:uid="{00000000-0005-0000-0000-0000D3430000}"/>
    <cellStyle name="Normal 75 2 3" xfId="17350" xr:uid="{00000000-0005-0000-0000-0000D4430000}"/>
    <cellStyle name="Normal 75 2 3 2" xfId="17351" xr:uid="{00000000-0005-0000-0000-0000D5430000}"/>
    <cellStyle name="Normal 75 2 4" xfId="17352" xr:uid="{00000000-0005-0000-0000-0000D6430000}"/>
    <cellStyle name="Normal 75 2 5" xfId="17353" xr:uid="{00000000-0005-0000-0000-0000D7430000}"/>
    <cellStyle name="Normal 75 3" xfId="17354" xr:uid="{00000000-0005-0000-0000-0000D8430000}"/>
    <cellStyle name="Normal 75 3 2" xfId="17355" xr:uid="{00000000-0005-0000-0000-0000D9430000}"/>
    <cellStyle name="Normal 75 3 2 2" xfId="17356" xr:uid="{00000000-0005-0000-0000-0000DA430000}"/>
    <cellStyle name="Normal 75 3 2 3" xfId="17357" xr:uid="{00000000-0005-0000-0000-0000DB430000}"/>
    <cellStyle name="Normal 75 3 2 4" xfId="17358" xr:uid="{00000000-0005-0000-0000-0000DC430000}"/>
    <cellStyle name="Normal 75 3 2 5" xfId="17359" xr:uid="{00000000-0005-0000-0000-0000DD430000}"/>
    <cellStyle name="Normal 75 3 2 6" xfId="17360" xr:uid="{00000000-0005-0000-0000-0000DE430000}"/>
    <cellStyle name="Normal 75 3 3" xfId="17361" xr:uid="{00000000-0005-0000-0000-0000DF430000}"/>
    <cellStyle name="Normal 75 3 3 2" xfId="17362" xr:uid="{00000000-0005-0000-0000-0000E0430000}"/>
    <cellStyle name="Normal 75 3 4" xfId="17363" xr:uid="{00000000-0005-0000-0000-0000E1430000}"/>
    <cellStyle name="Normal 75 3 5" xfId="17364" xr:uid="{00000000-0005-0000-0000-0000E2430000}"/>
    <cellStyle name="Normal 75 4" xfId="17365" xr:uid="{00000000-0005-0000-0000-0000E3430000}"/>
    <cellStyle name="Normal 75 4 2" xfId="17366" xr:uid="{00000000-0005-0000-0000-0000E4430000}"/>
    <cellStyle name="Normal 75 4 2 2" xfId="17367" xr:uid="{00000000-0005-0000-0000-0000E5430000}"/>
    <cellStyle name="Normal 75 4 2 3" xfId="17368" xr:uid="{00000000-0005-0000-0000-0000E6430000}"/>
    <cellStyle name="Normal 75 4 2 4" xfId="17369" xr:uid="{00000000-0005-0000-0000-0000E7430000}"/>
    <cellStyle name="Normal 75 4 2 5" xfId="17370" xr:uid="{00000000-0005-0000-0000-0000E8430000}"/>
    <cellStyle name="Normal 75 4 2 6" xfId="17371" xr:uid="{00000000-0005-0000-0000-0000E9430000}"/>
    <cellStyle name="Normal 75 4 3" xfId="17372" xr:uid="{00000000-0005-0000-0000-0000EA430000}"/>
    <cellStyle name="Normal 75 4 3 2" xfId="17373" xr:uid="{00000000-0005-0000-0000-0000EB430000}"/>
    <cellStyle name="Normal 75 4 4" xfId="17374" xr:uid="{00000000-0005-0000-0000-0000EC430000}"/>
    <cellStyle name="Normal 75 4 5" xfId="17375" xr:uid="{00000000-0005-0000-0000-0000ED430000}"/>
    <cellStyle name="Normal 75 5" xfId="17376" xr:uid="{00000000-0005-0000-0000-0000EE430000}"/>
    <cellStyle name="Normal 75 5 2" xfId="17377" xr:uid="{00000000-0005-0000-0000-0000EF430000}"/>
    <cellStyle name="Normal 75 5 2 2" xfId="17378" xr:uid="{00000000-0005-0000-0000-0000F0430000}"/>
    <cellStyle name="Normal 75 5 2 3" xfId="17379" xr:uid="{00000000-0005-0000-0000-0000F1430000}"/>
    <cellStyle name="Normal 75 5 2 4" xfId="17380" xr:uid="{00000000-0005-0000-0000-0000F2430000}"/>
    <cellStyle name="Normal 75 5 2 5" xfId="17381" xr:uid="{00000000-0005-0000-0000-0000F3430000}"/>
    <cellStyle name="Normal 75 5 2 6" xfId="17382" xr:uid="{00000000-0005-0000-0000-0000F4430000}"/>
    <cellStyle name="Normal 75 5 3" xfId="17383" xr:uid="{00000000-0005-0000-0000-0000F5430000}"/>
    <cellStyle name="Normal 75 5 3 2" xfId="17384" xr:uid="{00000000-0005-0000-0000-0000F6430000}"/>
    <cellStyle name="Normal 75 5 4" xfId="17385" xr:uid="{00000000-0005-0000-0000-0000F7430000}"/>
    <cellStyle name="Normal 75 5 5" xfId="17386" xr:uid="{00000000-0005-0000-0000-0000F8430000}"/>
    <cellStyle name="Normal 75 6" xfId="17387" xr:uid="{00000000-0005-0000-0000-0000F9430000}"/>
    <cellStyle name="Normal 75 6 2" xfId="17388" xr:uid="{00000000-0005-0000-0000-0000FA430000}"/>
    <cellStyle name="Normal 75 6 2 2" xfId="17389" xr:uid="{00000000-0005-0000-0000-0000FB430000}"/>
    <cellStyle name="Normal 75 6 2 3" xfId="17390" xr:uid="{00000000-0005-0000-0000-0000FC430000}"/>
    <cellStyle name="Normal 75 6 2 4" xfId="17391" xr:uid="{00000000-0005-0000-0000-0000FD430000}"/>
    <cellStyle name="Normal 75 6 2 5" xfId="17392" xr:uid="{00000000-0005-0000-0000-0000FE430000}"/>
    <cellStyle name="Normal 75 6 2 6" xfId="17393" xr:uid="{00000000-0005-0000-0000-0000FF430000}"/>
    <cellStyle name="Normal 75 6 3" xfId="17394" xr:uid="{00000000-0005-0000-0000-000000440000}"/>
    <cellStyle name="Normal 75 6 3 2" xfId="17395" xr:uid="{00000000-0005-0000-0000-000001440000}"/>
    <cellStyle name="Normal 75 6 4" xfId="17396" xr:uid="{00000000-0005-0000-0000-000002440000}"/>
    <cellStyle name="Normal 75 6 5" xfId="17397" xr:uid="{00000000-0005-0000-0000-000003440000}"/>
    <cellStyle name="Normal 75 7" xfId="17398" xr:uid="{00000000-0005-0000-0000-000004440000}"/>
    <cellStyle name="Normal 75 7 2" xfId="17399" xr:uid="{00000000-0005-0000-0000-000005440000}"/>
    <cellStyle name="Normal 75 7 2 2" xfId="17400" xr:uid="{00000000-0005-0000-0000-000006440000}"/>
    <cellStyle name="Normal 75 7 2 3" xfId="17401" xr:uid="{00000000-0005-0000-0000-000007440000}"/>
    <cellStyle name="Normal 75 7 2 4" xfId="17402" xr:uid="{00000000-0005-0000-0000-000008440000}"/>
    <cellStyle name="Normal 75 7 2 5" xfId="17403" xr:uid="{00000000-0005-0000-0000-000009440000}"/>
    <cellStyle name="Normal 75 7 2 6" xfId="17404" xr:uid="{00000000-0005-0000-0000-00000A440000}"/>
    <cellStyle name="Normal 75 7 3" xfId="17405" xr:uid="{00000000-0005-0000-0000-00000B440000}"/>
    <cellStyle name="Normal 75 7 3 2" xfId="17406" xr:uid="{00000000-0005-0000-0000-00000C440000}"/>
    <cellStyle name="Normal 75 7 4" xfId="17407" xr:uid="{00000000-0005-0000-0000-00000D440000}"/>
    <cellStyle name="Normal 75 7 5" xfId="17408" xr:uid="{00000000-0005-0000-0000-00000E440000}"/>
    <cellStyle name="Normal 75 8" xfId="17409" xr:uid="{00000000-0005-0000-0000-00000F440000}"/>
    <cellStyle name="Normal 75 8 2" xfId="17410" xr:uid="{00000000-0005-0000-0000-000010440000}"/>
    <cellStyle name="Normal 75 8 2 2" xfId="17411" xr:uid="{00000000-0005-0000-0000-000011440000}"/>
    <cellStyle name="Normal 75 8 2 3" xfId="17412" xr:uid="{00000000-0005-0000-0000-000012440000}"/>
    <cellStyle name="Normal 75 8 2 4" xfId="17413" xr:uid="{00000000-0005-0000-0000-000013440000}"/>
    <cellStyle name="Normal 75 8 2 5" xfId="17414" xr:uid="{00000000-0005-0000-0000-000014440000}"/>
    <cellStyle name="Normal 75 8 2 6" xfId="17415" xr:uid="{00000000-0005-0000-0000-000015440000}"/>
    <cellStyle name="Normal 75 8 3" xfId="17416" xr:uid="{00000000-0005-0000-0000-000016440000}"/>
    <cellStyle name="Normal 75 8 3 2" xfId="17417" xr:uid="{00000000-0005-0000-0000-000017440000}"/>
    <cellStyle name="Normal 75 8 4" xfId="17418" xr:uid="{00000000-0005-0000-0000-000018440000}"/>
    <cellStyle name="Normal 75 8 5" xfId="17419" xr:uid="{00000000-0005-0000-0000-000019440000}"/>
    <cellStyle name="Normal 75 9" xfId="17420" xr:uid="{00000000-0005-0000-0000-00001A440000}"/>
    <cellStyle name="Normal 75 9 2" xfId="17421" xr:uid="{00000000-0005-0000-0000-00001B440000}"/>
    <cellStyle name="Normal 75 9 2 2" xfId="17422" xr:uid="{00000000-0005-0000-0000-00001C440000}"/>
    <cellStyle name="Normal 75 9 2 3" xfId="17423" xr:uid="{00000000-0005-0000-0000-00001D440000}"/>
    <cellStyle name="Normal 75 9 2 4" xfId="17424" xr:uid="{00000000-0005-0000-0000-00001E440000}"/>
    <cellStyle name="Normal 75 9 2 5" xfId="17425" xr:uid="{00000000-0005-0000-0000-00001F440000}"/>
    <cellStyle name="Normal 75 9 2 6" xfId="17426" xr:uid="{00000000-0005-0000-0000-000020440000}"/>
    <cellStyle name="Normal 75 9 3" xfId="17427" xr:uid="{00000000-0005-0000-0000-000021440000}"/>
    <cellStyle name="Normal 75 9 3 2" xfId="17428" xr:uid="{00000000-0005-0000-0000-000022440000}"/>
    <cellStyle name="Normal 75 9 4" xfId="17429" xr:uid="{00000000-0005-0000-0000-000023440000}"/>
    <cellStyle name="Normal 75 9 5" xfId="17430" xr:uid="{00000000-0005-0000-0000-000024440000}"/>
    <cellStyle name="Normal 76" xfId="17431" xr:uid="{00000000-0005-0000-0000-000025440000}"/>
    <cellStyle name="Normal 76 2" xfId="17432" xr:uid="{00000000-0005-0000-0000-000026440000}"/>
    <cellStyle name="Normal 76 2 2" xfId="17433" xr:uid="{00000000-0005-0000-0000-000027440000}"/>
    <cellStyle name="Normal 76 2 2 2" xfId="17434" xr:uid="{00000000-0005-0000-0000-000028440000}"/>
    <cellStyle name="Normal 76 2 3" xfId="17435" xr:uid="{00000000-0005-0000-0000-000029440000}"/>
    <cellStyle name="Normal 76 2 4" xfId="17436" xr:uid="{00000000-0005-0000-0000-00002A440000}"/>
    <cellStyle name="Normal 76 2 5" xfId="17437" xr:uid="{00000000-0005-0000-0000-00002B440000}"/>
    <cellStyle name="Normal 76 3" xfId="17438" xr:uid="{00000000-0005-0000-0000-00002C440000}"/>
    <cellStyle name="Normal 76 3 2" xfId="17439" xr:uid="{00000000-0005-0000-0000-00002D440000}"/>
    <cellStyle name="Normal 76 3 2 2" xfId="17440" xr:uid="{00000000-0005-0000-0000-00002E440000}"/>
    <cellStyle name="Normal 76 3 3" xfId="17441" xr:uid="{00000000-0005-0000-0000-00002F440000}"/>
    <cellStyle name="Normal 76 3 4" xfId="17442" xr:uid="{00000000-0005-0000-0000-000030440000}"/>
    <cellStyle name="Normal 76 3 5" xfId="17443" xr:uid="{00000000-0005-0000-0000-000031440000}"/>
    <cellStyle name="Normal 76 4" xfId="17444" xr:uid="{00000000-0005-0000-0000-000032440000}"/>
    <cellStyle name="Normal 76 4 2" xfId="17445" xr:uid="{00000000-0005-0000-0000-000033440000}"/>
    <cellStyle name="Normal 76 5" xfId="17446" xr:uid="{00000000-0005-0000-0000-000034440000}"/>
    <cellStyle name="Normal 76 5 2" xfId="17447" xr:uid="{00000000-0005-0000-0000-000035440000}"/>
    <cellStyle name="Normal 76 6" xfId="17448" xr:uid="{00000000-0005-0000-0000-000036440000}"/>
    <cellStyle name="Normal 76 6 2" xfId="17449" xr:uid="{00000000-0005-0000-0000-000037440000}"/>
    <cellStyle name="Normal 77" xfId="17450" xr:uid="{00000000-0005-0000-0000-000038440000}"/>
    <cellStyle name="Normal 77 2" xfId="17451" xr:uid="{00000000-0005-0000-0000-000039440000}"/>
    <cellStyle name="Normal 78" xfId="17452" xr:uid="{00000000-0005-0000-0000-00003A440000}"/>
    <cellStyle name="Normal 79" xfId="17453" xr:uid="{00000000-0005-0000-0000-00003B440000}"/>
    <cellStyle name="Normal 79 2" xfId="17454" xr:uid="{00000000-0005-0000-0000-00003C440000}"/>
    <cellStyle name="Normal 79 2 2" xfId="17455" xr:uid="{00000000-0005-0000-0000-00003D440000}"/>
    <cellStyle name="Normal 79 2 2 2" xfId="17456" xr:uid="{00000000-0005-0000-0000-00003E440000}"/>
    <cellStyle name="Normal 79 2 3" xfId="17457" xr:uid="{00000000-0005-0000-0000-00003F440000}"/>
    <cellStyle name="Normal 79 2 4" xfId="17458" xr:uid="{00000000-0005-0000-0000-000040440000}"/>
    <cellStyle name="Normal 79 2 5" xfId="17459" xr:uid="{00000000-0005-0000-0000-000041440000}"/>
    <cellStyle name="Normal 79 3" xfId="17460" xr:uid="{00000000-0005-0000-0000-000042440000}"/>
    <cellStyle name="Normal 79 3 2" xfId="17461" xr:uid="{00000000-0005-0000-0000-000043440000}"/>
    <cellStyle name="Normal 79 4" xfId="17462" xr:uid="{00000000-0005-0000-0000-000044440000}"/>
    <cellStyle name="Normal 79 4 2" xfId="17463" xr:uid="{00000000-0005-0000-0000-000045440000}"/>
    <cellStyle name="Normal 79 5" xfId="17464" xr:uid="{00000000-0005-0000-0000-000046440000}"/>
    <cellStyle name="Normal 79 6" xfId="17465" xr:uid="{00000000-0005-0000-0000-000047440000}"/>
    <cellStyle name="Normal 8" xfId="17466" xr:uid="{00000000-0005-0000-0000-000048440000}"/>
    <cellStyle name="Normal 8 10" xfId="17467" xr:uid="{00000000-0005-0000-0000-000049440000}"/>
    <cellStyle name="Normal 8 10 2" xfId="17468" xr:uid="{00000000-0005-0000-0000-00004A440000}"/>
    <cellStyle name="Normal 8 10 2 2" xfId="17469" xr:uid="{00000000-0005-0000-0000-00004B440000}"/>
    <cellStyle name="Normal 8 10 2 3" xfId="17470" xr:uid="{00000000-0005-0000-0000-00004C440000}"/>
    <cellStyle name="Normal 8 10 2 4" xfId="17471" xr:uid="{00000000-0005-0000-0000-00004D440000}"/>
    <cellStyle name="Normal 8 10 2 5" xfId="17472" xr:uid="{00000000-0005-0000-0000-00004E440000}"/>
    <cellStyle name="Normal 8 10 2 6" xfId="17473" xr:uid="{00000000-0005-0000-0000-00004F440000}"/>
    <cellStyle name="Normal 8 10 3" xfId="17474" xr:uid="{00000000-0005-0000-0000-000050440000}"/>
    <cellStyle name="Normal 8 10 3 2" xfId="17475" xr:uid="{00000000-0005-0000-0000-000051440000}"/>
    <cellStyle name="Normal 8 10 4" xfId="17476" xr:uid="{00000000-0005-0000-0000-000052440000}"/>
    <cellStyle name="Normal 8 10 5" xfId="17477" xr:uid="{00000000-0005-0000-0000-000053440000}"/>
    <cellStyle name="Normal 8 11" xfId="17478" xr:uid="{00000000-0005-0000-0000-000054440000}"/>
    <cellStyle name="Normal 8 11 2" xfId="17479" xr:uid="{00000000-0005-0000-0000-000055440000}"/>
    <cellStyle name="Normal 8 11 2 2" xfId="17480" xr:uid="{00000000-0005-0000-0000-000056440000}"/>
    <cellStyle name="Normal 8 11 2 3" xfId="17481" xr:uid="{00000000-0005-0000-0000-000057440000}"/>
    <cellStyle name="Normal 8 11 2 4" xfId="17482" xr:uid="{00000000-0005-0000-0000-000058440000}"/>
    <cellStyle name="Normal 8 11 2 5" xfId="17483" xr:uid="{00000000-0005-0000-0000-000059440000}"/>
    <cellStyle name="Normal 8 11 2 6" xfId="17484" xr:uid="{00000000-0005-0000-0000-00005A440000}"/>
    <cellStyle name="Normal 8 11 3" xfId="17485" xr:uid="{00000000-0005-0000-0000-00005B440000}"/>
    <cellStyle name="Normal 8 11 3 2" xfId="17486" xr:uid="{00000000-0005-0000-0000-00005C440000}"/>
    <cellStyle name="Normal 8 11 4" xfId="17487" xr:uid="{00000000-0005-0000-0000-00005D440000}"/>
    <cellStyle name="Normal 8 11 5" xfId="17488" xr:uid="{00000000-0005-0000-0000-00005E440000}"/>
    <cellStyle name="Normal 8 12" xfId="17489" xr:uid="{00000000-0005-0000-0000-00005F440000}"/>
    <cellStyle name="Normal 8 12 2" xfId="17490" xr:uid="{00000000-0005-0000-0000-000060440000}"/>
    <cellStyle name="Normal 8 12 2 2" xfId="17491" xr:uid="{00000000-0005-0000-0000-000061440000}"/>
    <cellStyle name="Normal 8 12 2 3" xfId="17492" xr:uid="{00000000-0005-0000-0000-000062440000}"/>
    <cellStyle name="Normal 8 12 2 4" xfId="17493" xr:uid="{00000000-0005-0000-0000-000063440000}"/>
    <cellStyle name="Normal 8 12 2 5" xfId="17494" xr:uid="{00000000-0005-0000-0000-000064440000}"/>
    <cellStyle name="Normal 8 12 2 6" xfId="17495" xr:uid="{00000000-0005-0000-0000-000065440000}"/>
    <cellStyle name="Normal 8 12 3" xfId="17496" xr:uid="{00000000-0005-0000-0000-000066440000}"/>
    <cellStyle name="Normal 8 12 3 2" xfId="17497" xr:uid="{00000000-0005-0000-0000-000067440000}"/>
    <cellStyle name="Normal 8 12 4" xfId="17498" xr:uid="{00000000-0005-0000-0000-000068440000}"/>
    <cellStyle name="Normal 8 12 5" xfId="17499" xr:uid="{00000000-0005-0000-0000-000069440000}"/>
    <cellStyle name="Normal 8 13" xfId="17500" xr:uid="{00000000-0005-0000-0000-00006A440000}"/>
    <cellStyle name="Normal 8 13 2" xfId="17501" xr:uid="{00000000-0005-0000-0000-00006B440000}"/>
    <cellStyle name="Normal 8 13 2 2" xfId="17502" xr:uid="{00000000-0005-0000-0000-00006C440000}"/>
    <cellStyle name="Normal 8 13 2 3" xfId="17503" xr:uid="{00000000-0005-0000-0000-00006D440000}"/>
    <cellStyle name="Normal 8 13 2 4" xfId="17504" xr:uid="{00000000-0005-0000-0000-00006E440000}"/>
    <cellStyle name="Normal 8 13 2 5" xfId="17505" xr:uid="{00000000-0005-0000-0000-00006F440000}"/>
    <cellStyle name="Normal 8 13 2 6" xfId="17506" xr:uid="{00000000-0005-0000-0000-000070440000}"/>
    <cellStyle name="Normal 8 13 3" xfId="17507" xr:uid="{00000000-0005-0000-0000-000071440000}"/>
    <cellStyle name="Normal 8 13 3 2" xfId="17508" xr:uid="{00000000-0005-0000-0000-000072440000}"/>
    <cellStyle name="Normal 8 13 4" xfId="17509" xr:uid="{00000000-0005-0000-0000-000073440000}"/>
    <cellStyle name="Normal 8 13 5" xfId="17510" xr:uid="{00000000-0005-0000-0000-000074440000}"/>
    <cellStyle name="Normal 8 14" xfId="17511" xr:uid="{00000000-0005-0000-0000-000075440000}"/>
    <cellStyle name="Normal 8 14 2" xfId="17512" xr:uid="{00000000-0005-0000-0000-000076440000}"/>
    <cellStyle name="Normal 8 14 2 2" xfId="17513" xr:uid="{00000000-0005-0000-0000-000077440000}"/>
    <cellStyle name="Normal 8 14 2 3" xfId="17514" xr:uid="{00000000-0005-0000-0000-000078440000}"/>
    <cellStyle name="Normal 8 14 2 4" xfId="17515" xr:uid="{00000000-0005-0000-0000-000079440000}"/>
    <cellStyle name="Normal 8 14 2 5" xfId="17516" xr:uid="{00000000-0005-0000-0000-00007A440000}"/>
    <cellStyle name="Normal 8 14 2 6" xfId="17517" xr:uid="{00000000-0005-0000-0000-00007B440000}"/>
    <cellStyle name="Normal 8 14 3" xfId="17518" xr:uid="{00000000-0005-0000-0000-00007C440000}"/>
    <cellStyle name="Normal 8 14 3 2" xfId="17519" xr:uid="{00000000-0005-0000-0000-00007D440000}"/>
    <cellStyle name="Normal 8 14 4" xfId="17520" xr:uid="{00000000-0005-0000-0000-00007E440000}"/>
    <cellStyle name="Normal 8 14 5" xfId="17521" xr:uid="{00000000-0005-0000-0000-00007F440000}"/>
    <cellStyle name="Normal 8 15" xfId="17522" xr:uid="{00000000-0005-0000-0000-000080440000}"/>
    <cellStyle name="Normal 8 15 2" xfId="17523" xr:uid="{00000000-0005-0000-0000-000081440000}"/>
    <cellStyle name="Normal 8 15 2 2" xfId="17524" xr:uid="{00000000-0005-0000-0000-000082440000}"/>
    <cellStyle name="Normal 8 15 2 3" xfId="17525" xr:uid="{00000000-0005-0000-0000-000083440000}"/>
    <cellStyle name="Normal 8 15 2 4" xfId="17526" xr:uid="{00000000-0005-0000-0000-000084440000}"/>
    <cellStyle name="Normal 8 15 2 5" xfId="17527" xr:uid="{00000000-0005-0000-0000-000085440000}"/>
    <cellStyle name="Normal 8 15 2 6" xfId="17528" xr:uid="{00000000-0005-0000-0000-000086440000}"/>
    <cellStyle name="Normal 8 15 3" xfId="17529" xr:uid="{00000000-0005-0000-0000-000087440000}"/>
    <cellStyle name="Normal 8 15 3 2" xfId="17530" xr:uid="{00000000-0005-0000-0000-000088440000}"/>
    <cellStyle name="Normal 8 15 4" xfId="17531" xr:uid="{00000000-0005-0000-0000-000089440000}"/>
    <cellStyle name="Normal 8 15 5" xfId="17532" xr:uid="{00000000-0005-0000-0000-00008A440000}"/>
    <cellStyle name="Normal 8 16" xfId="17533" xr:uid="{00000000-0005-0000-0000-00008B440000}"/>
    <cellStyle name="Normal 8 16 2" xfId="17534" xr:uid="{00000000-0005-0000-0000-00008C440000}"/>
    <cellStyle name="Normal 8 16 2 2" xfId="17535" xr:uid="{00000000-0005-0000-0000-00008D440000}"/>
    <cellStyle name="Normal 8 16 2 3" xfId="17536" xr:uid="{00000000-0005-0000-0000-00008E440000}"/>
    <cellStyle name="Normal 8 16 2 4" xfId="17537" xr:uid="{00000000-0005-0000-0000-00008F440000}"/>
    <cellStyle name="Normal 8 16 2 5" xfId="17538" xr:uid="{00000000-0005-0000-0000-000090440000}"/>
    <cellStyle name="Normal 8 16 2 6" xfId="17539" xr:uid="{00000000-0005-0000-0000-000091440000}"/>
    <cellStyle name="Normal 8 16 3" xfId="17540" xr:uid="{00000000-0005-0000-0000-000092440000}"/>
    <cellStyle name="Normal 8 16 3 2" xfId="17541" xr:uid="{00000000-0005-0000-0000-000093440000}"/>
    <cellStyle name="Normal 8 16 4" xfId="17542" xr:uid="{00000000-0005-0000-0000-000094440000}"/>
    <cellStyle name="Normal 8 16 5" xfId="17543" xr:uid="{00000000-0005-0000-0000-000095440000}"/>
    <cellStyle name="Normal 8 17" xfId="17544" xr:uid="{00000000-0005-0000-0000-000096440000}"/>
    <cellStyle name="Normal 8 17 2" xfId="17545" xr:uid="{00000000-0005-0000-0000-000097440000}"/>
    <cellStyle name="Normal 8 17 2 2" xfId="17546" xr:uid="{00000000-0005-0000-0000-000098440000}"/>
    <cellStyle name="Normal 8 17 2 3" xfId="17547" xr:uid="{00000000-0005-0000-0000-000099440000}"/>
    <cellStyle name="Normal 8 17 2 4" xfId="17548" xr:uid="{00000000-0005-0000-0000-00009A440000}"/>
    <cellStyle name="Normal 8 17 2 5" xfId="17549" xr:uid="{00000000-0005-0000-0000-00009B440000}"/>
    <cellStyle name="Normal 8 17 2 6" xfId="17550" xr:uid="{00000000-0005-0000-0000-00009C440000}"/>
    <cellStyle name="Normal 8 17 3" xfId="17551" xr:uid="{00000000-0005-0000-0000-00009D440000}"/>
    <cellStyle name="Normal 8 17 3 2" xfId="17552" xr:uid="{00000000-0005-0000-0000-00009E440000}"/>
    <cellStyle name="Normal 8 17 4" xfId="17553" xr:uid="{00000000-0005-0000-0000-00009F440000}"/>
    <cellStyle name="Normal 8 17 5" xfId="17554" xr:uid="{00000000-0005-0000-0000-0000A0440000}"/>
    <cellStyle name="Normal 8 18" xfId="17555" xr:uid="{00000000-0005-0000-0000-0000A1440000}"/>
    <cellStyle name="Normal 8 18 2" xfId="17556" xr:uid="{00000000-0005-0000-0000-0000A2440000}"/>
    <cellStyle name="Normal 8 18 2 2" xfId="17557" xr:uid="{00000000-0005-0000-0000-0000A3440000}"/>
    <cellStyle name="Normal 8 18 2 3" xfId="17558" xr:uid="{00000000-0005-0000-0000-0000A4440000}"/>
    <cellStyle name="Normal 8 18 2 4" xfId="17559" xr:uid="{00000000-0005-0000-0000-0000A5440000}"/>
    <cellStyle name="Normal 8 18 2 5" xfId="17560" xr:uid="{00000000-0005-0000-0000-0000A6440000}"/>
    <cellStyle name="Normal 8 18 2 6" xfId="17561" xr:uid="{00000000-0005-0000-0000-0000A7440000}"/>
    <cellStyle name="Normal 8 18 3" xfId="17562" xr:uid="{00000000-0005-0000-0000-0000A8440000}"/>
    <cellStyle name="Normal 8 18 3 2" xfId="17563" xr:uid="{00000000-0005-0000-0000-0000A9440000}"/>
    <cellStyle name="Normal 8 18 4" xfId="17564" xr:uid="{00000000-0005-0000-0000-0000AA440000}"/>
    <cellStyle name="Normal 8 18 5" xfId="17565" xr:uid="{00000000-0005-0000-0000-0000AB440000}"/>
    <cellStyle name="Normal 8 19" xfId="17566" xr:uid="{00000000-0005-0000-0000-0000AC440000}"/>
    <cellStyle name="Normal 8 19 2" xfId="17567" xr:uid="{00000000-0005-0000-0000-0000AD440000}"/>
    <cellStyle name="Normal 8 19 2 2" xfId="17568" xr:uid="{00000000-0005-0000-0000-0000AE440000}"/>
    <cellStyle name="Normal 8 19 2 3" xfId="17569" xr:uid="{00000000-0005-0000-0000-0000AF440000}"/>
    <cellStyle name="Normal 8 19 2 4" xfId="17570" xr:uid="{00000000-0005-0000-0000-0000B0440000}"/>
    <cellStyle name="Normal 8 19 2 5" xfId="17571" xr:uid="{00000000-0005-0000-0000-0000B1440000}"/>
    <cellStyle name="Normal 8 19 2 6" xfId="17572" xr:uid="{00000000-0005-0000-0000-0000B2440000}"/>
    <cellStyle name="Normal 8 19 3" xfId="17573" xr:uid="{00000000-0005-0000-0000-0000B3440000}"/>
    <cellStyle name="Normal 8 19 3 2" xfId="17574" xr:uid="{00000000-0005-0000-0000-0000B4440000}"/>
    <cellStyle name="Normal 8 19 4" xfId="17575" xr:uid="{00000000-0005-0000-0000-0000B5440000}"/>
    <cellStyle name="Normal 8 19 5" xfId="17576" xr:uid="{00000000-0005-0000-0000-0000B6440000}"/>
    <cellStyle name="Normal 8 2" xfId="17577" xr:uid="{00000000-0005-0000-0000-0000B7440000}"/>
    <cellStyle name="Normal 8 2 2" xfId="17578" xr:uid="{00000000-0005-0000-0000-0000B8440000}"/>
    <cellStyle name="Normal 8 2 2 2" xfId="17579" xr:uid="{00000000-0005-0000-0000-0000B9440000}"/>
    <cellStyle name="Normal 8 2 2 2 2" xfId="17580" xr:uid="{00000000-0005-0000-0000-0000BA440000}"/>
    <cellStyle name="Normal 8 2 2 2 3" xfId="17581" xr:uid="{00000000-0005-0000-0000-0000BB440000}"/>
    <cellStyle name="Normal 8 2 2 2 4" xfId="17582" xr:uid="{00000000-0005-0000-0000-0000BC440000}"/>
    <cellStyle name="Normal 8 2 2 3" xfId="17583" xr:uid="{00000000-0005-0000-0000-0000BD440000}"/>
    <cellStyle name="Normal 8 2 2 3 2" xfId="17584" xr:uid="{00000000-0005-0000-0000-0000BE440000}"/>
    <cellStyle name="Normal 8 2 2 3 3" xfId="17585" xr:uid="{00000000-0005-0000-0000-0000BF440000}"/>
    <cellStyle name="Normal 8 2 2 3 4" xfId="17586" xr:uid="{00000000-0005-0000-0000-0000C0440000}"/>
    <cellStyle name="Normal 8 2 2 4" xfId="17587" xr:uid="{00000000-0005-0000-0000-0000C1440000}"/>
    <cellStyle name="Normal 8 2 2 4 2" xfId="17588" xr:uid="{00000000-0005-0000-0000-0000C2440000}"/>
    <cellStyle name="Normal 8 2 2 5" xfId="17589" xr:uid="{00000000-0005-0000-0000-0000C3440000}"/>
    <cellStyle name="Normal 8 2 2 5 2" xfId="17590" xr:uid="{00000000-0005-0000-0000-0000C4440000}"/>
    <cellStyle name="Normal 8 2 2 6" xfId="17591" xr:uid="{00000000-0005-0000-0000-0000C5440000}"/>
    <cellStyle name="Normal 8 2 2 7" xfId="17592" xr:uid="{00000000-0005-0000-0000-0000C6440000}"/>
    <cellStyle name="Normal 8 2 2 8" xfId="17593" xr:uid="{00000000-0005-0000-0000-0000C7440000}"/>
    <cellStyle name="Normal 8 2 3" xfId="17594" xr:uid="{00000000-0005-0000-0000-0000C8440000}"/>
    <cellStyle name="Normal 8 2 3 2" xfId="17595" xr:uid="{00000000-0005-0000-0000-0000C9440000}"/>
    <cellStyle name="Normal 8 2 3 3" xfId="17596" xr:uid="{00000000-0005-0000-0000-0000CA440000}"/>
    <cellStyle name="Normal 8 2 3 4" xfId="17597" xr:uid="{00000000-0005-0000-0000-0000CB440000}"/>
    <cellStyle name="Normal 8 2 3 5" xfId="17598" xr:uid="{00000000-0005-0000-0000-0000CC440000}"/>
    <cellStyle name="Normal 8 2 4" xfId="17599" xr:uid="{00000000-0005-0000-0000-0000CD440000}"/>
    <cellStyle name="Normal 8 2 4 2" xfId="17600" xr:uid="{00000000-0005-0000-0000-0000CE440000}"/>
    <cellStyle name="Normal 8 2 5" xfId="17601" xr:uid="{00000000-0005-0000-0000-0000CF440000}"/>
    <cellStyle name="Normal 8 2 6" xfId="17602" xr:uid="{00000000-0005-0000-0000-0000D0440000}"/>
    <cellStyle name="Normal 8 2 7" xfId="17603" xr:uid="{00000000-0005-0000-0000-0000D1440000}"/>
    <cellStyle name="Normal 8 20" xfId="17604" xr:uid="{00000000-0005-0000-0000-0000D2440000}"/>
    <cellStyle name="Normal 8 20 2" xfId="17605" xr:uid="{00000000-0005-0000-0000-0000D3440000}"/>
    <cellStyle name="Normal 8 20 2 2" xfId="17606" xr:uid="{00000000-0005-0000-0000-0000D4440000}"/>
    <cellStyle name="Normal 8 20 2 3" xfId="17607" xr:uid="{00000000-0005-0000-0000-0000D5440000}"/>
    <cellStyle name="Normal 8 20 2 4" xfId="17608" xr:uid="{00000000-0005-0000-0000-0000D6440000}"/>
    <cellStyle name="Normal 8 20 2 5" xfId="17609" xr:uid="{00000000-0005-0000-0000-0000D7440000}"/>
    <cellStyle name="Normal 8 20 2 6" xfId="17610" xr:uid="{00000000-0005-0000-0000-0000D8440000}"/>
    <cellStyle name="Normal 8 20 3" xfId="17611" xr:uid="{00000000-0005-0000-0000-0000D9440000}"/>
    <cellStyle name="Normal 8 20 3 2" xfId="17612" xr:uid="{00000000-0005-0000-0000-0000DA440000}"/>
    <cellStyle name="Normal 8 20 4" xfId="17613" xr:uid="{00000000-0005-0000-0000-0000DB440000}"/>
    <cellStyle name="Normal 8 20 5" xfId="17614" xr:uid="{00000000-0005-0000-0000-0000DC440000}"/>
    <cellStyle name="Normal 8 21" xfId="17615" xr:uid="{00000000-0005-0000-0000-0000DD440000}"/>
    <cellStyle name="Normal 8 21 2" xfId="17616" xr:uid="{00000000-0005-0000-0000-0000DE440000}"/>
    <cellStyle name="Normal 8 21 2 2" xfId="17617" xr:uid="{00000000-0005-0000-0000-0000DF440000}"/>
    <cellStyle name="Normal 8 21 2 3" xfId="17618" xr:uid="{00000000-0005-0000-0000-0000E0440000}"/>
    <cellStyle name="Normal 8 21 2 4" xfId="17619" xr:uid="{00000000-0005-0000-0000-0000E1440000}"/>
    <cellStyle name="Normal 8 21 2 5" xfId="17620" xr:uid="{00000000-0005-0000-0000-0000E2440000}"/>
    <cellStyle name="Normal 8 21 2 6" xfId="17621" xr:uid="{00000000-0005-0000-0000-0000E3440000}"/>
    <cellStyle name="Normal 8 21 3" xfId="17622" xr:uid="{00000000-0005-0000-0000-0000E4440000}"/>
    <cellStyle name="Normal 8 21 3 2" xfId="17623" xr:uid="{00000000-0005-0000-0000-0000E5440000}"/>
    <cellStyle name="Normal 8 21 4" xfId="17624" xr:uid="{00000000-0005-0000-0000-0000E6440000}"/>
    <cellStyle name="Normal 8 21 5" xfId="17625" xr:uid="{00000000-0005-0000-0000-0000E7440000}"/>
    <cellStyle name="Normal 8 22" xfId="17626" xr:uid="{00000000-0005-0000-0000-0000E8440000}"/>
    <cellStyle name="Normal 8 22 2" xfId="17627" xr:uid="{00000000-0005-0000-0000-0000E9440000}"/>
    <cellStyle name="Normal 8 22 2 2" xfId="17628" xr:uid="{00000000-0005-0000-0000-0000EA440000}"/>
    <cellStyle name="Normal 8 22 2 3" xfId="17629" xr:uid="{00000000-0005-0000-0000-0000EB440000}"/>
    <cellStyle name="Normal 8 22 2 4" xfId="17630" xr:uid="{00000000-0005-0000-0000-0000EC440000}"/>
    <cellStyle name="Normal 8 22 2 5" xfId="17631" xr:uid="{00000000-0005-0000-0000-0000ED440000}"/>
    <cellStyle name="Normal 8 22 2 6" xfId="17632" xr:uid="{00000000-0005-0000-0000-0000EE440000}"/>
    <cellStyle name="Normal 8 22 3" xfId="17633" xr:uid="{00000000-0005-0000-0000-0000EF440000}"/>
    <cellStyle name="Normal 8 22 3 2" xfId="17634" xr:uid="{00000000-0005-0000-0000-0000F0440000}"/>
    <cellStyle name="Normal 8 22 4" xfId="17635" xr:uid="{00000000-0005-0000-0000-0000F1440000}"/>
    <cellStyle name="Normal 8 22 5" xfId="17636" xr:uid="{00000000-0005-0000-0000-0000F2440000}"/>
    <cellStyle name="Normal 8 23" xfId="17637" xr:uid="{00000000-0005-0000-0000-0000F3440000}"/>
    <cellStyle name="Normal 8 23 2" xfId="17638" xr:uid="{00000000-0005-0000-0000-0000F4440000}"/>
    <cellStyle name="Normal 8 23 2 2" xfId="17639" xr:uid="{00000000-0005-0000-0000-0000F5440000}"/>
    <cellStyle name="Normal 8 23 2 3" xfId="17640" xr:uid="{00000000-0005-0000-0000-0000F6440000}"/>
    <cellStyle name="Normal 8 23 2 4" xfId="17641" xr:uid="{00000000-0005-0000-0000-0000F7440000}"/>
    <cellStyle name="Normal 8 23 2 5" xfId="17642" xr:uid="{00000000-0005-0000-0000-0000F8440000}"/>
    <cellStyle name="Normal 8 23 2 6" xfId="17643" xr:uid="{00000000-0005-0000-0000-0000F9440000}"/>
    <cellStyle name="Normal 8 23 3" xfId="17644" xr:uid="{00000000-0005-0000-0000-0000FA440000}"/>
    <cellStyle name="Normal 8 23 3 2" xfId="17645" xr:uid="{00000000-0005-0000-0000-0000FB440000}"/>
    <cellStyle name="Normal 8 23 4" xfId="17646" xr:uid="{00000000-0005-0000-0000-0000FC440000}"/>
    <cellStyle name="Normal 8 23 5" xfId="17647" xr:uid="{00000000-0005-0000-0000-0000FD440000}"/>
    <cellStyle name="Normal 8 24" xfId="17648" xr:uid="{00000000-0005-0000-0000-0000FE440000}"/>
    <cellStyle name="Normal 8 24 2" xfId="17649" xr:uid="{00000000-0005-0000-0000-0000FF440000}"/>
    <cellStyle name="Normal 8 24 2 2" xfId="17650" xr:uid="{00000000-0005-0000-0000-000000450000}"/>
    <cellStyle name="Normal 8 24 2 3" xfId="17651" xr:uid="{00000000-0005-0000-0000-000001450000}"/>
    <cellStyle name="Normal 8 24 2 4" xfId="17652" xr:uid="{00000000-0005-0000-0000-000002450000}"/>
    <cellStyle name="Normal 8 24 2 5" xfId="17653" xr:uid="{00000000-0005-0000-0000-000003450000}"/>
    <cellStyle name="Normal 8 24 2 6" xfId="17654" xr:uid="{00000000-0005-0000-0000-000004450000}"/>
    <cellStyle name="Normal 8 24 3" xfId="17655" xr:uid="{00000000-0005-0000-0000-000005450000}"/>
    <cellStyle name="Normal 8 24 3 2" xfId="17656" xr:uid="{00000000-0005-0000-0000-000006450000}"/>
    <cellStyle name="Normal 8 24 4" xfId="17657" xr:uid="{00000000-0005-0000-0000-000007450000}"/>
    <cellStyle name="Normal 8 24 5" xfId="17658" xr:uid="{00000000-0005-0000-0000-000008450000}"/>
    <cellStyle name="Normal 8 25" xfId="17659" xr:uid="{00000000-0005-0000-0000-000009450000}"/>
    <cellStyle name="Normal 8 25 2" xfId="17660" xr:uid="{00000000-0005-0000-0000-00000A450000}"/>
    <cellStyle name="Normal 8 25 2 2" xfId="17661" xr:uid="{00000000-0005-0000-0000-00000B450000}"/>
    <cellStyle name="Normal 8 25 2 3" xfId="17662" xr:uid="{00000000-0005-0000-0000-00000C450000}"/>
    <cellStyle name="Normal 8 25 2 4" xfId="17663" xr:uid="{00000000-0005-0000-0000-00000D450000}"/>
    <cellStyle name="Normal 8 25 2 5" xfId="17664" xr:uid="{00000000-0005-0000-0000-00000E450000}"/>
    <cellStyle name="Normal 8 25 2 6" xfId="17665" xr:uid="{00000000-0005-0000-0000-00000F450000}"/>
    <cellStyle name="Normal 8 25 3" xfId="17666" xr:uid="{00000000-0005-0000-0000-000010450000}"/>
    <cellStyle name="Normal 8 25 3 2" xfId="17667" xr:uid="{00000000-0005-0000-0000-000011450000}"/>
    <cellStyle name="Normal 8 25 4" xfId="17668" xr:uid="{00000000-0005-0000-0000-000012450000}"/>
    <cellStyle name="Normal 8 25 5" xfId="17669" xr:uid="{00000000-0005-0000-0000-000013450000}"/>
    <cellStyle name="Normal 8 26" xfId="17670" xr:uid="{00000000-0005-0000-0000-000014450000}"/>
    <cellStyle name="Normal 8 26 2" xfId="17671" xr:uid="{00000000-0005-0000-0000-000015450000}"/>
    <cellStyle name="Normal 8 26 2 2" xfId="17672" xr:uid="{00000000-0005-0000-0000-000016450000}"/>
    <cellStyle name="Normal 8 26 2 3" xfId="17673" xr:uid="{00000000-0005-0000-0000-000017450000}"/>
    <cellStyle name="Normal 8 26 2 4" xfId="17674" xr:uid="{00000000-0005-0000-0000-000018450000}"/>
    <cellStyle name="Normal 8 26 2 5" xfId="17675" xr:uid="{00000000-0005-0000-0000-000019450000}"/>
    <cellStyle name="Normal 8 26 2 6" xfId="17676" xr:uid="{00000000-0005-0000-0000-00001A450000}"/>
    <cellStyle name="Normal 8 26 3" xfId="17677" xr:uid="{00000000-0005-0000-0000-00001B450000}"/>
    <cellStyle name="Normal 8 26 3 2" xfId="17678" xr:uid="{00000000-0005-0000-0000-00001C450000}"/>
    <cellStyle name="Normal 8 26 4" xfId="17679" xr:uid="{00000000-0005-0000-0000-00001D450000}"/>
    <cellStyle name="Normal 8 26 5" xfId="17680" xr:uid="{00000000-0005-0000-0000-00001E450000}"/>
    <cellStyle name="Normal 8 27" xfId="17681" xr:uid="{00000000-0005-0000-0000-00001F450000}"/>
    <cellStyle name="Normal 8 27 2" xfId="17682" xr:uid="{00000000-0005-0000-0000-000020450000}"/>
    <cellStyle name="Normal 8 27 2 2" xfId="17683" xr:uid="{00000000-0005-0000-0000-000021450000}"/>
    <cellStyle name="Normal 8 27 2 3" xfId="17684" xr:uid="{00000000-0005-0000-0000-000022450000}"/>
    <cellStyle name="Normal 8 27 2 4" xfId="17685" xr:uid="{00000000-0005-0000-0000-000023450000}"/>
    <cellStyle name="Normal 8 27 2 5" xfId="17686" xr:uid="{00000000-0005-0000-0000-000024450000}"/>
    <cellStyle name="Normal 8 27 2 6" xfId="17687" xr:uid="{00000000-0005-0000-0000-000025450000}"/>
    <cellStyle name="Normal 8 27 3" xfId="17688" xr:uid="{00000000-0005-0000-0000-000026450000}"/>
    <cellStyle name="Normal 8 27 3 2" xfId="17689" xr:uid="{00000000-0005-0000-0000-000027450000}"/>
    <cellStyle name="Normal 8 27 4" xfId="17690" xr:uid="{00000000-0005-0000-0000-000028450000}"/>
    <cellStyle name="Normal 8 27 5" xfId="17691" xr:uid="{00000000-0005-0000-0000-000029450000}"/>
    <cellStyle name="Normal 8 28" xfId="17692" xr:uid="{00000000-0005-0000-0000-00002A450000}"/>
    <cellStyle name="Normal 8 28 2" xfId="17693" xr:uid="{00000000-0005-0000-0000-00002B450000}"/>
    <cellStyle name="Normal 8 28 2 2" xfId="17694" xr:uid="{00000000-0005-0000-0000-00002C450000}"/>
    <cellStyle name="Normal 8 28 2 3" xfId="17695" xr:uid="{00000000-0005-0000-0000-00002D450000}"/>
    <cellStyle name="Normal 8 28 2 4" xfId="17696" xr:uid="{00000000-0005-0000-0000-00002E450000}"/>
    <cellStyle name="Normal 8 28 2 5" xfId="17697" xr:uid="{00000000-0005-0000-0000-00002F450000}"/>
    <cellStyle name="Normal 8 28 2 6" xfId="17698" xr:uid="{00000000-0005-0000-0000-000030450000}"/>
    <cellStyle name="Normal 8 28 3" xfId="17699" xr:uid="{00000000-0005-0000-0000-000031450000}"/>
    <cellStyle name="Normal 8 28 3 2" xfId="17700" xr:uid="{00000000-0005-0000-0000-000032450000}"/>
    <cellStyle name="Normal 8 28 4" xfId="17701" xr:uid="{00000000-0005-0000-0000-000033450000}"/>
    <cellStyle name="Normal 8 28 5" xfId="17702" xr:uid="{00000000-0005-0000-0000-000034450000}"/>
    <cellStyle name="Normal 8 29" xfId="17703" xr:uid="{00000000-0005-0000-0000-000035450000}"/>
    <cellStyle name="Normal 8 29 2" xfId="17704" xr:uid="{00000000-0005-0000-0000-000036450000}"/>
    <cellStyle name="Normal 8 29 2 2" xfId="17705" xr:uid="{00000000-0005-0000-0000-000037450000}"/>
    <cellStyle name="Normal 8 29 2 3" xfId="17706" xr:uid="{00000000-0005-0000-0000-000038450000}"/>
    <cellStyle name="Normal 8 29 2 4" xfId="17707" xr:uid="{00000000-0005-0000-0000-000039450000}"/>
    <cellStyle name="Normal 8 29 2 5" xfId="17708" xr:uid="{00000000-0005-0000-0000-00003A450000}"/>
    <cellStyle name="Normal 8 29 2 6" xfId="17709" xr:uid="{00000000-0005-0000-0000-00003B450000}"/>
    <cellStyle name="Normal 8 29 3" xfId="17710" xr:uid="{00000000-0005-0000-0000-00003C450000}"/>
    <cellStyle name="Normal 8 29 3 2" xfId="17711" xr:uid="{00000000-0005-0000-0000-00003D450000}"/>
    <cellStyle name="Normal 8 29 4" xfId="17712" xr:uid="{00000000-0005-0000-0000-00003E450000}"/>
    <cellStyle name="Normal 8 29 5" xfId="17713" xr:uid="{00000000-0005-0000-0000-00003F450000}"/>
    <cellStyle name="Normal 8 3" xfId="17714" xr:uid="{00000000-0005-0000-0000-000040450000}"/>
    <cellStyle name="Normal 8 3 2" xfId="17715" xr:uid="{00000000-0005-0000-0000-000041450000}"/>
    <cellStyle name="Normal 8 3 2 2" xfId="17716" xr:uid="{00000000-0005-0000-0000-000042450000}"/>
    <cellStyle name="Normal 8 3 2 2 2" xfId="17717" xr:uid="{00000000-0005-0000-0000-000043450000}"/>
    <cellStyle name="Normal 8 3 2 3" xfId="17718" xr:uid="{00000000-0005-0000-0000-000044450000}"/>
    <cellStyle name="Normal 8 3 2 3 2" xfId="17719" xr:uid="{00000000-0005-0000-0000-000045450000}"/>
    <cellStyle name="Normal 8 3 2 4" xfId="17720" xr:uid="{00000000-0005-0000-0000-000046450000}"/>
    <cellStyle name="Normal 8 3 2 4 2" xfId="17721" xr:uid="{00000000-0005-0000-0000-000047450000}"/>
    <cellStyle name="Normal 8 3 2 5" xfId="17722" xr:uid="{00000000-0005-0000-0000-000048450000}"/>
    <cellStyle name="Normal 8 3 2 6" xfId="17723" xr:uid="{00000000-0005-0000-0000-000049450000}"/>
    <cellStyle name="Normal 8 3 3" xfId="17724" xr:uid="{00000000-0005-0000-0000-00004A450000}"/>
    <cellStyle name="Normal 8 3 3 2" xfId="17725" xr:uid="{00000000-0005-0000-0000-00004B450000}"/>
    <cellStyle name="Normal 8 3 4" xfId="17726" xr:uid="{00000000-0005-0000-0000-00004C450000}"/>
    <cellStyle name="Normal 8 3 4 2" xfId="17727" xr:uid="{00000000-0005-0000-0000-00004D450000}"/>
    <cellStyle name="Normal 8 3 5" xfId="17728" xr:uid="{00000000-0005-0000-0000-00004E450000}"/>
    <cellStyle name="Normal 8 3 5 2" xfId="17729" xr:uid="{00000000-0005-0000-0000-00004F450000}"/>
    <cellStyle name="Normal 8 3 6" xfId="17730" xr:uid="{00000000-0005-0000-0000-000050450000}"/>
    <cellStyle name="Normal 8 30" xfId="17731" xr:uid="{00000000-0005-0000-0000-000051450000}"/>
    <cellStyle name="Normal 8 30 2" xfId="17732" xr:uid="{00000000-0005-0000-0000-000052450000}"/>
    <cellStyle name="Normal 8 30 2 2" xfId="17733" xr:uid="{00000000-0005-0000-0000-000053450000}"/>
    <cellStyle name="Normal 8 30 2 3" xfId="17734" xr:uid="{00000000-0005-0000-0000-000054450000}"/>
    <cellStyle name="Normal 8 30 2 4" xfId="17735" xr:uid="{00000000-0005-0000-0000-000055450000}"/>
    <cellStyle name="Normal 8 30 2 5" xfId="17736" xr:uid="{00000000-0005-0000-0000-000056450000}"/>
    <cellStyle name="Normal 8 30 2 6" xfId="17737" xr:uid="{00000000-0005-0000-0000-000057450000}"/>
    <cellStyle name="Normal 8 30 3" xfId="17738" xr:uid="{00000000-0005-0000-0000-000058450000}"/>
    <cellStyle name="Normal 8 30 3 2" xfId="17739" xr:uid="{00000000-0005-0000-0000-000059450000}"/>
    <cellStyle name="Normal 8 30 4" xfId="17740" xr:uid="{00000000-0005-0000-0000-00005A450000}"/>
    <cellStyle name="Normal 8 30 5" xfId="17741" xr:uid="{00000000-0005-0000-0000-00005B450000}"/>
    <cellStyle name="Normal 8 31" xfId="17742" xr:uid="{00000000-0005-0000-0000-00005C450000}"/>
    <cellStyle name="Normal 8 31 2" xfId="17743" xr:uid="{00000000-0005-0000-0000-00005D450000}"/>
    <cellStyle name="Normal 8 31 2 2" xfId="17744" xr:uid="{00000000-0005-0000-0000-00005E450000}"/>
    <cellStyle name="Normal 8 31 2 3" xfId="17745" xr:uid="{00000000-0005-0000-0000-00005F450000}"/>
    <cellStyle name="Normal 8 31 2 4" xfId="17746" xr:uid="{00000000-0005-0000-0000-000060450000}"/>
    <cellStyle name="Normal 8 31 2 5" xfId="17747" xr:uid="{00000000-0005-0000-0000-000061450000}"/>
    <cellStyle name="Normal 8 31 2 6" xfId="17748" xr:uid="{00000000-0005-0000-0000-000062450000}"/>
    <cellStyle name="Normal 8 31 3" xfId="17749" xr:uid="{00000000-0005-0000-0000-000063450000}"/>
    <cellStyle name="Normal 8 31 3 2" xfId="17750" xr:uid="{00000000-0005-0000-0000-000064450000}"/>
    <cellStyle name="Normal 8 31 4" xfId="17751" xr:uid="{00000000-0005-0000-0000-000065450000}"/>
    <cellStyle name="Normal 8 31 5" xfId="17752" xr:uid="{00000000-0005-0000-0000-000066450000}"/>
    <cellStyle name="Normal 8 32" xfId="17753" xr:uid="{00000000-0005-0000-0000-000067450000}"/>
    <cellStyle name="Normal 8 32 2" xfId="17754" xr:uid="{00000000-0005-0000-0000-000068450000}"/>
    <cellStyle name="Normal 8 32 2 2" xfId="17755" xr:uid="{00000000-0005-0000-0000-000069450000}"/>
    <cellStyle name="Normal 8 32 2 3" xfId="17756" xr:uid="{00000000-0005-0000-0000-00006A450000}"/>
    <cellStyle name="Normal 8 32 2 4" xfId="17757" xr:uid="{00000000-0005-0000-0000-00006B450000}"/>
    <cellStyle name="Normal 8 32 2 5" xfId="17758" xr:uid="{00000000-0005-0000-0000-00006C450000}"/>
    <cellStyle name="Normal 8 32 2 6" xfId="17759" xr:uid="{00000000-0005-0000-0000-00006D450000}"/>
    <cellStyle name="Normal 8 32 3" xfId="17760" xr:uid="{00000000-0005-0000-0000-00006E450000}"/>
    <cellStyle name="Normal 8 32 3 2" xfId="17761" xr:uid="{00000000-0005-0000-0000-00006F450000}"/>
    <cellStyle name="Normal 8 32 4" xfId="17762" xr:uid="{00000000-0005-0000-0000-000070450000}"/>
    <cellStyle name="Normal 8 32 5" xfId="17763" xr:uid="{00000000-0005-0000-0000-000071450000}"/>
    <cellStyle name="Normal 8 33" xfId="17764" xr:uid="{00000000-0005-0000-0000-000072450000}"/>
    <cellStyle name="Normal 8 33 2" xfId="17765" xr:uid="{00000000-0005-0000-0000-000073450000}"/>
    <cellStyle name="Normal 8 33 2 2" xfId="17766" xr:uid="{00000000-0005-0000-0000-000074450000}"/>
    <cellStyle name="Normal 8 33 2 3" xfId="17767" xr:uid="{00000000-0005-0000-0000-000075450000}"/>
    <cellStyle name="Normal 8 33 2 4" xfId="17768" xr:uid="{00000000-0005-0000-0000-000076450000}"/>
    <cellStyle name="Normal 8 33 2 5" xfId="17769" xr:uid="{00000000-0005-0000-0000-000077450000}"/>
    <cellStyle name="Normal 8 33 2 6" xfId="17770" xr:uid="{00000000-0005-0000-0000-000078450000}"/>
    <cellStyle name="Normal 8 33 3" xfId="17771" xr:uid="{00000000-0005-0000-0000-000079450000}"/>
    <cellStyle name="Normal 8 33 3 2" xfId="17772" xr:uid="{00000000-0005-0000-0000-00007A450000}"/>
    <cellStyle name="Normal 8 33 4" xfId="17773" xr:uid="{00000000-0005-0000-0000-00007B450000}"/>
    <cellStyle name="Normal 8 33 5" xfId="17774" xr:uid="{00000000-0005-0000-0000-00007C450000}"/>
    <cellStyle name="Normal 8 34" xfId="17775" xr:uid="{00000000-0005-0000-0000-00007D450000}"/>
    <cellStyle name="Normal 8 34 2" xfId="17776" xr:uid="{00000000-0005-0000-0000-00007E450000}"/>
    <cellStyle name="Normal 8 34 2 2" xfId="17777" xr:uid="{00000000-0005-0000-0000-00007F450000}"/>
    <cellStyle name="Normal 8 34 2 3" xfId="17778" xr:uid="{00000000-0005-0000-0000-000080450000}"/>
    <cellStyle name="Normal 8 34 2 4" xfId="17779" xr:uid="{00000000-0005-0000-0000-000081450000}"/>
    <cellStyle name="Normal 8 34 2 5" xfId="17780" xr:uid="{00000000-0005-0000-0000-000082450000}"/>
    <cellStyle name="Normal 8 34 2 6" xfId="17781" xr:uid="{00000000-0005-0000-0000-000083450000}"/>
    <cellStyle name="Normal 8 34 3" xfId="17782" xr:uid="{00000000-0005-0000-0000-000084450000}"/>
    <cellStyle name="Normal 8 34 3 2" xfId="17783" xr:uid="{00000000-0005-0000-0000-000085450000}"/>
    <cellStyle name="Normal 8 34 4" xfId="17784" xr:uid="{00000000-0005-0000-0000-000086450000}"/>
    <cellStyle name="Normal 8 34 5" xfId="17785" xr:uid="{00000000-0005-0000-0000-000087450000}"/>
    <cellStyle name="Normal 8 35" xfId="17786" xr:uid="{00000000-0005-0000-0000-000088450000}"/>
    <cellStyle name="Normal 8 35 2" xfId="17787" xr:uid="{00000000-0005-0000-0000-000089450000}"/>
    <cellStyle name="Normal 8 35 2 2" xfId="17788" xr:uid="{00000000-0005-0000-0000-00008A450000}"/>
    <cellStyle name="Normal 8 35 2 3" xfId="17789" xr:uid="{00000000-0005-0000-0000-00008B450000}"/>
    <cellStyle name="Normal 8 35 2 4" xfId="17790" xr:uid="{00000000-0005-0000-0000-00008C450000}"/>
    <cellStyle name="Normal 8 35 2 5" xfId="17791" xr:uid="{00000000-0005-0000-0000-00008D450000}"/>
    <cellStyle name="Normal 8 35 2 6" xfId="17792" xr:uid="{00000000-0005-0000-0000-00008E450000}"/>
    <cellStyle name="Normal 8 35 3" xfId="17793" xr:uid="{00000000-0005-0000-0000-00008F450000}"/>
    <cellStyle name="Normal 8 35 3 2" xfId="17794" xr:uid="{00000000-0005-0000-0000-000090450000}"/>
    <cellStyle name="Normal 8 35 4" xfId="17795" xr:uid="{00000000-0005-0000-0000-000091450000}"/>
    <cellStyle name="Normal 8 35 5" xfId="17796" xr:uid="{00000000-0005-0000-0000-000092450000}"/>
    <cellStyle name="Normal 8 36" xfId="17797" xr:uid="{00000000-0005-0000-0000-000093450000}"/>
    <cellStyle name="Normal 8 36 2" xfId="17798" xr:uid="{00000000-0005-0000-0000-000094450000}"/>
    <cellStyle name="Normal 8 36 2 2" xfId="17799" xr:uid="{00000000-0005-0000-0000-000095450000}"/>
    <cellStyle name="Normal 8 36 2 3" xfId="17800" xr:uid="{00000000-0005-0000-0000-000096450000}"/>
    <cellStyle name="Normal 8 36 2 4" xfId="17801" xr:uid="{00000000-0005-0000-0000-000097450000}"/>
    <cellStyle name="Normal 8 36 2 5" xfId="17802" xr:uid="{00000000-0005-0000-0000-000098450000}"/>
    <cellStyle name="Normal 8 36 2 6" xfId="17803" xr:uid="{00000000-0005-0000-0000-000099450000}"/>
    <cellStyle name="Normal 8 36 3" xfId="17804" xr:uid="{00000000-0005-0000-0000-00009A450000}"/>
    <cellStyle name="Normal 8 36 3 2" xfId="17805" xr:uid="{00000000-0005-0000-0000-00009B450000}"/>
    <cellStyle name="Normal 8 36 4" xfId="17806" xr:uid="{00000000-0005-0000-0000-00009C450000}"/>
    <cellStyle name="Normal 8 36 5" xfId="17807" xr:uid="{00000000-0005-0000-0000-00009D450000}"/>
    <cellStyle name="Normal 8 37" xfId="17808" xr:uid="{00000000-0005-0000-0000-00009E450000}"/>
    <cellStyle name="Normal 8 37 2" xfId="17809" xr:uid="{00000000-0005-0000-0000-00009F450000}"/>
    <cellStyle name="Normal 8 37 2 2" xfId="17810" xr:uid="{00000000-0005-0000-0000-0000A0450000}"/>
    <cellStyle name="Normal 8 37 2 3" xfId="17811" xr:uid="{00000000-0005-0000-0000-0000A1450000}"/>
    <cellStyle name="Normal 8 37 2 4" xfId="17812" xr:uid="{00000000-0005-0000-0000-0000A2450000}"/>
    <cellStyle name="Normal 8 37 2 5" xfId="17813" xr:uid="{00000000-0005-0000-0000-0000A3450000}"/>
    <cellStyle name="Normal 8 37 2 6" xfId="17814" xr:uid="{00000000-0005-0000-0000-0000A4450000}"/>
    <cellStyle name="Normal 8 37 3" xfId="17815" xr:uid="{00000000-0005-0000-0000-0000A5450000}"/>
    <cellStyle name="Normal 8 37 3 2" xfId="17816" xr:uid="{00000000-0005-0000-0000-0000A6450000}"/>
    <cellStyle name="Normal 8 37 4" xfId="17817" xr:uid="{00000000-0005-0000-0000-0000A7450000}"/>
    <cellStyle name="Normal 8 37 5" xfId="17818" xr:uid="{00000000-0005-0000-0000-0000A8450000}"/>
    <cellStyle name="Normal 8 38" xfId="17819" xr:uid="{00000000-0005-0000-0000-0000A9450000}"/>
    <cellStyle name="Normal 8 38 2" xfId="17820" xr:uid="{00000000-0005-0000-0000-0000AA450000}"/>
    <cellStyle name="Normal 8 38 2 2" xfId="17821" xr:uid="{00000000-0005-0000-0000-0000AB450000}"/>
    <cellStyle name="Normal 8 38 2 3" xfId="17822" xr:uid="{00000000-0005-0000-0000-0000AC450000}"/>
    <cellStyle name="Normal 8 38 2 4" xfId="17823" xr:uid="{00000000-0005-0000-0000-0000AD450000}"/>
    <cellStyle name="Normal 8 38 2 5" xfId="17824" xr:uid="{00000000-0005-0000-0000-0000AE450000}"/>
    <cellStyle name="Normal 8 38 2 6" xfId="17825" xr:uid="{00000000-0005-0000-0000-0000AF450000}"/>
    <cellStyle name="Normal 8 38 3" xfId="17826" xr:uid="{00000000-0005-0000-0000-0000B0450000}"/>
    <cellStyle name="Normal 8 38 3 2" xfId="17827" xr:uid="{00000000-0005-0000-0000-0000B1450000}"/>
    <cellStyle name="Normal 8 38 4" xfId="17828" xr:uid="{00000000-0005-0000-0000-0000B2450000}"/>
    <cellStyle name="Normal 8 38 5" xfId="17829" xr:uid="{00000000-0005-0000-0000-0000B3450000}"/>
    <cellStyle name="Normal 8 39" xfId="17830" xr:uid="{00000000-0005-0000-0000-0000B4450000}"/>
    <cellStyle name="Normal 8 39 2" xfId="17831" xr:uid="{00000000-0005-0000-0000-0000B5450000}"/>
    <cellStyle name="Normal 8 39 2 2" xfId="17832" xr:uid="{00000000-0005-0000-0000-0000B6450000}"/>
    <cellStyle name="Normal 8 39 2 3" xfId="17833" xr:uid="{00000000-0005-0000-0000-0000B7450000}"/>
    <cellStyle name="Normal 8 39 2 4" xfId="17834" xr:uid="{00000000-0005-0000-0000-0000B8450000}"/>
    <cellStyle name="Normal 8 39 2 5" xfId="17835" xr:uid="{00000000-0005-0000-0000-0000B9450000}"/>
    <cellStyle name="Normal 8 39 2 6" xfId="17836" xr:uid="{00000000-0005-0000-0000-0000BA450000}"/>
    <cellStyle name="Normal 8 39 3" xfId="17837" xr:uid="{00000000-0005-0000-0000-0000BB450000}"/>
    <cellStyle name="Normal 8 39 3 2" xfId="17838" xr:uid="{00000000-0005-0000-0000-0000BC450000}"/>
    <cellStyle name="Normal 8 39 4" xfId="17839" xr:uid="{00000000-0005-0000-0000-0000BD450000}"/>
    <cellStyle name="Normal 8 39 5" xfId="17840" xr:uid="{00000000-0005-0000-0000-0000BE450000}"/>
    <cellStyle name="Normal 8 4" xfId="17841" xr:uid="{00000000-0005-0000-0000-0000BF450000}"/>
    <cellStyle name="Normal 8 4 2" xfId="17842" xr:uid="{00000000-0005-0000-0000-0000C0450000}"/>
    <cellStyle name="Normal 8 4 2 2" xfId="17843" xr:uid="{00000000-0005-0000-0000-0000C1450000}"/>
    <cellStyle name="Normal 8 4 2 2 2" xfId="17844" xr:uid="{00000000-0005-0000-0000-0000C2450000}"/>
    <cellStyle name="Normal 8 4 2 3" xfId="17845" xr:uid="{00000000-0005-0000-0000-0000C3450000}"/>
    <cellStyle name="Normal 8 4 2 3 2" xfId="17846" xr:uid="{00000000-0005-0000-0000-0000C4450000}"/>
    <cellStyle name="Normal 8 4 2 4" xfId="17847" xr:uid="{00000000-0005-0000-0000-0000C5450000}"/>
    <cellStyle name="Normal 8 4 2 4 2" xfId="17848" xr:uid="{00000000-0005-0000-0000-0000C6450000}"/>
    <cellStyle name="Normal 8 4 2 5" xfId="17849" xr:uid="{00000000-0005-0000-0000-0000C7450000}"/>
    <cellStyle name="Normal 8 4 2 6" xfId="17850" xr:uid="{00000000-0005-0000-0000-0000C8450000}"/>
    <cellStyle name="Normal 8 4 3" xfId="17851" xr:uid="{00000000-0005-0000-0000-0000C9450000}"/>
    <cellStyle name="Normal 8 4 3 2" xfId="17852" xr:uid="{00000000-0005-0000-0000-0000CA450000}"/>
    <cellStyle name="Normal 8 4 4" xfId="17853" xr:uid="{00000000-0005-0000-0000-0000CB450000}"/>
    <cellStyle name="Normal 8 4 4 2" xfId="17854" xr:uid="{00000000-0005-0000-0000-0000CC450000}"/>
    <cellStyle name="Normal 8 4 5" xfId="17855" xr:uid="{00000000-0005-0000-0000-0000CD450000}"/>
    <cellStyle name="Normal 8 4 5 2" xfId="17856" xr:uid="{00000000-0005-0000-0000-0000CE450000}"/>
    <cellStyle name="Normal 8 4 6" xfId="17857" xr:uid="{00000000-0005-0000-0000-0000CF450000}"/>
    <cellStyle name="Normal 8 40" xfId="17858" xr:uid="{00000000-0005-0000-0000-0000D0450000}"/>
    <cellStyle name="Normal 8 40 2" xfId="17859" xr:uid="{00000000-0005-0000-0000-0000D1450000}"/>
    <cellStyle name="Normal 8 40 2 2" xfId="17860" xr:uid="{00000000-0005-0000-0000-0000D2450000}"/>
    <cellStyle name="Normal 8 40 2 3" xfId="17861" xr:uid="{00000000-0005-0000-0000-0000D3450000}"/>
    <cellStyle name="Normal 8 40 2 4" xfId="17862" xr:uid="{00000000-0005-0000-0000-0000D4450000}"/>
    <cellStyle name="Normal 8 40 2 5" xfId="17863" xr:uid="{00000000-0005-0000-0000-0000D5450000}"/>
    <cellStyle name="Normal 8 40 2 6" xfId="17864" xr:uid="{00000000-0005-0000-0000-0000D6450000}"/>
    <cellStyle name="Normal 8 40 3" xfId="17865" xr:uid="{00000000-0005-0000-0000-0000D7450000}"/>
    <cellStyle name="Normal 8 40 3 2" xfId="17866" xr:uid="{00000000-0005-0000-0000-0000D8450000}"/>
    <cellStyle name="Normal 8 40 4" xfId="17867" xr:uid="{00000000-0005-0000-0000-0000D9450000}"/>
    <cellStyle name="Normal 8 40 5" xfId="17868" xr:uid="{00000000-0005-0000-0000-0000DA450000}"/>
    <cellStyle name="Normal 8 41" xfId="17869" xr:uid="{00000000-0005-0000-0000-0000DB450000}"/>
    <cellStyle name="Normal 8 41 2" xfId="17870" xr:uid="{00000000-0005-0000-0000-0000DC450000}"/>
    <cellStyle name="Normal 8 41 2 2" xfId="17871" xr:uid="{00000000-0005-0000-0000-0000DD450000}"/>
    <cellStyle name="Normal 8 41 2 3" xfId="17872" xr:uid="{00000000-0005-0000-0000-0000DE450000}"/>
    <cellStyle name="Normal 8 41 2 4" xfId="17873" xr:uid="{00000000-0005-0000-0000-0000DF450000}"/>
    <cellStyle name="Normal 8 41 2 5" xfId="17874" xr:uid="{00000000-0005-0000-0000-0000E0450000}"/>
    <cellStyle name="Normal 8 41 2 6" xfId="17875" xr:uid="{00000000-0005-0000-0000-0000E1450000}"/>
    <cellStyle name="Normal 8 41 3" xfId="17876" xr:uid="{00000000-0005-0000-0000-0000E2450000}"/>
    <cellStyle name="Normal 8 41 3 2" xfId="17877" xr:uid="{00000000-0005-0000-0000-0000E3450000}"/>
    <cellStyle name="Normal 8 41 4" xfId="17878" xr:uid="{00000000-0005-0000-0000-0000E4450000}"/>
    <cellStyle name="Normal 8 41 5" xfId="17879" xr:uid="{00000000-0005-0000-0000-0000E5450000}"/>
    <cellStyle name="Normal 8 42" xfId="17880" xr:uid="{00000000-0005-0000-0000-0000E6450000}"/>
    <cellStyle name="Normal 8 42 2" xfId="17881" xr:uid="{00000000-0005-0000-0000-0000E7450000}"/>
    <cellStyle name="Normal 8 42 2 2" xfId="17882" xr:uid="{00000000-0005-0000-0000-0000E8450000}"/>
    <cellStyle name="Normal 8 42 2 3" xfId="17883" xr:uid="{00000000-0005-0000-0000-0000E9450000}"/>
    <cellStyle name="Normal 8 42 2 4" xfId="17884" xr:uid="{00000000-0005-0000-0000-0000EA450000}"/>
    <cellStyle name="Normal 8 42 2 5" xfId="17885" xr:uid="{00000000-0005-0000-0000-0000EB450000}"/>
    <cellStyle name="Normal 8 42 2 6" xfId="17886" xr:uid="{00000000-0005-0000-0000-0000EC450000}"/>
    <cellStyle name="Normal 8 42 3" xfId="17887" xr:uid="{00000000-0005-0000-0000-0000ED450000}"/>
    <cellStyle name="Normal 8 42 3 2" xfId="17888" xr:uid="{00000000-0005-0000-0000-0000EE450000}"/>
    <cellStyle name="Normal 8 42 4" xfId="17889" xr:uid="{00000000-0005-0000-0000-0000EF450000}"/>
    <cellStyle name="Normal 8 42 5" xfId="17890" xr:uid="{00000000-0005-0000-0000-0000F0450000}"/>
    <cellStyle name="Normal 8 43" xfId="17891" xr:uid="{00000000-0005-0000-0000-0000F1450000}"/>
    <cellStyle name="Normal 8 43 2" xfId="17892" xr:uid="{00000000-0005-0000-0000-0000F2450000}"/>
    <cellStyle name="Normal 8 43 2 2" xfId="17893" xr:uid="{00000000-0005-0000-0000-0000F3450000}"/>
    <cellStyle name="Normal 8 43 2 3" xfId="17894" xr:uid="{00000000-0005-0000-0000-0000F4450000}"/>
    <cellStyle name="Normal 8 43 2 4" xfId="17895" xr:uid="{00000000-0005-0000-0000-0000F5450000}"/>
    <cellStyle name="Normal 8 43 2 5" xfId="17896" xr:uid="{00000000-0005-0000-0000-0000F6450000}"/>
    <cellStyle name="Normal 8 43 2 6" xfId="17897" xr:uid="{00000000-0005-0000-0000-0000F7450000}"/>
    <cellStyle name="Normal 8 43 3" xfId="17898" xr:uid="{00000000-0005-0000-0000-0000F8450000}"/>
    <cellStyle name="Normal 8 43 3 2" xfId="17899" xr:uid="{00000000-0005-0000-0000-0000F9450000}"/>
    <cellStyle name="Normal 8 43 4" xfId="17900" xr:uid="{00000000-0005-0000-0000-0000FA450000}"/>
    <cellStyle name="Normal 8 43 5" xfId="17901" xr:uid="{00000000-0005-0000-0000-0000FB450000}"/>
    <cellStyle name="Normal 8 44" xfId="17902" xr:uid="{00000000-0005-0000-0000-0000FC450000}"/>
    <cellStyle name="Normal 8 44 2" xfId="17903" xr:uid="{00000000-0005-0000-0000-0000FD450000}"/>
    <cellStyle name="Normal 8 44 2 2" xfId="17904" xr:uid="{00000000-0005-0000-0000-0000FE450000}"/>
    <cellStyle name="Normal 8 44 2 3" xfId="17905" xr:uid="{00000000-0005-0000-0000-0000FF450000}"/>
    <cellStyle name="Normal 8 44 2 4" xfId="17906" xr:uid="{00000000-0005-0000-0000-000000460000}"/>
    <cellStyle name="Normal 8 44 2 5" xfId="17907" xr:uid="{00000000-0005-0000-0000-000001460000}"/>
    <cellStyle name="Normal 8 44 2 6" xfId="17908" xr:uid="{00000000-0005-0000-0000-000002460000}"/>
    <cellStyle name="Normal 8 44 3" xfId="17909" xr:uid="{00000000-0005-0000-0000-000003460000}"/>
    <cellStyle name="Normal 8 44 3 2" xfId="17910" xr:uid="{00000000-0005-0000-0000-000004460000}"/>
    <cellStyle name="Normal 8 44 4" xfId="17911" xr:uid="{00000000-0005-0000-0000-000005460000}"/>
    <cellStyle name="Normal 8 44 5" xfId="17912" xr:uid="{00000000-0005-0000-0000-000006460000}"/>
    <cellStyle name="Normal 8 45" xfId="17913" xr:uid="{00000000-0005-0000-0000-000007460000}"/>
    <cellStyle name="Normal 8 45 2" xfId="17914" xr:uid="{00000000-0005-0000-0000-000008460000}"/>
    <cellStyle name="Normal 8 45 2 2" xfId="17915" xr:uid="{00000000-0005-0000-0000-000009460000}"/>
    <cellStyle name="Normal 8 45 2 3" xfId="17916" xr:uid="{00000000-0005-0000-0000-00000A460000}"/>
    <cellStyle name="Normal 8 45 2 4" xfId="17917" xr:uid="{00000000-0005-0000-0000-00000B460000}"/>
    <cellStyle name="Normal 8 45 2 5" xfId="17918" xr:uid="{00000000-0005-0000-0000-00000C460000}"/>
    <cellStyle name="Normal 8 45 2 6" xfId="17919" xr:uid="{00000000-0005-0000-0000-00000D460000}"/>
    <cellStyle name="Normal 8 45 3" xfId="17920" xr:uid="{00000000-0005-0000-0000-00000E460000}"/>
    <cellStyle name="Normal 8 45 3 2" xfId="17921" xr:uid="{00000000-0005-0000-0000-00000F460000}"/>
    <cellStyle name="Normal 8 45 4" xfId="17922" xr:uid="{00000000-0005-0000-0000-000010460000}"/>
    <cellStyle name="Normal 8 45 5" xfId="17923" xr:uid="{00000000-0005-0000-0000-000011460000}"/>
    <cellStyle name="Normal 8 46" xfId="17924" xr:uid="{00000000-0005-0000-0000-000012460000}"/>
    <cellStyle name="Normal 8 46 2" xfId="17925" xr:uid="{00000000-0005-0000-0000-000013460000}"/>
    <cellStyle name="Normal 8 46 2 2" xfId="17926" xr:uid="{00000000-0005-0000-0000-000014460000}"/>
    <cellStyle name="Normal 8 46 2 3" xfId="17927" xr:uid="{00000000-0005-0000-0000-000015460000}"/>
    <cellStyle name="Normal 8 46 2 4" xfId="17928" xr:uid="{00000000-0005-0000-0000-000016460000}"/>
    <cellStyle name="Normal 8 46 2 5" xfId="17929" xr:uid="{00000000-0005-0000-0000-000017460000}"/>
    <cellStyle name="Normal 8 46 2 6" xfId="17930" xr:uid="{00000000-0005-0000-0000-000018460000}"/>
    <cellStyle name="Normal 8 46 3" xfId="17931" xr:uid="{00000000-0005-0000-0000-000019460000}"/>
    <cellStyle name="Normal 8 46 3 2" xfId="17932" xr:uid="{00000000-0005-0000-0000-00001A460000}"/>
    <cellStyle name="Normal 8 46 4" xfId="17933" xr:uid="{00000000-0005-0000-0000-00001B460000}"/>
    <cellStyle name="Normal 8 46 5" xfId="17934" xr:uid="{00000000-0005-0000-0000-00001C460000}"/>
    <cellStyle name="Normal 8 47" xfId="17935" xr:uid="{00000000-0005-0000-0000-00001D460000}"/>
    <cellStyle name="Normal 8 47 2" xfId="17936" xr:uid="{00000000-0005-0000-0000-00001E460000}"/>
    <cellStyle name="Normal 8 47 2 2" xfId="17937" xr:uid="{00000000-0005-0000-0000-00001F460000}"/>
    <cellStyle name="Normal 8 47 2 3" xfId="17938" xr:uid="{00000000-0005-0000-0000-000020460000}"/>
    <cellStyle name="Normal 8 47 2 4" xfId="17939" xr:uid="{00000000-0005-0000-0000-000021460000}"/>
    <cellStyle name="Normal 8 47 2 5" xfId="17940" xr:uid="{00000000-0005-0000-0000-000022460000}"/>
    <cellStyle name="Normal 8 47 2 6" xfId="17941" xr:uid="{00000000-0005-0000-0000-000023460000}"/>
    <cellStyle name="Normal 8 47 3" xfId="17942" xr:uid="{00000000-0005-0000-0000-000024460000}"/>
    <cellStyle name="Normal 8 47 3 2" xfId="17943" xr:uid="{00000000-0005-0000-0000-000025460000}"/>
    <cellStyle name="Normal 8 47 4" xfId="17944" xr:uid="{00000000-0005-0000-0000-000026460000}"/>
    <cellStyle name="Normal 8 47 5" xfId="17945" xr:uid="{00000000-0005-0000-0000-000027460000}"/>
    <cellStyle name="Normal 8 48" xfId="17946" xr:uid="{00000000-0005-0000-0000-000028460000}"/>
    <cellStyle name="Normal 8 48 2" xfId="17947" xr:uid="{00000000-0005-0000-0000-000029460000}"/>
    <cellStyle name="Normal 8 48 3" xfId="17948" xr:uid="{00000000-0005-0000-0000-00002A460000}"/>
    <cellStyle name="Normal 8 49" xfId="17949" xr:uid="{00000000-0005-0000-0000-00002B460000}"/>
    <cellStyle name="Normal 8 49 2" xfId="17950" xr:uid="{00000000-0005-0000-0000-00002C460000}"/>
    <cellStyle name="Normal 8 5" xfId="17951" xr:uid="{00000000-0005-0000-0000-00002D460000}"/>
    <cellStyle name="Normal 8 5 2" xfId="17952" xr:uid="{00000000-0005-0000-0000-00002E460000}"/>
    <cellStyle name="Normal 8 5 2 2" xfId="17953" xr:uid="{00000000-0005-0000-0000-00002F460000}"/>
    <cellStyle name="Normal 8 5 2 2 2" xfId="17954" xr:uid="{00000000-0005-0000-0000-000030460000}"/>
    <cellStyle name="Normal 8 5 2 3" xfId="17955" xr:uid="{00000000-0005-0000-0000-000031460000}"/>
    <cellStyle name="Normal 8 5 2 4" xfId="17956" xr:uid="{00000000-0005-0000-0000-000032460000}"/>
    <cellStyle name="Normal 8 5 2 5" xfId="17957" xr:uid="{00000000-0005-0000-0000-000033460000}"/>
    <cellStyle name="Normal 8 5 2 6" xfId="17958" xr:uid="{00000000-0005-0000-0000-000034460000}"/>
    <cellStyle name="Normal 8 5 3" xfId="17959" xr:uid="{00000000-0005-0000-0000-000035460000}"/>
    <cellStyle name="Normal 8 5 3 2" xfId="17960" xr:uid="{00000000-0005-0000-0000-000036460000}"/>
    <cellStyle name="Normal 8 5 4" xfId="17961" xr:uid="{00000000-0005-0000-0000-000037460000}"/>
    <cellStyle name="Normal 8 5 4 2" xfId="17962" xr:uid="{00000000-0005-0000-0000-000038460000}"/>
    <cellStyle name="Normal 8 5 5" xfId="17963" xr:uid="{00000000-0005-0000-0000-000039460000}"/>
    <cellStyle name="Normal 8 5 5 2" xfId="17964" xr:uid="{00000000-0005-0000-0000-00003A460000}"/>
    <cellStyle name="Normal 8 50" xfId="17965" xr:uid="{00000000-0005-0000-0000-00003B460000}"/>
    <cellStyle name="Normal 8 50 2" xfId="17966" xr:uid="{00000000-0005-0000-0000-00003C460000}"/>
    <cellStyle name="Normal 8 51" xfId="17967" xr:uid="{00000000-0005-0000-0000-00003D460000}"/>
    <cellStyle name="Normal 8 6" xfId="17968" xr:uid="{00000000-0005-0000-0000-00003E460000}"/>
    <cellStyle name="Normal 8 6 2" xfId="17969" xr:uid="{00000000-0005-0000-0000-00003F460000}"/>
    <cellStyle name="Normal 8 6 2 2" xfId="17970" xr:uid="{00000000-0005-0000-0000-000040460000}"/>
    <cellStyle name="Normal 8 6 2 3" xfId="17971" xr:uid="{00000000-0005-0000-0000-000041460000}"/>
    <cellStyle name="Normal 8 6 2 4" xfId="17972" xr:uid="{00000000-0005-0000-0000-000042460000}"/>
    <cellStyle name="Normal 8 6 2 5" xfId="17973" xr:uid="{00000000-0005-0000-0000-000043460000}"/>
    <cellStyle name="Normal 8 6 2 6" xfId="17974" xr:uid="{00000000-0005-0000-0000-000044460000}"/>
    <cellStyle name="Normal 8 6 3" xfId="17975" xr:uid="{00000000-0005-0000-0000-000045460000}"/>
    <cellStyle name="Normal 8 6 3 2" xfId="17976" xr:uid="{00000000-0005-0000-0000-000046460000}"/>
    <cellStyle name="Normal 8 6 4" xfId="17977" xr:uid="{00000000-0005-0000-0000-000047460000}"/>
    <cellStyle name="Normal 8 6 4 2" xfId="17978" xr:uid="{00000000-0005-0000-0000-000048460000}"/>
    <cellStyle name="Normal 8 6 5" xfId="17979" xr:uid="{00000000-0005-0000-0000-000049460000}"/>
    <cellStyle name="Normal 8 7" xfId="17980" xr:uid="{00000000-0005-0000-0000-00004A460000}"/>
    <cellStyle name="Normal 8 7 2" xfId="17981" xr:uid="{00000000-0005-0000-0000-00004B460000}"/>
    <cellStyle name="Normal 8 7 2 2" xfId="17982" xr:uid="{00000000-0005-0000-0000-00004C460000}"/>
    <cellStyle name="Normal 8 7 2 2 2" xfId="17983" xr:uid="{00000000-0005-0000-0000-00004D460000}"/>
    <cellStyle name="Normal 8 7 2 3" xfId="17984" xr:uid="{00000000-0005-0000-0000-00004E460000}"/>
    <cellStyle name="Normal 8 7 2 4" xfId="17985" xr:uid="{00000000-0005-0000-0000-00004F460000}"/>
    <cellStyle name="Normal 8 7 2 5" xfId="17986" xr:uid="{00000000-0005-0000-0000-000050460000}"/>
    <cellStyle name="Normal 8 7 2 6" xfId="17987" xr:uid="{00000000-0005-0000-0000-000051460000}"/>
    <cellStyle name="Normal 8 7 3" xfId="17988" xr:uid="{00000000-0005-0000-0000-000052460000}"/>
    <cellStyle name="Normal 8 7 3 2" xfId="17989" xr:uid="{00000000-0005-0000-0000-000053460000}"/>
    <cellStyle name="Normal 8 7 4" xfId="17990" xr:uid="{00000000-0005-0000-0000-000054460000}"/>
    <cellStyle name="Normal 8 7 4 2" xfId="17991" xr:uid="{00000000-0005-0000-0000-000055460000}"/>
    <cellStyle name="Normal 8 7 5" xfId="17992" xr:uid="{00000000-0005-0000-0000-000056460000}"/>
    <cellStyle name="Normal 8 7 5 2" xfId="17993" xr:uid="{00000000-0005-0000-0000-000057460000}"/>
    <cellStyle name="Normal 8 8" xfId="17994" xr:uid="{00000000-0005-0000-0000-000058460000}"/>
    <cellStyle name="Normal 8 8 2" xfId="17995" xr:uid="{00000000-0005-0000-0000-000059460000}"/>
    <cellStyle name="Normal 8 8 2 2" xfId="17996" xr:uid="{00000000-0005-0000-0000-00005A460000}"/>
    <cellStyle name="Normal 8 8 2 2 2" xfId="17997" xr:uid="{00000000-0005-0000-0000-00005B460000}"/>
    <cellStyle name="Normal 8 8 2 3" xfId="17998" xr:uid="{00000000-0005-0000-0000-00005C460000}"/>
    <cellStyle name="Normal 8 8 2 4" xfId="17999" xr:uid="{00000000-0005-0000-0000-00005D460000}"/>
    <cellStyle name="Normal 8 8 2 5" xfId="18000" xr:uid="{00000000-0005-0000-0000-00005E460000}"/>
    <cellStyle name="Normal 8 8 2 6" xfId="18001" xr:uid="{00000000-0005-0000-0000-00005F460000}"/>
    <cellStyle name="Normal 8 8 3" xfId="18002" xr:uid="{00000000-0005-0000-0000-000060460000}"/>
    <cellStyle name="Normal 8 8 3 2" xfId="18003" xr:uid="{00000000-0005-0000-0000-000061460000}"/>
    <cellStyle name="Normal 8 8 4" xfId="18004" xr:uid="{00000000-0005-0000-0000-000062460000}"/>
    <cellStyle name="Normal 8 8 4 2" xfId="18005" xr:uid="{00000000-0005-0000-0000-000063460000}"/>
    <cellStyle name="Normal 8 8 5" xfId="18006" xr:uid="{00000000-0005-0000-0000-000064460000}"/>
    <cellStyle name="Normal 8 9" xfId="18007" xr:uid="{00000000-0005-0000-0000-000065460000}"/>
    <cellStyle name="Normal 8 9 2" xfId="18008" xr:uid="{00000000-0005-0000-0000-000066460000}"/>
    <cellStyle name="Normal 8 9 2 2" xfId="18009" xr:uid="{00000000-0005-0000-0000-000067460000}"/>
    <cellStyle name="Normal 8 9 2 3" xfId="18010" xr:uid="{00000000-0005-0000-0000-000068460000}"/>
    <cellStyle name="Normal 8 9 2 4" xfId="18011" xr:uid="{00000000-0005-0000-0000-000069460000}"/>
    <cellStyle name="Normal 8 9 2 5" xfId="18012" xr:uid="{00000000-0005-0000-0000-00006A460000}"/>
    <cellStyle name="Normal 8 9 2 6" xfId="18013" xr:uid="{00000000-0005-0000-0000-00006B460000}"/>
    <cellStyle name="Normal 8 9 3" xfId="18014" xr:uid="{00000000-0005-0000-0000-00006C460000}"/>
    <cellStyle name="Normal 8 9 3 2" xfId="18015" xr:uid="{00000000-0005-0000-0000-00006D460000}"/>
    <cellStyle name="Normal 8 9 4" xfId="18016" xr:uid="{00000000-0005-0000-0000-00006E460000}"/>
    <cellStyle name="Normal 8 9 5" xfId="18017" xr:uid="{00000000-0005-0000-0000-00006F460000}"/>
    <cellStyle name="Normal 80" xfId="18018" xr:uid="{00000000-0005-0000-0000-000070460000}"/>
    <cellStyle name="Normal 80 2" xfId="18019" xr:uid="{00000000-0005-0000-0000-000071460000}"/>
    <cellStyle name="Normal 80 2 2" xfId="18020" xr:uid="{00000000-0005-0000-0000-000072460000}"/>
    <cellStyle name="Normal 80 2 2 2" xfId="18021" xr:uid="{00000000-0005-0000-0000-000073460000}"/>
    <cellStyle name="Normal 80 2 3" xfId="18022" xr:uid="{00000000-0005-0000-0000-000074460000}"/>
    <cellStyle name="Normal 80 2 4" xfId="18023" xr:uid="{00000000-0005-0000-0000-000075460000}"/>
    <cellStyle name="Normal 80 2 5" xfId="18024" xr:uid="{00000000-0005-0000-0000-000076460000}"/>
    <cellStyle name="Normal 80 3" xfId="18025" xr:uid="{00000000-0005-0000-0000-000077460000}"/>
    <cellStyle name="Normal 80 3 2" xfId="18026" xr:uid="{00000000-0005-0000-0000-000078460000}"/>
    <cellStyle name="Normal 80 4" xfId="18027" xr:uid="{00000000-0005-0000-0000-000079460000}"/>
    <cellStyle name="Normal 80 5" xfId="18028" xr:uid="{00000000-0005-0000-0000-00007A460000}"/>
    <cellStyle name="Normal 80 6" xfId="18029" xr:uid="{00000000-0005-0000-0000-00007B460000}"/>
    <cellStyle name="Normal 81" xfId="18030" xr:uid="{00000000-0005-0000-0000-00007C460000}"/>
    <cellStyle name="Normal 81 2" xfId="18031" xr:uid="{00000000-0005-0000-0000-00007D460000}"/>
    <cellStyle name="Normal 81 2 2" xfId="18032" xr:uid="{00000000-0005-0000-0000-00007E460000}"/>
    <cellStyle name="Normal 81 2 2 2" xfId="18033" xr:uid="{00000000-0005-0000-0000-00007F460000}"/>
    <cellStyle name="Normal 81 2 3" xfId="18034" xr:uid="{00000000-0005-0000-0000-000080460000}"/>
    <cellStyle name="Normal 81 2 4" xfId="18035" xr:uid="{00000000-0005-0000-0000-000081460000}"/>
    <cellStyle name="Normal 81 2 5" xfId="18036" xr:uid="{00000000-0005-0000-0000-000082460000}"/>
    <cellStyle name="Normal 81 3" xfId="18037" xr:uid="{00000000-0005-0000-0000-000083460000}"/>
    <cellStyle name="Normal 81 3 2" xfId="18038" xr:uid="{00000000-0005-0000-0000-000084460000}"/>
    <cellStyle name="Normal 81 4" xfId="18039" xr:uid="{00000000-0005-0000-0000-000085460000}"/>
    <cellStyle name="Normal 81 5" xfId="18040" xr:uid="{00000000-0005-0000-0000-000086460000}"/>
    <cellStyle name="Normal 81 6" xfId="18041" xr:uid="{00000000-0005-0000-0000-000087460000}"/>
    <cellStyle name="Normal 82" xfId="18042" xr:uid="{00000000-0005-0000-0000-000088460000}"/>
    <cellStyle name="Normal 82 2" xfId="18043" xr:uid="{00000000-0005-0000-0000-000089460000}"/>
    <cellStyle name="Normal 82 2 2" xfId="18044" xr:uid="{00000000-0005-0000-0000-00008A460000}"/>
    <cellStyle name="Normal 82 2 2 2" xfId="18045" xr:uid="{00000000-0005-0000-0000-00008B460000}"/>
    <cellStyle name="Normal 82 2 3" xfId="18046" xr:uid="{00000000-0005-0000-0000-00008C460000}"/>
    <cellStyle name="Normal 82 2 4" xfId="18047" xr:uid="{00000000-0005-0000-0000-00008D460000}"/>
    <cellStyle name="Normal 82 2 5" xfId="18048" xr:uid="{00000000-0005-0000-0000-00008E460000}"/>
    <cellStyle name="Normal 82 3" xfId="18049" xr:uid="{00000000-0005-0000-0000-00008F460000}"/>
    <cellStyle name="Normal 82 3 2" xfId="18050" xr:uid="{00000000-0005-0000-0000-000090460000}"/>
    <cellStyle name="Normal 82 4" xfId="18051" xr:uid="{00000000-0005-0000-0000-000091460000}"/>
    <cellStyle name="Normal 82 5" xfId="18052" xr:uid="{00000000-0005-0000-0000-000092460000}"/>
    <cellStyle name="Normal 82 6" xfId="18053" xr:uid="{00000000-0005-0000-0000-000093460000}"/>
    <cellStyle name="Normal 83" xfId="18054" xr:uid="{00000000-0005-0000-0000-000094460000}"/>
    <cellStyle name="Normal 83 2" xfId="18055" xr:uid="{00000000-0005-0000-0000-000095460000}"/>
    <cellStyle name="Normal 83 2 2" xfId="18056" xr:uid="{00000000-0005-0000-0000-000096460000}"/>
    <cellStyle name="Normal 83 2 2 2" xfId="18057" xr:uid="{00000000-0005-0000-0000-000097460000}"/>
    <cellStyle name="Normal 83 2 3" xfId="18058" xr:uid="{00000000-0005-0000-0000-000098460000}"/>
    <cellStyle name="Normal 83 2 4" xfId="18059" xr:uid="{00000000-0005-0000-0000-000099460000}"/>
    <cellStyle name="Normal 83 2 5" xfId="18060" xr:uid="{00000000-0005-0000-0000-00009A460000}"/>
    <cellStyle name="Normal 83 3" xfId="18061" xr:uid="{00000000-0005-0000-0000-00009B460000}"/>
    <cellStyle name="Normal 83 3 2" xfId="18062" xr:uid="{00000000-0005-0000-0000-00009C460000}"/>
    <cellStyle name="Normal 83 4" xfId="18063" xr:uid="{00000000-0005-0000-0000-00009D460000}"/>
    <cellStyle name="Normal 83 5" xfId="18064" xr:uid="{00000000-0005-0000-0000-00009E460000}"/>
    <cellStyle name="Normal 83 6" xfId="18065" xr:uid="{00000000-0005-0000-0000-00009F460000}"/>
    <cellStyle name="Normal 84" xfId="18066" xr:uid="{00000000-0005-0000-0000-0000A0460000}"/>
    <cellStyle name="Normal 84 2" xfId="18067" xr:uid="{00000000-0005-0000-0000-0000A1460000}"/>
    <cellStyle name="Normal 84 2 2" xfId="18068" xr:uid="{00000000-0005-0000-0000-0000A2460000}"/>
    <cellStyle name="Normal 84 2 2 2" xfId="18069" xr:uid="{00000000-0005-0000-0000-0000A3460000}"/>
    <cellStyle name="Normal 84 2 3" xfId="18070" xr:uid="{00000000-0005-0000-0000-0000A4460000}"/>
    <cellStyle name="Normal 84 2 4" xfId="18071" xr:uid="{00000000-0005-0000-0000-0000A5460000}"/>
    <cellStyle name="Normal 84 2 5" xfId="18072" xr:uid="{00000000-0005-0000-0000-0000A6460000}"/>
    <cellStyle name="Normal 84 3" xfId="18073" xr:uid="{00000000-0005-0000-0000-0000A7460000}"/>
    <cellStyle name="Normal 84 3 2" xfId="18074" xr:uid="{00000000-0005-0000-0000-0000A8460000}"/>
    <cellStyle name="Normal 84 4" xfId="18075" xr:uid="{00000000-0005-0000-0000-0000A9460000}"/>
    <cellStyle name="Normal 84 5" xfId="18076" xr:uid="{00000000-0005-0000-0000-0000AA460000}"/>
    <cellStyle name="Normal 84 6" xfId="18077" xr:uid="{00000000-0005-0000-0000-0000AB460000}"/>
    <cellStyle name="Normal 85" xfId="18078" xr:uid="{00000000-0005-0000-0000-0000AC460000}"/>
    <cellStyle name="Normal 85 2" xfId="18079" xr:uid="{00000000-0005-0000-0000-0000AD460000}"/>
    <cellStyle name="Normal 85 2 2" xfId="18080" xr:uid="{00000000-0005-0000-0000-0000AE460000}"/>
    <cellStyle name="Normal 85 2 2 2" xfId="18081" xr:uid="{00000000-0005-0000-0000-0000AF460000}"/>
    <cellStyle name="Normal 85 2 3" xfId="18082" xr:uid="{00000000-0005-0000-0000-0000B0460000}"/>
    <cellStyle name="Normal 85 2 4" xfId="18083" xr:uid="{00000000-0005-0000-0000-0000B1460000}"/>
    <cellStyle name="Normal 85 2 5" xfId="18084" xr:uid="{00000000-0005-0000-0000-0000B2460000}"/>
    <cellStyle name="Normal 85 3" xfId="18085" xr:uid="{00000000-0005-0000-0000-0000B3460000}"/>
    <cellStyle name="Normal 85 3 2" xfId="18086" xr:uid="{00000000-0005-0000-0000-0000B4460000}"/>
    <cellStyle name="Normal 85 4" xfId="18087" xr:uid="{00000000-0005-0000-0000-0000B5460000}"/>
    <cellStyle name="Normal 85 5" xfId="18088" xr:uid="{00000000-0005-0000-0000-0000B6460000}"/>
    <cellStyle name="Normal 85 6" xfId="18089" xr:uid="{00000000-0005-0000-0000-0000B7460000}"/>
    <cellStyle name="Normal 86" xfId="18090" xr:uid="{00000000-0005-0000-0000-0000B8460000}"/>
    <cellStyle name="Normal 86 2" xfId="18091" xr:uid="{00000000-0005-0000-0000-0000B9460000}"/>
    <cellStyle name="Normal 87" xfId="18092" xr:uid="{00000000-0005-0000-0000-0000BA460000}"/>
    <cellStyle name="Normal 87 2" xfId="18093" xr:uid="{00000000-0005-0000-0000-0000BB460000}"/>
    <cellStyle name="Normal 87 2 2" xfId="18094" xr:uid="{00000000-0005-0000-0000-0000BC460000}"/>
    <cellStyle name="Normal 87 2 2 2" xfId="18095" xr:uid="{00000000-0005-0000-0000-0000BD460000}"/>
    <cellStyle name="Normal 87 2 3" xfId="18096" xr:uid="{00000000-0005-0000-0000-0000BE460000}"/>
    <cellStyle name="Normal 87 2 4" xfId="18097" xr:uid="{00000000-0005-0000-0000-0000BF460000}"/>
    <cellStyle name="Normal 87 2 5" xfId="18098" xr:uid="{00000000-0005-0000-0000-0000C0460000}"/>
    <cellStyle name="Normal 87 3" xfId="18099" xr:uid="{00000000-0005-0000-0000-0000C1460000}"/>
    <cellStyle name="Normal 87 3 2" xfId="18100" xr:uid="{00000000-0005-0000-0000-0000C2460000}"/>
    <cellStyle name="Normal 87 4" xfId="18101" xr:uid="{00000000-0005-0000-0000-0000C3460000}"/>
    <cellStyle name="Normal 87 5" xfId="18102" xr:uid="{00000000-0005-0000-0000-0000C4460000}"/>
    <cellStyle name="Normal 87 6" xfId="18103" xr:uid="{00000000-0005-0000-0000-0000C5460000}"/>
    <cellStyle name="Normal 88" xfId="18104" xr:uid="{00000000-0005-0000-0000-0000C6460000}"/>
    <cellStyle name="Normal 88 2" xfId="18105" xr:uid="{00000000-0005-0000-0000-0000C7460000}"/>
    <cellStyle name="Normal 88 2 2" xfId="18106" xr:uid="{00000000-0005-0000-0000-0000C8460000}"/>
    <cellStyle name="Normal 88 2 2 2" xfId="18107" xr:uid="{00000000-0005-0000-0000-0000C9460000}"/>
    <cellStyle name="Normal 88 2 3" xfId="18108" xr:uid="{00000000-0005-0000-0000-0000CA460000}"/>
    <cellStyle name="Normal 88 2 4" xfId="18109" xr:uid="{00000000-0005-0000-0000-0000CB460000}"/>
    <cellStyle name="Normal 88 2 5" xfId="18110" xr:uid="{00000000-0005-0000-0000-0000CC460000}"/>
    <cellStyle name="Normal 88 3" xfId="18111" xr:uid="{00000000-0005-0000-0000-0000CD460000}"/>
    <cellStyle name="Normal 88 3 2" xfId="18112" xr:uid="{00000000-0005-0000-0000-0000CE460000}"/>
    <cellStyle name="Normal 88 4" xfId="18113" xr:uid="{00000000-0005-0000-0000-0000CF460000}"/>
    <cellStyle name="Normal 88 5" xfId="18114" xr:uid="{00000000-0005-0000-0000-0000D0460000}"/>
    <cellStyle name="Normal 88 6" xfId="18115" xr:uid="{00000000-0005-0000-0000-0000D1460000}"/>
    <cellStyle name="Normal 89" xfId="18116" xr:uid="{00000000-0005-0000-0000-0000D2460000}"/>
    <cellStyle name="Normal 89 2" xfId="18117" xr:uid="{00000000-0005-0000-0000-0000D3460000}"/>
    <cellStyle name="Normal 89 2 2" xfId="18118" xr:uid="{00000000-0005-0000-0000-0000D4460000}"/>
    <cellStyle name="Normal 89 3" xfId="18119" xr:uid="{00000000-0005-0000-0000-0000D5460000}"/>
    <cellStyle name="Normal 89 4" xfId="18120" xr:uid="{00000000-0005-0000-0000-0000D6460000}"/>
    <cellStyle name="Normal 89 5" xfId="18121" xr:uid="{00000000-0005-0000-0000-0000D7460000}"/>
    <cellStyle name="Normal 9" xfId="18122" xr:uid="{00000000-0005-0000-0000-0000D8460000}"/>
    <cellStyle name="Normal 9 10" xfId="18123" xr:uid="{00000000-0005-0000-0000-0000D9460000}"/>
    <cellStyle name="Normal 9 10 2" xfId="18124" xr:uid="{00000000-0005-0000-0000-0000DA460000}"/>
    <cellStyle name="Normal 9 10 2 2" xfId="18125" xr:uid="{00000000-0005-0000-0000-0000DB460000}"/>
    <cellStyle name="Normal 9 10 2 3" xfId="18126" xr:uid="{00000000-0005-0000-0000-0000DC460000}"/>
    <cellStyle name="Normal 9 10 2 4" xfId="18127" xr:uid="{00000000-0005-0000-0000-0000DD460000}"/>
    <cellStyle name="Normal 9 10 2 5" xfId="18128" xr:uid="{00000000-0005-0000-0000-0000DE460000}"/>
    <cellStyle name="Normal 9 10 2 6" xfId="18129" xr:uid="{00000000-0005-0000-0000-0000DF460000}"/>
    <cellStyle name="Normal 9 10 3" xfId="18130" xr:uid="{00000000-0005-0000-0000-0000E0460000}"/>
    <cellStyle name="Normal 9 10 3 2" xfId="18131" xr:uid="{00000000-0005-0000-0000-0000E1460000}"/>
    <cellStyle name="Normal 9 10 4" xfId="18132" xr:uid="{00000000-0005-0000-0000-0000E2460000}"/>
    <cellStyle name="Normal 9 10 4 2" xfId="18133" xr:uid="{00000000-0005-0000-0000-0000E3460000}"/>
    <cellStyle name="Normal 9 10 5" xfId="18134" xr:uid="{00000000-0005-0000-0000-0000E4460000}"/>
    <cellStyle name="Normal 9 11" xfId="18135" xr:uid="{00000000-0005-0000-0000-0000E5460000}"/>
    <cellStyle name="Normal 9 11 2" xfId="18136" xr:uid="{00000000-0005-0000-0000-0000E6460000}"/>
    <cellStyle name="Normal 9 11 2 2" xfId="18137" xr:uid="{00000000-0005-0000-0000-0000E7460000}"/>
    <cellStyle name="Normal 9 11 2 3" xfId="18138" xr:uid="{00000000-0005-0000-0000-0000E8460000}"/>
    <cellStyle name="Normal 9 11 2 4" xfId="18139" xr:uid="{00000000-0005-0000-0000-0000E9460000}"/>
    <cellStyle name="Normal 9 11 2 5" xfId="18140" xr:uid="{00000000-0005-0000-0000-0000EA460000}"/>
    <cellStyle name="Normal 9 11 2 6" xfId="18141" xr:uid="{00000000-0005-0000-0000-0000EB460000}"/>
    <cellStyle name="Normal 9 11 3" xfId="18142" xr:uid="{00000000-0005-0000-0000-0000EC460000}"/>
    <cellStyle name="Normal 9 11 3 2" xfId="18143" xr:uid="{00000000-0005-0000-0000-0000ED460000}"/>
    <cellStyle name="Normal 9 11 4" xfId="18144" xr:uid="{00000000-0005-0000-0000-0000EE460000}"/>
    <cellStyle name="Normal 9 11 5" xfId="18145" xr:uid="{00000000-0005-0000-0000-0000EF460000}"/>
    <cellStyle name="Normal 9 12" xfId="18146" xr:uid="{00000000-0005-0000-0000-0000F0460000}"/>
    <cellStyle name="Normal 9 12 2" xfId="18147" xr:uid="{00000000-0005-0000-0000-0000F1460000}"/>
    <cellStyle name="Normal 9 12 2 2" xfId="18148" xr:uid="{00000000-0005-0000-0000-0000F2460000}"/>
    <cellStyle name="Normal 9 12 2 3" xfId="18149" xr:uid="{00000000-0005-0000-0000-0000F3460000}"/>
    <cellStyle name="Normal 9 12 2 4" xfId="18150" xr:uid="{00000000-0005-0000-0000-0000F4460000}"/>
    <cellStyle name="Normal 9 12 2 5" xfId="18151" xr:uid="{00000000-0005-0000-0000-0000F5460000}"/>
    <cellStyle name="Normal 9 12 2 6" xfId="18152" xr:uid="{00000000-0005-0000-0000-0000F6460000}"/>
    <cellStyle name="Normal 9 12 3" xfId="18153" xr:uid="{00000000-0005-0000-0000-0000F7460000}"/>
    <cellStyle name="Normal 9 12 3 2" xfId="18154" xr:uid="{00000000-0005-0000-0000-0000F8460000}"/>
    <cellStyle name="Normal 9 12 4" xfId="18155" xr:uid="{00000000-0005-0000-0000-0000F9460000}"/>
    <cellStyle name="Normal 9 12 5" xfId="18156" xr:uid="{00000000-0005-0000-0000-0000FA460000}"/>
    <cellStyle name="Normal 9 13" xfId="18157" xr:uid="{00000000-0005-0000-0000-0000FB460000}"/>
    <cellStyle name="Normal 9 13 2" xfId="18158" xr:uid="{00000000-0005-0000-0000-0000FC460000}"/>
    <cellStyle name="Normal 9 13 2 2" xfId="18159" xr:uid="{00000000-0005-0000-0000-0000FD460000}"/>
    <cellStyle name="Normal 9 13 2 3" xfId="18160" xr:uid="{00000000-0005-0000-0000-0000FE460000}"/>
    <cellStyle name="Normal 9 13 2 4" xfId="18161" xr:uid="{00000000-0005-0000-0000-0000FF460000}"/>
    <cellStyle name="Normal 9 13 2 5" xfId="18162" xr:uid="{00000000-0005-0000-0000-000000470000}"/>
    <cellStyle name="Normal 9 13 2 6" xfId="18163" xr:uid="{00000000-0005-0000-0000-000001470000}"/>
    <cellStyle name="Normal 9 13 3" xfId="18164" xr:uid="{00000000-0005-0000-0000-000002470000}"/>
    <cellStyle name="Normal 9 13 3 2" xfId="18165" xr:uid="{00000000-0005-0000-0000-000003470000}"/>
    <cellStyle name="Normal 9 13 4" xfId="18166" xr:uid="{00000000-0005-0000-0000-000004470000}"/>
    <cellStyle name="Normal 9 13 5" xfId="18167" xr:uid="{00000000-0005-0000-0000-000005470000}"/>
    <cellStyle name="Normal 9 14" xfId="18168" xr:uid="{00000000-0005-0000-0000-000006470000}"/>
    <cellStyle name="Normal 9 14 2" xfId="18169" xr:uid="{00000000-0005-0000-0000-000007470000}"/>
    <cellStyle name="Normal 9 14 2 2" xfId="18170" xr:uid="{00000000-0005-0000-0000-000008470000}"/>
    <cellStyle name="Normal 9 14 2 3" xfId="18171" xr:uid="{00000000-0005-0000-0000-000009470000}"/>
    <cellStyle name="Normal 9 14 2 4" xfId="18172" xr:uid="{00000000-0005-0000-0000-00000A470000}"/>
    <cellStyle name="Normal 9 14 2 5" xfId="18173" xr:uid="{00000000-0005-0000-0000-00000B470000}"/>
    <cellStyle name="Normal 9 14 2 6" xfId="18174" xr:uid="{00000000-0005-0000-0000-00000C470000}"/>
    <cellStyle name="Normal 9 14 3" xfId="18175" xr:uid="{00000000-0005-0000-0000-00000D470000}"/>
    <cellStyle name="Normal 9 14 3 2" xfId="18176" xr:uid="{00000000-0005-0000-0000-00000E470000}"/>
    <cellStyle name="Normal 9 14 4" xfId="18177" xr:uid="{00000000-0005-0000-0000-00000F470000}"/>
    <cellStyle name="Normal 9 14 5" xfId="18178" xr:uid="{00000000-0005-0000-0000-000010470000}"/>
    <cellStyle name="Normal 9 15" xfId="18179" xr:uid="{00000000-0005-0000-0000-000011470000}"/>
    <cellStyle name="Normal 9 15 2" xfId="18180" xr:uid="{00000000-0005-0000-0000-000012470000}"/>
    <cellStyle name="Normal 9 15 2 2" xfId="18181" xr:uid="{00000000-0005-0000-0000-000013470000}"/>
    <cellStyle name="Normal 9 15 2 3" xfId="18182" xr:uid="{00000000-0005-0000-0000-000014470000}"/>
    <cellStyle name="Normal 9 15 2 4" xfId="18183" xr:uid="{00000000-0005-0000-0000-000015470000}"/>
    <cellStyle name="Normal 9 15 2 5" xfId="18184" xr:uid="{00000000-0005-0000-0000-000016470000}"/>
    <cellStyle name="Normal 9 15 2 6" xfId="18185" xr:uid="{00000000-0005-0000-0000-000017470000}"/>
    <cellStyle name="Normal 9 15 3" xfId="18186" xr:uid="{00000000-0005-0000-0000-000018470000}"/>
    <cellStyle name="Normal 9 15 3 2" xfId="18187" xr:uid="{00000000-0005-0000-0000-000019470000}"/>
    <cellStyle name="Normal 9 15 4" xfId="18188" xr:uid="{00000000-0005-0000-0000-00001A470000}"/>
    <cellStyle name="Normal 9 15 5" xfId="18189" xr:uid="{00000000-0005-0000-0000-00001B470000}"/>
    <cellStyle name="Normal 9 16" xfId="18190" xr:uid="{00000000-0005-0000-0000-00001C470000}"/>
    <cellStyle name="Normal 9 16 2" xfId="18191" xr:uid="{00000000-0005-0000-0000-00001D470000}"/>
    <cellStyle name="Normal 9 16 2 2" xfId="18192" xr:uid="{00000000-0005-0000-0000-00001E470000}"/>
    <cellStyle name="Normal 9 16 2 3" xfId="18193" xr:uid="{00000000-0005-0000-0000-00001F470000}"/>
    <cellStyle name="Normal 9 16 2 4" xfId="18194" xr:uid="{00000000-0005-0000-0000-000020470000}"/>
    <cellStyle name="Normal 9 16 2 5" xfId="18195" xr:uid="{00000000-0005-0000-0000-000021470000}"/>
    <cellStyle name="Normal 9 16 2 6" xfId="18196" xr:uid="{00000000-0005-0000-0000-000022470000}"/>
    <cellStyle name="Normal 9 16 3" xfId="18197" xr:uid="{00000000-0005-0000-0000-000023470000}"/>
    <cellStyle name="Normal 9 16 3 2" xfId="18198" xr:uid="{00000000-0005-0000-0000-000024470000}"/>
    <cellStyle name="Normal 9 16 4" xfId="18199" xr:uid="{00000000-0005-0000-0000-000025470000}"/>
    <cellStyle name="Normal 9 16 5" xfId="18200" xr:uid="{00000000-0005-0000-0000-000026470000}"/>
    <cellStyle name="Normal 9 17" xfId="18201" xr:uid="{00000000-0005-0000-0000-000027470000}"/>
    <cellStyle name="Normal 9 17 2" xfId="18202" xr:uid="{00000000-0005-0000-0000-000028470000}"/>
    <cellStyle name="Normal 9 17 2 2" xfId="18203" xr:uid="{00000000-0005-0000-0000-000029470000}"/>
    <cellStyle name="Normal 9 17 2 3" xfId="18204" xr:uid="{00000000-0005-0000-0000-00002A470000}"/>
    <cellStyle name="Normal 9 17 2 4" xfId="18205" xr:uid="{00000000-0005-0000-0000-00002B470000}"/>
    <cellStyle name="Normal 9 17 2 5" xfId="18206" xr:uid="{00000000-0005-0000-0000-00002C470000}"/>
    <cellStyle name="Normal 9 17 2 6" xfId="18207" xr:uid="{00000000-0005-0000-0000-00002D470000}"/>
    <cellStyle name="Normal 9 17 3" xfId="18208" xr:uid="{00000000-0005-0000-0000-00002E470000}"/>
    <cellStyle name="Normal 9 17 3 2" xfId="18209" xr:uid="{00000000-0005-0000-0000-00002F470000}"/>
    <cellStyle name="Normal 9 17 4" xfId="18210" xr:uid="{00000000-0005-0000-0000-000030470000}"/>
    <cellStyle name="Normal 9 17 5" xfId="18211" xr:uid="{00000000-0005-0000-0000-000031470000}"/>
    <cellStyle name="Normal 9 18" xfId="18212" xr:uid="{00000000-0005-0000-0000-000032470000}"/>
    <cellStyle name="Normal 9 18 2" xfId="18213" xr:uid="{00000000-0005-0000-0000-000033470000}"/>
    <cellStyle name="Normal 9 18 2 2" xfId="18214" xr:uid="{00000000-0005-0000-0000-000034470000}"/>
    <cellStyle name="Normal 9 18 2 3" xfId="18215" xr:uid="{00000000-0005-0000-0000-000035470000}"/>
    <cellStyle name="Normal 9 18 2 4" xfId="18216" xr:uid="{00000000-0005-0000-0000-000036470000}"/>
    <cellStyle name="Normal 9 18 2 5" xfId="18217" xr:uid="{00000000-0005-0000-0000-000037470000}"/>
    <cellStyle name="Normal 9 18 2 6" xfId="18218" xr:uid="{00000000-0005-0000-0000-000038470000}"/>
    <cellStyle name="Normal 9 18 3" xfId="18219" xr:uid="{00000000-0005-0000-0000-000039470000}"/>
    <cellStyle name="Normal 9 18 3 2" xfId="18220" xr:uid="{00000000-0005-0000-0000-00003A470000}"/>
    <cellStyle name="Normal 9 18 4" xfId="18221" xr:uid="{00000000-0005-0000-0000-00003B470000}"/>
    <cellStyle name="Normal 9 18 5" xfId="18222" xr:uid="{00000000-0005-0000-0000-00003C470000}"/>
    <cellStyle name="Normal 9 19" xfId="18223" xr:uid="{00000000-0005-0000-0000-00003D470000}"/>
    <cellStyle name="Normal 9 19 2" xfId="18224" xr:uid="{00000000-0005-0000-0000-00003E470000}"/>
    <cellStyle name="Normal 9 19 2 2" xfId="18225" xr:uid="{00000000-0005-0000-0000-00003F470000}"/>
    <cellStyle name="Normal 9 19 2 3" xfId="18226" xr:uid="{00000000-0005-0000-0000-000040470000}"/>
    <cellStyle name="Normal 9 19 2 4" xfId="18227" xr:uid="{00000000-0005-0000-0000-000041470000}"/>
    <cellStyle name="Normal 9 19 2 5" xfId="18228" xr:uid="{00000000-0005-0000-0000-000042470000}"/>
    <cellStyle name="Normal 9 19 2 6" xfId="18229" xr:uid="{00000000-0005-0000-0000-000043470000}"/>
    <cellStyle name="Normal 9 19 3" xfId="18230" xr:uid="{00000000-0005-0000-0000-000044470000}"/>
    <cellStyle name="Normal 9 19 3 2" xfId="18231" xr:uid="{00000000-0005-0000-0000-000045470000}"/>
    <cellStyle name="Normal 9 19 4" xfId="18232" xr:uid="{00000000-0005-0000-0000-000046470000}"/>
    <cellStyle name="Normal 9 19 5" xfId="18233" xr:uid="{00000000-0005-0000-0000-000047470000}"/>
    <cellStyle name="Normal 9 2" xfId="18234" xr:uid="{00000000-0005-0000-0000-000048470000}"/>
    <cellStyle name="Normal 9 2 10" xfId="18235" xr:uid="{00000000-0005-0000-0000-000049470000}"/>
    <cellStyle name="Normal 9 2 2" xfId="18236" xr:uid="{00000000-0005-0000-0000-00004A470000}"/>
    <cellStyle name="Normal 9 2 2 2" xfId="18237" xr:uid="{00000000-0005-0000-0000-00004B470000}"/>
    <cellStyle name="Normal 9 2 2 2 2" xfId="18238" xr:uid="{00000000-0005-0000-0000-00004C470000}"/>
    <cellStyle name="Normal 9 2 2 2 3" xfId="18239" xr:uid="{00000000-0005-0000-0000-00004D470000}"/>
    <cellStyle name="Normal 9 2 2 3" xfId="18240" xr:uid="{00000000-0005-0000-0000-00004E470000}"/>
    <cellStyle name="Normal 9 2 2 3 2" xfId="18241" xr:uid="{00000000-0005-0000-0000-00004F470000}"/>
    <cellStyle name="Normal 9 2 2 4" xfId="18242" xr:uid="{00000000-0005-0000-0000-000050470000}"/>
    <cellStyle name="Normal 9 2 2 4 2" xfId="18243" xr:uid="{00000000-0005-0000-0000-000051470000}"/>
    <cellStyle name="Normal 9 2 2 5" xfId="18244" xr:uid="{00000000-0005-0000-0000-000052470000}"/>
    <cellStyle name="Normal 9 2 2 5 2" xfId="18245" xr:uid="{00000000-0005-0000-0000-000053470000}"/>
    <cellStyle name="Normal 9 2 2 6" xfId="18246" xr:uid="{00000000-0005-0000-0000-000054470000}"/>
    <cellStyle name="Normal 9 2 3" xfId="18247" xr:uid="{00000000-0005-0000-0000-000055470000}"/>
    <cellStyle name="Normal 9 2 3 2" xfId="18248" xr:uid="{00000000-0005-0000-0000-000056470000}"/>
    <cellStyle name="Normal 9 2 3 2 2" xfId="18249" xr:uid="{00000000-0005-0000-0000-000057470000}"/>
    <cellStyle name="Normal 9 2 3 3" xfId="18250" xr:uid="{00000000-0005-0000-0000-000058470000}"/>
    <cellStyle name="Normal 9 2 3 3 2" xfId="18251" xr:uid="{00000000-0005-0000-0000-000059470000}"/>
    <cellStyle name="Normal 9 2 3 4" xfId="18252" xr:uid="{00000000-0005-0000-0000-00005A470000}"/>
    <cellStyle name="Normal 9 2 3 5" xfId="18253" xr:uid="{00000000-0005-0000-0000-00005B470000}"/>
    <cellStyle name="Normal 9 2 3 6" xfId="18254" xr:uid="{00000000-0005-0000-0000-00005C470000}"/>
    <cellStyle name="Normal 9 2 3 7" xfId="18255" xr:uid="{00000000-0005-0000-0000-00005D470000}"/>
    <cellStyle name="Normal 9 2 4" xfId="18256" xr:uid="{00000000-0005-0000-0000-00005E470000}"/>
    <cellStyle name="Normal 9 2 4 2" xfId="18257" xr:uid="{00000000-0005-0000-0000-00005F470000}"/>
    <cellStyle name="Normal 9 2 5" xfId="18258" xr:uid="{00000000-0005-0000-0000-000060470000}"/>
    <cellStyle name="Normal 9 2 5 2" xfId="18259" xr:uid="{00000000-0005-0000-0000-000061470000}"/>
    <cellStyle name="Normal 9 2 6" xfId="18260" xr:uid="{00000000-0005-0000-0000-000062470000}"/>
    <cellStyle name="Normal 9 2 7" xfId="18261" xr:uid="{00000000-0005-0000-0000-000063470000}"/>
    <cellStyle name="Normal 9 2 8" xfId="18262" xr:uid="{00000000-0005-0000-0000-000064470000}"/>
    <cellStyle name="Normal 9 2 9" xfId="18263" xr:uid="{00000000-0005-0000-0000-000065470000}"/>
    <cellStyle name="Normal 9 20" xfId="18264" xr:uid="{00000000-0005-0000-0000-000066470000}"/>
    <cellStyle name="Normal 9 20 2" xfId="18265" xr:uid="{00000000-0005-0000-0000-000067470000}"/>
    <cellStyle name="Normal 9 20 2 2" xfId="18266" xr:uid="{00000000-0005-0000-0000-000068470000}"/>
    <cellStyle name="Normal 9 20 2 3" xfId="18267" xr:uid="{00000000-0005-0000-0000-000069470000}"/>
    <cellStyle name="Normal 9 20 2 4" xfId="18268" xr:uid="{00000000-0005-0000-0000-00006A470000}"/>
    <cellStyle name="Normal 9 20 2 5" xfId="18269" xr:uid="{00000000-0005-0000-0000-00006B470000}"/>
    <cellStyle name="Normal 9 20 2 6" xfId="18270" xr:uid="{00000000-0005-0000-0000-00006C470000}"/>
    <cellStyle name="Normal 9 20 3" xfId="18271" xr:uid="{00000000-0005-0000-0000-00006D470000}"/>
    <cellStyle name="Normal 9 20 3 2" xfId="18272" xr:uid="{00000000-0005-0000-0000-00006E470000}"/>
    <cellStyle name="Normal 9 20 4" xfId="18273" xr:uid="{00000000-0005-0000-0000-00006F470000}"/>
    <cellStyle name="Normal 9 20 5" xfId="18274" xr:uid="{00000000-0005-0000-0000-000070470000}"/>
    <cellStyle name="Normal 9 21" xfId="18275" xr:uid="{00000000-0005-0000-0000-000071470000}"/>
    <cellStyle name="Normal 9 21 2" xfId="18276" xr:uid="{00000000-0005-0000-0000-000072470000}"/>
    <cellStyle name="Normal 9 21 2 2" xfId="18277" xr:uid="{00000000-0005-0000-0000-000073470000}"/>
    <cellStyle name="Normal 9 21 2 3" xfId="18278" xr:uid="{00000000-0005-0000-0000-000074470000}"/>
    <cellStyle name="Normal 9 21 2 4" xfId="18279" xr:uid="{00000000-0005-0000-0000-000075470000}"/>
    <cellStyle name="Normal 9 21 2 5" xfId="18280" xr:uid="{00000000-0005-0000-0000-000076470000}"/>
    <cellStyle name="Normal 9 21 2 6" xfId="18281" xr:uid="{00000000-0005-0000-0000-000077470000}"/>
    <cellStyle name="Normal 9 21 3" xfId="18282" xr:uid="{00000000-0005-0000-0000-000078470000}"/>
    <cellStyle name="Normal 9 21 3 2" xfId="18283" xr:uid="{00000000-0005-0000-0000-000079470000}"/>
    <cellStyle name="Normal 9 21 4" xfId="18284" xr:uid="{00000000-0005-0000-0000-00007A470000}"/>
    <cellStyle name="Normal 9 21 5" xfId="18285" xr:uid="{00000000-0005-0000-0000-00007B470000}"/>
    <cellStyle name="Normal 9 22" xfId="18286" xr:uid="{00000000-0005-0000-0000-00007C470000}"/>
    <cellStyle name="Normal 9 22 2" xfId="18287" xr:uid="{00000000-0005-0000-0000-00007D470000}"/>
    <cellStyle name="Normal 9 22 2 2" xfId="18288" xr:uid="{00000000-0005-0000-0000-00007E470000}"/>
    <cellStyle name="Normal 9 22 2 3" xfId="18289" xr:uid="{00000000-0005-0000-0000-00007F470000}"/>
    <cellStyle name="Normal 9 22 2 4" xfId="18290" xr:uid="{00000000-0005-0000-0000-000080470000}"/>
    <cellStyle name="Normal 9 22 2 5" xfId="18291" xr:uid="{00000000-0005-0000-0000-000081470000}"/>
    <cellStyle name="Normal 9 22 2 6" xfId="18292" xr:uid="{00000000-0005-0000-0000-000082470000}"/>
    <cellStyle name="Normal 9 22 3" xfId="18293" xr:uid="{00000000-0005-0000-0000-000083470000}"/>
    <cellStyle name="Normal 9 22 3 2" xfId="18294" xr:uid="{00000000-0005-0000-0000-000084470000}"/>
    <cellStyle name="Normal 9 22 4" xfId="18295" xr:uid="{00000000-0005-0000-0000-000085470000}"/>
    <cellStyle name="Normal 9 22 5" xfId="18296" xr:uid="{00000000-0005-0000-0000-000086470000}"/>
    <cellStyle name="Normal 9 23" xfId="18297" xr:uid="{00000000-0005-0000-0000-000087470000}"/>
    <cellStyle name="Normal 9 23 2" xfId="18298" xr:uid="{00000000-0005-0000-0000-000088470000}"/>
    <cellStyle name="Normal 9 23 2 2" xfId="18299" xr:uid="{00000000-0005-0000-0000-000089470000}"/>
    <cellStyle name="Normal 9 23 2 3" xfId="18300" xr:uid="{00000000-0005-0000-0000-00008A470000}"/>
    <cellStyle name="Normal 9 23 2 4" xfId="18301" xr:uid="{00000000-0005-0000-0000-00008B470000}"/>
    <cellStyle name="Normal 9 23 2 5" xfId="18302" xr:uid="{00000000-0005-0000-0000-00008C470000}"/>
    <cellStyle name="Normal 9 23 2 6" xfId="18303" xr:uid="{00000000-0005-0000-0000-00008D470000}"/>
    <cellStyle name="Normal 9 23 3" xfId="18304" xr:uid="{00000000-0005-0000-0000-00008E470000}"/>
    <cellStyle name="Normal 9 23 3 2" xfId="18305" xr:uid="{00000000-0005-0000-0000-00008F470000}"/>
    <cellStyle name="Normal 9 23 4" xfId="18306" xr:uid="{00000000-0005-0000-0000-000090470000}"/>
    <cellStyle name="Normal 9 23 5" xfId="18307" xr:uid="{00000000-0005-0000-0000-000091470000}"/>
    <cellStyle name="Normal 9 24" xfId="18308" xr:uid="{00000000-0005-0000-0000-000092470000}"/>
    <cellStyle name="Normal 9 24 2" xfId="18309" xr:uid="{00000000-0005-0000-0000-000093470000}"/>
    <cellStyle name="Normal 9 24 2 2" xfId="18310" xr:uid="{00000000-0005-0000-0000-000094470000}"/>
    <cellStyle name="Normal 9 24 2 3" xfId="18311" xr:uid="{00000000-0005-0000-0000-000095470000}"/>
    <cellStyle name="Normal 9 24 2 4" xfId="18312" xr:uid="{00000000-0005-0000-0000-000096470000}"/>
    <cellStyle name="Normal 9 24 2 5" xfId="18313" xr:uid="{00000000-0005-0000-0000-000097470000}"/>
    <cellStyle name="Normal 9 24 2 6" xfId="18314" xr:uid="{00000000-0005-0000-0000-000098470000}"/>
    <cellStyle name="Normal 9 24 3" xfId="18315" xr:uid="{00000000-0005-0000-0000-000099470000}"/>
    <cellStyle name="Normal 9 24 3 2" xfId="18316" xr:uid="{00000000-0005-0000-0000-00009A470000}"/>
    <cellStyle name="Normal 9 24 4" xfId="18317" xr:uid="{00000000-0005-0000-0000-00009B470000}"/>
    <cellStyle name="Normal 9 24 5" xfId="18318" xr:uid="{00000000-0005-0000-0000-00009C470000}"/>
    <cellStyle name="Normal 9 25" xfId="18319" xr:uid="{00000000-0005-0000-0000-00009D470000}"/>
    <cellStyle name="Normal 9 25 2" xfId="18320" xr:uid="{00000000-0005-0000-0000-00009E470000}"/>
    <cellStyle name="Normal 9 25 2 2" xfId="18321" xr:uid="{00000000-0005-0000-0000-00009F470000}"/>
    <cellStyle name="Normal 9 25 2 3" xfId="18322" xr:uid="{00000000-0005-0000-0000-0000A0470000}"/>
    <cellStyle name="Normal 9 25 2 4" xfId="18323" xr:uid="{00000000-0005-0000-0000-0000A1470000}"/>
    <cellStyle name="Normal 9 25 2 5" xfId="18324" xr:uid="{00000000-0005-0000-0000-0000A2470000}"/>
    <cellStyle name="Normal 9 25 2 6" xfId="18325" xr:uid="{00000000-0005-0000-0000-0000A3470000}"/>
    <cellStyle name="Normal 9 25 3" xfId="18326" xr:uid="{00000000-0005-0000-0000-0000A4470000}"/>
    <cellStyle name="Normal 9 25 3 2" xfId="18327" xr:uid="{00000000-0005-0000-0000-0000A5470000}"/>
    <cellStyle name="Normal 9 25 4" xfId="18328" xr:uid="{00000000-0005-0000-0000-0000A6470000}"/>
    <cellStyle name="Normal 9 25 5" xfId="18329" xr:uid="{00000000-0005-0000-0000-0000A7470000}"/>
    <cellStyle name="Normal 9 26" xfId="18330" xr:uid="{00000000-0005-0000-0000-0000A8470000}"/>
    <cellStyle name="Normal 9 26 2" xfId="18331" xr:uid="{00000000-0005-0000-0000-0000A9470000}"/>
    <cellStyle name="Normal 9 26 2 2" xfId="18332" xr:uid="{00000000-0005-0000-0000-0000AA470000}"/>
    <cellStyle name="Normal 9 26 2 3" xfId="18333" xr:uid="{00000000-0005-0000-0000-0000AB470000}"/>
    <cellStyle name="Normal 9 26 2 4" xfId="18334" xr:uid="{00000000-0005-0000-0000-0000AC470000}"/>
    <cellStyle name="Normal 9 26 2 5" xfId="18335" xr:uid="{00000000-0005-0000-0000-0000AD470000}"/>
    <cellStyle name="Normal 9 26 2 6" xfId="18336" xr:uid="{00000000-0005-0000-0000-0000AE470000}"/>
    <cellStyle name="Normal 9 26 3" xfId="18337" xr:uid="{00000000-0005-0000-0000-0000AF470000}"/>
    <cellStyle name="Normal 9 26 3 2" xfId="18338" xr:uid="{00000000-0005-0000-0000-0000B0470000}"/>
    <cellStyle name="Normal 9 26 4" xfId="18339" xr:uid="{00000000-0005-0000-0000-0000B1470000}"/>
    <cellStyle name="Normal 9 26 5" xfId="18340" xr:uid="{00000000-0005-0000-0000-0000B2470000}"/>
    <cellStyle name="Normal 9 27" xfId="18341" xr:uid="{00000000-0005-0000-0000-0000B3470000}"/>
    <cellStyle name="Normal 9 27 2" xfId="18342" xr:uid="{00000000-0005-0000-0000-0000B4470000}"/>
    <cellStyle name="Normal 9 27 2 2" xfId="18343" xr:uid="{00000000-0005-0000-0000-0000B5470000}"/>
    <cellStyle name="Normal 9 27 2 3" xfId="18344" xr:uid="{00000000-0005-0000-0000-0000B6470000}"/>
    <cellStyle name="Normal 9 27 2 4" xfId="18345" xr:uid="{00000000-0005-0000-0000-0000B7470000}"/>
    <cellStyle name="Normal 9 27 2 5" xfId="18346" xr:uid="{00000000-0005-0000-0000-0000B8470000}"/>
    <cellStyle name="Normal 9 27 2 6" xfId="18347" xr:uid="{00000000-0005-0000-0000-0000B9470000}"/>
    <cellStyle name="Normal 9 27 3" xfId="18348" xr:uid="{00000000-0005-0000-0000-0000BA470000}"/>
    <cellStyle name="Normal 9 27 3 2" xfId="18349" xr:uid="{00000000-0005-0000-0000-0000BB470000}"/>
    <cellStyle name="Normal 9 27 4" xfId="18350" xr:uid="{00000000-0005-0000-0000-0000BC470000}"/>
    <cellStyle name="Normal 9 27 5" xfId="18351" xr:uid="{00000000-0005-0000-0000-0000BD470000}"/>
    <cellStyle name="Normal 9 28" xfId="18352" xr:uid="{00000000-0005-0000-0000-0000BE470000}"/>
    <cellStyle name="Normal 9 28 2" xfId="18353" xr:uid="{00000000-0005-0000-0000-0000BF470000}"/>
    <cellStyle name="Normal 9 28 2 2" xfId="18354" xr:uid="{00000000-0005-0000-0000-0000C0470000}"/>
    <cellStyle name="Normal 9 28 2 3" xfId="18355" xr:uid="{00000000-0005-0000-0000-0000C1470000}"/>
    <cellStyle name="Normal 9 28 2 4" xfId="18356" xr:uid="{00000000-0005-0000-0000-0000C2470000}"/>
    <cellStyle name="Normal 9 28 2 5" xfId="18357" xr:uid="{00000000-0005-0000-0000-0000C3470000}"/>
    <cellStyle name="Normal 9 28 2 6" xfId="18358" xr:uid="{00000000-0005-0000-0000-0000C4470000}"/>
    <cellStyle name="Normal 9 28 3" xfId="18359" xr:uid="{00000000-0005-0000-0000-0000C5470000}"/>
    <cellStyle name="Normal 9 28 3 2" xfId="18360" xr:uid="{00000000-0005-0000-0000-0000C6470000}"/>
    <cellStyle name="Normal 9 28 4" xfId="18361" xr:uid="{00000000-0005-0000-0000-0000C7470000}"/>
    <cellStyle name="Normal 9 28 5" xfId="18362" xr:uid="{00000000-0005-0000-0000-0000C8470000}"/>
    <cellStyle name="Normal 9 29" xfId="18363" xr:uid="{00000000-0005-0000-0000-0000C9470000}"/>
    <cellStyle name="Normal 9 29 2" xfId="18364" xr:uid="{00000000-0005-0000-0000-0000CA470000}"/>
    <cellStyle name="Normal 9 29 2 2" xfId="18365" xr:uid="{00000000-0005-0000-0000-0000CB470000}"/>
    <cellStyle name="Normal 9 29 2 3" xfId="18366" xr:uid="{00000000-0005-0000-0000-0000CC470000}"/>
    <cellStyle name="Normal 9 29 2 4" xfId="18367" xr:uid="{00000000-0005-0000-0000-0000CD470000}"/>
    <cellStyle name="Normal 9 29 2 5" xfId="18368" xr:uid="{00000000-0005-0000-0000-0000CE470000}"/>
    <cellStyle name="Normal 9 29 2 6" xfId="18369" xr:uid="{00000000-0005-0000-0000-0000CF470000}"/>
    <cellStyle name="Normal 9 29 3" xfId="18370" xr:uid="{00000000-0005-0000-0000-0000D0470000}"/>
    <cellStyle name="Normal 9 29 3 2" xfId="18371" xr:uid="{00000000-0005-0000-0000-0000D1470000}"/>
    <cellStyle name="Normal 9 29 4" xfId="18372" xr:uid="{00000000-0005-0000-0000-0000D2470000}"/>
    <cellStyle name="Normal 9 29 5" xfId="18373" xr:uid="{00000000-0005-0000-0000-0000D3470000}"/>
    <cellStyle name="Normal 9 3" xfId="18374" xr:uid="{00000000-0005-0000-0000-0000D4470000}"/>
    <cellStyle name="Normal 9 3 2" xfId="18375" xr:uid="{00000000-0005-0000-0000-0000D5470000}"/>
    <cellStyle name="Normal 9 3 2 2" xfId="18376" xr:uid="{00000000-0005-0000-0000-0000D6470000}"/>
    <cellStyle name="Normal 9 3 2 2 2" xfId="18377" xr:uid="{00000000-0005-0000-0000-0000D7470000}"/>
    <cellStyle name="Normal 9 3 2 2 3" xfId="18378" xr:uid="{00000000-0005-0000-0000-0000D8470000}"/>
    <cellStyle name="Normal 9 3 2 3" xfId="18379" xr:uid="{00000000-0005-0000-0000-0000D9470000}"/>
    <cellStyle name="Normal 9 3 2 3 2" xfId="18380" xr:uid="{00000000-0005-0000-0000-0000DA470000}"/>
    <cellStyle name="Normal 9 3 2 4" xfId="18381" xr:uid="{00000000-0005-0000-0000-0000DB470000}"/>
    <cellStyle name="Normal 9 3 2 4 2" xfId="18382" xr:uid="{00000000-0005-0000-0000-0000DC470000}"/>
    <cellStyle name="Normal 9 3 2 5" xfId="18383" xr:uid="{00000000-0005-0000-0000-0000DD470000}"/>
    <cellStyle name="Normal 9 3 2 5 2" xfId="18384" xr:uid="{00000000-0005-0000-0000-0000DE470000}"/>
    <cellStyle name="Normal 9 3 3" xfId="18385" xr:uid="{00000000-0005-0000-0000-0000DF470000}"/>
    <cellStyle name="Normal 9 3 3 2" xfId="18386" xr:uid="{00000000-0005-0000-0000-0000E0470000}"/>
    <cellStyle name="Normal 9 3 3 2 2" xfId="18387" xr:uid="{00000000-0005-0000-0000-0000E1470000}"/>
    <cellStyle name="Normal 9 3 3 3" xfId="18388" xr:uid="{00000000-0005-0000-0000-0000E2470000}"/>
    <cellStyle name="Normal 9 3 3 3 2" xfId="18389" xr:uid="{00000000-0005-0000-0000-0000E3470000}"/>
    <cellStyle name="Normal 9 3 3 4" xfId="18390" xr:uid="{00000000-0005-0000-0000-0000E4470000}"/>
    <cellStyle name="Normal 9 3 3 5" xfId="18391" xr:uid="{00000000-0005-0000-0000-0000E5470000}"/>
    <cellStyle name="Normal 9 3 3 6" xfId="18392" xr:uid="{00000000-0005-0000-0000-0000E6470000}"/>
    <cellStyle name="Normal 9 3 3 7" xfId="18393" xr:uid="{00000000-0005-0000-0000-0000E7470000}"/>
    <cellStyle name="Normal 9 3 4" xfId="18394" xr:uid="{00000000-0005-0000-0000-0000E8470000}"/>
    <cellStyle name="Normal 9 3 4 2" xfId="18395" xr:uid="{00000000-0005-0000-0000-0000E9470000}"/>
    <cellStyle name="Normal 9 3 5" xfId="18396" xr:uid="{00000000-0005-0000-0000-0000EA470000}"/>
    <cellStyle name="Normal 9 3 5 2" xfId="18397" xr:uid="{00000000-0005-0000-0000-0000EB470000}"/>
    <cellStyle name="Normal 9 3 6" xfId="18398" xr:uid="{00000000-0005-0000-0000-0000EC470000}"/>
    <cellStyle name="Normal 9 3 7" xfId="18399" xr:uid="{00000000-0005-0000-0000-0000ED470000}"/>
    <cellStyle name="Normal 9 3 8" xfId="18400" xr:uid="{00000000-0005-0000-0000-0000EE470000}"/>
    <cellStyle name="Normal 9 3 9" xfId="18401" xr:uid="{00000000-0005-0000-0000-0000EF470000}"/>
    <cellStyle name="Normal 9 30" xfId="18402" xr:uid="{00000000-0005-0000-0000-0000F0470000}"/>
    <cellStyle name="Normal 9 30 2" xfId="18403" xr:uid="{00000000-0005-0000-0000-0000F1470000}"/>
    <cellStyle name="Normal 9 30 2 2" xfId="18404" xr:uid="{00000000-0005-0000-0000-0000F2470000}"/>
    <cellStyle name="Normal 9 30 2 3" xfId="18405" xr:uid="{00000000-0005-0000-0000-0000F3470000}"/>
    <cellStyle name="Normal 9 30 2 4" xfId="18406" xr:uid="{00000000-0005-0000-0000-0000F4470000}"/>
    <cellStyle name="Normal 9 30 2 5" xfId="18407" xr:uid="{00000000-0005-0000-0000-0000F5470000}"/>
    <cellStyle name="Normal 9 30 2 6" xfId="18408" xr:uid="{00000000-0005-0000-0000-0000F6470000}"/>
    <cellStyle name="Normal 9 30 3" xfId="18409" xr:uid="{00000000-0005-0000-0000-0000F7470000}"/>
    <cellStyle name="Normal 9 30 3 2" xfId="18410" xr:uid="{00000000-0005-0000-0000-0000F8470000}"/>
    <cellStyle name="Normal 9 30 4" xfId="18411" xr:uid="{00000000-0005-0000-0000-0000F9470000}"/>
    <cellStyle name="Normal 9 30 5" xfId="18412" xr:uid="{00000000-0005-0000-0000-0000FA470000}"/>
    <cellStyle name="Normal 9 31" xfId="18413" xr:uid="{00000000-0005-0000-0000-0000FB470000}"/>
    <cellStyle name="Normal 9 31 2" xfId="18414" xr:uid="{00000000-0005-0000-0000-0000FC470000}"/>
    <cellStyle name="Normal 9 31 2 2" xfId="18415" xr:uid="{00000000-0005-0000-0000-0000FD470000}"/>
    <cellStyle name="Normal 9 31 2 3" xfId="18416" xr:uid="{00000000-0005-0000-0000-0000FE470000}"/>
    <cellStyle name="Normal 9 31 2 4" xfId="18417" xr:uid="{00000000-0005-0000-0000-0000FF470000}"/>
    <cellStyle name="Normal 9 31 2 5" xfId="18418" xr:uid="{00000000-0005-0000-0000-000000480000}"/>
    <cellStyle name="Normal 9 31 2 6" xfId="18419" xr:uid="{00000000-0005-0000-0000-000001480000}"/>
    <cellStyle name="Normal 9 31 3" xfId="18420" xr:uid="{00000000-0005-0000-0000-000002480000}"/>
    <cellStyle name="Normal 9 31 3 2" xfId="18421" xr:uid="{00000000-0005-0000-0000-000003480000}"/>
    <cellStyle name="Normal 9 31 4" xfId="18422" xr:uid="{00000000-0005-0000-0000-000004480000}"/>
    <cellStyle name="Normal 9 31 5" xfId="18423" xr:uid="{00000000-0005-0000-0000-000005480000}"/>
    <cellStyle name="Normal 9 32" xfId="18424" xr:uid="{00000000-0005-0000-0000-000006480000}"/>
    <cellStyle name="Normal 9 32 2" xfId="18425" xr:uid="{00000000-0005-0000-0000-000007480000}"/>
    <cellStyle name="Normal 9 32 2 2" xfId="18426" xr:uid="{00000000-0005-0000-0000-000008480000}"/>
    <cellStyle name="Normal 9 32 2 3" xfId="18427" xr:uid="{00000000-0005-0000-0000-000009480000}"/>
    <cellStyle name="Normal 9 32 2 4" xfId="18428" xr:uid="{00000000-0005-0000-0000-00000A480000}"/>
    <cellStyle name="Normal 9 32 2 5" xfId="18429" xr:uid="{00000000-0005-0000-0000-00000B480000}"/>
    <cellStyle name="Normal 9 32 2 6" xfId="18430" xr:uid="{00000000-0005-0000-0000-00000C480000}"/>
    <cellStyle name="Normal 9 32 3" xfId="18431" xr:uid="{00000000-0005-0000-0000-00000D480000}"/>
    <cellStyle name="Normal 9 32 3 2" xfId="18432" xr:uid="{00000000-0005-0000-0000-00000E480000}"/>
    <cellStyle name="Normal 9 32 4" xfId="18433" xr:uid="{00000000-0005-0000-0000-00000F480000}"/>
    <cellStyle name="Normal 9 32 5" xfId="18434" xr:uid="{00000000-0005-0000-0000-000010480000}"/>
    <cellStyle name="Normal 9 33" xfId="18435" xr:uid="{00000000-0005-0000-0000-000011480000}"/>
    <cellStyle name="Normal 9 33 2" xfId="18436" xr:uid="{00000000-0005-0000-0000-000012480000}"/>
    <cellStyle name="Normal 9 33 2 2" xfId="18437" xr:uid="{00000000-0005-0000-0000-000013480000}"/>
    <cellStyle name="Normal 9 33 2 3" xfId="18438" xr:uid="{00000000-0005-0000-0000-000014480000}"/>
    <cellStyle name="Normal 9 33 2 4" xfId="18439" xr:uid="{00000000-0005-0000-0000-000015480000}"/>
    <cellStyle name="Normal 9 33 2 5" xfId="18440" xr:uid="{00000000-0005-0000-0000-000016480000}"/>
    <cellStyle name="Normal 9 33 2 6" xfId="18441" xr:uid="{00000000-0005-0000-0000-000017480000}"/>
    <cellStyle name="Normal 9 33 3" xfId="18442" xr:uid="{00000000-0005-0000-0000-000018480000}"/>
    <cellStyle name="Normal 9 33 3 2" xfId="18443" xr:uid="{00000000-0005-0000-0000-000019480000}"/>
    <cellStyle name="Normal 9 33 4" xfId="18444" xr:uid="{00000000-0005-0000-0000-00001A480000}"/>
    <cellStyle name="Normal 9 33 5" xfId="18445" xr:uid="{00000000-0005-0000-0000-00001B480000}"/>
    <cellStyle name="Normal 9 34" xfId="18446" xr:uid="{00000000-0005-0000-0000-00001C480000}"/>
    <cellStyle name="Normal 9 34 2" xfId="18447" xr:uid="{00000000-0005-0000-0000-00001D480000}"/>
    <cellStyle name="Normal 9 34 2 2" xfId="18448" xr:uid="{00000000-0005-0000-0000-00001E480000}"/>
    <cellStyle name="Normal 9 34 2 3" xfId="18449" xr:uid="{00000000-0005-0000-0000-00001F480000}"/>
    <cellStyle name="Normal 9 34 2 4" xfId="18450" xr:uid="{00000000-0005-0000-0000-000020480000}"/>
    <cellStyle name="Normal 9 34 2 5" xfId="18451" xr:uid="{00000000-0005-0000-0000-000021480000}"/>
    <cellStyle name="Normal 9 34 2 6" xfId="18452" xr:uid="{00000000-0005-0000-0000-000022480000}"/>
    <cellStyle name="Normal 9 34 3" xfId="18453" xr:uid="{00000000-0005-0000-0000-000023480000}"/>
    <cellStyle name="Normal 9 34 3 2" xfId="18454" xr:uid="{00000000-0005-0000-0000-000024480000}"/>
    <cellStyle name="Normal 9 34 4" xfId="18455" xr:uid="{00000000-0005-0000-0000-000025480000}"/>
    <cellStyle name="Normal 9 34 5" xfId="18456" xr:uid="{00000000-0005-0000-0000-000026480000}"/>
    <cellStyle name="Normal 9 35" xfId="18457" xr:uid="{00000000-0005-0000-0000-000027480000}"/>
    <cellStyle name="Normal 9 35 2" xfId="18458" xr:uid="{00000000-0005-0000-0000-000028480000}"/>
    <cellStyle name="Normal 9 35 2 2" xfId="18459" xr:uid="{00000000-0005-0000-0000-000029480000}"/>
    <cellStyle name="Normal 9 35 2 3" xfId="18460" xr:uid="{00000000-0005-0000-0000-00002A480000}"/>
    <cellStyle name="Normal 9 35 2 4" xfId="18461" xr:uid="{00000000-0005-0000-0000-00002B480000}"/>
    <cellStyle name="Normal 9 35 2 5" xfId="18462" xr:uid="{00000000-0005-0000-0000-00002C480000}"/>
    <cellStyle name="Normal 9 35 2 6" xfId="18463" xr:uid="{00000000-0005-0000-0000-00002D480000}"/>
    <cellStyle name="Normal 9 35 3" xfId="18464" xr:uid="{00000000-0005-0000-0000-00002E480000}"/>
    <cellStyle name="Normal 9 35 3 2" xfId="18465" xr:uid="{00000000-0005-0000-0000-00002F480000}"/>
    <cellStyle name="Normal 9 35 4" xfId="18466" xr:uid="{00000000-0005-0000-0000-000030480000}"/>
    <cellStyle name="Normal 9 35 5" xfId="18467" xr:uid="{00000000-0005-0000-0000-000031480000}"/>
    <cellStyle name="Normal 9 36" xfId="18468" xr:uid="{00000000-0005-0000-0000-000032480000}"/>
    <cellStyle name="Normal 9 36 2" xfId="18469" xr:uid="{00000000-0005-0000-0000-000033480000}"/>
    <cellStyle name="Normal 9 36 2 2" xfId="18470" xr:uid="{00000000-0005-0000-0000-000034480000}"/>
    <cellStyle name="Normal 9 36 2 3" xfId="18471" xr:uid="{00000000-0005-0000-0000-000035480000}"/>
    <cellStyle name="Normal 9 36 2 4" xfId="18472" xr:uid="{00000000-0005-0000-0000-000036480000}"/>
    <cellStyle name="Normal 9 36 2 5" xfId="18473" xr:uid="{00000000-0005-0000-0000-000037480000}"/>
    <cellStyle name="Normal 9 36 2 6" xfId="18474" xr:uid="{00000000-0005-0000-0000-000038480000}"/>
    <cellStyle name="Normal 9 36 3" xfId="18475" xr:uid="{00000000-0005-0000-0000-000039480000}"/>
    <cellStyle name="Normal 9 36 3 2" xfId="18476" xr:uid="{00000000-0005-0000-0000-00003A480000}"/>
    <cellStyle name="Normal 9 36 4" xfId="18477" xr:uid="{00000000-0005-0000-0000-00003B480000}"/>
    <cellStyle name="Normal 9 36 5" xfId="18478" xr:uid="{00000000-0005-0000-0000-00003C480000}"/>
    <cellStyle name="Normal 9 37" xfId="18479" xr:uid="{00000000-0005-0000-0000-00003D480000}"/>
    <cellStyle name="Normal 9 37 2" xfId="18480" xr:uid="{00000000-0005-0000-0000-00003E480000}"/>
    <cellStyle name="Normal 9 37 2 2" xfId="18481" xr:uid="{00000000-0005-0000-0000-00003F480000}"/>
    <cellStyle name="Normal 9 37 2 3" xfId="18482" xr:uid="{00000000-0005-0000-0000-000040480000}"/>
    <cellStyle name="Normal 9 37 2 4" xfId="18483" xr:uid="{00000000-0005-0000-0000-000041480000}"/>
    <cellStyle name="Normal 9 37 2 5" xfId="18484" xr:uid="{00000000-0005-0000-0000-000042480000}"/>
    <cellStyle name="Normal 9 37 2 6" xfId="18485" xr:uid="{00000000-0005-0000-0000-000043480000}"/>
    <cellStyle name="Normal 9 37 3" xfId="18486" xr:uid="{00000000-0005-0000-0000-000044480000}"/>
    <cellStyle name="Normal 9 37 3 2" xfId="18487" xr:uid="{00000000-0005-0000-0000-000045480000}"/>
    <cellStyle name="Normal 9 37 4" xfId="18488" xr:uid="{00000000-0005-0000-0000-000046480000}"/>
    <cellStyle name="Normal 9 37 5" xfId="18489" xr:uid="{00000000-0005-0000-0000-000047480000}"/>
    <cellStyle name="Normal 9 38" xfId="18490" xr:uid="{00000000-0005-0000-0000-000048480000}"/>
    <cellStyle name="Normal 9 38 2" xfId="18491" xr:uid="{00000000-0005-0000-0000-000049480000}"/>
    <cellStyle name="Normal 9 38 2 2" xfId="18492" xr:uid="{00000000-0005-0000-0000-00004A480000}"/>
    <cellStyle name="Normal 9 38 2 3" xfId="18493" xr:uid="{00000000-0005-0000-0000-00004B480000}"/>
    <cellStyle name="Normal 9 38 2 4" xfId="18494" xr:uid="{00000000-0005-0000-0000-00004C480000}"/>
    <cellStyle name="Normal 9 38 2 5" xfId="18495" xr:uid="{00000000-0005-0000-0000-00004D480000}"/>
    <cellStyle name="Normal 9 38 2 6" xfId="18496" xr:uid="{00000000-0005-0000-0000-00004E480000}"/>
    <cellStyle name="Normal 9 38 3" xfId="18497" xr:uid="{00000000-0005-0000-0000-00004F480000}"/>
    <cellStyle name="Normal 9 38 3 2" xfId="18498" xr:uid="{00000000-0005-0000-0000-000050480000}"/>
    <cellStyle name="Normal 9 38 4" xfId="18499" xr:uid="{00000000-0005-0000-0000-000051480000}"/>
    <cellStyle name="Normal 9 38 5" xfId="18500" xr:uid="{00000000-0005-0000-0000-000052480000}"/>
    <cellStyle name="Normal 9 39" xfId="18501" xr:uid="{00000000-0005-0000-0000-000053480000}"/>
    <cellStyle name="Normal 9 39 2" xfId="18502" xr:uid="{00000000-0005-0000-0000-000054480000}"/>
    <cellStyle name="Normal 9 39 2 2" xfId="18503" xr:uid="{00000000-0005-0000-0000-000055480000}"/>
    <cellStyle name="Normal 9 39 2 3" xfId="18504" xr:uid="{00000000-0005-0000-0000-000056480000}"/>
    <cellStyle name="Normal 9 39 2 4" xfId="18505" xr:uid="{00000000-0005-0000-0000-000057480000}"/>
    <cellStyle name="Normal 9 39 2 5" xfId="18506" xr:uid="{00000000-0005-0000-0000-000058480000}"/>
    <cellStyle name="Normal 9 39 2 6" xfId="18507" xr:uid="{00000000-0005-0000-0000-000059480000}"/>
    <cellStyle name="Normal 9 39 3" xfId="18508" xr:uid="{00000000-0005-0000-0000-00005A480000}"/>
    <cellStyle name="Normal 9 39 3 2" xfId="18509" xr:uid="{00000000-0005-0000-0000-00005B480000}"/>
    <cellStyle name="Normal 9 39 4" xfId="18510" xr:uid="{00000000-0005-0000-0000-00005C480000}"/>
    <cellStyle name="Normal 9 39 5" xfId="18511" xr:uid="{00000000-0005-0000-0000-00005D480000}"/>
    <cellStyle name="Normal 9 4" xfId="18512" xr:uid="{00000000-0005-0000-0000-00005E480000}"/>
    <cellStyle name="Normal 9 4 2" xfId="18513" xr:uid="{00000000-0005-0000-0000-00005F480000}"/>
    <cellStyle name="Normal 9 4 2 2" xfId="18514" xr:uid="{00000000-0005-0000-0000-000060480000}"/>
    <cellStyle name="Normal 9 4 2 2 2" xfId="18515" xr:uid="{00000000-0005-0000-0000-000061480000}"/>
    <cellStyle name="Normal 9 4 2 3" xfId="18516" xr:uid="{00000000-0005-0000-0000-000062480000}"/>
    <cellStyle name="Normal 9 4 2 3 2" xfId="18517" xr:uid="{00000000-0005-0000-0000-000063480000}"/>
    <cellStyle name="Normal 9 4 2 4" xfId="18518" xr:uid="{00000000-0005-0000-0000-000064480000}"/>
    <cellStyle name="Normal 9 4 2 5" xfId="18519" xr:uid="{00000000-0005-0000-0000-000065480000}"/>
    <cellStyle name="Normal 9 4 2 6" xfId="18520" xr:uid="{00000000-0005-0000-0000-000066480000}"/>
    <cellStyle name="Normal 9 4 3" xfId="18521" xr:uid="{00000000-0005-0000-0000-000067480000}"/>
    <cellStyle name="Normal 9 4 3 2" xfId="18522" xr:uid="{00000000-0005-0000-0000-000068480000}"/>
    <cellStyle name="Normal 9 4 4" xfId="18523" xr:uid="{00000000-0005-0000-0000-000069480000}"/>
    <cellStyle name="Normal 9 4 4 2" xfId="18524" xr:uid="{00000000-0005-0000-0000-00006A480000}"/>
    <cellStyle name="Normal 9 4 5" xfId="18525" xr:uid="{00000000-0005-0000-0000-00006B480000}"/>
    <cellStyle name="Normal 9 4 5 2" xfId="18526" xr:uid="{00000000-0005-0000-0000-00006C480000}"/>
    <cellStyle name="Normal 9 4 6" xfId="18527" xr:uid="{00000000-0005-0000-0000-00006D480000}"/>
    <cellStyle name="Normal 9 4 6 2" xfId="18528" xr:uid="{00000000-0005-0000-0000-00006E480000}"/>
    <cellStyle name="Normal 9 40" xfId="18529" xr:uid="{00000000-0005-0000-0000-00006F480000}"/>
    <cellStyle name="Normal 9 40 2" xfId="18530" xr:uid="{00000000-0005-0000-0000-000070480000}"/>
    <cellStyle name="Normal 9 40 2 2" xfId="18531" xr:uid="{00000000-0005-0000-0000-000071480000}"/>
    <cellStyle name="Normal 9 40 2 3" xfId="18532" xr:uid="{00000000-0005-0000-0000-000072480000}"/>
    <cellStyle name="Normal 9 40 2 4" xfId="18533" xr:uid="{00000000-0005-0000-0000-000073480000}"/>
    <cellStyle name="Normal 9 40 2 5" xfId="18534" xr:uid="{00000000-0005-0000-0000-000074480000}"/>
    <cellStyle name="Normal 9 40 2 6" xfId="18535" xr:uid="{00000000-0005-0000-0000-000075480000}"/>
    <cellStyle name="Normal 9 40 3" xfId="18536" xr:uid="{00000000-0005-0000-0000-000076480000}"/>
    <cellStyle name="Normal 9 40 3 2" xfId="18537" xr:uid="{00000000-0005-0000-0000-000077480000}"/>
    <cellStyle name="Normal 9 40 4" xfId="18538" xr:uid="{00000000-0005-0000-0000-000078480000}"/>
    <cellStyle name="Normal 9 40 5" xfId="18539" xr:uid="{00000000-0005-0000-0000-000079480000}"/>
    <cellStyle name="Normal 9 41" xfId="18540" xr:uid="{00000000-0005-0000-0000-00007A480000}"/>
    <cellStyle name="Normal 9 41 2" xfId="18541" xr:uid="{00000000-0005-0000-0000-00007B480000}"/>
    <cellStyle name="Normal 9 41 2 2" xfId="18542" xr:uid="{00000000-0005-0000-0000-00007C480000}"/>
    <cellStyle name="Normal 9 41 2 3" xfId="18543" xr:uid="{00000000-0005-0000-0000-00007D480000}"/>
    <cellStyle name="Normal 9 41 2 4" xfId="18544" xr:uid="{00000000-0005-0000-0000-00007E480000}"/>
    <cellStyle name="Normal 9 41 2 5" xfId="18545" xr:uid="{00000000-0005-0000-0000-00007F480000}"/>
    <cellStyle name="Normal 9 41 2 6" xfId="18546" xr:uid="{00000000-0005-0000-0000-000080480000}"/>
    <cellStyle name="Normal 9 41 3" xfId="18547" xr:uid="{00000000-0005-0000-0000-000081480000}"/>
    <cellStyle name="Normal 9 41 3 2" xfId="18548" xr:uid="{00000000-0005-0000-0000-000082480000}"/>
    <cellStyle name="Normal 9 41 4" xfId="18549" xr:uid="{00000000-0005-0000-0000-000083480000}"/>
    <cellStyle name="Normal 9 41 5" xfId="18550" xr:uid="{00000000-0005-0000-0000-000084480000}"/>
    <cellStyle name="Normal 9 42" xfId="18551" xr:uid="{00000000-0005-0000-0000-000085480000}"/>
    <cellStyle name="Normal 9 42 2" xfId="18552" xr:uid="{00000000-0005-0000-0000-000086480000}"/>
    <cellStyle name="Normal 9 42 2 2" xfId="18553" xr:uid="{00000000-0005-0000-0000-000087480000}"/>
    <cellStyle name="Normal 9 42 2 3" xfId="18554" xr:uid="{00000000-0005-0000-0000-000088480000}"/>
    <cellStyle name="Normal 9 42 2 4" xfId="18555" xr:uid="{00000000-0005-0000-0000-000089480000}"/>
    <cellStyle name="Normal 9 42 2 5" xfId="18556" xr:uid="{00000000-0005-0000-0000-00008A480000}"/>
    <cellStyle name="Normal 9 42 2 6" xfId="18557" xr:uid="{00000000-0005-0000-0000-00008B480000}"/>
    <cellStyle name="Normal 9 42 3" xfId="18558" xr:uid="{00000000-0005-0000-0000-00008C480000}"/>
    <cellStyle name="Normal 9 42 3 2" xfId="18559" xr:uid="{00000000-0005-0000-0000-00008D480000}"/>
    <cellStyle name="Normal 9 42 4" xfId="18560" xr:uid="{00000000-0005-0000-0000-00008E480000}"/>
    <cellStyle name="Normal 9 42 5" xfId="18561" xr:uid="{00000000-0005-0000-0000-00008F480000}"/>
    <cellStyle name="Normal 9 43" xfId="18562" xr:uid="{00000000-0005-0000-0000-000090480000}"/>
    <cellStyle name="Normal 9 43 2" xfId="18563" xr:uid="{00000000-0005-0000-0000-000091480000}"/>
    <cellStyle name="Normal 9 43 2 2" xfId="18564" xr:uid="{00000000-0005-0000-0000-000092480000}"/>
    <cellStyle name="Normal 9 43 2 3" xfId="18565" xr:uid="{00000000-0005-0000-0000-000093480000}"/>
    <cellStyle name="Normal 9 43 2 4" xfId="18566" xr:uid="{00000000-0005-0000-0000-000094480000}"/>
    <cellStyle name="Normal 9 43 2 5" xfId="18567" xr:uid="{00000000-0005-0000-0000-000095480000}"/>
    <cellStyle name="Normal 9 43 2 6" xfId="18568" xr:uid="{00000000-0005-0000-0000-000096480000}"/>
    <cellStyle name="Normal 9 43 3" xfId="18569" xr:uid="{00000000-0005-0000-0000-000097480000}"/>
    <cellStyle name="Normal 9 43 3 2" xfId="18570" xr:uid="{00000000-0005-0000-0000-000098480000}"/>
    <cellStyle name="Normal 9 43 4" xfId="18571" xr:uid="{00000000-0005-0000-0000-000099480000}"/>
    <cellStyle name="Normal 9 43 5" xfId="18572" xr:uid="{00000000-0005-0000-0000-00009A480000}"/>
    <cellStyle name="Normal 9 44" xfId="18573" xr:uid="{00000000-0005-0000-0000-00009B480000}"/>
    <cellStyle name="Normal 9 44 2" xfId="18574" xr:uid="{00000000-0005-0000-0000-00009C480000}"/>
    <cellStyle name="Normal 9 44 2 2" xfId="18575" xr:uid="{00000000-0005-0000-0000-00009D480000}"/>
    <cellStyle name="Normal 9 44 2 3" xfId="18576" xr:uid="{00000000-0005-0000-0000-00009E480000}"/>
    <cellStyle name="Normal 9 44 2 4" xfId="18577" xr:uid="{00000000-0005-0000-0000-00009F480000}"/>
    <cellStyle name="Normal 9 44 2 5" xfId="18578" xr:uid="{00000000-0005-0000-0000-0000A0480000}"/>
    <cellStyle name="Normal 9 44 2 6" xfId="18579" xr:uid="{00000000-0005-0000-0000-0000A1480000}"/>
    <cellStyle name="Normal 9 44 3" xfId="18580" xr:uid="{00000000-0005-0000-0000-0000A2480000}"/>
    <cellStyle name="Normal 9 44 3 2" xfId="18581" xr:uid="{00000000-0005-0000-0000-0000A3480000}"/>
    <cellStyle name="Normal 9 44 4" xfId="18582" xr:uid="{00000000-0005-0000-0000-0000A4480000}"/>
    <cellStyle name="Normal 9 44 5" xfId="18583" xr:uid="{00000000-0005-0000-0000-0000A5480000}"/>
    <cellStyle name="Normal 9 45" xfId="18584" xr:uid="{00000000-0005-0000-0000-0000A6480000}"/>
    <cellStyle name="Normal 9 45 2" xfId="18585" xr:uid="{00000000-0005-0000-0000-0000A7480000}"/>
    <cellStyle name="Normal 9 45 2 2" xfId="18586" xr:uid="{00000000-0005-0000-0000-0000A8480000}"/>
    <cellStyle name="Normal 9 45 2 3" xfId="18587" xr:uid="{00000000-0005-0000-0000-0000A9480000}"/>
    <cellStyle name="Normal 9 45 2 4" xfId="18588" xr:uid="{00000000-0005-0000-0000-0000AA480000}"/>
    <cellStyle name="Normal 9 45 2 5" xfId="18589" xr:uid="{00000000-0005-0000-0000-0000AB480000}"/>
    <cellStyle name="Normal 9 45 2 6" xfId="18590" xr:uid="{00000000-0005-0000-0000-0000AC480000}"/>
    <cellStyle name="Normal 9 45 3" xfId="18591" xr:uid="{00000000-0005-0000-0000-0000AD480000}"/>
    <cellStyle name="Normal 9 45 3 2" xfId="18592" xr:uid="{00000000-0005-0000-0000-0000AE480000}"/>
    <cellStyle name="Normal 9 45 4" xfId="18593" xr:uid="{00000000-0005-0000-0000-0000AF480000}"/>
    <cellStyle name="Normal 9 45 5" xfId="18594" xr:uid="{00000000-0005-0000-0000-0000B0480000}"/>
    <cellStyle name="Normal 9 46" xfId="18595" xr:uid="{00000000-0005-0000-0000-0000B1480000}"/>
    <cellStyle name="Normal 9 46 2" xfId="18596" xr:uid="{00000000-0005-0000-0000-0000B2480000}"/>
    <cellStyle name="Normal 9 46 2 2" xfId="18597" xr:uid="{00000000-0005-0000-0000-0000B3480000}"/>
    <cellStyle name="Normal 9 46 2 3" xfId="18598" xr:uid="{00000000-0005-0000-0000-0000B4480000}"/>
    <cellStyle name="Normal 9 46 2 4" xfId="18599" xr:uid="{00000000-0005-0000-0000-0000B5480000}"/>
    <cellStyle name="Normal 9 46 2 5" xfId="18600" xr:uid="{00000000-0005-0000-0000-0000B6480000}"/>
    <cellStyle name="Normal 9 46 2 6" xfId="18601" xr:uid="{00000000-0005-0000-0000-0000B7480000}"/>
    <cellStyle name="Normal 9 46 3" xfId="18602" xr:uid="{00000000-0005-0000-0000-0000B8480000}"/>
    <cellStyle name="Normal 9 46 3 2" xfId="18603" xr:uid="{00000000-0005-0000-0000-0000B9480000}"/>
    <cellStyle name="Normal 9 46 4" xfId="18604" xr:uid="{00000000-0005-0000-0000-0000BA480000}"/>
    <cellStyle name="Normal 9 46 5" xfId="18605" xr:uid="{00000000-0005-0000-0000-0000BB480000}"/>
    <cellStyle name="Normal 9 47" xfId="18606" xr:uid="{00000000-0005-0000-0000-0000BC480000}"/>
    <cellStyle name="Normal 9 47 2" xfId="18607" xr:uid="{00000000-0005-0000-0000-0000BD480000}"/>
    <cellStyle name="Normal 9 47 2 2" xfId="18608" xr:uid="{00000000-0005-0000-0000-0000BE480000}"/>
    <cellStyle name="Normal 9 47 2 3" xfId="18609" xr:uid="{00000000-0005-0000-0000-0000BF480000}"/>
    <cellStyle name="Normal 9 47 2 4" xfId="18610" xr:uid="{00000000-0005-0000-0000-0000C0480000}"/>
    <cellStyle name="Normal 9 47 2 5" xfId="18611" xr:uid="{00000000-0005-0000-0000-0000C1480000}"/>
    <cellStyle name="Normal 9 47 2 6" xfId="18612" xr:uid="{00000000-0005-0000-0000-0000C2480000}"/>
    <cellStyle name="Normal 9 47 3" xfId="18613" xr:uid="{00000000-0005-0000-0000-0000C3480000}"/>
    <cellStyle name="Normal 9 47 3 2" xfId="18614" xr:uid="{00000000-0005-0000-0000-0000C4480000}"/>
    <cellStyle name="Normal 9 47 4" xfId="18615" xr:uid="{00000000-0005-0000-0000-0000C5480000}"/>
    <cellStyle name="Normal 9 47 5" xfId="18616" xr:uid="{00000000-0005-0000-0000-0000C6480000}"/>
    <cellStyle name="Normal 9 48" xfId="18617" xr:uid="{00000000-0005-0000-0000-0000C7480000}"/>
    <cellStyle name="Normal 9 48 2" xfId="18618" xr:uid="{00000000-0005-0000-0000-0000C8480000}"/>
    <cellStyle name="Normal 9 48 3" xfId="18619" xr:uid="{00000000-0005-0000-0000-0000C9480000}"/>
    <cellStyle name="Normal 9 48 3 2" xfId="18620" xr:uid="{00000000-0005-0000-0000-0000CA480000}"/>
    <cellStyle name="Normal 9 48 4" xfId="18621" xr:uid="{00000000-0005-0000-0000-0000CB480000}"/>
    <cellStyle name="Normal 9 48 5" xfId="18622" xr:uid="{00000000-0005-0000-0000-0000CC480000}"/>
    <cellStyle name="Normal 9 49" xfId="18623" xr:uid="{00000000-0005-0000-0000-0000CD480000}"/>
    <cellStyle name="Normal 9 49 2" xfId="18624" xr:uid="{00000000-0005-0000-0000-0000CE480000}"/>
    <cellStyle name="Normal 9 49 2 2" xfId="18625" xr:uid="{00000000-0005-0000-0000-0000CF480000}"/>
    <cellStyle name="Normal 9 49 3" xfId="18626" xr:uid="{00000000-0005-0000-0000-0000D0480000}"/>
    <cellStyle name="Normal 9 49 3 2" xfId="18627" xr:uid="{00000000-0005-0000-0000-0000D1480000}"/>
    <cellStyle name="Normal 9 49 4" xfId="18628" xr:uid="{00000000-0005-0000-0000-0000D2480000}"/>
    <cellStyle name="Normal 9 49 5" xfId="18629" xr:uid="{00000000-0005-0000-0000-0000D3480000}"/>
    <cellStyle name="Normal 9 49 6" xfId="18630" xr:uid="{00000000-0005-0000-0000-0000D4480000}"/>
    <cellStyle name="Normal 9 5" xfId="18631" xr:uid="{00000000-0005-0000-0000-0000D5480000}"/>
    <cellStyle name="Normal 9 5 10" xfId="18632" xr:uid="{00000000-0005-0000-0000-0000D6480000}"/>
    <cellStyle name="Normal 9 5 10 2" xfId="18633" xr:uid="{00000000-0005-0000-0000-0000D7480000}"/>
    <cellStyle name="Normal 9 5 10 2 2" xfId="18634" xr:uid="{00000000-0005-0000-0000-0000D8480000}"/>
    <cellStyle name="Normal 9 5 10 2 3" xfId="18635" xr:uid="{00000000-0005-0000-0000-0000D9480000}"/>
    <cellStyle name="Normal 9 5 10 2 4" xfId="18636" xr:uid="{00000000-0005-0000-0000-0000DA480000}"/>
    <cellStyle name="Normal 9 5 10 2 5" xfId="18637" xr:uid="{00000000-0005-0000-0000-0000DB480000}"/>
    <cellStyle name="Normal 9 5 10 2 6" xfId="18638" xr:uid="{00000000-0005-0000-0000-0000DC480000}"/>
    <cellStyle name="Normal 9 5 10 3" xfId="18639" xr:uid="{00000000-0005-0000-0000-0000DD480000}"/>
    <cellStyle name="Normal 9 5 10 3 2" xfId="18640" xr:uid="{00000000-0005-0000-0000-0000DE480000}"/>
    <cellStyle name="Normal 9 5 10 4" xfId="18641" xr:uid="{00000000-0005-0000-0000-0000DF480000}"/>
    <cellStyle name="Normal 9 5 10 5" xfId="18642" xr:uid="{00000000-0005-0000-0000-0000E0480000}"/>
    <cellStyle name="Normal 9 5 11" xfId="18643" xr:uid="{00000000-0005-0000-0000-0000E1480000}"/>
    <cellStyle name="Normal 9 5 11 2" xfId="18644" xr:uid="{00000000-0005-0000-0000-0000E2480000}"/>
    <cellStyle name="Normal 9 5 11 2 2" xfId="18645" xr:uid="{00000000-0005-0000-0000-0000E3480000}"/>
    <cellStyle name="Normal 9 5 11 2 3" xfId="18646" xr:uid="{00000000-0005-0000-0000-0000E4480000}"/>
    <cellStyle name="Normal 9 5 11 2 4" xfId="18647" xr:uid="{00000000-0005-0000-0000-0000E5480000}"/>
    <cellStyle name="Normal 9 5 11 2 5" xfId="18648" xr:uid="{00000000-0005-0000-0000-0000E6480000}"/>
    <cellStyle name="Normal 9 5 11 2 6" xfId="18649" xr:uid="{00000000-0005-0000-0000-0000E7480000}"/>
    <cellStyle name="Normal 9 5 11 3" xfId="18650" xr:uid="{00000000-0005-0000-0000-0000E8480000}"/>
    <cellStyle name="Normal 9 5 11 3 2" xfId="18651" xr:uid="{00000000-0005-0000-0000-0000E9480000}"/>
    <cellStyle name="Normal 9 5 11 4" xfId="18652" xr:uid="{00000000-0005-0000-0000-0000EA480000}"/>
    <cellStyle name="Normal 9 5 11 5" xfId="18653" xr:uid="{00000000-0005-0000-0000-0000EB480000}"/>
    <cellStyle name="Normal 9 5 12" xfId="18654" xr:uid="{00000000-0005-0000-0000-0000EC480000}"/>
    <cellStyle name="Normal 9 5 12 2" xfId="18655" xr:uid="{00000000-0005-0000-0000-0000ED480000}"/>
    <cellStyle name="Normal 9 5 12 2 2" xfId="18656" xr:uid="{00000000-0005-0000-0000-0000EE480000}"/>
    <cellStyle name="Normal 9 5 12 2 3" xfId="18657" xr:uid="{00000000-0005-0000-0000-0000EF480000}"/>
    <cellStyle name="Normal 9 5 12 2 4" xfId="18658" xr:uid="{00000000-0005-0000-0000-0000F0480000}"/>
    <cellStyle name="Normal 9 5 12 2 5" xfId="18659" xr:uid="{00000000-0005-0000-0000-0000F1480000}"/>
    <cellStyle name="Normal 9 5 12 2 6" xfId="18660" xr:uid="{00000000-0005-0000-0000-0000F2480000}"/>
    <cellStyle name="Normal 9 5 12 3" xfId="18661" xr:uid="{00000000-0005-0000-0000-0000F3480000}"/>
    <cellStyle name="Normal 9 5 12 3 2" xfId="18662" xr:uid="{00000000-0005-0000-0000-0000F4480000}"/>
    <cellStyle name="Normal 9 5 12 4" xfId="18663" xr:uid="{00000000-0005-0000-0000-0000F5480000}"/>
    <cellStyle name="Normal 9 5 12 5" xfId="18664" xr:uid="{00000000-0005-0000-0000-0000F6480000}"/>
    <cellStyle name="Normal 9 5 13" xfId="18665" xr:uid="{00000000-0005-0000-0000-0000F7480000}"/>
    <cellStyle name="Normal 9 5 13 2" xfId="18666" xr:uid="{00000000-0005-0000-0000-0000F8480000}"/>
    <cellStyle name="Normal 9 5 13 2 2" xfId="18667" xr:uid="{00000000-0005-0000-0000-0000F9480000}"/>
    <cellStyle name="Normal 9 5 13 2 3" xfId="18668" xr:uid="{00000000-0005-0000-0000-0000FA480000}"/>
    <cellStyle name="Normal 9 5 13 2 4" xfId="18669" xr:uid="{00000000-0005-0000-0000-0000FB480000}"/>
    <cellStyle name="Normal 9 5 13 2 5" xfId="18670" xr:uid="{00000000-0005-0000-0000-0000FC480000}"/>
    <cellStyle name="Normal 9 5 13 2 6" xfId="18671" xr:uid="{00000000-0005-0000-0000-0000FD480000}"/>
    <cellStyle name="Normal 9 5 13 3" xfId="18672" xr:uid="{00000000-0005-0000-0000-0000FE480000}"/>
    <cellStyle name="Normal 9 5 13 3 2" xfId="18673" xr:uid="{00000000-0005-0000-0000-0000FF480000}"/>
    <cellStyle name="Normal 9 5 13 4" xfId="18674" xr:uid="{00000000-0005-0000-0000-000000490000}"/>
    <cellStyle name="Normal 9 5 13 5" xfId="18675" xr:uid="{00000000-0005-0000-0000-000001490000}"/>
    <cellStyle name="Normal 9 5 14" xfId="18676" xr:uid="{00000000-0005-0000-0000-000002490000}"/>
    <cellStyle name="Normal 9 5 14 2" xfId="18677" xr:uid="{00000000-0005-0000-0000-000003490000}"/>
    <cellStyle name="Normal 9 5 14 2 2" xfId="18678" xr:uid="{00000000-0005-0000-0000-000004490000}"/>
    <cellStyle name="Normal 9 5 14 2 3" xfId="18679" xr:uid="{00000000-0005-0000-0000-000005490000}"/>
    <cellStyle name="Normal 9 5 14 2 4" xfId="18680" xr:uid="{00000000-0005-0000-0000-000006490000}"/>
    <cellStyle name="Normal 9 5 14 2 5" xfId="18681" xr:uid="{00000000-0005-0000-0000-000007490000}"/>
    <cellStyle name="Normal 9 5 14 2 6" xfId="18682" xr:uid="{00000000-0005-0000-0000-000008490000}"/>
    <cellStyle name="Normal 9 5 14 3" xfId="18683" xr:uid="{00000000-0005-0000-0000-000009490000}"/>
    <cellStyle name="Normal 9 5 14 3 2" xfId="18684" xr:uid="{00000000-0005-0000-0000-00000A490000}"/>
    <cellStyle name="Normal 9 5 14 4" xfId="18685" xr:uid="{00000000-0005-0000-0000-00000B490000}"/>
    <cellStyle name="Normal 9 5 14 5" xfId="18686" xr:uid="{00000000-0005-0000-0000-00000C490000}"/>
    <cellStyle name="Normal 9 5 15" xfId="18687" xr:uid="{00000000-0005-0000-0000-00000D490000}"/>
    <cellStyle name="Normal 9 5 15 2" xfId="18688" xr:uid="{00000000-0005-0000-0000-00000E490000}"/>
    <cellStyle name="Normal 9 5 15 3" xfId="18689" xr:uid="{00000000-0005-0000-0000-00000F490000}"/>
    <cellStyle name="Normal 9 5 15 4" xfId="18690" xr:uid="{00000000-0005-0000-0000-000010490000}"/>
    <cellStyle name="Normal 9 5 15 5" xfId="18691" xr:uid="{00000000-0005-0000-0000-000011490000}"/>
    <cellStyle name="Normal 9 5 15 6" xfId="18692" xr:uid="{00000000-0005-0000-0000-000012490000}"/>
    <cellStyle name="Normal 9 5 16" xfId="18693" xr:uid="{00000000-0005-0000-0000-000013490000}"/>
    <cellStyle name="Normal 9 5 16 2" xfId="18694" xr:uid="{00000000-0005-0000-0000-000014490000}"/>
    <cellStyle name="Normal 9 5 17" xfId="18695" xr:uid="{00000000-0005-0000-0000-000015490000}"/>
    <cellStyle name="Normal 9 5 18" xfId="18696" xr:uid="{00000000-0005-0000-0000-000016490000}"/>
    <cellStyle name="Normal 9 5 2" xfId="18697" xr:uid="{00000000-0005-0000-0000-000017490000}"/>
    <cellStyle name="Normal 9 5 2 2" xfId="18698" xr:uid="{00000000-0005-0000-0000-000018490000}"/>
    <cellStyle name="Normal 9 5 2 2 2" xfId="18699" xr:uid="{00000000-0005-0000-0000-000019490000}"/>
    <cellStyle name="Normal 9 5 2 2 3" xfId="18700" xr:uid="{00000000-0005-0000-0000-00001A490000}"/>
    <cellStyle name="Normal 9 5 2 2 4" xfId="18701" xr:uid="{00000000-0005-0000-0000-00001B490000}"/>
    <cellStyle name="Normal 9 5 2 2 5" xfId="18702" xr:uid="{00000000-0005-0000-0000-00001C490000}"/>
    <cellStyle name="Normal 9 5 2 2 6" xfId="18703" xr:uid="{00000000-0005-0000-0000-00001D490000}"/>
    <cellStyle name="Normal 9 5 2 3" xfId="18704" xr:uid="{00000000-0005-0000-0000-00001E490000}"/>
    <cellStyle name="Normal 9 5 2 3 2" xfId="18705" xr:uid="{00000000-0005-0000-0000-00001F490000}"/>
    <cellStyle name="Normal 9 5 2 4" xfId="18706" xr:uid="{00000000-0005-0000-0000-000020490000}"/>
    <cellStyle name="Normal 9 5 2 5" xfId="18707" xr:uid="{00000000-0005-0000-0000-000021490000}"/>
    <cellStyle name="Normal 9 5 3" xfId="18708" xr:uid="{00000000-0005-0000-0000-000022490000}"/>
    <cellStyle name="Normal 9 5 3 2" xfId="18709" xr:uid="{00000000-0005-0000-0000-000023490000}"/>
    <cellStyle name="Normal 9 5 3 2 2" xfId="18710" xr:uid="{00000000-0005-0000-0000-000024490000}"/>
    <cellStyle name="Normal 9 5 3 2 3" xfId="18711" xr:uid="{00000000-0005-0000-0000-000025490000}"/>
    <cellStyle name="Normal 9 5 3 2 4" xfId="18712" xr:uid="{00000000-0005-0000-0000-000026490000}"/>
    <cellStyle name="Normal 9 5 3 2 5" xfId="18713" xr:uid="{00000000-0005-0000-0000-000027490000}"/>
    <cellStyle name="Normal 9 5 3 2 6" xfId="18714" xr:uid="{00000000-0005-0000-0000-000028490000}"/>
    <cellStyle name="Normal 9 5 3 3" xfId="18715" xr:uid="{00000000-0005-0000-0000-000029490000}"/>
    <cellStyle name="Normal 9 5 3 3 2" xfId="18716" xr:uid="{00000000-0005-0000-0000-00002A490000}"/>
    <cellStyle name="Normal 9 5 3 4" xfId="18717" xr:uid="{00000000-0005-0000-0000-00002B490000}"/>
    <cellStyle name="Normal 9 5 3 5" xfId="18718" xr:uid="{00000000-0005-0000-0000-00002C490000}"/>
    <cellStyle name="Normal 9 5 4" xfId="18719" xr:uid="{00000000-0005-0000-0000-00002D490000}"/>
    <cellStyle name="Normal 9 5 4 2" xfId="18720" xr:uid="{00000000-0005-0000-0000-00002E490000}"/>
    <cellStyle name="Normal 9 5 4 2 2" xfId="18721" xr:uid="{00000000-0005-0000-0000-00002F490000}"/>
    <cellStyle name="Normal 9 5 4 2 3" xfId="18722" xr:uid="{00000000-0005-0000-0000-000030490000}"/>
    <cellStyle name="Normal 9 5 4 2 4" xfId="18723" xr:uid="{00000000-0005-0000-0000-000031490000}"/>
    <cellStyle name="Normal 9 5 4 2 5" xfId="18724" xr:uid="{00000000-0005-0000-0000-000032490000}"/>
    <cellStyle name="Normal 9 5 4 2 6" xfId="18725" xr:uid="{00000000-0005-0000-0000-000033490000}"/>
    <cellStyle name="Normal 9 5 4 3" xfId="18726" xr:uid="{00000000-0005-0000-0000-000034490000}"/>
    <cellStyle name="Normal 9 5 4 3 2" xfId="18727" xr:uid="{00000000-0005-0000-0000-000035490000}"/>
    <cellStyle name="Normal 9 5 4 4" xfId="18728" xr:uid="{00000000-0005-0000-0000-000036490000}"/>
    <cellStyle name="Normal 9 5 4 5" xfId="18729" xr:uid="{00000000-0005-0000-0000-000037490000}"/>
    <cellStyle name="Normal 9 5 5" xfId="18730" xr:uid="{00000000-0005-0000-0000-000038490000}"/>
    <cellStyle name="Normal 9 5 5 2" xfId="18731" xr:uid="{00000000-0005-0000-0000-000039490000}"/>
    <cellStyle name="Normal 9 5 5 2 2" xfId="18732" xr:uid="{00000000-0005-0000-0000-00003A490000}"/>
    <cellStyle name="Normal 9 5 5 2 3" xfId="18733" xr:uid="{00000000-0005-0000-0000-00003B490000}"/>
    <cellStyle name="Normal 9 5 5 2 4" xfId="18734" xr:uid="{00000000-0005-0000-0000-00003C490000}"/>
    <cellStyle name="Normal 9 5 5 2 5" xfId="18735" xr:uid="{00000000-0005-0000-0000-00003D490000}"/>
    <cellStyle name="Normal 9 5 5 2 6" xfId="18736" xr:uid="{00000000-0005-0000-0000-00003E490000}"/>
    <cellStyle name="Normal 9 5 5 3" xfId="18737" xr:uid="{00000000-0005-0000-0000-00003F490000}"/>
    <cellStyle name="Normal 9 5 5 3 2" xfId="18738" xr:uid="{00000000-0005-0000-0000-000040490000}"/>
    <cellStyle name="Normal 9 5 5 4" xfId="18739" xr:uid="{00000000-0005-0000-0000-000041490000}"/>
    <cellStyle name="Normal 9 5 5 5" xfId="18740" xr:uid="{00000000-0005-0000-0000-000042490000}"/>
    <cellStyle name="Normal 9 5 6" xfId="18741" xr:uid="{00000000-0005-0000-0000-000043490000}"/>
    <cellStyle name="Normal 9 5 6 2" xfId="18742" xr:uid="{00000000-0005-0000-0000-000044490000}"/>
    <cellStyle name="Normal 9 5 6 2 2" xfId="18743" xr:uid="{00000000-0005-0000-0000-000045490000}"/>
    <cellStyle name="Normal 9 5 6 2 3" xfId="18744" xr:uid="{00000000-0005-0000-0000-000046490000}"/>
    <cellStyle name="Normal 9 5 6 2 4" xfId="18745" xr:uid="{00000000-0005-0000-0000-000047490000}"/>
    <cellStyle name="Normal 9 5 6 2 5" xfId="18746" xr:uid="{00000000-0005-0000-0000-000048490000}"/>
    <cellStyle name="Normal 9 5 6 2 6" xfId="18747" xr:uid="{00000000-0005-0000-0000-000049490000}"/>
    <cellStyle name="Normal 9 5 6 3" xfId="18748" xr:uid="{00000000-0005-0000-0000-00004A490000}"/>
    <cellStyle name="Normal 9 5 6 3 2" xfId="18749" xr:uid="{00000000-0005-0000-0000-00004B490000}"/>
    <cellStyle name="Normal 9 5 6 4" xfId="18750" xr:uid="{00000000-0005-0000-0000-00004C490000}"/>
    <cellStyle name="Normal 9 5 6 5" xfId="18751" xr:uid="{00000000-0005-0000-0000-00004D490000}"/>
    <cellStyle name="Normal 9 5 7" xfId="18752" xr:uid="{00000000-0005-0000-0000-00004E490000}"/>
    <cellStyle name="Normal 9 5 7 2" xfId="18753" xr:uid="{00000000-0005-0000-0000-00004F490000}"/>
    <cellStyle name="Normal 9 5 7 2 2" xfId="18754" xr:uid="{00000000-0005-0000-0000-000050490000}"/>
    <cellStyle name="Normal 9 5 7 2 3" xfId="18755" xr:uid="{00000000-0005-0000-0000-000051490000}"/>
    <cellStyle name="Normal 9 5 7 2 4" xfId="18756" xr:uid="{00000000-0005-0000-0000-000052490000}"/>
    <cellStyle name="Normal 9 5 7 2 5" xfId="18757" xr:uid="{00000000-0005-0000-0000-000053490000}"/>
    <cellStyle name="Normal 9 5 7 2 6" xfId="18758" xr:uid="{00000000-0005-0000-0000-000054490000}"/>
    <cellStyle name="Normal 9 5 7 3" xfId="18759" xr:uid="{00000000-0005-0000-0000-000055490000}"/>
    <cellStyle name="Normal 9 5 7 3 2" xfId="18760" xr:uid="{00000000-0005-0000-0000-000056490000}"/>
    <cellStyle name="Normal 9 5 7 4" xfId="18761" xr:uid="{00000000-0005-0000-0000-000057490000}"/>
    <cellStyle name="Normal 9 5 7 5" xfId="18762" xr:uid="{00000000-0005-0000-0000-000058490000}"/>
    <cellStyle name="Normal 9 5 8" xfId="18763" xr:uid="{00000000-0005-0000-0000-000059490000}"/>
    <cellStyle name="Normal 9 5 8 2" xfId="18764" xr:uid="{00000000-0005-0000-0000-00005A490000}"/>
    <cellStyle name="Normal 9 5 8 2 2" xfId="18765" xr:uid="{00000000-0005-0000-0000-00005B490000}"/>
    <cellStyle name="Normal 9 5 8 2 3" xfId="18766" xr:uid="{00000000-0005-0000-0000-00005C490000}"/>
    <cellStyle name="Normal 9 5 8 2 4" xfId="18767" xr:uid="{00000000-0005-0000-0000-00005D490000}"/>
    <cellStyle name="Normal 9 5 8 2 5" xfId="18768" xr:uid="{00000000-0005-0000-0000-00005E490000}"/>
    <cellStyle name="Normal 9 5 8 2 6" xfId="18769" xr:uid="{00000000-0005-0000-0000-00005F490000}"/>
    <cellStyle name="Normal 9 5 8 3" xfId="18770" xr:uid="{00000000-0005-0000-0000-000060490000}"/>
    <cellStyle name="Normal 9 5 8 3 2" xfId="18771" xr:uid="{00000000-0005-0000-0000-000061490000}"/>
    <cellStyle name="Normal 9 5 8 4" xfId="18772" xr:uid="{00000000-0005-0000-0000-000062490000}"/>
    <cellStyle name="Normal 9 5 8 5" xfId="18773" xr:uid="{00000000-0005-0000-0000-000063490000}"/>
    <cellStyle name="Normal 9 5 9" xfId="18774" xr:uid="{00000000-0005-0000-0000-000064490000}"/>
    <cellStyle name="Normal 9 5 9 2" xfId="18775" xr:uid="{00000000-0005-0000-0000-000065490000}"/>
    <cellStyle name="Normal 9 5 9 2 2" xfId="18776" xr:uid="{00000000-0005-0000-0000-000066490000}"/>
    <cellStyle name="Normal 9 5 9 2 3" xfId="18777" xr:uid="{00000000-0005-0000-0000-000067490000}"/>
    <cellStyle name="Normal 9 5 9 2 4" xfId="18778" xr:uid="{00000000-0005-0000-0000-000068490000}"/>
    <cellStyle name="Normal 9 5 9 2 5" xfId="18779" xr:uid="{00000000-0005-0000-0000-000069490000}"/>
    <cellStyle name="Normal 9 5 9 2 6" xfId="18780" xr:uid="{00000000-0005-0000-0000-00006A490000}"/>
    <cellStyle name="Normal 9 5 9 3" xfId="18781" xr:uid="{00000000-0005-0000-0000-00006B490000}"/>
    <cellStyle name="Normal 9 5 9 3 2" xfId="18782" xr:uid="{00000000-0005-0000-0000-00006C490000}"/>
    <cellStyle name="Normal 9 5 9 4" xfId="18783" xr:uid="{00000000-0005-0000-0000-00006D490000}"/>
    <cellStyle name="Normal 9 5 9 5" xfId="18784" xr:uid="{00000000-0005-0000-0000-00006E490000}"/>
    <cellStyle name="Normal 9 50" xfId="18785" xr:uid="{00000000-0005-0000-0000-00006F490000}"/>
    <cellStyle name="Normal 9 50 2" xfId="18786" xr:uid="{00000000-0005-0000-0000-000070490000}"/>
    <cellStyle name="Normal 9 50 2 2" xfId="18787" xr:uid="{00000000-0005-0000-0000-000071490000}"/>
    <cellStyle name="Normal 9 50 3" xfId="18788" xr:uid="{00000000-0005-0000-0000-000072490000}"/>
    <cellStyle name="Normal 9 50 4" xfId="18789" xr:uid="{00000000-0005-0000-0000-000073490000}"/>
    <cellStyle name="Normal 9 51" xfId="18790" xr:uid="{00000000-0005-0000-0000-000074490000}"/>
    <cellStyle name="Normal 9 51 2" xfId="18791" xr:uid="{00000000-0005-0000-0000-000075490000}"/>
    <cellStyle name="Normal 9 52" xfId="18792" xr:uid="{00000000-0005-0000-0000-000076490000}"/>
    <cellStyle name="Normal 9 53" xfId="18793" xr:uid="{00000000-0005-0000-0000-000077490000}"/>
    <cellStyle name="Normal 9 54" xfId="18794" xr:uid="{00000000-0005-0000-0000-000078490000}"/>
    <cellStyle name="Normal 9 55" xfId="18795" xr:uid="{00000000-0005-0000-0000-000079490000}"/>
    <cellStyle name="Normal 9 6" xfId="18796" xr:uid="{00000000-0005-0000-0000-00007A490000}"/>
    <cellStyle name="Normal 9 6 10" xfId="18797" xr:uid="{00000000-0005-0000-0000-00007B490000}"/>
    <cellStyle name="Normal 9 6 10 2" xfId="18798" xr:uid="{00000000-0005-0000-0000-00007C490000}"/>
    <cellStyle name="Normal 9 6 10 2 2" xfId="18799" xr:uid="{00000000-0005-0000-0000-00007D490000}"/>
    <cellStyle name="Normal 9 6 10 2 3" xfId="18800" xr:uid="{00000000-0005-0000-0000-00007E490000}"/>
    <cellStyle name="Normal 9 6 10 2 4" xfId="18801" xr:uid="{00000000-0005-0000-0000-00007F490000}"/>
    <cellStyle name="Normal 9 6 10 2 5" xfId="18802" xr:uid="{00000000-0005-0000-0000-000080490000}"/>
    <cellStyle name="Normal 9 6 10 2 6" xfId="18803" xr:uid="{00000000-0005-0000-0000-000081490000}"/>
    <cellStyle name="Normal 9 6 10 3" xfId="18804" xr:uid="{00000000-0005-0000-0000-000082490000}"/>
    <cellStyle name="Normal 9 6 10 3 2" xfId="18805" xr:uid="{00000000-0005-0000-0000-000083490000}"/>
    <cellStyle name="Normal 9 6 10 4" xfId="18806" xr:uid="{00000000-0005-0000-0000-000084490000}"/>
    <cellStyle name="Normal 9 6 10 5" xfId="18807" xr:uid="{00000000-0005-0000-0000-000085490000}"/>
    <cellStyle name="Normal 9 6 11" xfId="18808" xr:uid="{00000000-0005-0000-0000-000086490000}"/>
    <cellStyle name="Normal 9 6 11 2" xfId="18809" xr:uid="{00000000-0005-0000-0000-000087490000}"/>
    <cellStyle name="Normal 9 6 11 2 2" xfId="18810" xr:uid="{00000000-0005-0000-0000-000088490000}"/>
    <cellStyle name="Normal 9 6 11 2 3" xfId="18811" xr:uid="{00000000-0005-0000-0000-000089490000}"/>
    <cellStyle name="Normal 9 6 11 2 4" xfId="18812" xr:uid="{00000000-0005-0000-0000-00008A490000}"/>
    <cellStyle name="Normal 9 6 11 2 5" xfId="18813" xr:uid="{00000000-0005-0000-0000-00008B490000}"/>
    <cellStyle name="Normal 9 6 11 2 6" xfId="18814" xr:uid="{00000000-0005-0000-0000-00008C490000}"/>
    <cellStyle name="Normal 9 6 11 3" xfId="18815" xr:uid="{00000000-0005-0000-0000-00008D490000}"/>
    <cellStyle name="Normal 9 6 11 3 2" xfId="18816" xr:uid="{00000000-0005-0000-0000-00008E490000}"/>
    <cellStyle name="Normal 9 6 11 4" xfId="18817" xr:uid="{00000000-0005-0000-0000-00008F490000}"/>
    <cellStyle name="Normal 9 6 11 5" xfId="18818" xr:uid="{00000000-0005-0000-0000-000090490000}"/>
    <cellStyle name="Normal 9 6 12" xfId="18819" xr:uid="{00000000-0005-0000-0000-000091490000}"/>
    <cellStyle name="Normal 9 6 12 2" xfId="18820" xr:uid="{00000000-0005-0000-0000-000092490000}"/>
    <cellStyle name="Normal 9 6 12 2 2" xfId="18821" xr:uid="{00000000-0005-0000-0000-000093490000}"/>
    <cellStyle name="Normal 9 6 12 2 3" xfId="18822" xr:uid="{00000000-0005-0000-0000-000094490000}"/>
    <cellStyle name="Normal 9 6 12 2 4" xfId="18823" xr:uid="{00000000-0005-0000-0000-000095490000}"/>
    <cellStyle name="Normal 9 6 12 2 5" xfId="18824" xr:uid="{00000000-0005-0000-0000-000096490000}"/>
    <cellStyle name="Normal 9 6 12 2 6" xfId="18825" xr:uid="{00000000-0005-0000-0000-000097490000}"/>
    <cellStyle name="Normal 9 6 12 3" xfId="18826" xr:uid="{00000000-0005-0000-0000-000098490000}"/>
    <cellStyle name="Normal 9 6 12 3 2" xfId="18827" xr:uid="{00000000-0005-0000-0000-000099490000}"/>
    <cellStyle name="Normal 9 6 12 4" xfId="18828" xr:uid="{00000000-0005-0000-0000-00009A490000}"/>
    <cellStyle name="Normal 9 6 12 5" xfId="18829" xr:uid="{00000000-0005-0000-0000-00009B490000}"/>
    <cellStyle name="Normal 9 6 13" xfId="18830" xr:uid="{00000000-0005-0000-0000-00009C490000}"/>
    <cellStyle name="Normal 9 6 13 2" xfId="18831" xr:uid="{00000000-0005-0000-0000-00009D490000}"/>
    <cellStyle name="Normal 9 6 13 2 2" xfId="18832" xr:uid="{00000000-0005-0000-0000-00009E490000}"/>
    <cellStyle name="Normal 9 6 13 2 3" xfId="18833" xr:uid="{00000000-0005-0000-0000-00009F490000}"/>
    <cellStyle name="Normal 9 6 13 2 4" xfId="18834" xr:uid="{00000000-0005-0000-0000-0000A0490000}"/>
    <cellStyle name="Normal 9 6 13 2 5" xfId="18835" xr:uid="{00000000-0005-0000-0000-0000A1490000}"/>
    <cellStyle name="Normal 9 6 13 2 6" xfId="18836" xr:uid="{00000000-0005-0000-0000-0000A2490000}"/>
    <cellStyle name="Normal 9 6 13 3" xfId="18837" xr:uid="{00000000-0005-0000-0000-0000A3490000}"/>
    <cellStyle name="Normal 9 6 13 3 2" xfId="18838" xr:uid="{00000000-0005-0000-0000-0000A4490000}"/>
    <cellStyle name="Normal 9 6 13 4" xfId="18839" xr:uid="{00000000-0005-0000-0000-0000A5490000}"/>
    <cellStyle name="Normal 9 6 13 5" xfId="18840" xr:uid="{00000000-0005-0000-0000-0000A6490000}"/>
    <cellStyle name="Normal 9 6 14" xfId="18841" xr:uid="{00000000-0005-0000-0000-0000A7490000}"/>
    <cellStyle name="Normal 9 6 14 2" xfId="18842" xr:uid="{00000000-0005-0000-0000-0000A8490000}"/>
    <cellStyle name="Normal 9 6 14 2 2" xfId="18843" xr:uid="{00000000-0005-0000-0000-0000A9490000}"/>
    <cellStyle name="Normal 9 6 14 2 3" xfId="18844" xr:uid="{00000000-0005-0000-0000-0000AA490000}"/>
    <cellStyle name="Normal 9 6 14 2 4" xfId="18845" xr:uid="{00000000-0005-0000-0000-0000AB490000}"/>
    <cellStyle name="Normal 9 6 14 2 5" xfId="18846" xr:uid="{00000000-0005-0000-0000-0000AC490000}"/>
    <cellStyle name="Normal 9 6 14 2 6" xfId="18847" xr:uid="{00000000-0005-0000-0000-0000AD490000}"/>
    <cellStyle name="Normal 9 6 14 3" xfId="18848" xr:uid="{00000000-0005-0000-0000-0000AE490000}"/>
    <cellStyle name="Normal 9 6 14 3 2" xfId="18849" xr:uid="{00000000-0005-0000-0000-0000AF490000}"/>
    <cellStyle name="Normal 9 6 14 4" xfId="18850" xr:uid="{00000000-0005-0000-0000-0000B0490000}"/>
    <cellStyle name="Normal 9 6 14 5" xfId="18851" xr:uid="{00000000-0005-0000-0000-0000B1490000}"/>
    <cellStyle name="Normal 9 6 15" xfId="18852" xr:uid="{00000000-0005-0000-0000-0000B2490000}"/>
    <cellStyle name="Normal 9 6 15 2" xfId="18853" xr:uid="{00000000-0005-0000-0000-0000B3490000}"/>
    <cellStyle name="Normal 9 6 15 3" xfId="18854" xr:uid="{00000000-0005-0000-0000-0000B4490000}"/>
    <cellStyle name="Normal 9 6 15 4" xfId="18855" xr:uid="{00000000-0005-0000-0000-0000B5490000}"/>
    <cellStyle name="Normal 9 6 15 5" xfId="18856" xr:uid="{00000000-0005-0000-0000-0000B6490000}"/>
    <cellStyle name="Normal 9 6 15 6" xfId="18857" xr:uid="{00000000-0005-0000-0000-0000B7490000}"/>
    <cellStyle name="Normal 9 6 16" xfId="18858" xr:uid="{00000000-0005-0000-0000-0000B8490000}"/>
    <cellStyle name="Normal 9 6 16 2" xfId="18859" xr:uid="{00000000-0005-0000-0000-0000B9490000}"/>
    <cellStyle name="Normal 9 6 17" xfId="18860" xr:uid="{00000000-0005-0000-0000-0000BA490000}"/>
    <cellStyle name="Normal 9 6 18" xfId="18861" xr:uid="{00000000-0005-0000-0000-0000BB490000}"/>
    <cellStyle name="Normal 9 6 2" xfId="18862" xr:uid="{00000000-0005-0000-0000-0000BC490000}"/>
    <cellStyle name="Normal 9 6 2 2" xfId="18863" xr:uid="{00000000-0005-0000-0000-0000BD490000}"/>
    <cellStyle name="Normal 9 6 2 2 2" xfId="18864" xr:uid="{00000000-0005-0000-0000-0000BE490000}"/>
    <cellStyle name="Normal 9 6 2 2 3" xfId="18865" xr:uid="{00000000-0005-0000-0000-0000BF490000}"/>
    <cellStyle name="Normal 9 6 2 2 4" xfId="18866" xr:uid="{00000000-0005-0000-0000-0000C0490000}"/>
    <cellStyle name="Normal 9 6 2 2 5" xfId="18867" xr:uid="{00000000-0005-0000-0000-0000C1490000}"/>
    <cellStyle name="Normal 9 6 2 2 6" xfId="18868" xr:uid="{00000000-0005-0000-0000-0000C2490000}"/>
    <cellStyle name="Normal 9 6 2 3" xfId="18869" xr:uid="{00000000-0005-0000-0000-0000C3490000}"/>
    <cellStyle name="Normal 9 6 2 3 2" xfId="18870" xr:uid="{00000000-0005-0000-0000-0000C4490000}"/>
    <cellStyle name="Normal 9 6 2 4" xfId="18871" xr:uid="{00000000-0005-0000-0000-0000C5490000}"/>
    <cellStyle name="Normal 9 6 2 5" xfId="18872" xr:uid="{00000000-0005-0000-0000-0000C6490000}"/>
    <cellStyle name="Normal 9 6 3" xfId="18873" xr:uid="{00000000-0005-0000-0000-0000C7490000}"/>
    <cellStyle name="Normal 9 6 3 2" xfId="18874" xr:uid="{00000000-0005-0000-0000-0000C8490000}"/>
    <cellStyle name="Normal 9 6 3 2 2" xfId="18875" xr:uid="{00000000-0005-0000-0000-0000C9490000}"/>
    <cellStyle name="Normal 9 6 3 2 3" xfId="18876" xr:uid="{00000000-0005-0000-0000-0000CA490000}"/>
    <cellStyle name="Normal 9 6 3 2 4" xfId="18877" xr:uid="{00000000-0005-0000-0000-0000CB490000}"/>
    <cellStyle name="Normal 9 6 3 2 5" xfId="18878" xr:uid="{00000000-0005-0000-0000-0000CC490000}"/>
    <cellStyle name="Normal 9 6 3 2 6" xfId="18879" xr:uid="{00000000-0005-0000-0000-0000CD490000}"/>
    <cellStyle name="Normal 9 6 3 3" xfId="18880" xr:uid="{00000000-0005-0000-0000-0000CE490000}"/>
    <cellStyle name="Normal 9 6 3 3 2" xfId="18881" xr:uid="{00000000-0005-0000-0000-0000CF490000}"/>
    <cellStyle name="Normal 9 6 3 4" xfId="18882" xr:uid="{00000000-0005-0000-0000-0000D0490000}"/>
    <cellStyle name="Normal 9 6 3 5" xfId="18883" xr:uid="{00000000-0005-0000-0000-0000D1490000}"/>
    <cellStyle name="Normal 9 6 4" xfId="18884" xr:uid="{00000000-0005-0000-0000-0000D2490000}"/>
    <cellStyle name="Normal 9 6 4 2" xfId="18885" xr:uid="{00000000-0005-0000-0000-0000D3490000}"/>
    <cellStyle name="Normal 9 6 4 2 2" xfId="18886" xr:uid="{00000000-0005-0000-0000-0000D4490000}"/>
    <cellStyle name="Normal 9 6 4 2 3" xfId="18887" xr:uid="{00000000-0005-0000-0000-0000D5490000}"/>
    <cellStyle name="Normal 9 6 4 2 4" xfId="18888" xr:uid="{00000000-0005-0000-0000-0000D6490000}"/>
    <cellStyle name="Normal 9 6 4 2 5" xfId="18889" xr:uid="{00000000-0005-0000-0000-0000D7490000}"/>
    <cellStyle name="Normal 9 6 4 2 6" xfId="18890" xr:uid="{00000000-0005-0000-0000-0000D8490000}"/>
    <cellStyle name="Normal 9 6 4 3" xfId="18891" xr:uid="{00000000-0005-0000-0000-0000D9490000}"/>
    <cellStyle name="Normal 9 6 4 3 2" xfId="18892" xr:uid="{00000000-0005-0000-0000-0000DA490000}"/>
    <cellStyle name="Normal 9 6 4 4" xfId="18893" xr:uid="{00000000-0005-0000-0000-0000DB490000}"/>
    <cellStyle name="Normal 9 6 4 5" xfId="18894" xr:uid="{00000000-0005-0000-0000-0000DC490000}"/>
    <cellStyle name="Normal 9 6 5" xfId="18895" xr:uid="{00000000-0005-0000-0000-0000DD490000}"/>
    <cellStyle name="Normal 9 6 5 2" xfId="18896" xr:uid="{00000000-0005-0000-0000-0000DE490000}"/>
    <cellStyle name="Normal 9 6 5 2 2" xfId="18897" xr:uid="{00000000-0005-0000-0000-0000DF490000}"/>
    <cellStyle name="Normal 9 6 5 2 3" xfId="18898" xr:uid="{00000000-0005-0000-0000-0000E0490000}"/>
    <cellStyle name="Normal 9 6 5 2 4" xfId="18899" xr:uid="{00000000-0005-0000-0000-0000E1490000}"/>
    <cellStyle name="Normal 9 6 5 2 5" xfId="18900" xr:uid="{00000000-0005-0000-0000-0000E2490000}"/>
    <cellStyle name="Normal 9 6 5 2 6" xfId="18901" xr:uid="{00000000-0005-0000-0000-0000E3490000}"/>
    <cellStyle name="Normal 9 6 5 3" xfId="18902" xr:uid="{00000000-0005-0000-0000-0000E4490000}"/>
    <cellStyle name="Normal 9 6 5 3 2" xfId="18903" xr:uid="{00000000-0005-0000-0000-0000E5490000}"/>
    <cellStyle name="Normal 9 6 5 4" xfId="18904" xr:uid="{00000000-0005-0000-0000-0000E6490000}"/>
    <cellStyle name="Normal 9 6 5 5" xfId="18905" xr:uid="{00000000-0005-0000-0000-0000E7490000}"/>
    <cellStyle name="Normal 9 6 6" xfId="18906" xr:uid="{00000000-0005-0000-0000-0000E8490000}"/>
    <cellStyle name="Normal 9 6 6 2" xfId="18907" xr:uid="{00000000-0005-0000-0000-0000E9490000}"/>
    <cellStyle name="Normal 9 6 6 2 2" xfId="18908" xr:uid="{00000000-0005-0000-0000-0000EA490000}"/>
    <cellStyle name="Normal 9 6 6 2 3" xfId="18909" xr:uid="{00000000-0005-0000-0000-0000EB490000}"/>
    <cellStyle name="Normal 9 6 6 2 4" xfId="18910" xr:uid="{00000000-0005-0000-0000-0000EC490000}"/>
    <cellStyle name="Normal 9 6 6 2 5" xfId="18911" xr:uid="{00000000-0005-0000-0000-0000ED490000}"/>
    <cellStyle name="Normal 9 6 6 2 6" xfId="18912" xr:uid="{00000000-0005-0000-0000-0000EE490000}"/>
    <cellStyle name="Normal 9 6 6 3" xfId="18913" xr:uid="{00000000-0005-0000-0000-0000EF490000}"/>
    <cellStyle name="Normal 9 6 6 3 2" xfId="18914" xr:uid="{00000000-0005-0000-0000-0000F0490000}"/>
    <cellStyle name="Normal 9 6 6 4" xfId="18915" xr:uid="{00000000-0005-0000-0000-0000F1490000}"/>
    <cellStyle name="Normal 9 6 6 5" xfId="18916" xr:uid="{00000000-0005-0000-0000-0000F2490000}"/>
    <cellStyle name="Normal 9 6 7" xfId="18917" xr:uid="{00000000-0005-0000-0000-0000F3490000}"/>
    <cellStyle name="Normal 9 6 7 2" xfId="18918" xr:uid="{00000000-0005-0000-0000-0000F4490000}"/>
    <cellStyle name="Normal 9 6 7 2 2" xfId="18919" xr:uid="{00000000-0005-0000-0000-0000F5490000}"/>
    <cellStyle name="Normal 9 6 7 2 3" xfId="18920" xr:uid="{00000000-0005-0000-0000-0000F6490000}"/>
    <cellStyle name="Normal 9 6 7 2 4" xfId="18921" xr:uid="{00000000-0005-0000-0000-0000F7490000}"/>
    <cellStyle name="Normal 9 6 7 2 5" xfId="18922" xr:uid="{00000000-0005-0000-0000-0000F8490000}"/>
    <cellStyle name="Normal 9 6 7 2 6" xfId="18923" xr:uid="{00000000-0005-0000-0000-0000F9490000}"/>
    <cellStyle name="Normal 9 6 7 3" xfId="18924" xr:uid="{00000000-0005-0000-0000-0000FA490000}"/>
    <cellStyle name="Normal 9 6 7 3 2" xfId="18925" xr:uid="{00000000-0005-0000-0000-0000FB490000}"/>
    <cellStyle name="Normal 9 6 7 4" xfId="18926" xr:uid="{00000000-0005-0000-0000-0000FC490000}"/>
    <cellStyle name="Normal 9 6 7 5" xfId="18927" xr:uid="{00000000-0005-0000-0000-0000FD490000}"/>
    <cellStyle name="Normal 9 6 8" xfId="18928" xr:uid="{00000000-0005-0000-0000-0000FE490000}"/>
    <cellStyle name="Normal 9 6 8 2" xfId="18929" xr:uid="{00000000-0005-0000-0000-0000FF490000}"/>
    <cellStyle name="Normal 9 6 8 2 2" xfId="18930" xr:uid="{00000000-0005-0000-0000-0000004A0000}"/>
    <cellStyle name="Normal 9 6 8 2 3" xfId="18931" xr:uid="{00000000-0005-0000-0000-0000014A0000}"/>
    <cellStyle name="Normal 9 6 8 2 4" xfId="18932" xr:uid="{00000000-0005-0000-0000-0000024A0000}"/>
    <cellStyle name="Normal 9 6 8 2 5" xfId="18933" xr:uid="{00000000-0005-0000-0000-0000034A0000}"/>
    <cellStyle name="Normal 9 6 8 2 6" xfId="18934" xr:uid="{00000000-0005-0000-0000-0000044A0000}"/>
    <cellStyle name="Normal 9 6 8 3" xfId="18935" xr:uid="{00000000-0005-0000-0000-0000054A0000}"/>
    <cellStyle name="Normal 9 6 8 3 2" xfId="18936" xr:uid="{00000000-0005-0000-0000-0000064A0000}"/>
    <cellStyle name="Normal 9 6 8 4" xfId="18937" xr:uid="{00000000-0005-0000-0000-0000074A0000}"/>
    <cellStyle name="Normal 9 6 8 5" xfId="18938" xr:uid="{00000000-0005-0000-0000-0000084A0000}"/>
    <cellStyle name="Normal 9 6 9" xfId="18939" xr:uid="{00000000-0005-0000-0000-0000094A0000}"/>
    <cellStyle name="Normal 9 6 9 2" xfId="18940" xr:uid="{00000000-0005-0000-0000-00000A4A0000}"/>
    <cellStyle name="Normal 9 6 9 2 2" xfId="18941" xr:uid="{00000000-0005-0000-0000-00000B4A0000}"/>
    <cellStyle name="Normal 9 6 9 2 3" xfId="18942" xr:uid="{00000000-0005-0000-0000-00000C4A0000}"/>
    <cellStyle name="Normal 9 6 9 2 4" xfId="18943" xr:uid="{00000000-0005-0000-0000-00000D4A0000}"/>
    <cellStyle name="Normal 9 6 9 2 5" xfId="18944" xr:uid="{00000000-0005-0000-0000-00000E4A0000}"/>
    <cellStyle name="Normal 9 6 9 2 6" xfId="18945" xr:uid="{00000000-0005-0000-0000-00000F4A0000}"/>
    <cellStyle name="Normal 9 6 9 3" xfId="18946" xr:uid="{00000000-0005-0000-0000-0000104A0000}"/>
    <cellStyle name="Normal 9 6 9 3 2" xfId="18947" xr:uid="{00000000-0005-0000-0000-0000114A0000}"/>
    <cellStyle name="Normal 9 6 9 4" xfId="18948" xr:uid="{00000000-0005-0000-0000-0000124A0000}"/>
    <cellStyle name="Normal 9 6 9 5" xfId="18949" xr:uid="{00000000-0005-0000-0000-0000134A0000}"/>
    <cellStyle name="Normal 9 7" xfId="18950" xr:uid="{00000000-0005-0000-0000-0000144A0000}"/>
    <cellStyle name="Normal 9 7 10" xfId="18951" xr:uid="{00000000-0005-0000-0000-0000154A0000}"/>
    <cellStyle name="Normal 9 7 10 2" xfId="18952" xr:uid="{00000000-0005-0000-0000-0000164A0000}"/>
    <cellStyle name="Normal 9 7 10 2 2" xfId="18953" xr:uid="{00000000-0005-0000-0000-0000174A0000}"/>
    <cellStyle name="Normal 9 7 10 2 3" xfId="18954" xr:uid="{00000000-0005-0000-0000-0000184A0000}"/>
    <cellStyle name="Normal 9 7 10 2 4" xfId="18955" xr:uid="{00000000-0005-0000-0000-0000194A0000}"/>
    <cellStyle name="Normal 9 7 10 2 5" xfId="18956" xr:uid="{00000000-0005-0000-0000-00001A4A0000}"/>
    <cellStyle name="Normal 9 7 10 2 6" xfId="18957" xr:uid="{00000000-0005-0000-0000-00001B4A0000}"/>
    <cellStyle name="Normal 9 7 10 3" xfId="18958" xr:uid="{00000000-0005-0000-0000-00001C4A0000}"/>
    <cellStyle name="Normal 9 7 10 3 2" xfId="18959" xr:uid="{00000000-0005-0000-0000-00001D4A0000}"/>
    <cellStyle name="Normal 9 7 10 4" xfId="18960" xr:uid="{00000000-0005-0000-0000-00001E4A0000}"/>
    <cellStyle name="Normal 9 7 10 5" xfId="18961" xr:uid="{00000000-0005-0000-0000-00001F4A0000}"/>
    <cellStyle name="Normal 9 7 11" xfId="18962" xr:uid="{00000000-0005-0000-0000-0000204A0000}"/>
    <cellStyle name="Normal 9 7 11 2" xfId="18963" xr:uid="{00000000-0005-0000-0000-0000214A0000}"/>
    <cellStyle name="Normal 9 7 11 2 2" xfId="18964" xr:uid="{00000000-0005-0000-0000-0000224A0000}"/>
    <cellStyle name="Normal 9 7 11 2 3" xfId="18965" xr:uid="{00000000-0005-0000-0000-0000234A0000}"/>
    <cellStyle name="Normal 9 7 11 2 4" xfId="18966" xr:uid="{00000000-0005-0000-0000-0000244A0000}"/>
    <cellStyle name="Normal 9 7 11 2 5" xfId="18967" xr:uid="{00000000-0005-0000-0000-0000254A0000}"/>
    <cellStyle name="Normal 9 7 11 2 6" xfId="18968" xr:uid="{00000000-0005-0000-0000-0000264A0000}"/>
    <cellStyle name="Normal 9 7 11 3" xfId="18969" xr:uid="{00000000-0005-0000-0000-0000274A0000}"/>
    <cellStyle name="Normal 9 7 11 3 2" xfId="18970" xr:uid="{00000000-0005-0000-0000-0000284A0000}"/>
    <cellStyle name="Normal 9 7 11 4" xfId="18971" xr:uid="{00000000-0005-0000-0000-0000294A0000}"/>
    <cellStyle name="Normal 9 7 11 5" xfId="18972" xr:uid="{00000000-0005-0000-0000-00002A4A0000}"/>
    <cellStyle name="Normal 9 7 12" xfId="18973" xr:uid="{00000000-0005-0000-0000-00002B4A0000}"/>
    <cellStyle name="Normal 9 7 12 2" xfId="18974" xr:uid="{00000000-0005-0000-0000-00002C4A0000}"/>
    <cellStyle name="Normal 9 7 12 2 2" xfId="18975" xr:uid="{00000000-0005-0000-0000-00002D4A0000}"/>
    <cellStyle name="Normal 9 7 12 2 3" xfId="18976" xr:uid="{00000000-0005-0000-0000-00002E4A0000}"/>
    <cellStyle name="Normal 9 7 12 2 4" xfId="18977" xr:uid="{00000000-0005-0000-0000-00002F4A0000}"/>
    <cellStyle name="Normal 9 7 12 2 5" xfId="18978" xr:uid="{00000000-0005-0000-0000-0000304A0000}"/>
    <cellStyle name="Normal 9 7 12 2 6" xfId="18979" xr:uid="{00000000-0005-0000-0000-0000314A0000}"/>
    <cellStyle name="Normal 9 7 12 3" xfId="18980" xr:uid="{00000000-0005-0000-0000-0000324A0000}"/>
    <cellStyle name="Normal 9 7 12 3 2" xfId="18981" xr:uid="{00000000-0005-0000-0000-0000334A0000}"/>
    <cellStyle name="Normal 9 7 12 4" xfId="18982" xr:uid="{00000000-0005-0000-0000-0000344A0000}"/>
    <cellStyle name="Normal 9 7 12 5" xfId="18983" xr:uid="{00000000-0005-0000-0000-0000354A0000}"/>
    <cellStyle name="Normal 9 7 13" xfId="18984" xr:uid="{00000000-0005-0000-0000-0000364A0000}"/>
    <cellStyle name="Normal 9 7 13 2" xfId="18985" xr:uid="{00000000-0005-0000-0000-0000374A0000}"/>
    <cellStyle name="Normal 9 7 13 2 2" xfId="18986" xr:uid="{00000000-0005-0000-0000-0000384A0000}"/>
    <cellStyle name="Normal 9 7 13 2 3" xfId="18987" xr:uid="{00000000-0005-0000-0000-0000394A0000}"/>
    <cellStyle name="Normal 9 7 13 2 4" xfId="18988" xr:uid="{00000000-0005-0000-0000-00003A4A0000}"/>
    <cellStyle name="Normal 9 7 13 2 5" xfId="18989" xr:uid="{00000000-0005-0000-0000-00003B4A0000}"/>
    <cellStyle name="Normal 9 7 13 2 6" xfId="18990" xr:uid="{00000000-0005-0000-0000-00003C4A0000}"/>
    <cellStyle name="Normal 9 7 13 3" xfId="18991" xr:uid="{00000000-0005-0000-0000-00003D4A0000}"/>
    <cellStyle name="Normal 9 7 13 3 2" xfId="18992" xr:uid="{00000000-0005-0000-0000-00003E4A0000}"/>
    <cellStyle name="Normal 9 7 13 4" xfId="18993" xr:uid="{00000000-0005-0000-0000-00003F4A0000}"/>
    <cellStyle name="Normal 9 7 13 5" xfId="18994" xr:uid="{00000000-0005-0000-0000-0000404A0000}"/>
    <cellStyle name="Normal 9 7 14" xfId="18995" xr:uid="{00000000-0005-0000-0000-0000414A0000}"/>
    <cellStyle name="Normal 9 7 14 2" xfId="18996" xr:uid="{00000000-0005-0000-0000-0000424A0000}"/>
    <cellStyle name="Normal 9 7 14 2 2" xfId="18997" xr:uid="{00000000-0005-0000-0000-0000434A0000}"/>
    <cellStyle name="Normal 9 7 14 2 3" xfId="18998" xr:uid="{00000000-0005-0000-0000-0000444A0000}"/>
    <cellStyle name="Normal 9 7 14 2 4" xfId="18999" xr:uid="{00000000-0005-0000-0000-0000454A0000}"/>
    <cellStyle name="Normal 9 7 14 2 5" xfId="19000" xr:uid="{00000000-0005-0000-0000-0000464A0000}"/>
    <cellStyle name="Normal 9 7 14 2 6" xfId="19001" xr:uid="{00000000-0005-0000-0000-0000474A0000}"/>
    <cellStyle name="Normal 9 7 14 3" xfId="19002" xr:uid="{00000000-0005-0000-0000-0000484A0000}"/>
    <cellStyle name="Normal 9 7 14 3 2" xfId="19003" xr:uid="{00000000-0005-0000-0000-0000494A0000}"/>
    <cellStyle name="Normal 9 7 14 4" xfId="19004" xr:uid="{00000000-0005-0000-0000-00004A4A0000}"/>
    <cellStyle name="Normal 9 7 14 5" xfId="19005" xr:uid="{00000000-0005-0000-0000-00004B4A0000}"/>
    <cellStyle name="Normal 9 7 15" xfId="19006" xr:uid="{00000000-0005-0000-0000-00004C4A0000}"/>
    <cellStyle name="Normal 9 7 15 2" xfId="19007" xr:uid="{00000000-0005-0000-0000-00004D4A0000}"/>
    <cellStyle name="Normal 9 7 15 3" xfId="19008" xr:uid="{00000000-0005-0000-0000-00004E4A0000}"/>
    <cellStyle name="Normal 9 7 15 4" xfId="19009" xr:uid="{00000000-0005-0000-0000-00004F4A0000}"/>
    <cellStyle name="Normal 9 7 15 5" xfId="19010" xr:uid="{00000000-0005-0000-0000-0000504A0000}"/>
    <cellStyle name="Normal 9 7 15 6" xfId="19011" xr:uid="{00000000-0005-0000-0000-0000514A0000}"/>
    <cellStyle name="Normal 9 7 16" xfId="19012" xr:uid="{00000000-0005-0000-0000-0000524A0000}"/>
    <cellStyle name="Normal 9 7 16 2" xfId="19013" xr:uid="{00000000-0005-0000-0000-0000534A0000}"/>
    <cellStyle name="Normal 9 7 17" xfId="19014" xr:uid="{00000000-0005-0000-0000-0000544A0000}"/>
    <cellStyle name="Normal 9 7 18" xfId="19015" xr:uid="{00000000-0005-0000-0000-0000554A0000}"/>
    <cellStyle name="Normal 9 7 2" xfId="19016" xr:uid="{00000000-0005-0000-0000-0000564A0000}"/>
    <cellStyle name="Normal 9 7 2 2" xfId="19017" xr:uid="{00000000-0005-0000-0000-0000574A0000}"/>
    <cellStyle name="Normal 9 7 2 2 2" xfId="19018" xr:uid="{00000000-0005-0000-0000-0000584A0000}"/>
    <cellStyle name="Normal 9 7 2 2 3" xfId="19019" xr:uid="{00000000-0005-0000-0000-0000594A0000}"/>
    <cellStyle name="Normal 9 7 2 2 4" xfId="19020" xr:uid="{00000000-0005-0000-0000-00005A4A0000}"/>
    <cellStyle name="Normal 9 7 2 2 5" xfId="19021" xr:uid="{00000000-0005-0000-0000-00005B4A0000}"/>
    <cellStyle name="Normal 9 7 2 2 6" xfId="19022" xr:uid="{00000000-0005-0000-0000-00005C4A0000}"/>
    <cellStyle name="Normal 9 7 2 3" xfId="19023" xr:uid="{00000000-0005-0000-0000-00005D4A0000}"/>
    <cellStyle name="Normal 9 7 2 3 2" xfId="19024" xr:uid="{00000000-0005-0000-0000-00005E4A0000}"/>
    <cellStyle name="Normal 9 7 2 4" xfId="19025" xr:uid="{00000000-0005-0000-0000-00005F4A0000}"/>
    <cellStyle name="Normal 9 7 2 5" xfId="19026" xr:uid="{00000000-0005-0000-0000-0000604A0000}"/>
    <cellStyle name="Normal 9 7 3" xfId="19027" xr:uid="{00000000-0005-0000-0000-0000614A0000}"/>
    <cellStyle name="Normal 9 7 3 2" xfId="19028" xr:uid="{00000000-0005-0000-0000-0000624A0000}"/>
    <cellStyle name="Normal 9 7 3 2 2" xfId="19029" xr:uid="{00000000-0005-0000-0000-0000634A0000}"/>
    <cellStyle name="Normal 9 7 3 2 3" xfId="19030" xr:uid="{00000000-0005-0000-0000-0000644A0000}"/>
    <cellStyle name="Normal 9 7 3 2 4" xfId="19031" xr:uid="{00000000-0005-0000-0000-0000654A0000}"/>
    <cellStyle name="Normal 9 7 3 2 5" xfId="19032" xr:uid="{00000000-0005-0000-0000-0000664A0000}"/>
    <cellStyle name="Normal 9 7 3 2 6" xfId="19033" xr:uid="{00000000-0005-0000-0000-0000674A0000}"/>
    <cellStyle name="Normal 9 7 3 3" xfId="19034" xr:uid="{00000000-0005-0000-0000-0000684A0000}"/>
    <cellStyle name="Normal 9 7 3 3 2" xfId="19035" xr:uid="{00000000-0005-0000-0000-0000694A0000}"/>
    <cellStyle name="Normal 9 7 3 4" xfId="19036" xr:uid="{00000000-0005-0000-0000-00006A4A0000}"/>
    <cellStyle name="Normal 9 7 3 5" xfId="19037" xr:uid="{00000000-0005-0000-0000-00006B4A0000}"/>
    <cellStyle name="Normal 9 7 4" xfId="19038" xr:uid="{00000000-0005-0000-0000-00006C4A0000}"/>
    <cellStyle name="Normal 9 7 4 2" xfId="19039" xr:uid="{00000000-0005-0000-0000-00006D4A0000}"/>
    <cellStyle name="Normal 9 7 4 2 2" xfId="19040" xr:uid="{00000000-0005-0000-0000-00006E4A0000}"/>
    <cellStyle name="Normal 9 7 4 2 3" xfId="19041" xr:uid="{00000000-0005-0000-0000-00006F4A0000}"/>
    <cellStyle name="Normal 9 7 4 2 4" xfId="19042" xr:uid="{00000000-0005-0000-0000-0000704A0000}"/>
    <cellStyle name="Normal 9 7 4 2 5" xfId="19043" xr:uid="{00000000-0005-0000-0000-0000714A0000}"/>
    <cellStyle name="Normal 9 7 4 2 6" xfId="19044" xr:uid="{00000000-0005-0000-0000-0000724A0000}"/>
    <cellStyle name="Normal 9 7 4 3" xfId="19045" xr:uid="{00000000-0005-0000-0000-0000734A0000}"/>
    <cellStyle name="Normal 9 7 4 3 2" xfId="19046" xr:uid="{00000000-0005-0000-0000-0000744A0000}"/>
    <cellStyle name="Normal 9 7 4 4" xfId="19047" xr:uid="{00000000-0005-0000-0000-0000754A0000}"/>
    <cellStyle name="Normal 9 7 4 5" xfId="19048" xr:uid="{00000000-0005-0000-0000-0000764A0000}"/>
    <cellStyle name="Normal 9 7 5" xfId="19049" xr:uid="{00000000-0005-0000-0000-0000774A0000}"/>
    <cellStyle name="Normal 9 7 5 2" xfId="19050" xr:uid="{00000000-0005-0000-0000-0000784A0000}"/>
    <cellStyle name="Normal 9 7 5 2 2" xfId="19051" xr:uid="{00000000-0005-0000-0000-0000794A0000}"/>
    <cellStyle name="Normal 9 7 5 2 3" xfId="19052" xr:uid="{00000000-0005-0000-0000-00007A4A0000}"/>
    <cellStyle name="Normal 9 7 5 2 4" xfId="19053" xr:uid="{00000000-0005-0000-0000-00007B4A0000}"/>
    <cellStyle name="Normal 9 7 5 2 5" xfId="19054" xr:uid="{00000000-0005-0000-0000-00007C4A0000}"/>
    <cellStyle name="Normal 9 7 5 2 6" xfId="19055" xr:uid="{00000000-0005-0000-0000-00007D4A0000}"/>
    <cellStyle name="Normal 9 7 5 3" xfId="19056" xr:uid="{00000000-0005-0000-0000-00007E4A0000}"/>
    <cellStyle name="Normal 9 7 5 3 2" xfId="19057" xr:uid="{00000000-0005-0000-0000-00007F4A0000}"/>
    <cellStyle name="Normal 9 7 5 4" xfId="19058" xr:uid="{00000000-0005-0000-0000-0000804A0000}"/>
    <cellStyle name="Normal 9 7 5 5" xfId="19059" xr:uid="{00000000-0005-0000-0000-0000814A0000}"/>
    <cellStyle name="Normal 9 7 6" xfId="19060" xr:uid="{00000000-0005-0000-0000-0000824A0000}"/>
    <cellStyle name="Normal 9 7 6 2" xfId="19061" xr:uid="{00000000-0005-0000-0000-0000834A0000}"/>
    <cellStyle name="Normal 9 7 6 2 2" xfId="19062" xr:uid="{00000000-0005-0000-0000-0000844A0000}"/>
    <cellStyle name="Normal 9 7 6 2 3" xfId="19063" xr:uid="{00000000-0005-0000-0000-0000854A0000}"/>
    <cellStyle name="Normal 9 7 6 2 4" xfId="19064" xr:uid="{00000000-0005-0000-0000-0000864A0000}"/>
    <cellStyle name="Normal 9 7 6 2 5" xfId="19065" xr:uid="{00000000-0005-0000-0000-0000874A0000}"/>
    <cellStyle name="Normal 9 7 6 2 6" xfId="19066" xr:uid="{00000000-0005-0000-0000-0000884A0000}"/>
    <cellStyle name="Normal 9 7 6 3" xfId="19067" xr:uid="{00000000-0005-0000-0000-0000894A0000}"/>
    <cellStyle name="Normal 9 7 6 3 2" xfId="19068" xr:uid="{00000000-0005-0000-0000-00008A4A0000}"/>
    <cellStyle name="Normal 9 7 6 4" xfId="19069" xr:uid="{00000000-0005-0000-0000-00008B4A0000}"/>
    <cellStyle name="Normal 9 7 6 5" xfId="19070" xr:uid="{00000000-0005-0000-0000-00008C4A0000}"/>
    <cellStyle name="Normal 9 7 7" xfId="19071" xr:uid="{00000000-0005-0000-0000-00008D4A0000}"/>
    <cellStyle name="Normal 9 7 7 2" xfId="19072" xr:uid="{00000000-0005-0000-0000-00008E4A0000}"/>
    <cellStyle name="Normal 9 7 7 2 2" xfId="19073" xr:uid="{00000000-0005-0000-0000-00008F4A0000}"/>
    <cellStyle name="Normal 9 7 7 2 3" xfId="19074" xr:uid="{00000000-0005-0000-0000-0000904A0000}"/>
    <cellStyle name="Normal 9 7 7 2 4" xfId="19075" xr:uid="{00000000-0005-0000-0000-0000914A0000}"/>
    <cellStyle name="Normal 9 7 7 2 5" xfId="19076" xr:uid="{00000000-0005-0000-0000-0000924A0000}"/>
    <cellStyle name="Normal 9 7 7 2 6" xfId="19077" xr:uid="{00000000-0005-0000-0000-0000934A0000}"/>
    <cellStyle name="Normal 9 7 7 3" xfId="19078" xr:uid="{00000000-0005-0000-0000-0000944A0000}"/>
    <cellStyle name="Normal 9 7 7 3 2" xfId="19079" xr:uid="{00000000-0005-0000-0000-0000954A0000}"/>
    <cellStyle name="Normal 9 7 7 4" xfId="19080" xr:uid="{00000000-0005-0000-0000-0000964A0000}"/>
    <cellStyle name="Normal 9 7 7 5" xfId="19081" xr:uid="{00000000-0005-0000-0000-0000974A0000}"/>
    <cellStyle name="Normal 9 7 8" xfId="19082" xr:uid="{00000000-0005-0000-0000-0000984A0000}"/>
    <cellStyle name="Normal 9 7 8 2" xfId="19083" xr:uid="{00000000-0005-0000-0000-0000994A0000}"/>
    <cellStyle name="Normal 9 7 8 2 2" xfId="19084" xr:uid="{00000000-0005-0000-0000-00009A4A0000}"/>
    <cellStyle name="Normal 9 7 8 2 3" xfId="19085" xr:uid="{00000000-0005-0000-0000-00009B4A0000}"/>
    <cellStyle name="Normal 9 7 8 2 4" xfId="19086" xr:uid="{00000000-0005-0000-0000-00009C4A0000}"/>
    <cellStyle name="Normal 9 7 8 2 5" xfId="19087" xr:uid="{00000000-0005-0000-0000-00009D4A0000}"/>
    <cellStyle name="Normal 9 7 8 2 6" xfId="19088" xr:uid="{00000000-0005-0000-0000-00009E4A0000}"/>
    <cellStyle name="Normal 9 7 8 3" xfId="19089" xr:uid="{00000000-0005-0000-0000-00009F4A0000}"/>
    <cellStyle name="Normal 9 7 8 3 2" xfId="19090" xr:uid="{00000000-0005-0000-0000-0000A04A0000}"/>
    <cellStyle name="Normal 9 7 8 4" xfId="19091" xr:uid="{00000000-0005-0000-0000-0000A14A0000}"/>
    <cellStyle name="Normal 9 7 8 5" xfId="19092" xr:uid="{00000000-0005-0000-0000-0000A24A0000}"/>
    <cellStyle name="Normal 9 7 9" xfId="19093" xr:uid="{00000000-0005-0000-0000-0000A34A0000}"/>
    <cellStyle name="Normal 9 7 9 2" xfId="19094" xr:uid="{00000000-0005-0000-0000-0000A44A0000}"/>
    <cellStyle name="Normal 9 7 9 2 2" xfId="19095" xr:uid="{00000000-0005-0000-0000-0000A54A0000}"/>
    <cellStyle name="Normal 9 7 9 2 3" xfId="19096" xr:uid="{00000000-0005-0000-0000-0000A64A0000}"/>
    <cellStyle name="Normal 9 7 9 2 4" xfId="19097" xr:uid="{00000000-0005-0000-0000-0000A74A0000}"/>
    <cellStyle name="Normal 9 7 9 2 5" xfId="19098" xr:uid="{00000000-0005-0000-0000-0000A84A0000}"/>
    <cellStyle name="Normal 9 7 9 2 6" xfId="19099" xr:uid="{00000000-0005-0000-0000-0000A94A0000}"/>
    <cellStyle name="Normal 9 7 9 3" xfId="19100" xr:uid="{00000000-0005-0000-0000-0000AA4A0000}"/>
    <cellStyle name="Normal 9 7 9 3 2" xfId="19101" xr:uid="{00000000-0005-0000-0000-0000AB4A0000}"/>
    <cellStyle name="Normal 9 7 9 4" xfId="19102" xr:uid="{00000000-0005-0000-0000-0000AC4A0000}"/>
    <cellStyle name="Normal 9 7 9 5" xfId="19103" xr:uid="{00000000-0005-0000-0000-0000AD4A0000}"/>
    <cellStyle name="Normal 9 8" xfId="19104" xr:uid="{00000000-0005-0000-0000-0000AE4A0000}"/>
    <cellStyle name="Normal 9 8 2" xfId="19105" xr:uid="{00000000-0005-0000-0000-0000AF4A0000}"/>
    <cellStyle name="Normal 9 8 2 2" xfId="19106" xr:uid="{00000000-0005-0000-0000-0000B04A0000}"/>
    <cellStyle name="Normal 9 8 2 3" xfId="19107" xr:uid="{00000000-0005-0000-0000-0000B14A0000}"/>
    <cellStyle name="Normal 9 8 2 4" xfId="19108" xr:uid="{00000000-0005-0000-0000-0000B24A0000}"/>
    <cellStyle name="Normal 9 8 2 5" xfId="19109" xr:uid="{00000000-0005-0000-0000-0000B34A0000}"/>
    <cellStyle name="Normal 9 8 2 6" xfId="19110" xr:uid="{00000000-0005-0000-0000-0000B44A0000}"/>
    <cellStyle name="Normal 9 8 3" xfId="19111" xr:uid="{00000000-0005-0000-0000-0000B54A0000}"/>
    <cellStyle name="Normal 9 8 3 2" xfId="19112" xr:uid="{00000000-0005-0000-0000-0000B64A0000}"/>
    <cellStyle name="Normal 9 8 4" xfId="19113" xr:uid="{00000000-0005-0000-0000-0000B74A0000}"/>
    <cellStyle name="Normal 9 8 5" xfId="19114" xr:uid="{00000000-0005-0000-0000-0000B84A0000}"/>
    <cellStyle name="Normal 9 9" xfId="19115" xr:uid="{00000000-0005-0000-0000-0000B94A0000}"/>
    <cellStyle name="Normal 9 9 2" xfId="19116" xr:uid="{00000000-0005-0000-0000-0000BA4A0000}"/>
    <cellStyle name="Normal 9 9 2 2" xfId="19117" xr:uid="{00000000-0005-0000-0000-0000BB4A0000}"/>
    <cellStyle name="Normal 9 9 2 3" xfId="19118" xr:uid="{00000000-0005-0000-0000-0000BC4A0000}"/>
    <cellStyle name="Normal 9 9 2 4" xfId="19119" xr:uid="{00000000-0005-0000-0000-0000BD4A0000}"/>
    <cellStyle name="Normal 9 9 2 5" xfId="19120" xr:uid="{00000000-0005-0000-0000-0000BE4A0000}"/>
    <cellStyle name="Normal 9 9 2 6" xfId="19121" xr:uid="{00000000-0005-0000-0000-0000BF4A0000}"/>
    <cellStyle name="Normal 9 9 3" xfId="19122" xr:uid="{00000000-0005-0000-0000-0000C04A0000}"/>
    <cellStyle name="Normal 9 9 3 2" xfId="19123" xr:uid="{00000000-0005-0000-0000-0000C14A0000}"/>
    <cellStyle name="Normal 9 9 4" xfId="19124" xr:uid="{00000000-0005-0000-0000-0000C24A0000}"/>
    <cellStyle name="Normal 9 9 5" xfId="19125" xr:uid="{00000000-0005-0000-0000-0000C34A0000}"/>
    <cellStyle name="Normal 9_Anexo 3 Atracción" xfId="19126" xr:uid="{00000000-0005-0000-0000-0000C44A0000}"/>
    <cellStyle name="Normal 90" xfId="19127" xr:uid="{00000000-0005-0000-0000-0000C54A0000}"/>
    <cellStyle name="Normal 90 2" xfId="19128" xr:uid="{00000000-0005-0000-0000-0000C64A0000}"/>
    <cellStyle name="Normal 91" xfId="19129" xr:uid="{00000000-0005-0000-0000-0000C74A0000}"/>
    <cellStyle name="Normal 91 2" xfId="19130" xr:uid="{00000000-0005-0000-0000-0000C84A0000}"/>
    <cellStyle name="Normal 91 3" xfId="19131" xr:uid="{00000000-0005-0000-0000-0000C94A0000}"/>
    <cellStyle name="Normal 91 4" xfId="19132" xr:uid="{00000000-0005-0000-0000-0000CA4A0000}"/>
    <cellStyle name="Normal 92" xfId="19133" xr:uid="{00000000-0005-0000-0000-0000CB4A0000}"/>
    <cellStyle name="Normal 92 2" xfId="19134" xr:uid="{00000000-0005-0000-0000-0000CC4A0000}"/>
    <cellStyle name="Normal 92 3" xfId="19135" xr:uid="{00000000-0005-0000-0000-0000CD4A0000}"/>
    <cellStyle name="Normal 92 4" xfId="19136" xr:uid="{00000000-0005-0000-0000-0000CE4A0000}"/>
    <cellStyle name="Normal 93" xfId="19137" xr:uid="{00000000-0005-0000-0000-0000CF4A0000}"/>
    <cellStyle name="Normal 93 2" xfId="19138" xr:uid="{00000000-0005-0000-0000-0000D04A0000}"/>
    <cellStyle name="Normal 93 3" xfId="19139" xr:uid="{00000000-0005-0000-0000-0000D14A0000}"/>
    <cellStyle name="Normal 93 4" xfId="19140" xr:uid="{00000000-0005-0000-0000-0000D24A0000}"/>
    <cellStyle name="Normal 94" xfId="19141" xr:uid="{00000000-0005-0000-0000-0000D34A0000}"/>
    <cellStyle name="Normal 94 2" xfId="19142" xr:uid="{00000000-0005-0000-0000-0000D44A0000}"/>
    <cellStyle name="Normal 94 3" xfId="19143" xr:uid="{00000000-0005-0000-0000-0000D54A0000}"/>
    <cellStyle name="Normal 94 4" xfId="19144" xr:uid="{00000000-0005-0000-0000-0000D64A0000}"/>
    <cellStyle name="Normal 95" xfId="19145" xr:uid="{00000000-0005-0000-0000-0000D74A0000}"/>
    <cellStyle name="Normal 95 2" xfId="19146" xr:uid="{00000000-0005-0000-0000-0000D84A0000}"/>
    <cellStyle name="Normal 95 3" xfId="19147" xr:uid="{00000000-0005-0000-0000-0000D94A0000}"/>
    <cellStyle name="Normal 95 4" xfId="19148" xr:uid="{00000000-0005-0000-0000-0000DA4A0000}"/>
    <cellStyle name="Normal 96" xfId="19149" xr:uid="{00000000-0005-0000-0000-0000DB4A0000}"/>
    <cellStyle name="Normal 96 2" xfId="19150" xr:uid="{00000000-0005-0000-0000-0000DC4A0000}"/>
    <cellStyle name="Normal 96 3" xfId="19151" xr:uid="{00000000-0005-0000-0000-0000DD4A0000}"/>
    <cellStyle name="Normal 96 4" xfId="19152" xr:uid="{00000000-0005-0000-0000-0000DE4A0000}"/>
    <cellStyle name="Normal 97" xfId="19153" xr:uid="{00000000-0005-0000-0000-0000DF4A0000}"/>
    <cellStyle name="Normal 97 2" xfId="19154" xr:uid="{00000000-0005-0000-0000-0000E04A0000}"/>
    <cellStyle name="Normal 97 3" xfId="19155" xr:uid="{00000000-0005-0000-0000-0000E14A0000}"/>
    <cellStyle name="Normal 97 4" xfId="19156" xr:uid="{00000000-0005-0000-0000-0000E24A0000}"/>
    <cellStyle name="Normal 98" xfId="19157" xr:uid="{00000000-0005-0000-0000-0000E34A0000}"/>
    <cellStyle name="Normal 98 2" xfId="19158" xr:uid="{00000000-0005-0000-0000-0000E44A0000}"/>
    <cellStyle name="Normal 98 3" xfId="19159" xr:uid="{00000000-0005-0000-0000-0000E54A0000}"/>
    <cellStyle name="Normal 98 4" xfId="19160" xr:uid="{00000000-0005-0000-0000-0000E64A0000}"/>
    <cellStyle name="Normal 99" xfId="19161" xr:uid="{00000000-0005-0000-0000-0000E74A0000}"/>
    <cellStyle name="Normal 99 2" xfId="19162" xr:uid="{00000000-0005-0000-0000-0000E84A0000}"/>
    <cellStyle name="Normal 99 3" xfId="19163" xr:uid="{00000000-0005-0000-0000-0000E94A0000}"/>
    <cellStyle name="Normal 99 4" xfId="19164" xr:uid="{00000000-0005-0000-0000-0000EA4A0000}"/>
    <cellStyle name="Nota" xfId="19165" xr:uid="{00000000-0005-0000-0000-0000EB4A0000}"/>
    <cellStyle name="Nota 2" xfId="19166" xr:uid="{00000000-0005-0000-0000-0000EC4A0000}"/>
    <cellStyle name="Nota 2 2" xfId="19167" xr:uid="{00000000-0005-0000-0000-0000ED4A0000}"/>
    <cellStyle name="Nota 2 2 2" xfId="19168" xr:uid="{00000000-0005-0000-0000-0000EE4A0000}"/>
    <cellStyle name="Nota 2 2 3" xfId="19169" xr:uid="{00000000-0005-0000-0000-0000EF4A0000}"/>
    <cellStyle name="Nota 2 3" xfId="19170" xr:uid="{00000000-0005-0000-0000-0000F04A0000}"/>
    <cellStyle name="Nota 2 3 2" xfId="19171" xr:uid="{00000000-0005-0000-0000-0000F14A0000}"/>
    <cellStyle name="Nota 2 4" xfId="19172" xr:uid="{00000000-0005-0000-0000-0000F24A0000}"/>
    <cellStyle name="Nota 2 5" xfId="19173" xr:uid="{00000000-0005-0000-0000-0000F34A0000}"/>
    <cellStyle name="Nota 3" xfId="19174" xr:uid="{00000000-0005-0000-0000-0000F44A0000}"/>
    <cellStyle name="Nota 3 2" xfId="19175" xr:uid="{00000000-0005-0000-0000-0000F54A0000}"/>
    <cellStyle name="Nota 4" xfId="19176" xr:uid="{00000000-0005-0000-0000-0000F64A0000}"/>
    <cellStyle name="Nota 4 2" xfId="19177" xr:uid="{00000000-0005-0000-0000-0000F74A0000}"/>
    <cellStyle name="Nota 5" xfId="19178" xr:uid="{00000000-0005-0000-0000-0000F84A0000}"/>
    <cellStyle name="Nota 6" xfId="19179" xr:uid="{00000000-0005-0000-0000-0000F94A0000}"/>
    <cellStyle name="Nota 7" xfId="19180" xr:uid="{00000000-0005-0000-0000-0000FA4A0000}"/>
    <cellStyle name="Notas 10" xfId="19181" xr:uid="{00000000-0005-0000-0000-0000FB4A0000}"/>
    <cellStyle name="Notas 10 2" xfId="19182" xr:uid="{00000000-0005-0000-0000-0000FC4A0000}"/>
    <cellStyle name="Notas 10 2 2" xfId="19183" xr:uid="{00000000-0005-0000-0000-0000FD4A0000}"/>
    <cellStyle name="Notas 10 2 2 2" xfId="19184" xr:uid="{00000000-0005-0000-0000-0000FE4A0000}"/>
    <cellStyle name="Notas 10 2 2 3" xfId="19185" xr:uid="{00000000-0005-0000-0000-0000FF4A0000}"/>
    <cellStyle name="Notas 10 2 3" xfId="19186" xr:uid="{00000000-0005-0000-0000-0000004B0000}"/>
    <cellStyle name="Notas 10 2 3 2" xfId="19187" xr:uid="{00000000-0005-0000-0000-0000014B0000}"/>
    <cellStyle name="Notas 10 2 4" xfId="19188" xr:uid="{00000000-0005-0000-0000-0000024B0000}"/>
    <cellStyle name="Notas 10 2 5" xfId="19189" xr:uid="{00000000-0005-0000-0000-0000034B0000}"/>
    <cellStyle name="Notas 10 3" xfId="19190" xr:uid="{00000000-0005-0000-0000-0000044B0000}"/>
    <cellStyle name="Notas 10 3 2" xfId="19191" xr:uid="{00000000-0005-0000-0000-0000054B0000}"/>
    <cellStyle name="Notas 10 3 3" xfId="19192" xr:uid="{00000000-0005-0000-0000-0000064B0000}"/>
    <cellStyle name="Notas 10 4" xfId="19193" xr:uid="{00000000-0005-0000-0000-0000074B0000}"/>
    <cellStyle name="Notas 10 4 2" xfId="19194" xr:uid="{00000000-0005-0000-0000-0000084B0000}"/>
    <cellStyle name="Notas 10 5" xfId="19195" xr:uid="{00000000-0005-0000-0000-0000094B0000}"/>
    <cellStyle name="Notas 10 5 2" xfId="19196" xr:uid="{00000000-0005-0000-0000-00000A4B0000}"/>
    <cellStyle name="Notas 10 6" xfId="19197" xr:uid="{00000000-0005-0000-0000-00000B4B0000}"/>
    <cellStyle name="Notas 10 7" xfId="19198" xr:uid="{00000000-0005-0000-0000-00000C4B0000}"/>
    <cellStyle name="Notas 10 8" xfId="19199" xr:uid="{00000000-0005-0000-0000-00000D4B0000}"/>
    <cellStyle name="Notas 11" xfId="19200" xr:uid="{00000000-0005-0000-0000-00000E4B0000}"/>
    <cellStyle name="Notas 11 2" xfId="19201" xr:uid="{00000000-0005-0000-0000-00000F4B0000}"/>
    <cellStyle name="Notas 11 2 2" xfId="19202" xr:uid="{00000000-0005-0000-0000-0000104B0000}"/>
    <cellStyle name="Notas 11 2 2 2" xfId="19203" xr:uid="{00000000-0005-0000-0000-0000114B0000}"/>
    <cellStyle name="Notas 11 2 2 2 2" xfId="19204" xr:uid="{00000000-0005-0000-0000-0000124B0000}"/>
    <cellStyle name="Notas 11 2 2 3" xfId="19205" xr:uid="{00000000-0005-0000-0000-0000134B0000}"/>
    <cellStyle name="Notas 11 2 2 3 2" xfId="19206" xr:uid="{00000000-0005-0000-0000-0000144B0000}"/>
    <cellStyle name="Notas 11 2 2 4" xfId="19207" xr:uid="{00000000-0005-0000-0000-0000154B0000}"/>
    <cellStyle name="Notas 11 2 2 5" xfId="19208" xr:uid="{00000000-0005-0000-0000-0000164B0000}"/>
    <cellStyle name="Notas 11 2 2 6" xfId="19209" xr:uid="{00000000-0005-0000-0000-0000174B0000}"/>
    <cellStyle name="Notas 11 2 3" xfId="19210" xr:uid="{00000000-0005-0000-0000-0000184B0000}"/>
    <cellStyle name="Notas 11 2 3 2" xfId="19211" xr:uid="{00000000-0005-0000-0000-0000194B0000}"/>
    <cellStyle name="Notas 11 2 4" xfId="19212" xr:uid="{00000000-0005-0000-0000-00001A4B0000}"/>
    <cellStyle name="Notas 11 2 4 2" xfId="19213" xr:uid="{00000000-0005-0000-0000-00001B4B0000}"/>
    <cellStyle name="Notas 11 2 5" xfId="19214" xr:uid="{00000000-0005-0000-0000-00001C4B0000}"/>
    <cellStyle name="Notas 11 2 5 2" xfId="19215" xr:uid="{00000000-0005-0000-0000-00001D4B0000}"/>
    <cellStyle name="Notas 11 2 6" xfId="19216" xr:uid="{00000000-0005-0000-0000-00001E4B0000}"/>
    <cellStyle name="Notas 11 2 7" xfId="19217" xr:uid="{00000000-0005-0000-0000-00001F4B0000}"/>
    <cellStyle name="Notas 11 3" xfId="19218" xr:uid="{00000000-0005-0000-0000-0000204B0000}"/>
    <cellStyle name="Notas 11 3 2" xfId="19219" xr:uid="{00000000-0005-0000-0000-0000214B0000}"/>
    <cellStyle name="Notas 11 3 2 2" xfId="19220" xr:uid="{00000000-0005-0000-0000-0000224B0000}"/>
    <cellStyle name="Notas 11 3 2 2 2" xfId="19221" xr:uid="{00000000-0005-0000-0000-0000234B0000}"/>
    <cellStyle name="Notas 11 3 2 3" xfId="19222" xr:uid="{00000000-0005-0000-0000-0000244B0000}"/>
    <cellStyle name="Notas 11 3 2 4" xfId="19223" xr:uid="{00000000-0005-0000-0000-0000254B0000}"/>
    <cellStyle name="Notas 11 3 2 5" xfId="19224" xr:uid="{00000000-0005-0000-0000-0000264B0000}"/>
    <cellStyle name="Notas 11 3 2 6" xfId="19225" xr:uid="{00000000-0005-0000-0000-0000274B0000}"/>
    <cellStyle name="Notas 11 3 3" xfId="19226" xr:uid="{00000000-0005-0000-0000-0000284B0000}"/>
    <cellStyle name="Notas 11 3 3 2" xfId="19227" xr:uid="{00000000-0005-0000-0000-0000294B0000}"/>
    <cellStyle name="Notas 11 3 4" xfId="19228" xr:uid="{00000000-0005-0000-0000-00002A4B0000}"/>
    <cellStyle name="Notas 11 3 4 2" xfId="19229" xr:uid="{00000000-0005-0000-0000-00002B4B0000}"/>
    <cellStyle name="Notas 11 3 5" xfId="19230" xr:uid="{00000000-0005-0000-0000-00002C4B0000}"/>
    <cellStyle name="Notas 11 3 6" xfId="19231" xr:uid="{00000000-0005-0000-0000-00002D4B0000}"/>
    <cellStyle name="Notas 11 4" xfId="19232" xr:uid="{00000000-0005-0000-0000-00002E4B0000}"/>
    <cellStyle name="Notas 11 4 2" xfId="19233" xr:uid="{00000000-0005-0000-0000-00002F4B0000}"/>
    <cellStyle name="Notas 11 4 2 2" xfId="19234" xr:uid="{00000000-0005-0000-0000-0000304B0000}"/>
    <cellStyle name="Notas 11 4 3" xfId="19235" xr:uid="{00000000-0005-0000-0000-0000314B0000}"/>
    <cellStyle name="Notas 11 4 3 2" xfId="19236" xr:uid="{00000000-0005-0000-0000-0000324B0000}"/>
    <cellStyle name="Notas 11 4 4" xfId="19237" xr:uid="{00000000-0005-0000-0000-0000334B0000}"/>
    <cellStyle name="Notas 11 4 5" xfId="19238" xr:uid="{00000000-0005-0000-0000-0000344B0000}"/>
    <cellStyle name="Notas 11 5" xfId="19239" xr:uid="{00000000-0005-0000-0000-0000354B0000}"/>
    <cellStyle name="Notas 11 5 2" xfId="19240" xr:uid="{00000000-0005-0000-0000-0000364B0000}"/>
    <cellStyle name="Notas 11 6" xfId="19241" xr:uid="{00000000-0005-0000-0000-0000374B0000}"/>
    <cellStyle name="Notas 11 6 2" xfId="19242" xr:uid="{00000000-0005-0000-0000-0000384B0000}"/>
    <cellStyle name="Notas 11 7" xfId="19243" xr:uid="{00000000-0005-0000-0000-0000394B0000}"/>
    <cellStyle name="Notas 11 8" xfId="19244" xr:uid="{00000000-0005-0000-0000-00003A4B0000}"/>
    <cellStyle name="Notas 11 9" xfId="19245" xr:uid="{00000000-0005-0000-0000-00003B4B0000}"/>
    <cellStyle name="Notas 12" xfId="19246" xr:uid="{00000000-0005-0000-0000-00003C4B0000}"/>
    <cellStyle name="Notas 12 10" xfId="19247" xr:uid="{00000000-0005-0000-0000-00003D4B0000}"/>
    <cellStyle name="Notas 12 2" xfId="19248" xr:uid="{00000000-0005-0000-0000-00003E4B0000}"/>
    <cellStyle name="Notas 12 2 2" xfId="19249" xr:uid="{00000000-0005-0000-0000-00003F4B0000}"/>
    <cellStyle name="Notas 12 2 2 2" xfId="19250" xr:uid="{00000000-0005-0000-0000-0000404B0000}"/>
    <cellStyle name="Notas 12 2 2 2 2" xfId="19251" xr:uid="{00000000-0005-0000-0000-0000414B0000}"/>
    <cellStyle name="Notas 12 2 2 3" xfId="19252" xr:uid="{00000000-0005-0000-0000-0000424B0000}"/>
    <cellStyle name="Notas 12 2 2 4" xfId="19253" xr:uid="{00000000-0005-0000-0000-0000434B0000}"/>
    <cellStyle name="Notas 12 2 2 5" xfId="19254" xr:uid="{00000000-0005-0000-0000-0000444B0000}"/>
    <cellStyle name="Notas 12 2 2 6" xfId="19255" xr:uid="{00000000-0005-0000-0000-0000454B0000}"/>
    <cellStyle name="Notas 12 2 3" xfId="19256" xr:uid="{00000000-0005-0000-0000-0000464B0000}"/>
    <cellStyle name="Notas 12 2 3 2" xfId="19257" xr:uid="{00000000-0005-0000-0000-0000474B0000}"/>
    <cellStyle name="Notas 12 2 4" xfId="19258" xr:uid="{00000000-0005-0000-0000-0000484B0000}"/>
    <cellStyle name="Notas 12 2 4 2" xfId="19259" xr:uid="{00000000-0005-0000-0000-0000494B0000}"/>
    <cellStyle name="Notas 12 2 5" xfId="19260" xr:uid="{00000000-0005-0000-0000-00004A4B0000}"/>
    <cellStyle name="Notas 12 2 6" xfId="19261" xr:uid="{00000000-0005-0000-0000-00004B4B0000}"/>
    <cellStyle name="Notas 12 3" xfId="19262" xr:uid="{00000000-0005-0000-0000-00004C4B0000}"/>
    <cellStyle name="Notas 12 3 2" xfId="19263" xr:uid="{00000000-0005-0000-0000-00004D4B0000}"/>
    <cellStyle name="Notas 12 3 2 2" xfId="19264" xr:uid="{00000000-0005-0000-0000-00004E4B0000}"/>
    <cellStyle name="Notas 12 3 2 2 2" xfId="19265" xr:uid="{00000000-0005-0000-0000-00004F4B0000}"/>
    <cellStyle name="Notas 12 3 2 3" xfId="19266" xr:uid="{00000000-0005-0000-0000-0000504B0000}"/>
    <cellStyle name="Notas 12 3 2 4" xfId="19267" xr:uid="{00000000-0005-0000-0000-0000514B0000}"/>
    <cellStyle name="Notas 12 3 2 5" xfId="19268" xr:uid="{00000000-0005-0000-0000-0000524B0000}"/>
    <cellStyle name="Notas 12 3 2 6" xfId="19269" xr:uid="{00000000-0005-0000-0000-0000534B0000}"/>
    <cellStyle name="Notas 12 3 3" xfId="19270" xr:uid="{00000000-0005-0000-0000-0000544B0000}"/>
    <cellStyle name="Notas 12 3 3 2" xfId="19271" xr:uid="{00000000-0005-0000-0000-0000554B0000}"/>
    <cellStyle name="Notas 12 3 4" xfId="19272" xr:uid="{00000000-0005-0000-0000-0000564B0000}"/>
    <cellStyle name="Notas 12 3 4 2" xfId="19273" xr:uid="{00000000-0005-0000-0000-0000574B0000}"/>
    <cellStyle name="Notas 12 3 5" xfId="19274" xr:uid="{00000000-0005-0000-0000-0000584B0000}"/>
    <cellStyle name="Notas 12 3 6" xfId="19275" xr:uid="{00000000-0005-0000-0000-0000594B0000}"/>
    <cellStyle name="Notas 12 4" xfId="19276" xr:uid="{00000000-0005-0000-0000-00005A4B0000}"/>
    <cellStyle name="Notas 12 4 2" xfId="19277" xr:uid="{00000000-0005-0000-0000-00005B4B0000}"/>
    <cellStyle name="Notas 12 4 2 2" xfId="19278" xr:uid="{00000000-0005-0000-0000-00005C4B0000}"/>
    <cellStyle name="Notas 12 4 3" xfId="19279" xr:uid="{00000000-0005-0000-0000-00005D4B0000}"/>
    <cellStyle name="Notas 12 4 3 2" xfId="19280" xr:uid="{00000000-0005-0000-0000-00005E4B0000}"/>
    <cellStyle name="Notas 12 4 4" xfId="19281" xr:uid="{00000000-0005-0000-0000-00005F4B0000}"/>
    <cellStyle name="Notas 12 4 5" xfId="19282" xr:uid="{00000000-0005-0000-0000-0000604B0000}"/>
    <cellStyle name="Notas 12 4 6" xfId="19283" xr:uid="{00000000-0005-0000-0000-0000614B0000}"/>
    <cellStyle name="Notas 12 5" xfId="19284" xr:uid="{00000000-0005-0000-0000-0000624B0000}"/>
    <cellStyle name="Notas 12 5 2" xfId="19285" xr:uid="{00000000-0005-0000-0000-0000634B0000}"/>
    <cellStyle name="Notas 12 6" xfId="19286" xr:uid="{00000000-0005-0000-0000-0000644B0000}"/>
    <cellStyle name="Notas 12 6 2" xfId="19287" xr:uid="{00000000-0005-0000-0000-0000654B0000}"/>
    <cellStyle name="Notas 12 7" xfId="19288" xr:uid="{00000000-0005-0000-0000-0000664B0000}"/>
    <cellStyle name="Notas 12 7 2" xfId="19289" xr:uid="{00000000-0005-0000-0000-0000674B0000}"/>
    <cellStyle name="Notas 12 8" xfId="19290" xr:uid="{00000000-0005-0000-0000-0000684B0000}"/>
    <cellStyle name="Notas 12 9" xfId="19291" xr:uid="{00000000-0005-0000-0000-0000694B0000}"/>
    <cellStyle name="Notas 13" xfId="19292" xr:uid="{00000000-0005-0000-0000-00006A4B0000}"/>
    <cellStyle name="Notas 13 2" xfId="19293" xr:uid="{00000000-0005-0000-0000-00006B4B0000}"/>
    <cellStyle name="Notas 13 2 2" xfId="19294" xr:uid="{00000000-0005-0000-0000-00006C4B0000}"/>
    <cellStyle name="Notas 13 2 2 2" xfId="19295" xr:uid="{00000000-0005-0000-0000-00006D4B0000}"/>
    <cellStyle name="Notas 13 2 2 2 2" xfId="19296" xr:uid="{00000000-0005-0000-0000-00006E4B0000}"/>
    <cellStyle name="Notas 13 2 2 3" xfId="19297" xr:uid="{00000000-0005-0000-0000-00006F4B0000}"/>
    <cellStyle name="Notas 13 2 2 4" xfId="19298" xr:uid="{00000000-0005-0000-0000-0000704B0000}"/>
    <cellStyle name="Notas 13 2 2 5" xfId="19299" xr:uid="{00000000-0005-0000-0000-0000714B0000}"/>
    <cellStyle name="Notas 13 2 2 6" xfId="19300" xr:uid="{00000000-0005-0000-0000-0000724B0000}"/>
    <cellStyle name="Notas 13 2 3" xfId="19301" xr:uid="{00000000-0005-0000-0000-0000734B0000}"/>
    <cellStyle name="Notas 13 2 3 2" xfId="19302" xr:uid="{00000000-0005-0000-0000-0000744B0000}"/>
    <cellStyle name="Notas 13 2 4" xfId="19303" xr:uid="{00000000-0005-0000-0000-0000754B0000}"/>
    <cellStyle name="Notas 13 2 4 2" xfId="19304" xr:uid="{00000000-0005-0000-0000-0000764B0000}"/>
    <cellStyle name="Notas 13 2 5" xfId="19305" xr:uid="{00000000-0005-0000-0000-0000774B0000}"/>
    <cellStyle name="Notas 13 2 6" xfId="19306" xr:uid="{00000000-0005-0000-0000-0000784B0000}"/>
    <cellStyle name="Notas 13 3" xfId="19307" xr:uid="{00000000-0005-0000-0000-0000794B0000}"/>
    <cellStyle name="Notas 13 3 2" xfId="19308" xr:uid="{00000000-0005-0000-0000-00007A4B0000}"/>
    <cellStyle name="Notas 13 3 2 2" xfId="19309" xr:uid="{00000000-0005-0000-0000-00007B4B0000}"/>
    <cellStyle name="Notas 13 3 2 2 2" xfId="19310" xr:uid="{00000000-0005-0000-0000-00007C4B0000}"/>
    <cellStyle name="Notas 13 3 2 3" xfId="19311" xr:uid="{00000000-0005-0000-0000-00007D4B0000}"/>
    <cellStyle name="Notas 13 3 2 4" xfId="19312" xr:uid="{00000000-0005-0000-0000-00007E4B0000}"/>
    <cellStyle name="Notas 13 3 2 5" xfId="19313" xr:uid="{00000000-0005-0000-0000-00007F4B0000}"/>
    <cellStyle name="Notas 13 3 2 6" xfId="19314" xr:uid="{00000000-0005-0000-0000-0000804B0000}"/>
    <cellStyle name="Notas 13 3 3" xfId="19315" xr:uid="{00000000-0005-0000-0000-0000814B0000}"/>
    <cellStyle name="Notas 13 3 3 2" xfId="19316" xr:uid="{00000000-0005-0000-0000-0000824B0000}"/>
    <cellStyle name="Notas 13 3 4" xfId="19317" xr:uid="{00000000-0005-0000-0000-0000834B0000}"/>
    <cellStyle name="Notas 13 3 4 2" xfId="19318" xr:uid="{00000000-0005-0000-0000-0000844B0000}"/>
    <cellStyle name="Notas 13 3 5" xfId="19319" xr:uid="{00000000-0005-0000-0000-0000854B0000}"/>
    <cellStyle name="Notas 13 3 6" xfId="19320" xr:uid="{00000000-0005-0000-0000-0000864B0000}"/>
    <cellStyle name="Notas 13 4" xfId="19321" xr:uid="{00000000-0005-0000-0000-0000874B0000}"/>
    <cellStyle name="Notas 13 4 2" xfId="19322" xr:uid="{00000000-0005-0000-0000-0000884B0000}"/>
    <cellStyle name="Notas 13 4 2 2" xfId="19323" xr:uid="{00000000-0005-0000-0000-0000894B0000}"/>
    <cellStyle name="Notas 13 4 3" xfId="19324" xr:uid="{00000000-0005-0000-0000-00008A4B0000}"/>
    <cellStyle name="Notas 13 4 3 2" xfId="19325" xr:uid="{00000000-0005-0000-0000-00008B4B0000}"/>
    <cellStyle name="Notas 13 4 4" xfId="19326" xr:uid="{00000000-0005-0000-0000-00008C4B0000}"/>
    <cellStyle name="Notas 13 4 5" xfId="19327" xr:uid="{00000000-0005-0000-0000-00008D4B0000}"/>
    <cellStyle name="Notas 13 4 6" xfId="19328" xr:uid="{00000000-0005-0000-0000-00008E4B0000}"/>
    <cellStyle name="Notas 13 5" xfId="19329" xr:uid="{00000000-0005-0000-0000-00008F4B0000}"/>
    <cellStyle name="Notas 13 5 2" xfId="19330" xr:uid="{00000000-0005-0000-0000-0000904B0000}"/>
    <cellStyle name="Notas 13 6" xfId="19331" xr:uid="{00000000-0005-0000-0000-0000914B0000}"/>
    <cellStyle name="Notas 13 6 2" xfId="19332" xr:uid="{00000000-0005-0000-0000-0000924B0000}"/>
    <cellStyle name="Notas 13 7" xfId="19333" xr:uid="{00000000-0005-0000-0000-0000934B0000}"/>
    <cellStyle name="Notas 13 7 2" xfId="19334" xr:uid="{00000000-0005-0000-0000-0000944B0000}"/>
    <cellStyle name="Notas 13 8" xfId="19335" xr:uid="{00000000-0005-0000-0000-0000954B0000}"/>
    <cellStyle name="Notas 13 9" xfId="19336" xr:uid="{00000000-0005-0000-0000-0000964B0000}"/>
    <cellStyle name="Notas 14" xfId="19337" xr:uid="{00000000-0005-0000-0000-0000974B0000}"/>
    <cellStyle name="Notas 14 2" xfId="19338" xr:uid="{00000000-0005-0000-0000-0000984B0000}"/>
    <cellStyle name="Notas 14 2 2" xfId="19339" xr:uid="{00000000-0005-0000-0000-0000994B0000}"/>
    <cellStyle name="Notas 14 2 2 2" xfId="19340" xr:uid="{00000000-0005-0000-0000-00009A4B0000}"/>
    <cellStyle name="Notas 14 2 3" xfId="19341" xr:uid="{00000000-0005-0000-0000-00009B4B0000}"/>
    <cellStyle name="Notas 14 2 4" xfId="19342" xr:uid="{00000000-0005-0000-0000-00009C4B0000}"/>
    <cellStyle name="Notas 14 2 5" xfId="19343" xr:uid="{00000000-0005-0000-0000-00009D4B0000}"/>
    <cellStyle name="Notas 14 2 6" xfId="19344" xr:uid="{00000000-0005-0000-0000-00009E4B0000}"/>
    <cellStyle name="Notas 14 3" xfId="19345" xr:uid="{00000000-0005-0000-0000-00009F4B0000}"/>
    <cellStyle name="Notas 14 3 2" xfId="19346" xr:uid="{00000000-0005-0000-0000-0000A04B0000}"/>
    <cellStyle name="Notas 14 4" xfId="19347" xr:uid="{00000000-0005-0000-0000-0000A14B0000}"/>
    <cellStyle name="Notas 14 4 2" xfId="19348" xr:uid="{00000000-0005-0000-0000-0000A24B0000}"/>
    <cellStyle name="Notas 14 5" xfId="19349" xr:uid="{00000000-0005-0000-0000-0000A34B0000}"/>
    <cellStyle name="Notas 15" xfId="19350" xr:uid="{00000000-0005-0000-0000-0000A44B0000}"/>
    <cellStyle name="Notas 15 2" xfId="19351" xr:uid="{00000000-0005-0000-0000-0000A54B0000}"/>
    <cellStyle name="Notas 15 2 2" xfId="19352" xr:uid="{00000000-0005-0000-0000-0000A64B0000}"/>
    <cellStyle name="Notas 15 2 2 2" xfId="19353" xr:uid="{00000000-0005-0000-0000-0000A74B0000}"/>
    <cellStyle name="Notas 15 2 3" xfId="19354" xr:uid="{00000000-0005-0000-0000-0000A84B0000}"/>
    <cellStyle name="Notas 15 2 4" xfId="19355" xr:uid="{00000000-0005-0000-0000-0000A94B0000}"/>
    <cellStyle name="Notas 15 2 5" xfId="19356" xr:uid="{00000000-0005-0000-0000-0000AA4B0000}"/>
    <cellStyle name="Notas 15 2 6" xfId="19357" xr:uid="{00000000-0005-0000-0000-0000AB4B0000}"/>
    <cellStyle name="Notas 15 3" xfId="19358" xr:uid="{00000000-0005-0000-0000-0000AC4B0000}"/>
    <cellStyle name="Notas 15 3 2" xfId="19359" xr:uid="{00000000-0005-0000-0000-0000AD4B0000}"/>
    <cellStyle name="Notas 15 4" xfId="19360" xr:uid="{00000000-0005-0000-0000-0000AE4B0000}"/>
    <cellStyle name="Notas 15 4 2" xfId="19361" xr:uid="{00000000-0005-0000-0000-0000AF4B0000}"/>
    <cellStyle name="Notas 15 5" xfId="19362" xr:uid="{00000000-0005-0000-0000-0000B04B0000}"/>
    <cellStyle name="Notas 16" xfId="19363" xr:uid="{00000000-0005-0000-0000-0000B14B0000}"/>
    <cellStyle name="Notas 16 2" xfId="19364" xr:uid="{00000000-0005-0000-0000-0000B24B0000}"/>
    <cellStyle name="Notas 16 2 2" xfId="19365" xr:uid="{00000000-0005-0000-0000-0000B34B0000}"/>
    <cellStyle name="Notas 16 2 2 2" xfId="19366" xr:uid="{00000000-0005-0000-0000-0000B44B0000}"/>
    <cellStyle name="Notas 16 2 3" xfId="19367" xr:uid="{00000000-0005-0000-0000-0000B54B0000}"/>
    <cellStyle name="Notas 16 2 4" xfId="19368" xr:uid="{00000000-0005-0000-0000-0000B64B0000}"/>
    <cellStyle name="Notas 16 2 5" xfId="19369" xr:uid="{00000000-0005-0000-0000-0000B74B0000}"/>
    <cellStyle name="Notas 16 2 6" xfId="19370" xr:uid="{00000000-0005-0000-0000-0000B84B0000}"/>
    <cellStyle name="Notas 16 3" xfId="19371" xr:uid="{00000000-0005-0000-0000-0000B94B0000}"/>
    <cellStyle name="Notas 16 3 2" xfId="19372" xr:uid="{00000000-0005-0000-0000-0000BA4B0000}"/>
    <cellStyle name="Notas 16 4" xfId="19373" xr:uid="{00000000-0005-0000-0000-0000BB4B0000}"/>
    <cellStyle name="Notas 16 4 2" xfId="19374" xr:uid="{00000000-0005-0000-0000-0000BC4B0000}"/>
    <cellStyle name="Notas 16 5" xfId="19375" xr:uid="{00000000-0005-0000-0000-0000BD4B0000}"/>
    <cellStyle name="Notas 17" xfId="19376" xr:uid="{00000000-0005-0000-0000-0000BE4B0000}"/>
    <cellStyle name="Notas 17 2" xfId="19377" xr:uid="{00000000-0005-0000-0000-0000BF4B0000}"/>
    <cellStyle name="Notas 17 2 2" xfId="19378" xr:uid="{00000000-0005-0000-0000-0000C04B0000}"/>
    <cellStyle name="Notas 17 2 2 2" xfId="19379" xr:uid="{00000000-0005-0000-0000-0000C14B0000}"/>
    <cellStyle name="Notas 17 2 3" xfId="19380" xr:uid="{00000000-0005-0000-0000-0000C24B0000}"/>
    <cellStyle name="Notas 17 2 4" xfId="19381" xr:uid="{00000000-0005-0000-0000-0000C34B0000}"/>
    <cellStyle name="Notas 17 2 5" xfId="19382" xr:uid="{00000000-0005-0000-0000-0000C44B0000}"/>
    <cellStyle name="Notas 17 2 6" xfId="19383" xr:uid="{00000000-0005-0000-0000-0000C54B0000}"/>
    <cellStyle name="Notas 17 3" xfId="19384" xr:uid="{00000000-0005-0000-0000-0000C64B0000}"/>
    <cellStyle name="Notas 17 3 2" xfId="19385" xr:uid="{00000000-0005-0000-0000-0000C74B0000}"/>
    <cellStyle name="Notas 17 4" xfId="19386" xr:uid="{00000000-0005-0000-0000-0000C84B0000}"/>
    <cellStyle name="Notas 17 4 2" xfId="19387" xr:uid="{00000000-0005-0000-0000-0000C94B0000}"/>
    <cellStyle name="Notas 17 5" xfId="19388" xr:uid="{00000000-0005-0000-0000-0000CA4B0000}"/>
    <cellStyle name="Notas 18" xfId="19389" xr:uid="{00000000-0005-0000-0000-0000CB4B0000}"/>
    <cellStyle name="Notas 18 2" xfId="19390" xr:uid="{00000000-0005-0000-0000-0000CC4B0000}"/>
    <cellStyle name="Notas 18 2 2" xfId="19391" xr:uid="{00000000-0005-0000-0000-0000CD4B0000}"/>
    <cellStyle name="Notas 18 2 2 2" xfId="19392" xr:uid="{00000000-0005-0000-0000-0000CE4B0000}"/>
    <cellStyle name="Notas 18 2 3" xfId="19393" xr:uid="{00000000-0005-0000-0000-0000CF4B0000}"/>
    <cellStyle name="Notas 18 2 4" xfId="19394" xr:uid="{00000000-0005-0000-0000-0000D04B0000}"/>
    <cellStyle name="Notas 18 2 5" xfId="19395" xr:uid="{00000000-0005-0000-0000-0000D14B0000}"/>
    <cellStyle name="Notas 18 2 6" xfId="19396" xr:uid="{00000000-0005-0000-0000-0000D24B0000}"/>
    <cellStyle name="Notas 18 3" xfId="19397" xr:uid="{00000000-0005-0000-0000-0000D34B0000}"/>
    <cellStyle name="Notas 18 3 2" xfId="19398" xr:uid="{00000000-0005-0000-0000-0000D44B0000}"/>
    <cellStyle name="Notas 18 4" xfId="19399" xr:uid="{00000000-0005-0000-0000-0000D54B0000}"/>
    <cellStyle name="Notas 18 4 2" xfId="19400" xr:uid="{00000000-0005-0000-0000-0000D64B0000}"/>
    <cellStyle name="Notas 18 5" xfId="19401" xr:uid="{00000000-0005-0000-0000-0000D74B0000}"/>
    <cellStyle name="Notas 19" xfId="19402" xr:uid="{00000000-0005-0000-0000-0000D84B0000}"/>
    <cellStyle name="Notas 19 2" xfId="19403" xr:uid="{00000000-0005-0000-0000-0000D94B0000}"/>
    <cellStyle name="Notas 19 2 2" xfId="19404" xr:uid="{00000000-0005-0000-0000-0000DA4B0000}"/>
    <cellStyle name="Notas 19 2 2 2" xfId="19405" xr:uid="{00000000-0005-0000-0000-0000DB4B0000}"/>
    <cellStyle name="Notas 19 2 3" xfId="19406" xr:uid="{00000000-0005-0000-0000-0000DC4B0000}"/>
    <cellStyle name="Notas 19 2 4" xfId="19407" xr:uid="{00000000-0005-0000-0000-0000DD4B0000}"/>
    <cellStyle name="Notas 19 2 5" xfId="19408" xr:uid="{00000000-0005-0000-0000-0000DE4B0000}"/>
    <cellStyle name="Notas 19 2 6" xfId="19409" xr:uid="{00000000-0005-0000-0000-0000DF4B0000}"/>
    <cellStyle name="Notas 19 3" xfId="19410" xr:uid="{00000000-0005-0000-0000-0000E04B0000}"/>
    <cellStyle name="Notas 19 3 2" xfId="19411" xr:uid="{00000000-0005-0000-0000-0000E14B0000}"/>
    <cellStyle name="Notas 19 4" xfId="19412" xr:uid="{00000000-0005-0000-0000-0000E24B0000}"/>
    <cellStyle name="Notas 19 4 2" xfId="19413" xr:uid="{00000000-0005-0000-0000-0000E34B0000}"/>
    <cellStyle name="Notas 19 5" xfId="19414" xr:uid="{00000000-0005-0000-0000-0000E44B0000}"/>
    <cellStyle name="Notas 2" xfId="59" xr:uid="{00000000-0005-0000-0000-0000E54B0000}"/>
    <cellStyle name="Notas 2 10" xfId="19416" xr:uid="{00000000-0005-0000-0000-0000E64B0000}"/>
    <cellStyle name="Notas 2 10 2" xfId="19417" xr:uid="{00000000-0005-0000-0000-0000E74B0000}"/>
    <cellStyle name="Notas 2 10 2 2" xfId="19418" xr:uid="{00000000-0005-0000-0000-0000E84B0000}"/>
    <cellStyle name="Notas 2 10 2 2 2" xfId="19419" xr:uid="{00000000-0005-0000-0000-0000E94B0000}"/>
    <cellStyle name="Notas 2 10 2 3" xfId="19420" xr:uid="{00000000-0005-0000-0000-0000EA4B0000}"/>
    <cellStyle name="Notas 2 10 2 4" xfId="19421" xr:uid="{00000000-0005-0000-0000-0000EB4B0000}"/>
    <cellStyle name="Notas 2 10 2 5" xfId="19422" xr:uid="{00000000-0005-0000-0000-0000EC4B0000}"/>
    <cellStyle name="Notas 2 10 2 6" xfId="19423" xr:uid="{00000000-0005-0000-0000-0000ED4B0000}"/>
    <cellStyle name="Notas 2 10 3" xfId="19424" xr:uid="{00000000-0005-0000-0000-0000EE4B0000}"/>
    <cellStyle name="Notas 2 10 3 2" xfId="19425" xr:uid="{00000000-0005-0000-0000-0000EF4B0000}"/>
    <cellStyle name="Notas 2 10 4" xfId="19426" xr:uid="{00000000-0005-0000-0000-0000F04B0000}"/>
    <cellStyle name="Notas 2 10 4 2" xfId="19427" xr:uid="{00000000-0005-0000-0000-0000F14B0000}"/>
    <cellStyle name="Notas 2 10 5" xfId="19428" xr:uid="{00000000-0005-0000-0000-0000F24B0000}"/>
    <cellStyle name="Notas 2 11" xfId="19429" xr:uid="{00000000-0005-0000-0000-0000F34B0000}"/>
    <cellStyle name="Notas 2 11 2" xfId="19430" xr:uid="{00000000-0005-0000-0000-0000F44B0000}"/>
    <cellStyle name="Notas 2 11 2 2" xfId="19431" xr:uid="{00000000-0005-0000-0000-0000F54B0000}"/>
    <cellStyle name="Notas 2 11 2 2 2" xfId="19432" xr:uid="{00000000-0005-0000-0000-0000F64B0000}"/>
    <cellStyle name="Notas 2 11 2 3" xfId="19433" xr:uid="{00000000-0005-0000-0000-0000F74B0000}"/>
    <cellStyle name="Notas 2 11 2 4" xfId="19434" xr:uid="{00000000-0005-0000-0000-0000F84B0000}"/>
    <cellStyle name="Notas 2 11 2 5" xfId="19435" xr:uid="{00000000-0005-0000-0000-0000F94B0000}"/>
    <cellStyle name="Notas 2 11 2 6" xfId="19436" xr:uid="{00000000-0005-0000-0000-0000FA4B0000}"/>
    <cellStyle name="Notas 2 11 3" xfId="19437" xr:uid="{00000000-0005-0000-0000-0000FB4B0000}"/>
    <cellStyle name="Notas 2 11 3 2" xfId="19438" xr:uid="{00000000-0005-0000-0000-0000FC4B0000}"/>
    <cellStyle name="Notas 2 11 4" xfId="19439" xr:uid="{00000000-0005-0000-0000-0000FD4B0000}"/>
    <cellStyle name="Notas 2 11 4 2" xfId="19440" xr:uid="{00000000-0005-0000-0000-0000FE4B0000}"/>
    <cellStyle name="Notas 2 11 5" xfId="19441" xr:uid="{00000000-0005-0000-0000-0000FF4B0000}"/>
    <cellStyle name="Notas 2 12" xfId="19442" xr:uid="{00000000-0005-0000-0000-0000004C0000}"/>
    <cellStyle name="Notas 2 12 2" xfId="19443" xr:uid="{00000000-0005-0000-0000-0000014C0000}"/>
    <cellStyle name="Notas 2 12 2 2" xfId="19444" xr:uid="{00000000-0005-0000-0000-0000024C0000}"/>
    <cellStyle name="Notas 2 12 2 2 2" xfId="19445" xr:uid="{00000000-0005-0000-0000-0000034C0000}"/>
    <cellStyle name="Notas 2 12 2 3" xfId="19446" xr:uid="{00000000-0005-0000-0000-0000044C0000}"/>
    <cellStyle name="Notas 2 12 2 4" xfId="19447" xr:uid="{00000000-0005-0000-0000-0000054C0000}"/>
    <cellStyle name="Notas 2 12 2 5" xfId="19448" xr:uid="{00000000-0005-0000-0000-0000064C0000}"/>
    <cellStyle name="Notas 2 12 2 6" xfId="19449" xr:uid="{00000000-0005-0000-0000-0000074C0000}"/>
    <cellStyle name="Notas 2 12 3" xfId="19450" xr:uid="{00000000-0005-0000-0000-0000084C0000}"/>
    <cellStyle name="Notas 2 12 3 2" xfId="19451" xr:uid="{00000000-0005-0000-0000-0000094C0000}"/>
    <cellStyle name="Notas 2 12 4" xfId="19452" xr:uid="{00000000-0005-0000-0000-00000A4C0000}"/>
    <cellStyle name="Notas 2 12 4 2" xfId="19453" xr:uid="{00000000-0005-0000-0000-00000B4C0000}"/>
    <cellStyle name="Notas 2 12 5" xfId="19454" xr:uid="{00000000-0005-0000-0000-00000C4C0000}"/>
    <cellStyle name="Notas 2 13" xfId="19455" xr:uid="{00000000-0005-0000-0000-00000D4C0000}"/>
    <cellStyle name="Notas 2 13 2" xfId="19456" xr:uid="{00000000-0005-0000-0000-00000E4C0000}"/>
    <cellStyle name="Notas 2 13 2 2" xfId="19457" xr:uid="{00000000-0005-0000-0000-00000F4C0000}"/>
    <cellStyle name="Notas 2 13 2 2 2" xfId="19458" xr:uid="{00000000-0005-0000-0000-0000104C0000}"/>
    <cellStyle name="Notas 2 13 2 3" xfId="19459" xr:uid="{00000000-0005-0000-0000-0000114C0000}"/>
    <cellStyle name="Notas 2 13 2 4" xfId="19460" xr:uid="{00000000-0005-0000-0000-0000124C0000}"/>
    <cellStyle name="Notas 2 13 2 5" xfId="19461" xr:uid="{00000000-0005-0000-0000-0000134C0000}"/>
    <cellStyle name="Notas 2 13 2 6" xfId="19462" xr:uid="{00000000-0005-0000-0000-0000144C0000}"/>
    <cellStyle name="Notas 2 13 3" xfId="19463" xr:uid="{00000000-0005-0000-0000-0000154C0000}"/>
    <cellStyle name="Notas 2 13 3 2" xfId="19464" xr:uid="{00000000-0005-0000-0000-0000164C0000}"/>
    <cellStyle name="Notas 2 13 4" xfId="19465" xr:uid="{00000000-0005-0000-0000-0000174C0000}"/>
    <cellStyle name="Notas 2 13 4 2" xfId="19466" xr:uid="{00000000-0005-0000-0000-0000184C0000}"/>
    <cellStyle name="Notas 2 13 5" xfId="19467" xr:uid="{00000000-0005-0000-0000-0000194C0000}"/>
    <cellStyle name="Notas 2 14" xfId="19468" xr:uid="{00000000-0005-0000-0000-00001A4C0000}"/>
    <cellStyle name="Notas 2 14 2" xfId="19469" xr:uid="{00000000-0005-0000-0000-00001B4C0000}"/>
    <cellStyle name="Notas 2 14 2 2" xfId="19470" xr:uid="{00000000-0005-0000-0000-00001C4C0000}"/>
    <cellStyle name="Notas 2 14 2 2 2" xfId="19471" xr:uid="{00000000-0005-0000-0000-00001D4C0000}"/>
    <cellStyle name="Notas 2 14 2 3" xfId="19472" xr:uid="{00000000-0005-0000-0000-00001E4C0000}"/>
    <cellStyle name="Notas 2 14 2 4" xfId="19473" xr:uid="{00000000-0005-0000-0000-00001F4C0000}"/>
    <cellStyle name="Notas 2 14 2 5" xfId="19474" xr:uid="{00000000-0005-0000-0000-0000204C0000}"/>
    <cellStyle name="Notas 2 14 2 6" xfId="19475" xr:uid="{00000000-0005-0000-0000-0000214C0000}"/>
    <cellStyle name="Notas 2 14 3" xfId="19476" xr:uid="{00000000-0005-0000-0000-0000224C0000}"/>
    <cellStyle name="Notas 2 14 3 2" xfId="19477" xr:uid="{00000000-0005-0000-0000-0000234C0000}"/>
    <cellStyle name="Notas 2 14 4" xfId="19478" xr:uid="{00000000-0005-0000-0000-0000244C0000}"/>
    <cellStyle name="Notas 2 14 4 2" xfId="19479" xr:uid="{00000000-0005-0000-0000-0000254C0000}"/>
    <cellStyle name="Notas 2 14 5" xfId="19480" xr:uid="{00000000-0005-0000-0000-0000264C0000}"/>
    <cellStyle name="Notas 2 15" xfId="19481" xr:uid="{00000000-0005-0000-0000-0000274C0000}"/>
    <cellStyle name="Notas 2 15 2" xfId="19482" xr:uid="{00000000-0005-0000-0000-0000284C0000}"/>
    <cellStyle name="Notas 2 15 2 2" xfId="19483" xr:uid="{00000000-0005-0000-0000-0000294C0000}"/>
    <cellStyle name="Notas 2 15 2 2 2" xfId="19484" xr:uid="{00000000-0005-0000-0000-00002A4C0000}"/>
    <cellStyle name="Notas 2 15 2 3" xfId="19485" xr:uid="{00000000-0005-0000-0000-00002B4C0000}"/>
    <cellStyle name="Notas 2 15 2 4" xfId="19486" xr:uid="{00000000-0005-0000-0000-00002C4C0000}"/>
    <cellStyle name="Notas 2 15 2 5" xfId="19487" xr:uid="{00000000-0005-0000-0000-00002D4C0000}"/>
    <cellStyle name="Notas 2 15 2 6" xfId="19488" xr:uid="{00000000-0005-0000-0000-00002E4C0000}"/>
    <cellStyle name="Notas 2 15 3" xfId="19489" xr:uid="{00000000-0005-0000-0000-00002F4C0000}"/>
    <cellStyle name="Notas 2 15 3 2" xfId="19490" xr:uid="{00000000-0005-0000-0000-0000304C0000}"/>
    <cellStyle name="Notas 2 15 4" xfId="19491" xr:uid="{00000000-0005-0000-0000-0000314C0000}"/>
    <cellStyle name="Notas 2 15 4 2" xfId="19492" xr:uid="{00000000-0005-0000-0000-0000324C0000}"/>
    <cellStyle name="Notas 2 15 5" xfId="19493" xr:uid="{00000000-0005-0000-0000-0000334C0000}"/>
    <cellStyle name="Notas 2 16" xfId="19494" xr:uid="{00000000-0005-0000-0000-0000344C0000}"/>
    <cellStyle name="Notas 2 16 2" xfId="19495" xr:uid="{00000000-0005-0000-0000-0000354C0000}"/>
    <cellStyle name="Notas 2 16 2 2" xfId="19496" xr:uid="{00000000-0005-0000-0000-0000364C0000}"/>
    <cellStyle name="Notas 2 16 2 2 2" xfId="19497" xr:uid="{00000000-0005-0000-0000-0000374C0000}"/>
    <cellStyle name="Notas 2 16 2 3" xfId="19498" xr:uid="{00000000-0005-0000-0000-0000384C0000}"/>
    <cellStyle name="Notas 2 16 2 4" xfId="19499" xr:uid="{00000000-0005-0000-0000-0000394C0000}"/>
    <cellStyle name="Notas 2 16 2 5" xfId="19500" xr:uid="{00000000-0005-0000-0000-00003A4C0000}"/>
    <cellStyle name="Notas 2 16 2 6" xfId="19501" xr:uid="{00000000-0005-0000-0000-00003B4C0000}"/>
    <cellStyle name="Notas 2 16 3" xfId="19502" xr:uid="{00000000-0005-0000-0000-00003C4C0000}"/>
    <cellStyle name="Notas 2 16 3 2" xfId="19503" xr:uid="{00000000-0005-0000-0000-00003D4C0000}"/>
    <cellStyle name="Notas 2 16 4" xfId="19504" xr:uid="{00000000-0005-0000-0000-00003E4C0000}"/>
    <cellStyle name="Notas 2 16 4 2" xfId="19505" xr:uid="{00000000-0005-0000-0000-00003F4C0000}"/>
    <cellStyle name="Notas 2 16 5" xfId="19506" xr:uid="{00000000-0005-0000-0000-0000404C0000}"/>
    <cellStyle name="Notas 2 17" xfId="19507" xr:uid="{00000000-0005-0000-0000-0000414C0000}"/>
    <cellStyle name="Notas 2 17 2" xfId="19508" xr:uid="{00000000-0005-0000-0000-0000424C0000}"/>
    <cellStyle name="Notas 2 17 2 2" xfId="19509" xr:uid="{00000000-0005-0000-0000-0000434C0000}"/>
    <cellStyle name="Notas 2 17 2 2 2" xfId="19510" xr:uid="{00000000-0005-0000-0000-0000444C0000}"/>
    <cellStyle name="Notas 2 17 2 3" xfId="19511" xr:uid="{00000000-0005-0000-0000-0000454C0000}"/>
    <cellStyle name="Notas 2 17 2 4" xfId="19512" xr:uid="{00000000-0005-0000-0000-0000464C0000}"/>
    <cellStyle name="Notas 2 17 2 5" xfId="19513" xr:uid="{00000000-0005-0000-0000-0000474C0000}"/>
    <cellStyle name="Notas 2 17 2 6" xfId="19514" xr:uid="{00000000-0005-0000-0000-0000484C0000}"/>
    <cellStyle name="Notas 2 17 3" xfId="19515" xr:uid="{00000000-0005-0000-0000-0000494C0000}"/>
    <cellStyle name="Notas 2 17 3 2" xfId="19516" xr:uid="{00000000-0005-0000-0000-00004A4C0000}"/>
    <cellStyle name="Notas 2 17 4" xfId="19517" xr:uid="{00000000-0005-0000-0000-00004B4C0000}"/>
    <cellStyle name="Notas 2 17 4 2" xfId="19518" xr:uid="{00000000-0005-0000-0000-00004C4C0000}"/>
    <cellStyle name="Notas 2 17 5" xfId="19519" xr:uid="{00000000-0005-0000-0000-00004D4C0000}"/>
    <cellStyle name="Notas 2 18" xfId="19520" xr:uid="{00000000-0005-0000-0000-00004E4C0000}"/>
    <cellStyle name="Notas 2 18 2" xfId="19521" xr:uid="{00000000-0005-0000-0000-00004F4C0000}"/>
    <cellStyle name="Notas 2 18 2 2" xfId="19522" xr:uid="{00000000-0005-0000-0000-0000504C0000}"/>
    <cellStyle name="Notas 2 18 2 2 2" xfId="19523" xr:uid="{00000000-0005-0000-0000-0000514C0000}"/>
    <cellStyle name="Notas 2 18 2 3" xfId="19524" xr:uid="{00000000-0005-0000-0000-0000524C0000}"/>
    <cellStyle name="Notas 2 18 2 4" xfId="19525" xr:uid="{00000000-0005-0000-0000-0000534C0000}"/>
    <cellStyle name="Notas 2 18 2 5" xfId="19526" xr:uid="{00000000-0005-0000-0000-0000544C0000}"/>
    <cellStyle name="Notas 2 18 2 6" xfId="19527" xr:uid="{00000000-0005-0000-0000-0000554C0000}"/>
    <cellStyle name="Notas 2 18 3" xfId="19528" xr:uid="{00000000-0005-0000-0000-0000564C0000}"/>
    <cellStyle name="Notas 2 18 3 2" xfId="19529" xr:uid="{00000000-0005-0000-0000-0000574C0000}"/>
    <cellStyle name="Notas 2 18 4" xfId="19530" xr:uid="{00000000-0005-0000-0000-0000584C0000}"/>
    <cellStyle name="Notas 2 18 4 2" xfId="19531" xr:uid="{00000000-0005-0000-0000-0000594C0000}"/>
    <cellStyle name="Notas 2 18 5" xfId="19532" xr:uid="{00000000-0005-0000-0000-00005A4C0000}"/>
    <cellStyle name="Notas 2 19" xfId="19533" xr:uid="{00000000-0005-0000-0000-00005B4C0000}"/>
    <cellStyle name="Notas 2 19 2" xfId="19534" xr:uid="{00000000-0005-0000-0000-00005C4C0000}"/>
    <cellStyle name="Notas 2 19 2 2" xfId="19535" xr:uid="{00000000-0005-0000-0000-00005D4C0000}"/>
    <cellStyle name="Notas 2 19 2 2 2" xfId="19536" xr:uid="{00000000-0005-0000-0000-00005E4C0000}"/>
    <cellStyle name="Notas 2 19 2 3" xfId="19537" xr:uid="{00000000-0005-0000-0000-00005F4C0000}"/>
    <cellStyle name="Notas 2 19 2 4" xfId="19538" xr:uid="{00000000-0005-0000-0000-0000604C0000}"/>
    <cellStyle name="Notas 2 19 2 5" xfId="19539" xr:uid="{00000000-0005-0000-0000-0000614C0000}"/>
    <cellStyle name="Notas 2 19 2 6" xfId="19540" xr:uid="{00000000-0005-0000-0000-0000624C0000}"/>
    <cellStyle name="Notas 2 19 3" xfId="19541" xr:uid="{00000000-0005-0000-0000-0000634C0000}"/>
    <cellStyle name="Notas 2 19 3 2" xfId="19542" xr:uid="{00000000-0005-0000-0000-0000644C0000}"/>
    <cellStyle name="Notas 2 19 4" xfId="19543" xr:uid="{00000000-0005-0000-0000-0000654C0000}"/>
    <cellStyle name="Notas 2 19 4 2" xfId="19544" xr:uid="{00000000-0005-0000-0000-0000664C0000}"/>
    <cellStyle name="Notas 2 19 5" xfId="19545" xr:uid="{00000000-0005-0000-0000-0000674C0000}"/>
    <cellStyle name="Notas 2 2" xfId="19546" xr:uid="{00000000-0005-0000-0000-0000684C0000}"/>
    <cellStyle name="Notas 2 2 10" xfId="19547" xr:uid="{00000000-0005-0000-0000-0000694C0000}"/>
    <cellStyle name="Notas 2 2 10 10" xfId="19548" xr:uid="{00000000-0005-0000-0000-00006A4C0000}"/>
    <cellStyle name="Notas 2 2 10 11" xfId="19549" xr:uid="{00000000-0005-0000-0000-00006B4C0000}"/>
    <cellStyle name="Notas 2 2 10 12" xfId="19550" xr:uid="{00000000-0005-0000-0000-00006C4C0000}"/>
    <cellStyle name="Notas 2 2 10 13" xfId="19551" xr:uid="{00000000-0005-0000-0000-00006D4C0000}"/>
    <cellStyle name="Notas 2 2 10 14" xfId="19552" xr:uid="{00000000-0005-0000-0000-00006E4C0000}"/>
    <cellStyle name="Notas 2 2 10 2" xfId="19553" xr:uid="{00000000-0005-0000-0000-00006F4C0000}"/>
    <cellStyle name="Notas 2 2 10 2 2" xfId="19554" xr:uid="{00000000-0005-0000-0000-0000704C0000}"/>
    <cellStyle name="Notas 2 2 10 2 2 2" xfId="19555" xr:uid="{00000000-0005-0000-0000-0000714C0000}"/>
    <cellStyle name="Notas 2 2 10 2 2 3" xfId="19556" xr:uid="{00000000-0005-0000-0000-0000724C0000}"/>
    <cellStyle name="Notas 2 2 10 2 3" xfId="19557" xr:uid="{00000000-0005-0000-0000-0000734C0000}"/>
    <cellStyle name="Notas 2 2 10 2 4" xfId="19558" xr:uid="{00000000-0005-0000-0000-0000744C0000}"/>
    <cellStyle name="Notas 2 2 10 2 5" xfId="19559" xr:uid="{00000000-0005-0000-0000-0000754C0000}"/>
    <cellStyle name="Notas 2 2 10 2 6" xfId="19560" xr:uid="{00000000-0005-0000-0000-0000764C0000}"/>
    <cellStyle name="Notas 2 2 10 2 6 2" xfId="19561" xr:uid="{00000000-0005-0000-0000-0000774C0000}"/>
    <cellStyle name="Notas 2 2 10 3" xfId="19562" xr:uid="{00000000-0005-0000-0000-0000784C0000}"/>
    <cellStyle name="Notas 2 2 10 3 2" xfId="19563" xr:uid="{00000000-0005-0000-0000-0000794C0000}"/>
    <cellStyle name="Notas 2 2 10 3 2 2" xfId="19564" xr:uid="{00000000-0005-0000-0000-00007A4C0000}"/>
    <cellStyle name="Notas 2 2 10 3 3" xfId="19565" xr:uid="{00000000-0005-0000-0000-00007B4C0000}"/>
    <cellStyle name="Notas 2 2 10 3 4" xfId="19566" xr:uid="{00000000-0005-0000-0000-00007C4C0000}"/>
    <cellStyle name="Notas 2 2 10 3 5" xfId="19567" xr:uid="{00000000-0005-0000-0000-00007D4C0000}"/>
    <cellStyle name="Notas 2 2 10 3 6" xfId="19568" xr:uid="{00000000-0005-0000-0000-00007E4C0000}"/>
    <cellStyle name="Notas 2 2 10 3 7" xfId="19569" xr:uid="{00000000-0005-0000-0000-00007F4C0000}"/>
    <cellStyle name="Notas 2 2 10 4" xfId="19570" xr:uid="{00000000-0005-0000-0000-0000804C0000}"/>
    <cellStyle name="Notas 2 2 10 4 2" xfId="19571" xr:uid="{00000000-0005-0000-0000-0000814C0000}"/>
    <cellStyle name="Notas 2 2 10 4 3" xfId="19572" xr:uid="{00000000-0005-0000-0000-0000824C0000}"/>
    <cellStyle name="Notas 2 2 10 4 4" xfId="19573" xr:uid="{00000000-0005-0000-0000-0000834C0000}"/>
    <cellStyle name="Notas 2 2 10 4 4 2" xfId="19574" xr:uid="{00000000-0005-0000-0000-0000844C0000}"/>
    <cellStyle name="Notas 2 2 10 4 5" xfId="19575" xr:uid="{00000000-0005-0000-0000-0000854C0000}"/>
    <cellStyle name="Notas 2 2 10 4 6" xfId="19576" xr:uid="{00000000-0005-0000-0000-0000864C0000}"/>
    <cellStyle name="Notas 2 2 10 5" xfId="19577" xr:uid="{00000000-0005-0000-0000-0000874C0000}"/>
    <cellStyle name="Notas 2 2 10 5 2" xfId="19578" xr:uid="{00000000-0005-0000-0000-0000884C0000}"/>
    <cellStyle name="Notas 2 2 10 5 2 2" xfId="19579" xr:uid="{00000000-0005-0000-0000-0000894C0000}"/>
    <cellStyle name="Notas 2 2 10 5 3" xfId="19580" xr:uid="{00000000-0005-0000-0000-00008A4C0000}"/>
    <cellStyle name="Notas 2 2 10 5 4" xfId="19581" xr:uid="{00000000-0005-0000-0000-00008B4C0000}"/>
    <cellStyle name="Notas 2 2 10 5 5" xfId="19582" xr:uid="{00000000-0005-0000-0000-00008C4C0000}"/>
    <cellStyle name="Notas 2 2 10 5 6" xfId="19583" xr:uid="{00000000-0005-0000-0000-00008D4C0000}"/>
    <cellStyle name="Notas 2 2 10 5 7" xfId="19584" xr:uid="{00000000-0005-0000-0000-00008E4C0000}"/>
    <cellStyle name="Notas 2 2 10 6" xfId="19585" xr:uid="{00000000-0005-0000-0000-00008F4C0000}"/>
    <cellStyle name="Notas 2 2 10 6 2" xfId="19586" xr:uid="{00000000-0005-0000-0000-0000904C0000}"/>
    <cellStyle name="Notas 2 2 10 6 3" xfId="19587" xr:uid="{00000000-0005-0000-0000-0000914C0000}"/>
    <cellStyle name="Notas 2 2 10 6 4" xfId="19588" xr:uid="{00000000-0005-0000-0000-0000924C0000}"/>
    <cellStyle name="Notas 2 2 10 6 5" xfId="19589" xr:uid="{00000000-0005-0000-0000-0000934C0000}"/>
    <cellStyle name="Notas 2 2 10 6 6" xfId="19590" xr:uid="{00000000-0005-0000-0000-0000944C0000}"/>
    <cellStyle name="Notas 2 2 10 7" xfId="19591" xr:uid="{00000000-0005-0000-0000-0000954C0000}"/>
    <cellStyle name="Notas 2 2 10 7 2" xfId="19592" xr:uid="{00000000-0005-0000-0000-0000964C0000}"/>
    <cellStyle name="Notas 2 2 10 7 3" xfId="19593" xr:uid="{00000000-0005-0000-0000-0000974C0000}"/>
    <cellStyle name="Notas 2 2 10 7 4" xfId="19594" xr:uid="{00000000-0005-0000-0000-0000984C0000}"/>
    <cellStyle name="Notas 2 2 10 7 5" xfId="19595" xr:uid="{00000000-0005-0000-0000-0000994C0000}"/>
    <cellStyle name="Notas 2 2 10 7 6" xfId="19596" xr:uid="{00000000-0005-0000-0000-00009A4C0000}"/>
    <cellStyle name="Notas 2 2 10 8" xfId="19597" xr:uid="{00000000-0005-0000-0000-00009B4C0000}"/>
    <cellStyle name="Notas 2 2 10 8 2" xfId="19598" xr:uid="{00000000-0005-0000-0000-00009C4C0000}"/>
    <cellStyle name="Notas 2 2 10 8 3" xfId="19599" xr:uid="{00000000-0005-0000-0000-00009D4C0000}"/>
    <cellStyle name="Notas 2 2 10 8 4" xfId="19600" xr:uid="{00000000-0005-0000-0000-00009E4C0000}"/>
    <cellStyle name="Notas 2 2 10 8 5" xfId="19601" xr:uid="{00000000-0005-0000-0000-00009F4C0000}"/>
    <cellStyle name="Notas 2 2 10 8 6" xfId="19602" xr:uid="{00000000-0005-0000-0000-0000A04C0000}"/>
    <cellStyle name="Notas 2 2 10 9" xfId="19603" xr:uid="{00000000-0005-0000-0000-0000A14C0000}"/>
    <cellStyle name="Notas 2 2 11" xfId="19604" xr:uid="{00000000-0005-0000-0000-0000A24C0000}"/>
    <cellStyle name="Notas 2 2 11 10" xfId="19605" xr:uid="{00000000-0005-0000-0000-0000A34C0000}"/>
    <cellStyle name="Notas 2 2 11 11" xfId="19606" xr:uid="{00000000-0005-0000-0000-0000A44C0000}"/>
    <cellStyle name="Notas 2 2 11 12" xfId="19607" xr:uid="{00000000-0005-0000-0000-0000A54C0000}"/>
    <cellStyle name="Notas 2 2 11 13" xfId="19608" xr:uid="{00000000-0005-0000-0000-0000A64C0000}"/>
    <cellStyle name="Notas 2 2 11 14" xfId="19609" xr:uid="{00000000-0005-0000-0000-0000A74C0000}"/>
    <cellStyle name="Notas 2 2 11 2" xfId="19610" xr:uid="{00000000-0005-0000-0000-0000A84C0000}"/>
    <cellStyle name="Notas 2 2 11 2 2" xfId="19611" xr:uid="{00000000-0005-0000-0000-0000A94C0000}"/>
    <cellStyle name="Notas 2 2 11 2 2 2" xfId="19612" xr:uid="{00000000-0005-0000-0000-0000AA4C0000}"/>
    <cellStyle name="Notas 2 2 11 2 2 3" xfId="19613" xr:uid="{00000000-0005-0000-0000-0000AB4C0000}"/>
    <cellStyle name="Notas 2 2 11 2 3" xfId="19614" xr:uid="{00000000-0005-0000-0000-0000AC4C0000}"/>
    <cellStyle name="Notas 2 2 11 2 4" xfId="19615" xr:uid="{00000000-0005-0000-0000-0000AD4C0000}"/>
    <cellStyle name="Notas 2 2 11 2 5" xfId="19616" xr:uid="{00000000-0005-0000-0000-0000AE4C0000}"/>
    <cellStyle name="Notas 2 2 11 2 6" xfId="19617" xr:uid="{00000000-0005-0000-0000-0000AF4C0000}"/>
    <cellStyle name="Notas 2 2 11 2 6 2" xfId="19618" xr:uid="{00000000-0005-0000-0000-0000B04C0000}"/>
    <cellStyle name="Notas 2 2 11 3" xfId="19619" xr:uid="{00000000-0005-0000-0000-0000B14C0000}"/>
    <cellStyle name="Notas 2 2 11 3 2" xfId="19620" xr:uid="{00000000-0005-0000-0000-0000B24C0000}"/>
    <cellStyle name="Notas 2 2 11 3 2 2" xfId="19621" xr:uid="{00000000-0005-0000-0000-0000B34C0000}"/>
    <cellStyle name="Notas 2 2 11 3 3" xfId="19622" xr:uid="{00000000-0005-0000-0000-0000B44C0000}"/>
    <cellStyle name="Notas 2 2 11 3 4" xfId="19623" xr:uid="{00000000-0005-0000-0000-0000B54C0000}"/>
    <cellStyle name="Notas 2 2 11 3 5" xfId="19624" xr:uid="{00000000-0005-0000-0000-0000B64C0000}"/>
    <cellStyle name="Notas 2 2 11 3 6" xfId="19625" xr:uid="{00000000-0005-0000-0000-0000B74C0000}"/>
    <cellStyle name="Notas 2 2 11 3 7" xfId="19626" xr:uid="{00000000-0005-0000-0000-0000B84C0000}"/>
    <cellStyle name="Notas 2 2 11 4" xfId="19627" xr:uid="{00000000-0005-0000-0000-0000B94C0000}"/>
    <cellStyle name="Notas 2 2 11 4 2" xfId="19628" xr:uid="{00000000-0005-0000-0000-0000BA4C0000}"/>
    <cellStyle name="Notas 2 2 11 4 2 2" xfId="19629" xr:uid="{00000000-0005-0000-0000-0000BB4C0000}"/>
    <cellStyle name="Notas 2 2 11 4 3" xfId="19630" xr:uid="{00000000-0005-0000-0000-0000BC4C0000}"/>
    <cellStyle name="Notas 2 2 11 4 4" xfId="19631" xr:uid="{00000000-0005-0000-0000-0000BD4C0000}"/>
    <cellStyle name="Notas 2 2 11 4 5" xfId="19632" xr:uid="{00000000-0005-0000-0000-0000BE4C0000}"/>
    <cellStyle name="Notas 2 2 11 4 6" xfId="19633" xr:uid="{00000000-0005-0000-0000-0000BF4C0000}"/>
    <cellStyle name="Notas 2 2 11 4 7" xfId="19634" xr:uid="{00000000-0005-0000-0000-0000C04C0000}"/>
    <cellStyle name="Notas 2 2 11 5" xfId="19635" xr:uid="{00000000-0005-0000-0000-0000C14C0000}"/>
    <cellStyle name="Notas 2 2 11 5 2" xfId="19636" xr:uid="{00000000-0005-0000-0000-0000C24C0000}"/>
    <cellStyle name="Notas 2 2 11 5 3" xfId="19637" xr:uid="{00000000-0005-0000-0000-0000C34C0000}"/>
    <cellStyle name="Notas 2 2 11 5 4" xfId="19638" xr:uid="{00000000-0005-0000-0000-0000C44C0000}"/>
    <cellStyle name="Notas 2 2 11 5 5" xfId="19639" xr:uid="{00000000-0005-0000-0000-0000C54C0000}"/>
    <cellStyle name="Notas 2 2 11 5 6" xfId="19640" xr:uid="{00000000-0005-0000-0000-0000C64C0000}"/>
    <cellStyle name="Notas 2 2 11 5 7" xfId="19641" xr:uid="{00000000-0005-0000-0000-0000C74C0000}"/>
    <cellStyle name="Notas 2 2 11 6" xfId="19642" xr:uid="{00000000-0005-0000-0000-0000C84C0000}"/>
    <cellStyle name="Notas 2 2 11 6 2" xfId="19643" xr:uid="{00000000-0005-0000-0000-0000C94C0000}"/>
    <cellStyle name="Notas 2 2 11 6 3" xfId="19644" xr:uid="{00000000-0005-0000-0000-0000CA4C0000}"/>
    <cellStyle name="Notas 2 2 11 6 4" xfId="19645" xr:uid="{00000000-0005-0000-0000-0000CB4C0000}"/>
    <cellStyle name="Notas 2 2 11 6 5" xfId="19646" xr:uid="{00000000-0005-0000-0000-0000CC4C0000}"/>
    <cellStyle name="Notas 2 2 11 6 6" xfId="19647" xr:uid="{00000000-0005-0000-0000-0000CD4C0000}"/>
    <cellStyle name="Notas 2 2 11 7" xfId="19648" xr:uid="{00000000-0005-0000-0000-0000CE4C0000}"/>
    <cellStyle name="Notas 2 2 11 7 2" xfId="19649" xr:uid="{00000000-0005-0000-0000-0000CF4C0000}"/>
    <cellStyle name="Notas 2 2 11 7 3" xfId="19650" xr:uid="{00000000-0005-0000-0000-0000D04C0000}"/>
    <cellStyle name="Notas 2 2 11 7 4" xfId="19651" xr:uid="{00000000-0005-0000-0000-0000D14C0000}"/>
    <cellStyle name="Notas 2 2 11 7 5" xfId="19652" xr:uid="{00000000-0005-0000-0000-0000D24C0000}"/>
    <cellStyle name="Notas 2 2 11 7 6" xfId="19653" xr:uid="{00000000-0005-0000-0000-0000D34C0000}"/>
    <cellStyle name="Notas 2 2 11 8" xfId="19654" xr:uid="{00000000-0005-0000-0000-0000D44C0000}"/>
    <cellStyle name="Notas 2 2 11 8 2" xfId="19655" xr:uid="{00000000-0005-0000-0000-0000D54C0000}"/>
    <cellStyle name="Notas 2 2 11 8 3" xfId="19656" xr:uid="{00000000-0005-0000-0000-0000D64C0000}"/>
    <cellStyle name="Notas 2 2 11 8 4" xfId="19657" xr:uid="{00000000-0005-0000-0000-0000D74C0000}"/>
    <cellStyle name="Notas 2 2 11 8 5" xfId="19658" xr:uid="{00000000-0005-0000-0000-0000D84C0000}"/>
    <cellStyle name="Notas 2 2 11 8 6" xfId="19659" xr:uid="{00000000-0005-0000-0000-0000D94C0000}"/>
    <cellStyle name="Notas 2 2 11 9" xfId="19660" xr:uid="{00000000-0005-0000-0000-0000DA4C0000}"/>
    <cellStyle name="Notas 2 2 12" xfId="19661" xr:uid="{00000000-0005-0000-0000-0000DB4C0000}"/>
    <cellStyle name="Notas 2 2 12 10" xfId="19662" xr:uid="{00000000-0005-0000-0000-0000DC4C0000}"/>
    <cellStyle name="Notas 2 2 12 11" xfId="19663" xr:uid="{00000000-0005-0000-0000-0000DD4C0000}"/>
    <cellStyle name="Notas 2 2 12 12" xfId="19664" xr:uid="{00000000-0005-0000-0000-0000DE4C0000}"/>
    <cellStyle name="Notas 2 2 12 13" xfId="19665" xr:uid="{00000000-0005-0000-0000-0000DF4C0000}"/>
    <cellStyle name="Notas 2 2 12 14" xfId="19666" xr:uid="{00000000-0005-0000-0000-0000E04C0000}"/>
    <cellStyle name="Notas 2 2 12 2" xfId="19667" xr:uid="{00000000-0005-0000-0000-0000E14C0000}"/>
    <cellStyle name="Notas 2 2 12 2 2" xfId="19668" xr:uid="{00000000-0005-0000-0000-0000E24C0000}"/>
    <cellStyle name="Notas 2 2 12 2 2 2" xfId="19669" xr:uid="{00000000-0005-0000-0000-0000E34C0000}"/>
    <cellStyle name="Notas 2 2 12 2 2 3" xfId="19670" xr:uid="{00000000-0005-0000-0000-0000E44C0000}"/>
    <cellStyle name="Notas 2 2 12 2 3" xfId="19671" xr:uid="{00000000-0005-0000-0000-0000E54C0000}"/>
    <cellStyle name="Notas 2 2 12 2 4" xfId="19672" xr:uid="{00000000-0005-0000-0000-0000E64C0000}"/>
    <cellStyle name="Notas 2 2 12 2 5" xfId="19673" xr:uid="{00000000-0005-0000-0000-0000E74C0000}"/>
    <cellStyle name="Notas 2 2 12 2 6" xfId="19674" xr:uid="{00000000-0005-0000-0000-0000E84C0000}"/>
    <cellStyle name="Notas 2 2 12 2 6 2" xfId="19675" xr:uid="{00000000-0005-0000-0000-0000E94C0000}"/>
    <cellStyle name="Notas 2 2 12 3" xfId="19676" xr:uid="{00000000-0005-0000-0000-0000EA4C0000}"/>
    <cellStyle name="Notas 2 2 12 3 2" xfId="19677" xr:uid="{00000000-0005-0000-0000-0000EB4C0000}"/>
    <cellStyle name="Notas 2 2 12 3 2 2" xfId="19678" xr:uid="{00000000-0005-0000-0000-0000EC4C0000}"/>
    <cellStyle name="Notas 2 2 12 3 3" xfId="19679" xr:uid="{00000000-0005-0000-0000-0000ED4C0000}"/>
    <cellStyle name="Notas 2 2 12 3 4" xfId="19680" xr:uid="{00000000-0005-0000-0000-0000EE4C0000}"/>
    <cellStyle name="Notas 2 2 12 3 5" xfId="19681" xr:uid="{00000000-0005-0000-0000-0000EF4C0000}"/>
    <cellStyle name="Notas 2 2 12 3 6" xfId="19682" xr:uid="{00000000-0005-0000-0000-0000F04C0000}"/>
    <cellStyle name="Notas 2 2 12 3 7" xfId="19683" xr:uid="{00000000-0005-0000-0000-0000F14C0000}"/>
    <cellStyle name="Notas 2 2 12 4" xfId="19684" xr:uid="{00000000-0005-0000-0000-0000F24C0000}"/>
    <cellStyle name="Notas 2 2 12 4 2" xfId="19685" xr:uid="{00000000-0005-0000-0000-0000F34C0000}"/>
    <cellStyle name="Notas 2 2 12 4 2 2" xfId="19686" xr:uid="{00000000-0005-0000-0000-0000F44C0000}"/>
    <cellStyle name="Notas 2 2 12 4 3" xfId="19687" xr:uid="{00000000-0005-0000-0000-0000F54C0000}"/>
    <cellStyle name="Notas 2 2 12 4 4" xfId="19688" xr:uid="{00000000-0005-0000-0000-0000F64C0000}"/>
    <cellStyle name="Notas 2 2 12 4 5" xfId="19689" xr:uid="{00000000-0005-0000-0000-0000F74C0000}"/>
    <cellStyle name="Notas 2 2 12 4 6" xfId="19690" xr:uid="{00000000-0005-0000-0000-0000F84C0000}"/>
    <cellStyle name="Notas 2 2 12 4 7" xfId="19691" xr:uid="{00000000-0005-0000-0000-0000F94C0000}"/>
    <cellStyle name="Notas 2 2 12 5" xfId="19692" xr:uid="{00000000-0005-0000-0000-0000FA4C0000}"/>
    <cellStyle name="Notas 2 2 12 5 2" xfId="19693" xr:uid="{00000000-0005-0000-0000-0000FB4C0000}"/>
    <cellStyle name="Notas 2 2 12 5 3" xfId="19694" xr:uid="{00000000-0005-0000-0000-0000FC4C0000}"/>
    <cellStyle name="Notas 2 2 12 5 4" xfId="19695" xr:uid="{00000000-0005-0000-0000-0000FD4C0000}"/>
    <cellStyle name="Notas 2 2 12 5 5" xfId="19696" xr:uid="{00000000-0005-0000-0000-0000FE4C0000}"/>
    <cellStyle name="Notas 2 2 12 5 6" xfId="19697" xr:uid="{00000000-0005-0000-0000-0000FF4C0000}"/>
    <cellStyle name="Notas 2 2 12 5 7" xfId="19698" xr:uid="{00000000-0005-0000-0000-0000004D0000}"/>
    <cellStyle name="Notas 2 2 12 6" xfId="19699" xr:uid="{00000000-0005-0000-0000-0000014D0000}"/>
    <cellStyle name="Notas 2 2 12 6 2" xfId="19700" xr:uid="{00000000-0005-0000-0000-0000024D0000}"/>
    <cellStyle name="Notas 2 2 12 6 3" xfId="19701" xr:uid="{00000000-0005-0000-0000-0000034D0000}"/>
    <cellStyle name="Notas 2 2 12 6 4" xfId="19702" xr:uid="{00000000-0005-0000-0000-0000044D0000}"/>
    <cellStyle name="Notas 2 2 12 6 5" xfId="19703" xr:uid="{00000000-0005-0000-0000-0000054D0000}"/>
    <cellStyle name="Notas 2 2 12 6 6" xfId="19704" xr:uid="{00000000-0005-0000-0000-0000064D0000}"/>
    <cellStyle name="Notas 2 2 12 7" xfId="19705" xr:uid="{00000000-0005-0000-0000-0000074D0000}"/>
    <cellStyle name="Notas 2 2 12 7 2" xfId="19706" xr:uid="{00000000-0005-0000-0000-0000084D0000}"/>
    <cellStyle name="Notas 2 2 12 7 3" xfId="19707" xr:uid="{00000000-0005-0000-0000-0000094D0000}"/>
    <cellStyle name="Notas 2 2 12 7 4" xfId="19708" xr:uid="{00000000-0005-0000-0000-00000A4D0000}"/>
    <cellStyle name="Notas 2 2 12 7 5" xfId="19709" xr:uid="{00000000-0005-0000-0000-00000B4D0000}"/>
    <cellStyle name="Notas 2 2 12 7 6" xfId="19710" xr:uid="{00000000-0005-0000-0000-00000C4D0000}"/>
    <cellStyle name="Notas 2 2 12 8" xfId="19711" xr:uid="{00000000-0005-0000-0000-00000D4D0000}"/>
    <cellStyle name="Notas 2 2 12 8 2" xfId="19712" xr:uid="{00000000-0005-0000-0000-00000E4D0000}"/>
    <cellStyle name="Notas 2 2 12 8 3" xfId="19713" xr:uid="{00000000-0005-0000-0000-00000F4D0000}"/>
    <cellStyle name="Notas 2 2 12 8 4" xfId="19714" xr:uid="{00000000-0005-0000-0000-0000104D0000}"/>
    <cellStyle name="Notas 2 2 12 8 5" xfId="19715" xr:uid="{00000000-0005-0000-0000-0000114D0000}"/>
    <cellStyle name="Notas 2 2 12 8 6" xfId="19716" xr:uid="{00000000-0005-0000-0000-0000124D0000}"/>
    <cellStyle name="Notas 2 2 12 9" xfId="19717" xr:uid="{00000000-0005-0000-0000-0000134D0000}"/>
    <cellStyle name="Notas 2 2 13" xfId="19718" xr:uid="{00000000-0005-0000-0000-0000144D0000}"/>
    <cellStyle name="Notas 2 2 13 10" xfId="19719" xr:uid="{00000000-0005-0000-0000-0000154D0000}"/>
    <cellStyle name="Notas 2 2 13 11" xfId="19720" xr:uid="{00000000-0005-0000-0000-0000164D0000}"/>
    <cellStyle name="Notas 2 2 13 12" xfId="19721" xr:uid="{00000000-0005-0000-0000-0000174D0000}"/>
    <cellStyle name="Notas 2 2 13 13" xfId="19722" xr:uid="{00000000-0005-0000-0000-0000184D0000}"/>
    <cellStyle name="Notas 2 2 13 14" xfId="19723" xr:uid="{00000000-0005-0000-0000-0000194D0000}"/>
    <cellStyle name="Notas 2 2 13 2" xfId="19724" xr:uid="{00000000-0005-0000-0000-00001A4D0000}"/>
    <cellStyle name="Notas 2 2 13 2 2" xfId="19725" xr:uid="{00000000-0005-0000-0000-00001B4D0000}"/>
    <cellStyle name="Notas 2 2 13 2 2 2" xfId="19726" xr:uid="{00000000-0005-0000-0000-00001C4D0000}"/>
    <cellStyle name="Notas 2 2 13 2 2 3" xfId="19727" xr:uid="{00000000-0005-0000-0000-00001D4D0000}"/>
    <cellStyle name="Notas 2 2 13 2 3" xfId="19728" xr:uid="{00000000-0005-0000-0000-00001E4D0000}"/>
    <cellStyle name="Notas 2 2 13 2 4" xfId="19729" xr:uid="{00000000-0005-0000-0000-00001F4D0000}"/>
    <cellStyle name="Notas 2 2 13 2 5" xfId="19730" xr:uid="{00000000-0005-0000-0000-0000204D0000}"/>
    <cellStyle name="Notas 2 2 13 2 6" xfId="19731" xr:uid="{00000000-0005-0000-0000-0000214D0000}"/>
    <cellStyle name="Notas 2 2 13 2 6 2" xfId="19732" xr:uid="{00000000-0005-0000-0000-0000224D0000}"/>
    <cellStyle name="Notas 2 2 13 3" xfId="19733" xr:uid="{00000000-0005-0000-0000-0000234D0000}"/>
    <cellStyle name="Notas 2 2 13 3 2" xfId="19734" xr:uid="{00000000-0005-0000-0000-0000244D0000}"/>
    <cellStyle name="Notas 2 2 13 3 2 2" xfId="19735" xr:uid="{00000000-0005-0000-0000-0000254D0000}"/>
    <cellStyle name="Notas 2 2 13 3 3" xfId="19736" xr:uid="{00000000-0005-0000-0000-0000264D0000}"/>
    <cellStyle name="Notas 2 2 13 3 4" xfId="19737" xr:uid="{00000000-0005-0000-0000-0000274D0000}"/>
    <cellStyle name="Notas 2 2 13 3 5" xfId="19738" xr:uid="{00000000-0005-0000-0000-0000284D0000}"/>
    <cellStyle name="Notas 2 2 13 3 6" xfId="19739" xr:uid="{00000000-0005-0000-0000-0000294D0000}"/>
    <cellStyle name="Notas 2 2 13 3 7" xfId="19740" xr:uid="{00000000-0005-0000-0000-00002A4D0000}"/>
    <cellStyle name="Notas 2 2 13 4" xfId="19741" xr:uid="{00000000-0005-0000-0000-00002B4D0000}"/>
    <cellStyle name="Notas 2 2 13 4 2" xfId="19742" xr:uid="{00000000-0005-0000-0000-00002C4D0000}"/>
    <cellStyle name="Notas 2 2 13 4 2 2" xfId="19743" xr:uid="{00000000-0005-0000-0000-00002D4D0000}"/>
    <cellStyle name="Notas 2 2 13 4 3" xfId="19744" xr:uid="{00000000-0005-0000-0000-00002E4D0000}"/>
    <cellStyle name="Notas 2 2 13 4 4" xfId="19745" xr:uid="{00000000-0005-0000-0000-00002F4D0000}"/>
    <cellStyle name="Notas 2 2 13 4 5" xfId="19746" xr:uid="{00000000-0005-0000-0000-0000304D0000}"/>
    <cellStyle name="Notas 2 2 13 4 6" xfId="19747" xr:uid="{00000000-0005-0000-0000-0000314D0000}"/>
    <cellStyle name="Notas 2 2 13 4 7" xfId="19748" xr:uid="{00000000-0005-0000-0000-0000324D0000}"/>
    <cellStyle name="Notas 2 2 13 5" xfId="19749" xr:uid="{00000000-0005-0000-0000-0000334D0000}"/>
    <cellStyle name="Notas 2 2 13 5 2" xfId="19750" xr:uid="{00000000-0005-0000-0000-0000344D0000}"/>
    <cellStyle name="Notas 2 2 13 5 3" xfId="19751" xr:uid="{00000000-0005-0000-0000-0000354D0000}"/>
    <cellStyle name="Notas 2 2 13 5 4" xfId="19752" xr:uid="{00000000-0005-0000-0000-0000364D0000}"/>
    <cellStyle name="Notas 2 2 13 5 5" xfId="19753" xr:uid="{00000000-0005-0000-0000-0000374D0000}"/>
    <cellStyle name="Notas 2 2 13 5 6" xfId="19754" xr:uid="{00000000-0005-0000-0000-0000384D0000}"/>
    <cellStyle name="Notas 2 2 13 5 7" xfId="19755" xr:uid="{00000000-0005-0000-0000-0000394D0000}"/>
    <cellStyle name="Notas 2 2 13 6" xfId="19756" xr:uid="{00000000-0005-0000-0000-00003A4D0000}"/>
    <cellStyle name="Notas 2 2 13 6 2" xfId="19757" xr:uid="{00000000-0005-0000-0000-00003B4D0000}"/>
    <cellStyle name="Notas 2 2 13 6 3" xfId="19758" xr:uid="{00000000-0005-0000-0000-00003C4D0000}"/>
    <cellStyle name="Notas 2 2 13 6 4" xfId="19759" xr:uid="{00000000-0005-0000-0000-00003D4D0000}"/>
    <cellStyle name="Notas 2 2 13 6 5" xfId="19760" xr:uid="{00000000-0005-0000-0000-00003E4D0000}"/>
    <cellStyle name="Notas 2 2 13 6 6" xfId="19761" xr:uid="{00000000-0005-0000-0000-00003F4D0000}"/>
    <cellStyle name="Notas 2 2 13 7" xfId="19762" xr:uid="{00000000-0005-0000-0000-0000404D0000}"/>
    <cellStyle name="Notas 2 2 13 7 2" xfId="19763" xr:uid="{00000000-0005-0000-0000-0000414D0000}"/>
    <cellStyle name="Notas 2 2 13 7 3" xfId="19764" xr:uid="{00000000-0005-0000-0000-0000424D0000}"/>
    <cellStyle name="Notas 2 2 13 7 4" xfId="19765" xr:uid="{00000000-0005-0000-0000-0000434D0000}"/>
    <cellStyle name="Notas 2 2 13 7 5" xfId="19766" xr:uid="{00000000-0005-0000-0000-0000444D0000}"/>
    <cellStyle name="Notas 2 2 13 7 6" xfId="19767" xr:uid="{00000000-0005-0000-0000-0000454D0000}"/>
    <cellStyle name="Notas 2 2 13 8" xfId="19768" xr:uid="{00000000-0005-0000-0000-0000464D0000}"/>
    <cellStyle name="Notas 2 2 13 8 2" xfId="19769" xr:uid="{00000000-0005-0000-0000-0000474D0000}"/>
    <cellStyle name="Notas 2 2 13 8 3" xfId="19770" xr:uid="{00000000-0005-0000-0000-0000484D0000}"/>
    <cellStyle name="Notas 2 2 13 8 4" xfId="19771" xr:uid="{00000000-0005-0000-0000-0000494D0000}"/>
    <cellStyle name="Notas 2 2 13 8 5" xfId="19772" xr:uid="{00000000-0005-0000-0000-00004A4D0000}"/>
    <cellStyle name="Notas 2 2 13 8 6" xfId="19773" xr:uid="{00000000-0005-0000-0000-00004B4D0000}"/>
    <cellStyle name="Notas 2 2 13 9" xfId="19774" xr:uid="{00000000-0005-0000-0000-00004C4D0000}"/>
    <cellStyle name="Notas 2 2 14" xfId="19775" xr:uid="{00000000-0005-0000-0000-00004D4D0000}"/>
    <cellStyle name="Notas 2 2 14 2" xfId="19776" xr:uid="{00000000-0005-0000-0000-00004E4D0000}"/>
    <cellStyle name="Notas 2 2 14 2 2" xfId="19777" xr:uid="{00000000-0005-0000-0000-00004F4D0000}"/>
    <cellStyle name="Notas 2 2 14 2 2 2" xfId="19778" xr:uid="{00000000-0005-0000-0000-0000504D0000}"/>
    <cellStyle name="Notas 2 2 14 2 3" xfId="19779" xr:uid="{00000000-0005-0000-0000-0000514D0000}"/>
    <cellStyle name="Notas 2 2 14 2 4" xfId="19780" xr:uid="{00000000-0005-0000-0000-0000524D0000}"/>
    <cellStyle name="Notas 2 2 14 2 5" xfId="19781" xr:uid="{00000000-0005-0000-0000-0000534D0000}"/>
    <cellStyle name="Notas 2 2 14 2 6" xfId="19782" xr:uid="{00000000-0005-0000-0000-0000544D0000}"/>
    <cellStyle name="Notas 2 2 14 3" xfId="19783" xr:uid="{00000000-0005-0000-0000-0000554D0000}"/>
    <cellStyle name="Notas 2 2 14 3 2" xfId="19784" xr:uid="{00000000-0005-0000-0000-0000564D0000}"/>
    <cellStyle name="Notas 2 2 14 3 3" xfId="19785" xr:uid="{00000000-0005-0000-0000-0000574D0000}"/>
    <cellStyle name="Notas 2 2 14 4" xfId="19786" xr:uid="{00000000-0005-0000-0000-0000584D0000}"/>
    <cellStyle name="Notas 2 2 14 4 2" xfId="19787" xr:uid="{00000000-0005-0000-0000-0000594D0000}"/>
    <cellStyle name="Notas 2 2 14 4 3" xfId="19788" xr:uid="{00000000-0005-0000-0000-00005A4D0000}"/>
    <cellStyle name="Notas 2 2 14 5" xfId="19789" xr:uid="{00000000-0005-0000-0000-00005B4D0000}"/>
    <cellStyle name="Notas 2 2 14 5 2" xfId="19790" xr:uid="{00000000-0005-0000-0000-00005C4D0000}"/>
    <cellStyle name="Notas 2 2 14 6" xfId="19791" xr:uid="{00000000-0005-0000-0000-00005D4D0000}"/>
    <cellStyle name="Notas 2 2 14 7" xfId="19792" xr:uid="{00000000-0005-0000-0000-00005E4D0000}"/>
    <cellStyle name="Notas 2 2 15" xfId="19793" xr:uid="{00000000-0005-0000-0000-00005F4D0000}"/>
    <cellStyle name="Notas 2 2 15 2" xfId="19794" xr:uid="{00000000-0005-0000-0000-0000604D0000}"/>
    <cellStyle name="Notas 2 2 15 2 2" xfId="19795" xr:uid="{00000000-0005-0000-0000-0000614D0000}"/>
    <cellStyle name="Notas 2 2 15 2 2 2" xfId="19796" xr:uid="{00000000-0005-0000-0000-0000624D0000}"/>
    <cellStyle name="Notas 2 2 15 2 3" xfId="19797" xr:uid="{00000000-0005-0000-0000-0000634D0000}"/>
    <cellStyle name="Notas 2 2 15 2 4" xfId="19798" xr:uid="{00000000-0005-0000-0000-0000644D0000}"/>
    <cellStyle name="Notas 2 2 15 2 5" xfId="19799" xr:uid="{00000000-0005-0000-0000-0000654D0000}"/>
    <cellStyle name="Notas 2 2 15 2 6" xfId="19800" xr:uid="{00000000-0005-0000-0000-0000664D0000}"/>
    <cellStyle name="Notas 2 2 15 3" xfId="19801" xr:uid="{00000000-0005-0000-0000-0000674D0000}"/>
    <cellStyle name="Notas 2 2 15 3 2" xfId="19802" xr:uid="{00000000-0005-0000-0000-0000684D0000}"/>
    <cellStyle name="Notas 2 2 15 3 3" xfId="19803" xr:uid="{00000000-0005-0000-0000-0000694D0000}"/>
    <cellStyle name="Notas 2 2 15 4" xfId="19804" xr:uid="{00000000-0005-0000-0000-00006A4D0000}"/>
    <cellStyle name="Notas 2 2 15 4 2" xfId="19805" xr:uid="{00000000-0005-0000-0000-00006B4D0000}"/>
    <cellStyle name="Notas 2 2 15 4 3" xfId="19806" xr:uid="{00000000-0005-0000-0000-00006C4D0000}"/>
    <cellStyle name="Notas 2 2 15 5" xfId="19807" xr:uid="{00000000-0005-0000-0000-00006D4D0000}"/>
    <cellStyle name="Notas 2 2 15 5 2" xfId="19808" xr:uid="{00000000-0005-0000-0000-00006E4D0000}"/>
    <cellStyle name="Notas 2 2 15 6" xfId="19809" xr:uid="{00000000-0005-0000-0000-00006F4D0000}"/>
    <cellStyle name="Notas 2 2 15 7" xfId="19810" xr:uid="{00000000-0005-0000-0000-0000704D0000}"/>
    <cellStyle name="Notas 2 2 16" xfId="19811" xr:uid="{00000000-0005-0000-0000-0000714D0000}"/>
    <cellStyle name="Notas 2 2 16 2" xfId="19812" xr:uid="{00000000-0005-0000-0000-0000724D0000}"/>
    <cellStyle name="Notas 2 2 16 2 2" xfId="19813" xr:uid="{00000000-0005-0000-0000-0000734D0000}"/>
    <cellStyle name="Notas 2 2 16 2 2 2" xfId="19814" xr:uid="{00000000-0005-0000-0000-0000744D0000}"/>
    <cellStyle name="Notas 2 2 16 2 3" xfId="19815" xr:uid="{00000000-0005-0000-0000-0000754D0000}"/>
    <cellStyle name="Notas 2 2 16 2 4" xfId="19816" xr:uid="{00000000-0005-0000-0000-0000764D0000}"/>
    <cellStyle name="Notas 2 2 16 2 5" xfId="19817" xr:uid="{00000000-0005-0000-0000-0000774D0000}"/>
    <cellStyle name="Notas 2 2 16 2 6" xfId="19818" xr:uid="{00000000-0005-0000-0000-0000784D0000}"/>
    <cellStyle name="Notas 2 2 16 3" xfId="19819" xr:uid="{00000000-0005-0000-0000-0000794D0000}"/>
    <cellStyle name="Notas 2 2 16 3 2" xfId="19820" xr:uid="{00000000-0005-0000-0000-00007A4D0000}"/>
    <cellStyle name="Notas 2 2 16 3 3" xfId="19821" xr:uid="{00000000-0005-0000-0000-00007B4D0000}"/>
    <cellStyle name="Notas 2 2 16 4" xfId="19822" xr:uid="{00000000-0005-0000-0000-00007C4D0000}"/>
    <cellStyle name="Notas 2 2 16 4 2" xfId="19823" xr:uid="{00000000-0005-0000-0000-00007D4D0000}"/>
    <cellStyle name="Notas 2 2 16 4 3" xfId="19824" xr:uid="{00000000-0005-0000-0000-00007E4D0000}"/>
    <cellStyle name="Notas 2 2 16 5" xfId="19825" xr:uid="{00000000-0005-0000-0000-00007F4D0000}"/>
    <cellStyle name="Notas 2 2 16 5 2" xfId="19826" xr:uid="{00000000-0005-0000-0000-0000804D0000}"/>
    <cellStyle name="Notas 2 2 16 6" xfId="19827" xr:uid="{00000000-0005-0000-0000-0000814D0000}"/>
    <cellStyle name="Notas 2 2 16 7" xfId="19828" xr:uid="{00000000-0005-0000-0000-0000824D0000}"/>
    <cellStyle name="Notas 2 2 17" xfId="19829" xr:uid="{00000000-0005-0000-0000-0000834D0000}"/>
    <cellStyle name="Notas 2 2 17 2" xfId="19830" xr:uid="{00000000-0005-0000-0000-0000844D0000}"/>
    <cellStyle name="Notas 2 2 17 2 2" xfId="19831" xr:uid="{00000000-0005-0000-0000-0000854D0000}"/>
    <cellStyle name="Notas 2 2 17 2 2 2" xfId="19832" xr:uid="{00000000-0005-0000-0000-0000864D0000}"/>
    <cellStyle name="Notas 2 2 17 2 3" xfId="19833" xr:uid="{00000000-0005-0000-0000-0000874D0000}"/>
    <cellStyle name="Notas 2 2 17 2 4" xfId="19834" xr:uid="{00000000-0005-0000-0000-0000884D0000}"/>
    <cellStyle name="Notas 2 2 17 2 5" xfId="19835" xr:uid="{00000000-0005-0000-0000-0000894D0000}"/>
    <cellStyle name="Notas 2 2 17 2 6" xfId="19836" xr:uid="{00000000-0005-0000-0000-00008A4D0000}"/>
    <cellStyle name="Notas 2 2 17 3" xfId="19837" xr:uid="{00000000-0005-0000-0000-00008B4D0000}"/>
    <cellStyle name="Notas 2 2 17 3 2" xfId="19838" xr:uid="{00000000-0005-0000-0000-00008C4D0000}"/>
    <cellStyle name="Notas 2 2 17 3 3" xfId="19839" xr:uid="{00000000-0005-0000-0000-00008D4D0000}"/>
    <cellStyle name="Notas 2 2 17 4" xfId="19840" xr:uid="{00000000-0005-0000-0000-00008E4D0000}"/>
    <cellStyle name="Notas 2 2 17 4 2" xfId="19841" xr:uid="{00000000-0005-0000-0000-00008F4D0000}"/>
    <cellStyle name="Notas 2 2 17 4 3" xfId="19842" xr:uid="{00000000-0005-0000-0000-0000904D0000}"/>
    <cellStyle name="Notas 2 2 17 5" xfId="19843" xr:uid="{00000000-0005-0000-0000-0000914D0000}"/>
    <cellStyle name="Notas 2 2 17 5 2" xfId="19844" xr:uid="{00000000-0005-0000-0000-0000924D0000}"/>
    <cellStyle name="Notas 2 2 17 6" xfId="19845" xr:uid="{00000000-0005-0000-0000-0000934D0000}"/>
    <cellStyle name="Notas 2 2 17 7" xfId="19846" xr:uid="{00000000-0005-0000-0000-0000944D0000}"/>
    <cellStyle name="Notas 2 2 18" xfId="19847" xr:uid="{00000000-0005-0000-0000-0000954D0000}"/>
    <cellStyle name="Notas 2 2 18 2" xfId="19848" xr:uid="{00000000-0005-0000-0000-0000964D0000}"/>
    <cellStyle name="Notas 2 2 18 2 2" xfId="19849" xr:uid="{00000000-0005-0000-0000-0000974D0000}"/>
    <cellStyle name="Notas 2 2 18 2 2 2" xfId="19850" xr:uid="{00000000-0005-0000-0000-0000984D0000}"/>
    <cellStyle name="Notas 2 2 18 2 3" xfId="19851" xr:uid="{00000000-0005-0000-0000-0000994D0000}"/>
    <cellStyle name="Notas 2 2 18 2 4" xfId="19852" xr:uid="{00000000-0005-0000-0000-00009A4D0000}"/>
    <cellStyle name="Notas 2 2 18 2 5" xfId="19853" xr:uid="{00000000-0005-0000-0000-00009B4D0000}"/>
    <cellStyle name="Notas 2 2 18 2 6" xfId="19854" xr:uid="{00000000-0005-0000-0000-00009C4D0000}"/>
    <cellStyle name="Notas 2 2 18 3" xfId="19855" xr:uid="{00000000-0005-0000-0000-00009D4D0000}"/>
    <cellStyle name="Notas 2 2 18 3 2" xfId="19856" xr:uid="{00000000-0005-0000-0000-00009E4D0000}"/>
    <cellStyle name="Notas 2 2 18 3 3" xfId="19857" xr:uid="{00000000-0005-0000-0000-00009F4D0000}"/>
    <cellStyle name="Notas 2 2 18 4" xfId="19858" xr:uid="{00000000-0005-0000-0000-0000A04D0000}"/>
    <cellStyle name="Notas 2 2 18 4 2" xfId="19859" xr:uid="{00000000-0005-0000-0000-0000A14D0000}"/>
    <cellStyle name="Notas 2 2 18 4 3" xfId="19860" xr:uid="{00000000-0005-0000-0000-0000A24D0000}"/>
    <cellStyle name="Notas 2 2 18 5" xfId="19861" xr:uid="{00000000-0005-0000-0000-0000A34D0000}"/>
    <cellStyle name="Notas 2 2 18 5 2" xfId="19862" xr:uid="{00000000-0005-0000-0000-0000A44D0000}"/>
    <cellStyle name="Notas 2 2 18 6" xfId="19863" xr:uid="{00000000-0005-0000-0000-0000A54D0000}"/>
    <cellStyle name="Notas 2 2 18 7" xfId="19864" xr:uid="{00000000-0005-0000-0000-0000A64D0000}"/>
    <cellStyle name="Notas 2 2 19" xfId="19865" xr:uid="{00000000-0005-0000-0000-0000A74D0000}"/>
    <cellStyle name="Notas 2 2 19 2" xfId="19866" xr:uid="{00000000-0005-0000-0000-0000A84D0000}"/>
    <cellStyle name="Notas 2 2 19 2 2" xfId="19867" xr:uid="{00000000-0005-0000-0000-0000A94D0000}"/>
    <cellStyle name="Notas 2 2 19 2 2 2" xfId="19868" xr:uid="{00000000-0005-0000-0000-0000AA4D0000}"/>
    <cellStyle name="Notas 2 2 19 2 3" xfId="19869" xr:uid="{00000000-0005-0000-0000-0000AB4D0000}"/>
    <cellStyle name="Notas 2 2 19 2 4" xfId="19870" xr:uid="{00000000-0005-0000-0000-0000AC4D0000}"/>
    <cellStyle name="Notas 2 2 19 2 5" xfId="19871" xr:uid="{00000000-0005-0000-0000-0000AD4D0000}"/>
    <cellStyle name="Notas 2 2 19 2 6" xfId="19872" xr:uid="{00000000-0005-0000-0000-0000AE4D0000}"/>
    <cellStyle name="Notas 2 2 19 3" xfId="19873" xr:uid="{00000000-0005-0000-0000-0000AF4D0000}"/>
    <cellStyle name="Notas 2 2 19 3 2" xfId="19874" xr:uid="{00000000-0005-0000-0000-0000B04D0000}"/>
    <cellStyle name="Notas 2 2 19 3 3" xfId="19875" xr:uid="{00000000-0005-0000-0000-0000B14D0000}"/>
    <cellStyle name="Notas 2 2 19 4" xfId="19876" xr:uid="{00000000-0005-0000-0000-0000B24D0000}"/>
    <cellStyle name="Notas 2 2 19 4 2" xfId="19877" xr:uid="{00000000-0005-0000-0000-0000B34D0000}"/>
    <cellStyle name="Notas 2 2 19 4 3" xfId="19878" xr:uid="{00000000-0005-0000-0000-0000B44D0000}"/>
    <cellStyle name="Notas 2 2 19 5" xfId="19879" xr:uid="{00000000-0005-0000-0000-0000B54D0000}"/>
    <cellStyle name="Notas 2 2 19 5 2" xfId="19880" xr:uid="{00000000-0005-0000-0000-0000B64D0000}"/>
    <cellStyle name="Notas 2 2 19 6" xfId="19881" xr:uid="{00000000-0005-0000-0000-0000B74D0000}"/>
    <cellStyle name="Notas 2 2 19 7" xfId="19882" xr:uid="{00000000-0005-0000-0000-0000B84D0000}"/>
    <cellStyle name="Notas 2 2 2" xfId="19883" xr:uid="{00000000-0005-0000-0000-0000B94D0000}"/>
    <cellStyle name="Notas 2 2 2 10" xfId="19884" xr:uid="{00000000-0005-0000-0000-0000BA4D0000}"/>
    <cellStyle name="Notas 2 2 2 10 10" xfId="19885" xr:uid="{00000000-0005-0000-0000-0000BB4D0000}"/>
    <cellStyle name="Notas 2 2 2 10 11" xfId="19886" xr:uid="{00000000-0005-0000-0000-0000BC4D0000}"/>
    <cellStyle name="Notas 2 2 2 10 12" xfId="19887" xr:uid="{00000000-0005-0000-0000-0000BD4D0000}"/>
    <cellStyle name="Notas 2 2 2 10 13" xfId="19888" xr:uid="{00000000-0005-0000-0000-0000BE4D0000}"/>
    <cellStyle name="Notas 2 2 2 10 14" xfId="19889" xr:uid="{00000000-0005-0000-0000-0000BF4D0000}"/>
    <cellStyle name="Notas 2 2 2 10 2" xfId="19890" xr:uid="{00000000-0005-0000-0000-0000C04D0000}"/>
    <cellStyle name="Notas 2 2 2 10 2 2" xfId="19891" xr:uid="{00000000-0005-0000-0000-0000C14D0000}"/>
    <cellStyle name="Notas 2 2 2 10 2 2 2" xfId="19892" xr:uid="{00000000-0005-0000-0000-0000C24D0000}"/>
    <cellStyle name="Notas 2 2 2 10 2 2 3" xfId="19893" xr:uid="{00000000-0005-0000-0000-0000C34D0000}"/>
    <cellStyle name="Notas 2 2 2 10 2 3" xfId="19894" xr:uid="{00000000-0005-0000-0000-0000C44D0000}"/>
    <cellStyle name="Notas 2 2 2 10 2 4" xfId="19895" xr:uid="{00000000-0005-0000-0000-0000C54D0000}"/>
    <cellStyle name="Notas 2 2 2 10 2 5" xfId="19896" xr:uid="{00000000-0005-0000-0000-0000C64D0000}"/>
    <cellStyle name="Notas 2 2 2 10 2 6" xfId="19897" xr:uid="{00000000-0005-0000-0000-0000C74D0000}"/>
    <cellStyle name="Notas 2 2 2 10 2 6 2" xfId="19898" xr:uid="{00000000-0005-0000-0000-0000C84D0000}"/>
    <cellStyle name="Notas 2 2 2 10 3" xfId="19899" xr:uid="{00000000-0005-0000-0000-0000C94D0000}"/>
    <cellStyle name="Notas 2 2 2 10 3 2" xfId="19900" xr:uid="{00000000-0005-0000-0000-0000CA4D0000}"/>
    <cellStyle name="Notas 2 2 2 10 3 2 2" xfId="19901" xr:uid="{00000000-0005-0000-0000-0000CB4D0000}"/>
    <cellStyle name="Notas 2 2 2 10 3 3" xfId="19902" xr:uid="{00000000-0005-0000-0000-0000CC4D0000}"/>
    <cellStyle name="Notas 2 2 2 10 3 4" xfId="19903" xr:uid="{00000000-0005-0000-0000-0000CD4D0000}"/>
    <cellStyle name="Notas 2 2 2 10 3 5" xfId="19904" xr:uid="{00000000-0005-0000-0000-0000CE4D0000}"/>
    <cellStyle name="Notas 2 2 2 10 3 6" xfId="19905" xr:uid="{00000000-0005-0000-0000-0000CF4D0000}"/>
    <cellStyle name="Notas 2 2 2 10 3 7" xfId="19906" xr:uid="{00000000-0005-0000-0000-0000D04D0000}"/>
    <cellStyle name="Notas 2 2 2 10 4" xfId="19907" xr:uid="{00000000-0005-0000-0000-0000D14D0000}"/>
    <cellStyle name="Notas 2 2 2 10 4 2" xfId="19908" xr:uid="{00000000-0005-0000-0000-0000D24D0000}"/>
    <cellStyle name="Notas 2 2 2 10 4 2 2" xfId="19909" xr:uid="{00000000-0005-0000-0000-0000D34D0000}"/>
    <cellStyle name="Notas 2 2 2 10 4 3" xfId="19910" xr:uid="{00000000-0005-0000-0000-0000D44D0000}"/>
    <cellStyle name="Notas 2 2 2 10 4 4" xfId="19911" xr:uid="{00000000-0005-0000-0000-0000D54D0000}"/>
    <cellStyle name="Notas 2 2 2 10 4 5" xfId="19912" xr:uid="{00000000-0005-0000-0000-0000D64D0000}"/>
    <cellStyle name="Notas 2 2 2 10 4 6" xfId="19913" xr:uid="{00000000-0005-0000-0000-0000D74D0000}"/>
    <cellStyle name="Notas 2 2 2 10 4 7" xfId="19914" xr:uid="{00000000-0005-0000-0000-0000D84D0000}"/>
    <cellStyle name="Notas 2 2 2 10 5" xfId="19915" xr:uid="{00000000-0005-0000-0000-0000D94D0000}"/>
    <cellStyle name="Notas 2 2 2 10 5 2" xfId="19916" xr:uid="{00000000-0005-0000-0000-0000DA4D0000}"/>
    <cellStyle name="Notas 2 2 2 10 5 3" xfId="19917" xr:uid="{00000000-0005-0000-0000-0000DB4D0000}"/>
    <cellStyle name="Notas 2 2 2 10 5 4" xfId="19918" xr:uid="{00000000-0005-0000-0000-0000DC4D0000}"/>
    <cellStyle name="Notas 2 2 2 10 5 5" xfId="19919" xr:uid="{00000000-0005-0000-0000-0000DD4D0000}"/>
    <cellStyle name="Notas 2 2 2 10 5 6" xfId="19920" xr:uid="{00000000-0005-0000-0000-0000DE4D0000}"/>
    <cellStyle name="Notas 2 2 2 10 5 7" xfId="19921" xr:uid="{00000000-0005-0000-0000-0000DF4D0000}"/>
    <cellStyle name="Notas 2 2 2 10 6" xfId="19922" xr:uid="{00000000-0005-0000-0000-0000E04D0000}"/>
    <cellStyle name="Notas 2 2 2 10 6 2" xfId="19923" xr:uid="{00000000-0005-0000-0000-0000E14D0000}"/>
    <cellStyle name="Notas 2 2 2 10 6 3" xfId="19924" xr:uid="{00000000-0005-0000-0000-0000E24D0000}"/>
    <cellStyle name="Notas 2 2 2 10 6 4" xfId="19925" xr:uid="{00000000-0005-0000-0000-0000E34D0000}"/>
    <cellStyle name="Notas 2 2 2 10 6 5" xfId="19926" xr:uid="{00000000-0005-0000-0000-0000E44D0000}"/>
    <cellStyle name="Notas 2 2 2 10 6 6" xfId="19927" xr:uid="{00000000-0005-0000-0000-0000E54D0000}"/>
    <cellStyle name="Notas 2 2 2 10 7" xfId="19928" xr:uid="{00000000-0005-0000-0000-0000E64D0000}"/>
    <cellStyle name="Notas 2 2 2 10 7 2" xfId="19929" xr:uid="{00000000-0005-0000-0000-0000E74D0000}"/>
    <cellStyle name="Notas 2 2 2 10 7 3" xfId="19930" xr:uid="{00000000-0005-0000-0000-0000E84D0000}"/>
    <cellStyle name="Notas 2 2 2 10 7 4" xfId="19931" xr:uid="{00000000-0005-0000-0000-0000E94D0000}"/>
    <cellStyle name="Notas 2 2 2 10 7 5" xfId="19932" xr:uid="{00000000-0005-0000-0000-0000EA4D0000}"/>
    <cellStyle name="Notas 2 2 2 10 7 6" xfId="19933" xr:uid="{00000000-0005-0000-0000-0000EB4D0000}"/>
    <cellStyle name="Notas 2 2 2 10 8" xfId="19934" xr:uid="{00000000-0005-0000-0000-0000EC4D0000}"/>
    <cellStyle name="Notas 2 2 2 10 8 2" xfId="19935" xr:uid="{00000000-0005-0000-0000-0000ED4D0000}"/>
    <cellStyle name="Notas 2 2 2 10 8 3" xfId="19936" xr:uid="{00000000-0005-0000-0000-0000EE4D0000}"/>
    <cellStyle name="Notas 2 2 2 10 8 4" xfId="19937" xr:uid="{00000000-0005-0000-0000-0000EF4D0000}"/>
    <cellStyle name="Notas 2 2 2 10 8 5" xfId="19938" xr:uid="{00000000-0005-0000-0000-0000F04D0000}"/>
    <cellStyle name="Notas 2 2 2 10 8 6" xfId="19939" xr:uid="{00000000-0005-0000-0000-0000F14D0000}"/>
    <cellStyle name="Notas 2 2 2 10 9" xfId="19940" xr:uid="{00000000-0005-0000-0000-0000F24D0000}"/>
    <cellStyle name="Notas 2 2 2 11" xfId="19941" xr:uid="{00000000-0005-0000-0000-0000F34D0000}"/>
    <cellStyle name="Notas 2 2 2 11 10" xfId="19942" xr:uid="{00000000-0005-0000-0000-0000F44D0000}"/>
    <cellStyle name="Notas 2 2 2 11 11" xfId="19943" xr:uid="{00000000-0005-0000-0000-0000F54D0000}"/>
    <cellStyle name="Notas 2 2 2 11 12" xfId="19944" xr:uid="{00000000-0005-0000-0000-0000F64D0000}"/>
    <cellStyle name="Notas 2 2 2 11 13" xfId="19945" xr:uid="{00000000-0005-0000-0000-0000F74D0000}"/>
    <cellStyle name="Notas 2 2 2 11 14" xfId="19946" xr:uid="{00000000-0005-0000-0000-0000F84D0000}"/>
    <cellStyle name="Notas 2 2 2 11 2" xfId="19947" xr:uid="{00000000-0005-0000-0000-0000F94D0000}"/>
    <cellStyle name="Notas 2 2 2 11 2 2" xfId="19948" xr:uid="{00000000-0005-0000-0000-0000FA4D0000}"/>
    <cellStyle name="Notas 2 2 2 11 2 2 2" xfId="19949" xr:uid="{00000000-0005-0000-0000-0000FB4D0000}"/>
    <cellStyle name="Notas 2 2 2 11 2 2 3" xfId="19950" xr:uid="{00000000-0005-0000-0000-0000FC4D0000}"/>
    <cellStyle name="Notas 2 2 2 11 2 3" xfId="19951" xr:uid="{00000000-0005-0000-0000-0000FD4D0000}"/>
    <cellStyle name="Notas 2 2 2 11 2 4" xfId="19952" xr:uid="{00000000-0005-0000-0000-0000FE4D0000}"/>
    <cellStyle name="Notas 2 2 2 11 2 5" xfId="19953" xr:uid="{00000000-0005-0000-0000-0000FF4D0000}"/>
    <cellStyle name="Notas 2 2 2 11 2 6" xfId="19954" xr:uid="{00000000-0005-0000-0000-0000004E0000}"/>
    <cellStyle name="Notas 2 2 2 11 2 6 2" xfId="19955" xr:uid="{00000000-0005-0000-0000-0000014E0000}"/>
    <cellStyle name="Notas 2 2 2 11 3" xfId="19956" xr:uid="{00000000-0005-0000-0000-0000024E0000}"/>
    <cellStyle name="Notas 2 2 2 11 3 2" xfId="19957" xr:uid="{00000000-0005-0000-0000-0000034E0000}"/>
    <cellStyle name="Notas 2 2 2 11 3 2 2" xfId="19958" xr:uid="{00000000-0005-0000-0000-0000044E0000}"/>
    <cellStyle name="Notas 2 2 2 11 3 3" xfId="19959" xr:uid="{00000000-0005-0000-0000-0000054E0000}"/>
    <cellStyle name="Notas 2 2 2 11 3 4" xfId="19960" xr:uid="{00000000-0005-0000-0000-0000064E0000}"/>
    <cellStyle name="Notas 2 2 2 11 3 5" xfId="19961" xr:uid="{00000000-0005-0000-0000-0000074E0000}"/>
    <cellStyle name="Notas 2 2 2 11 3 6" xfId="19962" xr:uid="{00000000-0005-0000-0000-0000084E0000}"/>
    <cellStyle name="Notas 2 2 2 11 3 7" xfId="19963" xr:uid="{00000000-0005-0000-0000-0000094E0000}"/>
    <cellStyle name="Notas 2 2 2 11 4" xfId="19964" xr:uid="{00000000-0005-0000-0000-00000A4E0000}"/>
    <cellStyle name="Notas 2 2 2 11 4 2" xfId="19965" xr:uid="{00000000-0005-0000-0000-00000B4E0000}"/>
    <cellStyle name="Notas 2 2 2 11 4 2 2" xfId="19966" xr:uid="{00000000-0005-0000-0000-00000C4E0000}"/>
    <cellStyle name="Notas 2 2 2 11 4 3" xfId="19967" xr:uid="{00000000-0005-0000-0000-00000D4E0000}"/>
    <cellStyle name="Notas 2 2 2 11 4 4" xfId="19968" xr:uid="{00000000-0005-0000-0000-00000E4E0000}"/>
    <cellStyle name="Notas 2 2 2 11 4 5" xfId="19969" xr:uid="{00000000-0005-0000-0000-00000F4E0000}"/>
    <cellStyle name="Notas 2 2 2 11 4 6" xfId="19970" xr:uid="{00000000-0005-0000-0000-0000104E0000}"/>
    <cellStyle name="Notas 2 2 2 11 4 7" xfId="19971" xr:uid="{00000000-0005-0000-0000-0000114E0000}"/>
    <cellStyle name="Notas 2 2 2 11 5" xfId="19972" xr:uid="{00000000-0005-0000-0000-0000124E0000}"/>
    <cellStyle name="Notas 2 2 2 11 5 2" xfId="19973" xr:uid="{00000000-0005-0000-0000-0000134E0000}"/>
    <cellStyle name="Notas 2 2 2 11 5 3" xfId="19974" xr:uid="{00000000-0005-0000-0000-0000144E0000}"/>
    <cellStyle name="Notas 2 2 2 11 5 4" xfId="19975" xr:uid="{00000000-0005-0000-0000-0000154E0000}"/>
    <cellStyle name="Notas 2 2 2 11 5 5" xfId="19976" xr:uid="{00000000-0005-0000-0000-0000164E0000}"/>
    <cellStyle name="Notas 2 2 2 11 5 6" xfId="19977" xr:uid="{00000000-0005-0000-0000-0000174E0000}"/>
    <cellStyle name="Notas 2 2 2 11 5 7" xfId="19978" xr:uid="{00000000-0005-0000-0000-0000184E0000}"/>
    <cellStyle name="Notas 2 2 2 11 6" xfId="19979" xr:uid="{00000000-0005-0000-0000-0000194E0000}"/>
    <cellStyle name="Notas 2 2 2 11 6 2" xfId="19980" xr:uid="{00000000-0005-0000-0000-00001A4E0000}"/>
    <cellStyle name="Notas 2 2 2 11 6 3" xfId="19981" xr:uid="{00000000-0005-0000-0000-00001B4E0000}"/>
    <cellStyle name="Notas 2 2 2 11 6 4" xfId="19982" xr:uid="{00000000-0005-0000-0000-00001C4E0000}"/>
    <cellStyle name="Notas 2 2 2 11 6 5" xfId="19983" xr:uid="{00000000-0005-0000-0000-00001D4E0000}"/>
    <cellStyle name="Notas 2 2 2 11 6 6" xfId="19984" xr:uid="{00000000-0005-0000-0000-00001E4E0000}"/>
    <cellStyle name="Notas 2 2 2 11 7" xfId="19985" xr:uid="{00000000-0005-0000-0000-00001F4E0000}"/>
    <cellStyle name="Notas 2 2 2 11 7 2" xfId="19986" xr:uid="{00000000-0005-0000-0000-0000204E0000}"/>
    <cellStyle name="Notas 2 2 2 11 7 3" xfId="19987" xr:uid="{00000000-0005-0000-0000-0000214E0000}"/>
    <cellStyle name="Notas 2 2 2 11 7 4" xfId="19988" xr:uid="{00000000-0005-0000-0000-0000224E0000}"/>
    <cellStyle name="Notas 2 2 2 11 7 5" xfId="19989" xr:uid="{00000000-0005-0000-0000-0000234E0000}"/>
    <cellStyle name="Notas 2 2 2 11 7 6" xfId="19990" xr:uid="{00000000-0005-0000-0000-0000244E0000}"/>
    <cellStyle name="Notas 2 2 2 11 8" xfId="19991" xr:uid="{00000000-0005-0000-0000-0000254E0000}"/>
    <cellStyle name="Notas 2 2 2 11 8 2" xfId="19992" xr:uid="{00000000-0005-0000-0000-0000264E0000}"/>
    <cellStyle name="Notas 2 2 2 11 8 3" xfId="19993" xr:uid="{00000000-0005-0000-0000-0000274E0000}"/>
    <cellStyle name="Notas 2 2 2 11 8 4" xfId="19994" xr:uid="{00000000-0005-0000-0000-0000284E0000}"/>
    <cellStyle name="Notas 2 2 2 11 8 5" xfId="19995" xr:uid="{00000000-0005-0000-0000-0000294E0000}"/>
    <cellStyle name="Notas 2 2 2 11 8 6" xfId="19996" xr:uid="{00000000-0005-0000-0000-00002A4E0000}"/>
    <cellStyle name="Notas 2 2 2 11 9" xfId="19997" xr:uid="{00000000-0005-0000-0000-00002B4E0000}"/>
    <cellStyle name="Notas 2 2 2 12" xfId="19998" xr:uid="{00000000-0005-0000-0000-00002C4E0000}"/>
    <cellStyle name="Notas 2 2 2 12 2" xfId="19999" xr:uid="{00000000-0005-0000-0000-00002D4E0000}"/>
    <cellStyle name="Notas 2 2 2 12 2 2" xfId="20000" xr:uid="{00000000-0005-0000-0000-00002E4E0000}"/>
    <cellStyle name="Notas 2 2 2 12 2 2 2" xfId="20001" xr:uid="{00000000-0005-0000-0000-00002F4E0000}"/>
    <cellStyle name="Notas 2 2 2 12 2 3" xfId="20002" xr:uid="{00000000-0005-0000-0000-0000304E0000}"/>
    <cellStyle name="Notas 2 2 2 12 2 4" xfId="20003" xr:uid="{00000000-0005-0000-0000-0000314E0000}"/>
    <cellStyle name="Notas 2 2 2 12 2 5" xfId="20004" xr:uid="{00000000-0005-0000-0000-0000324E0000}"/>
    <cellStyle name="Notas 2 2 2 12 2 6" xfId="20005" xr:uid="{00000000-0005-0000-0000-0000334E0000}"/>
    <cellStyle name="Notas 2 2 2 12 3" xfId="20006" xr:uid="{00000000-0005-0000-0000-0000344E0000}"/>
    <cellStyle name="Notas 2 2 2 12 3 2" xfId="20007" xr:uid="{00000000-0005-0000-0000-0000354E0000}"/>
    <cellStyle name="Notas 2 2 2 12 3 3" xfId="20008" xr:uid="{00000000-0005-0000-0000-0000364E0000}"/>
    <cellStyle name="Notas 2 2 2 12 4" xfId="20009" xr:uid="{00000000-0005-0000-0000-0000374E0000}"/>
    <cellStyle name="Notas 2 2 2 12 4 2" xfId="20010" xr:uid="{00000000-0005-0000-0000-0000384E0000}"/>
    <cellStyle name="Notas 2 2 2 12 4 3" xfId="20011" xr:uid="{00000000-0005-0000-0000-0000394E0000}"/>
    <cellStyle name="Notas 2 2 2 12 5" xfId="20012" xr:uid="{00000000-0005-0000-0000-00003A4E0000}"/>
    <cellStyle name="Notas 2 2 2 12 5 2" xfId="20013" xr:uid="{00000000-0005-0000-0000-00003B4E0000}"/>
    <cellStyle name="Notas 2 2 2 12 6" xfId="20014" xr:uid="{00000000-0005-0000-0000-00003C4E0000}"/>
    <cellStyle name="Notas 2 2 2 12 7" xfId="20015" xr:uid="{00000000-0005-0000-0000-00003D4E0000}"/>
    <cellStyle name="Notas 2 2 2 13" xfId="20016" xr:uid="{00000000-0005-0000-0000-00003E4E0000}"/>
    <cellStyle name="Notas 2 2 2 13 2" xfId="20017" xr:uid="{00000000-0005-0000-0000-00003F4E0000}"/>
    <cellStyle name="Notas 2 2 2 13 2 2" xfId="20018" xr:uid="{00000000-0005-0000-0000-0000404E0000}"/>
    <cellStyle name="Notas 2 2 2 13 2 2 2" xfId="20019" xr:uid="{00000000-0005-0000-0000-0000414E0000}"/>
    <cellStyle name="Notas 2 2 2 13 2 3" xfId="20020" xr:uid="{00000000-0005-0000-0000-0000424E0000}"/>
    <cellStyle name="Notas 2 2 2 13 2 4" xfId="20021" xr:uid="{00000000-0005-0000-0000-0000434E0000}"/>
    <cellStyle name="Notas 2 2 2 13 2 5" xfId="20022" xr:uid="{00000000-0005-0000-0000-0000444E0000}"/>
    <cellStyle name="Notas 2 2 2 13 2 6" xfId="20023" xr:uid="{00000000-0005-0000-0000-0000454E0000}"/>
    <cellStyle name="Notas 2 2 2 13 3" xfId="20024" xr:uid="{00000000-0005-0000-0000-0000464E0000}"/>
    <cellStyle name="Notas 2 2 2 13 3 2" xfId="20025" xr:uid="{00000000-0005-0000-0000-0000474E0000}"/>
    <cellStyle name="Notas 2 2 2 13 3 3" xfId="20026" xr:uid="{00000000-0005-0000-0000-0000484E0000}"/>
    <cellStyle name="Notas 2 2 2 13 4" xfId="20027" xr:uid="{00000000-0005-0000-0000-0000494E0000}"/>
    <cellStyle name="Notas 2 2 2 13 4 2" xfId="20028" xr:uid="{00000000-0005-0000-0000-00004A4E0000}"/>
    <cellStyle name="Notas 2 2 2 13 4 3" xfId="20029" xr:uid="{00000000-0005-0000-0000-00004B4E0000}"/>
    <cellStyle name="Notas 2 2 2 13 5" xfId="20030" xr:uid="{00000000-0005-0000-0000-00004C4E0000}"/>
    <cellStyle name="Notas 2 2 2 13 5 2" xfId="20031" xr:uid="{00000000-0005-0000-0000-00004D4E0000}"/>
    <cellStyle name="Notas 2 2 2 13 6" xfId="20032" xr:uid="{00000000-0005-0000-0000-00004E4E0000}"/>
    <cellStyle name="Notas 2 2 2 13 7" xfId="20033" xr:uid="{00000000-0005-0000-0000-00004F4E0000}"/>
    <cellStyle name="Notas 2 2 2 14" xfId="20034" xr:uid="{00000000-0005-0000-0000-0000504E0000}"/>
    <cellStyle name="Notas 2 2 2 14 2" xfId="20035" xr:uid="{00000000-0005-0000-0000-0000514E0000}"/>
    <cellStyle name="Notas 2 2 2 14 2 2" xfId="20036" xr:uid="{00000000-0005-0000-0000-0000524E0000}"/>
    <cellStyle name="Notas 2 2 2 14 2 2 2" xfId="20037" xr:uid="{00000000-0005-0000-0000-0000534E0000}"/>
    <cellStyle name="Notas 2 2 2 14 2 3" xfId="20038" xr:uid="{00000000-0005-0000-0000-0000544E0000}"/>
    <cellStyle name="Notas 2 2 2 14 2 4" xfId="20039" xr:uid="{00000000-0005-0000-0000-0000554E0000}"/>
    <cellStyle name="Notas 2 2 2 14 2 5" xfId="20040" xr:uid="{00000000-0005-0000-0000-0000564E0000}"/>
    <cellStyle name="Notas 2 2 2 14 2 6" xfId="20041" xr:uid="{00000000-0005-0000-0000-0000574E0000}"/>
    <cellStyle name="Notas 2 2 2 14 3" xfId="20042" xr:uid="{00000000-0005-0000-0000-0000584E0000}"/>
    <cellStyle name="Notas 2 2 2 14 3 2" xfId="20043" xr:uid="{00000000-0005-0000-0000-0000594E0000}"/>
    <cellStyle name="Notas 2 2 2 14 3 3" xfId="20044" xr:uid="{00000000-0005-0000-0000-00005A4E0000}"/>
    <cellStyle name="Notas 2 2 2 14 4" xfId="20045" xr:uid="{00000000-0005-0000-0000-00005B4E0000}"/>
    <cellStyle name="Notas 2 2 2 14 4 2" xfId="20046" xr:uid="{00000000-0005-0000-0000-00005C4E0000}"/>
    <cellStyle name="Notas 2 2 2 14 4 3" xfId="20047" xr:uid="{00000000-0005-0000-0000-00005D4E0000}"/>
    <cellStyle name="Notas 2 2 2 14 5" xfId="20048" xr:uid="{00000000-0005-0000-0000-00005E4E0000}"/>
    <cellStyle name="Notas 2 2 2 14 5 2" xfId="20049" xr:uid="{00000000-0005-0000-0000-00005F4E0000}"/>
    <cellStyle name="Notas 2 2 2 14 6" xfId="20050" xr:uid="{00000000-0005-0000-0000-0000604E0000}"/>
    <cellStyle name="Notas 2 2 2 14 7" xfId="20051" xr:uid="{00000000-0005-0000-0000-0000614E0000}"/>
    <cellStyle name="Notas 2 2 2 15" xfId="20052" xr:uid="{00000000-0005-0000-0000-0000624E0000}"/>
    <cellStyle name="Notas 2 2 2 15 2" xfId="20053" xr:uid="{00000000-0005-0000-0000-0000634E0000}"/>
    <cellStyle name="Notas 2 2 2 15 2 2" xfId="20054" xr:uid="{00000000-0005-0000-0000-0000644E0000}"/>
    <cellStyle name="Notas 2 2 2 15 2 2 2" xfId="20055" xr:uid="{00000000-0005-0000-0000-0000654E0000}"/>
    <cellStyle name="Notas 2 2 2 15 2 3" xfId="20056" xr:uid="{00000000-0005-0000-0000-0000664E0000}"/>
    <cellStyle name="Notas 2 2 2 15 2 4" xfId="20057" xr:uid="{00000000-0005-0000-0000-0000674E0000}"/>
    <cellStyle name="Notas 2 2 2 15 2 5" xfId="20058" xr:uid="{00000000-0005-0000-0000-0000684E0000}"/>
    <cellStyle name="Notas 2 2 2 15 2 6" xfId="20059" xr:uid="{00000000-0005-0000-0000-0000694E0000}"/>
    <cellStyle name="Notas 2 2 2 15 3" xfId="20060" xr:uid="{00000000-0005-0000-0000-00006A4E0000}"/>
    <cellStyle name="Notas 2 2 2 15 3 2" xfId="20061" xr:uid="{00000000-0005-0000-0000-00006B4E0000}"/>
    <cellStyle name="Notas 2 2 2 15 3 3" xfId="20062" xr:uid="{00000000-0005-0000-0000-00006C4E0000}"/>
    <cellStyle name="Notas 2 2 2 15 4" xfId="20063" xr:uid="{00000000-0005-0000-0000-00006D4E0000}"/>
    <cellStyle name="Notas 2 2 2 15 4 2" xfId="20064" xr:uid="{00000000-0005-0000-0000-00006E4E0000}"/>
    <cellStyle name="Notas 2 2 2 15 4 3" xfId="20065" xr:uid="{00000000-0005-0000-0000-00006F4E0000}"/>
    <cellStyle name="Notas 2 2 2 15 5" xfId="20066" xr:uid="{00000000-0005-0000-0000-0000704E0000}"/>
    <cellStyle name="Notas 2 2 2 15 5 2" xfId="20067" xr:uid="{00000000-0005-0000-0000-0000714E0000}"/>
    <cellStyle name="Notas 2 2 2 15 6" xfId="20068" xr:uid="{00000000-0005-0000-0000-0000724E0000}"/>
    <cellStyle name="Notas 2 2 2 15 7" xfId="20069" xr:uid="{00000000-0005-0000-0000-0000734E0000}"/>
    <cellStyle name="Notas 2 2 2 16" xfId="20070" xr:uid="{00000000-0005-0000-0000-0000744E0000}"/>
    <cellStyle name="Notas 2 2 2 16 2" xfId="20071" xr:uid="{00000000-0005-0000-0000-0000754E0000}"/>
    <cellStyle name="Notas 2 2 2 16 2 2" xfId="20072" xr:uid="{00000000-0005-0000-0000-0000764E0000}"/>
    <cellStyle name="Notas 2 2 2 16 2 2 2" xfId="20073" xr:uid="{00000000-0005-0000-0000-0000774E0000}"/>
    <cellStyle name="Notas 2 2 2 16 2 3" xfId="20074" xr:uid="{00000000-0005-0000-0000-0000784E0000}"/>
    <cellStyle name="Notas 2 2 2 16 2 4" xfId="20075" xr:uid="{00000000-0005-0000-0000-0000794E0000}"/>
    <cellStyle name="Notas 2 2 2 16 2 5" xfId="20076" xr:uid="{00000000-0005-0000-0000-00007A4E0000}"/>
    <cellStyle name="Notas 2 2 2 16 2 6" xfId="20077" xr:uid="{00000000-0005-0000-0000-00007B4E0000}"/>
    <cellStyle name="Notas 2 2 2 16 3" xfId="20078" xr:uid="{00000000-0005-0000-0000-00007C4E0000}"/>
    <cellStyle name="Notas 2 2 2 16 3 2" xfId="20079" xr:uid="{00000000-0005-0000-0000-00007D4E0000}"/>
    <cellStyle name="Notas 2 2 2 16 3 3" xfId="20080" xr:uid="{00000000-0005-0000-0000-00007E4E0000}"/>
    <cellStyle name="Notas 2 2 2 16 4" xfId="20081" xr:uid="{00000000-0005-0000-0000-00007F4E0000}"/>
    <cellStyle name="Notas 2 2 2 16 4 2" xfId="20082" xr:uid="{00000000-0005-0000-0000-0000804E0000}"/>
    <cellStyle name="Notas 2 2 2 16 4 3" xfId="20083" xr:uid="{00000000-0005-0000-0000-0000814E0000}"/>
    <cellStyle name="Notas 2 2 2 16 5" xfId="20084" xr:uid="{00000000-0005-0000-0000-0000824E0000}"/>
    <cellStyle name="Notas 2 2 2 16 5 2" xfId="20085" xr:uid="{00000000-0005-0000-0000-0000834E0000}"/>
    <cellStyle name="Notas 2 2 2 16 6" xfId="20086" xr:uid="{00000000-0005-0000-0000-0000844E0000}"/>
    <cellStyle name="Notas 2 2 2 16 7" xfId="20087" xr:uid="{00000000-0005-0000-0000-0000854E0000}"/>
    <cellStyle name="Notas 2 2 2 17" xfId="20088" xr:uid="{00000000-0005-0000-0000-0000864E0000}"/>
    <cellStyle name="Notas 2 2 2 17 2" xfId="20089" xr:uid="{00000000-0005-0000-0000-0000874E0000}"/>
    <cellStyle name="Notas 2 2 2 17 2 2" xfId="20090" xr:uid="{00000000-0005-0000-0000-0000884E0000}"/>
    <cellStyle name="Notas 2 2 2 17 2 2 2" xfId="20091" xr:uid="{00000000-0005-0000-0000-0000894E0000}"/>
    <cellStyle name="Notas 2 2 2 17 2 3" xfId="20092" xr:uid="{00000000-0005-0000-0000-00008A4E0000}"/>
    <cellStyle name="Notas 2 2 2 17 2 4" xfId="20093" xr:uid="{00000000-0005-0000-0000-00008B4E0000}"/>
    <cellStyle name="Notas 2 2 2 17 2 5" xfId="20094" xr:uid="{00000000-0005-0000-0000-00008C4E0000}"/>
    <cellStyle name="Notas 2 2 2 17 2 6" xfId="20095" xr:uid="{00000000-0005-0000-0000-00008D4E0000}"/>
    <cellStyle name="Notas 2 2 2 17 3" xfId="20096" xr:uid="{00000000-0005-0000-0000-00008E4E0000}"/>
    <cellStyle name="Notas 2 2 2 17 3 2" xfId="20097" xr:uid="{00000000-0005-0000-0000-00008F4E0000}"/>
    <cellStyle name="Notas 2 2 2 17 3 3" xfId="20098" xr:uid="{00000000-0005-0000-0000-0000904E0000}"/>
    <cellStyle name="Notas 2 2 2 17 4" xfId="20099" xr:uid="{00000000-0005-0000-0000-0000914E0000}"/>
    <cellStyle name="Notas 2 2 2 17 4 2" xfId="20100" xr:uid="{00000000-0005-0000-0000-0000924E0000}"/>
    <cellStyle name="Notas 2 2 2 17 4 3" xfId="20101" xr:uid="{00000000-0005-0000-0000-0000934E0000}"/>
    <cellStyle name="Notas 2 2 2 17 5" xfId="20102" xr:uid="{00000000-0005-0000-0000-0000944E0000}"/>
    <cellStyle name="Notas 2 2 2 17 5 2" xfId="20103" xr:uid="{00000000-0005-0000-0000-0000954E0000}"/>
    <cellStyle name="Notas 2 2 2 17 6" xfId="20104" xr:uid="{00000000-0005-0000-0000-0000964E0000}"/>
    <cellStyle name="Notas 2 2 2 17 7" xfId="20105" xr:uid="{00000000-0005-0000-0000-0000974E0000}"/>
    <cellStyle name="Notas 2 2 2 18" xfId="20106" xr:uid="{00000000-0005-0000-0000-0000984E0000}"/>
    <cellStyle name="Notas 2 2 2 18 2" xfId="20107" xr:uid="{00000000-0005-0000-0000-0000994E0000}"/>
    <cellStyle name="Notas 2 2 2 18 2 2" xfId="20108" xr:uid="{00000000-0005-0000-0000-00009A4E0000}"/>
    <cellStyle name="Notas 2 2 2 18 2 2 2" xfId="20109" xr:uid="{00000000-0005-0000-0000-00009B4E0000}"/>
    <cellStyle name="Notas 2 2 2 18 2 3" xfId="20110" xr:uid="{00000000-0005-0000-0000-00009C4E0000}"/>
    <cellStyle name="Notas 2 2 2 18 2 4" xfId="20111" xr:uid="{00000000-0005-0000-0000-00009D4E0000}"/>
    <cellStyle name="Notas 2 2 2 18 2 5" xfId="20112" xr:uid="{00000000-0005-0000-0000-00009E4E0000}"/>
    <cellStyle name="Notas 2 2 2 18 2 6" xfId="20113" xr:uid="{00000000-0005-0000-0000-00009F4E0000}"/>
    <cellStyle name="Notas 2 2 2 18 3" xfId="20114" xr:uid="{00000000-0005-0000-0000-0000A04E0000}"/>
    <cellStyle name="Notas 2 2 2 18 3 2" xfId="20115" xr:uid="{00000000-0005-0000-0000-0000A14E0000}"/>
    <cellStyle name="Notas 2 2 2 18 4" xfId="20116" xr:uid="{00000000-0005-0000-0000-0000A24E0000}"/>
    <cellStyle name="Notas 2 2 2 18 4 2" xfId="20117" xr:uid="{00000000-0005-0000-0000-0000A34E0000}"/>
    <cellStyle name="Notas 2 2 2 18 5" xfId="20118" xr:uid="{00000000-0005-0000-0000-0000A44E0000}"/>
    <cellStyle name="Notas 2 2 2 18 6" xfId="20119" xr:uid="{00000000-0005-0000-0000-0000A54E0000}"/>
    <cellStyle name="Notas 2 2 2 19" xfId="20120" xr:uid="{00000000-0005-0000-0000-0000A64E0000}"/>
    <cellStyle name="Notas 2 2 2 19 2" xfId="20121" xr:uid="{00000000-0005-0000-0000-0000A74E0000}"/>
    <cellStyle name="Notas 2 2 2 19 2 2" xfId="20122" xr:uid="{00000000-0005-0000-0000-0000A84E0000}"/>
    <cellStyle name="Notas 2 2 2 19 2 3" xfId="20123" xr:uid="{00000000-0005-0000-0000-0000A94E0000}"/>
    <cellStyle name="Notas 2 2 2 19 3" xfId="20124" xr:uid="{00000000-0005-0000-0000-0000AA4E0000}"/>
    <cellStyle name="Notas 2 2 2 19 3 2" xfId="20125" xr:uid="{00000000-0005-0000-0000-0000AB4E0000}"/>
    <cellStyle name="Notas 2 2 2 19 4" xfId="20126" xr:uid="{00000000-0005-0000-0000-0000AC4E0000}"/>
    <cellStyle name="Notas 2 2 2 19 5" xfId="20127" xr:uid="{00000000-0005-0000-0000-0000AD4E0000}"/>
    <cellStyle name="Notas 2 2 2 19 6" xfId="20128" xr:uid="{00000000-0005-0000-0000-0000AE4E0000}"/>
    <cellStyle name="Notas 2 2 2 2" xfId="20129" xr:uid="{00000000-0005-0000-0000-0000AF4E0000}"/>
    <cellStyle name="Notas 2 2 2 2 10" xfId="20130" xr:uid="{00000000-0005-0000-0000-0000B04E0000}"/>
    <cellStyle name="Notas 2 2 2 2 10 2" xfId="20131" xr:uid="{00000000-0005-0000-0000-0000B14E0000}"/>
    <cellStyle name="Notas 2 2 2 2 10 3" xfId="20132" xr:uid="{00000000-0005-0000-0000-0000B24E0000}"/>
    <cellStyle name="Notas 2 2 2 2 10 4" xfId="20133" xr:uid="{00000000-0005-0000-0000-0000B34E0000}"/>
    <cellStyle name="Notas 2 2 2 2 10 5" xfId="20134" xr:uid="{00000000-0005-0000-0000-0000B44E0000}"/>
    <cellStyle name="Notas 2 2 2 2 10 6" xfId="20135" xr:uid="{00000000-0005-0000-0000-0000B54E0000}"/>
    <cellStyle name="Notas 2 2 2 2 11" xfId="20136" xr:uid="{00000000-0005-0000-0000-0000B64E0000}"/>
    <cellStyle name="Notas 2 2 2 2 11 2" xfId="20137" xr:uid="{00000000-0005-0000-0000-0000B74E0000}"/>
    <cellStyle name="Notas 2 2 2 2 11 3" xfId="20138" xr:uid="{00000000-0005-0000-0000-0000B84E0000}"/>
    <cellStyle name="Notas 2 2 2 2 11 4" xfId="20139" xr:uid="{00000000-0005-0000-0000-0000B94E0000}"/>
    <cellStyle name="Notas 2 2 2 2 11 5" xfId="20140" xr:uid="{00000000-0005-0000-0000-0000BA4E0000}"/>
    <cellStyle name="Notas 2 2 2 2 11 6" xfId="20141" xr:uid="{00000000-0005-0000-0000-0000BB4E0000}"/>
    <cellStyle name="Notas 2 2 2 2 12" xfId="20142" xr:uid="{00000000-0005-0000-0000-0000BC4E0000}"/>
    <cellStyle name="Notas 2 2 2 2 12 2" xfId="20143" xr:uid="{00000000-0005-0000-0000-0000BD4E0000}"/>
    <cellStyle name="Notas 2 2 2 2 12 3" xfId="20144" xr:uid="{00000000-0005-0000-0000-0000BE4E0000}"/>
    <cellStyle name="Notas 2 2 2 2 12 4" xfId="20145" xr:uid="{00000000-0005-0000-0000-0000BF4E0000}"/>
    <cellStyle name="Notas 2 2 2 2 12 5" xfId="20146" xr:uid="{00000000-0005-0000-0000-0000C04E0000}"/>
    <cellStyle name="Notas 2 2 2 2 12 6" xfId="20147" xr:uid="{00000000-0005-0000-0000-0000C14E0000}"/>
    <cellStyle name="Notas 2 2 2 2 13" xfId="20148" xr:uid="{00000000-0005-0000-0000-0000C24E0000}"/>
    <cellStyle name="Notas 2 2 2 2 13 2" xfId="20149" xr:uid="{00000000-0005-0000-0000-0000C34E0000}"/>
    <cellStyle name="Notas 2 2 2 2 13 3" xfId="20150" xr:uid="{00000000-0005-0000-0000-0000C44E0000}"/>
    <cellStyle name="Notas 2 2 2 2 13 4" xfId="20151" xr:uid="{00000000-0005-0000-0000-0000C54E0000}"/>
    <cellStyle name="Notas 2 2 2 2 13 5" xfId="20152" xr:uid="{00000000-0005-0000-0000-0000C64E0000}"/>
    <cellStyle name="Notas 2 2 2 2 13 6" xfId="20153" xr:uid="{00000000-0005-0000-0000-0000C74E0000}"/>
    <cellStyle name="Notas 2 2 2 2 14" xfId="20154" xr:uid="{00000000-0005-0000-0000-0000C84E0000}"/>
    <cellStyle name="Notas 2 2 2 2 14 2" xfId="20155" xr:uid="{00000000-0005-0000-0000-0000C94E0000}"/>
    <cellStyle name="Notas 2 2 2 2 14 3" xfId="20156" xr:uid="{00000000-0005-0000-0000-0000CA4E0000}"/>
    <cellStyle name="Notas 2 2 2 2 14 4" xfId="20157" xr:uid="{00000000-0005-0000-0000-0000CB4E0000}"/>
    <cellStyle name="Notas 2 2 2 2 14 5" xfId="20158" xr:uid="{00000000-0005-0000-0000-0000CC4E0000}"/>
    <cellStyle name="Notas 2 2 2 2 14 6" xfId="20159" xr:uid="{00000000-0005-0000-0000-0000CD4E0000}"/>
    <cellStyle name="Notas 2 2 2 2 15" xfId="20160" xr:uid="{00000000-0005-0000-0000-0000CE4E0000}"/>
    <cellStyle name="Notas 2 2 2 2 15 2" xfId="20161" xr:uid="{00000000-0005-0000-0000-0000CF4E0000}"/>
    <cellStyle name="Notas 2 2 2 2 15 3" xfId="20162" xr:uid="{00000000-0005-0000-0000-0000D04E0000}"/>
    <cellStyle name="Notas 2 2 2 2 15 4" xfId="20163" xr:uid="{00000000-0005-0000-0000-0000D14E0000}"/>
    <cellStyle name="Notas 2 2 2 2 15 5" xfId="20164" xr:uid="{00000000-0005-0000-0000-0000D24E0000}"/>
    <cellStyle name="Notas 2 2 2 2 15 6" xfId="20165" xr:uid="{00000000-0005-0000-0000-0000D34E0000}"/>
    <cellStyle name="Notas 2 2 2 2 16" xfId="20166" xr:uid="{00000000-0005-0000-0000-0000D44E0000}"/>
    <cellStyle name="Notas 2 2 2 2 17" xfId="20167" xr:uid="{00000000-0005-0000-0000-0000D54E0000}"/>
    <cellStyle name="Notas 2 2 2 2 18" xfId="20168" xr:uid="{00000000-0005-0000-0000-0000D64E0000}"/>
    <cellStyle name="Notas 2 2 2 2 19" xfId="20169" xr:uid="{00000000-0005-0000-0000-0000D74E0000}"/>
    <cellStyle name="Notas 2 2 2 2 2" xfId="20170" xr:uid="{00000000-0005-0000-0000-0000D84E0000}"/>
    <cellStyle name="Notas 2 2 2 2 2 10" xfId="20171" xr:uid="{00000000-0005-0000-0000-0000D94E0000}"/>
    <cellStyle name="Notas 2 2 2 2 2 10 2" xfId="20172" xr:uid="{00000000-0005-0000-0000-0000DA4E0000}"/>
    <cellStyle name="Notas 2 2 2 2 2 10 3" xfId="20173" xr:uid="{00000000-0005-0000-0000-0000DB4E0000}"/>
    <cellStyle name="Notas 2 2 2 2 2 10 4" xfId="20174" xr:uid="{00000000-0005-0000-0000-0000DC4E0000}"/>
    <cellStyle name="Notas 2 2 2 2 2 10 5" xfId="20175" xr:uid="{00000000-0005-0000-0000-0000DD4E0000}"/>
    <cellStyle name="Notas 2 2 2 2 2 10 6" xfId="20176" xr:uid="{00000000-0005-0000-0000-0000DE4E0000}"/>
    <cellStyle name="Notas 2 2 2 2 2 11" xfId="20177" xr:uid="{00000000-0005-0000-0000-0000DF4E0000}"/>
    <cellStyle name="Notas 2 2 2 2 2 11 2" xfId="20178" xr:uid="{00000000-0005-0000-0000-0000E04E0000}"/>
    <cellStyle name="Notas 2 2 2 2 2 11 3" xfId="20179" xr:uid="{00000000-0005-0000-0000-0000E14E0000}"/>
    <cellStyle name="Notas 2 2 2 2 2 11 4" xfId="20180" xr:uid="{00000000-0005-0000-0000-0000E24E0000}"/>
    <cellStyle name="Notas 2 2 2 2 2 11 5" xfId="20181" xr:uid="{00000000-0005-0000-0000-0000E34E0000}"/>
    <cellStyle name="Notas 2 2 2 2 2 11 6" xfId="20182" xr:uid="{00000000-0005-0000-0000-0000E44E0000}"/>
    <cellStyle name="Notas 2 2 2 2 2 12" xfId="20183" xr:uid="{00000000-0005-0000-0000-0000E54E0000}"/>
    <cellStyle name="Notas 2 2 2 2 2 12 2" xfId="20184" xr:uid="{00000000-0005-0000-0000-0000E64E0000}"/>
    <cellStyle name="Notas 2 2 2 2 2 12 3" xfId="20185" xr:uid="{00000000-0005-0000-0000-0000E74E0000}"/>
    <cellStyle name="Notas 2 2 2 2 2 12 4" xfId="20186" xr:uid="{00000000-0005-0000-0000-0000E84E0000}"/>
    <cellStyle name="Notas 2 2 2 2 2 12 5" xfId="20187" xr:uid="{00000000-0005-0000-0000-0000E94E0000}"/>
    <cellStyle name="Notas 2 2 2 2 2 12 6" xfId="20188" xr:uid="{00000000-0005-0000-0000-0000EA4E0000}"/>
    <cellStyle name="Notas 2 2 2 2 2 13" xfId="20189" xr:uid="{00000000-0005-0000-0000-0000EB4E0000}"/>
    <cellStyle name="Notas 2 2 2 2 2 13 2" xfId="20190" xr:uid="{00000000-0005-0000-0000-0000EC4E0000}"/>
    <cellStyle name="Notas 2 2 2 2 2 13 3" xfId="20191" xr:uid="{00000000-0005-0000-0000-0000ED4E0000}"/>
    <cellStyle name="Notas 2 2 2 2 2 13 4" xfId="20192" xr:uid="{00000000-0005-0000-0000-0000EE4E0000}"/>
    <cellStyle name="Notas 2 2 2 2 2 13 5" xfId="20193" xr:uid="{00000000-0005-0000-0000-0000EF4E0000}"/>
    <cellStyle name="Notas 2 2 2 2 2 13 6" xfId="20194" xr:uid="{00000000-0005-0000-0000-0000F04E0000}"/>
    <cellStyle name="Notas 2 2 2 2 2 14" xfId="20195" xr:uid="{00000000-0005-0000-0000-0000F14E0000}"/>
    <cellStyle name="Notas 2 2 2 2 2 14 2" xfId="20196" xr:uid="{00000000-0005-0000-0000-0000F24E0000}"/>
    <cellStyle name="Notas 2 2 2 2 2 14 3" xfId="20197" xr:uid="{00000000-0005-0000-0000-0000F34E0000}"/>
    <cellStyle name="Notas 2 2 2 2 2 14 4" xfId="20198" xr:uid="{00000000-0005-0000-0000-0000F44E0000}"/>
    <cellStyle name="Notas 2 2 2 2 2 14 5" xfId="20199" xr:uid="{00000000-0005-0000-0000-0000F54E0000}"/>
    <cellStyle name="Notas 2 2 2 2 2 14 6" xfId="20200" xr:uid="{00000000-0005-0000-0000-0000F64E0000}"/>
    <cellStyle name="Notas 2 2 2 2 2 15" xfId="20201" xr:uid="{00000000-0005-0000-0000-0000F74E0000}"/>
    <cellStyle name="Notas 2 2 2 2 2 16" xfId="20202" xr:uid="{00000000-0005-0000-0000-0000F84E0000}"/>
    <cellStyle name="Notas 2 2 2 2 2 17" xfId="20203" xr:uid="{00000000-0005-0000-0000-0000F94E0000}"/>
    <cellStyle name="Notas 2 2 2 2 2 18" xfId="20204" xr:uid="{00000000-0005-0000-0000-0000FA4E0000}"/>
    <cellStyle name="Notas 2 2 2 2 2 19" xfId="20205" xr:uid="{00000000-0005-0000-0000-0000FB4E0000}"/>
    <cellStyle name="Notas 2 2 2 2 2 2" xfId="20206" xr:uid="{00000000-0005-0000-0000-0000FC4E0000}"/>
    <cellStyle name="Notas 2 2 2 2 2 2 10" xfId="20207" xr:uid="{00000000-0005-0000-0000-0000FD4E0000}"/>
    <cellStyle name="Notas 2 2 2 2 2 2 10 2" xfId="20208" xr:uid="{00000000-0005-0000-0000-0000FE4E0000}"/>
    <cellStyle name="Notas 2 2 2 2 2 2 10 3" xfId="20209" xr:uid="{00000000-0005-0000-0000-0000FF4E0000}"/>
    <cellStyle name="Notas 2 2 2 2 2 2 10 4" xfId="20210" xr:uid="{00000000-0005-0000-0000-0000004F0000}"/>
    <cellStyle name="Notas 2 2 2 2 2 2 10 5" xfId="20211" xr:uid="{00000000-0005-0000-0000-0000014F0000}"/>
    <cellStyle name="Notas 2 2 2 2 2 2 10 6" xfId="20212" xr:uid="{00000000-0005-0000-0000-0000024F0000}"/>
    <cellStyle name="Notas 2 2 2 2 2 2 11" xfId="20213" xr:uid="{00000000-0005-0000-0000-0000034F0000}"/>
    <cellStyle name="Notas 2 2 2 2 2 2 11 2" xfId="20214" xr:uid="{00000000-0005-0000-0000-0000044F0000}"/>
    <cellStyle name="Notas 2 2 2 2 2 2 11 3" xfId="20215" xr:uid="{00000000-0005-0000-0000-0000054F0000}"/>
    <cellStyle name="Notas 2 2 2 2 2 2 11 4" xfId="20216" xr:uid="{00000000-0005-0000-0000-0000064F0000}"/>
    <cellStyle name="Notas 2 2 2 2 2 2 11 5" xfId="20217" xr:uid="{00000000-0005-0000-0000-0000074F0000}"/>
    <cellStyle name="Notas 2 2 2 2 2 2 11 6" xfId="20218" xr:uid="{00000000-0005-0000-0000-0000084F0000}"/>
    <cellStyle name="Notas 2 2 2 2 2 2 12" xfId="20219" xr:uid="{00000000-0005-0000-0000-0000094F0000}"/>
    <cellStyle name="Notas 2 2 2 2 2 2 12 2" xfId="20220" xr:uid="{00000000-0005-0000-0000-00000A4F0000}"/>
    <cellStyle name="Notas 2 2 2 2 2 2 12 3" xfId="20221" xr:uid="{00000000-0005-0000-0000-00000B4F0000}"/>
    <cellStyle name="Notas 2 2 2 2 2 2 12 4" xfId="20222" xr:uid="{00000000-0005-0000-0000-00000C4F0000}"/>
    <cellStyle name="Notas 2 2 2 2 2 2 12 5" xfId="20223" xr:uid="{00000000-0005-0000-0000-00000D4F0000}"/>
    <cellStyle name="Notas 2 2 2 2 2 2 12 6" xfId="20224" xr:uid="{00000000-0005-0000-0000-00000E4F0000}"/>
    <cellStyle name="Notas 2 2 2 2 2 2 13" xfId="20225" xr:uid="{00000000-0005-0000-0000-00000F4F0000}"/>
    <cellStyle name="Notas 2 2 2 2 2 2 13 2" xfId="20226" xr:uid="{00000000-0005-0000-0000-0000104F0000}"/>
    <cellStyle name="Notas 2 2 2 2 2 2 13 3" xfId="20227" xr:uid="{00000000-0005-0000-0000-0000114F0000}"/>
    <cellStyle name="Notas 2 2 2 2 2 2 13 4" xfId="20228" xr:uid="{00000000-0005-0000-0000-0000124F0000}"/>
    <cellStyle name="Notas 2 2 2 2 2 2 13 5" xfId="20229" xr:uid="{00000000-0005-0000-0000-0000134F0000}"/>
    <cellStyle name="Notas 2 2 2 2 2 2 13 6" xfId="20230" xr:uid="{00000000-0005-0000-0000-0000144F0000}"/>
    <cellStyle name="Notas 2 2 2 2 2 2 14" xfId="20231" xr:uid="{00000000-0005-0000-0000-0000154F0000}"/>
    <cellStyle name="Notas 2 2 2 2 2 2 14 2" xfId="20232" xr:uid="{00000000-0005-0000-0000-0000164F0000}"/>
    <cellStyle name="Notas 2 2 2 2 2 2 14 3" xfId="20233" xr:uid="{00000000-0005-0000-0000-0000174F0000}"/>
    <cellStyle name="Notas 2 2 2 2 2 2 14 4" xfId="20234" xr:uid="{00000000-0005-0000-0000-0000184F0000}"/>
    <cellStyle name="Notas 2 2 2 2 2 2 14 5" xfId="20235" xr:uid="{00000000-0005-0000-0000-0000194F0000}"/>
    <cellStyle name="Notas 2 2 2 2 2 2 14 6" xfId="20236" xr:uid="{00000000-0005-0000-0000-00001A4F0000}"/>
    <cellStyle name="Notas 2 2 2 2 2 2 15" xfId="20237" xr:uid="{00000000-0005-0000-0000-00001B4F0000}"/>
    <cellStyle name="Notas 2 2 2 2 2 2 16" xfId="20238" xr:uid="{00000000-0005-0000-0000-00001C4F0000}"/>
    <cellStyle name="Notas 2 2 2 2 2 2 17" xfId="20239" xr:uid="{00000000-0005-0000-0000-00001D4F0000}"/>
    <cellStyle name="Notas 2 2 2 2 2 2 18" xfId="20240" xr:uid="{00000000-0005-0000-0000-00001E4F0000}"/>
    <cellStyle name="Notas 2 2 2 2 2 2 19" xfId="20241" xr:uid="{00000000-0005-0000-0000-00001F4F0000}"/>
    <cellStyle name="Notas 2 2 2 2 2 2 2" xfId="20242" xr:uid="{00000000-0005-0000-0000-0000204F0000}"/>
    <cellStyle name="Notas 2 2 2 2 2 2 2 10" xfId="20243" xr:uid="{00000000-0005-0000-0000-0000214F0000}"/>
    <cellStyle name="Notas 2 2 2 2 2 2 2 11" xfId="20244" xr:uid="{00000000-0005-0000-0000-0000224F0000}"/>
    <cellStyle name="Notas 2 2 2 2 2 2 2 12" xfId="20245" xr:uid="{00000000-0005-0000-0000-0000234F0000}"/>
    <cellStyle name="Notas 2 2 2 2 2 2 2 13" xfId="20246" xr:uid="{00000000-0005-0000-0000-0000244F0000}"/>
    <cellStyle name="Notas 2 2 2 2 2 2 2 14" xfId="20247" xr:uid="{00000000-0005-0000-0000-0000254F0000}"/>
    <cellStyle name="Notas 2 2 2 2 2 2 2 2" xfId="20248" xr:uid="{00000000-0005-0000-0000-0000264F0000}"/>
    <cellStyle name="Notas 2 2 2 2 2 2 2 2 10" xfId="20249" xr:uid="{00000000-0005-0000-0000-0000274F0000}"/>
    <cellStyle name="Notas 2 2 2 2 2 2 2 2 11" xfId="20250" xr:uid="{00000000-0005-0000-0000-0000284F0000}"/>
    <cellStyle name="Notas 2 2 2 2 2 2 2 2 12" xfId="20251" xr:uid="{00000000-0005-0000-0000-0000294F0000}"/>
    <cellStyle name="Notas 2 2 2 2 2 2 2 2 13" xfId="20252" xr:uid="{00000000-0005-0000-0000-00002A4F0000}"/>
    <cellStyle name="Notas 2 2 2 2 2 2 2 2 2" xfId="20253" xr:uid="{00000000-0005-0000-0000-00002B4F0000}"/>
    <cellStyle name="Notas 2 2 2 2 2 2 2 2 2 2" xfId="20254" xr:uid="{00000000-0005-0000-0000-00002C4F0000}"/>
    <cellStyle name="Notas 2 2 2 2 2 2 2 2 2 3" xfId="20255" xr:uid="{00000000-0005-0000-0000-00002D4F0000}"/>
    <cellStyle name="Notas 2 2 2 2 2 2 2 2 2 4" xfId="20256" xr:uid="{00000000-0005-0000-0000-00002E4F0000}"/>
    <cellStyle name="Notas 2 2 2 2 2 2 2 2 2 5" xfId="20257" xr:uid="{00000000-0005-0000-0000-00002F4F0000}"/>
    <cellStyle name="Notas 2 2 2 2 2 2 2 2 2 6" xfId="20258" xr:uid="{00000000-0005-0000-0000-0000304F0000}"/>
    <cellStyle name="Notas 2 2 2 2 2 2 2 2 3" xfId="20259" xr:uid="{00000000-0005-0000-0000-0000314F0000}"/>
    <cellStyle name="Notas 2 2 2 2 2 2 2 2 3 2" xfId="20260" xr:uid="{00000000-0005-0000-0000-0000324F0000}"/>
    <cellStyle name="Notas 2 2 2 2 2 2 2 2 3 3" xfId="20261" xr:uid="{00000000-0005-0000-0000-0000334F0000}"/>
    <cellStyle name="Notas 2 2 2 2 2 2 2 2 3 4" xfId="20262" xr:uid="{00000000-0005-0000-0000-0000344F0000}"/>
    <cellStyle name="Notas 2 2 2 2 2 2 2 2 3 5" xfId="20263" xr:uid="{00000000-0005-0000-0000-0000354F0000}"/>
    <cellStyle name="Notas 2 2 2 2 2 2 2 2 3 6" xfId="20264" xr:uid="{00000000-0005-0000-0000-0000364F0000}"/>
    <cellStyle name="Notas 2 2 2 2 2 2 2 2 4" xfId="20265" xr:uid="{00000000-0005-0000-0000-0000374F0000}"/>
    <cellStyle name="Notas 2 2 2 2 2 2 2 2 4 2" xfId="20266" xr:uid="{00000000-0005-0000-0000-0000384F0000}"/>
    <cellStyle name="Notas 2 2 2 2 2 2 2 2 4 3" xfId="20267" xr:uid="{00000000-0005-0000-0000-0000394F0000}"/>
    <cellStyle name="Notas 2 2 2 2 2 2 2 2 4 4" xfId="20268" xr:uid="{00000000-0005-0000-0000-00003A4F0000}"/>
    <cellStyle name="Notas 2 2 2 2 2 2 2 2 4 5" xfId="20269" xr:uid="{00000000-0005-0000-0000-00003B4F0000}"/>
    <cellStyle name="Notas 2 2 2 2 2 2 2 2 4 6" xfId="20270" xr:uid="{00000000-0005-0000-0000-00003C4F0000}"/>
    <cellStyle name="Notas 2 2 2 2 2 2 2 2 5" xfId="20271" xr:uid="{00000000-0005-0000-0000-00003D4F0000}"/>
    <cellStyle name="Notas 2 2 2 2 2 2 2 2 5 2" xfId="20272" xr:uid="{00000000-0005-0000-0000-00003E4F0000}"/>
    <cellStyle name="Notas 2 2 2 2 2 2 2 2 5 3" xfId="20273" xr:uid="{00000000-0005-0000-0000-00003F4F0000}"/>
    <cellStyle name="Notas 2 2 2 2 2 2 2 2 5 4" xfId="20274" xr:uid="{00000000-0005-0000-0000-0000404F0000}"/>
    <cellStyle name="Notas 2 2 2 2 2 2 2 2 5 5" xfId="20275" xr:uid="{00000000-0005-0000-0000-0000414F0000}"/>
    <cellStyle name="Notas 2 2 2 2 2 2 2 2 5 6" xfId="20276" xr:uid="{00000000-0005-0000-0000-0000424F0000}"/>
    <cellStyle name="Notas 2 2 2 2 2 2 2 2 6" xfId="20277" xr:uid="{00000000-0005-0000-0000-0000434F0000}"/>
    <cellStyle name="Notas 2 2 2 2 2 2 2 2 6 2" xfId="20278" xr:uid="{00000000-0005-0000-0000-0000444F0000}"/>
    <cellStyle name="Notas 2 2 2 2 2 2 2 2 6 3" xfId="20279" xr:uid="{00000000-0005-0000-0000-0000454F0000}"/>
    <cellStyle name="Notas 2 2 2 2 2 2 2 2 6 4" xfId="20280" xr:uid="{00000000-0005-0000-0000-0000464F0000}"/>
    <cellStyle name="Notas 2 2 2 2 2 2 2 2 6 5" xfId="20281" xr:uid="{00000000-0005-0000-0000-0000474F0000}"/>
    <cellStyle name="Notas 2 2 2 2 2 2 2 2 6 6" xfId="20282" xr:uid="{00000000-0005-0000-0000-0000484F0000}"/>
    <cellStyle name="Notas 2 2 2 2 2 2 2 2 7" xfId="20283" xr:uid="{00000000-0005-0000-0000-0000494F0000}"/>
    <cellStyle name="Notas 2 2 2 2 2 2 2 2 7 2" xfId="20284" xr:uid="{00000000-0005-0000-0000-00004A4F0000}"/>
    <cellStyle name="Notas 2 2 2 2 2 2 2 2 7 3" xfId="20285" xr:uid="{00000000-0005-0000-0000-00004B4F0000}"/>
    <cellStyle name="Notas 2 2 2 2 2 2 2 2 7 4" xfId="20286" xr:uid="{00000000-0005-0000-0000-00004C4F0000}"/>
    <cellStyle name="Notas 2 2 2 2 2 2 2 2 7 5" xfId="20287" xr:uid="{00000000-0005-0000-0000-00004D4F0000}"/>
    <cellStyle name="Notas 2 2 2 2 2 2 2 2 7 6" xfId="20288" xr:uid="{00000000-0005-0000-0000-00004E4F0000}"/>
    <cellStyle name="Notas 2 2 2 2 2 2 2 2 8" xfId="20289" xr:uid="{00000000-0005-0000-0000-00004F4F0000}"/>
    <cellStyle name="Notas 2 2 2 2 2 2 2 2 8 2" xfId="20290" xr:uid="{00000000-0005-0000-0000-0000504F0000}"/>
    <cellStyle name="Notas 2 2 2 2 2 2 2 2 8 3" xfId="20291" xr:uid="{00000000-0005-0000-0000-0000514F0000}"/>
    <cellStyle name="Notas 2 2 2 2 2 2 2 2 8 4" xfId="20292" xr:uid="{00000000-0005-0000-0000-0000524F0000}"/>
    <cellStyle name="Notas 2 2 2 2 2 2 2 2 8 5" xfId="20293" xr:uid="{00000000-0005-0000-0000-0000534F0000}"/>
    <cellStyle name="Notas 2 2 2 2 2 2 2 2 8 6" xfId="20294" xr:uid="{00000000-0005-0000-0000-0000544F0000}"/>
    <cellStyle name="Notas 2 2 2 2 2 2 2 2 9" xfId="20295" xr:uid="{00000000-0005-0000-0000-0000554F0000}"/>
    <cellStyle name="Notas 2 2 2 2 2 2 2 3" xfId="20296" xr:uid="{00000000-0005-0000-0000-0000564F0000}"/>
    <cellStyle name="Notas 2 2 2 2 2 2 2 3 2" xfId="20297" xr:uid="{00000000-0005-0000-0000-0000574F0000}"/>
    <cellStyle name="Notas 2 2 2 2 2 2 2 3 3" xfId="20298" xr:uid="{00000000-0005-0000-0000-0000584F0000}"/>
    <cellStyle name="Notas 2 2 2 2 2 2 2 3 4" xfId="20299" xr:uid="{00000000-0005-0000-0000-0000594F0000}"/>
    <cellStyle name="Notas 2 2 2 2 2 2 2 3 5" xfId="20300" xr:uid="{00000000-0005-0000-0000-00005A4F0000}"/>
    <cellStyle name="Notas 2 2 2 2 2 2 2 3 6" xfId="20301" xr:uid="{00000000-0005-0000-0000-00005B4F0000}"/>
    <cellStyle name="Notas 2 2 2 2 2 2 2 4" xfId="20302" xr:uid="{00000000-0005-0000-0000-00005C4F0000}"/>
    <cellStyle name="Notas 2 2 2 2 2 2 2 4 2" xfId="20303" xr:uid="{00000000-0005-0000-0000-00005D4F0000}"/>
    <cellStyle name="Notas 2 2 2 2 2 2 2 4 3" xfId="20304" xr:uid="{00000000-0005-0000-0000-00005E4F0000}"/>
    <cellStyle name="Notas 2 2 2 2 2 2 2 4 4" xfId="20305" xr:uid="{00000000-0005-0000-0000-00005F4F0000}"/>
    <cellStyle name="Notas 2 2 2 2 2 2 2 4 5" xfId="20306" xr:uid="{00000000-0005-0000-0000-0000604F0000}"/>
    <cellStyle name="Notas 2 2 2 2 2 2 2 4 6" xfId="20307" xr:uid="{00000000-0005-0000-0000-0000614F0000}"/>
    <cellStyle name="Notas 2 2 2 2 2 2 2 5" xfId="20308" xr:uid="{00000000-0005-0000-0000-0000624F0000}"/>
    <cellStyle name="Notas 2 2 2 2 2 2 2 5 2" xfId="20309" xr:uid="{00000000-0005-0000-0000-0000634F0000}"/>
    <cellStyle name="Notas 2 2 2 2 2 2 2 5 3" xfId="20310" xr:uid="{00000000-0005-0000-0000-0000644F0000}"/>
    <cellStyle name="Notas 2 2 2 2 2 2 2 5 4" xfId="20311" xr:uid="{00000000-0005-0000-0000-0000654F0000}"/>
    <cellStyle name="Notas 2 2 2 2 2 2 2 5 5" xfId="20312" xr:uid="{00000000-0005-0000-0000-0000664F0000}"/>
    <cellStyle name="Notas 2 2 2 2 2 2 2 5 6" xfId="20313" xr:uid="{00000000-0005-0000-0000-0000674F0000}"/>
    <cellStyle name="Notas 2 2 2 2 2 2 2 6" xfId="20314" xr:uid="{00000000-0005-0000-0000-0000684F0000}"/>
    <cellStyle name="Notas 2 2 2 2 2 2 2 6 2" xfId="20315" xr:uid="{00000000-0005-0000-0000-0000694F0000}"/>
    <cellStyle name="Notas 2 2 2 2 2 2 2 6 3" xfId="20316" xr:uid="{00000000-0005-0000-0000-00006A4F0000}"/>
    <cellStyle name="Notas 2 2 2 2 2 2 2 6 4" xfId="20317" xr:uid="{00000000-0005-0000-0000-00006B4F0000}"/>
    <cellStyle name="Notas 2 2 2 2 2 2 2 6 5" xfId="20318" xr:uid="{00000000-0005-0000-0000-00006C4F0000}"/>
    <cellStyle name="Notas 2 2 2 2 2 2 2 6 6" xfId="20319" xr:uid="{00000000-0005-0000-0000-00006D4F0000}"/>
    <cellStyle name="Notas 2 2 2 2 2 2 2 7" xfId="20320" xr:uid="{00000000-0005-0000-0000-00006E4F0000}"/>
    <cellStyle name="Notas 2 2 2 2 2 2 2 7 2" xfId="20321" xr:uid="{00000000-0005-0000-0000-00006F4F0000}"/>
    <cellStyle name="Notas 2 2 2 2 2 2 2 7 3" xfId="20322" xr:uid="{00000000-0005-0000-0000-0000704F0000}"/>
    <cellStyle name="Notas 2 2 2 2 2 2 2 7 4" xfId="20323" xr:uid="{00000000-0005-0000-0000-0000714F0000}"/>
    <cellStyle name="Notas 2 2 2 2 2 2 2 7 5" xfId="20324" xr:uid="{00000000-0005-0000-0000-0000724F0000}"/>
    <cellStyle name="Notas 2 2 2 2 2 2 2 7 6" xfId="20325" xr:uid="{00000000-0005-0000-0000-0000734F0000}"/>
    <cellStyle name="Notas 2 2 2 2 2 2 2 8" xfId="20326" xr:uid="{00000000-0005-0000-0000-0000744F0000}"/>
    <cellStyle name="Notas 2 2 2 2 2 2 2 8 2" xfId="20327" xr:uid="{00000000-0005-0000-0000-0000754F0000}"/>
    <cellStyle name="Notas 2 2 2 2 2 2 2 8 3" xfId="20328" xr:uid="{00000000-0005-0000-0000-0000764F0000}"/>
    <cellStyle name="Notas 2 2 2 2 2 2 2 8 4" xfId="20329" xr:uid="{00000000-0005-0000-0000-0000774F0000}"/>
    <cellStyle name="Notas 2 2 2 2 2 2 2 8 5" xfId="20330" xr:uid="{00000000-0005-0000-0000-0000784F0000}"/>
    <cellStyle name="Notas 2 2 2 2 2 2 2 8 6" xfId="20331" xr:uid="{00000000-0005-0000-0000-0000794F0000}"/>
    <cellStyle name="Notas 2 2 2 2 2 2 2 9" xfId="20332" xr:uid="{00000000-0005-0000-0000-00007A4F0000}"/>
    <cellStyle name="Notas 2 2 2 2 2 2 2 9 2" xfId="20333" xr:uid="{00000000-0005-0000-0000-00007B4F0000}"/>
    <cellStyle name="Notas 2 2 2 2 2 2 2 9 3" xfId="20334" xr:uid="{00000000-0005-0000-0000-00007C4F0000}"/>
    <cellStyle name="Notas 2 2 2 2 2 2 2 9 4" xfId="20335" xr:uid="{00000000-0005-0000-0000-00007D4F0000}"/>
    <cellStyle name="Notas 2 2 2 2 2 2 2 9 5" xfId="20336" xr:uid="{00000000-0005-0000-0000-00007E4F0000}"/>
    <cellStyle name="Notas 2 2 2 2 2 2 2 9 6" xfId="20337" xr:uid="{00000000-0005-0000-0000-00007F4F0000}"/>
    <cellStyle name="Notas 2 2 2 2 2 2 20" xfId="20338" xr:uid="{00000000-0005-0000-0000-0000804F0000}"/>
    <cellStyle name="Notas 2 2 2 2 2 2 3" xfId="20339" xr:uid="{00000000-0005-0000-0000-0000814F0000}"/>
    <cellStyle name="Notas 2 2 2 2 2 2 3 10" xfId="20340" xr:uid="{00000000-0005-0000-0000-0000824F0000}"/>
    <cellStyle name="Notas 2 2 2 2 2 2 3 11" xfId="20341" xr:uid="{00000000-0005-0000-0000-0000834F0000}"/>
    <cellStyle name="Notas 2 2 2 2 2 2 3 12" xfId="20342" xr:uid="{00000000-0005-0000-0000-0000844F0000}"/>
    <cellStyle name="Notas 2 2 2 2 2 2 3 13" xfId="20343" xr:uid="{00000000-0005-0000-0000-0000854F0000}"/>
    <cellStyle name="Notas 2 2 2 2 2 2 3 2" xfId="20344" xr:uid="{00000000-0005-0000-0000-0000864F0000}"/>
    <cellStyle name="Notas 2 2 2 2 2 2 3 2 2" xfId="20345" xr:uid="{00000000-0005-0000-0000-0000874F0000}"/>
    <cellStyle name="Notas 2 2 2 2 2 2 3 2 3" xfId="20346" xr:uid="{00000000-0005-0000-0000-0000884F0000}"/>
    <cellStyle name="Notas 2 2 2 2 2 2 3 2 4" xfId="20347" xr:uid="{00000000-0005-0000-0000-0000894F0000}"/>
    <cellStyle name="Notas 2 2 2 2 2 2 3 2 5" xfId="20348" xr:uid="{00000000-0005-0000-0000-00008A4F0000}"/>
    <cellStyle name="Notas 2 2 2 2 2 2 3 2 6" xfId="20349" xr:uid="{00000000-0005-0000-0000-00008B4F0000}"/>
    <cellStyle name="Notas 2 2 2 2 2 2 3 3" xfId="20350" xr:uid="{00000000-0005-0000-0000-00008C4F0000}"/>
    <cellStyle name="Notas 2 2 2 2 2 2 3 3 2" xfId="20351" xr:uid="{00000000-0005-0000-0000-00008D4F0000}"/>
    <cellStyle name="Notas 2 2 2 2 2 2 3 3 3" xfId="20352" xr:uid="{00000000-0005-0000-0000-00008E4F0000}"/>
    <cellStyle name="Notas 2 2 2 2 2 2 3 3 4" xfId="20353" xr:uid="{00000000-0005-0000-0000-00008F4F0000}"/>
    <cellStyle name="Notas 2 2 2 2 2 2 3 3 5" xfId="20354" xr:uid="{00000000-0005-0000-0000-0000904F0000}"/>
    <cellStyle name="Notas 2 2 2 2 2 2 3 3 6" xfId="20355" xr:uid="{00000000-0005-0000-0000-0000914F0000}"/>
    <cellStyle name="Notas 2 2 2 2 2 2 3 4" xfId="20356" xr:uid="{00000000-0005-0000-0000-0000924F0000}"/>
    <cellStyle name="Notas 2 2 2 2 2 2 3 4 2" xfId="20357" xr:uid="{00000000-0005-0000-0000-0000934F0000}"/>
    <cellStyle name="Notas 2 2 2 2 2 2 3 4 3" xfId="20358" xr:uid="{00000000-0005-0000-0000-0000944F0000}"/>
    <cellStyle name="Notas 2 2 2 2 2 2 3 4 4" xfId="20359" xr:uid="{00000000-0005-0000-0000-0000954F0000}"/>
    <cellStyle name="Notas 2 2 2 2 2 2 3 4 5" xfId="20360" xr:uid="{00000000-0005-0000-0000-0000964F0000}"/>
    <cellStyle name="Notas 2 2 2 2 2 2 3 4 6" xfId="20361" xr:uid="{00000000-0005-0000-0000-0000974F0000}"/>
    <cellStyle name="Notas 2 2 2 2 2 2 3 5" xfId="20362" xr:uid="{00000000-0005-0000-0000-0000984F0000}"/>
    <cellStyle name="Notas 2 2 2 2 2 2 3 5 2" xfId="20363" xr:uid="{00000000-0005-0000-0000-0000994F0000}"/>
    <cellStyle name="Notas 2 2 2 2 2 2 3 5 3" xfId="20364" xr:uid="{00000000-0005-0000-0000-00009A4F0000}"/>
    <cellStyle name="Notas 2 2 2 2 2 2 3 5 4" xfId="20365" xr:uid="{00000000-0005-0000-0000-00009B4F0000}"/>
    <cellStyle name="Notas 2 2 2 2 2 2 3 5 5" xfId="20366" xr:uid="{00000000-0005-0000-0000-00009C4F0000}"/>
    <cellStyle name="Notas 2 2 2 2 2 2 3 5 6" xfId="20367" xr:uid="{00000000-0005-0000-0000-00009D4F0000}"/>
    <cellStyle name="Notas 2 2 2 2 2 2 3 6" xfId="20368" xr:uid="{00000000-0005-0000-0000-00009E4F0000}"/>
    <cellStyle name="Notas 2 2 2 2 2 2 3 6 2" xfId="20369" xr:uid="{00000000-0005-0000-0000-00009F4F0000}"/>
    <cellStyle name="Notas 2 2 2 2 2 2 3 6 3" xfId="20370" xr:uid="{00000000-0005-0000-0000-0000A04F0000}"/>
    <cellStyle name="Notas 2 2 2 2 2 2 3 6 4" xfId="20371" xr:uid="{00000000-0005-0000-0000-0000A14F0000}"/>
    <cellStyle name="Notas 2 2 2 2 2 2 3 6 5" xfId="20372" xr:uid="{00000000-0005-0000-0000-0000A24F0000}"/>
    <cellStyle name="Notas 2 2 2 2 2 2 3 6 6" xfId="20373" xr:uid="{00000000-0005-0000-0000-0000A34F0000}"/>
    <cellStyle name="Notas 2 2 2 2 2 2 3 7" xfId="20374" xr:uid="{00000000-0005-0000-0000-0000A44F0000}"/>
    <cellStyle name="Notas 2 2 2 2 2 2 3 7 2" xfId="20375" xr:uid="{00000000-0005-0000-0000-0000A54F0000}"/>
    <cellStyle name="Notas 2 2 2 2 2 2 3 7 3" xfId="20376" xr:uid="{00000000-0005-0000-0000-0000A64F0000}"/>
    <cellStyle name="Notas 2 2 2 2 2 2 3 7 4" xfId="20377" xr:uid="{00000000-0005-0000-0000-0000A74F0000}"/>
    <cellStyle name="Notas 2 2 2 2 2 2 3 7 5" xfId="20378" xr:uid="{00000000-0005-0000-0000-0000A84F0000}"/>
    <cellStyle name="Notas 2 2 2 2 2 2 3 7 6" xfId="20379" xr:uid="{00000000-0005-0000-0000-0000A94F0000}"/>
    <cellStyle name="Notas 2 2 2 2 2 2 3 8" xfId="20380" xr:uid="{00000000-0005-0000-0000-0000AA4F0000}"/>
    <cellStyle name="Notas 2 2 2 2 2 2 3 8 2" xfId="20381" xr:uid="{00000000-0005-0000-0000-0000AB4F0000}"/>
    <cellStyle name="Notas 2 2 2 2 2 2 3 8 3" xfId="20382" xr:uid="{00000000-0005-0000-0000-0000AC4F0000}"/>
    <cellStyle name="Notas 2 2 2 2 2 2 3 8 4" xfId="20383" xr:uid="{00000000-0005-0000-0000-0000AD4F0000}"/>
    <cellStyle name="Notas 2 2 2 2 2 2 3 8 5" xfId="20384" xr:uid="{00000000-0005-0000-0000-0000AE4F0000}"/>
    <cellStyle name="Notas 2 2 2 2 2 2 3 8 6" xfId="20385" xr:uid="{00000000-0005-0000-0000-0000AF4F0000}"/>
    <cellStyle name="Notas 2 2 2 2 2 2 3 9" xfId="20386" xr:uid="{00000000-0005-0000-0000-0000B04F0000}"/>
    <cellStyle name="Notas 2 2 2 2 2 2 4" xfId="20387" xr:uid="{00000000-0005-0000-0000-0000B14F0000}"/>
    <cellStyle name="Notas 2 2 2 2 2 2 4 10" xfId="20388" xr:uid="{00000000-0005-0000-0000-0000B24F0000}"/>
    <cellStyle name="Notas 2 2 2 2 2 2 4 11" xfId="20389" xr:uid="{00000000-0005-0000-0000-0000B34F0000}"/>
    <cellStyle name="Notas 2 2 2 2 2 2 4 12" xfId="20390" xr:uid="{00000000-0005-0000-0000-0000B44F0000}"/>
    <cellStyle name="Notas 2 2 2 2 2 2 4 13" xfId="20391" xr:uid="{00000000-0005-0000-0000-0000B54F0000}"/>
    <cellStyle name="Notas 2 2 2 2 2 2 4 2" xfId="20392" xr:uid="{00000000-0005-0000-0000-0000B64F0000}"/>
    <cellStyle name="Notas 2 2 2 2 2 2 4 2 2" xfId="20393" xr:uid="{00000000-0005-0000-0000-0000B74F0000}"/>
    <cellStyle name="Notas 2 2 2 2 2 2 4 2 3" xfId="20394" xr:uid="{00000000-0005-0000-0000-0000B84F0000}"/>
    <cellStyle name="Notas 2 2 2 2 2 2 4 2 4" xfId="20395" xr:uid="{00000000-0005-0000-0000-0000B94F0000}"/>
    <cellStyle name="Notas 2 2 2 2 2 2 4 2 5" xfId="20396" xr:uid="{00000000-0005-0000-0000-0000BA4F0000}"/>
    <cellStyle name="Notas 2 2 2 2 2 2 4 2 6" xfId="20397" xr:uid="{00000000-0005-0000-0000-0000BB4F0000}"/>
    <cellStyle name="Notas 2 2 2 2 2 2 4 3" xfId="20398" xr:uid="{00000000-0005-0000-0000-0000BC4F0000}"/>
    <cellStyle name="Notas 2 2 2 2 2 2 4 3 2" xfId="20399" xr:uid="{00000000-0005-0000-0000-0000BD4F0000}"/>
    <cellStyle name="Notas 2 2 2 2 2 2 4 3 3" xfId="20400" xr:uid="{00000000-0005-0000-0000-0000BE4F0000}"/>
    <cellStyle name="Notas 2 2 2 2 2 2 4 3 4" xfId="20401" xr:uid="{00000000-0005-0000-0000-0000BF4F0000}"/>
    <cellStyle name="Notas 2 2 2 2 2 2 4 3 5" xfId="20402" xr:uid="{00000000-0005-0000-0000-0000C04F0000}"/>
    <cellStyle name="Notas 2 2 2 2 2 2 4 3 6" xfId="20403" xr:uid="{00000000-0005-0000-0000-0000C14F0000}"/>
    <cellStyle name="Notas 2 2 2 2 2 2 4 4" xfId="20404" xr:uid="{00000000-0005-0000-0000-0000C24F0000}"/>
    <cellStyle name="Notas 2 2 2 2 2 2 4 4 2" xfId="20405" xr:uid="{00000000-0005-0000-0000-0000C34F0000}"/>
    <cellStyle name="Notas 2 2 2 2 2 2 4 4 3" xfId="20406" xr:uid="{00000000-0005-0000-0000-0000C44F0000}"/>
    <cellStyle name="Notas 2 2 2 2 2 2 4 4 4" xfId="20407" xr:uid="{00000000-0005-0000-0000-0000C54F0000}"/>
    <cellStyle name="Notas 2 2 2 2 2 2 4 4 5" xfId="20408" xr:uid="{00000000-0005-0000-0000-0000C64F0000}"/>
    <cellStyle name="Notas 2 2 2 2 2 2 4 4 6" xfId="20409" xr:uid="{00000000-0005-0000-0000-0000C74F0000}"/>
    <cellStyle name="Notas 2 2 2 2 2 2 4 5" xfId="20410" xr:uid="{00000000-0005-0000-0000-0000C84F0000}"/>
    <cellStyle name="Notas 2 2 2 2 2 2 4 5 2" xfId="20411" xr:uid="{00000000-0005-0000-0000-0000C94F0000}"/>
    <cellStyle name="Notas 2 2 2 2 2 2 4 5 3" xfId="20412" xr:uid="{00000000-0005-0000-0000-0000CA4F0000}"/>
    <cellStyle name="Notas 2 2 2 2 2 2 4 5 4" xfId="20413" xr:uid="{00000000-0005-0000-0000-0000CB4F0000}"/>
    <cellStyle name="Notas 2 2 2 2 2 2 4 5 5" xfId="20414" xr:uid="{00000000-0005-0000-0000-0000CC4F0000}"/>
    <cellStyle name="Notas 2 2 2 2 2 2 4 5 6" xfId="20415" xr:uid="{00000000-0005-0000-0000-0000CD4F0000}"/>
    <cellStyle name="Notas 2 2 2 2 2 2 4 6" xfId="20416" xr:uid="{00000000-0005-0000-0000-0000CE4F0000}"/>
    <cellStyle name="Notas 2 2 2 2 2 2 4 6 2" xfId="20417" xr:uid="{00000000-0005-0000-0000-0000CF4F0000}"/>
    <cellStyle name="Notas 2 2 2 2 2 2 4 6 3" xfId="20418" xr:uid="{00000000-0005-0000-0000-0000D04F0000}"/>
    <cellStyle name="Notas 2 2 2 2 2 2 4 6 4" xfId="20419" xr:uid="{00000000-0005-0000-0000-0000D14F0000}"/>
    <cellStyle name="Notas 2 2 2 2 2 2 4 6 5" xfId="20420" xr:uid="{00000000-0005-0000-0000-0000D24F0000}"/>
    <cellStyle name="Notas 2 2 2 2 2 2 4 6 6" xfId="20421" xr:uid="{00000000-0005-0000-0000-0000D34F0000}"/>
    <cellStyle name="Notas 2 2 2 2 2 2 4 7" xfId="20422" xr:uid="{00000000-0005-0000-0000-0000D44F0000}"/>
    <cellStyle name="Notas 2 2 2 2 2 2 4 7 2" xfId="20423" xr:uid="{00000000-0005-0000-0000-0000D54F0000}"/>
    <cellStyle name="Notas 2 2 2 2 2 2 4 7 3" xfId="20424" xr:uid="{00000000-0005-0000-0000-0000D64F0000}"/>
    <cellStyle name="Notas 2 2 2 2 2 2 4 7 4" xfId="20425" xr:uid="{00000000-0005-0000-0000-0000D74F0000}"/>
    <cellStyle name="Notas 2 2 2 2 2 2 4 7 5" xfId="20426" xr:uid="{00000000-0005-0000-0000-0000D84F0000}"/>
    <cellStyle name="Notas 2 2 2 2 2 2 4 7 6" xfId="20427" xr:uid="{00000000-0005-0000-0000-0000D94F0000}"/>
    <cellStyle name="Notas 2 2 2 2 2 2 4 8" xfId="20428" xr:uid="{00000000-0005-0000-0000-0000DA4F0000}"/>
    <cellStyle name="Notas 2 2 2 2 2 2 4 8 2" xfId="20429" xr:uid="{00000000-0005-0000-0000-0000DB4F0000}"/>
    <cellStyle name="Notas 2 2 2 2 2 2 4 8 3" xfId="20430" xr:uid="{00000000-0005-0000-0000-0000DC4F0000}"/>
    <cellStyle name="Notas 2 2 2 2 2 2 4 8 4" xfId="20431" xr:uid="{00000000-0005-0000-0000-0000DD4F0000}"/>
    <cellStyle name="Notas 2 2 2 2 2 2 4 8 5" xfId="20432" xr:uid="{00000000-0005-0000-0000-0000DE4F0000}"/>
    <cellStyle name="Notas 2 2 2 2 2 2 4 8 6" xfId="20433" xr:uid="{00000000-0005-0000-0000-0000DF4F0000}"/>
    <cellStyle name="Notas 2 2 2 2 2 2 4 9" xfId="20434" xr:uid="{00000000-0005-0000-0000-0000E04F0000}"/>
    <cellStyle name="Notas 2 2 2 2 2 2 5" xfId="20435" xr:uid="{00000000-0005-0000-0000-0000E14F0000}"/>
    <cellStyle name="Notas 2 2 2 2 2 2 5 10" xfId="20436" xr:uid="{00000000-0005-0000-0000-0000E24F0000}"/>
    <cellStyle name="Notas 2 2 2 2 2 2 5 11" xfId="20437" xr:uid="{00000000-0005-0000-0000-0000E34F0000}"/>
    <cellStyle name="Notas 2 2 2 2 2 2 5 12" xfId="20438" xr:uid="{00000000-0005-0000-0000-0000E44F0000}"/>
    <cellStyle name="Notas 2 2 2 2 2 2 5 13" xfId="20439" xr:uid="{00000000-0005-0000-0000-0000E54F0000}"/>
    <cellStyle name="Notas 2 2 2 2 2 2 5 2" xfId="20440" xr:uid="{00000000-0005-0000-0000-0000E64F0000}"/>
    <cellStyle name="Notas 2 2 2 2 2 2 5 2 2" xfId="20441" xr:uid="{00000000-0005-0000-0000-0000E74F0000}"/>
    <cellStyle name="Notas 2 2 2 2 2 2 5 2 3" xfId="20442" xr:uid="{00000000-0005-0000-0000-0000E84F0000}"/>
    <cellStyle name="Notas 2 2 2 2 2 2 5 2 4" xfId="20443" xr:uid="{00000000-0005-0000-0000-0000E94F0000}"/>
    <cellStyle name="Notas 2 2 2 2 2 2 5 2 5" xfId="20444" xr:uid="{00000000-0005-0000-0000-0000EA4F0000}"/>
    <cellStyle name="Notas 2 2 2 2 2 2 5 2 6" xfId="20445" xr:uid="{00000000-0005-0000-0000-0000EB4F0000}"/>
    <cellStyle name="Notas 2 2 2 2 2 2 5 3" xfId="20446" xr:uid="{00000000-0005-0000-0000-0000EC4F0000}"/>
    <cellStyle name="Notas 2 2 2 2 2 2 5 3 2" xfId="20447" xr:uid="{00000000-0005-0000-0000-0000ED4F0000}"/>
    <cellStyle name="Notas 2 2 2 2 2 2 5 3 3" xfId="20448" xr:uid="{00000000-0005-0000-0000-0000EE4F0000}"/>
    <cellStyle name="Notas 2 2 2 2 2 2 5 3 4" xfId="20449" xr:uid="{00000000-0005-0000-0000-0000EF4F0000}"/>
    <cellStyle name="Notas 2 2 2 2 2 2 5 3 5" xfId="20450" xr:uid="{00000000-0005-0000-0000-0000F04F0000}"/>
    <cellStyle name="Notas 2 2 2 2 2 2 5 3 6" xfId="20451" xr:uid="{00000000-0005-0000-0000-0000F14F0000}"/>
    <cellStyle name="Notas 2 2 2 2 2 2 5 4" xfId="20452" xr:uid="{00000000-0005-0000-0000-0000F24F0000}"/>
    <cellStyle name="Notas 2 2 2 2 2 2 5 4 2" xfId="20453" xr:uid="{00000000-0005-0000-0000-0000F34F0000}"/>
    <cellStyle name="Notas 2 2 2 2 2 2 5 4 3" xfId="20454" xr:uid="{00000000-0005-0000-0000-0000F44F0000}"/>
    <cellStyle name="Notas 2 2 2 2 2 2 5 4 4" xfId="20455" xr:uid="{00000000-0005-0000-0000-0000F54F0000}"/>
    <cellStyle name="Notas 2 2 2 2 2 2 5 4 5" xfId="20456" xr:uid="{00000000-0005-0000-0000-0000F64F0000}"/>
    <cellStyle name="Notas 2 2 2 2 2 2 5 4 6" xfId="20457" xr:uid="{00000000-0005-0000-0000-0000F74F0000}"/>
    <cellStyle name="Notas 2 2 2 2 2 2 5 5" xfId="20458" xr:uid="{00000000-0005-0000-0000-0000F84F0000}"/>
    <cellStyle name="Notas 2 2 2 2 2 2 5 5 2" xfId="20459" xr:uid="{00000000-0005-0000-0000-0000F94F0000}"/>
    <cellStyle name="Notas 2 2 2 2 2 2 5 5 3" xfId="20460" xr:uid="{00000000-0005-0000-0000-0000FA4F0000}"/>
    <cellStyle name="Notas 2 2 2 2 2 2 5 5 4" xfId="20461" xr:uid="{00000000-0005-0000-0000-0000FB4F0000}"/>
    <cellStyle name="Notas 2 2 2 2 2 2 5 5 5" xfId="20462" xr:uid="{00000000-0005-0000-0000-0000FC4F0000}"/>
    <cellStyle name="Notas 2 2 2 2 2 2 5 5 6" xfId="20463" xr:uid="{00000000-0005-0000-0000-0000FD4F0000}"/>
    <cellStyle name="Notas 2 2 2 2 2 2 5 6" xfId="20464" xr:uid="{00000000-0005-0000-0000-0000FE4F0000}"/>
    <cellStyle name="Notas 2 2 2 2 2 2 5 6 2" xfId="20465" xr:uid="{00000000-0005-0000-0000-0000FF4F0000}"/>
    <cellStyle name="Notas 2 2 2 2 2 2 5 6 3" xfId="20466" xr:uid="{00000000-0005-0000-0000-000000500000}"/>
    <cellStyle name="Notas 2 2 2 2 2 2 5 6 4" xfId="20467" xr:uid="{00000000-0005-0000-0000-000001500000}"/>
    <cellStyle name="Notas 2 2 2 2 2 2 5 6 5" xfId="20468" xr:uid="{00000000-0005-0000-0000-000002500000}"/>
    <cellStyle name="Notas 2 2 2 2 2 2 5 6 6" xfId="20469" xr:uid="{00000000-0005-0000-0000-000003500000}"/>
    <cellStyle name="Notas 2 2 2 2 2 2 5 7" xfId="20470" xr:uid="{00000000-0005-0000-0000-000004500000}"/>
    <cellStyle name="Notas 2 2 2 2 2 2 5 7 2" xfId="20471" xr:uid="{00000000-0005-0000-0000-000005500000}"/>
    <cellStyle name="Notas 2 2 2 2 2 2 5 7 3" xfId="20472" xr:uid="{00000000-0005-0000-0000-000006500000}"/>
    <cellStyle name="Notas 2 2 2 2 2 2 5 7 4" xfId="20473" xr:uid="{00000000-0005-0000-0000-000007500000}"/>
    <cellStyle name="Notas 2 2 2 2 2 2 5 7 5" xfId="20474" xr:uid="{00000000-0005-0000-0000-000008500000}"/>
    <cellStyle name="Notas 2 2 2 2 2 2 5 7 6" xfId="20475" xr:uid="{00000000-0005-0000-0000-000009500000}"/>
    <cellStyle name="Notas 2 2 2 2 2 2 5 8" xfId="20476" xr:uid="{00000000-0005-0000-0000-00000A500000}"/>
    <cellStyle name="Notas 2 2 2 2 2 2 5 8 2" xfId="20477" xr:uid="{00000000-0005-0000-0000-00000B500000}"/>
    <cellStyle name="Notas 2 2 2 2 2 2 5 8 3" xfId="20478" xr:uid="{00000000-0005-0000-0000-00000C500000}"/>
    <cellStyle name="Notas 2 2 2 2 2 2 5 8 4" xfId="20479" xr:uid="{00000000-0005-0000-0000-00000D500000}"/>
    <cellStyle name="Notas 2 2 2 2 2 2 5 8 5" xfId="20480" xr:uid="{00000000-0005-0000-0000-00000E500000}"/>
    <cellStyle name="Notas 2 2 2 2 2 2 5 8 6" xfId="20481" xr:uid="{00000000-0005-0000-0000-00000F500000}"/>
    <cellStyle name="Notas 2 2 2 2 2 2 5 9" xfId="20482" xr:uid="{00000000-0005-0000-0000-000010500000}"/>
    <cellStyle name="Notas 2 2 2 2 2 2 6" xfId="20483" xr:uid="{00000000-0005-0000-0000-000011500000}"/>
    <cellStyle name="Notas 2 2 2 2 2 2 6 10" xfId="20484" xr:uid="{00000000-0005-0000-0000-000012500000}"/>
    <cellStyle name="Notas 2 2 2 2 2 2 6 11" xfId="20485" xr:uid="{00000000-0005-0000-0000-000013500000}"/>
    <cellStyle name="Notas 2 2 2 2 2 2 6 12" xfId="20486" xr:uid="{00000000-0005-0000-0000-000014500000}"/>
    <cellStyle name="Notas 2 2 2 2 2 2 6 13" xfId="20487" xr:uid="{00000000-0005-0000-0000-000015500000}"/>
    <cellStyle name="Notas 2 2 2 2 2 2 6 2" xfId="20488" xr:uid="{00000000-0005-0000-0000-000016500000}"/>
    <cellStyle name="Notas 2 2 2 2 2 2 6 2 2" xfId="20489" xr:uid="{00000000-0005-0000-0000-000017500000}"/>
    <cellStyle name="Notas 2 2 2 2 2 2 6 2 3" xfId="20490" xr:uid="{00000000-0005-0000-0000-000018500000}"/>
    <cellStyle name="Notas 2 2 2 2 2 2 6 2 4" xfId="20491" xr:uid="{00000000-0005-0000-0000-000019500000}"/>
    <cellStyle name="Notas 2 2 2 2 2 2 6 2 5" xfId="20492" xr:uid="{00000000-0005-0000-0000-00001A500000}"/>
    <cellStyle name="Notas 2 2 2 2 2 2 6 2 6" xfId="20493" xr:uid="{00000000-0005-0000-0000-00001B500000}"/>
    <cellStyle name="Notas 2 2 2 2 2 2 6 3" xfId="20494" xr:uid="{00000000-0005-0000-0000-00001C500000}"/>
    <cellStyle name="Notas 2 2 2 2 2 2 6 3 2" xfId="20495" xr:uid="{00000000-0005-0000-0000-00001D500000}"/>
    <cellStyle name="Notas 2 2 2 2 2 2 6 3 3" xfId="20496" xr:uid="{00000000-0005-0000-0000-00001E500000}"/>
    <cellStyle name="Notas 2 2 2 2 2 2 6 3 4" xfId="20497" xr:uid="{00000000-0005-0000-0000-00001F500000}"/>
    <cellStyle name="Notas 2 2 2 2 2 2 6 3 5" xfId="20498" xr:uid="{00000000-0005-0000-0000-000020500000}"/>
    <cellStyle name="Notas 2 2 2 2 2 2 6 3 6" xfId="20499" xr:uid="{00000000-0005-0000-0000-000021500000}"/>
    <cellStyle name="Notas 2 2 2 2 2 2 6 4" xfId="20500" xr:uid="{00000000-0005-0000-0000-000022500000}"/>
    <cellStyle name="Notas 2 2 2 2 2 2 6 4 2" xfId="20501" xr:uid="{00000000-0005-0000-0000-000023500000}"/>
    <cellStyle name="Notas 2 2 2 2 2 2 6 4 3" xfId="20502" xr:uid="{00000000-0005-0000-0000-000024500000}"/>
    <cellStyle name="Notas 2 2 2 2 2 2 6 4 4" xfId="20503" xr:uid="{00000000-0005-0000-0000-000025500000}"/>
    <cellStyle name="Notas 2 2 2 2 2 2 6 4 5" xfId="20504" xr:uid="{00000000-0005-0000-0000-000026500000}"/>
    <cellStyle name="Notas 2 2 2 2 2 2 6 4 6" xfId="20505" xr:uid="{00000000-0005-0000-0000-000027500000}"/>
    <cellStyle name="Notas 2 2 2 2 2 2 6 5" xfId="20506" xr:uid="{00000000-0005-0000-0000-000028500000}"/>
    <cellStyle name="Notas 2 2 2 2 2 2 6 5 2" xfId="20507" xr:uid="{00000000-0005-0000-0000-000029500000}"/>
    <cellStyle name="Notas 2 2 2 2 2 2 6 5 3" xfId="20508" xr:uid="{00000000-0005-0000-0000-00002A500000}"/>
    <cellStyle name="Notas 2 2 2 2 2 2 6 5 4" xfId="20509" xr:uid="{00000000-0005-0000-0000-00002B500000}"/>
    <cellStyle name="Notas 2 2 2 2 2 2 6 5 5" xfId="20510" xr:uid="{00000000-0005-0000-0000-00002C500000}"/>
    <cellStyle name="Notas 2 2 2 2 2 2 6 5 6" xfId="20511" xr:uid="{00000000-0005-0000-0000-00002D500000}"/>
    <cellStyle name="Notas 2 2 2 2 2 2 6 6" xfId="20512" xr:uid="{00000000-0005-0000-0000-00002E500000}"/>
    <cellStyle name="Notas 2 2 2 2 2 2 6 6 2" xfId="20513" xr:uid="{00000000-0005-0000-0000-00002F500000}"/>
    <cellStyle name="Notas 2 2 2 2 2 2 6 6 3" xfId="20514" xr:uid="{00000000-0005-0000-0000-000030500000}"/>
    <cellStyle name="Notas 2 2 2 2 2 2 6 6 4" xfId="20515" xr:uid="{00000000-0005-0000-0000-000031500000}"/>
    <cellStyle name="Notas 2 2 2 2 2 2 6 6 5" xfId="20516" xr:uid="{00000000-0005-0000-0000-000032500000}"/>
    <cellStyle name="Notas 2 2 2 2 2 2 6 6 6" xfId="20517" xr:uid="{00000000-0005-0000-0000-000033500000}"/>
    <cellStyle name="Notas 2 2 2 2 2 2 6 7" xfId="20518" xr:uid="{00000000-0005-0000-0000-000034500000}"/>
    <cellStyle name="Notas 2 2 2 2 2 2 6 7 2" xfId="20519" xr:uid="{00000000-0005-0000-0000-000035500000}"/>
    <cellStyle name="Notas 2 2 2 2 2 2 6 7 3" xfId="20520" xr:uid="{00000000-0005-0000-0000-000036500000}"/>
    <cellStyle name="Notas 2 2 2 2 2 2 6 7 4" xfId="20521" xr:uid="{00000000-0005-0000-0000-000037500000}"/>
    <cellStyle name="Notas 2 2 2 2 2 2 6 7 5" xfId="20522" xr:uid="{00000000-0005-0000-0000-000038500000}"/>
    <cellStyle name="Notas 2 2 2 2 2 2 6 7 6" xfId="20523" xr:uid="{00000000-0005-0000-0000-000039500000}"/>
    <cellStyle name="Notas 2 2 2 2 2 2 6 8" xfId="20524" xr:uid="{00000000-0005-0000-0000-00003A500000}"/>
    <cellStyle name="Notas 2 2 2 2 2 2 6 8 2" xfId="20525" xr:uid="{00000000-0005-0000-0000-00003B500000}"/>
    <cellStyle name="Notas 2 2 2 2 2 2 6 8 3" xfId="20526" xr:uid="{00000000-0005-0000-0000-00003C500000}"/>
    <cellStyle name="Notas 2 2 2 2 2 2 6 8 4" xfId="20527" xr:uid="{00000000-0005-0000-0000-00003D500000}"/>
    <cellStyle name="Notas 2 2 2 2 2 2 6 8 5" xfId="20528" xr:uid="{00000000-0005-0000-0000-00003E500000}"/>
    <cellStyle name="Notas 2 2 2 2 2 2 6 8 6" xfId="20529" xr:uid="{00000000-0005-0000-0000-00003F500000}"/>
    <cellStyle name="Notas 2 2 2 2 2 2 6 9" xfId="20530" xr:uid="{00000000-0005-0000-0000-000040500000}"/>
    <cellStyle name="Notas 2 2 2 2 2 2 7" xfId="20531" xr:uid="{00000000-0005-0000-0000-000041500000}"/>
    <cellStyle name="Notas 2 2 2 2 2 2 7 10" xfId="20532" xr:uid="{00000000-0005-0000-0000-000042500000}"/>
    <cellStyle name="Notas 2 2 2 2 2 2 7 11" xfId="20533" xr:uid="{00000000-0005-0000-0000-000043500000}"/>
    <cellStyle name="Notas 2 2 2 2 2 2 7 12" xfId="20534" xr:uid="{00000000-0005-0000-0000-000044500000}"/>
    <cellStyle name="Notas 2 2 2 2 2 2 7 13" xfId="20535" xr:uid="{00000000-0005-0000-0000-000045500000}"/>
    <cellStyle name="Notas 2 2 2 2 2 2 7 2" xfId="20536" xr:uid="{00000000-0005-0000-0000-000046500000}"/>
    <cellStyle name="Notas 2 2 2 2 2 2 7 2 2" xfId="20537" xr:uid="{00000000-0005-0000-0000-000047500000}"/>
    <cellStyle name="Notas 2 2 2 2 2 2 7 2 3" xfId="20538" xr:uid="{00000000-0005-0000-0000-000048500000}"/>
    <cellStyle name="Notas 2 2 2 2 2 2 7 2 4" xfId="20539" xr:uid="{00000000-0005-0000-0000-000049500000}"/>
    <cellStyle name="Notas 2 2 2 2 2 2 7 2 5" xfId="20540" xr:uid="{00000000-0005-0000-0000-00004A500000}"/>
    <cellStyle name="Notas 2 2 2 2 2 2 7 2 6" xfId="20541" xr:uid="{00000000-0005-0000-0000-00004B500000}"/>
    <cellStyle name="Notas 2 2 2 2 2 2 7 3" xfId="20542" xr:uid="{00000000-0005-0000-0000-00004C500000}"/>
    <cellStyle name="Notas 2 2 2 2 2 2 7 3 2" xfId="20543" xr:uid="{00000000-0005-0000-0000-00004D500000}"/>
    <cellStyle name="Notas 2 2 2 2 2 2 7 3 3" xfId="20544" xr:uid="{00000000-0005-0000-0000-00004E500000}"/>
    <cellStyle name="Notas 2 2 2 2 2 2 7 3 4" xfId="20545" xr:uid="{00000000-0005-0000-0000-00004F500000}"/>
    <cellStyle name="Notas 2 2 2 2 2 2 7 3 5" xfId="20546" xr:uid="{00000000-0005-0000-0000-000050500000}"/>
    <cellStyle name="Notas 2 2 2 2 2 2 7 3 6" xfId="20547" xr:uid="{00000000-0005-0000-0000-000051500000}"/>
    <cellStyle name="Notas 2 2 2 2 2 2 7 4" xfId="20548" xr:uid="{00000000-0005-0000-0000-000052500000}"/>
    <cellStyle name="Notas 2 2 2 2 2 2 7 4 2" xfId="20549" xr:uid="{00000000-0005-0000-0000-000053500000}"/>
    <cellStyle name="Notas 2 2 2 2 2 2 7 4 3" xfId="20550" xr:uid="{00000000-0005-0000-0000-000054500000}"/>
    <cellStyle name="Notas 2 2 2 2 2 2 7 4 4" xfId="20551" xr:uid="{00000000-0005-0000-0000-000055500000}"/>
    <cellStyle name="Notas 2 2 2 2 2 2 7 4 5" xfId="20552" xr:uid="{00000000-0005-0000-0000-000056500000}"/>
    <cellStyle name="Notas 2 2 2 2 2 2 7 4 6" xfId="20553" xr:uid="{00000000-0005-0000-0000-000057500000}"/>
    <cellStyle name="Notas 2 2 2 2 2 2 7 5" xfId="20554" xr:uid="{00000000-0005-0000-0000-000058500000}"/>
    <cellStyle name="Notas 2 2 2 2 2 2 7 5 2" xfId="20555" xr:uid="{00000000-0005-0000-0000-000059500000}"/>
    <cellStyle name="Notas 2 2 2 2 2 2 7 5 3" xfId="20556" xr:uid="{00000000-0005-0000-0000-00005A500000}"/>
    <cellStyle name="Notas 2 2 2 2 2 2 7 5 4" xfId="20557" xr:uid="{00000000-0005-0000-0000-00005B500000}"/>
    <cellStyle name="Notas 2 2 2 2 2 2 7 5 5" xfId="20558" xr:uid="{00000000-0005-0000-0000-00005C500000}"/>
    <cellStyle name="Notas 2 2 2 2 2 2 7 5 6" xfId="20559" xr:uid="{00000000-0005-0000-0000-00005D500000}"/>
    <cellStyle name="Notas 2 2 2 2 2 2 7 6" xfId="20560" xr:uid="{00000000-0005-0000-0000-00005E500000}"/>
    <cellStyle name="Notas 2 2 2 2 2 2 7 6 2" xfId="20561" xr:uid="{00000000-0005-0000-0000-00005F500000}"/>
    <cellStyle name="Notas 2 2 2 2 2 2 7 6 3" xfId="20562" xr:uid="{00000000-0005-0000-0000-000060500000}"/>
    <cellStyle name="Notas 2 2 2 2 2 2 7 6 4" xfId="20563" xr:uid="{00000000-0005-0000-0000-000061500000}"/>
    <cellStyle name="Notas 2 2 2 2 2 2 7 6 5" xfId="20564" xr:uid="{00000000-0005-0000-0000-000062500000}"/>
    <cellStyle name="Notas 2 2 2 2 2 2 7 6 6" xfId="20565" xr:uid="{00000000-0005-0000-0000-000063500000}"/>
    <cellStyle name="Notas 2 2 2 2 2 2 7 7" xfId="20566" xr:uid="{00000000-0005-0000-0000-000064500000}"/>
    <cellStyle name="Notas 2 2 2 2 2 2 7 7 2" xfId="20567" xr:uid="{00000000-0005-0000-0000-000065500000}"/>
    <cellStyle name="Notas 2 2 2 2 2 2 7 7 3" xfId="20568" xr:uid="{00000000-0005-0000-0000-000066500000}"/>
    <cellStyle name="Notas 2 2 2 2 2 2 7 7 4" xfId="20569" xr:uid="{00000000-0005-0000-0000-000067500000}"/>
    <cellStyle name="Notas 2 2 2 2 2 2 7 7 5" xfId="20570" xr:uid="{00000000-0005-0000-0000-000068500000}"/>
    <cellStyle name="Notas 2 2 2 2 2 2 7 7 6" xfId="20571" xr:uid="{00000000-0005-0000-0000-000069500000}"/>
    <cellStyle name="Notas 2 2 2 2 2 2 7 8" xfId="20572" xr:uid="{00000000-0005-0000-0000-00006A500000}"/>
    <cellStyle name="Notas 2 2 2 2 2 2 7 8 2" xfId="20573" xr:uid="{00000000-0005-0000-0000-00006B500000}"/>
    <cellStyle name="Notas 2 2 2 2 2 2 7 8 3" xfId="20574" xr:uid="{00000000-0005-0000-0000-00006C500000}"/>
    <cellStyle name="Notas 2 2 2 2 2 2 7 8 4" xfId="20575" xr:uid="{00000000-0005-0000-0000-00006D500000}"/>
    <cellStyle name="Notas 2 2 2 2 2 2 7 8 5" xfId="20576" xr:uid="{00000000-0005-0000-0000-00006E500000}"/>
    <cellStyle name="Notas 2 2 2 2 2 2 7 8 6" xfId="20577" xr:uid="{00000000-0005-0000-0000-00006F500000}"/>
    <cellStyle name="Notas 2 2 2 2 2 2 7 9" xfId="20578" xr:uid="{00000000-0005-0000-0000-000070500000}"/>
    <cellStyle name="Notas 2 2 2 2 2 2 8" xfId="20579" xr:uid="{00000000-0005-0000-0000-000071500000}"/>
    <cellStyle name="Notas 2 2 2 2 2 2 8 2" xfId="20580" xr:uid="{00000000-0005-0000-0000-000072500000}"/>
    <cellStyle name="Notas 2 2 2 2 2 2 8 3" xfId="20581" xr:uid="{00000000-0005-0000-0000-000073500000}"/>
    <cellStyle name="Notas 2 2 2 2 2 2 8 4" xfId="20582" xr:uid="{00000000-0005-0000-0000-000074500000}"/>
    <cellStyle name="Notas 2 2 2 2 2 2 8 5" xfId="20583" xr:uid="{00000000-0005-0000-0000-000075500000}"/>
    <cellStyle name="Notas 2 2 2 2 2 2 8 6" xfId="20584" xr:uid="{00000000-0005-0000-0000-000076500000}"/>
    <cellStyle name="Notas 2 2 2 2 2 2 9" xfId="20585" xr:uid="{00000000-0005-0000-0000-000077500000}"/>
    <cellStyle name="Notas 2 2 2 2 2 2 9 2" xfId="20586" xr:uid="{00000000-0005-0000-0000-000078500000}"/>
    <cellStyle name="Notas 2 2 2 2 2 2 9 3" xfId="20587" xr:uid="{00000000-0005-0000-0000-000079500000}"/>
    <cellStyle name="Notas 2 2 2 2 2 2 9 4" xfId="20588" xr:uid="{00000000-0005-0000-0000-00007A500000}"/>
    <cellStyle name="Notas 2 2 2 2 2 2 9 5" xfId="20589" xr:uid="{00000000-0005-0000-0000-00007B500000}"/>
    <cellStyle name="Notas 2 2 2 2 2 2 9 6" xfId="20590" xr:uid="{00000000-0005-0000-0000-00007C500000}"/>
    <cellStyle name="Notas 2 2 2 2 2 20" xfId="20591" xr:uid="{00000000-0005-0000-0000-00007D500000}"/>
    <cellStyle name="Notas 2 2 2 2 2 3" xfId="20592" xr:uid="{00000000-0005-0000-0000-00007E500000}"/>
    <cellStyle name="Notas 2 2 2 2 2 3 10" xfId="20593" xr:uid="{00000000-0005-0000-0000-00007F500000}"/>
    <cellStyle name="Notas 2 2 2 2 2 3 11" xfId="20594" xr:uid="{00000000-0005-0000-0000-000080500000}"/>
    <cellStyle name="Notas 2 2 2 2 2 3 12" xfId="20595" xr:uid="{00000000-0005-0000-0000-000081500000}"/>
    <cellStyle name="Notas 2 2 2 2 2 3 13" xfId="20596" xr:uid="{00000000-0005-0000-0000-000082500000}"/>
    <cellStyle name="Notas 2 2 2 2 2 3 14" xfId="20597" xr:uid="{00000000-0005-0000-0000-000083500000}"/>
    <cellStyle name="Notas 2 2 2 2 2 3 2" xfId="20598" xr:uid="{00000000-0005-0000-0000-000084500000}"/>
    <cellStyle name="Notas 2 2 2 2 2 3 2 10" xfId="20599" xr:uid="{00000000-0005-0000-0000-000085500000}"/>
    <cellStyle name="Notas 2 2 2 2 2 3 2 11" xfId="20600" xr:uid="{00000000-0005-0000-0000-000086500000}"/>
    <cellStyle name="Notas 2 2 2 2 2 3 2 12" xfId="20601" xr:uid="{00000000-0005-0000-0000-000087500000}"/>
    <cellStyle name="Notas 2 2 2 2 2 3 2 13" xfId="20602" xr:uid="{00000000-0005-0000-0000-000088500000}"/>
    <cellStyle name="Notas 2 2 2 2 2 3 2 2" xfId="20603" xr:uid="{00000000-0005-0000-0000-000089500000}"/>
    <cellStyle name="Notas 2 2 2 2 2 3 2 2 2" xfId="20604" xr:uid="{00000000-0005-0000-0000-00008A500000}"/>
    <cellStyle name="Notas 2 2 2 2 2 3 2 2 3" xfId="20605" xr:uid="{00000000-0005-0000-0000-00008B500000}"/>
    <cellStyle name="Notas 2 2 2 2 2 3 2 2 4" xfId="20606" xr:uid="{00000000-0005-0000-0000-00008C500000}"/>
    <cellStyle name="Notas 2 2 2 2 2 3 2 2 5" xfId="20607" xr:uid="{00000000-0005-0000-0000-00008D500000}"/>
    <cellStyle name="Notas 2 2 2 2 2 3 2 2 6" xfId="20608" xr:uid="{00000000-0005-0000-0000-00008E500000}"/>
    <cellStyle name="Notas 2 2 2 2 2 3 2 3" xfId="20609" xr:uid="{00000000-0005-0000-0000-00008F500000}"/>
    <cellStyle name="Notas 2 2 2 2 2 3 2 3 2" xfId="20610" xr:uid="{00000000-0005-0000-0000-000090500000}"/>
    <cellStyle name="Notas 2 2 2 2 2 3 2 3 3" xfId="20611" xr:uid="{00000000-0005-0000-0000-000091500000}"/>
    <cellStyle name="Notas 2 2 2 2 2 3 2 3 4" xfId="20612" xr:uid="{00000000-0005-0000-0000-000092500000}"/>
    <cellStyle name="Notas 2 2 2 2 2 3 2 3 5" xfId="20613" xr:uid="{00000000-0005-0000-0000-000093500000}"/>
    <cellStyle name="Notas 2 2 2 2 2 3 2 3 6" xfId="20614" xr:uid="{00000000-0005-0000-0000-000094500000}"/>
    <cellStyle name="Notas 2 2 2 2 2 3 2 4" xfId="20615" xr:uid="{00000000-0005-0000-0000-000095500000}"/>
    <cellStyle name="Notas 2 2 2 2 2 3 2 4 2" xfId="20616" xr:uid="{00000000-0005-0000-0000-000096500000}"/>
    <cellStyle name="Notas 2 2 2 2 2 3 2 4 3" xfId="20617" xr:uid="{00000000-0005-0000-0000-000097500000}"/>
    <cellStyle name="Notas 2 2 2 2 2 3 2 4 4" xfId="20618" xr:uid="{00000000-0005-0000-0000-000098500000}"/>
    <cellStyle name="Notas 2 2 2 2 2 3 2 4 5" xfId="20619" xr:uid="{00000000-0005-0000-0000-000099500000}"/>
    <cellStyle name="Notas 2 2 2 2 2 3 2 4 6" xfId="20620" xr:uid="{00000000-0005-0000-0000-00009A500000}"/>
    <cellStyle name="Notas 2 2 2 2 2 3 2 5" xfId="20621" xr:uid="{00000000-0005-0000-0000-00009B500000}"/>
    <cellStyle name="Notas 2 2 2 2 2 3 2 5 2" xfId="20622" xr:uid="{00000000-0005-0000-0000-00009C500000}"/>
    <cellStyle name="Notas 2 2 2 2 2 3 2 5 3" xfId="20623" xr:uid="{00000000-0005-0000-0000-00009D500000}"/>
    <cellStyle name="Notas 2 2 2 2 2 3 2 5 4" xfId="20624" xr:uid="{00000000-0005-0000-0000-00009E500000}"/>
    <cellStyle name="Notas 2 2 2 2 2 3 2 5 5" xfId="20625" xr:uid="{00000000-0005-0000-0000-00009F500000}"/>
    <cellStyle name="Notas 2 2 2 2 2 3 2 5 6" xfId="20626" xr:uid="{00000000-0005-0000-0000-0000A0500000}"/>
    <cellStyle name="Notas 2 2 2 2 2 3 2 6" xfId="20627" xr:uid="{00000000-0005-0000-0000-0000A1500000}"/>
    <cellStyle name="Notas 2 2 2 2 2 3 2 6 2" xfId="20628" xr:uid="{00000000-0005-0000-0000-0000A2500000}"/>
    <cellStyle name="Notas 2 2 2 2 2 3 2 6 3" xfId="20629" xr:uid="{00000000-0005-0000-0000-0000A3500000}"/>
    <cellStyle name="Notas 2 2 2 2 2 3 2 6 4" xfId="20630" xr:uid="{00000000-0005-0000-0000-0000A4500000}"/>
    <cellStyle name="Notas 2 2 2 2 2 3 2 6 5" xfId="20631" xr:uid="{00000000-0005-0000-0000-0000A5500000}"/>
    <cellStyle name="Notas 2 2 2 2 2 3 2 6 6" xfId="20632" xr:uid="{00000000-0005-0000-0000-0000A6500000}"/>
    <cellStyle name="Notas 2 2 2 2 2 3 2 7" xfId="20633" xr:uid="{00000000-0005-0000-0000-0000A7500000}"/>
    <cellStyle name="Notas 2 2 2 2 2 3 2 7 2" xfId="20634" xr:uid="{00000000-0005-0000-0000-0000A8500000}"/>
    <cellStyle name="Notas 2 2 2 2 2 3 2 7 3" xfId="20635" xr:uid="{00000000-0005-0000-0000-0000A9500000}"/>
    <cellStyle name="Notas 2 2 2 2 2 3 2 7 4" xfId="20636" xr:uid="{00000000-0005-0000-0000-0000AA500000}"/>
    <cellStyle name="Notas 2 2 2 2 2 3 2 7 5" xfId="20637" xr:uid="{00000000-0005-0000-0000-0000AB500000}"/>
    <cellStyle name="Notas 2 2 2 2 2 3 2 7 6" xfId="20638" xr:uid="{00000000-0005-0000-0000-0000AC500000}"/>
    <cellStyle name="Notas 2 2 2 2 2 3 2 8" xfId="20639" xr:uid="{00000000-0005-0000-0000-0000AD500000}"/>
    <cellStyle name="Notas 2 2 2 2 2 3 2 8 2" xfId="20640" xr:uid="{00000000-0005-0000-0000-0000AE500000}"/>
    <cellStyle name="Notas 2 2 2 2 2 3 2 8 3" xfId="20641" xr:uid="{00000000-0005-0000-0000-0000AF500000}"/>
    <cellStyle name="Notas 2 2 2 2 2 3 2 8 4" xfId="20642" xr:uid="{00000000-0005-0000-0000-0000B0500000}"/>
    <cellStyle name="Notas 2 2 2 2 2 3 2 8 5" xfId="20643" xr:uid="{00000000-0005-0000-0000-0000B1500000}"/>
    <cellStyle name="Notas 2 2 2 2 2 3 2 8 6" xfId="20644" xr:uid="{00000000-0005-0000-0000-0000B2500000}"/>
    <cellStyle name="Notas 2 2 2 2 2 3 2 9" xfId="20645" xr:uid="{00000000-0005-0000-0000-0000B3500000}"/>
    <cellStyle name="Notas 2 2 2 2 2 3 3" xfId="20646" xr:uid="{00000000-0005-0000-0000-0000B4500000}"/>
    <cellStyle name="Notas 2 2 2 2 2 3 3 2" xfId="20647" xr:uid="{00000000-0005-0000-0000-0000B5500000}"/>
    <cellStyle name="Notas 2 2 2 2 2 3 3 3" xfId="20648" xr:uid="{00000000-0005-0000-0000-0000B6500000}"/>
    <cellStyle name="Notas 2 2 2 2 2 3 3 4" xfId="20649" xr:uid="{00000000-0005-0000-0000-0000B7500000}"/>
    <cellStyle name="Notas 2 2 2 2 2 3 3 5" xfId="20650" xr:uid="{00000000-0005-0000-0000-0000B8500000}"/>
    <cellStyle name="Notas 2 2 2 2 2 3 3 6" xfId="20651" xr:uid="{00000000-0005-0000-0000-0000B9500000}"/>
    <cellStyle name="Notas 2 2 2 2 2 3 4" xfId="20652" xr:uid="{00000000-0005-0000-0000-0000BA500000}"/>
    <cellStyle name="Notas 2 2 2 2 2 3 4 2" xfId="20653" xr:uid="{00000000-0005-0000-0000-0000BB500000}"/>
    <cellStyle name="Notas 2 2 2 2 2 3 4 3" xfId="20654" xr:uid="{00000000-0005-0000-0000-0000BC500000}"/>
    <cellStyle name="Notas 2 2 2 2 2 3 4 4" xfId="20655" xr:uid="{00000000-0005-0000-0000-0000BD500000}"/>
    <cellStyle name="Notas 2 2 2 2 2 3 4 5" xfId="20656" xr:uid="{00000000-0005-0000-0000-0000BE500000}"/>
    <cellStyle name="Notas 2 2 2 2 2 3 4 6" xfId="20657" xr:uid="{00000000-0005-0000-0000-0000BF500000}"/>
    <cellStyle name="Notas 2 2 2 2 2 3 5" xfId="20658" xr:uid="{00000000-0005-0000-0000-0000C0500000}"/>
    <cellStyle name="Notas 2 2 2 2 2 3 5 2" xfId="20659" xr:uid="{00000000-0005-0000-0000-0000C1500000}"/>
    <cellStyle name="Notas 2 2 2 2 2 3 5 3" xfId="20660" xr:uid="{00000000-0005-0000-0000-0000C2500000}"/>
    <cellStyle name="Notas 2 2 2 2 2 3 5 4" xfId="20661" xr:uid="{00000000-0005-0000-0000-0000C3500000}"/>
    <cellStyle name="Notas 2 2 2 2 2 3 5 5" xfId="20662" xr:uid="{00000000-0005-0000-0000-0000C4500000}"/>
    <cellStyle name="Notas 2 2 2 2 2 3 5 6" xfId="20663" xr:uid="{00000000-0005-0000-0000-0000C5500000}"/>
    <cellStyle name="Notas 2 2 2 2 2 3 6" xfId="20664" xr:uid="{00000000-0005-0000-0000-0000C6500000}"/>
    <cellStyle name="Notas 2 2 2 2 2 3 6 2" xfId="20665" xr:uid="{00000000-0005-0000-0000-0000C7500000}"/>
    <cellStyle name="Notas 2 2 2 2 2 3 6 3" xfId="20666" xr:uid="{00000000-0005-0000-0000-0000C8500000}"/>
    <cellStyle name="Notas 2 2 2 2 2 3 6 4" xfId="20667" xr:uid="{00000000-0005-0000-0000-0000C9500000}"/>
    <cellStyle name="Notas 2 2 2 2 2 3 6 5" xfId="20668" xr:uid="{00000000-0005-0000-0000-0000CA500000}"/>
    <cellStyle name="Notas 2 2 2 2 2 3 6 6" xfId="20669" xr:uid="{00000000-0005-0000-0000-0000CB500000}"/>
    <cellStyle name="Notas 2 2 2 2 2 3 7" xfId="20670" xr:uid="{00000000-0005-0000-0000-0000CC500000}"/>
    <cellStyle name="Notas 2 2 2 2 2 3 7 2" xfId="20671" xr:uid="{00000000-0005-0000-0000-0000CD500000}"/>
    <cellStyle name="Notas 2 2 2 2 2 3 7 3" xfId="20672" xr:uid="{00000000-0005-0000-0000-0000CE500000}"/>
    <cellStyle name="Notas 2 2 2 2 2 3 7 4" xfId="20673" xr:uid="{00000000-0005-0000-0000-0000CF500000}"/>
    <cellStyle name="Notas 2 2 2 2 2 3 7 5" xfId="20674" xr:uid="{00000000-0005-0000-0000-0000D0500000}"/>
    <cellStyle name="Notas 2 2 2 2 2 3 7 6" xfId="20675" xr:uid="{00000000-0005-0000-0000-0000D1500000}"/>
    <cellStyle name="Notas 2 2 2 2 2 3 8" xfId="20676" xr:uid="{00000000-0005-0000-0000-0000D2500000}"/>
    <cellStyle name="Notas 2 2 2 2 2 3 8 2" xfId="20677" xr:uid="{00000000-0005-0000-0000-0000D3500000}"/>
    <cellStyle name="Notas 2 2 2 2 2 3 8 3" xfId="20678" xr:uid="{00000000-0005-0000-0000-0000D4500000}"/>
    <cellStyle name="Notas 2 2 2 2 2 3 8 4" xfId="20679" xr:uid="{00000000-0005-0000-0000-0000D5500000}"/>
    <cellStyle name="Notas 2 2 2 2 2 3 8 5" xfId="20680" xr:uid="{00000000-0005-0000-0000-0000D6500000}"/>
    <cellStyle name="Notas 2 2 2 2 2 3 8 6" xfId="20681" xr:uid="{00000000-0005-0000-0000-0000D7500000}"/>
    <cellStyle name="Notas 2 2 2 2 2 3 9" xfId="20682" xr:uid="{00000000-0005-0000-0000-0000D8500000}"/>
    <cellStyle name="Notas 2 2 2 2 2 3 9 2" xfId="20683" xr:uid="{00000000-0005-0000-0000-0000D9500000}"/>
    <cellStyle name="Notas 2 2 2 2 2 3 9 3" xfId="20684" xr:uid="{00000000-0005-0000-0000-0000DA500000}"/>
    <cellStyle name="Notas 2 2 2 2 2 3 9 4" xfId="20685" xr:uid="{00000000-0005-0000-0000-0000DB500000}"/>
    <cellStyle name="Notas 2 2 2 2 2 3 9 5" xfId="20686" xr:uid="{00000000-0005-0000-0000-0000DC500000}"/>
    <cellStyle name="Notas 2 2 2 2 2 3 9 6" xfId="20687" xr:uid="{00000000-0005-0000-0000-0000DD500000}"/>
    <cellStyle name="Notas 2 2 2 2 2 4" xfId="20688" xr:uid="{00000000-0005-0000-0000-0000DE500000}"/>
    <cellStyle name="Notas 2 2 2 2 2 4 10" xfId="20689" xr:uid="{00000000-0005-0000-0000-0000DF500000}"/>
    <cellStyle name="Notas 2 2 2 2 2 4 11" xfId="20690" xr:uid="{00000000-0005-0000-0000-0000E0500000}"/>
    <cellStyle name="Notas 2 2 2 2 2 4 12" xfId="20691" xr:uid="{00000000-0005-0000-0000-0000E1500000}"/>
    <cellStyle name="Notas 2 2 2 2 2 4 13" xfId="20692" xr:uid="{00000000-0005-0000-0000-0000E2500000}"/>
    <cellStyle name="Notas 2 2 2 2 2 4 2" xfId="20693" xr:uid="{00000000-0005-0000-0000-0000E3500000}"/>
    <cellStyle name="Notas 2 2 2 2 2 4 2 2" xfId="20694" xr:uid="{00000000-0005-0000-0000-0000E4500000}"/>
    <cellStyle name="Notas 2 2 2 2 2 4 2 3" xfId="20695" xr:uid="{00000000-0005-0000-0000-0000E5500000}"/>
    <cellStyle name="Notas 2 2 2 2 2 4 2 4" xfId="20696" xr:uid="{00000000-0005-0000-0000-0000E6500000}"/>
    <cellStyle name="Notas 2 2 2 2 2 4 2 5" xfId="20697" xr:uid="{00000000-0005-0000-0000-0000E7500000}"/>
    <cellStyle name="Notas 2 2 2 2 2 4 2 6" xfId="20698" xr:uid="{00000000-0005-0000-0000-0000E8500000}"/>
    <cellStyle name="Notas 2 2 2 2 2 4 3" xfId="20699" xr:uid="{00000000-0005-0000-0000-0000E9500000}"/>
    <cellStyle name="Notas 2 2 2 2 2 4 3 2" xfId="20700" xr:uid="{00000000-0005-0000-0000-0000EA500000}"/>
    <cellStyle name="Notas 2 2 2 2 2 4 3 3" xfId="20701" xr:uid="{00000000-0005-0000-0000-0000EB500000}"/>
    <cellStyle name="Notas 2 2 2 2 2 4 3 4" xfId="20702" xr:uid="{00000000-0005-0000-0000-0000EC500000}"/>
    <cellStyle name="Notas 2 2 2 2 2 4 3 5" xfId="20703" xr:uid="{00000000-0005-0000-0000-0000ED500000}"/>
    <cellStyle name="Notas 2 2 2 2 2 4 3 6" xfId="20704" xr:uid="{00000000-0005-0000-0000-0000EE500000}"/>
    <cellStyle name="Notas 2 2 2 2 2 4 4" xfId="20705" xr:uid="{00000000-0005-0000-0000-0000EF500000}"/>
    <cellStyle name="Notas 2 2 2 2 2 4 4 2" xfId="20706" xr:uid="{00000000-0005-0000-0000-0000F0500000}"/>
    <cellStyle name="Notas 2 2 2 2 2 4 4 3" xfId="20707" xr:uid="{00000000-0005-0000-0000-0000F1500000}"/>
    <cellStyle name="Notas 2 2 2 2 2 4 4 4" xfId="20708" xr:uid="{00000000-0005-0000-0000-0000F2500000}"/>
    <cellStyle name="Notas 2 2 2 2 2 4 4 5" xfId="20709" xr:uid="{00000000-0005-0000-0000-0000F3500000}"/>
    <cellStyle name="Notas 2 2 2 2 2 4 4 6" xfId="20710" xr:uid="{00000000-0005-0000-0000-0000F4500000}"/>
    <cellStyle name="Notas 2 2 2 2 2 4 5" xfId="20711" xr:uid="{00000000-0005-0000-0000-0000F5500000}"/>
    <cellStyle name="Notas 2 2 2 2 2 4 5 2" xfId="20712" xr:uid="{00000000-0005-0000-0000-0000F6500000}"/>
    <cellStyle name="Notas 2 2 2 2 2 4 5 3" xfId="20713" xr:uid="{00000000-0005-0000-0000-0000F7500000}"/>
    <cellStyle name="Notas 2 2 2 2 2 4 5 4" xfId="20714" xr:uid="{00000000-0005-0000-0000-0000F8500000}"/>
    <cellStyle name="Notas 2 2 2 2 2 4 5 5" xfId="20715" xr:uid="{00000000-0005-0000-0000-0000F9500000}"/>
    <cellStyle name="Notas 2 2 2 2 2 4 5 6" xfId="20716" xr:uid="{00000000-0005-0000-0000-0000FA500000}"/>
    <cellStyle name="Notas 2 2 2 2 2 4 6" xfId="20717" xr:uid="{00000000-0005-0000-0000-0000FB500000}"/>
    <cellStyle name="Notas 2 2 2 2 2 4 6 2" xfId="20718" xr:uid="{00000000-0005-0000-0000-0000FC500000}"/>
    <cellStyle name="Notas 2 2 2 2 2 4 6 3" xfId="20719" xr:uid="{00000000-0005-0000-0000-0000FD500000}"/>
    <cellStyle name="Notas 2 2 2 2 2 4 6 4" xfId="20720" xr:uid="{00000000-0005-0000-0000-0000FE500000}"/>
    <cellStyle name="Notas 2 2 2 2 2 4 6 5" xfId="20721" xr:uid="{00000000-0005-0000-0000-0000FF500000}"/>
    <cellStyle name="Notas 2 2 2 2 2 4 6 6" xfId="20722" xr:uid="{00000000-0005-0000-0000-000000510000}"/>
    <cellStyle name="Notas 2 2 2 2 2 4 7" xfId="20723" xr:uid="{00000000-0005-0000-0000-000001510000}"/>
    <cellStyle name="Notas 2 2 2 2 2 4 7 2" xfId="20724" xr:uid="{00000000-0005-0000-0000-000002510000}"/>
    <cellStyle name="Notas 2 2 2 2 2 4 7 3" xfId="20725" xr:uid="{00000000-0005-0000-0000-000003510000}"/>
    <cellStyle name="Notas 2 2 2 2 2 4 7 4" xfId="20726" xr:uid="{00000000-0005-0000-0000-000004510000}"/>
    <cellStyle name="Notas 2 2 2 2 2 4 7 5" xfId="20727" xr:uid="{00000000-0005-0000-0000-000005510000}"/>
    <cellStyle name="Notas 2 2 2 2 2 4 7 6" xfId="20728" xr:uid="{00000000-0005-0000-0000-000006510000}"/>
    <cellStyle name="Notas 2 2 2 2 2 4 8" xfId="20729" xr:uid="{00000000-0005-0000-0000-000007510000}"/>
    <cellStyle name="Notas 2 2 2 2 2 4 8 2" xfId="20730" xr:uid="{00000000-0005-0000-0000-000008510000}"/>
    <cellStyle name="Notas 2 2 2 2 2 4 8 3" xfId="20731" xr:uid="{00000000-0005-0000-0000-000009510000}"/>
    <cellStyle name="Notas 2 2 2 2 2 4 8 4" xfId="20732" xr:uid="{00000000-0005-0000-0000-00000A510000}"/>
    <cellStyle name="Notas 2 2 2 2 2 4 8 5" xfId="20733" xr:uid="{00000000-0005-0000-0000-00000B510000}"/>
    <cellStyle name="Notas 2 2 2 2 2 4 8 6" xfId="20734" xr:uid="{00000000-0005-0000-0000-00000C510000}"/>
    <cellStyle name="Notas 2 2 2 2 2 4 9" xfId="20735" xr:uid="{00000000-0005-0000-0000-00000D510000}"/>
    <cellStyle name="Notas 2 2 2 2 2 5" xfId="20736" xr:uid="{00000000-0005-0000-0000-00000E510000}"/>
    <cellStyle name="Notas 2 2 2 2 2 5 10" xfId="20737" xr:uid="{00000000-0005-0000-0000-00000F510000}"/>
    <cellStyle name="Notas 2 2 2 2 2 5 11" xfId="20738" xr:uid="{00000000-0005-0000-0000-000010510000}"/>
    <cellStyle name="Notas 2 2 2 2 2 5 12" xfId="20739" xr:uid="{00000000-0005-0000-0000-000011510000}"/>
    <cellStyle name="Notas 2 2 2 2 2 5 13" xfId="20740" xr:uid="{00000000-0005-0000-0000-000012510000}"/>
    <cellStyle name="Notas 2 2 2 2 2 5 2" xfId="20741" xr:uid="{00000000-0005-0000-0000-000013510000}"/>
    <cellStyle name="Notas 2 2 2 2 2 5 2 2" xfId="20742" xr:uid="{00000000-0005-0000-0000-000014510000}"/>
    <cellStyle name="Notas 2 2 2 2 2 5 2 3" xfId="20743" xr:uid="{00000000-0005-0000-0000-000015510000}"/>
    <cellStyle name="Notas 2 2 2 2 2 5 2 4" xfId="20744" xr:uid="{00000000-0005-0000-0000-000016510000}"/>
    <cellStyle name="Notas 2 2 2 2 2 5 2 5" xfId="20745" xr:uid="{00000000-0005-0000-0000-000017510000}"/>
    <cellStyle name="Notas 2 2 2 2 2 5 2 6" xfId="20746" xr:uid="{00000000-0005-0000-0000-000018510000}"/>
    <cellStyle name="Notas 2 2 2 2 2 5 3" xfId="20747" xr:uid="{00000000-0005-0000-0000-000019510000}"/>
    <cellStyle name="Notas 2 2 2 2 2 5 3 2" xfId="20748" xr:uid="{00000000-0005-0000-0000-00001A510000}"/>
    <cellStyle name="Notas 2 2 2 2 2 5 3 3" xfId="20749" xr:uid="{00000000-0005-0000-0000-00001B510000}"/>
    <cellStyle name="Notas 2 2 2 2 2 5 3 4" xfId="20750" xr:uid="{00000000-0005-0000-0000-00001C510000}"/>
    <cellStyle name="Notas 2 2 2 2 2 5 3 5" xfId="20751" xr:uid="{00000000-0005-0000-0000-00001D510000}"/>
    <cellStyle name="Notas 2 2 2 2 2 5 3 6" xfId="20752" xr:uid="{00000000-0005-0000-0000-00001E510000}"/>
    <cellStyle name="Notas 2 2 2 2 2 5 4" xfId="20753" xr:uid="{00000000-0005-0000-0000-00001F510000}"/>
    <cellStyle name="Notas 2 2 2 2 2 5 4 2" xfId="20754" xr:uid="{00000000-0005-0000-0000-000020510000}"/>
    <cellStyle name="Notas 2 2 2 2 2 5 4 3" xfId="20755" xr:uid="{00000000-0005-0000-0000-000021510000}"/>
    <cellStyle name="Notas 2 2 2 2 2 5 4 4" xfId="20756" xr:uid="{00000000-0005-0000-0000-000022510000}"/>
    <cellStyle name="Notas 2 2 2 2 2 5 4 5" xfId="20757" xr:uid="{00000000-0005-0000-0000-000023510000}"/>
    <cellStyle name="Notas 2 2 2 2 2 5 4 6" xfId="20758" xr:uid="{00000000-0005-0000-0000-000024510000}"/>
    <cellStyle name="Notas 2 2 2 2 2 5 5" xfId="20759" xr:uid="{00000000-0005-0000-0000-000025510000}"/>
    <cellStyle name="Notas 2 2 2 2 2 5 5 2" xfId="20760" xr:uid="{00000000-0005-0000-0000-000026510000}"/>
    <cellStyle name="Notas 2 2 2 2 2 5 5 3" xfId="20761" xr:uid="{00000000-0005-0000-0000-000027510000}"/>
    <cellStyle name="Notas 2 2 2 2 2 5 5 4" xfId="20762" xr:uid="{00000000-0005-0000-0000-000028510000}"/>
    <cellStyle name="Notas 2 2 2 2 2 5 5 5" xfId="20763" xr:uid="{00000000-0005-0000-0000-000029510000}"/>
    <cellStyle name="Notas 2 2 2 2 2 5 5 6" xfId="20764" xr:uid="{00000000-0005-0000-0000-00002A510000}"/>
    <cellStyle name="Notas 2 2 2 2 2 5 6" xfId="20765" xr:uid="{00000000-0005-0000-0000-00002B510000}"/>
    <cellStyle name="Notas 2 2 2 2 2 5 6 2" xfId="20766" xr:uid="{00000000-0005-0000-0000-00002C510000}"/>
    <cellStyle name="Notas 2 2 2 2 2 5 6 3" xfId="20767" xr:uid="{00000000-0005-0000-0000-00002D510000}"/>
    <cellStyle name="Notas 2 2 2 2 2 5 6 4" xfId="20768" xr:uid="{00000000-0005-0000-0000-00002E510000}"/>
    <cellStyle name="Notas 2 2 2 2 2 5 6 5" xfId="20769" xr:uid="{00000000-0005-0000-0000-00002F510000}"/>
    <cellStyle name="Notas 2 2 2 2 2 5 6 6" xfId="20770" xr:uid="{00000000-0005-0000-0000-000030510000}"/>
    <cellStyle name="Notas 2 2 2 2 2 5 7" xfId="20771" xr:uid="{00000000-0005-0000-0000-000031510000}"/>
    <cellStyle name="Notas 2 2 2 2 2 5 7 2" xfId="20772" xr:uid="{00000000-0005-0000-0000-000032510000}"/>
    <cellStyle name="Notas 2 2 2 2 2 5 7 3" xfId="20773" xr:uid="{00000000-0005-0000-0000-000033510000}"/>
    <cellStyle name="Notas 2 2 2 2 2 5 7 4" xfId="20774" xr:uid="{00000000-0005-0000-0000-000034510000}"/>
    <cellStyle name="Notas 2 2 2 2 2 5 7 5" xfId="20775" xr:uid="{00000000-0005-0000-0000-000035510000}"/>
    <cellStyle name="Notas 2 2 2 2 2 5 7 6" xfId="20776" xr:uid="{00000000-0005-0000-0000-000036510000}"/>
    <cellStyle name="Notas 2 2 2 2 2 5 8" xfId="20777" xr:uid="{00000000-0005-0000-0000-000037510000}"/>
    <cellStyle name="Notas 2 2 2 2 2 5 8 2" xfId="20778" xr:uid="{00000000-0005-0000-0000-000038510000}"/>
    <cellStyle name="Notas 2 2 2 2 2 5 8 3" xfId="20779" xr:uid="{00000000-0005-0000-0000-000039510000}"/>
    <cellStyle name="Notas 2 2 2 2 2 5 8 4" xfId="20780" xr:uid="{00000000-0005-0000-0000-00003A510000}"/>
    <cellStyle name="Notas 2 2 2 2 2 5 8 5" xfId="20781" xr:uid="{00000000-0005-0000-0000-00003B510000}"/>
    <cellStyle name="Notas 2 2 2 2 2 5 8 6" xfId="20782" xr:uid="{00000000-0005-0000-0000-00003C510000}"/>
    <cellStyle name="Notas 2 2 2 2 2 5 9" xfId="20783" xr:uid="{00000000-0005-0000-0000-00003D510000}"/>
    <cellStyle name="Notas 2 2 2 2 2 6" xfId="20784" xr:uid="{00000000-0005-0000-0000-00003E510000}"/>
    <cellStyle name="Notas 2 2 2 2 2 6 10" xfId="20785" xr:uid="{00000000-0005-0000-0000-00003F510000}"/>
    <cellStyle name="Notas 2 2 2 2 2 6 11" xfId="20786" xr:uid="{00000000-0005-0000-0000-000040510000}"/>
    <cellStyle name="Notas 2 2 2 2 2 6 12" xfId="20787" xr:uid="{00000000-0005-0000-0000-000041510000}"/>
    <cellStyle name="Notas 2 2 2 2 2 6 13" xfId="20788" xr:uid="{00000000-0005-0000-0000-000042510000}"/>
    <cellStyle name="Notas 2 2 2 2 2 6 2" xfId="20789" xr:uid="{00000000-0005-0000-0000-000043510000}"/>
    <cellStyle name="Notas 2 2 2 2 2 6 2 2" xfId="20790" xr:uid="{00000000-0005-0000-0000-000044510000}"/>
    <cellStyle name="Notas 2 2 2 2 2 6 2 3" xfId="20791" xr:uid="{00000000-0005-0000-0000-000045510000}"/>
    <cellStyle name="Notas 2 2 2 2 2 6 2 4" xfId="20792" xr:uid="{00000000-0005-0000-0000-000046510000}"/>
    <cellStyle name="Notas 2 2 2 2 2 6 2 5" xfId="20793" xr:uid="{00000000-0005-0000-0000-000047510000}"/>
    <cellStyle name="Notas 2 2 2 2 2 6 2 6" xfId="20794" xr:uid="{00000000-0005-0000-0000-000048510000}"/>
    <cellStyle name="Notas 2 2 2 2 2 6 3" xfId="20795" xr:uid="{00000000-0005-0000-0000-000049510000}"/>
    <cellStyle name="Notas 2 2 2 2 2 6 3 2" xfId="20796" xr:uid="{00000000-0005-0000-0000-00004A510000}"/>
    <cellStyle name="Notas 2 2 2 2 2 6 3 3" xfId="20797" xr:uid="{00000000-0005-0000-0000-00004B510000}"/>
    <cellStyle name="Notas 2 2 2 2 2 6 3 4" xfId="20798" xr:uid="{00000000-0005-0000-0000-00004C510000}"/>
    <cellStyle name="Notas 2 2 2 2 2 6 3 5" xfId="20799" xr:uid="{00000000-0005-0000-0000-00004D510000}"/>
    <cellStyle name="Notas 2 2 2 2 2 6 3 6" xfId="20800" xr:uid="{00000000-0005-0000-0000-00004E510000}"/>
    <cellStyle name="Notas 2 2 2 2 2 6 4" xfId="20801" xr:uid="{00000000-0005-0000-0000-00004F510000}"/>
    <cellStyle name="Notas 2 2 2 2 2 6 4 2" xfId="20802" xr:uid="{00000000-0005-0000-0000-000050510000}"/>
    <cellStyle name="Notas 2 2 2 2 2 6 4 3" xfId="20803" xr:uid="{00000000-0005-0000-0000-000051510000}"/>
    <cellStyle name="Notas 2 2 2 2 2 6 4 4" xfId="20804" xr:uid="{00000000-0005-0000-0000-000052510000}"/>
    <cellStyle name="Notas 2 2 2 2 2 6 4 5" xfId="20805" xr:uid="{00000000-0005-0000-0000-000053510000}"/>
    <cellStyle name="Notas 2 2 2 2 2 6 4 6" xfId="20806" xr:uid="{00000000-0005-0000-0000-000054510000}"/>
    <cellStyle name="Notas 2 2 2 2 2 6 5" xfId="20807" xr:uid="{00000000-0005-0000-0000-000055510000}"/>
    <cellStyle name="Notas 2 2 2 2 2 6 5 2" xfId="20808" xr:uid="{00000000-0005-0000-0000-000056510000}"/>
    <cellStyle name="Notas 2 2 2 2 2 6 5 3" xfId="20809" xr:uid="{00000000-0005-0000-0000-000057510000}"/>
    <cellStyle name="Notas 2 2 2 2 2 6 5 4" xfId="20810" xr:uid="{00000000-0005-0000-0000-000058510000}"/>
    <cellStyle name="Notas 2 2 2 2 2 6 5 5" xfId="20811" xr:uid="{00000000-0005-0000-0000-000059510000}"/>
    <cellStyle name="Notas 2 2 2 2 2 6 5 6" xfId="20812" xr:uid="{00000000-0005-0000-0000-00005A510000}"/>
    <cellStyle name="Notas 2 2 2 2 2 6 6" xfId="20813" xr:uid="{00000000-0005-0000-0000-00005B510000}"/>
    <cellStyle name="Notas 2 2 2 2 2 6 6 2" xfId="20814" xr:uid="{00000000-0005-0000-0000-00005C510000}"/>
    <cellStyle name="Notas 2 2 2 2 2 6 6 3" xfId="20815" xr:uid="{00000000-0005-0000-0000-00005D510000}"/>
    <cellStyle name="Notas 2 2 2 2 2 6 6 4" xfId="20816" xr:uid="{00000000-0005-0000-0000-00005E510000}"/>
    <cellStyle name="Notas 2 2 2 2 2 6 6 5" xfId="20817" xr:uid="{00000000-0005-0000-0000-00005F510000}"/>
    <cellStyle name="Notas 2 2 2 2 2 6 6 6" xfId="20818" xr:uid="{00000000-0005-0000-0000-000060510000}"/>
    <cellStyle name="Notas 2 2 2 2 2 6 7" xfId="20819" xr:uid="{00000000-0005-0000-0000-000061510000}"/>
    <cellStyle name="Notas 2 2 2 2 2 6 7 2" xfId="20820" xr:uid="{00000000-0005-0000-0000-000062510000}"/>
    <cellStyle name="Notas 2 2 2 2 2 6 7 3" xfId="20821" xr:uid="{00000000-0005-0000-0000-000063510000}"/>
    <cellStyle name="Notas 2 2 2 2 2 6 7 4" xfId="20822" xr:uid="{00000000-0005-0000-0000-000064510000}"/>
    <cellStyle name="Notas 2 2 2 2 2 6 7 5" xfId="20823" xr:uid="{00000000-0005-0000-0000-000065510000}"/>
    <cellStyle name="Notas 2 2 2 2 2 6 7 6" xfId="20824" xr:uid="{00000000-0005-0000-0000-000066510000}"/>
    <cellStyle name="Notas 2 2 2 2 2 6 8" xfId="20825" xr:uid="{00000000-0005-0000-0000-000067510000}"/>
    <cellStyle name="Notas 2 2 2 2 2 6 8 2" xfId="20826" xr:uid="{00000000-0005-0000-0000-000068510000}"/>
    <cellStyle name="Notas 2 2 2 2 2 6 8 3" xfId="20827" xr:uid="{00000000-0005-0000-0000-000069510000}"/>
    <cellStyle name="Notas 2 2 2 2 2 6 8 4" xfId="20828" xr:uid="{00000000-0005-0000-0000-00006A510000}"/>
    <cellStyle name="Notas 2 2 2 2 2 6 8 5" xfId="20829" xr:uid="{00000000-0005-0000-0000-00006B510000}"/>
    <cellStyle name="Notas 2 2 2 2 2 6 8 6" xfId="20830" xr:uid="{00000000-0005-0000-0000-00006C510000}"/>
    <cellStyle name="Notas 2 2 2 2 2 6 9" xfId="20831" xr:uid="{00000000-0005-0000-0000-00006D510000}"/>
    <cellStyle name="Notas 2 2 2 2 2 7" xfId="20832" xr:uid="{00000000-0005-0000-0000-00006E510000}"/>
    <cellStyle name="Notas 2 2 2 2 2 7 10" xfId="20833" xr:uid="{00000000-0005-0000-0000-00006F510000}"/>
    <cellStyle name="Notas 2 2 2 2 2 7 11" xfId="20834" xr:uid="{00000000-0005-0000-0000-000070510000}"/>
    <cellStyle name="Notas 2 2 2 2 2 7 12" xfId="20835" xr:uid="{00000000-0005-0000-0000-000071510000}"/>
    <cellStyle name="Notas 2 2 2 2 2 7 13" xfId="20836" xr:uid="{00000000-0005-0000-0000-000072510000}"/>
    <cellStyle name="Notas 2 2 2 2 2 7 2" xfId="20837" xr:uid="{00000000-0005-0000-0000-000073510000}"/>
    <cellStyle name="Notas 2 2 2 2 2 7 2 2" xfId="20838" xr:uid="{00000000-0005-0000-0000-000074510000}"/>
    <cellStyle name="Notas 2 2 2 2 2 7 2 3" xfId="20839" xr:uid="{00000000-0005-0000-0000-000075510000}"/>
    <cellStyle name="Notas 2 2 2 2 2 7 2 4" xfId="20840" xr:uid="{00000000-0005-0000-0000-000076510000}"/>
    <cellStyle name="Notas 2 2 2 2 2 7 2 5" xfId="20841" xr:uid="{00000000-0005-0000-0000-000077510000}"/>
    <cellStyle name="Notas 2 2 2 2 2 7 2 6" xfId="20842" xr:uid="{00000000-0005-0000-0000-000078510000}"/>
    <cellStyle name="Notas 2 2 2 2 2 7 3" xfId="20843" xr:uid="{00000000-0005-0000-0000-000079510000}"/>
    <cellStyle name="Notas 2 2 2 2 2 7 3 2" xfId="20844" xr:uid="{00000000-0005-0000-0000-00007A510000}"/>
    <cellStyle name="Notas 2 2 2 2 2 7 3 3" xfId="20845" xr:uid="{00000000-0005-0000-0000-00007B510000}"/>
    <cellStyle name="Notas 2 2 2 2 2 7 3 4" xfId="20846" xr:uid="{00000000-0005-0000-0000-00007C510000}"/>
    <cellStyle name="Notas 2 2 2 2 2 7 3 5" xfId="20847" xr:uid="{00000000-0005-0000-0000-00007D510000}"/>
    <cellStyle name="Notas 2 2 2 2 2 7 3 6" xfId="20848" xr:uid="{00000000-0005-0000-0000-00007E510000}"/>
    <cellStyle name="Notas 2 2 2 2 2 7 4" xfId="20849" xr:uid="{00000000-0005-0000-0000-00007F510000}"/>
    <cellStyle name="Notas 2 2 2 2 2 7 4 2" xfId="20850" xr:uid="{00000000-0005-0000-0000-000080510000}"/>
    <cellStyle name="Notas 2 2 2 2 2 7 4 3" xfId="20851" xr:uid="{00000000-0005-0000-0000-000081510000}"/>
    <cellStyle name="Notas 2 2 2 2 2 7 4 4" xfId="20852" xr:uid="{00000000-0005-0000-0000-000082510000}"/>
    <cellStyle name="Notas 2 2 2 2 2 7 4 5" xfId="20853" xr:uid="{00000000-0005-0000-0000-000083510000}"/>
    <cellStyle name="Notas 2 2 2 2 2 7 4 6" xfId="20854" xr:uid="{00000000-0005-0000-0000-000084510000}"/>
    <cellStyle name="Notas 2 2 2 2 2 7 5" xfId="20855" xr:uid="{00000000-0005-0000-0000-000085510000}"/>
    <cellStyle name="Notas 2 2 2 2 2 7 5 2" xfId="20856" xr:uid="{00000000-0005-0000-0000-000086510000}"/>
    <cellStyle name="Notas 2 2 2 2 2 7 5 3" xfId="20857" xr:uid="{00000000-0005-0000-0000-000087510000}"/>
    <cellStyle name="Notas 2 2 2 2 2 7 5 4" xfId="20858" xr:uid="{00000000-0005-0000-0000-000088510000}"/>
    <cellStyle name="Notas 2 2 2 2 2 7 5 5" xfId="20859" xr:uid="{00000000-0005-0000-0000-000089510000}"/>
    <cellStyle name="Notas 2 2 2 2 2 7 5 6" xfId="20860" xr:uid="{00000000-0005-0000-0000-00008A510000}"/>
    <cellStyle name="Notas 2 2 2 2 2 7 6" xfId="20861" xr:uid="{00000000-0005-0000-0000-00008B510000}"/>
    <cellStyle name="Notas 2 2 2 2 2 7 6 2" xfId="20862" xr:uid="{00000000-0005-0000-0000-00008C510000}"/>
    <cellStyle name="Notas 2 2 2 2 2 7 6 3" xfId="20863" xr:uid="{00000000-0005-0000-0000-00008D510000}"/>
    <cellStyle name="Notas 2 2 2 2 2 7 6 4" xfId="20864" xr:uid="{00000000-0005-0000-0000-00008E510000}"/>
    <cellStyle name="Notas 2 2 2 2 2 7 6 5" xfId="20865" xr:uid="{00000000-0005-0000-0000-00008F510000}"/>
    <cellStyle name="Notas 2 2 2 2 2 7 6 6" xfId="20866" xr:uid="{00000000-0005-0000-0000-000090510000}"/>
    <cellStyle name="Notas 2 2 2 2 2 7 7" xfId="20867" xr:uid="{00000000-0005-0000-0000-000091510000}"/>
    <cellStyle name="Notas 2 2 2 2 2 7 7 2" xfId="20868" xr:uid="{00000000-0005-0000-0000-000092510000}"/>
    <cellStyle name="Notas 2 2 2 2 2 7 7 3" xfId="20869" xr:uid="{00000000-0005-0000-0000-000093510000}"/>
    <cellStyle name="Notas 2 2 2 2 2 7 7 4" xfId="20870" xr:uid="{00000000-0005-0000-0000-000094510000}"/>
    <cellStyle name="Notas 2 2 2 2 2 7 7 5" xfId="20871" xr:uid="{00000000-0005-0000-0000-000095510000}"/>
    <cellStyle name="Notas 2 2 2 2 2 7 7 6" xfId="20872" xr:uid="{00000000-0005-0000-0000-000096510000}"/>
    <cellStyle name="Notas 2 2 2 2 2 7 8" xfId="20873" xr:uid="{00000000-0005-0000-0000-000097510000}"/>
    <cellStyle name="Notas 2 2 2 2 2 7 8 2" xfId="20874" xr:uid="{00000000-0005-0000-0000-000098510000}"/>
    <cellStyle name="Notas 2 2 2 2 2 7 8 3" xfId="20875" xr:uid="{00000000-0005-0000-0000-000099510000}"/>
    <cellStyle name="Notas 2 2 2 2 2 7 8 4" xfId="20876" xr:uid="{00000000-0005-0000-0000-00009A510000}"/>
    <cellStyle name="Notas 2 2 2 2 2 7 8 5" xfId="20877" xr:uid="{00000000-0005-0000-0000-00009B510000}"/>
    <cellStyle name="Notas 2 2 2 2 2 7 8 6" xfId="20878" xr:uid="{00000000-0005-0000-0000-00009C510000}"/>
    <cellStyle name="Notas 2 2 2 2 2 7 9" xfId="20879" xr:uid="{00000000-0005-0000-0000-00009D510000}"/>
    <cellStyle name="Notas 2 2 2 2 2 8" xfId="20880" xr:uid="{00000000-0005-0000-0000-00009E510000}"/>
    <cellStyle name="Notas 2 2 2 2 2 8 10" xfId="20881" xr:uid="{00000000-0005-0000-0000-00009F510000}"/>
    <cellStyle name="Notas 2 2 2 2 2 8 11" xfId="20882" xr:uid="{00000000-0005-0000-0000-0000A0510000}"/>
    <cellStyle name="Notas 2 2 2 2 2 8 12" xfId="20883" xr:uid="{00000000-0005-0000-0000-0000A1510000}"/>
    <cellStyle name="Notas 2 2 2 2 2 8 13" xfId="20884" xr:uid="{00000000-0005-0000-0000-0000A2510000}"/>
    <cellStyle name="Notas 2 2 2 2 2 8 2" xfId="20885" xr:uid="{00000000-0005-0000-0000-0000A3510000}"/>
    <cellStyle name="Notas 2 2 2 2 2 8 2 2" xfId="20886" xr:uid="{00000000-0005-0000-0000-0000A4510000}"/>
    <cellStyle name="Notas 2 2 2 2 2 8 2 3" xfId="20887" xr:uid="{00000000-0005-0000-0000-0000A5510000}"/>
    <cellStyle name="Notas 2 2 2 2 2 8 2 4" xfId="20888" xr:uid="{00000000-0005-0000-0000-0000A6510000}"/>
    <cellStyle name="Notas 2 2 2 2 2 8 2 5" xfId="20889" xr:uid="{00000000-0005-0000-0000-0000A7510000}"/>
    <cellStyle name="Notas 2 2 2 2 2 8 2 6" xfId="20890" xr:uid="{00000000-0005-0000-0000-0000A8510000}"/>
    <cellStyle name="Notas 2 2 2 2 2 8 3" xfId="20891" xr:uid="{00000000-0005-0000-0000-0000A9510000}"/>
    <cellStyle name="Notas 2 2 2 2 2 8 3 2" xfId="20892" xr:uid="{00000000-0005-0000-0000-0000AA510000}"/>
    <cellStyle name="Notas 2 2 2 2 2 8 3 3" xfId="20893" xr:uid="{00000000-0005-0000-0000-0000AB510000}"/>
    <cellStyle name="Notas 2 2 2 2 2 8 3 4" xfId="20894" xr:uid="{00000000-0005-0000-0000-0000AC510000}"/>
    <cellStyle name="Notas 2 2 2 2 2 8 3 5" xfId="20895" xr:uid="{00000000-0005-0000-0000-0000AD510000}"/>
    <cellStyle name="Notas 2 2 2 2 2 8 3 6" xfId="20896" xr:uid="{00000000-0005-0000-0000-0000AE510000}"/>
    <cellStyle name="Notas 2 2 2 2 2 8 4" xfId="20897" xr:uid="{00000000-0005-0000-0000-0000AF510000}"/>
    <cellStyle name="Notas 2 2 2 2 2 8 4 2" xfId="20898" xr:uid="{00000000-0005-0000-0000-0000B0510000}"/>
    <cellStyle name="Notas 2 2 2 2 2 8 4 3" xfId="20899" xr:uid="{00000000-0005-0000-0000-0000B1510000}"/>
    <cellStyle name="Notas 2 2 2 2 2 8 4 4" xfId="20900" xr:uid="{00000000-0005-0000-0000-0000B2510000}"/>
    <cellStyle name="Notas 2 2 2 2 2 8 4 5" xfId="20901" xr:uid="{00000000-0005-0000-0000-0000B3510000}"/>
    <cellStyle name="Notas 2 2 2 2 2 8 4 6" xfId="20902" xr:uid="{00000000-0005-0000-0000-0000B4510000}"/>
    <cellStyle name="Notas 2 2 2 2 2 8 5" xfId="20903" xr:uid="{00000000-0005-0000-0000-0000B5510000}"/>
    <cellStyle name="Notas 2 2 2 2 2 8 5 2" xfId="20904" xr:uid="{00000000-0005-0000-0000-0000B6510000}"/>
    <cellStyle name="Notas 2 2 2 2 2 8 5 3" xfId="20905" xr:uid="{00000000-0005-0000-0000-0000B7510000}"/>
    <cellStyle name="Notas 2 2 2 2 2 8 5 4" xfId="20906" xr:uid="{00000000-0005-0000-0000-0000B8510000}"/>
    <cellStyle name="Notas 2 2 2 2 2 8 5 5" xfId="20907" xr:uid="{00000000-0005-0000-0000-0000B9510000}"/>
    <cellStyle name="Notas 2 2 2 2 2 8 5 6" xfId="20908" xr:uid="{00000000-0005-0000-0000-0000BA510000}"/>
    <cellStyle name="Notas 2 2 2 2 2 8 6" xfId="20909" xr:uid="{00000000-0005-0000-0000-0000BB510000}"/>
    <cellStyle name="Notas 2 2 2 2 2 8 6 2" xfId="20910" xr:uid="{00000000-0005-0000-0000-0000BC510000}"/>
    <cellStyle name="Notas 2 2 2 2 2 8 6 3" xfId="20911" xr:uid="{00000000-0005-0000-0000-0000BD510000}"/>
    <cellStyle name="Notas 2 2 2 2 2 8 6 4" xfId="20912" xr:uid="{00000000-0005-0000-0000-0000BE510000}"/>
    <cellStyle name="Notas 2 2 2 2 2 8 6 5" xfId="20913" xr:uid="{00000000-0005-0000-0000-0000BF510000}"/>
    <cellStyle name="Notas 2 2 2 2 2 8 6 6" xfId="20914" xr:uid="{00000000-0005-0000-0000-0000C0510000}"/>
    <cellStyle name="Notas 2 2 2 2 2 8 7" xfId="20915" xr:uid="{00000000-0005-0000-0000-0000C1510000}"/>
    <cellStyle name="Notas 2 2 2 2 2 8 7 2" xfId="20916" xr:uid="{00000000-0005-0000-0000-0000C2510000}"/>
    <cellStyle name="Notas 2 2 2 2 2 8 7 3" xfId="20917" xr:uid="{00000000-0005-0000-0000-0000C3510000}"/>
    <cellStyle name="Notas 2 2 2 2 2 8 7 4" xfId="20918" xr:uid="{00000000-0005-0000-0000-0000C4510000}"/>
    <cellStyle name="Notas 2 2 2 2 2 8 7 5" xfId="20919" xr:uid="{00000000-0005-0000-0000-0000C5510000}"/>
    <cellStyle name="Notas 2 2 2 2 2 8 7 6" xfId="20920" xr:uid="{00000000-0005-0000-0000-0000C6510000}"/>
    <cellStyle name="Notas 2 2 2 2 2 8 8" xfId="20921" xr:uid="{00000000-0005-0000-0000-0000C7510000}"/>
    <cellStyle name="Notas 2 2 2 2 2 8 8 2" xfId="20922" xr:uid="{00000000-0005-0000-0000-0000C8510000}"/>
    <cellStyle name="Notas 2 2 2 2 2 8 8 3" xfId="20923" xr:uid="{00000000-0005-0000-0000-0000C9510000}"/>
    <cellStyle name="Notas 2 2 2 2 2 8 8 4" xfId="20924" xr:uid="{00000000-0005-0000-0000-0000CA510000}"/>
    <cellStyle name="Notas 2 2 2 2 2 8 8 5" xfId="20925" xr:uid="{00000000-0005-0000-0000-0000CB510000}"/>
    <cellStyle name="Notas 2 2 2 2 2 8 8 6" xfId="20926" xr:uid="{00000000-0005-0000-0000-0000CC510000}"/>
    <cellStyle name="Notas 2 2 2 2 2 8 9" xfId="20927" xr:uid="{00000000-0005-0000-0000-0000CD510000}"/>
    <cellStyle name="Notas 2 2 2 2 2 9" xfId="20928" xr:uid="{00000000-0005-0000-0000-0000CE510000}"/>
    <cellStyle name="Notas 2 2 2 2 2 9 2" xfId="20929" xr:uid="{00000000-0005-0000-0000-0000CF510000}"/>
    <cellStyle name="Notas 2 2 2 2 2 9 3" xfId="20930" xr:uid="{00000000-0005-0000-0000-0000D0510000}"/>
    <cellStyle name="Notas 2 2 2 2 2 9 4" xfId="20931" xr:uid="{00000000-0005-0000-0000-0000D1510000}"/>
    <cellStyle name="Notas 2 2 2 2 2 9 5" xfId="20932" xr:uid="{00000000-0005-0000-0000-0000D2510000}"/>
    <cellStyle name="Notas 2 2 2 2 2 9 6" xfId="20933" xr:uid="{00000000-0005-0000-0000-0000D3510000}"/>
    <cellStyle name="Notas 2 2 2 2 20" xfId="20934" xr:uid="{00000000-0005-0000-0000-0000D4510000}"/>
    <cellStyle name="Notas 2 2 2 2 21" xfId="20935" xr:uid="{00000000-0005-0000-0000-0000D5510000}"/>
    <cellStyle name="Notas 2 2 2 2 3" xfId="20936" xr:uid="{00000000-0005-0000-0000-0000D6510000}"/>
    <cellStyle name="Notas 2 2 2 2 3 10" xfId="20937" xr:uid="{00000000-0005-0000-0000-0000D7510000}"/>
    <cellStyle name="Notas 2 2 2 2 3 10 2" xfId="20938" xr:uid="{00000000-0005-0000-0000-0000D8510000}"/>
    <cellStyle name="Notas 2 2 2 2 3 10 3" xfId="20939" xr:uid="{00000000-0005-0000-0000-0000D9510000}"/>
    <cellStyle name="Notas 2 2 2 2 3 10 4" xfId="20940" xr:uid="{00000000-0005-0000-0000-0000DA510000}"/>
    <cellStyle name="Notas 2 2 2 2 3 10 5" xfId="20941" xr:uid="{00000000-0005-0000-0000-0000DB510000}"/>
    <cellStyle name="Notas 2 2 2 2 3 10 6" xfId="20942" xr:uid="{00000000-0005-0000-0000-0000DC510000}"/>
    <cellStyle name="Notas 2 2 2 2 3 11" xfId="20943" xr:uid="{00000000-0005-0000-0000-0000DD510000}"/>
    <cellStyle name="Notas 2 2 2 2 3 11 2" xfId="20944" xr:uid="{00000000-0005-0000-0000-0000DE510000}"/>
    <cellStyle name="Notas 2 2 2 2 3 11 3" xfId="20945" xr:uid="{00000000-0005-0000-0000-0000DF510000}"/>
    <cellStyle name="Notas 2 2 2 2 3 11 4" xfId="20946" xr:uid="{00000000-0005-0000-0000-0000E0510000}"/>
    <cellStyle name="Notas 2 2 2 2 3 11 5" xfId="20947" xr:uid="{00000000-0005-0000-0000-0000E1510000}"/>
    <cellStyle name="Notas 2 2 2 2 3 11 6" xfId="20948" xr:uid="{00000000-0005-0000-0000-0000E2510000}"/>
    <cellStyle name="Notas 2 2 2 2 3 12" xfId="20949" xr:uid="{00000000-0005-0000-0000-0000E3510000}"/>
    <cellStyle name="Notas 2 2 2 2 3 12 2" xfId="20950" xr:uid="{00000000-0005-0000-0000-0000E4510000}"/>
    <cellStyle name="Notas 2 2 2 2 3 12 3" xfId="20951" xr:uid="{00000000-0005-0000-0000-0000E5510000}"/>
    <cellStyle name="Notas 2 2 2 2 3 12 4" xfId="20952" xr:uid="{00000000-0005-0000-0000-0000E6510000}"/>
    <cellStyle name="Notas 2 2 2 2 3 12 5" xfId="20953" xr:uid="{00000000-0005-0000-0000-0000E7510000}"/>
    <cellStyle name="Notas 2 2 2 2 3 12 6" xfId="20954" xr:uid="{00000000-0005-0000-0000-0000E8510000}"/>
    <cellStyle name="Notas 2 2 2 2 3 13" xfId="20955" xr:uid="{00000000-0005-0000-0000-0000E9510000}"/>
    <cellStyle name="Notas 2 2 2 2 3 13 2" xfId="20956" xr:uid="{00000000-0005-0000-0000-0000EA510000}"/>
    <cellStyle name="Notas 2 2 2 2 3 13 3" xfId="20957" xr:uid="{00000000-0005-0000-0000-0000EB510000}"/>
    <cellStyle name="Notas 2 2 2 2 3 13 4" xfId="20958" xr:uid="{00000000-0005-0000-0000-0000EC510000}"/>
    <cellStyle name="Notas 2 2 2 2 3 13 5" xfId="20959" xr:uid="{00000000-0005-0000-0000-0000ED510000}"/>
    <cellStyle name="Notas 2 2 2 2 3 13 6" xfId="20960" xr:uid="{00000000-0005-0000-0000-0000EE510000}"/>
    <cellStyle name="Notas 2 2 2 2 3 14" xfId="20961" xr:uid="{00000000-0005-0000-0000-0000EF510000}"/>
    <cellStyle name="Notas 2 2 2 2 3 14 2" xfId="20962" xr:uid="{00000000-0005-0000-0000-0000F0510000}"/>
    <cellStyle name="Notas 2 2 2 2 3 14 3" xfId="20963" xr:uid="{00000000-0005-0000-0000-0000F1510000}"/>
    <cellStyle name="Notas 2 2 2 2 3 14 4" xfId="20964" xr:uid="{00000000-0005-0000-0000-0000F2510000}"/>
    <cellStyle name="Notas 2 2 2 2 3 14 5" xfId="20965" xr:uid="{00000000-0005-0000-0000-0000F3510000}"/>
    <cellStyle name="Notas 2 2 2 2 3 14 6" xfId="20966" xr:uid="{00000000-0005-0000-0000-0000F4510000}"/>
    <cellStyle name="Notas 2 2 2 2 3 15" xfId="20967" xr:uid="{00000000-0005-0000-0000-0000F5510000}"/>
    <cellStyle name="Notas 2 2 2 2 3 16" xfId="20968" xr:uid="{00000000-0005-0000-0000-0000F6510000}"/>
    <cellStyle name="Notas 2 2 2 2 3 17" xfId="20969" xr:uid="{00000000-0005-0000-0000-0000F7510000}"/>
    <cellStyle name="Notas 2 2 2 2 3 18" xfId="20970" xr:uid="{00000000-0005-0000-0000-0000F8510000}"/>
    <cellStyle name="Notas 2 2 2 2 3 19" xfId="20971" xr:uid="{00000000-0005-0000-0000-0000F9510000}"/>
    <cellStyle name="Notas 2 2 2 2 3 2" xfId="20972" xr:uid="{00000000-0005-0000-0000-0000FA510000}"/>
    <cellStyle name="Notas 2 2 2 2 3 2 10" xfId="20973" xr:uid="{00000000-0005-0000-0000-0000FB510000}"/>
    <cellStyle name="Notas 2 2 2 2 3 2 11" xfId="20974" xr:uid="{00000000-0005-0000-0000-0000FC510000}"/>
    <cellStyle name="Notas 2 2 2 2 3 2 12" xfId="20975" xr:uid="{00000000-0005-0000-0000-0000FD510000}"/>
    <cellStyle name="Notas 2 2 2 2 3 2 13" xfId="20976" xr:uid="{00000000-0005-0000-0000-0000FE510000}"/>
    <cellStyle name="Notas 2 2 2 2 3 2 14" xfId="20977" xr:uid="{00000000-0005-0000-0000-0000FF510000}"/>
    <cellStyle name="Notas 2 2 2 2 3 2 15" xfId="20978" xr:uid="{00000000-0005-0000-0000-000000520000}"/>
    <cellStyle name="Notas 2 2 2 2 3 2 2" xfId="20979" xr:uid="{00000000-0005-0000-0000-000001520000}"/>
    <cellStyle name="Notas 2 2 2 2 3 2 2 10" xfId="20980" xr:uid="{00000000-0005-0000-0000-000002520000}"/>
    <cellStyle name="Notas 2 2 2 2 3 2 2 11" xfId="20981" xr:uid="{00000000-0005-0000-0000-000003520000}"/>
    <cellStyle name="Notas 2 2 2 2 3 2 2 12" xfId="20982" xr:uid="{00000000-0005-0000-0000-000004520000}"/>
    <cellStyle name="Notas 2 2 2 2 3 2 2 13" xfId="20983" xr:uid="{00000000-0005-0000-0000-000005520000}"/>
    <cellStyle name="Notas 2 2 2 2 3 2 2 14" xfId="20984" xr:uid="{00000000-0005-0000-0000-000006520000}"/>
    <cellStyle name="Notas 2 2 2 2 3 2 2 2" xfId="20985" xr:uid="{00000000-0005-0000-0000-000007520000}"/>
    <cellStyle name="Notas 2 2 2 2 3 2 2 2 2" xfId="20986" xr:uid="{00000000-0005-0000-0000-000008520000}"/>
    <cellStyle name="Notas 2 2 2 2 3 2 2 2 3" xfId="20987" xr:uid="{00000000-0005-0000-0000-000009520000}"/>
    <cellStyle name="Notas 2 2 2 2 3 2 2 2 4" xfId="20988" xr:uid="{00000000-0005-0000-0000-00000A520000}"/>
    <cellStyle name="Notas 2 2 2 2 3 2 2 2 5" xfId="20989" xr:uid="{00000000-0005-0000-0000-00000B520000}"/>
    <cellStyle name="Notas 2 2 2 2 3 2 2 2 6" xfId="20990" xr:uid="{00000000-0005-0000-0000-00000C520000}"/>
    <cellStyle name="Notas 2 2 2 2 3 2 2 3" xfId="20991" xr:uid="{00000000-0005-0000-0000-00000D520000}"/>
    <cellStyle name="Notas 2 2 2 2 3 2 2 3 2" xfId="20992" xr:uid="{00000000-0005-0000-0000-00000E520000}"/>
    <cellStyle name="Notas 2 2 2 2 3 2 2 3 3" xfId="20993" xr:uid="{00000000-0005-0000-0000-00000F520000}"/>
    <cellStyle name="Notas 2 2 2 2 3 2 2 3 4" xfId="20994" xr:uid="{00000000-0005-0000-0000-000010520000}"/>
    <cellStyle name="Notas 2 2 2 2 3 2 2 3 5" xfId="20995" xr:uid="{00000000-0005-0000-0000-000011520000}"/>
    <cellStyle name="Notas 2 2 2 2 3 2 2 3 6" xfId="20996" xr:uid="{00000000-0005-0000-0000-000012520000}"/>
    <cellStyle name="Notas 2 2 2 2 3 2 2 4" xfId="20997" xr:uid="{00000000-0005-0000-0000-000013520000}"/>
    <cellStyle name="Notas 2 2 2 2 3 2 2 4 2" xfId="20998" xr:uid="{00000000-0005-0000-0000-000014520000}"/>
    <cellStyle name="Notas 2 2 2 2 3 2 2 4 3" xfId="20999" xr:uid="{00000000-0005-0000-0000-000015520000}"/>
    <cellStyle name="Notas 2 2 2 2 3 2 2 4 4" xfId="21000" xr:uid="{00000000-0005-0000-0000-000016520000}"/>
    <cellStyle name="Notas 2 2 2 2 3 2 2 4 5" xfId="21001" xr:uid="{00000000-0005-0000-0000-000017520000}"/>
    <cellStyle name="Notas 2 2 2 2 3 2 2 4 6" xfId="21002" xr:uid="{00000000-0005-0000-0000-000018520000}"/>
    <cellStyle name="Notas 2 2 2 2 3 2 2 5" xfId="21003" xr:uid="{00000000-0005-0000-0000-000019520000}"/>
    <cellStyle name="Notas 2 2 2 2 3 2 2 5 2" xfId="21004" xr:uid="{00000000-0005-0000-0000-00001A520000}"/>
    <cellStyle name="Notas 2 2 2 2 3 2 2 5 3" xfId="21005" xr:uid="{00000000-0005-0000-0000-00001B520000}"/>
    <cellStyle name="Notas 2 2 2 2 3 2 2 5 4" xfId="21006" xr:uid="{00000000-0005-0000-0000-00001C520000}"/>
    <cellStyle name="Notas 2 2 2 2 3 2 2 5 5" xfId="21007" xr:uid="{00000000-0005-0000-0000-00001D520000}"/>
    <cellStyle name="Notas 2 2 2 2 3 2 2 5 6" xfId="21008" xr:uid="{00000000-0005-0000-0000-00001E520000}"/>
    <cellStyle name="Notas 2 2 2 2 3 2 2 6" xfId="21009" xr:uid="{00000000-0005-0000-0000-00001F520000}"/>
    <cellStyle name="Notas 2 2 2 2 3 2 2 6 2" xfId="21010" xr:uid="{00000000-0005-0000-0000-000020520000}"/>
    <cellStyle name="Notas 2 2 2 2 3 2 2 6 3" xfId="21011" xr:uid="{00000000-0005-0000-0000-000021520000}"/>
    <cellStyle name="Notas 2 2 2 2 3 2 2 6 4" xfId="21012" xr:uid="{00000000-0005-0000-0000-000022520000}"/>
    <cellStyle name="Notas 2 2 2 2 3 2 2 6 5" xfId="21013" xr:uid="{00000000-0005-0000-0000-000023520000}"/>
    <cellStyle name="Notas 2 2 2 2 3 2 2 6 6" xfId="21014" xr:uid="{00000000-0005-0000-0000-000024520000}"/>
    <cellStyle name="Notas 2 2 2 2 3 2 2 7" xfId="21015" xr:uid="{00000000-0005-0000-0000-000025520000}"/>
    <cellStyle name="Notas 2 2 2 2 3 2 2 7 2" xfId="21016" xr:uid="{00000000-0005-0000-0000-000026520000}"/>
    <cellStyle name="Notas 2 2 2 2 3 2 2 7 3" xfId="21017" xr:uid="{00000000-0005-0000-0000-000027520000}"/>
    <cellStyle name="Notas 2 2 2 2 3 2 2 7 4" xfId="21018" xr:uid="{00000000-0005-0000-0000-000028520000}"/>
    <cellStyle name="Notas 2 2 2 2 3 2 2 7 5" xfId="21019" xr:uid="{00000000-0005-0000-0000-000029520000}"/>
    <cellStyle name="Notas 2 2 2 2 3 2 2 7 6" xfId="21020" xr:uid="{00000000-0005-0000-0000-00002A520000}"/>
    <cellStyle name="Notas 2 2 2 2 3 2 2 8" xfId="21021" xr:uid="{00000000-0005-0000-0000-00002B520000}"/>
    <cellStyle name="Notas 2 2 2 2 3 2 2 8 2" xfId="21022" xr:uid="{00000000-0005-0000-0000-00002C520000}"/>
    <cellStyle name="Notas 2 2 2 2 3 2 2 8 3" xfId="21023" xr:uid="{00000000-0005-0000-0000-00002D520000}"/>
    <cellStyle name="Notas 2 2 2 2 3 2 2 8 4" xfId="21024" xr:uid="{00000000-0005-0000-0000-00002E520000}"/>
    <cellStyle name="Notas 2 2 2 2 3 2 2 8 5" xfId="21025" xr:uid="{00000000-0005-0000-0000-00002F520000}"/>
    <cellStyle name="Notas 2 2 2 2 3 2 2 8 6" xfId="21026" xr:uid="{00000000-0005-0000-0000-000030520000}"/>
    <cellStyle name="Notas 2 2 2 2 3 2 2 9" xfId="21027" xr:uid="{00000000-0005-0000-0000-000031520000}"/>
    <cellStyle name="Notas 2 2 2 2 3 2 3" xfId="21028" xr:uid="{00000000-0005-0000-0000-000032520000}"/>
    <cellStyle name="Notas 2 2 2 2 3 2 3 2" xfId="21029" xr:uid="{00000000-0005-0000-0000-000033520000}"/>
    <cellStyle name="Notas 2 2 2 2 3 2 3 3" xfId="21030" xr:uid="{00000000-0005-0000-0000-000034520000}"/>
    <cellStyle name="Notas 2 2 2 2 3 2 3 4" xfId="21031" xr:uid="{00000000-0005-0000-0000-000035520000}"/>
    <cellStyle name="Notas 2 2 2 2 3 2 3 5" xfId="21032" xr:uid="{00000000-0005-0000-0000-000036520000}"/>
    <cellStyle name="Notas 2 2 2 2 3 2 3 6" xfId="21033" xr:uid="{00000000-0005-0000-0000-000037520000}"/>
    <cellStyle name="Notas 2 2 2 2 3 2 4" xfId="21034" xr:uid="{00000000-0005-0000-0000-000038520000}"/>
    <cellStyle name="Notas 2 2 2 2 3 2 4 2" xfId="21035" xr:uid="{00000000-0005-0000-0000-000039520000}"/>
    <cellStyle name="Notas 2 2 2 2 3 2 4 3" xfId="21036" xr:uid="{00000000-0005-0000-0000-00003A520000}"/>
    <cellStyle name="Notas 2 2 2 2 3 2 4 4" xfId="21037" xr:uid="{00000000-0005-0000-0000-00003B520000}"/>
    <cellStyle name="Notas 2 2 2 2 3 2 4 5" xfId="21038" xr:uid="{00000000-0005-0000-0000-00003C520000}"/>
    <cellStyle name="Notas 2 2 2 2 3 2 4 6" xfId="21039" xr:uid="{00000000-0005-0000-0000-00003D520000}"/>
    <cellStyle name="Notas 2 2 2 2 3 2 5" xfId="21040" xr:uid="{00000000-0005-0000-0000-00003E520000}"/>
    <cellStyle name="Notas 2 2 2 2 3 2 5 2" xfId="21041" xr:uid="{00000000-0005-0000-0000-00003F520000}"/>
    <cellStyle name="Notas 2 2 2 2 3 2 5 3" xfId="21042" xr:uid="{00000000-0005-0000-0000-000040520000}"/>
    <cellStyle name="Notas 2 2 2 2 3 2 5 4" xfId="21043" xr:uid="{00000000-0005-0000-0000-000041520000}"/>
    <cellStyle name="Notas 2 2 2 2 3 2 5 5" xfId="21044" xr:uid="{00000000-0005-0000-0000-000042520000}"/>
    <cellStyle name="Notas 2 2 2 2 3 2 5 6" xfId="21045" xr:uid="{00000000-0005-0000-0000-000043520000}"/>
    <cellStyle name="Notas 2 2 2 2 3 2 6" xfId="21046" xr:uid="{00000000-0005-0000-0000-000044520000}"/>
    <cellStyle name="Notas 2 2 2 2 3 2 6 2" xfId="21047" xr:uid="{00000000-0005-0000-0000-000045520000}"/>
    <cellStyle name="Notas 2 2 2 2 3 2 6 3" xfId="21048" xr:uid="{00000000-0005-0000-0000-000046520000}"/>
    <cellStyle name="Notas 2 2 2 2 3 2 6 4" xfId="21049" xr:uid="{00000000-0005-0000-0000-000047520000}"/>
    <cellStyle name="Notas 2 2 2 2 3 2 6 5" xfId="21050" xr:uid="{00000000-0005-0000-0000-000048520000}"/>
    <cellStyle name="Notas 2 2 2 2 3 2 6 6" xfId="21051" xr:uid="{00000000-0005-0000-0000-000049520000}"/>
    <cellStyle name="Notas 2 2 2 2 3 2 7" xfId="21052" xr:uid="{00000000-0005-0000-0000-00004A520000}"/>
    <cellStyle name="Notas 2 2 2 2 3 2 7 2" xfId="21053" xr:uid="{00000000-0005-0000-0000-00004B520000}"/>
    <cellStyle name="Notas 2 2 2 2 3 2 7 3" xfId="21054" xr:uid="{00000000-0005-0000-0000-00004C520000}"/>
    <cellStyle name="Notas 2 2 2 2 3 2 7 4" xfId="21055" xr:uid="{00000000-0005-0000-0000-00004D520000}"/>
    <cellStyle name="Notas 2 2 2 2 3 2 7 5" xfId="21056" xr:uid="{00000000-0005-0000-0000-00004E520000}"/>
    <cellStyle name="Notas 2 2 2 2 3 2 7 6" xfId="21057" xr:uid="{00000000-0005-0000-0000-00004F520000}"/>
    <cellStyle name="Notas 2 2 2 2 3 2 8" xfId="21058" xr:uid="{00000000-0005-0000-0000-000050520000}"/>
    <cellStyle name="Notas 2 2 2 2 3 2 8 2" xfId="21059" xr:uid="{00000000-0005-0000-0000-000051520000}"/>
    <cellStyle name="Notas 2 2 2 2 3 2 8 3" xfId="21060" xr:uid="{00000000-0005-0000-0000-000052520000}"/>
    <cellStyle name="Notas 2 2 2 2 3 2 8 4" xfId="21061" xr:uid="{00000000-0005-0000-0000-000053520000}"/>
    <cellStyle name="Notas 2 2 2 2 3 2 8 5" xfId="21062" xr:uid="{00000000-0005-0000-0000-000054520000}"/>
    <cellStyle name="Notas 2 2 2 2 3 2 8 6" xfId="21063" xr:uid="{00000000-0005-0000-0000-000055520000}"/>
    <cellStyle name="Notas 2 2 2 2 3 2 9" xfId="21064" xr:uid="{00000000-0005-0000-0000-000056520000}"/>
    <cellStyle name="Notas 2 2 2 2 3 2 9 2" xfId="21065" xr:uid="{00000000-0005-0000-0000-000057520000}"/>
    <cellStyle name="Notas 2 2 2 2 3 2 9 3" xfId="21066" xr:uid="{00000000-0005-0000-0000-000058520000}"/>
    <cellStyle name="Notas 2 2 2 2 3 2 9 4" xfId="21067" xr:uid="{00000000-0005-0000-0000-000059520000}"/>
    <cellStyle name="Notas 2 2 2 2 3 2 9 5" xfId="21068" xr:uid="{00000000-0005-0000-0000-00005A520000}"/>
    <cellStyle name="Notas 2 2 2 2 3 2 9 6" xfId="21069" xr:uid="{00000000-0005-0000-0000-00005B520000}"/>
    <cellStyle name="Notas 2 2 2 2 3 20" xfId="21070" xr:uid="{00000000-0005-0000-0000-00005C520000}"/>
    <cellStyle name="Notas 2 2 2 2 3 3" xfId="21071" xr:uid="{00000000-0005-0000-0000-00005D520000}"/>
    <cellStyle name="Notas 2 2 2 2 3 3 10" xfId="21072" xr:uid="{00000000-0005-0000-0000-00005E520000}"/>
    <cellStyle name="Notas 2 2 2 2 3 3 11" xfId="21073" xr:uid="{00000000-0005-0000-0000-00005F520000}"/>
    <cellStyle name="Notas 2 2 2 2 3 3 12" xfId="21074" xr:uid="{00000000-0005-0000-0000-000060520000}"/>
    <cellStyle name="Notas 2 2 2 2 3 3 13" xfId="21075" xr:uid="{00000000-0005-0000-0000-000061520000}"/>
    <cellStyle name="Notas 2 2 2 2 3 3 14" xfId="21076" xr:uid="{00000000-0005-0000-0000-000062520000}"/>
    <cellStyle name="Notas 2 2 2 2 3 3 2" xfId="21077" xr:uid="{00000000-0005-0000-0000-000063520000}"/>
    <cellStyle name="Notas 2 2 2 2 3 3 2 2" xfId="21078" xr:uid="{00000000-0005-0000-0000-000064520000}"/>
    <cellStyle name="Notas 2 2 2 2 3 3 2 3" xfId="21079" xr:uid="{00000000-0005-0000-0000-000065520000}"/>
    <cellStyle name="Notas 2 2 2 2 3 3 2 4" xfId="21080" xr:uid="{00000000-0005-0000-0000-000066520000}"/>
    <cellStyle name="Notas 2 2 2 2 3 3 2 5" xfId="21081" xr:uid="{00000000-0005-0000-0000-000067520000}"/>
    <cellStyle name="Notas 2 2 2 2 3 3 2 6" xfId="21082" xr:uid="{00000000-0005-0000-0000-000068520000}"/>
    <cellStyle name="Notas 2 2 2 2 3 3 3" xfId="21083" xr:uid="{00000000-0005-0000-0000-000069520000}"/>
    <cellStyle name="Notas 2 2 2 2 3 3 3 2" xfId="21084" xr:uid="{00000000-0005-0000-0000-00006A520000}"/>
    <cellStyle name="Notas 2 2 2 2 3 3 3 3" xfId="21085" xr:uid="{00000000-0005-0000-0000-00006B520000}"/>
    <cellStyle name="Notas 2 2 2 2 3 3 3 4" xfId="21086" xr:uid="{00000000-0005-0000-0000-00006C520000}"/>
    <cellStyle name="Notas 2 2 2 2 3 3 3 5" xfId="21087" xr:uid="{00000000-0005-0000-0000-00006D520000}"/>
    <cellStyle name="Notas 2 2 2 2 3 3 3 6" xfId="21088" xr:uid="{00000000-0005-0000-0000-00006E520000}"/>
    <cellStyle name="Notas 2 2 2 2 3 3 4" xfId="21089" xr:uid="{00000000-0005-0000-0000-00006F520000}"/>
    <cellStyle name="Notas 2 2 2 2 3 3 4 2" xfId="21090" xr:uid="{00000000-0005-0000-0000-000070520000}"/>
    <cellStyle name="Notas 2 2 2 2 3 3 4 3" xfId="21091" xr:uid="{00000000-0005-0000-0000-000071520000}"/>
    <cellStyle name="Notas 2 2 2 2 3 3 4 4" xfId="21092" xr:uid="{00000000-0005-0000-0000-000072520000}"/>
    <cellStyle name="Notas 2 2 2 2 3 3 4 5" xfId="21093" xr:uid="{00000000-0005-0000-0000-000073520000}"/>
    <cellStyle name="Notas 2 2 2 2 3 3 4 6" xfId="21094" xr:uid="{00000000-0005-0000-0000-000074520000}"/>
    <cellStyle name="Notas 2 2 2 2 3 3 5" xfId="21095" xr:uid="{00000000-0005-0000-0000-000075520000}"/>
    <cellStyle name="Notas 2 2 2 2 3 3 5 2" xfId="21096" xr:uid="{00000000-0005-0000-0000-000076520000}"/>
    <cellStyle name="Notas 2 2 2 2 3 3 5 3" xfId="21097" xr:uid="{00000000-0005-0000-0000-000077520000}"/>
    <cellStyle name="Notas 2 2 2 2 3 3 5 4" xfId="21098" xr:uid="{00000000-0005-0000-0000-000078520000}"/>
    <cellStyle name="Notas 2 2 2 2 3 3 5 5" xfId="21099" xr:uid="{00000000-0005-0000-0000-000079520000}"/>
    <cellStyle name="Notas 2 2 2 2 3 3 5 6" xfId="21100" xr:uid="{00000000-0005-0000-0000-00007A520000}"/>
    <cellStyle name="Notas 2 2 2 2 3 3 6" xfId="21101" xr:uid="{00000000-0005-0000-0000-00007B520000}"/>
    <cellStyle name="Notas 2 2 2 2 3 3 6 2" xfId="21102" xr:uid="{00000000-0005-0000-0000-00007C520000}"/>
    <cellStyle name="Notas 2 2 2 2 3 3 6 3" xfId="21103" xr:uid="{00000000-0005-0000-0000-00007D520000}"/>
    <cellStyle name="Notas 2 2 2 2 3 3 6 4" xfId="21104" xr:uid="{00000000-0005-0000-0000-00007E520000}"/>
    <cellStyle name="Notas 2 2 2 2 3 3 6 5" xfId="21105" xr:uid="{00000000-0005-0000-0000-00007F520000}"/>
    <cellStyle name="Notas 2 2 2 2 3 3 6 6" xfId="21106" xr:uid="{00000000-0005-0000-0000-000080520000}"/>
    <cellStyle name="Notas 2 2 2 2 3 3 7" xfId="21107" xr:uid="{00000000-0005-0000-0000-000081520000}"/>
    <cellStyle name="Notas 2 2 2 2 3 3 7 2" xfId="21108" xr:uid="{00000000-0005-0000-0000-000082520000}"/>
    <cellStyle name="Notas 2 2 2 2 3 3 7 3" xfId="21109" xr:uid="{00000000-0005-0000-0000-000083520000}"/>
    <cellStyle name="Notas 2 2 2 2 3 3 7 4" xfId="21110" xr:uid="{00000000-0005-0000-0000-000084520000}"/>
    <cellStyle name="Notas 2 2 2 2 3 3 7 5" xfId="21111" xr:uid="{00000000-0005-0000-0000-000085520000}"/>
    <cellStyle name="Notas 2 2 2 2 3 3 7 6" xfId="21112" xr:uid="{00000000-0005-0000-0000-000086520000}"/>
    <cellStyle name="Notas 2 2 2 2 3 3 8" xfId="21113" xr:uid="{00000000-0005-0000-0000-000087520000}"/>
    <cellStyle name="Notas 2 2 2 2 3 3 8 2" xfId="21114" xr:uid="{00000000-0005-0000-0000-000088520000}"/>
    <cellStyle name="Notas 2 2 2 2 3 3 8 3" xfId="21115" xr:uid="{00000000-0005-0000-0000-000089520000}"/>
    <cellStyle name="Notas 2 2 2 2 3 3 8 4" xfId="21116" xr:uid="{00000000-0005-0000-0000-00008A520000}"/>
    <cellStyle name="Notas 2 2 2 2 3 3 8 5" xfId="21117" xr:uid="{00000000-0005-0000-0000-00008B520000}"/>
    <cellStyle name="Notas 2 2 2 2 3 3 8 6" xfId="21118" xr:uid="{00000000-0005-0000-0000-00008C520000}"/>
    <cellStyle name="Notas 2 2 2 2 3 3 9" xfId="21119" xr:uid="{00000000-0005-0000-0000-00008D520000}"/>
    <cellStyle name="Notas 2 2 2 2 3 4" xfId="21120" xr:uid="{00000000-0005-0000-0000-00008E520000}"/>
    <cellStyle name="Notas 2 2 2 2 3 4 10" xfId="21121" xr:uid="{00000000-0005-0000-0000-00008F520000}"/>
    <cellStyle name="Notas 2 2 2 2 3 4 11" xfId="21122" xr:uid="{00000000-0005-0000-0000-000090520000}"/>
    <cellStyle name="Notas 2 2 2 2 3 4 12" xfId="21123" xr:uid="{00000000-0005-0000-0000-000091520000}"/>
    <cellStyle name="Notas 2 2 2 2 3 4 13" xfId="21124" xr:uid="{00000000-0005-0000-0000-000092520000}"/>
    <cellStyle name="Notas 2 2 2 2 3 4 2" xfId="21125" xr:uid="{00000000-0005-0000-0000-000093520000}"/>
    <cellStyle name="Notas 2 2 2 2 3 4 2 2" xfId="21126" xr:uid="{00000000-0005-0000-0000-000094520000}"/>
    <cellStyle name="Notas 2 2 2 2 3 4 2 3" xfId="21127" xr:uid="{00000000-0005-0000-0000-000095520000}"/>
    <cellStyle name="Notas 2 2 2 2 3 4 2 4" xfId="21128" xr:uid="{00000000-0005-0000-0000-000096520000}"/>
    <cellStyle name="Notas 2 2 2 2 3 4 2 5" xfId="21129" xr:uid="{00000000-0005-0000-0000-000097520000}"/>
    <cellStyle name="Notas 2 2 2 2 3 4 2 6" xfId="21130" xr:uid="{00000000-0005-0000-0000-000098520000}"/>
    <cellStyle name="Notas 2 2 2 2 3 4 3" xfId="21131" xr:uid="{00000000-0005-0000-0000-000099520000}"/>
    <cellStyle name="Notas 2 2 2 2 3 4 3 2" xfId="21132" xr:uid="{00000000-0005-0000-0000-00009A520000}"/>
    <cellStyle name="Notas 2 2 2 2 3 4 3 3" xfId="21133" xr:uid="{00000000-0005-0000-0000-00009B520000}"/>
    <cellStyle name="Notas 2 2 2 2 3 4 3 4" xfId="21134" xr:uid="{00000000-0005-0000-0000-00009C520000}"/>
    <cellStyle name="Notas 2 2 2 2 3 4 3 5" xfId="21135" xr:uid="{00000000-0005-0000-0000-00009D520000}"/>
    <cellStyle name="Notas 2 2 2 2 3 4 3 6" xfId="21136" xr:uid="{00000000-0005-0000-0000-00009E520000}"/>
    <cellStyle name="Notas 2 2 2 2 3 4 4" xfId="21137" xr:uid="{00000000-0005-0000-0000-00009F520000}"/>
    <cellStyle name="Notas 2 2 2 2 3 4 4 2" xfId="21138" xr:uid="{00000000-0005-0000-0000-0000A0520000}"/>
    <cellStyle name="Notas 2 2 2 2 3 4 4 3" xfId="21139" xr:uid="{00000000-0005-0000-0000-0000A1520000}"/>
    <cellStyle name="Notas 2 2 2 2 3 4 4 4" xfId="21140" xr:uid="{00000000-0005-0000-0000-0000A2520000}"/>
    <cellStyle name="Notas 2 2 2 2 3 4 4 5" xfId="21141" xr:uid="{00000000-0005-0000-0000-0000A3520000}"/>
    <cellStyle name="Notas 2 2 2 2 3 4 4 6" xfId="21142" xr:uid="{00000000-0005-0000-0000-0000A4520000}"/>
    <cellStyle name="Notas 2 2 2 2 3 4 5" xfId="21143" xr:uid="{00000000-0005-0000-0000-0000A5520000}"/>
    <cellStyle name="Notas 2 2 2 2 3 4 5 2" xfId="21144" xr:uid="{00000000-0005-0000-0000-0000A6520000}"/>
    <cellStyle name="Notas 2 2 2 2 3 4 5 3" xfId="21145" xr:uid="{00000000-0005-0000-0000-0000A7520000}"/>
    <cellStyle name="Notas 2 2 2 2 3 4 5 4" xfId="21146" xr:uid="{00000000-0005-0000-0000-0000A8520000}"/>
    <cellStyle name="Notas 2 2 2 2 3 4 5 5" xfId="21147" xr:uid="{00000000-0005-0000-0000-0000A9520000}"/>
    <cellStyle name="Notas 2 2 2 2 3 4 5 6" xfId="21148" xr:uid="{00000000-0005-0000-0000-0000AA520000}"/>
    <cellStyle name="Notas 2 2 2 2 3 4 6" xfId="21149" xr:uid="{00000000-0005-0000-0000-0000AB520000}"/>
    <cellStyle name="Notas 2 2 2 2 3 4 6 2" xfId="21150" xr:uid="{00000000-0005-0000-0000-0000AC520000}"/>
    <cellStyle name="Notas 2 2 2 2 3 4 6 3" xfId="21151" xr:uid="{00000000-0005-0000-0000-0000AD520000}"/>
    <cellStyle name="Notas 2 2 2 2 3 4 6 4" xfId="21152" xr:uid="{00000000-0005-0000-0000-0000AE520000}"/>
    <cellStyle name="Notas 2 2 2 2 3 4 6 5" xfId="21153" xr:uid="{00000000-0005-0000-0000-0000AF520000}"/>
    <cellStyle name="Notas 2 2 2 2 3 4 6 6" xfId="21154" xr:uid="{00000000-0005-0000-0000-0000B0520000}"/>
    <cellStyle name="Notas 2 2 2 2 3 4 7" xfId="21155" xr:uid="{00000000-0005-0000-0000-0000B1520000}"/>
    <cellStyle name="Notas 2 2 2 2 3 4 7 2" xfId="21156" xr:uid="{00000000-0005-0000-0000-0000B2520000}"/>
    <cellStyle name="Notas 2 2 2 2 3 4 7 3" xfId="21157" xr:uid="{00000000-0005-0000-0000-0000B3520000}"/>
    <cellStyle name="Notas 2 2 2 2 3 4 7 4" xfId="21158" xr:uid="{00000000-0005-0000-0000-0000B4520000}"/>
    <cellStyle name="Notas 2 2 2 2 3 4 7 5" xfId="21159" xr:uid="{00000000-0005-0000-0000-0000B5520000}"/>
    <cellStyle name="Notas 2 2 2 2 3 4 7 6" xfId="21160" xr:uid="{00000000-0005-0000-0000-0000B6520000}"/>
    <cellStyle name="Notas 2 2 2 2 3 4 8" xfId="21161" xr:uid="{00000000-0005-0000-0000-0000B7520000}"/>
    <cellStyle name="Notas 2 2 2 2 3 4 8 2" xfId="21162" xr:uid="{00000000-0005-0000-0000-0000B8520000}"/>
    <cellStyle name="Notas 2 2 2 2 3 4 8 3" xfId="21163" xr:uid="{00000000-0005-0000-0000-0000B9520000}"/>
    <cellStyle name="Notas 2 2 2 2 3 4 8 4" xfId="21164" xr:uid="{00000000-0005-0000-0000-0000BA520000}"/>
    <cellStyle name="Notas 2 2 2 2 3 4 8 5" xfId="21165" xr:uid="{00000000-0005-0000-0000-0000BB520000}"/>
    <cellStyle name="Notas 2 2 2 2 3 4 8 6" xfId="21166" xr:uid="{00000000-0005-0000-0000-0000BC520000}"/>
    <cellStyle name="Notas 2 2 2 2 3 4 9" xfId="21167" xr:uid="{00000000-0005-0000-0000-0000BD520000}"/>
    <cellStyle name="Notas 2 2 2 2 3 5" xfId="21168" xr:uid="{00000000-0005-0000-0000-0000BE520000}"/>
    <cellStyle name="Notas 2 2 2 2 3 5 10" xfId="21169" xr:uid="{00000000-0005-0000-0000-0000BF520000}"/>
    <cellStyle name="Notas 2 2 2 2 3 5 11" xfId="21170" xr:uid="{00000000-0005-0000-0000-0000C0520000}"/>
    <cellStyle name="Notas 2 2 2 2 3 5 12" xfId="21171" xr:uid="{00000000-0005-0000-0000-0000C1520000}"/>
    <cellStyle name="Notas 2 2 2 2 3 5 13" xfId="21172" xr:uid="{00000000-0005-0000-0000-0000C2520000}"/>
    <cellStyle name="Notas 2 2 2 2 3 5 2" xfId="21173" xr:uid="{00000000-0005-0000-0000-0000C3520000}"/>
    <cellStyle name="Notas 2 2 2 2 3 5 2 2" xfId="21174" xr:uid="{00000000-0005-0000-0000-0000C4520000}"/>
    <cellStyle name="Notas 2 2 2 2 3 5 2 3" xfId="21175" xr:uid="{00000000-0005-0000-0000-0000C5520000}"/>
    <cellStyle name="Notas 2 2 2 2 3 5 2 4" xfId="21176" xr:uid="{00000000-0005-0000-0000-0000C6520000}"/>
    <cellStyle name="Notas 2 2 2 2 3 5 2 5" xfId="21177" xr:uid="{00000000-0005-0000-0000-0000C7520000}"/>
    <cellStyle name="Notas 2 2 2 2 3 5 2 6" xfId="21178" xr:uid="{00000000-0005-0000-0000-0000C8520000}"/>
    <cellStyle name="Notas 2 2 2 2 3 5 3" xfId="21179" xr:uid="{00000000-0005-0000-0000-0000C9520000}"/>
    <cellStyle name="Notas 2 2 2 2 3 5 3 2" xfId="21180" xr:uid="{00000000-0005-0000-0000-0000CA520000}"/>
    <cellStyle name="Notas 2 2 2 2 3 5 3 3" xfId="21181" xr:uid="{00000000-0005-0000-0000-0000CB520000}"/>
    <cellStyle name="Notas 2 2 2 2 3 5 3 4" xfId="21182" xr:uid="{00000000-0005-0000-0000-0000CC520000}"/>
    <cellStyle name="Notas 2 2 2 2 3 5 3 5" xfId="21183" xr:uid="{00000000-0005-0000-0000-0000CD520000}"/>
    <cellStyle name="Notas 2 2 2 2 3 5 3 6" xfId="21184" xr:uid="{00000000-0005-0000-0000-0000CE520000}"/>
    <cellStyle name="Notas 2 2 2 2 3 5 4" xfId="21185" xr:uid="{00000000-0005-0000-0000-0000CF520000}"/>
    <cellStyle name="Notas 2 2 2 2 3 5 4 2" xfId="21186" xr:uid="{00000000-0005-0000-0000-0000D0520000}"/>
    <cellStyle name="Notas 2 2 2 2 3 5 4 3" xfId="21187" xr:uid="{00000000-0005-0000-0000-0000D1520000}"/>
    <cellStyle name="Notas 2 2 2 2 3 5 4 4" xfId="21188" xr:uid="{00000000-0005-0000-0000-0000D2520000}"/>
    <cellStyle name="Notas 2 2 2 2 3 5 4 5" xfId="21189" xr:uid="{00000000-0005-0000-0000-0000D3520000}"/>
    <cellStyle name="Notas 2 2 2 2 3 5 4 6" xfId="21190" xr:uid="{00000000-0005-0000-0000-0000D4520000}"/>
    <cellStyle name="Notas 2 2 2 2 3 5 5" xfId="21191" xr:uid="{00000000-0005-0000-0000-0000D5520000}"/>
    <cellStyle name="Notas 2 2 2 2 3 5 5 2" xfId="21192" xr:uid="{00000000-0005-0000-0000-0000D6520000}"/>
    <cellStyle name="Notas 2 2 2 2 3 5 5 3" xfId="21193" xr:uid="{00000000-0005-0000-0000-0000D7520000}"/>
    <cellStyle name="Notas 2 2 2 2 3 5 5 4" xfId="21194" xr:uid="{00000000-0005-0000-0000-0000D8520000}"/>
    <cellStyle name="Notas 2 2 2 2 3 5 5 5" xfId="21195" xr:uid="{00000000-0005-0000-0000-0000D9520000}"/>
    <cellStyle name="Notas 2 2 2 2 3 5 5 6" xfId="21196" xr:uid="{00000000-0005-0000-0000-0000DA520000}"/>
    <cellStyle name="Notas 2 2 2 2 3 5 6" xfId="21197" xr:uid="{00000000-0005-0000-0000-0000DB520000}"/>
    <cellStyle name="Notas 2 2 2 2 3 5 6 2" xfId="21198" xr:uid="{00000000-0005-0000-0000-0000DC520000}"/>
    <cellStyle name="Notas 2 2 2 2 3 5 6 3" xfId="21199" xr:uid="{00000000-0005-0000-0000-0000DD520000}"/>
    <cellStyle name="Notas 2 2 2 2 3 5 6 4" xfId="21200" xr:uid="{00000000-0005-0000-0000-0000DE520000}"/>
    <cellStyle name="Notas 2 2 2 2 3 5 6 5" xfId="21201" xr:uid="{00000000-0005-0000-0000-0000DF520000}"/>
    <cellStyle name="Notas 2 2 2 2 3 5 6 6" xfId="21202" xr:uid="{00000000-0005-0000-0000-0000E0520000}"/>
    <cellStyle name="Notas 2 2 2 2 3 5 7" xfId="21203" xr:uid="{00000000-0005-0000-0000-0000E1520000}"/>
    <cellStyle name="Notas 2 2 2 2 3 5 7 2" xfId="21204" xr:uid="{00000000-0005-0000-0000-0000E2520000}"/>
    <cellStyle name="Notas 2 2 2 2 3 5 7 3" xfId="21205" xr:uid="{00000000-0005-0000-0000-0000E3520000}"/>
    <cellStyle name="Notas 2 2 2 2 3 5 7 4" xfId="21206" xr:uid="{00000000-0005-0000-0000-0000E4520000}"/>
    <cellStyle name="Notas 2 2 2 2 3 5 7 5" xfId="21207" xr:uid="{00000000-0005-0000-0000-0000E5520000}"/>
    <cellStyle name="Notas 2 2 2 2 3 5 7 6" xfId="21208" xr:uid="{00000000-0005-0000-0000-0000E6520000}"/>
    <cellStyle name="Notas 2 2 2 2 3 5 8" xfId="21209" xr:uid="{00000000-0005-0000-0000-0000E7520000}"/>
    <cellStyle name="Notas 2 2 2 2 3 5 8 2" xfId="21210" xr:uid="{00000000-0005-0000-0000-0000E8520000}"/>
    <cellStyle name="Notas 2 2 2 2 3 5 8 3" xfId="21211" xr:uid="{00000000-0005-0000-0000-0000E9520000}"/>
    <cellStyle name="Notas 2 2 2 2 3 5 8 4" xfId="21212" xr:uid="{00000000-0005-0000-0000-0000EA520000}"/>
    <cellStyle name="Notas 2 2 2 2 3 5 8 5" xfId="21213" xr:uid="{00000000-0005-0000-0000-0000EB520000}"/>
    <cellStyle name="Notas 2 2 2 2 3 5 8 6" xfId="21214" xr:uid="{00000000-0005-0000-0000-0000EC520000}"/>
    <cellStyle name="Notas 2 2 2 2 3 5 9" xfId="21215" xr:uid="{00000000-0005-0000-0000-0000ED520000}"/>
    <cellStyle name="Notas 2 2 2 2 3 6" xfId="21216" xr:uid="{00000000-0005-0000-0000-0000EE520000}"/>
    <cellStyle name="Notas 2 2 2 2 3 6 10" xfId="21217" xr:uid="{00000000-0005-0000-0000-0000EF520000}"/>
    <cellStyle name="Notas 2 2 2 2 3 6 11" xfId="21218" xr:uid="{00000000-0005-0000-0000-0000F0520000}"/>
    <cellStyle name="Notas 2 2 2 2 3 6 12" xfId="21219" xr:uid="{00000000-0005-0000-0000-0000F1520000}"/>
    <cellStyle name="Notas 2 2 2 2 3 6 13" xfId="21220" xr:uid="{00000000-0005-0000-0000-0000F2520000}"/>
    <cellStyle name="Notas 2 2 2 2 3 6 2" xfId="21221" xr:uid="{00000000-0005-0000-0000-0000F3520000}"/>
    <cellStyle name="Notas 2 2 2 2 3 6 2 2" xfId="21222" xr:uid="{00000000-0005-0000-0000-0000F4520000}"/>
    <cellStyle name="Notas 2 2 2 2 3 6 2 3" xfId="21223" xr:uid="{00000000-0005-0000-0000-0000F5520000}"/>
    <cellStyle name="Notas 2 2 2 2 3 6 2 4" xfId="21224" xr:uid="{00000000-0005-0000-0000-0000F6520000}"/>
    <cellStyle name="Notas 2 2 2 2 3 6 2 5" xfId="21225" xr:uid="{00000000-0005-0000-0000-0000F7520000}"/>
    <cellStyle name="Notas 2 2 2 2 3 6 2 6" xfId="21226" xr:uid="{00000000-0005-0000-0000-0000F8520000}"/>
    <cellStyle name="Notas 2 2 2 2 3 6 3" xfId="21227" xr:uid="{00000000-0005-0000-0000-0000F9520000}"/>
    <cellStyle name="Notas 2 2 2 2 3 6 3 2" xfId="21228" xr:uid="{00000000-0005-0000-0000-0000FA520000}"/>
    <cellStyle name="Notas 2 2 2 2 3 6 3 3" xfId="21229" xr:uid="{00000000-0005-0000-0000-0000FB520000}"/>
    <cellStyle name="Notas 2 2 2 2 3 6 3 4" xfId="21230" xr:uid="{00000000-0005-0000-0000-0000FC520000}"/>
    <cellStyle name="Notas 2 2 2 2 3 6 3 5" xfId="21231" xr:uid="{00000000-0005-0000-0000-0000FD520000}"/>
    <cellStyle name="Notas 2 2 2 2 3 6 3 6" xfId="21232" xr:uid="{00000000-0005-0000-0000-0000FE520000}"/>
    <cellStyle name="Notas 2 2 2 2 3 6 4" xfId="21233" xr:uid="{00000000-0005-0000-0000-0000FF520000}"/>
    <cellStyle name="Notas 2 2 2 2 3 6 4 2" xfId="21234" xr:uid="{00000000-0005-0000-0000-000000530000}"/>
    <cellStyle name="Notas 2 2 2 2 3 6 4 3" xfId="21235" xr:uid="{00000000-0005-0000-0000-000001530000}"/>
    <cellStyle name="Notas 2 2 2 2 3 6 4 4" xfId="21236" xr:uid="{00000000-0005-0000-0000-000002530000}"/>
    <cellStyle name="Notas 2 2 2 2 3 6 4 5" xfId="21237" xr:uid="{00000000-0005-0000-0000-000003530000}"/>
    <cellStyle name="Notas 2 2 2 2 3 6 4 6" xfId="21238" xr:uid="{00000000-0005-0000-0000-000004530000}"/>
    <cellStyle name="Notas 2 2 2 2 3 6 5" xfId="21239" xr:uid="{00000000-0005-0000-0000-000005530000}"/>
    <cellStyle name="Notas 2 2 2 2 3 6 5 2" xfId="21240" xr:uid="{00000000-0005-0000-0000-000006530000}"/>
    <cellStyle name="Notas 2 2 2 2 3 6 5 3" xfId="21241" xr:uid="{00000000-0005-0000-0000-000007530000}"/>
    <cellStyle name="Notas 2 2 2 2 3 6 5 4" xfId="21242" xr:uid="{00000000-0005-0000-0000-000008530000}"/>
    <cellStyle name="Notas 2 2 2 2 3 6 5 5" xfId="21243" xr:uid="{00000000-0005-0000-0000-000009530000}"/>
    <cellStyle name="Notas 2 2 2 2 3 6 5 6" xfId="21244" xr:uid="{00000000-0005-0000-0000-00000A530000}"/>
    <cellStyle name="Notas 2 2 2 2 3 6 6" xfId="21245" xr:uid="{00000000-0005-0000-0000-00000B530000}"/>
    <cellStyle name="Notas 2 2 2 2 3 6 6 2" xfId="21246" xr:uid="{00000000-0005-0000-0000-00000C530000}"/>
    <cellStyle name="Notas 2 2 2 2 3 6 6 3" xfId="21247" xr:uid="{00000000-0005-0000-0000-00000D530000}"/>
    <cellStyle name="Notas 2 2 2 2 3 6 6 4" xfId="21248" xr:uid="{00000000-0005-0000-0000-00000E530000}"/>
    <cellStyle name="Notas 2 2 2 2 3 6 6 5" xfId="21249" xr:uid="{00000000-0005-0000-0000-00000F530000}"/>
    <cellStyle name="Notas 2 2 2 2 3 6 6 6" xfId="21250" xr:uid="{00000000-0005-0000-0000-000010530000}"/>
    <cellStyle name="Notas 2 2 2 2 3 6 7" xfId="21251" xr:uid="{00000000-0005-0000-0000-000011530000}"/>
    <cellStyle name="Notas 2 2 2 2 3 6 7 2" xfId="21252" xr:uid="{00000000-0005-0000-0000-000012530000}"/>
    <cellStyle name="Notas 2 2 2 2 3 6 7 3" xfId="21253" xr:uid="{00000000-0005-0000-0000-000013530000}"/>
    <cellStyle name="Notas 2 2 2 2 3 6 7 4" xfId="21254" xr:uid="{00000000-0005-0000-0000-000014530000}"/>
    <cellStyle name="Notas 2 2 2 2 3 6 7 5" xfId="21255" xr:uid="{00000000-0005-0000-0000-000015530000}"/>
    <cellStyle name="Notas 2 2 2 2 3 6 7 6" xfId="21256" xr:uid="{00000000-0005-0000-0000-000016530000}"/>
    <cellStyle name="Notas 2 2 2 2 3 6 8" xfId="21257" xr:uid="{00000000-0005-0000-0000-000017530000}"/>
    <cellStyle name="Notas 2 2 2 2 3 6 8 2" xfId="21258" xr:uid="{00000000-0005-0000-0000-000018530000}"/>
    <cellStyle name="Notas 2 2 2 2 3 6 8 3" xfId="21259" xr:uid="{00000000-0005-0000-0000-000019530000}"/>
    <cellStyle name="Notas 2 2 2 2 3 6 8 4" xfId="21260" xr:uid="{00000000-0005-0000-0000-00001A530000}"/>
    <cellStyle name="Notas 2 2 2 2 3 6 8 5" xfId="21261" xr:uid="{00000000-0005-0000-0000-00001B530000}"/>
    <cellStyle name="Notas 2 2 2 2 3 6 8 6" xfId="21262" xr:uid="{00000000-0005-0000-0000-00001C530000}"/>
    <cellStyle name="Notas 2 2 2 2 3 6 9" xfId="21263" xr:uid="{00000000-0005-0000-0000-00001D530000}"/>
    <cellStyle name="Notas 2 2 2 2 3 7" xfId="21264" xr:uid="{00000000-0005-0000-0000-00001E530000}"/>
    <cellStyle name="Notas 2 2 2 2 3 7 10" xfId="21265" xr:uid="{00000000-0005-0000-0000-00001F530000}"/>
    <cellStyle name="Notas 2 2 2 2 3 7 11" xfId="21266" xr:uid="{00000000-0005-0000-0000-000020530000}"/>
    <cellStyle name="Notas 2 2 2 2 3 7 12" xfId="21267" xr:uid="{00000000-0005-0000-0000-000021530000}"/>
    <cellStyle name="Notas 2 2 2 2 3 7 13" xfId="21268" xr:uid="{00000000-0005-0000-0000-000022530000}"/>
    <cellStyle name="Notas 2 2 2 2 3 7 2" xfId="21269" xr:uid="{00000000-0005-0000-0000-000023530000}"/>
    <cellStyle name="Notas 2 2 2 2 3 7 2 2" xfId="21270" xr:uid="{00000000-0005-0000-0000-000024530000}"/>
    <cellStyle name="Notas 2 2 2 2 3 7 2 3" xfId="21271" xr:uid="{00000000-0005-0000-0000-000025530000}"/>
    <cellStyle name="Notas 2 2 2 2 3 7 2 4" xfId="21272" xr:uid="{00000000-0005-0000-0000-000026530000}"/>
    <cellStyle name="Notas 2 2 2 2 3 7 2 5" xfId="21273" xr:uid="{00000000-0005-0000-0000-000027530000}"/>
    <cellStyle name="Notas 2 2 2 2 3 7 2 6" xfId="21274" xr:uid="{00000000-0005-0000-0000-000028530000}"/>
    <cellStyle name="Notas 2 2 2 2 3 7 3" xfId="21275" xr:uid="{00000000-0005-0000-0000-000029530000}"/>
    <cellStyle name="Notas 2 2 2 2 3 7 3 2" xfId="21276" xr:uid="{00000000-0005-0000-0000-00002A530000}"/>
    <cellStyle name="Notas 2 2 2 2 3 7 3 3" xfId="21277" xr:uid="{00000000-0005-0000-0000-00002B530000}"/>
    <cellStyle name="Notas 2 2 2 2 3 7 3 4" xfId="21278" xr:uid="{00000000-0005-0000-0000-00002C530000}"/>
    <cellStyle name="Notas 2 2 2 2 3 7 3 5" xfId="21279" xr:uid="{00000000-0005-0000-0000-00002D530000}"/>
    <cellStyle name="Notas 2 2 2 2 3 7 3 6" xfId="21280" xr:uid="{00000000-0005-0000-0000-00002E530000}"/>
    <cellStyle name="Notas 2 2 2 2 3 7 4" xfId="21281" xr:uid="{00000000-0005-0000-0000-00002F530000}"/>
    <cellStyle name="Notas 2 2 2 2 3 7 4 2" xfId="21282" xr:uid="{00000000-0005-0000-0000-000030530000}"/>
    <cellStyle name="Notas 2 2 2 2 3 7 4 3" xfId="21283" xr:uid="{00000000-0005-0000-0000-000031530000}"/>
    <cellStyle name="Notas 2 2 2 2 3 7 4 4" xfId="21284" xr:uid="{00000000-0005-0000-0000-000032530000}"/>
    <cellStyle name="Notas 2 2 2 2 3 7 4 5" xfId="21285" xr:uid="{00000000-0005-0000-0000-000033530000}"/>
    <cellStyle name="Notas 2 2 2 2 3 7 4 6" xfId="21286" xr:uid="{00000000-0005-0000-0000-000034530000}"/>
    <cellStyle name="Notas 2 2 2 2 3 7 5" xfId="21287" xr:uid="{00000000-0005-0000-0000-000035530000}"/>
    <cellStyle name="Notas 2 2 2 2 3 7 5 2" xfId="21288" xr:uid="{00000000-0005-0000-0000-000036530000}"/>
    <cellStyle name="Notas 2 2 2 2 3 7 5 3" xfId="21289" xr:uid="{00000000-0005-0000-0000-000037530000}"/>
    <cellStyle name="Notas 2 2 2 2 3 7 5 4" xfId="21290" xr:uid="{00000000-0005-0000-0000-000038530000}"/>
    <cellStyle name="Notas 2 2 2 2 3 7 5 5" xfId="21291" xr:uid="{00000000-0005-0000-0000-000039530000}"/>
    <cellStyle name="Notas 2 2 2 2 3 7 5 6" xfId="21292" xr:uid="{00000000-0005-0000-0000-00003A530000}"/>
    <cellStyle name="Notas 2 2 2 2 3 7 6" xfId="21293" xr:uid="{00000000-0005-0000-0000-00003B530000}"/>
    <cellStyle name="Notas 2 2 2 2 3 7 6 2" xfId="21294" xr:uid="{00000000-0005-0000-0000-00003C530000}"/>
    <cellStyle name="Notas 2 2 2 2 3 7 6 3" xfId="21295" xr:uid="{00000000-0005-0000-0000-00003D530000}"/>
    <cellStyle name="Notas 2 2 2 2 3 7 6 4" xfId="21296" xr:uid="{00000000-0005-0000-0000-00003E530000}"/>
    <cellStyle name="Notas 2 2 2 2 3 7 6 5" xfId="21297" xr:uid="{00000000-0005-0000-0000-00003F530000}"/>
    <cellStyle name="Notas 2 2 2 2 3 7 6 6" xfId="21298" xr:uid="{00000000-0005-0000-0000-000040530000}"/>
    <cellStyle name="Notas 2 2 2 2 3 7 7" xfId="21299" xr:uid="{00000000-0005-0000-0000-000041530000}"/>
    <cellStyle name="Notas 2 2 2 2 3 7 7 2" xfId="21300" xr:uid="{00000000-0005-0000-0000-000042530000}"/>
    <cellStyle name="Notas 2 2 2 2 3 7 7 3" xfId="21301" xr:uid="{00000000-0005-0000-0000-000043530000}"/>
    <cellStyle name="Notas 2 2 2 2 3 7 7 4" xfId="21302" xr:uid="{00000000-0005-0000-0000-000044530000}"/>
    <cellStyle name="Notas 2 2 2 2 3 7 7 5" xfId="21303" xr:uid="{00000000-0005-0000-0000-000045530000}"/>
    <cellStyle name="Notas 2 2 2 2 3 7 7 6" xfId="21304" xr:uid="{00000000-0005-0000-0000-000046530000}"/>
    <cellStyle name="Notas 2 2 2 2 3 7 8" xfId="21305" xr:uid="{00000000-0005-0000-0000-000047530000}"/>
    <cellStyle name="Notas 2 2 2 2 3 7 8 2" xfId="21306" xr:uid="{00000000-0005-0000-0000-000048530000}"/>
    <cellStyle name="Notas 2 2 2 2 3 7 8 3" xfId="21307" xr:uid="{00000000-0005-0000-0000-000049530000}"/>
    <cellStyle name="Notas 2 2 2 2 3 7 8 4" xfId="21308" xr:uid="{00000000-0005-0000-0000-00004A530000}"/>
    <cellStyle name="Notas 2 2 2 2 3 7 8 5" xfId="21309" xr:uid="{00000000-0005-0000-0000-00004B530000}"/>
    <cellStyle name="Notas 2 2 2 2 3 7 8 6" xfId="21310" xr:uid="{00000000-0005-0000-0000-00004C530000}"/>
    <cellStyle name="Notas 2 2 2 2 3 7 9" xfId="21311" xr:uid="{00000000-0005-0000-0000-00004D530000}"/>
    <cellStyle name="Notas 2 2 2 2 3 8" xfId="21312" xr:uid="{00000000-0005-0000-0000-00004E530000}"/>
    <cellStyle name="Notas 2 2 2 2 3 8 2" xfId="21313" xr:uid="{00000000-0005-0000-0000-00004F530000}"/>
    <cellStyle name="Notas 2 2 2 2 3 8 3" xfId="21314" xr:uid="{00000000-0005-0000-0000-000050530000}"/>
    <cellStyle name="Notas 2 2 2 2 3 8 4" xfId="21315" xr:uid="{00000000-0005-0000-0000-000051530000}"/>
    <cellStyle name="Notas 2 2 2 2 3 8 5" xfId="21316" xr:uid="{00000000-0005-0000-0000-000052530000}"/>
    <cellStyle name="Notas 2 2 2 2 3 8 6" xfId="21317" xr:uid="{00000000-0005-0000-0000-000053530000}"/>
    <cellStyle name="Notas 2 2 2 2 3 9" xfId="21318" xr:uid="{00000000-0005-0000-0000-000054530000}"/>
    <cellStyle name="Notas 2 2 2 2 3 9 2" xfId="21319" xr:uid="{00000000-0005-0000-0000-000055530000}"/>
    <cellStyle name="Notas 2 2 2 2 3 9 3" xfId="21320" xr:uid="{00000000-0005-0000-0000-000056530000}"/>
    <cellStyle name="Notas 2 2 2 2 3 9 4" xfId="21321" xr:uid="{00000000-0005-0000-0000-000057530000}"/>
    <cellStyle name="Notas 2 2 2 2 3 9 5" xfId="21322" xr:uid="{00000000-0005-0000-0000-000058530000}"/>
    <cellStyle name="Notas 2 2 2 2 3 9 6" xfId="21323" xr:uid="{00000000-0005-0000-0000-000059530000}"/>
    <cellStyle name="Notas 2 2 2 2 4" xfId="21324" xr:uid="{00000000-0005-0000-0000-00005A530000}"/>
    <cellStyle name="Notas 2 2 2 2 4 10" xfId="21325" xr:uid="{00000000-0005-0000-0000-00005B530000}"/>
    <cellStyle name="Notas 2 2 2 2 4 11" xfId="21326" xr:uid="{00000000-0005-0000-0000-00005C530000}"/>
    <cellStyle name="Notas 2 2 2 2 4 12" xfId="21327" xr:uid="{00000000-0005-0000-0000-00005D530000}"/>
    <cellStyle name="Notas 2 2 2 2 4 13" xfId="21328" xr:uid="{00000000-0005-0000-0000-00005E530000}"/>
    <cellStyle name="Notas 2 2 2 2 4 14" xfId="21329" xr:uid="{00000000-0005-0000-0000-00005F530000}"/>
    <cellStyle name="Notas 2 2 2 2 4 15" xfId="21330" xr:uid="{00000000-0005-0000-0000-000060530000}"/>
    <cellStyle name="Notas 2 2 2 2 4 2" xfId="21331" xr:uid="{00000000-0005-0000-0000-000061530000}"/>
    <cellStyle name="Notas 2 2 2 2 4 2 10" xfId="21332" xr:uid="{00000000-0005-0000-0000-000062530000}"/>
    <cellStyle name="Notas 2 2 2 2 4 2 11" xfId="21333" xr:uid="{00000000-0005-0000-0000-000063530000}"/>
    <cellStyle name="Notas 2 2 2 2 4 2 12" xfId="21334" xr:uid="{00000000-0005-0000-0000-000064530000}"/>
    <cellStyle name="Notas 2 2 2 2 4 2 13" xfId="21335" xr:uid="{00000000-0005-0000-0000-000065530000}"/>
    <cellStyle name="Notas 2 2 2 2 4 2 14" xfId="21336" xr:uid="{00000000-0005-0000-0000-000066530000}"/>
    <cellStyle name="Notas 2 2 2 2 4 2 2" xfId="21337" xr:uid="{00000000-0005-0000-0000-000067530000}"/>
    <cellStyle name="Notas 2 2 2 2 4 2 2 2" xfId="21338" xr:uid="{00000000-0005-0000-0000-000068530000}"/>
    <cellStyle name="Notas 2 2 2 2 4 2 2 3" xfId="21339" xr:uid="{00000000-0005-0000-0000-000069530000}"/>
    <cellStyle name="Notas 2 2 2 2 4 2 2 4" xfId="21340" xr:uid="{00000000-0005-0000-0000-00006A530000}"/>
    <cellStyle name="Notas 2 2 2 2 4 2 2 5" xfId="21341" xr:uid="{00000000-0005-0000-0000-00006B530000}"/>
    <cellStyle name="Notas 2 2 2 2 4 2 2 6" xfId="21342" xr:uid="{00000000-0005-0000-0000-00006C530000}"/>
    <cellStyle name="Notas 2 2 2 2 4 2 3" xfId="21343" xr:uid="{00000000-0005-0000-0000-00006D530000}"/>
    <cellStyle name="Notas 2 2 2 2 4 2 3 2" xfId="21344" xr:uid="{00000000-0005-0000-0000-00006E530000}"/>
    <cellStyle name="Notas 2 2 2 2 4 2 3 3" xfId="21345" xr:uid="{00000000-0005-0000-0000-00006F530000}"/>
    <cellStyle name="Notas 2 2 2 2 4 2 3 4" xfId="21346" xr:uid="{00000000-0005-0000-0000-000070530000}"/>
    <cellStyle name="Notas 2 2 2 2 4 2 3 5" xfId="21347" xr:uid="{00000000-0005-0000-0000-000071530000}"/>
    <cellStyle name="Notas 2 2 2 2 4 2 3 6" xfId="21348" xr:uid="{00000000-0005-0000-0000-000072530000}"/>
    <cellStyle name="Notas 2 2 2 2 4 2 4" xfId="21349" xr:uid="{00000000-0005-0000-0000-000073530000}"/>
    <cellStyle name="Notas 2 2 2 2 4 2 4 2" xfId="21350" xr:uid="{00000000-0005-0000-0000-000074530000}"/>
    <cellStyle name="Notas 2 2 2 2 4 2 4 3" xfId="21351" xr:uid="{00000000-0005-0000-0000-000075530000}"/>
    <cellStyle name="Notas 2 2 2 2 4 2 4 4" xfId="21352" xr:uid="{00000000-0005-0000-0000-000076530000}"/>
    <cellStyle name="Notas 2 2 2 2 4 2 4 5" xfId="21353" xr:uid="{00000000-0005-0000-0000-000077530000}"/>
    <cellStyle name="Notas 2 2 2 2 4 2 4 6" xfId="21354" xr:uid="{00000000-0005-0000-0000-000078530000}"/>
    <cellStyle name="Notas 2 2 2 2 4 2 5" xfId="21355" xr:uid="{00000000-0005-0000-0000-000079530000}"/>
    <cellStyle name="Notas 2 2 2 2 4 2 5 2" xfId="21356" xr:uid="{00000000-0005-0000-0000-00007A530000}"/>
    <cellStyle name="Notas 2 2 2 2 4 2 5 3" xfId="21357" xr:uid="{00000000-0005-0000-0000-00007B530000}"/>
    <cellStyle name="Notas 2 2 2 2 4 2 5 4" xfId="21358" xr:uid="{00000000-0005-0000-0000-00007C530000}"/>
    <cellStyle name="Notas 2 2 2 2 4 2 5 5" xfId="21359" xr:uid="{00000000-0005-0000-0000-00007D530000}"/>
    <cellStyle name="Notas 2 2 2 2 4 2 5 6" xfId="21360" xr:uid="{00000000-0005-0000-0000-00007E530000}"/>
    <cellStyle name="Notas 2 2 2 2 4 2 6" xfId="21361" xr:uid="{00000000-0005-0000-0000-00007F530000}"/>
    <cellStyle name="Notas 2 2 2 2 4 2 6 2" xfId="21362" xr:uid="{00000000-0005-0000-0000-000080530000}"/>
    <cellStyle name="Notas 2 2 2 2 4 2 6 3" xfId="21363" xr:uid="{00000000-0005-0000-0000-000081530000}"/>
    <cellStyle name="Notas 2 2 2 2 4 2 6 4" xfId="21364" xr:uid="{00000000-0005-0000-0000-000082530000}"/>
    <cellStyle name="Notas 2 2 2 2 4 2 6 5" xfId="21365" xr:uid="{00000000-0005-0000-0000-000083530000}"/>
    <cellStyle name="Notas 2 2 2 2 4 2 6 6" xfId="21366" xr:uid="{00000000-0005-0000-0000-000084530000}"/>
    <cellStyle name="Notas 2 2 2 2 4 2 7" xfId="21367" xr:uid="{00000000-0005-0000-0000-000085530000}"/>
    <cellStyle name="Notas 2 2 2 2 4 2 7 2" xfId="21368" xr:uid="{00000000-0005-0000-0000-000086530000}"/>
    <cellStyle name="Notas 2 2 2 2 4 2 7 3" xfId="21369" xr:uid="{00000000-0005-0000-0000-000087530000}"/>
    <cellStyle name="Notas 2 2 2 2 4 2 7 4" xfId="21370" xr:uid="{00000000-0005-0000-0000-000088530000}"/>
    <cellStyle name="Notas 2 2 2 2 4 2 7 5" xfId="21371" xr:uid="{00000000-0005-0000-0000-000089530000}"/>
    <cellStyle name="Notas 2 2 2 2 4 2 7 6" xfId="21372" xr:uid="{00000000-0005-0000-0000-00008A530000}"/>
    <cellStyle name="Notas 2 2 2 2 4 2 8" xfId="21373" xr:uid="{00000000-0005-0000-0000-00008B530000}"/>
    <cellStyle name="Notas 2 2 2 2 4 2 8 2" xfId="21374" xr:uid="{00000000-0005-0000-0000-00008C530000}"/>
    <cellStyle name="Notas 2 2 2 2 4 2 8 3" xfId="21375" xr:uid="{00000000-0005-0000-0000-00008D530000}"/>
    <cellStyle name="Notas 2 2 2 2 4 2 8 4" xfId="21376" xr:uid="{00000000-0005-0000-0000-00008E530000}"/>
    <cellStyle name="Notas 2 2 2 2 4 2 8 5" xfId="21377" xr:uid="{00000000-0005-0000-0000-00008F530000}"/>
    <cellStyle name="Notas 2 2 2 2 4 2 8 6" xfId="21378" xr:uid="{00000000-0005-0000-0000-000090530000}"/>
    <cellStyle name="Notas 2 2 2 2 4 2 9" xfId="21379" xr:uid="{00000000-0005-0000-0000-000091530000}"/>
    <cellStyle name="Notas 2 2 2 2 4 3" xfId="21380" xr:uid="{00000000-0005-0000-0000-000092530000}"/>
    <cellStyle name="Notas 2 2 2 2 4 3 2" xfId="21381" xr:uid="{00000000-0005-0000-0000-000093530000}"/>
    <cellStyle name="Notas 2 2 2 2 4 3 3" xfId="21382" xr:uid="{00000000-0005-0000-0000-000094530000}"/>
    <cellStyle name="Notas 2 2 2 2 4 3 4" xfId="21383" xr:uid="{00000000-0005-0000-0000-000095530000}"/>
    <cellStyle name="Notas 2 2 2 2 4 3 5" xfId="21384" xr:uid="{00000000-0005-0000-0000-000096530000}"/>
    <cellStyle name="Notas 2 2 2 2 4 3 6" xfId="21385" xr:uid="{00000000-0005-0000-0000-000097530000}"/>
    <cellStyle name="Notas 2 2 2 2 4 4" xfId="21386" xr:uid="{00000000-0005-0000-0000-000098530000}"/>
    <cellStyle name="Notas 2 2 2 2 4 4 2" xfId="21387" xr:uid="{00000000-0005-0000-0000-000099530000}"/>
    <cellStyle name="Notas 2 2 2 2 4 4 3" xfId="21388" xr:uid="{00000000-0005-0000-0000-00009A530000}"/>
    <cellStyle name="Notas 2 2 2 2 4 4 4" xfId="21389" xr:uid="{00000000-0005-0000-0000-00009B530000}"/>
    <cellStyle name="Notas 2 2 2 2 4 4 5" xfId="21390" xr:uid="{00000000-0005-0000-0000-00009C530000}"/>
    <cellStyle name="Notas 2 2 2 2 4 4 6" xfId="21391" xr:uid="{00000000-0005-0000-0000-00009D530000}"/>
    <cellStyle name="Notas 2 2 2 2 4 5" xfId="21392" xr:uid="{00000000-0005-0000-0000-00009E530000}"/>
    <cellStyle name="Notas 2 2 2 2 4 5 2" xfId="21393" xr:uid="{00000000-0005-0000-0000-00009F530000}"/>
    <cellStyle name="Notas 2 2 2 2 4 5 3" xfId="21394" xr:uid="{00000000-0005-0000-0000-0000A0530000}"/>
    <cellStyle name="Notas 2 2 2 2 4 5 4" xfId="21395" xr:uid="{00000000-0005-0000-0000-0000A1530000}"/>
    <cellStyle name="Notas 2 2 2 2 4 5 5" xfId="21396" xr:uid="{00000000-0005-0000-0000-0000A2530000}"/>
    <cellStyle name="Notas 2 2 2 2 4 5 6" xfId="21397" xr:uid="{00000000-0005-0000-0000-0000A3530000}"/>
    <cellStyle name="Notas 2 2 2 2 4 6" xfId="21398" xr:uid="{00000000-0005-0000-0000-0000A4530000}"/>
    <cellStyle name="Notas 2 2 2 2 4 6 2" xfId="21399" xr:uid="{00000000-0005-0000-0000-0000A5530000}"/>
    <cellStyle name="Notas 2 2 2 2 4 6 3" xfId="21400" xr:uid="{00000000-0005-0000-0000-0000A6530000}"/>
    <cellStyle name="Notas 2 2 2 2 4 6 4" xfId="21401" xr:uid="{00000000-0005-0000-0000-0000A7530000}"/>
    <cellStyle name="Notas 2 2 2 2 4 6 5" xfId="21402" xr:uid="{00000000-0005-0000-0000-0000A8530000}"/>
    <cellStyle name="Notas 2 2 2 2 4 6 6" xfId="21403" xr:uid="{00000000-0005-0000-0000-0000A9530000}"/>
    <cellStyle name="Notas 2 2 2 2 4 7" xfId="21404" xr:uid="{00000000-0005-0000-0000-0000AA530000}"/>
    <cellStyle name="Notas 2 2 2 2 4 7 2" xfId="21405" xr:uid="{00000000-0005-0000-0000-0000AB530000}"/>
    <cellStyle name="Notas 2 2 2 2 4 7 3" xfId="21406" xr:uid="{00000000-0005-0000-0000-0000AC530000}"/>
    <cellStyle name="Notas 2 2 2 2 4 7 4" xfId="21407" xr:uid="{00000000-0005-0000-0000-0000AD530000}"/>
    <cellStyle name="Notas 2 2 2 2 4 7 5" xfId="21408" xr:uid="{00000000-0005-0000-0000-0000AE530000}"/>
    <cellStyle name="Notas 2 2 2 2 4 7 6" xfId="21409" xr:uid="{00000000-0005-0000-0000-0000AF530000}"/>
    <cellStyle name="Notas 2 2 2 2 4 8" xfId="21410" xr:uid="{00000000-0005-0000-0000-0000B0530000}"/>
    <cellStyle name="Notas 2 2 2 2 4 8 2" xfId="21411" xr:uid="{00000000-0005-0000-0000-0000B1530000}"/>
    <cellStyle name="Notas 2 2 2 2 4 8 3" xfId="21412" xr:uid="{00000000-0005-0000-0000-0000B2530000}"/>
    <cellStyle name="Notas 2 2 2 2 4 8 4" xfId="21413" xr:uid="{00000000-0005-0000-0000-0000B3530000}"/>
    <cellStyle name="Notas 2 2 2 2 4 8 5" xfId="21414" xr:uid="{00000000-0005-0000-0000-0000B4530000}"/>
    <cellStyle name="Notas 2 2 2 2 4 8 6" xfId="21415" xr:uid="{00000000-0005-0000-0000-0000B5530000}"/>
    <cellStyle name="Notas 2 2 2 2 4 9" xfId="21416" xr:uid="{00000000-0005-0000-0000-0000B6530000}"/>
    <cellStyle name="Notas 2 2 2 2 4 9 2" xfId="21417" xr:uid="{00000000-0005-0000-0000-0000B7530000}"/>
    <cellStyle name="Notas 2 2 2 2 4 9 3" xfId="21418" xr:uid="{00000000-0005-0000-0000-0000B8530000}"/>
    <cellStyle name="Notas 2 2 2 2 4 9 4" xfId="21419" xr:uid="{00000000-0005-0000-0000-0000B9530000}"/>
    <cellStyle name="Notas 2 2 2 2 4 9 5" xfId="21420" xr:uid="{00000000-0005-0000-0000-0000BA530000}"/>
    <cellStyle name="Notas 2 2 2 2 4 9 6" xfId="21421" xr:uid="{00000000-0005-0000-0000-0000BB530000}"/>
    <cellStyle name="Notas 2 2 2 2 5" xfId="21422" xr:uid="{00000000-0005-0000-0000-0000BC530000}"/>
    <cellStyle name="Notas 2 2 2 2 5 10" xfId="21423" xr:uid="{00000000-0005-0000-0000-0000BD530000}"/>
    <cellStyle name="Notas 2 2 2 2 5 11" xfId="21424" xr:uid="{00000000-0005-0000-0000-0000BE530000}"/>
    <cellStyle name="Notas 2 2 2 2 5 12" xfId="21425" xr:uid="{00000000-0005-0000-0000-0000BF530000}"/>
    <cellStyle name="Notas 2 2 2 2 5 13" xfId="21426" xr:uid="{00000000-0005-0000-0000-0000C0530000}"/>
    <cellStyle name="Notas 2 2 2 2 5 14" xfId="21427" xr:uid="{00000000-0005-0000-0000-0000C1530000}"/>
    <cellStyle name="Notas 2 2 2 2 5 2" xfId="21428" xr:uid="{00000000-0005-0000-0000-0000C2530000}"/>
    <cellStyle name="Notas 2 2 2 2 5 2 2" xfId="21429" xr:uid="{00000000-0005-0000-0000-0000C3530000}"/>
    <cellStyle name="Notas 2 2 2 2 5 2 3" xfId="21430" xr:uid="{00000000-0005-0000-0000-0000C4530000}"/>
    <cellStyle name="Notas 2 2 2 2 5 2 4" xfId="21431" xr:uid="{00000000-0005-0000-0000-0000C5530000}"/>
    <cellStyle name="Notas 2 2 2 2 5 2 5" xfId="21432" xr:uid="{00000000-0005-0000-0000-0000C6530000}"/>
    <cellStyle name="Notas 2 2 2 2 5 2 6" xfId="21433" xr:uid="{00000000-0005-0000-0000-0000C7530000}"/>
    <cellStyle name="Notas 2 2 2 2 5 2 7" xfId="21434" xr:uid="{00000000-0005-0000-0000-0000C8530000}"/>
    <cellStyle name="Notas 2 2 2 2 5 3" xfId="21435" xr:uid="{00000000-0005-0000-0000-0000C9530000}"/>
    <cellStyle name="Notas 2 2 2 2 5 3 2" xfId="21436" xr:uid="{00000000-0005-0000-0000-0000CA530000}"/>
    <cellStyle name="Notas 2 2 2 2 5 3 3" xfId="21437" xr:uid="{00000000-0005-0000-0000-0000CB530000}"/>
    <cellStyle name="Notas 2 2 2 2 5 3 4" xfId="21438" xr:uid="{00000000-0005-0000-0000-0000CC530000}"/>
    <cellStyle name="Notas 2 2 2 2 5 3 5" xfId="21439" xr:uid="{00000000-0005-0000-0000-0000CD530000}"/>
    <cellStyle name="Notas 2 2 2 2 5 3 6" xfId="21440" xr:uid="{00000000-0005-0000-0000-0000CE530000}"/>
    <cellStyle name="Notas 2 2 2 2 5 4" xfId="21441" xr:uid="{00000000-0005-0000-0000-0000CF530000}"/>
    <cellStyle name="Notas 2 2 2 2 5 4 2" xfId="21442" xr:uid="{00000000-0005-0000-0000-0000D0530000}"/>
    <cellStyle name="Notas 2 2 2 2 5 4 3" xfId="21443" xr:uid="{00000000-0005-0000-0000-0000D1530000}"/>
    <cellStyle name="Notas 2 2 2 2 5 4 4" xfId="21444" xr:uid="{00000000-0005-0000-0000-0000D2530000}"/>
    <cellStyle name="Notas 2 2 2 2 5 4 5" xfId="21445" xr:uid="{00000000-0005-0000-0000-0000D3530000}"/>
    <cellStyle name="Notas 2 2 2 2 5 4 6" xfId="21446" xr:uid="{00000000-0005-0000-0000-0000D4530000}"/>
    <cellStyle name="Notas 2 2 2 2 5 5" xfId="21447" xr:uid="{00000000-0005-0000-0000-0000D5530000}"/>
    <cellStyle name="Notas 2 2 2 2 5 5 2" xfId="21448" xr:uid="{00000000-0005-0000-0000-0000D6530000}"/>
    <cellStyle name="Notas 2 2 2 2 5 5 3" xfId="21449" xr:uid="{00000000-0005-0000-0000-0000D7530000}"/>
    <cellStyle name="Notas 2 2 2 2 5 5 4" xfId="21450" xr:uid="{00000000-0005-0000-0000-0000D8530000}"/>
    <cellStyle name="Notas 2 2 2 2 5 5 5" xfId="21451" xr:uid="{00000000-0005-0000-0000-0000D9530000}"/>
    <cellStyle name="Notas 2 2 2 2 5 5 6" xfId="21452" xr:uid="{00000000-0005-0000-0000-0000DA530000}"/>
    <cellStyle name="Notas 2 2 2 2 5 6" xfId="21453" xr:uid="{00000000-0005-0000-0000-0000DB530000}"/>
    <cellStyle name="Notas 2 2 2 2 5 6 2" xfId="21454" xr:uid="{00000000-0005-0000-0000-0000DC530000}"/>
    <cellStyle name="Notas 2 2 2 2 5 6 3" xfId="21455" xr:uid="{00000000-0005-0000-0000-0000DD530000}"/>
    <cellStyle name="Notas 2 2 2 2 5 6 4" xfId="21456" xr:uid="{00000000-0005-0000-0000-0000DE530000}"/>
    <cellStyle name="Notas 2 2 2 2 5 6 5" xfId="21457" xr:uid="{00000000-0005-0000-0000-0000DF530000}"/>
    <cellStyle name="Notas 2 2 2 2 5 6 6" xfId="21458" xr:uid="{00000000-0005-0000-0000-0000E0530000}"/>
    <cellStyle name="Notas 2 2 2 2 5 7" xfId="21459" xr:uid="{00000000-0005-0000-0000-0000E1530000}"/>
    <cellStyle name="Notas 2 2 2 2 5 7 2" xfId="21460" xr:uid="{00000000-0005-0000-0000-0000E2530000}"/>
    <cellStyle name="Notas 2 2 2 2 5 7 3" xfId="21461" xr:uid="{00000000-0005-0000-0000-0000E3530000}"/>
    <cellStyle name="Notas 2 2 2 2 5 7 4" xfId="21462" xr:uid="{00000000-0005-0000-0000-0000E4530000}"/>
    <cellStyle name="Notas 2 2 2 2 5 7 5" xfId="21463" xr:uid="{00000000-0005-0000-0000-0000E5530000}"/>
    <cellStyle name="Notas 2 2 2 2 5 7 6" xfId="21464" xr:uid="{00000000-0005-0000-0000-0000E6530000}"/>
    <cellStyle name="Notas 2 2 2 2 5 8" xfId="21465" xr:uid="{00000000-0005-0000-0000-0000E7530000}"/>
    <cellStyle name="Notas 2 2 2 2 5 8 2" xfId="21466" xr:uid="{00000000-0005-0000-0000-0000E8530000}"/>
    <cellStyle name="Notas 2 2 2 2 5 8 3" xfId="21467" xr:uid="{00000000-0005-0000-0000-0000E9530000}"/>
    <cellStyle name="Notas 2 2 2 2 5 8 4" xfId="21468" xr:uid="{00000000-0005-0000-0000-0000EA530000}"/>
    <cellStyle name="Notas 2 2 2 2 5 8 5" xfId="21469" xr:uid="{00000000-0005-0000-0000-0000EB530000}"/>
    <cellStyle name="Notas 2 2 2 2 5 8 6" xfId="21470" xr:uid="{00000000-0005-0000-0000-0000EC530000}"/>
    <cellStyle name="Notas 2 2 2 2 5 9" xfId="21471" xr:uid="{00000000-0005-0000-0000-0000ED530000}"/>
    <cellStyle name="Notas 2 2 2 2 6" xfId="21472" xr:uid="{00000000-0005-0000-0000-0000EE530000}"/>
    <cellStyle name="Notas 2 2 2 2 6 10" xfId="21473" xr:uid="{00000000-0005-0000-0000-0000EF530000}"/>
    <cellStyle name="Notas 2 2 2 2 6 11" xfId="21474" xr:uid="{00000000-0005-0000-0000-0000F0530000}"/>
    <cellStyle name="Notas 2 2 2 2 6 12" xfId="21475" xr:uid="{00000000-0005-0000-0000-0000F1530000}"/>
    <cellStyle name="Notas 2 2 2 2 6 13" xfId="21476" xr:uid="{00000000-0005-0000-0000-0000F2530000}"/>
    <cellStyle name="Notas 2 2 2 2 6 14" xfId="21477" xr:uid="{00000000-0005-0000-0000-0000F3530000}"/>
    <cellStyle name="Notas 2 2 2 2 6 2" xfId="21478" xr:uid="{00000000-0005-0000-0000-0000F4530000}"/>
    <cellStyle name="Notas 2 2 2 2 6 2 2" xfId="21479" xr:uid="{00000000-0005-0000-0000-0000F5530000}"/>
    <cellStyle name="Notas 2 2 2 2 6 2 3" xfId="21480" xr:uid="{00000000-0005-0000-0000-0000F6530000}"/>
    <cellStyle name="Notas 2 2 2 2 6 2 4" xfId="21481" xr:uid="{00000000-0005-0000-0000-0000F7530000}"/>
    <cellStyle name="Notas 2 2 2 2 6 2 5" xfId="21482" xr:uid="{00000000-0005-0000-0000-0000F8530000}"/>
    <cellStyle name="Notas 2 2 2 2 6 2 6" xfId="21483" xr:uid="{00000000-0005-0000-0000-0000F9530000}"/>
    <cellStyle name="Notas 2 2 2 2 6 3" xfId="21484" xr:uid="{00000000-0005-0000-0000-0000FA530000}"/>
    <cellStyle name="Notas 2 2 2 2 6 3 2" xfId="21485" xr:uid="{00000000-0005-0000-0000-0000FB530000}"/>
    <cellStyle name="Notas 2 2 2 2 6 3 3" xfId="21486" xr:uid="{00000000-0005-0000-0000-0000FC530000}"/>
    <cellStyle name="Notas 2 2 2 2 6 3 4" xfId="21487" xr:uid="{00000000-0005-0000-0000-0000FD530000}"/>
    <cellStyle name="Notas 2 2 2 2 6 3 5" xfId="21488" xr:uid="{00000000-0005-0000-0000-0000FE530000}"/>
    <cellStyle name="Notas 2 2 2 2 6 3 6" xfId="21489" xr:uid="{00000000-0005-0000-0000-0000FF530000}"/>
    <cellStyle name="Notas 2 2 2 2 6 4" xfId="21490" xr:uid="{00000000-0005-0000-0000-000000540000}"/>
    <cellStyle name="Notas 2 2 2 2 6 4 2" xfId="21491" xr:uid="{00000000-0005-0000-0000-000001540000}"/>
    <cellStyle name="Notas 2 2 2 2 6 4 3" xfId="21492" xr:uid="{00000000-0005-0000-0000-000002540000}"/>
    <cellStyle name="Notas 2 2 2 2 6 4 4" xfId="21493" xr:uid="{00000000-0005-0000-0000-000003540000}"/>
    <cellStyle name="Notas 2 2 2 2 6 4 5" xfId="21494" xr:uid="{00000000-0005-0000-0000-000004540000}"/>
    <cellStyle name="Notas 2 2 2 2 6 4 6" xfId="21495" xr:uid="{00000000-0005-0000-0000-000005540000}"/>
    <cellStyle name="Notas 2 2 2 2 6 5" xfId="21496" xr:uid="{00000000-0005-0000-0000-000006540000}"/>
    <cellStyle name="Notas 2 2 2 2 6 5 2" xfId="21497" xr:uid="{00000000-0005-0000-0000-000007540000}"/>
    <cellStyle name="Notas 2 2 2 2 6 5 3" xfId="21498" xr:uid="{00000000-0005-0000-0000-000008540000}"/>
    <cellStyle name="Notas 2 2 2 2 6 5 4" xfId="21499" xr:uid="{00000000-0005-0000-0000-000009540000}"/>
    <cellStyle name="Notas 2 2 2 2 6 5 5" xfId="21500" xr:uid="{00000000-0005-0000-0000-00000A540000}"/>
    <cellStyle name="Notas 2 2 2 2 6 5 6" xfId="21501" xr:uid="{00000000-0005-0000-0000-00000B540000}"/>
    <cellStyle name="Notas 2 2 2 2 6 6" xfId="21502" xr:uid="{00000000-0005-0000-0000-00000C540000}"/>
    <cellStyle name="Notas 2 2 2 2 6 6 2" xfId="21503" xr:uid="{00000000-0005-0000-0000-00000D540000}"/>
    <cellStyle name="Notas 2 2 2 2 6 6 3" xfId="21504" xr:uid="{00000000-0005-0000-0000-00000E540000}"/>
    <cellStyle name="Notas 2 2 2 2 6 6 4" xfId="21505" xr:uid="{00000000-0005-0000-0000-00000F540000}"/>
    <cellStyle name="Notas 2 2 2 2 6 6 5" xfId="21506" xr:uid="{00000000-0005-0000-0000-000010540000}"/>
    <cellStyle name="Notas 2 2 2 2 6 6 6" xfId="21507" xr:uid="{00000000-0005-0000-0000-000011540000}"/>
    <cellStyle name="Notas 2 2 2 2 6 7" xfId="21508" xr:uid="{00000000-0005-0000-0000-000012540000}"/>
    <cellStyle name="Notas 2 2 2 2 6 7 2" xfId="21509" xr:uid="{00000000-0005-0000-0000-000013540000}"/>
    <cellStyle name="Notas 2 2 2 2 6 7 3" xfId="21510" xr:uid="{00000000-0005-0000-0000-000014540000}"/>
    <cellStyle name="Notas 2 2 2 2 6 7 4" xfId="21511" xr:uid="{00000000-0005-0000-0000-000015540000}"/>
    <cellStyle name="Notas 2 2 2 2 6 7 5" xfId="21512" xr:uid="{00000000-0005-0000-0000-000016540000}"/>
    <cellStyle name="Notas 2 2 2 2 6 7 6" xfId="21513" xr:uid="{00000000-0005-0000-0000-000017540000}"/>
    <cellStyle name="Notas 2 2 2 2 6 8" xfId="21514" xr:uid="{00000000-0005-0000-0000-000018540000}"/>
    <cellStyle name="Notas 2 2 2 2 6 8 2" xfId="21515" xr:uid="{00000000-0005-0000-0000-000019540000}"/>
    <cellStyle name="Notas 2 2 2 2 6 8 3" xfId="21516" xr:uid="{00000000-0005-0000-0000-00001A540000}"/>
    <cellStyle name="Notas 2 2 2 2 6 8 4" xfId="21517" xr:uid="{00000000-0005-0000-0000-00001B540000}"/>
    <cellStyle name="Notas 2 2 2 2 6 8 5" xfId="21518" xr:uid="{00000000-0005-0000-0000-00001C540000}"/>
    <cellStyle name="Notas 2 2 2 2 6 8 6" xfId="21519" xr:uid="{00000000-0005-0000-0000-00001D540000}"/>
    <cellStyle name="Notas 2 2 2 2 6 9" xfId="21520" xr:uid="{00000000-0005-0000-0000-00001E540000}"/>
    <cellStyle name="Notas 2 2 2 2 7" xfId="21521" xr:uid="{00000000-0005-0000-0000-00001F540000}"/>
    <cellStyle name="Notas 2 2 2 2 7 10" xfId="21522" xr:uid="{00000000-0005-0000-0000-000020540000}"/>
    <cellStyle name="Notas 2 2 2 2 7 11" xfId="21523" xr:uid="{00000000-0005-0000-0000-000021540000}"/>
    <cellStyle name="Notas 2 2 2 2 7 12" xfId="21524" xr:uid="{00000000-0005-0000-0000-000022540000}"/>
    <cellStyle name="Notas 2 2 2 2 7 13" xfId="21525" xr:uid="{00000000-0005-0000-0000-000023540000}"/>
    <cellStyle name="Notas 2 2 2 2 7 2" xfId="21526" xr:uid="{00000000-0005-0000-0000-000024540000}"/>
    <cellStyle name="Notas 2 2 2 2 7 2 2" xfId="21527" xr:uid="{00000000-0005-0000-0000-000025540000}"/>
    <cellStyle name="Notas 2 2 2 2 7 2 3" xfId="21528" xr:uid="{00000000-0005-0000-0000-000026540000}"/>
    <cellStyle name="Notas 2 2 2 2 7 2 4" xfId="21529" xr:uid="{00000000-0005-0000-0000-000027540000}"/>
    <cellStyle name="Notas 2 2 2 2 7 2 5" xfId="21530" xr:uid="{00000000-0005-0000-0000-000028540000}"/>
    <cellStyle name="Notas 2 2 2 2 7 2 6" xfId="21531" xr:uid="{00000000-0005-0000-0000-000029540000}"/>
    <cellStyle name="Notas 2 2 2 2 7 3" xfId="21532" xr:uid="{00000000-0005-0000-0000-00002A540000}"/>
    <cellStyle name="Notas 2 2 2 2 7 3 2" xfId="21533" xr:uid="{00000000-0005-0000-0000-00002B540000}"/>
    <cellStyle name="Notas 2 2 2 2 7 3 3" xfId="21534" xr:uid="{00000000-0005-0000-0000-00002C540000}"/>
    <cellStyle name="Notas 2 2 2 2 7 3 4" xfId="21535" xr:uid="{00000000-0005-0000-0000-00002D540000}"/>
    <cellStyle name="Notas 2 2 2 2 7 3 5" xfId="21536" xr:uid="{00000000-0005-0000-0000-00002E540000}"/>
    <cellStyle name="Notas 2 2 2 2 7 3 6" xfId="21537" xr:uid="{00000000-0005-0000-0000-00002F540000}"/>
    <cellStyle name="Notas 2 2 2 2 7 4" xfId="21538" xr:uid="{00000000-0005-0000-0000-000030540000}"/>
    <cellStyle name="Notas 2 2 2 2 7 4 2" xfId="21539" xr:uid="{00000000-0005-0000-0000-000031540000}"/>
    <cellStyle name="Notas 2 2 2 2 7 4 3" xfId="21540" xr:uid="{00000000-0005-0000-0000-000032540000}"/>
    <cellStyle name="Notas 2 2 2 2 7 4 4" xfId="21541" xr:uid="{00000000-0005-0000-0000-000033540000}"/>
    <cellStyle name="Notas 2 2 2 2 7 4 5" xfId="21542" xr:uid="{00000000-0005-0000-0000-000034540000}"/>
    <cellStyle name="Notas 2 2 2 2 7 4 6" xfId="21543" xr:uid="{00000000-0005-0000-0000-000035540000}"/>
    <cellStyle name="Notas 2 2 2 2 7 5" xfId="21544" xr:uid="{00000000-0005-0000-0000-000036540000}"/>
    <cellStyle name="Notas 2 2 2 2 7 5 2" xfId="21545" xr:uid="{00000000-0005-0000-0000-000037540000}"/>
    <cellStyle name="Notas 2 2 2 2 7 5 3" xfId="21546" xr:uid="{00000000-0005-0000-0000-000038540000}"/>
    <cellStyle name="Notas 2 2 2 2 7 5 4" xfId="21547" xr:uid="{00000000-0005-0000-0000-000039540000}"/>
    <cellStyle name="Notas 2 2 2 2 7 5 5" xfId="21548" xr:uid="{00000000-0005-0000-0000-00003A540000}"/>
    <cellStyle name="Notas 2 2 2 2 7 5 6" xfId="21549" xr:uid="{00000000-0005-0000-0000-00003B540000}"/>
    <cellStyle name="Notas 2 2 2 2 7 6" xfId="21550" xr:uid="{00000000-0005-0000-0000-00003C540000}"/>
    <cellStyle name="Notas 2 2 2 2 7 6 2" xfId="21551" xr:uid="{00000000-0005-0000-0000-00003D540000}"/>
    <cellStyle name="Notas 2 2 2 2 7 6 3" xfId="21552" xr:uid="{00000000-0005-0000-0000-00003E540000}"/>
    <cellStyle name="Notas 2 2 2 2 7 6 4" xfId="21553" xr:uid="{00000000-0005-0000-0000-00003F540000}"/>
    <cellStyle name="Notas 2 2 2 2 7 6 5" xfId="21554" xr:uid="{00000000-0005-0000-0000-000040540000}"/>
    <cellStyle name="Notas 2 2 2 2 7 6 6" xfId="21555" xr:uid="{00000000-0005-0000-0000-000041540000}"/>
    <cellStyle name="Notas 2 2 2 2 7 7" xfId="21556" xr:uid="{00000000-0005-0000-0000-000042540000}"/>
    <cellStyle name="Notas 2 2 2 2 7 7 2" xfId="21557" xr:uid="{00000000-0005-0000-0000-000043540000}"/>
    <cellStyle name="Notas 2 2 2 2 7 7 3" xfId="21558" xr:uid="{00000000-0005-0000-0000-000044540000}"/>
    <cellStyle name="Notas 2 2 2 2 7 7 4" xfId="21559" xr:uid="{00000000-0005-0000-0000-000045540000}"/>
    <cellStyle name="Notas 2 2 2 2 7 7 5" xfId="21560" xr:uid="{00000000-0005-0000-0000-000046540000}"/>
    <cellStyle name="Notas 2 2 2 2 7 7 6" xfId="21561" xr:uid="{00000000-0005-0000-0000-000047540000}"/>
    <cellStyle name="Notas 2 2 2 2 7 8" xfId="21562" xr:uid="{00000000-0005-0000-0000-000048540000}"/>
    <cellStyle name="Notas 2 2 2 2 7 8 2" xfId="21563" xr:uid="{00000000-0005-0000-0000-000049540000}"/>
    <cellStyle name="Notas 2 2 2 2 7 8 3" xfId="21564" xr:uid="{00000000-0005-0000-0000-00004A540000}"/>
    <cellStyle name="Notas 2 2 2 2 7 8 4" xfId="21565" xr:uid="{00000000-0005-0000-0000-00004B540000}"/>
    <cellStyle name="Notas 2 2 2 2 7 8 5" xfId="21566" xr:uid="{00000000-0005-0000-0000-00004C540000}"/>
    <cellStyle name="Notas 2 2 2 2 7 8 6" xfId="21567" xr:uid="{00000000-0005-0000-0000-00004D540000}"/>
    <cellStyle name="Notas 2 2 2 2 7 9" xfId="21568" xr:uid="{00000000-0005-0000-0000-00004E540000}"/>
    <cellStyle name="Notas 2 2 2 2 8" xfId="21569" xr:uid="{00000000-0005-0000-0000-00004F540000}"/>
    <cellStyle name="Notas 2 2 2 2 8 10" xfId="21570" xr:uid="{00000000-0005-0000-0000-000050540000}"/>
    <cellStyle name="Notas 2 2 2 2 8 11" xfId="21571" xr:uid="{00000000-0005-0000-0000-000051540000}"/>
    <cellStyle name="Notas 2 2 2 2 8 12" xfId="21572" xr:uid="{00000000-0005-0000-0000-000052540000}"/>
    <cellStyle name="Notas 2 2 2 2 8 13" xfId="21573" xr:uid="{00000000-0005-0000-0000-000053540000}"/>
    <cellStyle name="Notas 2 2 2 2 8 2" xfId="21574" xr:uid="{00000000-0005-0000-0000-000054540000}"/>
    <cellStyle name="Notas 2 2 2 2 8 2 2" xfId="21575" xr:uid="{00000000-0005-0000-0000-000055540000}"/>
    <cellStyle name="Notas 2 2 2 2 8 2 3" xfId="21576" xr:uid="{00000000-0005-0000-0000-000056540000}"/>
    <cellStyle name="Notas 2 2 2 2 8 2 4" xfId="21577" xr:uid="{00000000-0005-0000-0000-000057540000}"/>
    <cellStyle name="Notas 2 2 2 2 8 2 5" xfId="21578" xr:uid="{00000000-0005-0000-0000-000058540000}"/>
    <cellStyle name="Notas 2 2 2 2 8 2 6" xfId="21579" xr:uid="{00000000-0005-0000-0000-000059540000}"/>
    <cellStyle name="Notas 2 2 2 2 8 3" xfId="21580" xr:uid="{00000000-0005-0000-0000-00005A540000}"/>
    <cellStyle name="Notas 2 2 2 2 8 3 2" xfId="21581" xr:uid="{00000000-0005-0000-0000-00005B540000}"/>
    <cellStyle name="Notas 2 2 2 2 8 3 3" xfId="21582" xr:uid="{00000000-0005-0000-0000-00005C540000}"/>
    <cellStyle name="Notas 2 2 2 2 8 3 4" xfId="21583" xr:uid="{00000000-0005-0000-0000-00005D540000}"/>
    <cellStyle name="Notas 2 2 2 2 8 3 5" xfId="21584" xr:uid="{00000000-0005-0000-0000-00005E540000}"/>
    <cellStyle name="Notas 2 2 2 2 8 3 6" xfId="21585" xr:uid="{00000000-0005-0000-0000-00005F540000}"/>
    <cellStyle name="Notas 2 2 2 2 8 4" xfId="21586" xr:uid="{00000000-0005-0000-0000-000060540000}"/>
    <cellStyle name="Notas 2 2 2 2 8 4 2" xfId="21587" xr:uid="{00000000-0005-0000-0000-000061540000}"/>
    <cellStyle name="Notas 2 2 2 2 8 4 3" xfId="21588" xr:uid="{00000000-0005-0000-0000-000062540000}"/>
    <cellStyle name="Notas 2 2 2 2 8 4 4" xfId="21589" xr:uid="{00000000-0005-0000-0000-000063540000}"/>
    <cellStyle name="Notas 2 2 2 2 8 4 5" xfId="21590" xr:uid="{00000000-0005-0000-0000-000064540000}"/>
    <cellStyle name="Notas 2 2 2 2 8 4 6" xfId="21591" xr:uid="{00000000-0005-0000-0000-000065540000}"/>
    <cellStyle name="Notas 2 2 2 2 8 5" xfId="21592" xr:uid="{00000000-0005-0000-0000-000066540000}"/>
    <cellStyle name="Notas 2 2 2 2 8 5 2" xfId="21593" xr:uid="{00000000-0005-0000-0000-000067540000}"/>
    <cellStyle name="Notas 2 2 2 2 8 5 3" xfId="21594" xr:uid="{00000000-0005-0000-0000-000068540000}"/>
    <cellStyle name="Notas 2 2 2 2 8 5 4" xfId="21595" xr:uid="{00000000-0005-0000-0000-000069540000}"/>
    <cellStyle name="Notas 2 2 2 2 8 5 5" xfId="21596" xr:uid="{00000000-0005-0000-0000-00006A540000}"/>
    <cellStyle name="Notas 2 2 2 2 8 5 6" xfId="21597" xr:uid="{00000000-0005-0000-0000-00006B540000}"/>
    <cellStyle name="Notas 2 2 2 2 8 6" xfId="21598" xr:uid="{00000000-0005-0000-0000-00006C540000}"/>
    <cellStyle name="Notas 2 2 2 2 8 6 2" xfId="21599" xr:uid="{00000000-0005-0000-0000-00006D540000}"/>
    <cellStyle name="Notas 2 2 2 2 8 6 3" xfId="21600" xr:uid="{00000000-0005-0000-0000-00006E540000}"/>
    <cellStyle name="Notas 2 2 2 2 8 6 4" xfId="21601" xr:uid="{00000000-0005-0000-0000-00006F540000}"/>
    <cellStyle name="Notas 2 2 2 2 8 6 5" xfId="21602" xr:uid="{00000000-0005-0000-0000-000070540000}"/>
    <cellStyle name="Notas 2 2 2 2 8 6 6" xfId="21603" xr:uid="{00000000-0005-0000-0000-000071540000}"/>
    <cellStyle name="Notas 2 2 2 2 8 7" xfId="21604" xr:uid="{00000000-0005-0000-0000-000072540000}"/>
    <cellStyle name="Notas 2 2 2 2 8 7 2" xfId="21605" xr:uid="{00000000-0005-0000-0000-000073540000}"/>
    <cellStyle name="Notas 2 2 2 2 8 7 3" xfId="21606" xr:uid="{00000000-0005-0000-0000-000074540000}"/>
    <cellStyle name="Notas 2 2 2 2 8 7 4" xfId="21607" xr:uid="{00000000-0005-0000-0000-000075540000}"/>
    <cellStyle name="Notas 2 2 2 2 8 7 5" xfId="21608" xr:uid="{00000000-0005-0000-0000-000076540000}"/>
    <cellStyle name="Notas 2 2 2 2 8 7 6" xfId="21609" xr:uid="{00000000-0005-0000-0000-000077540000}"/>
    <cellStyle name="Notas 2 2 2 2 8 8" xfId="21610" xr:uid="{00000000-0005-0000-0000-000078540000}"/>
    <cellStyle name="Notas 2 2 2 2 8 8 2" xfId="21611" xr:uid="{00000000-0005-0000-0000-000079540000}"/>
    <cellStyle name="Notas 2 2 2 2 8 8 3" xfId="21612" xr:uid="{00000000-0005-0000-0000-00007A540000}"/>
    <cellStyle name="Notas 2 2 2 2 8 8 4" xfId="21613" xr:uid="{00000000-0005-0000-0000-00007B540000}"/>
    <cellStyle name="Notas 2 2 2 2 8 8 5" xfId="21614" xr:uid="{00000000-0005-0000-0000-00007C540000}"/>
    <cellStyle name="Notas 2 2 2 2 8 8 6" xfId="21615" xr:uid="{00000000-0005-0000-0000-00007D540000}"/>
    <cellStyle name="Notas 2 2 2 2 8 9" xfId="21616" xr:uid="{00000000-0005-0000-0000-00007E540000}"/>
    <cellStyle name="Notas 2 2 2 2 9" xfId="21617" xr:uid="{00000000-0005-0000-0000-00007F540000}"/>
    <cellStyle name="Notas 2 2 2 2 9 10" xfId="21618" xr:uid="{00000000-0005-0000-0000-000080540000}"/>
    <cellStyle name="Notas 2 2 2 2 9 11" xfId="21619" xr:uid="{00000000-0005-0000-0000-000081540000}"/>
    <cellStyle name="Notas 2 2 2 2 9 12" xfId="21620" xr:uid="{00000000-0005-0000-0000-000082540000}"/>
    <cellStyle name="Notas 2 2 2 2 9 13" xfId="21621" xr:uid="{00000000-0005-0000-0000-000083540000}"/>
    <cellStyle name="Notas 2 2 2 2 9 2" xfId="21622" xr:uid="{00000000-0005-0000-0000-000084540000}"/>
    <cellStyle name="Notas 2 2 2 2 9 2 2" xfId="21623" xr:uid="{00000000-0005-0000-0000-000085540000}"/>
    <cellStyle name="Notas 2 2 2 2 9 2 3" xfId="21624" xr:uid="{00000000-0005-0000-0000-000086540000}"/>
    <cellStyle name="Notas 2 2 2 2 9 2 4" xfId="21625" xr:uid="{00000000-0005-0000-0000-000087540000}"/>
    <cellStyle name="Notas 2 2 2 2 9 2 5" xfId="21626" xr:uid="{00000000-0005-0000-0000-000088540000}"/>
    <cellStyle name="Notas 2 2 2 2 9 2 6" xfId="21627" xr:uid="{00000000-0005-0000-0000-000089540000}"/>
    <cellStyle name="Notas 2 2 2 2 9 3" xfId="21628" xr:uid="{00000000-0005-0000-0000-00008A540000}"/>
    <cellStyle name="Notas 2 2 2 2 9 3 2" xfId="21629" xr:uid="{00000000-0005-0000-0000-00008B540000}"/>
    <cellStyle name="Notas 2 2 2 2 9 3 3" xfId="21630" xr:uid="{00000000-0005-0000-0000-00008C540000}"/>
    <cellStyle name="Notas 2 2 2 2 9 3 4" xfId="21631" xr:uid="{00000000-0005-0000-0000-00008D540000}"/>
    <cellStyle name="Notas 2 2 2 2 9 3 5" xfId="21632" xr:uid="{00000000-0005-0000-0000-00008E540000}"/>
    <cellStyle name="Notas 2 2 2 2 9 3 6" xfId="21633" xr:uid="{00000000-0005-0000-0000-00008F540000}"/>
    <cellStyle name="Notas 2 2 2 2 9 4" xfId="21634" xr:uid="{00000000-0005-0000-0000-000090540000}"/>
    <cellStyle name="Notas 2 2 2 2 9 4 2" xfId="21635" xr:uid="{00000000-0005-0000-0000-000091540000}"/>
    <cellStyle name="Notas 2 2 2 2 9 4 3" xfId="21636" xr:uid="{00000000-0005-0000-0000-000092540000}"/>
    <cellStyle name="Notas 2 2 2 2 9 4 4" xfId="21637" xr:uid="{00000000-0005-0000-0000-000093540000}"/>
    <cellStyle name="Notas 2 2 2 2 9 4 5" xfId="21638" xr:uid="{00000000-0005-0000-0000-000094540000}"/>
    <cellStyle name="Notas 2 2 2 2 9 4 6" xfId="21639" xr:uid="{00000000-0005-0000-0000-000095540000}"/>
    <cellStyle name="Notas 2 2 2 2 9 5" xfId="21640" xr:uid="{00000000-0005-0000-0000-000096540000}"/>
    <cellStyle name="Notas 2 2 2 2 9 5 2" xfId="21641" xr:uid="{00000000-0005-0000-0000-000097540000}"/>
    <cellStyle name="Notas 2 2 2 2 9 5 3" xfId="21642" xr:uid="{00000000-0005-0000-0000-000098540000}"/>
    <cellStyle name="Notas 2 2 2 2 9 5 4" xfId="21643" xr:uid="{00000000-0005-0000-0000-000099540000}"/>
    <cellStyle name="Notas 2 2 2 2 9 5 5" xfId="21644" xr:uid="{00000000-0005-0000-0000-00009A540000}"/>
    <cellStyle name="Notas 2 2 2 2 9 5 6" xfId="21645" xr:uid="{00000000-0005-0000-0000-00009B540000}"/>
    <cellStyle name="Notas 2 2 2 2 9 6" xfId="21646" xr:uid="{00000000-0005-0000-0000-00009C540000}"/>
    <cellStyle name="Notas 2 2 2 2 9 6 2" xfId="21647" xr:uid="{00000000-0005-0000-0000-00009D540000}"/>
    <cellStyle name="Notas 2 2 2 2 9 6 3" xfId="21648" xr:uid="{00000000-0005-0000-0000-00009E540000}"/>
    <cellStyle name="Notas 2 2 2 2 9 6 4" xfId="21649" xr:uid="{00000000-0005-0000-0000-00009F540000}"/>
    <cellStyle name="Notas 2 2 2 2 9 6 5" xfId="21650" xr:uid="{00000000-0005-0000-0000-0000A0540000}"/>
    <cellStyle name="Notas 2 2 2 2 9 6 6" xfId="21651" xr:uid="{00000000-0005-0000-0000-0000A1540000}"/>
    <cellStyle name="Notas 2 2 2 2 9 7" xfId="21652" xr:uid="{00000000-0005-0000-0000-0000A2540000}"/>
    <cellStyle name="Notas 2 2 2 2 9 7 2" xfId="21653" xr:uid="{00000000-0005-0000-0000-0000A3540000}"/>
    <cellStyle name="Notas 2 2 2 2 9 7 3" xfId="21654" xr:uid="{00000000-0005-0000-0000-0000A4540000}"/>
    <cellStyle name="Notas 2 2 2 2 9 7 4" xfId="21655" xr:uid="{00000000-0005-0000-0000-0000A5540000}"/>
    <cellStyle name="Notas 2 2 2 2 9 7 5" xfId="21656" xr:uid="{00000000-0005-0000-0000-0000A6540000}"/>
    <cellStyle name="Notas 2 2 2 2 9 7 6" xfId="21657" xr:uid="{00000000-0005-0000-0000-0000A7540000}"/>
    <cellStyle name="Notas 2 2 2 2 9 8" xfId="21658" xr:uid="{00000000-0005-0000-0000-0000A8540000}"/>
    <cellStyle name="Notas 2 2 2 2 9 8 2" xfId="21659" xr:uid="{00000000-0005-0000-0000-0000A9540000}"/>
    <cellStyle name="Notas 2 2 2 2 9 8 3" xfId="21660" xr:uid="{00000000-0005-0000-0000-0000AA540000}"/>
    <cellStyle name="Notas 2 2 2 2 9 8 4" xfId="21661" xr:uid="{00000000-0005-0000-0000-0000AB540000}"/>
    <cellStyle name="Notas 2 2 2 2 9 8 5" xfId="21662" xr:uid="{00000000-0005-0000-0000-0000AC540000}"/>
    <cellStyle name="Notas 2 2 2 2 9 8 6" xfId="21663" xr:uid="{00000000-0005-0000-0000-0000AD540000}"/>
    <cellStyle name="Notas 2 2 2 2 9 9" xfId="21664" xr:uid="{00000000-0005-0000-0000-0000AE540000}"/>
    <cellStyle name="Notas 2 2 2 20" xfId="21665" xr:uid="{00000000-0005-0000-0000-0000AF540000}"/>
    <cellStyle name="Notas 2 2 2 20 2" xfId="21666" xr:uid="{00000000-0005-0000-0000-0000B0540000}"/>
    <cellStyle name="Notas 2 2 2 20 3" xfId="21667" xr:uid="{00000000-0005-0000-0000-0000B1540000}"/>
    <cellStyle name="Notas 2 2 2 21" xfId="21668" xr:uid="{00000000-0005-0000-0000-0000B2540000}"/>
    <cellStyle name="Notas 2 2 2 21 2" xfId="21669" xr:uid="{00000000-0005-0000-0000-0000B3540000}"/>
    <cellStyle name="Notas 2 2 2 21 3" xfId="21670" xr:uid="{00000000-0005-0000-0000-0000B4540000}"/>
    <cellStyle name="Notas 2 2 2 22" xfId="21671" xr:uid="{00000000-0005-0000-0000-0000B5540000}"/>
    <cellStyle name="Notas 2 2 2 22 2" xfId="21672" xr:uid="{00000000-0005-0000-0000-0000B6540000}"/>
    <cellStyle name="Notas 2 2 2 23" xfId="21673" xr:uid="{00000000-0005-0000-0000-0000B7540000}"/>
    <cellStyle name="Notas 2 2 2 23 2" xfId="21674" xr:uid="{00000000-0005-0000-0000-0000B8540000}"/>
    <cellStyle name="Notas 2 2 2 24" xfId="21675" xr:uid="{00000000-0005-0000-0000-0000B9540000}"/>
    <cellStyle name="Notas 2 2 2 3" xfId="21676" xr:uid="{00000000-0005-0000-0000-0000BA540000}"/>
    <cellStyle name="Notas 2 2 2 3 10" xfId="21677" xr:uid="{00000000-0005-0000-0000-0000BB540000}"/>
    <cellStyle name="Notas 2 2 2 3 10 2" xfId="21678" xr:uid="{00000000-0005-0000-0000-0000BC540000}"/>
    <cellStyle name="Notas 2 2 2 3 10 3" xfId="21679" xr:uid="{00000000-0005-0000-0000-0000BD540000}"/>
    <cellStyle name="Notas 2 2 2 3 10 4" xfId="21680" xr:uid="{00000000-0005-0000-0000-0000BE540000}"/>
    <cellStyle name="Notas 2 2 2 3 10 5" xfId="21681" xr:uid="{00000000-0005-0000-0000-0000BF540000}"/>
    <cellStyle name="Notas 2 2 2 3 10 6" xfId="21682" xr:uid="{00000000-0005-0000-0000-0000C0540000}"/>
    <cellStyle name="Notas 2 2 2 3 11" xfId="21683" xr:uid="{00000000-0005-0000-0000-0000C1540000}"/>
    <cellStyle name="Notas 2 2 2 3 11 2" xfId="21684" xr:uid="{00000000-0005-0000-0000-0000C2540000}"/>
    <cellStyle name="Notas 2 2 2 3 11 3" xfId="21685" xr:uid="{00000000-0005-0000-0000-0000C3540000}"/>
    <cellStyle name="Notas 2 2 2 3 11 4" xfId="21686" xr:uid="{00000000-0005-0000-0000-0000C4540000}"/>
    <cellStyle name="Notas 2 2 2 3 11 5" xfId="21687" xr:uid="{00000000-0005-0000-0000-0000C5540000}"/>
    <cellStyle name="Notas 2 2 2 3 11 6" xfId="21688" xr:uid="{00000000-0005-0000-0000-0000C6540000}"/>
    <cellStyle name="Notas 2 2 2 3 12" xfId="21689" xr:uid="{00000000-0005-0000-0000-0000C7540000}"/>
    <cellStyle name="Notas 2 2 2 3 12 2" xfId="21690" xr:uid="{00000000-0005-0000-0000-0000C8540000}"/>
    <cellStyle name="Notas 2 2 2 3 12 3" xfId="21691" xr:uid="{00000000-0005-0000-0000-0000C9540000}"/>
    <cellStyle name="Notas 2 2 2 3 12 4" xfId="21692" xr:uid="{00000000-0005-0000-0000-0000CA540000}"/>
    <cellStyle name="Notas 2 2 2 3 12 5" xfId="21693" xr:uid="{00000000-0005-0000-0000-0000CB540000}"/>
    <cellStyle name="Notas 2 2 2 3 12 6" xfId="21694" xr:uid="{00000000-0005-0000-0000-0000CC540000}"/>
    <cellStyle name="Notas 2 2 2 3 13" xfId="21695" xr:uid="{00000000-0005-0000-0000-0000CD540000}"/>
    <cellStyle name="Notas 2 2 2 3 13 2" xfId="21696" xr:uid="{00000000-0005-0000-0000-0000CE540000}"/>
    <cellStyle name="Notas 2 2 2 3 13 3" xfId="21697" xr:uid="{00000000-0005-0000-0000-0000CF540000}"/>
    <cellStyle name="Notas 2 2 2 3 13 4" xfId="21698" xr:uid="{00000000-0005-0000-0000-0000D0540000}"/>
    <cellStyle name="Notas 2 2 2 3 13 5" xfId="21699" xr:uid="{00000000-0005-0000-0000-0000D1540000}"/>
    <cellStyle name="Notas 2 2 2 3 13 6" xfId="21700" xr:uid="{00000000-0005-0000-0000-0000D2540000}"/>
    <cellStyle name="Notas 2 2 2 3 14" xfId="21701" xr:uid="{00000000-0005-0000-0000-0000D3540000}"/>
    <cellStyle name="Notas 2 2 2 3 14 2" xfId="21702" xr:uid="{00000000-0005-0000-0000-0000D4540000}"/>
    <cellStyle name="Notas 2 2 2 3 14 3" xfId="21703" xr:uid="{00000000-0005-0000-0000-0000D5540000}"/>
    <cellStyle name="Notas 2 2 2 3 14 4" xfId="21704" xr:uid="{00000000-0005-0000-0000-0000D6540000}"/>
    <cellStyle name="Notas 2 2 2 3 14 5" xfId="21705" xr:uid="{00000000-0005-0000-0000-0000D7540000}"/>
    <cellStyle name="Notas 2 2 2 3 14 6" xfId="21706" xr:uid="{00000000-0005-0000-0000-0000D8540000}"/>
    <cellStyle name="Notas 2 2 2 3 15" xfId="21707" xr:uid="{00000000-0005-0000-0000-0000D9540000}"/>
    <cellStyle name="Notas 2 2 2 3 15 2" xfId="21708" xr:uid="{00000000-0005-0000-0000-0000DA540000}"/>
    <cellStyle name="Notas 2 2 2 3 15 3" xfId="21709" xr:uid="{00000000-0005-0000-0000-0000DB540000}"/>
    <cellStyle name="Notas 2 2 2 3 15 4" xfId="21710" xr:uid="{00000000-0005-0000-0000-0000DC540000}"/>
    <cellStyle name="Notas 2 2 2 3 15 5" xfId="21711" xr:uid="{00000000-0005-0000-0000-0000DD540000}"/>
    <cellStyle name="Notas 2 2 2 3 15 6" xfId="21712" xr:uid="{00000000-0005-0000-0000-0000DE540000}"/>
    <cellStyle name="Notas 2 2 2 3 16" xfId="21713" xr:uid="{00000000-0005-0000-0000-0000DF540000}"/>
    <cellStyle name="Notas 2 2 2 3 17" xfId="21714" xr:uid="{00000000-0005-0000-0000-0000E0540000}"/>
    <cellStyle name="Notas 2 2 2 3 18" xfId="21715" xr:uid="{00000000-0005-0000-0000-0000E1540000}"/>
    <cellStyle name="Notas 2 2 2 3 19" xfId="21716" xr:uid="{00000000-0005-0000-0000-0000E2540000}"/>
    <cellStyle name="Notas 2 2 2 3 2" xfId="21717" xr:uid="{00000000-0005-0000-0000-0000E3540000}"/>
    <cellStyle name="Notas 2 2 2 3 2 10" xfId="21718" xr:uid="{00000000-0005-0000-0000-0000E4540000}"/>
    <cellStyle name="Notas 2 2 2 3 2 10 2" xfId="21719" xr:uid="{00000000-0005-0000-0000-0000E5540000}"/>
    <cellStyle name="Notas 2 2 2 3 2 10 3" xfId="21720" xr:uid="{00000000-0005-0000-0000-0000E6540000}"/>
    <cellStyle name="Notas 2 2 2 3 2 10 4" xfId="21721" xr:uid="{00000000-0005-0000-0000-0000E7540000}"/>
    <cellStyle name="Notas 2 2 2 3 2 10 5" xfId="21722" xr:uid="{00000000-0005-0000-0000-0000E8540000}"/>
    <cellStyle name="Notas 2 2 2 3 2 10 6" xfId="21723" xr:uid="{00000000-0005-0000-0000-0000E9540000}"/>
    <cellStyle name="Notas 2 2 2 3 2 11" xfId="21724" xr:uid="{00000000-0005-0000-0000-0000EA540000}"/>
    <cellStyle name="Notas 2 2 2 3 2 11 2" xfId="21725" xr:uid="{00000000-0005-0000-0000-0000EB540000}"/>
    <cellStyle name="Notas 2 2 2 3 2 11 3" xfId="21726" xr:uid="{00000000-0005-0000-0000-0000EC540000}"/>
    <cellStyle name="Notas 2 2 2 3 2 11 4" xfId="21727" xr:uid="{00000000-0005-0000-0000-0000ED540000}"/>
    <cellStyle name="Notas 2 2 2 3 2 11 5" xfId="21728" xr:uid="{00000000-0005-0000-0000-0000EE540000}"/>
    <cellStyle name="Notas 2 2 2 3 2 11 6" xfId="21729" xr:uid="{00000000-0005-0000-0000-0000EF540000}"/>
    <cellStyle name="Notas 2 2 2 3 2 12" xfId="21730" xr:uid="{00000000-0005-0000-0000-0000F0540000}"/>
    <cellStyle name="Notas 2 2 2 3 2 12 2" xfId="21731" xr:uid="{00000000-0005-0000-0000-0000F1540000}"/>
    <cellStyle name="Notas 2 2 2 3 2 12 3" xfId="21732" xr:uid="{00000000-0005-0000-0000-0000F2540000}"/>
    <cellStyle name="Notas 2 2 2 3 2 12 4" xfId="21733" xr:uid="{00000000-0005-0000-0000-0000F3540000}"/>
    <cellStyle name="Notas 2 2 2 3 2 12 5" xfId="21734" xr:uid="{00000000-0005-0000-0000-0000F4540000}"/>
    <cellStyle name="Notas 2 2 2 3 2 12 6" xfId="21735" xr:uid="{00000000-0005-0000-0000-0000F5540000}"/>
    <cellStyle name="Notas 2 2 2 3 2 13" xfId="21736" xr:uid="{00000000-0005-0000-0000-0000F6540000}"/>
    <cellStyle name="Notas 2 2 2 3 2 13 2" xfId="21737" xr:uid="{00000000-0005-0000-0000-0000F7540000}"/>
    <cellStyle name="Notas 2 2 2 3 2 13 3" xfId="21738" xr:uid="{00000000-0005-0000-0000-0000F8540000}"/>
    <cellStyle name="Notas 2 2 2 3 2 13 4" xfId="21739" xr:uid="{00000000-0005-0000-0000-0000F9540000}"/>
    <cellStyle name="Notas 2 2 2 3 2 13 5" xfId="21740" xr:uid="{00000000-0005-0000-0000-0000FA540000}"/>
    <cellStyle name="Notas 2 2 2 3 2 13 6" xfId="21741" xr:uid="{00000000-0005-0000-0000-0000FB540000}"/>
    <cellStyle name="Notas 2 2 2 3 2 14" xfId="21742" xr:uid="{00000000-0005-0000-0000-0000FC540000}"/>
    <cellStyle name="Notas 2 2 2 3 2 14 2" xfId="21743" xr:uid="{00000000-0005-0000-0000-0000FD540000}"/>
    <cellStyle name="Notas 2 2 2 3 2 14 3" xfId="21744" xr:uid="{00000000-0005-0000-0000-0000FE540000}"/>
    <cellStyle name="Notas 2 2 2 3 2 14 4" xfId="21745" xr:uid="{00000000-0005-0000-0000-0000FF540000}"/>
    <cellStyle name="Notas 2 2 2 3 2 14 5" xfId="21746" xr:uid="{00000000-0005-0000-0000-000000550000}"/>
    <cellStyle name="Notas 2 2 2 3 2 14 6" xfId="21747" xr:uid="{00000000-0005-0000-0000-000001550000}"/>
    <cellStyle name="Notas 2 2 2 3 2 15" xfId="21748" xr:uid="{00000000-0005-0000-0000-000002550000}"/>
    <cellStyle name="Notas 2 2 2 3 2 16" xfId="21749" xr:uid="{00000000-0005-0000-0000-000003550000}"/>
    <cellStyle name="Notas 2 2 2 3 2 17" xfId="21750" xr:uid="{00000000-0005-0000-0000-000004550000}"/>
    <cellStyle name="Notas 2 2 2 3 2 18" xfId="21751" xr:uid="{00000000-0005-0000-0000-000005550000}"/>
    <cellStyle name="Notas 2 2 2 3 2 19" xfId="21752" xr:uid="{00000000-0005-0000-0000-000006550000}"/>
    <cellStyle name="Notas 2 2 2 3 2 2" xfId="21753" xr:uid="{00000000-0005-0000-0000-000007550000}"/>
    <cellStyle name="Notas 2 2 2 3 2 2 10" xfId="21754" xr:uid="{00000000-0005-0000-0000-000008550000}"/>
    <cellStyle name="Notas 2 2 2 3 2 2 10 2" xfId="21755" xr:uid="{00000000-0005-0000-0000-000009550000}"/>
    <cellStyle name="Notas 2 2 2 3 2 2 10 3" xfId="21756" xr:uid="{00000000-0005-0000-0000-00000A550000}"/>
    <cellStyle name="Notas 2 2 2 3 2 2 10 4" xfId="21757" xr:uid="{00000000-0005-0000-0000-00000B550000}"/>
    <cellStyle name="Notas 2 2 2 3 2 2 10 5" xfId="21758" xr:uid="{00000000-0005-0000-0000-00000C550000}"/>
    <cellStyle name="Notas 2 2 2 3 2 2 10 6" xfId="21759" xr:uid="{00000000-0005-0000-0000-00000D550000}"/>
    <cellStyle name="Notas 2 2 2 3 2 2 11" xfId="21760" xr:uid="{00000000-0005-0000-0000-00000E550000}"/>
    <cellStyle name="Notas 2 2 2 3 2 2 11 2" xfId="21761" xr:uid="{00000000-0005-0000-0000-00000F550000}"/>
    <cellStyle name="Notas 2 2 2 3 2 2 11 3" xfId="21762" xr:uid="{00000000-0005-0000-0000-000010550000}"/>
    <cellStyle name="Notas 2 2 2 3 2 2 11 4" xfId="21763" xr:uid="{00000000-0005-0000-0000-000011550000}"/>
    <cellStyle name="Notas 2 2 2 3 2 2 11 5" xfId="21764" xr:uid="{00000000-0005-0000-0000-000012550000}"/>
    <cellStyle name="Notas 2 2 2 3 2 2 11 6" xfId="21765" xr:uid="{00000000-0005-0000-0000-000013550000}"/>
    <cellStyle name="Notas 2 2 2 3 2 2 12" xfId="21766" xr:uid="{00000000-0005-0000-0000-000014550000}"/>
    <cellStyle name="Notas 2 2 2 3 2 2 12 2" xfId="21767" xr:uid="{00000000-0005-0000-0000-000015550000}"/>
    <cellStyle name="Notas 2 2 2 3 2 2 12 3" xfId="21768" xr:uid="{00000000-0005-0000-0000-000016550000}"/>
    <cellStyle name="Notas 2 2 2 3 2 2 12 4" xfId="21769" xr:uid="{00000000-0005-0000-0000-000017550000}"/>
    <cellStyle name="Notas 2 2 2 3 2 2 12 5" xfId="21770" xr:uid="{00000000-0005-0000-0000-000018550000}"/>
    <cellStyle name="Notas 2 2 2 3 2 2 12 6" xfId="21771" xr:uid="{00000000-0005-0000-0000-000019550000}"/>
    <cellStyle name="Notas 2 2 2 3 2 2 13" xfId="21772" xr:uid="{00000000-0005-0000-0000-00001A550000}"/>
    <cellStyle name="Notas 2 2 2 3 2 2 13 2" xfId="21773" xr:uid="{00000000-0005-0000-0000-00001B550000}"/>
    <cellStyle name="Notas 2 2 2 3 2 2 13 3" xfId="21774" xr:uid="{00000000-0005-0000-0000-00001C550000}"/>
    <cellStyle name="Notas 2 2 2 3 2 2 13 4" xfId="21775" xr:uid="{00000000-0005-0000-0000-00001D550000}"/>
    <cellStyle name="Notas 2 2 2 3 2 2 13 5" xfId="21776" xr:uid="{00000000-0005-0000-0000-00001E550000}"/>
    <cellStyle name="Notas 2 2 2 3 2 2 13 6" xfId="21777" xr:uid="{00000000-0005-0000-0000-00001F550000}"/>
    <cellStyle name="Notas 2 2 2 3 2 2 14" xfId="21778" xr:uid="{00000000-0005-0000-0000-000020550000}"/>
    <cellStyle name="Notas 2 2 2 3 2 2 14 2" xfId="21779" xr:uid="{00000000-0005-0000-0000-000021550000}"/>
    <cellStyle name="Notas 2 2 2 3 2 2 14 3" xfId="21780" xr:uid="{00000000-0005-0000-0000-000022550000}"/>
    <cellStyle name="Notas 2 2 2 3 2 2 14 4" xfId="21781" xr:uid="{00000000-0005-0000-0000-000023550000}"/>
    <cellStyle name="Notas 2 2 2 3 2 2 14 5" xfId="21782" xr:uid="{00000000-0005-0000-0000-000024550000}"/>
    <cellStyle name="Notas 2 2 2 3 2 2 14 6" xfId="21783" xr:uid="{00000000-0005-0000-0000-000025550000}"/>
    <cellStyle name="Notas 2 2 2 3 2 2 15" xfId="21784" xr:uid="{00000000-0005-0000-0000-000026550000}"/>
    <cellStyle name="Notas 2 2 2 3 2 2 16" xfId="21785" xr:uid="{00000000-0005-0000-0000-000027550000}"/>
    <cellStyle name="Notas 2 2 2 3 2 2 17" xfId="21786" xr:uid="{00000000-0005-0000-0000-000028550000}"/>
    <cellStyle name="Notas 2 2 2 3 2 2 18" xfId="21787" xr:uid="{00000000-0005-0000-0000-000029550000}"/>
    <cellStyle name="Notas 2 2 2 3 2 2 19" xfId="21788" xr:uid="{00000000-0005-0000-0000-00002A550000}"/>
    <cellStyle name="Notas 2 2 2 3 2 2 2" xfId="21789" xr:uid="{00000000-0005-0000-0000-00002B550000}"/>
    <cellStyle name="Notas 2 2 2 3 2 2 2 10" xfId="21790" xr:uid="{00000000-0005-0000-0000-00002C550000}"/>
    <cellStyle name="Notas 2 2 2 3 2 2 2 11" xfId="21791" xr:uid="{00000000-0005-0000-0000-00002D550000}"/>
    <cellStyle name="Notas 2 2 2 3 2 2 2 12" xfId="21792" xr:uid="{00000000-0005-0000-0000-00002E550000}"/>
    <cellStyle name="Notas 2 2 2 3 2 2 2 13" xfId="21793" xr:uid="{00000000-0005-0000-0000-00002F550000}"/>
    <cellStyle name="Notas 2 2 2 3 2 2 2 14" xfId="21794" xr:uid="{00000000-0005-0000-0000-000030550000}"/>
    <cellStyle name="Notas 2 2 2 3 2 2 2 15" xfId="21795" xr:uid="{00000000-0005-0000-0000-000031550000}"/>
    <cellStyle name="Notas 2 2 2 3 2 2 2 2" xfId="21796" xr:uid="{00000000-0005-0000-0000-000032550000}"/>
    <cellStyle name="Notas 2 2 2 3 2 2 2 2 10" xfId="21797" xr:uid="{00000000-0005-0000-0000-000033550000}"/>
    <cellStyle name="Notas 2 2 2 3 2 2 2 2 11" xfId="21798" xr:uid="{00000000-0005-0000-0000-000034550000}"/>
    <cellStyle name="Notas 2 2 2 3 2 2 2 2 12" xfId="21799" xr:uid="{00000000-0005-0000-0000-000035550000}"/>
    <cellStyle name="Notas 2 2 2 3 2 2 2 2 13" xfId="21800" xr:uid="{00000000-0005-0000-0000-000036550000}"/>
    <cellStyle name="Notas 2 2 2 3 2 2 2 2 2" xfId="21801" xr:uid="{00000000-0005-0000-0000-000037550000}"/>
    <cellStyle name="Notas 2 2 2 3 2 2 2 2 2 2" xfId="21802" xr:uid="{00000000-0005-0000-0000-000038550000}"/>
    <cellStyle name="Notas 2 2 2 3 2 2 2 2 2 3" xfId="21803" xr:uid="{00000000-0005-0000-0000-000039550000}"/>
    <cellStyle name="Notas 2 2 2 3 2 2 2 2 2 4" xfId="21804" xr:uid="{00000000-0005-0000-0000-00003A550000}"/>
    <cellStyle name="Notas 2 2 2 3 2 2 2 2 2 5" xfId="21805" xr:uid="{00000000-0005-0000-0000-00003B550000}"/>
    <cellStyle name="Notas 2 2 2 3 2 2 2 2 2 6" xfId="21806" xr:uid="{00000000-0005-0000-0000-00003C550000}"/>
    <cellStyle name="Notas 2 2 2 3 2 2 2 2 3" xfId="21807" xr:uid="{00000000-0005-0000-0000-00003D550000}"/>
    <cellStyle name="Notas 2 2 2 3 2 2 2 2 3 2" xfId="21808" xr:uid="{00000000-0005-0000-0000-00003E550000}"/>
    <cellStyle name="Notas 2 2 2 3 2 2 2 2 3 3" xfId="21809" xr:uid="{00000000-0005-0000-0000-00003F550000}"/>
    <cellStyle name="Notas 2 2 2 3 2 2 2 2 3 4" xfId="21810" xr:uid="{00000000-0005-0000-0000-000040550000}"/>
    <cellStyle name="Notas 2 2 2 3 2 2 2 2 3 5" xfId="21811" xr:uid="{00000000-0005-0000-0000-000041550000}"/>
    <cellStyle name="Notas 2 2 2 3 2 2 2 2 3 6" xfId="21812" xr:uid="{00000000-0005-0000-0000-000042550000}"/>
    <cellStyle name="Notas 2 2 2 3 2 2 2 2 4" xfId="21813" xr:uid="{00000000-0005-0000-0000-000043550000}"/>
    <cellStyle name="Notas 2 2 2 3 2 2 2 2 4 2" xfId="21814" xr:uid="{00000000-0005-0000-0000-000044550000}"/>
    <cellStyle name="Notas 2 2 2 3 2 2 2 2 4 3" xfId="21815" xr:uid="{00000000-0005-0000-0000-000045550000}"/>
    <cellStyle name="Notas 2 2 2 3 2 2 2 2 4 4" xfId="21816" xr:uid="{00000000-0005-0000-0000-000046550000}"/>
    <cellStyle name="Notas 2 2 2 3 2 2 2 2 4 5" xfId="21817" xr:uid="{00000000-0005-0000-0000-000047550000}"/>
    <cellStyle name="Notas 2 2 2 3 2 2 2 2 4 6" xfId="21818" xr:uid="{00000000-0005-0000-0000-000048550000}"/>
    <cellStyle name="Notas 2 2 2 3 2 2 2 2 5" xfId="21819" xr:uid="{00000000-0005-0000-0000-000049550000}"/>
    <cellStyle name="Notas 2 2 2 3 2 2 2 2 5 2" xfId="21820" xr:uid="{00000000-0005-0000-0000-00004A550000}"/>
    <cellStyle name="Notas 2 2 2 3 2 2 2 2 5 3" xfId="21821" xr:uid="{00000000-0005-0000-0000-00004B550000}"/>
    <cellStyle name="Notas 2 2 2 3 2 2 2 2 5 4" xfId="21822" xr:uid="{00000000-0005-0000-0000-00004C550000}"/>
    <cellStyle name="Notas 2 2 2 3 2 2 2 2 5 5" xfId="21823" xr:uid="{00000000-0005-0000-0000-00004D550000}"/>
    <cellStyle name="Notas 2 2 2 3 2 2 2 2 5 6" xfId="21824" xr:uid="{00000000-0005-0000-0000-00004E550000}"/>
    <cellStyle name="Notas 2 2 2 3 2 2 2 2 6" xfId="21825" xr:uid="{00000000-0005-0000-0000-00004F550000}"/>
    <cellStyle name="Notas 2 2 2 3 2 2 2 2 6 2" xfId="21826" xr:uid="{00000000-0005-0000-0000-000050550000}"/>
    <cellStyle name="Notas 2 2 2 3 2 2 2 2 6 3" xfId="21827" xr:uid="{00000000-0005-0000-0000-000051550000}"/>
    <cellStyle name="Notas 2 2 2 3 2 2 2 2 6 4" xfId="21828" xr:uid="{00000000-0005-0000-0000-000052550000}"/>
    <cellStyle name="Notas 2 2 2 3 2 2 2 2 6 5" xfId="21829" xr:uid="{00000000-0005-0000-0000-000053550000}"/>
    <cellStyle name="Notas 2 2 2 3 2 2 2 2 6 6" xfId="21830" xr:uid="{00000000-0005-0000-0000-000054550000}"/>
    <cellStyle name="Notas 2 2 2 3 2 2 2 2 7" xfId="21831" xr:uid="{00000000-0005-0000-0000-000055550000}"/>
    <cellStyle name="Notas 2 2 2 3 2 2 2 2 7 2" xfId="21832" xr:uid="{00000000-0005-0000-0000-000056550000}"/>
    <cellStyle name="Notas 2 2 2 3 2 2 2 2 7 3" xfId="21833" xr:uid="{00000000-0005-0000-0000-000057550000}"/>
    <cellStyle name="Notas 2 2 2 3 2 2 2 2 7 4" xfId="21834" xr:uid="{00000000-0005-0000-0000-000058550000}"/>
    <cellStyle name="Notas 2 2 2 3 2 2 2 2 7 5" xfId="21835" xr:uid="{00000000-0005-0000-0000-000059550000}"/>
    <cellStyle name="Notas 2 2 2 3 2 2 2 2 7 6" xfId="21836" xr:uid="{00000000-0005-0000-0000-00005A550000}"/>
    <cellStyle name="Notas 2 2 2 3 2 2 2 2 8" xfId="21837" xr:uid="{00000000-0005-0000-0000-00005B550000}"/>
    <cellStyle name="Notas 2 2 2 3 2 2 2 2 8 2" xfId="21838" xr:uid="{00000000-0005-0000-0000-00005C550000}"/>
    <cellStyle name="Notas 2 2 2 3 2 2 2 2 8 3" xfId="21839" xr:uid="{00000000-0005-0000-0000-00005D550000}"/>
    <cellStyle name="Notas 2 2 2 3 2 2 2 2 8 4" xfId="21840" xr:uid="{00000000-0005-0000-0000-00005E550000}"/>
    <cellStyle name="Notas 2 2 2 3 2 2 2 2 8 5" xfId="21841" xr:uid="{00000000-0005-0000-0000-00005F550000}"/>
    <cellStyle name="Notas 2 2 2 3 2 2 2 2 8 6" xfId="21842" xr:uid="{00000000-0005-0000-0000-000060550000}"/>
    <cellStyle name="Notas 2 2 2 3 2 2 2 2 9" xfId="21843" xr:uid="{00000000-0005-0000-0000-000061550000}"/>
    <cellStyle name="Notas 2 2 2 3 2 2 2 3" xfId="21844" xr:uid="{00000000-0005-0000-0000-000062550000}"/>
    <cellStyle name="Notas 2 2 2 3 2 2 2 3 2" xfId="21845" xr:uid="{00000000-0005-0000-0000-000063550000}"/>
    <cellStyle name="Notas 2 2 2 3 2 2 2 3 3" xfId="21846" xr:uid="{00000000-0005-0000-0000-000064550000}"/>
    <cellStyle name="Notas 2 2 2 3 2 2 2 3 4" xfId="21847" xr:uid="{00000000-0005-0000-0000-000065550000}"/>
    <cellStyle name="Notas 2 2 2 3 2 2 2 3 5" xfId="21848" xr:uid="{00000000-0005-0000-0000-000066550000}"/>
    <cellStyle name="Notas 2 2 2 3 2 2 2 3 6" xfId="21849" xr:uid="{00000000-0005-0000-0000-000067550000}"/>
    <cellStyle name="Notas 2 2 2 3 2 2 2 4" xfId="21850" xr:uid="{00000000-0005-0000-0000-000068550000}"/>
    <cellStyle name="Notas 2 2 2 3 2 2 2 4 2" xfId="21851" xr:uid="{00000000-0005-0000-0000-000069550000}"/>
    <cellStyle name="Notas 2 2 2 3 2 2 2 4 3" xfId="21852" xr:uid="{00000000-0005-0000-0000-00006A550000}"/>
    <cellStyle name="Notas 2 2 2 3 2 2 2 4 4" xfId="21853" xr:uid="{00000000-0005-0000-0000-00006B550000}"/>
    <cellStyle name="Notas 2 2 2 3 2 2 2 4 5" xfId="21854" xr:uid="{00000000-0005-0000-0000-00006C550000}"/>
    <cellStyle name="Notas 2 2 2 3 2 2 2 4 6" xfId="21855" xr:uid="{00000000-0005-0000-0000-00006D550000}"/>
    <cellStyle name="Notas 2 2 2 3 2 2 2 5" xfId="21856" xr:uid="{00000000-0005-0000-0000-00006E550000}"/>
    <cellStyle name="Notas 2 2 2 3 2 2 2 5 2" xfId="21857" xr:uid="{00000000-0005-0000-0000-00006F550000}"/>
    <cellStyle name="Notas 2 2 2 3 2 2 2 5 3" xfId="21858" xr:uid="{00000000-0005-0000-0000-000070550000}"/>
    <cellStyle name="Notas 2 2 2 3 2 2 2 5 4" xfId="21859" xr:uid="{00000000-0005-0000-0000-000071550000}"/>
    <cellStyle name="Notas 2 2 2 3 2 2 2 5 5" xfId="21860" xr:uid="{00000000-0005-0000-0000-000072550000}"/>
    <cellStyle name="Notas 2 2 2 3 2 2 2 5 6" xfId="21861" xr:uid="{00000000-0005-0000-0000-000073550000}"/>
    <cellStyle name="Notas 2 2 2 3 2 2 2 6" xfId="21862" xr:uid="{00000000-0005-0000-0000-000074550000}"/>
    <cellStyle name="Notas 2 2 2 3 2 2 2 6 2" xfId="21863" xr:uid="{00000000-0005-0000-0000-000075550000}"/>
    <cellStyle name="Notas 2 2 2 3 2 2 2 6 3" xfId="21864" xr:uid="{00000000-0005-0000-0000-000076550000}"/>
    <cellStyle name="Notas 2 2 2 3 2 2 2 6 4" xfId="21865" xr:uid="{00000000-0005-0000-0000-000077550000}"/>
    <cellStyle name="Notas 2 2 2 3 2 2 2 6 5" xfId="21866" xr:uid="{00000000-0005-0000-0000-000078550000}"/>
    <cellStyle name="Notas 2 2 2 3 2 2 2 6 6" xfId="21867" xr:uid="{00000000-0005-0000-0000-000079550000}"/>
    <cellStyle name="Notas 2 2 2 3 2 2 2 7" xfId="21868" xr:uid="{00000000-0005-0000-0000-00007A550000}"/>
    <cellStyle name="Notas 2 2 2 3 2 2 2 7 2" xfId="21869" xr:uid="{00000000-0005-0000-0000-00007B550000}"/>
    <cellStyle name="Notas 2 2 2 3 2 2 2 7 3" xfId="21870" xr:uid="{00000000-0005-0000-0000-00007C550000}"/>
    <cellStyle name="Notas 2 2 2 3 2 2 2 7 4" xfId="21871" xr:uid="{00000000-0005-0000-0000-00007D550000}"/>
    <cellStyle name="Notas 2 2 2 3 2 2 2 7 5" xfId="21872" xr:uid="{00000000-0005-0000-0000-00007E550000}"/>
    <cellStyle name="Notas 2 2 2 3 2 2 2 7 6" xfId="21873" xr:uid="{00000000-0005-0000-0000-00007F550000}"/>
    <cellStyle name="Notas 2 2 2 3 2 2 2 8" xfId="21874" xr:uid="{00000000-0005-0000-0000-000080550000}"/>
    <cellStyle name="Notas 2 2 2 3 2 2 2 8 2" xfId="21875" xr:uid="{00000000-0005-0000-0000-000081550000}"/>
    <cellStyle name="Notas 2 2 2 3 2 2 2 8 3" xfId="21876" xr:uid="{00000000-0005-0000-0000-000082550000}"/>
    <cellStyle name="Notas 2 2 2 3 2 2 2 8 4" xfId="21877" xr:uid="{00000000-0005-0000-0000-000083550000}"/>
    <cellStyle name="Notas 2 2 2 3 2 2 2 8 5" xfId="21878" xr:uid="{00000000-0005-0000-0000-000084550000}"/>
    <cellStyle name="Notas 2 2 2 3 2 2 2 8 6" xfId="21879" xr:uid="{00000000-0005-0000-0000-000085550000}"/>
    <cellStyle name="Notas 2 2 2 3 2 2 2 9" xfId="21880" xr:uid="{00000000-0005-0000-0000-000086550000}"/>
    <cellStyle name="Notas 2 2 2 3 2 2 2 9 2" xfId="21881" xr:uid="{00000000-0005-0000-0000-000087550000}"/>
    <cellStyle name="Notas 2 2 2 3 2 2 2 9 3" xfId="21882" xr:uid="{00000000-0005-0000-0000-000088550000}"/>
    <cellStyle name="Notas 2 2 2 3 2 2 2 9 4" xfId="21883" xr:uid="{00000000-0005-0000-0000-000089550000}"/>
    <cellStyle name="Notas 2 2 2 3 2 2 2 9 5" xfId="21884" xr:uid="{00000000-0005-0000-0000-00008A550000}"/>
    <cellStyle name="Notas 2 2 2 3 2 2 2 9 6" xfId="21885" xr:uid="{00000000-0005-0000-0000-00008B550000}"/>
    <cellStyle name="Notas 2 2 2 3 2 2 20" xfId="21886" xr:uid="{00000000-0005-0000-0000-00008C550000}"/>
    <cellStyle name="Notas 2 2 2 3 2 2 3" xfId="21887" xr:uid="{00000000-0005-0000-0000-00008D550000}"/>
    <cellStyle name="Notas 2 2 2 3 2 2 3 10" xfId="21888" xr:uid="{00000000-0005-0000-0000-00008E550000}"/>
    <cellStyle name="Notas 2 2 2 3 2 2 3 11" xfId="21889" xr:uid="{00000000-0005-0000-0000-00008F550000}"/>
    <cellStyle name="Notas 2 2 2 3 2 2 3 12" xfId="21890" xr:uid="{00000000-0005-0000-0000-000090550000}"/>
    <cellStyle name="Notas 2 2 2 3 2 2 3 13" xfId="21891" xr:uid="{00000000-0005-0000-0000-000091550000}"/>
    <cellStyle name="Notas 2 2 2 3 2 2 3 14" xfId="21892" xr:uid="{00000000-0005-0000-0000-000092550000}"/>
    <cellStyle name="Notas 2 2 2 3 2 2 3 2" xfId="21893" xr:uid="{00000000-0005-0000-0000-000093550000}"/>
    <cellStyle name="Notas 2 2 2 3 2 2 3 2 2" xfId="21894" xr:uid="{00000000-0005-0000-0000-000094550000}"/>
    <cellStyle name="Notas 2 2 2 3 2 2 3 2 3" xfId="21895" xr:uid="{00000000-0005-0000-0000-000095550000}"/>
    <cellStyle name="Notas 2 2 2 3 2 2 3 2 4" xfId="21896" xr:uid="{00000000-0005-0000-0000-000096550000}"/>
    <cellStyle name="Notas 2 2 2 3 2 2 3 2 5" xfId="21897" xr:uid="{00000000-0005-0000-0000-000097550000}"/>
    <cellStyle name="Notas 2 2 2 3 2 2 3 2 6" xfId="21898" xr:uid="{00000000-0005-0000-0000-000098550000}"/>
    <cellStyle name="Notas 2 2 2 3 2 2 3 3" xfId="21899" xr:uid="{00000000-0005-0000-0000-000099550000}"/>
    <cellStyle name="Notas 2 2 2 3 2 2 3 3 2" xfId="21900" xr:uid="{00000000-0005-0000-0000-00009A550000}"/>
    <cellStyle name="Notas 2 2 2 3 2 2 3 3 3" xfId="21901" xr:uid="{00000000-0005-0000-0000-00009B550000}"/>
    <cellStyle name="Notas 2 2 2 3 2 2 3 3 4" xfId="21902" xr:uid="{00000000-0005-0000-0000-00009C550000}"/>
    <cellStyle name="Notas 2 2 2 3 2 2 3 3 5" xfId="21903" xr:uid="{00000000-0005-0000-0000-00009D550000}"/>
    <cellStyle name="Notas 2 2 2 3 2 2 3 3 6" xfId="21904" xr:uid="{00000000-0005-0000-0000-00009E550000}"/>
    <cellStyle name="Notas 2 2 2 3 2 2 3 4" xfId="21905" xr:uid="{00000000-0005-0000-0000-00009F550000}"/>
    <cellStyle name="Notas 2 2 2 3 2 2 3 4 2" xfId="21906" xr:uid="{00000000-0005-0000-0000-0000A0550000}"/>
    <cellStyle name="Notas 2 2 2 3 2 2 3 4 3" xfId="21907" xr:uid="{00000000-0005-0000-0000-0000A1550000}"/>
    <cellStyle name="Notas 2 2 2 3 2 2 3 4 4" xfId="21908" xr:uid="{00000000-0005-0000-0000-0000A2550000}"/>
    <cellStyle name="Notas 2 2 2 3 2 2 3 4 5" xfId="21909" xr:uid="{00000000-0005-0000-0000-0000A3550000}"/>
    <cellStyle name="Notas 2 2 2 3 2 2 3 4 6" xfId="21910" xr:uid="{00000000-0005-0000-0000-0000A4550000}"/>
    <cellStyle name="Notas 2 2 2 3 2 2 3 5" xfId="21911" xr:uid="{00000000-0005-0000-0000-0000A5550000}"/>
    <cellStyle name="Notas 2 2 2 3 2 2 3 5 2" xfId="21912" xr:uid="{00000000-0005-0000-0000-0000A6550000}"/>
    <cellStyle name="Notas 2 2 2 3 2 2 3 5 3" xfId="21913" xr:uid="{00000000-0005-0000-0000-0000A7550000}"/>
    <cellStyle name="Notas 2 2 2 3 2 2 3 5 4" xfId="21914" xr:uid="{00000000-0005-0000-0000-0000A8550000}"/>
    <cellStyle name="Notas 2 2 2 3 2 2 3 5 5" xfId="21915" xr:uid="{00000000-0005-0000-0000-0000A9550000}"/>
    <cellStyle name="Notas 2 2 2 3 2 2 3 5 6" xfId="21916" xr:uid="{00000000-0005-0000-0000-0000AA550000}"/>
    <cellStyle name="Notas 2 2 2 3 2 2 3 6" xfId="21917" xr:uid="{00000000-0005-0000-0000-0000AB550000}"/>
    <cellStyle name="Notas 2 2 2 3 2 2 3 6 2" xfId="21918" xr:uid="{00000000-0005-0000-0000-0000AC550000}"/>
    <cellStyle name="Notas 2 2 2 3 2 2 3 6 3" xfId="21919" xr:uid="{00000000-0005-0000-0000-0000AD550000}"/>
    <cellStyle name="Notas 2 2 2 3 2 2 3 6 4" xfId="21920" xr:uid="{00000000-0005-0000-0000-0000AE550000}"/>
    <cellStyle name="Notas 2 2 2 3 2 2 3 6 5" xfId="21921" xr:uid="{00000000-0005-0000-0000-0000AF550000}"/>
    <cellStyle name="Notas 2 2 2 3 2 2 3 6 6" xfId="21922" xr:uid="{00000000-0005-0000-0000-0000B0550000}"/>
    <cellStyle name="Notas 2 2 2 3 2 2 3 7" xfId="21923" xr:uid="{00000000-0005-0000-0000-0000B1550000}"/>
    <cellStyle name="Notas 2 2 2 3 2 2 3 7 2" xfId="21924" xr:uid="{00000000-0005-0000-0000-0000B2550000}"/>
    <cellStyle name="Notas 2 2 2 3 2 2 3 7 3" xfId="21925" xr:uid="{00000000-0005-0000-0000-0000B3550000}"/>
    <cellStyle name="Notas 2 2 2 3 2 2 3 7 4" xfId="21926" xr:uid="{00000000-0005-0000-0000-0000B4550000}"/>
    <cellStyle name="Notas 2 2 2 3 2 2 3 7 5" xfId="21927" xr:uid="{00000000-0005-0000-0000-0000B5550000}"/>
    <cellStyle name="Notas 2 2 2 3 2 2 3 7 6" xfId="21928" xr:uid="{00000000-0005-0000-0000-0000B6550000}"/>
    <cellStyle name="Notas 2 2 2 3 2 2 3 8" xfId="21929" xr:uid="{00000000-0005-0000-0000-0000B7550000}"/>
    <cellStyle name="Notas 2 2 2 3 2 2 3 8 2" xfId="21930" xr:uid="{00000000-0005-0000-0000-0000B8550000}"/>
    <cellStyle name="Notas 2 2 2 3 2 2 3 8 3" xfId="21931" xr:uid="{00000000-0005-0000-0000-0000B9550000}"/>
    <cellStyle name="Notas 2 2 2 3 2 2 3 8 4" xfId="21932" xr:uid="{00000000-0005-0000-0000-0000BA550000}"/>
    <cellStyle name="Notas 2 2 2 3 2 2 3 8 5" xfId="21933" xr:uid="{00000000-0005-0000-0000-0000BB550000}"/>
    <cellStyle name="Notas 2 2 2 3 2 2 3 8 6" xfId="21934" xr:uid="{00000000-0005-0000-0000-0000BC550000}"/>
    <cellStyle name="Notas 2 2 2 3 2 2 3 9" xfId="21935" xr:uid="{00000000-0005-0000-0000-0000BD550000}"/>
    <cellStyle name="Notas 2 2 2 3 2 2 4" xfId="21936" xr:uid="{00000000-0005-0000-0000-0000BE550000}"/>
    <cellStyle name="Notas 2 2 2 3 2 2 4 10" xfId="21937" xr:uid="{00000000-0005-0000-0000-0000BF550000}"/>
    <cellStyle name="Notas 2 2 2 3 2 2 4 11" xfId="21938" xr:uid="{00000000-0005-0000-0000-0000C0550000}"/>
    <cellStyle name="Notas 2 2 2 3 2 2 4 12" xfId="21939" xr:uid="{00000000-0005-0000-0000-0000C1550000}"/>
    <cellStyle name="Notas 2 2 2 3 2 2 4 13" xfId="21940" xr:uid="{00000000-0005-0000-0000-0000C2550000}"/>
    <cellStyle name="Notas 2 2 2 3 2 2 4 2" xfId="21941" xr:uid="{00000000-0005-0000-0000-0000C3550000}"/>
    <cellStyle name="Notas 2 2 2 3 2 2 4 2 2" xfId="21942" xr:uid="{00000000-0005-0000-0000-0000C4550000}"/>
    <cellStyle name="Notas 2 2 2 3 2 2 4 2 3" xfId="21943" xr:uid="{00000000-0005-0000-0000-0000C5550000}"/>
    <cellStyle name="Notas 2 2 2 3 2 2 4 2 4" xfId="21944" xr:uid="{00000000-0005-0000-0000-0000C6550000}"/>
    <cellStyle name="Notas 2 2 2 3 2 2 4 2 5" xfId="21945" xr:uid="{00000000-0005-0000-0000-0000C7550000}"/>
    <cellStyle name="Notas 2 2 2 3 2 2 4 2 6" xfId="21946" xr:uid="{00000000-0005-0000-0000-0000C8550000}"/>
    <cellStyle name="Notas 2 2 2 3 2 2 4 3" xfId="21947" xr:uid="{00000000-0005-0000-0000-0000C9550000}"/>
    <cellStyle name="Notas 2 2 2 3 2 2 4 3 2" xfId="21948" xr:uid="{00000000-0005-0000-0000-0000CA550000}"/>
    <cellStyle name="Notas 2 2 2 3 2 2 4 3 3" xfId="21949" xr:uid="{00000000-0005-0000-0000-0000CB550000}"/>
    <cellStyle name="Notas 2 2 2 3 2 2 4 3 4" xfId="21950" xr:uid="{00000000-0005-0000-0000-0000CC550000}"/>
    <cellStyle name="Notas 2 2 2 3 2 2 4 3 5" xfId="21951" xr:uid="{00000000-0005-0000-0000-0000CD550000}"/>
    <cellStyle name="Notas 2 2 2 3 2 2 4 3 6" xfId="21952" xr:uid="{00000000-0005-0000-0000-0000CE550000}"/>
    <cellStyle name="Notas 2 2 2 3 2 2 4 4" xfId="21953" xr:uid="{00000000-0005-0000-0000-0000CF550000}"/>
    <cellStyle name="Notas 2 2 2 3 2 2 4 4 2" xfId="21954" xr:uid="{00000000-0005-0000-0000-0000D0550000}"/>
    <cellStyle name="Notas 2 2 2 3 2 2 4 4 3" xfId="21955" xr:uid="{00000000-0005-0000-0000-0000D1550000}"/>
    <cellStyle name="Notas 2 2 2 3 2 2 4 4 4" xfId="21956" xr:uid="{00000000-0005-0000-0000-0000D2550000}"/>
    <cellStyle name="Notas 2 2 2 3 2 2 4 4 5" xfId="21957" xr:uid="{00000000-0005-0000-0000-0000D3550000}"/>
    <cellStyle name="Notas 2 2 2 3 2 2 4 4 6" xfId="21958" xr:uid="{00000000-0005-0000-0000-0000D4550000}"/>
    <cellStyle name="Notas 2 2 2 3 2 2 4 5" xfId="21959" xr:uid="{00000000-0005-0000-0000-0000D5550000}"/>
    <cellStyle name="Notas 2 2 2 3 2 2 4 5 2" xfId="21960" xr:uid="{00000000-0005-0000-0000-0000D6550000}"/>
    <cellStyle name="Notas 2 2 2 3 2 2 4 5 3" xfId="21961" xr:uid="{00000000-0005-0000-0000-0000D7550000}"/>
    <cellStyle name="Notas 2 2 2 3 2 2 4 5 4" xfId="21962" xr:uid="{00000000-0005-0000-0000-0000D8550000}"/>
    <cellStyle name="Notas 2 2 2 3 2 2 4 5 5" xfId="21963" xr:uid="{00000000-0005-0000-0000-0000D9550000}"/>
    <cellStyle name="Notas 2 2 2 3 2 2 4 5 6" xfId="21964" xr:uid="{00000000-0005-0000-0000-0000DA550000}"/>
    <cellStyle name="Notas 2 2 2 3 2 2 4 6" xfId="21965" xr:uid="{00000000-0005-0000-0000-0000DB550000}"/>
    <cellStyle name="Notas 2 2 2 3 2 2 4 6 2" xfId="21966" xr:uid="{00000000-0005-0000-0000-0000DC550000}"/>
    <cellStyle name="Notas 2 2 2 3 2 2 4 6 3" xfId="21967" xr:uid="{00000000-0005-0000-0000-0000DD550000}"/>
    <cellStyle name="Notas 2 2 2 3 2 2 4 6 4" xfId="21968" xr:uid="{00000000-0005-0000-0000-0000DE550000}"/>
    <cellStyle name="Notas 2 2 2 3 2 2 4 6 5" xfId="21969" xr:uid="{00000000-0005-0000-0000-0000DF550000}"/>
    <cellStyle name="Notas 2 2 2 3 2 2 4 6 6" xfId="21970" xr:uid="{00000000-0005-0000-0000-0000E0550000}"/>
    <cellStyle name="Notas 2 2 2 3 2 2 4 7" xfId="21971" xr:uid="{00000000-0005-0000-0000-0000E1550000}"/>
    <cellStyle name="Notas 2 2 2 3 2 2 4 7 2" xfId="21972" xr:uid="{00000000-0005-0000-0000-0000E2550000}"/>
    <cellStyle name="Notas 2 2 2 3 2 2 4 7 3" xfId="21973" xr:uid="{00000000-0005-0000-0000-0000E3550000}"/>
    <cellStyle name="Notas 2 2 2 3 2 2 4 7 4" xfId="21974" xr:uid="{00000000-0005-0000-0000-0000E4550000}"/>
    <cellStyle name="Notas 2 2 2 3 2 2 4 7 5" xfId="21975" xr:uid="{00000000-0005-0000-0000-0000E5550000}"/>
    <cellStyle name="Notas 2 2 2 3 2 2 4 7 6" xfId="21976" xr:uid="{00000000-0005-0000-0000-0000E6550000}"/>
    <cellStyle name="Notas 2 2 2 3 2 2 4 8" xfId="21977" xr:uid="{00000000-0005-0000-0000-0000E7550000}"/>
    <cellStyle name="Notas 2 2 2 3 2 2 4 8 2" xfId="21978" xr:uid="{00000000-0005-0000-0000-0000E8550000}"/>
    <cellStyle name="Notas 2 2 2 3 2 2 4 8 3" xfId="21979" xr:uid="{00000000-0005-0000-0000-0000E9550000}"/>
    <cellStyle name="Notas 2 2 2 3 2 2 4 8 4" xfId="21980" xr:uid="{00000000-0005-0000-0000-0000EA550000}"/>
    <cellStyle name="Notas 2 2 2 3 2 2 4 8 5" xfId="21981" xr:uid="{00000000-0005-0000-0000-0000EB550000}"/>
    <cellStyle name="Notas 2 2 2 3 2 2 4 8 6" xfId="21982" xr:uid="{00000000-0005-0000-0000-0000EC550000}"/>
    <cellStyle name="Notas 2 2 2 3 2 2 4 9" xfId="21983" xr:uid="{00000000-0005-0000-0000-0000ED550000}"/>
    <cellStyle name="Notas 2 2 2 3 2 2 5" xfId="21984" xr:uid="{00000000-0005-0000-0000-0000EE550000}"/>
    <cellStyle name="Notas 2 2 2 3 2 2 5 10" xfId="21985" xr:uid="{00000000-0005-0000-0000-0000EF550000}"/>
    <cellStyle name="Notas 2 2 2 3 2 2 5 11" xfId="21986" xr:uid="{00000000-0005-0000-0000-0000F0550000}"/>
    <cellStyle name="Notas 2 2 2 3 2 2 5 12" xfId="21987" xr:uid="{00000000-0005-0000-0000-0000F1550000}"/>
    <cellStyle name="Notas 2 2 2 3 2 2 5 13" xfId="21988" xr:uid="{00000000-0005-0000-0000-0000F2550000}"/>
    <cellStyle name="Notas 2 2 2 3 2 2 5 2" xfId="21989" xr:uid="{00000000-0005-0000-0000-0000F3550000}"/>
    <cellStyle name="Notas 2 2 2 3 2 2 5 2 2" xfId="21990" xr:uid="{00000000-0005-0000-0000-0000F4550000}"/>
    <cellStyle name="Notas 2 2 2 3 2 2 5 2 3" xfId="21991" xr:uid="{00000000-0005-0000-0000-0000F5550000}"/>
    <cellStyle name="Notas 2 2 2 3 2 2 5 2 4" xfId="21992" xr:uid="{00000000-0005-0000-0000-0000F6550000}"/>
    <cellStyle name="Notas 2 2 2 3 2 2 5 2 5" xfId="21993" xr:uid="{00000000-0005-0000-0000-0000F7550000}"/>
    <cellStyle name="Notas 2 2 2 3 2 2 5 2 6" xfId="21994" xr:uid="{00000000-0005-0000-0000-0000F8550000}"/>
    <cellStyle name="Notas 2 2 2 3 2 2 5 3" xfId="21995" xr:uid="{00000000-0005-0000-0000-0000F9550000}"/>
    <cellStyle name="Notas 2 2 2 3 2 2 5 3 2" xfId="21996" xr:uid="{00000000-0005-0000-0000-0000FA550000}"/>
    <cellStyle name="Notas 2 2 2 3 2 2 5 3 3" xfId="21997" xr:uid="{00000000-0005-0000-0000-0000FB550000}"/>
    <cellStyle name="Notas 2 2 2 3 2 2 5 3 4" xfId="21998" xr:uid="{00000000-0005-0000-0000-0000FC550000}"/>
    <cellStyle name="Notas 2 2 2 3 2 2 5 3 5" xfId="21999" xr:uid="{00000000-0005-0000-0000-0000FD550000}"/>
    <cellStyle name="Notas 2 2 2 3 2 2 5 3 6" xfId="22000" xr:uid="{00000000-0005-0000-0000-0000FE550000}"/>
    <cellStyle name="Notas 2 2 2 3 2 2 5 4" xfId="22001" xr:uid="{00000000-0005-0000-0000-0000FF550000}"/>
    <cellStyle name="Notas 2 2 2 3 2 2 5 4 2" xfId="22002" xr:uid="{00000000-0005-0000-0000-000000560000}"/>
    <cellStyle name="Notas 2 2 2 3 2 2 5 4 3" xfId="22003" xr:uid="{00000000-0005-0000-0000-000001560000}"/>
    <cellStyle name="Notas 2 2 2 3 2 2 5 4 4" xfId="22004" xr:uid="{00000000-0005-0000-0000-000002560000}"/>
    <cellStyle name="Notas 2 2 2 3 2 2 5 4 5" xfId="22005" xr:uid="{00000000-0005-0000-0000-000003560000}"/>
    <cellStyle name="Notas 2 2 2 3 2 2 5 4 6" xfId="22006" xr:uid="{00000000-0005-0000-0000-000004560000}"/>
    <cellStyle name="Notas 2 2 2 3 2 2 5 5" xfId="22007" xr:uid="{00000000-0005-0000-0000-000005560000}"/>
    <cellStyle name="Notas 2 2 2 3 2 2 5 5 2" xfId="22008" xr:uid="{00000000-0005-0000-0000-000006560000}"/>
    <cellStyle name="Notas 2 2 2 3 2 2 5 5 3" xfId="22009" xr:uid="{00000000-0005-0000-0000-000007560000}"/>
    <cellStyle name="Notas 2 2 2 3 2 2 5 5 4" xfId="22010" xr:uid="{00000000-0005-0000-0000-000008560000}"/>
    <cellStyle name="Notas 2 2 2 3 2 2 5 5 5" xfId="22011" xr:uid="{00000000-0005-0000-0000-000009560000}"/>
    <cellStyle name="Notas 2 2 2 3 2 2 5 5 6" xfId="22012" xr:uid="{00000000-0005-0000-0000-00000A560000}"/>
    <cellStyle name="Notas 2 2 2 3 2 2 5 6" xfId="22013" xr:uid="{00000000-0005-0000-0000-00000B560000}"/>
    <cellStyle name="Notas 2 2 2 3 2 2 5 6 2" xfId="22014" xr:uid="{00000000-0005-0000-0000-00000C560000}"/>
    <cellStyle name="Notas 2 2 2 3 2 2 5 6 3" xfId="22015" xr:uid="{00000000-0005-0000-0000-00000D560000}"/>
    <cellStyle name="Notas 2 2 2 3 2 2 5 6 4" xfId="22016" xr:uid="{00000000-0005-0000-0000-00000E560000}"/>
    <cellStyle name="Notas 2 2 2 3 2 2 5 6 5" xfId="22017" xr:uid="{00000000-0005-0000-0000-00000F560000}"/>
    <cellStyle name="Notas 2 2 2 3 2 2 5 6 6" xfId="22018" xr:uid="{00000000-0005-0000-0000-000010560000}"/>
    <cellStyle name="Notas 2 2 2 3 2 2 5 7" xfId="22019" xr:uid="{00000000-0005-0000-0000-000011560000}"/>
    <cellStyle name="Notas 2 2 2 3 2 2 5 7 2" xfId="22020" xr:uid="{00000000-0005-0000-0000-000012560000}"/>
    <cellStyle name="Notas 2 2 2 3 2 2 5 7 3" xfId="22021" xr:uid="{00000000-0005-0000-0000-000013560000}"/>
    <cellStyle name="Notas 2 2 2 3 2 2 5 7 4" xfId="22022" xr:uid="{00000000-0005-0000-0000-000014560000}"/>
    <cellStyle name="Notas 2 2 2 3 2 2 5 7 5" xfId="22023" xr:uid="{00000000-0005-0000-0000-000015560000}"/>
    <cellStyle name="Notas 2 2 2 3 2 2 5 7 6" xfId="22024" xr:uid="{00000000-0005-0000-0000-000016560000}"/>
    <cellStyle name="Notas 2 2 2 3 2 2 5 8" xfId="22025" xr:uid="{00000000-0005-0000-0000-000017560000}"/>
    <cellStyle name="Notas 2 2 2 3 2 2 5 8 2" xfId="22026" xr:uid="{00000000-0005-0000-0000-000018560000}"/>
    <cellStyle name="Notas 2 2 2 3 2 2 5 8 3" xfId="22027" xr:uid="{00000000-0005-0000-0000-000019560000}"/>
    <cellStyle name="Notas 2 2 2 3 2 2 5 8 4" xfId="22028" xr:uid="{00000000-0005-0000-0000-00001A560000}"/>
    <cellStyle name="Notas 2 2 2 3 2 2 5 8 5" xfId="22029" xr:uid="{00000000-0005-0000-0000-00001B560000}"/>
    <cellStyle name="Notas 2 2 2 3 2 2 5 8 6" xfId="22030" xr:uid="{00000000-0005-0000-0000-00001C560000}"/>
    <cellStyle name="Notas 2 2 2 3 2 2 5 9" xfId="22031" xr:uid="{00000000-0005-0000-0000-00001D560000}"/>
    <cellStyle name="Notas 2 2 2 3 2 2 6" xfId="22032" xr:uid="{00000000-0005-0000-0000-00001E560000}"/>
    <cellStyle name="Notas 2 2 2 3 2 2 6 10" xfId="22033" xr:uid="{00000000-0005-0000-0000-00001F560000}"/>
    <cellStyle name="Notas 2 2 2 3 2 2 6 11" xfId="22034" xr:uid="{00000000-0005-0000-0000-000020560000}"/>
    <cellStyle name="Notas 2 2 2 3 2 2 6 12" xfId="22035" xr:uid="{00000000-0005-0000-0000-000021560000}"/>
    <cellStyle name="Notas 2 2 2 3 2 2 6 13" xfId="22036" xr:uid="{00000000-0005-0000-0000-000022560000}"/>
    <cellStyle name="Notas 2 2 2 3 2 2 6 2" xfId="22037" xr:uid="{00000000-0005-0000-0000-000023560000}"/>
    <cellStyle name="Notas 2 2 2 3 2 2 6 2 2" xfId="22038" xr:uid="{00000000-0005-0000-0000-000024560000}"/>
    <cellStyle name="Notas 2 2 2 3 2 2 6 2 3" xfId="22039" xr:uid="{00000000-0005-0000-0000-000025560000}"/>
    <cellStyle name="Notas 2 2 2 3 2 2 6 2 4" xfId="22040" xr:uid="{00000000-0005-0000-0000-000026560000}"/>
    <cellStyle name="Notas 2 2 2 3 2 2 6 2 5" xfId="22041" xr:uid="{00000000-0005-0000-0000-000027560000}"/>
    <cellStyle name="Notas 2 2 2 3 2 2 6 2 6" xfId="22042" xr:uid="{00000000-0005-0000-0000-000028560000}"/>
    <cellStyle name="Notas 2 2 2 3 2 2 6 3" xfId="22043" xr:uid="{00000000-0005-0000-0000-000029560000}"/>
    <cellStyle name="Notas 2 2 2 3 2 2 6 3 2" xfId="22044" xr:uid="{00000000-0005-0000-0000-00002A560000}"/>
    <cellStyle name="Notas 2 2 2 3 2 2 6 3 3" xfId="22045" xr:uid="{00000000-0005-0000-0000-00002B560000}"/>
    <cellStyle name="Notas 2 2 2 3 2 2 6 3 4" xfId="22046" xr:uid="{00000000-0005-0000-0000-00002C560000}"/>
    <cellStyle name="Notas 2 2 2 3 2 2 6 3 5" xfId="22047" xr:uid="{00000000-0005-0000-0000-00002D560000}"/>
    <cellStyle name="Notas 2 2 2 3 2 2 6 3 6" xfId="22048" xr:uid="{00000000-0005-0000-0000-00002E560000}"/>
    <cellStyle name="Notas 2 2 2 3 2 2 6 4" xfId="22049" xr:uid="{00000000-0005-0000-0000-00002F560000}"/>
    <cellStyle name="Notas 2 2 2 3 2 2 6 4 2" xfId="22050" xr:uid="{00000000-0005-0000-0000-000030560000}"/>
    <cellStyle name="Notas 2 2 2 3 2 2 6 4 3" xfId="22051" xr:uid="{00000000-0005-0000-0000-000031560000}"/>
    <cellStyle name="Notas 2 2 2 3 2 2 6 4 4" xfId="22052" xr:uid="{00000000-0005-0000-0000-000032560000}"/>
    <cellStyle name="Notas 2 2 2 3 2 2 6 4 5" xfId="22053" xr:uid="{00000000-0005-0000-0000-000033560000}"/>
    <cellStyle name="Notas 2 2 2 3 2 2 6 4 6" xfId="22054" xr:uid="{00000000-0005-0000-0000-000034560000}"/>
    <cellStyle name="Notas 2 2 2 3 2 2 6 5" xfId="22055" xr:uid="{00000000-0005-0000-0000-000035560000}"/>
    <cellStyle name="Notas 2 2 2 3 2 2 6 5 2" xfId="22056" xr:uid="{00000000-0005-0000-0000-000036560000}"/>
    <cellStyle name="Notas 2 2 2 3 2 2 6 5 3" xfId="22057" xr:uid="{00000000-0005-0000-0000-000037560000}"/>
    <cellStyle name="Notas 2 2 2 3 2 2 6 5 4" xfId="22058" xr:uid="{00000000-0005-0000-0000-000038560000}"/>
    <cellStyle name="Notas 2 2 2 3 2 2 6 5 5" xfId="22059" xr:uid="{00000000-0005-0000-0000-000039560000}"/>
    <cellStyle name="Notas 2 2 2 3 2 2 6 5 6" xfId="22060" xr:uid="{00000000-0005-0000-0000-00003A560000}"/>
    <cellStyle name="Notas 2 2 2 3 2 2 6 6" xfId="22061" xr:uid="{00000000-0005-0000-0000-00003B560000}"/>
    <cellStyle name="Notas 2 2 2 3 2 2 6 6 2" xfId="22062" xr:uid="{00000000-0005-0000-0000-00003C560000}"/>
    <cellStyle name="Notas 2 2 2 3 2 2 6 6 3" xfId="22063" xr:uid="{00000000-0005-0000-0000-00003D560000}"/>
    <cellStyle name="Notas 2 2 2 3 2 2 6 6 4" xfId="22064" xr:uid="{00000000-0005-0000-0000-00003E560000}"/>
    <cellStyle name="Notas 2 2 2 3 2 2 6 6 5" xfId="22065" xr:uid="{00000000-0005-0000-0000-00003F560000}"/>
    <cellStyle name="Notas 2 2 2 3 2 2 6 6 6" xfId="22066" xr:uid="{00000000-0005-0000-0000-000040560000}"/>
    <cellStyle name="Notas 2 2 2 3 2 2 6 7" xfId="22067" xr:uid="{00000000-0005-0000-0000-000041560000}"/>
    <cellStyle name="Notas 2 2 2 3 2 2 6 7 2" xfId="22068" xr:uid="{00000000-0005-0000-0000-000042560000}"/>
    <cellStyle name="Notas 2 2 2 3 2 2 6 7 3" xfId="22069" xr:uid="{00000000-0005-0000-0000-000043560000}"/>
    <cellStyle name="Notas 2 2 2 3 2 2 6 7 4" xfId="22070" xr:uid="{00000000-0005-0000-0000-000044560000}"/>
    <cellStyle name="Notas 2 2 2 3 2 2 6 7 5" xfId="22071" xr:uid="{00000000-0005-0000-0000-000045560000}"/>
    <cellStyle name="Notas 2 2 2 3 2 2 6 7 6" xfId="22072" xr:uid="{00000000-0005-0000-0000-000046560000}"/>
    <cellStyle name="Notas 2 2 2 3 2 2 6 8" xfId="22073" xr:uid="{00000000-0005-0000-0000-000047560000}"/>
    <cellStyle name="Notas 2 2 2 3 2 2 6 8 2" xfId="22074" xr:uid="{00000000-0005-0000-0000-000048560000}"/>
    <cellStyle name="Notas 2 2 2 3 2 2 6 8 3" xfId="22075" xr:uid="{00000000-0005-0000-0000-000049560000}"/>
    <cellStyle name="Notas 2 2 2 3 2 2 6 8 4" xfId="22076" xr:uid="{00000000-0005-0000-0000-00004A560000}"/>
    <cellStyle name="Notas 2 2 2 3 2 2 6 8 5" xfId="22077" xr:uid="{00000000-0005-0000-0000-00004B560000}"/>
    <cellStyle name="Notas 2 2 2 3 2 2 6 8 6" xfId="22078" xr:uid="{00000000-0005-0000-0000-00004C560000}"/>
    <cellStyle name="Notas 2 2 2 3 2 2 6 9" xfId="22079" xr:uid="{00000000-0005-0000-0000-00004D560000}"/>
    <cellStyle name="Notas 2 2 2 3 2 2 7" xfId="22080" xr:uid="{00000000-0005-0000-0000-00004E560000}"/>
    <cellStyle name="Notas 2 2 2 3 2 2 7 10" xfId="22081" xr:uid="{00000000-0005-0000-0000-00004F560000}"/>
    <cellStyle name="Notas 2 2 2 3 2 2 7 11" xfId="22082" xr:uid="{00000000-0005-0000-0000-000050560000}"/>
    <cellStyle name="Notas 2 2 2 3 2 2 7 12" xfId="22083" xr:uid="{00000000-0005-0000-0000-000051560000}"/>
    <cellStyle name="Notas 2 2 2 3 2 2 7 13" xfId="22084" xr:uid="{00000000-0005-0000-0000-000052560000}"/>
    <cellStyle name="Notas 2 2 2 3 2 2 7 2" xfId="22085" xr:uid="{00000000-0005-0000-0000-000053560000}"/>
    <cellStyle name="Notas 2 2 2 3 2 2 7 2 2" xfId="22086" xr:uid="{00000000-0005-0000-0000-000054560000}"/>
    <cellStyle name="Notas 2 2 2 3 2 2 7 2 3" xfId="22087" xr:uid="{00000000-0005-0000-0000-000055560000}"/>
    <cellStyle name="Notas 2 2 2 3 2 2 7 2 4" xfId="22088" xr:uid="{00000000-0005-0000-0000-000056560000}"/>
    <cellStyle name="Notas 2 2 2 3 2 2 7 2 5" xfId="22089" xr:uid="{00000000-0005-0000-0000-000057560000}"/>
    <cellStyle name="Notas 2 2 2 3 2 2 7 2 6" xfId="22090" xr:uid="{00000000-0005-0000-0000-000058560000}"/>
    <cellStyle name="Notas 2 2 2 3 2 2 7 3" xfId="22091" xr:uid="{00000000-0005-0000-0000-000059560000}"/>
    <cellStyle name="Notas 2 2 2 3 2 2 7 3 2" xfId="22092" xr:uid="{00000000-0005-0000-0000-00005A560000}"/>
    <cellStyle name="Notas 2 2 2 3 2 2 7 3 3" xfId="22093" xr:uid="{00000000-0005-0000-0000-00005B560000}"/>
    <cellStyle name="Notas 2 2 2 3 2 2 7 3 4" xfId="22094" xr:uid="{00000000-0005-0000-0000-00005C560000}"/>
    <cellStyle name="Notas 2 2 2 3 2 2 7 3 5" xfId="22095" xr:uid="{00000000-0005-0000-0000-00005D560000}"/>
    <cellStyle name="Notas 2 2 2 3 2 2 7 3 6" xfId="22096" xr:uid="{00000000-0005-0000-0000-00005E560000}"/>
    <cellStyle name="Notas 2 2 2 3 2 2 7 4" xfId="22097" xr:uid="{00000000-0005-0000-0000-00005F560000}"/>
    <cellStyle name="Notas 2 2 2 3 2 2 7 4 2" xfId="22098" xr:uid="{00000000-0005-0000-0000-000060560000}"/>
    <cellStyle name="Notas 2 2 2 3 2 2 7 4 3" xfId="22099" xr:uid="{00000000-0005-0000-0000-000061560000}"/>
    <cellStyle name="Notas 2 2 2 3 2 2 7 4 4" xfId="22100" xr:uid="{00000000-0005-0000-0000-000062560000}"/>
    <cellStyle name="Notas 2 2 2 3 2 2 7 4 5" xfId="22101" xr:uid="{00000000-0005-0000-0000-000063560000}"/>
    <cellStyle name="Notas 2 2 2 3 2 2 7 4 6" xfId="22102" xr:uid="{00000000-0005-0000-0000-000064560000}"/>
    <cellStyle name="Notas 2 2 2 3 2 2 7 5" xfId="22103" xr:uid="{00000000-0005-0000-0000-000065560000}"/>
    <cellStyle name="Notas 2 2 2 3 2 2 7 5 2" xfId="22104" xr:uid="{00000000-0005-0000-0000-000066560000}"/>
    <cellStyle name="Notas 2 2 2 3 2 2 7 5 3" xfId="22105" xr:uid="{00000000-0005-0000-0000-000067560000}"/>
    <cellStyle name="Notas 2 2 2 3 2 2 7 5 4" xfId="22106" xr:uid="{00000000-0005-0000-0000-000068560000}"/>
    <cellStyle name="Notas 2 2 2 3 2 2 7 5 5" xfId="22107" xr:uid="{00000000-0005-0000-0000-000069560000}"/>
    <cellStyle name="Notas 2 2 2 3 2 2 7 5 6" xfId="22108" xr:uid="{00000000-0005-0000-0000-00006A560000}"/>
    <cellStyle name="Notas 2 2 2 3 2 2 7 6" xfId="22109" xr:uid="{00000000-0005-0000-0000-00006B560000}"/>
    <cellStyle name="Notas 2 2 2 3 2 2 7 6 2" xfId="22110" xr:uid="{00000000-0005-0000-0000-00006C560000}"/>
    <cellStyle name="Notas 2 2 2 3 2 2 7 6 3" xfId="22111" xr:uid="{00000000-0005-0000-0000-00006D560000}"/>
    <cellStyle name="Notas 2 2 2 3 2 2 7 6 4" xfId="22112" xr:uid="{00000000-0005-0000-0000-00006E560000}"/>
    <cellStyle name="Notas 2 2 2 3 2 2 7 6 5" xfId="22113" xr:uid="{00000000-0005-0000-0000-00006F560000}"/>
    <cellStyle name="Notas 2 2 2 3 2 2 7 6 6" xfId="22114" xr:uid="{00000000-0005-0000-0000-000070560000}"/>
    <cellStyle name="Notas 2 2 2 3 2 2 7 7" xfId="22115" xr:uid="{00000000-0005-0000-0000-000071560000}"/>
    <cellStyle name="Notas 2 2 2 3 2 2 7 7 2" xfId="22116" xr:uid="{00000000-0005-0000-0000-000072560000}"/>
    <cellStyle name="Notas 2 2 2 3 2 2 7 7 3" xfId="22117" xr:uid="{00000000-0005-0000-0000-000073560000}"/>
    <cellStyle name="Notas 2 2 2 3 2 2 7 7 4" xfId="22118" xr:uid="{00000000-0005-0000-0000-000074560000}"/>
    <cellStyle name="Notas 2 2 2 3 2 2 7 7 5" xfId="22119" xr:uid="{00000000-0005-0000-0000-000075560000}"/>
    <cellStyle name="Notas 2 2 2 3 2 2 7 7 6" xfId="22120" xr:uid="{00000000-0005-0000-0000-000076560000}"/>
    <cellStyle name="Notas 2 2 2 3 2 2 7 8" xfId="22121" xr:uid="{00000000-0005-0000-0000-000077560000}"/>
    <cellStyle name="Notas 2 2 2 3 2 2 7 8 2" xfId="22122" xr:uid="{00000000-0005-0000-0000-000078560000}"/>
    <cellStyle name="Notas 2 2 2 3 2 2 7 8 3" xfId="22123" xr:uid="{00000000-0005-0000-0000-000079560000}"/>
    <cellStyle name="Notas 2 2 2 3 2 2 7 8 4" xfId="22124" xr:uid="{00000000-0005-0000-0000-00007A560000}"/>
    <cellStyle name="Notas 2 2 2 3 2 2 7 8 5" xfId="22125" xr:uid="{00000000-0005-0000-0000-00007B560000}"/>
    <cellStyle name="Notas 2 2 2 3 2 2 7 8 6" xfId="22126" xr:uid="{00000000-0005-0000-0000-00007C560000}"/>
    <cellStyle name="Notas 2 2 2 3 2 2 7 9" xfId="22127" xr:uid="{00000000-0005-0000-0000-00007D560000}"/>
    <cellStyle name="Notas 2 2 2 3 2 2 8" xfId="22128" xr:uid="{00000000-0005-0000-0000-00007E560000}"/>
    <cellStyle name="Notas 2 2 2 3 2 2 8 2" xfId="22129" xr:uid="{00000000-0005-0000-0000-00007F560000}"/>
    <cellStyle name="Notas 2 2 2 3 2 2 8 3" xfId="22130" xr:uid="{00000000-0005-0000-0000-000080560000}"/>
    <cellStyle name="Notas 2 2 2 3 2 2 8 4" xfId="22131" xr:uid="{00000000-0005-0000-0000-000081560000}"/>
    <cellStyle name="Notas 2 2 2 3 2 2 8 5" xfId="22132" xr:uid="{00000000-0005-0000-0000-000082560000}"/>
    <cellStyle name="Notas 2 2 2 3 2 2 8 6" xfId="22133" xr:uid="{00000000-0005-0000-0000-000083560000}"/>
    <cellStyle name="Notas 2 2 2 3 2 2 9" xfId="22134" xr:uid="{00000000-0005-0000-0000-000084560000}"/>
    <cellStyle name="Notas 2 2 2 3 2 2 9 2" xfId="22135" xr:uid="{00000000-0005-0000-0000-000085560000}"/>
    <cellStyle name="Notas 2 2 2 3 2 2 9 3" xfId="22136" xr:uid="{00000000-0005-0000-0000-000086560000}"/>
    <cellStyle name="Notas 2 2 2 3 2 2 9 4" xfId="22137" xr:uid="{00000000-0005-0000-0000-000087560000}"/>
    <cellStyle name="Notas 2 2 2 3 2 2 9 5" xfId="22138" xr:uid="{00000000-0005-0000-0000-000088560000}"/>
    <cellStyle name="Notas 2 2 2 3 2 2 9 6" xfId="22139" xr:uid="{00000000-0005-0000-0000-000089560000}"/>
    <cellStyle name="Notas 2 2 2 3 2 20" xfId="22140" xr:uid="{00000000-0005-0000-0000-00008A560000}"/>
    <cellStyle name="Notas 2 2 2 3 2 21" xfId="22141" xr:uid="{00000000-0005-0000-0000-00008B560000}"/>
    <cellStyle name="Notas 2 2 2 3 2 3" xfId="22142" xr:uid="{00000000-0005-0000-0000-00008C560000}"/>
    <cellStyle name="Notas 2 2 2 3 2 3 10" xfId="22143" xr:uid="{00000000-0005-0000-0000-00008D560000}"/>
    <cellStyle name="Notas 2 2 2 3 2 3 11" xfId="22144" xr:uid="{00000000-0005-0000-0000-00008E560000}"/>
    <cellStyle name="Notas 2 2 2 3 2 3 12" xfId="22145" xr:uid="{00000000-0005-0000-0000-00008F560000}"/>
    <cellStyle name="Notas 2 2 2 3 2 3 13" xfId="22146" xr:uid="{00000000-0005-0000-0000-000090560000}"/>
    <cellStyle name="Notas 2 2 2 3 2 3 14" xfId="22147" xr:uid="{00000000-0005-0000-0000-000091560000}"/>
    <cellStyle name="Notas 2 2 2 3 2 3 15" xfId="22148" xr:uid="{00000000-0005-0000-0000-000092560000}"/>
    <cellStyle name="Notas 2 2 2 3 2 3 2" xfId="22149" xr:uid="{00000000-0005-0000-0000-000093560000}"/>
    <cellStyle name="Notas 2 2 2 3 2 3 2 10" xfId="22150" xr:uid="{00000000-0005-0000-0000-000094560000}"/>
    <cellStyle name="Notas 2 2 2 3 2 3 2 11" xfId="22151" xr:uid="{00000000-0005-0000-0000-000095560000}"/>
    <cellStyle name="Notas 2 2 2 3 2 3 2 12" xfId="22152" xr:uid="{00000000-0005-0000-0000-000096560000}"/>
    <cellStyle name="Notas 2 2 2 3 2 3 2 13" xfId="22153" xr:uid="{00000000-0005-0000-0000-000097560000}"/>
    <cellStyle name="Notas 2 2 2 3 2 3 2 2" xfId="22154" xr:uid="{00000000-0005-0000-0000-000098560000}"/>
    <cellStyle name="Notas 2 2 2 3 2 3 2 2 2" xfId="22155" xr:uid="{00000000-0005-0000-0000-000099560000}"/>
    <cellStyle name="Notas 2 2 2 3 2 3 2 2 3" xfId="22156" xr:uid="{00000000-0005-0000-0000-00009A560000}"/>
    <cellStyle name="Notas 2 2 2 3 2 3 2 2 4" xfId="22157" xr:uid="{00000000-0005-0000-0000-00009B560000}"/>
    <cellStyle name="Notas 2 2 2 3 2 3 2 2 5" xfId="22158" xr:uid="{00000000-0005-0000-0000-00009C560000}"/>
    <cellStyle name="Notas 2 2 2 3 2 3 2 2 6" xfId="22159" xr:uid="{00000000-0005-0000-0000-00009D560000}"/>
    <cellStyle name="Notas 2 2 2 3 2 3 2 3" xfId="22160" xr:uid="{00000000-0005-0000-0000-00009E560000}"/>
    <cellStyle name="Notas 2 2 2 3 2 3 2 3 2" xfId="22161" xr:uid="{00000000-0005-0000-0000-00009F560000}"/>
    <cellStyle name="Notas 2 2 2 3 2 3 2 3 3" xfId="22162" xr:uid="{00000000-0005-0000-0000-0000A0560000}"/>
    <cellStyle name="Notas 2 2 2 3 2 3 2 3 4" xfId="22163" xr:uid="{00000000-0005-0000-0000-0000A1560000}"/>
    <cellStyle name="Notas 2 2 2 3 2 3 2 3 5" xfId="22164" xr:uid="{00000000-0005-0000-0000-0000A2560000}"/>
    <cellStyle name="Notas 2 2 2 3 2 3 2 3 6" xfId="22165" xr:uid="{00000000-0005-0000-0000-0000A3560000}"/>
    <cellStyle name="Notas 2 2 2 3 2 3 2 4" xfId="22166" xr:uid="{00000000-0005-0000-0000-0000A4560000}"/>
    <cellStyle name="Notas 2 2 2 3 2 3 2 4 2" xfId="22167" xr:uid="{00000000-0005-0000-0000-0000A5560000}"/>
    <cellStyle name="Notas 2 2 2 3 2 3 2 4 3" xfId="22168" xr:uid="{00000000-0005-0000-0000-0000A6560000}"/>
    <cellStyle name="Notas 2 2 2 3 2 3 2 4 4" xfId="22169" xr:uid="{00000000-0005-0000-0000-0000A7560000}"/>
    <cellStyle name="Notas 2 2 2 3 2 3 2 4 5" xfId="22170" xr:uid="{00000000-0005-0000-0000-0000A8560000}"/>
    <cellStyle name="Notas 2 2 2 3 2 3 2 4 6" xfId="22171" xr:uid="{00000000-0005-0000-0000-0000A9560000}"/>
    <cellStyle name="Notas 2 2 2 3 2 3 2 5" xfId="22172" xr:uid="{00000000-0005-0000-0000-0000AA560000}"/>
    <cellStyle name="Notas 2 2 2 3 2 3 2 5 2" xfId="22173" xr:uid="{00000000-0005-0000-0000-0000AB560000}"/>
    <cellStyle name="Notas 2 2 2 3 2 3 2 5 3" xfId="22174" xr:uid="{00000000-0005-0000-0000-0000AC560000}"/>
    <cellStyle name="Notas 2 2 2 3 2 3 2 5 4" xfId="22175" xr:uid="{00000000-0005-0000-0000-0000AD560000}"/>
    <cellStyle name="Notas 2 2 2 3 2 3 2 5 5" xfId="22176" xr:uid="{00000000-0005-0000-0000-0000AE560000}"/>
    <cellStyle name="Notas 2 2 2 3 2 3 2 5 6" xfId="22177" xr:uid="{00000000-0005-0000-0000-0000AF560000}"/>
    <cellStyle name="Notas 2 2 2 3 2 3 2 6" xfId="22178" xr:uid="{00000000-0005-0000-0000-0000B0560000}"/>
    <cellStyle name="Notas 2 2 2 3 2 3 2 6 2" xfId="22179" xr:uid="{00000000-0005-0000-0000-0000B1560000}"/>
    <cellStyle name="Notas 2 2 2 3 2 3 2 6 3" xfId="22180" xr:uid="{00000000-0005-0000-0000-0000B2560000}"/>
    <cellStyle name="Notas 2 2 2 3 2 3 2 6 4" xfId="22181" xr:uid="{00000000-0005-0000-0000-0000B3560000}"/>
    <cellStyle name="Notas 2 2 2 3 2 3 2 6 5" xfId="22182" xr:uid="{00000000-0005-0000-0000-0000B4560000}"/>
    <cellStyle name="Notas 2 2 2 3 2 3 2 6 6" xfId="22183" xr:uid="{00000000-0005-0000-0000-0000B5560000}"/>
    <cellStyle name="Notas 2 2 2 3 2 3 2 7" xfId="22184" xr:uid="{00000000-0005-0000-0000-0000B6560000}"/>
    <cellStyle name="Notas 2 2 2 3 2 3 2 7 2" xfId="22185" xr:uid="{00000000-0005-0000-0000-0000B7560000}"/>
    <cellStyle name="Notas 2 2 2 3 2 3 2 7 3" xfId="22186" xr:uid="{00000000-0005-0000-0000-0000B8560000}"/>
    <cellStyle name="Notas 2 2 2 3 2 3 2 7 4" xfId="22187" xr:uid="{00000000-0005-0000-0000-0000B9560000}"/>
    <cellStyle name="Notas 2 2 2 3 2 3 2 7 5" xfId="22188" xr:uid="{00000000-0005-0000-0000-0000BA560000}"/>
    <cellStyle name="Notas 2 2 2 3 2 3 2 7 6" xfId="22189" xr:uid="{00000000-0005-0000-0000-0000BB560000}"/>
    <cellStyle name="Notas 2 2 2 3 2 3 2 8" xfId="22190" xr:uid="{00000000-0005-0000-0000-0000BC560000}"/>
    <cellStyle name="Notas 2 2 2 3 2 3 2 8 2" xfId="22191" xr:uid="{00000000-0005-0000-0000-0000BD560000}"/>
    <cellStyle name="Notas 2 2 2 3 2 3 2 8 3" xfId="22192" xr:uid="{00000000-0005-0000-0000-0000BE560000}"/>
    <cellStyle name="Notas 2 2 2 3 2 3 2 8 4" xfId="22193" xr:uid="{00000000-0005-0000-0000-0000BF560000}"/>
    <cellStyle name="Notas 2 2 2 3 2 3 2 8 5" xfId="22194" xr:uid="{00000000-0005-0000-0000-0000C0560000}"/>
    <cellStyle name="Notas 2 2 2 3 2 3 2 8 6" xfId="22195" xr:uid="{00000000-0005-0000-0000-0000C1560000}"/>
    <cellStyle name="Notas 2 2 2 3 2 3 2 9" xfId="22196" xr:uid="{00000000-0005-0000-0000-0000C2560000}"/>
    <cellStyle name="Notas 2 2 2 3 2 3 3" xfId="22197" xr:uid="{00000000-0005-0000-0000-0000C3560000}"/>
    <cellStyle name="Notas 2 2 2 3 2 3 3 2" xfId="22198" xr:uid="{00000000-0005-0000-0000-0000C4560000}"/>
    <cellStyle name="Notas 2 2 2 3 2 3 3 3" xfId="22199" xr:uid="{00000000-0005-0000-0000-0000C5560000}"/>
    <cellStyle name="Notas 2 2 2 3 2 3 3 4" xfId="22200" xr:uid="{00000000-0005-0000-0000-0000C6560000}"/>
    <cellStyle name="Notas 2 2 2 3 2 3 3 5" xfId="22201" xr:uid="{00000000-0005-0000-0000-0000C7560000}"/>
    <cellStyle name="Notas 2 2 2 3 2 3 3 6" xfId="22202" xr:uid="{00000000-0005-0000-0000-0000C8560000}"/>
    <cellStyle name="Notas 2 2 2 3 2 3 4" xfId="22203" xr:uid="{00000000-0005-0000-0000-0000C9560000}"/>
    <cellStyle name="Notas 2 2 2 3 2 3 4 2" xfId="22204" xr:uid="{00000000-0005-0000-0000-0000CA560000}"/>
    <cellStyle name="Notas 2 2 2 3 2 3 4 3" xfId="22205" xr:uid="{00000000-0005-0000-0000-0000CB560000}"/>
    <cellStyle name="Notas 2 2 2 3 2 3 4 4" xfId="22206" xr:uid="{00000000-0005-0000-0000-0000CC560000}"/>
    <cellStyle name="Notas 2 2 2 3 2 3 4 5" xfId="22207" xr:uid="{00000000-0005-0000-0000-0000CD560000}"/>
    <cellStyle name="Notas 2 2 2 3 2 3 4 6" xfId="22208" xr:uid="{00000000-0005-0000-0000-0000CE560000}"/>
    <cellStyle name="Notas 2 2 2 3 2 3 5" xfId="22209" xr:uid="{00000000-0005-0000-0000-0000CF560000}"/>
    <cellStyle name="Notas 2 2 2 3 2 3 5 2" xfId="22210" xr:uid="{00000000-0005-0000-0000-0000D0560000}"/>
    <cellStyle name="Notas 2 2 2 3 2 3 5 3" xfId="22211" xr:uid="{00000000-0005-0000-0000-0000D1560000}"/>
    <cellStyle name="Notas 2 2 2 3 2 3 5 4" xfId="22212" xr:uid="{00000000-0005-0000-0000-0000D2560000}"/>
    <cellStyle name="Notas 2 2 2 3 2 3 5 5" xfId="22213" xr:uid="{00000000-0005-0000-0000-0000D3560000}"/>
    <cellStyle name="Notas 2 2 2 3 2 3 5 6" xfId="22214" xr:uid="{00000000-0005-0000-0000-0000D4560000}"/>
    <cellStyle name="Notas 2 2 2 3 2 3 6" xfId="22215" xr:uid="{00000000-0005-0000-0000-0000D5560000}"/>
    <cellStyle name="Notas 2 2 2 3 2 3 6 2" xfId="22216" xr:uid="{00000000-0005-0000-0000-0000D6560000}"/>
    <cellStyle name="Notas 2 2 2 3 2 3 6 3" xfId="22217" xr:uid="{00000000-0005-0000-0000-0000D7560000}"/>
    <cellStyle name="Notas 2 2 2 3 2 3 6 4" xfId="22218" xr:uid="{00000000-0005-0000-0000-0000D8560000}"/>
    <cellStyle name="Notas 2 2 2 3 2 3 6 5" xfId="22219" xr:uid="{00000000-0005-0000-0000-0000D9560000}"/>
    <cellStyle name="Notas 2 2 2 3 2 3 6 6" xfId="22220" xr:uid="{00000000-0005-0000-0000-0000DA560000}"/>
    <cellStyle name="Notas 2 2 2 3 2 3 7" xfId="22221" xr:uid="{00000000-0005-0000-0000-0000DB560000}"/>
    <cellStyle name="Notas 2 2 2 3 2 3 7 2" xfId="22222" xr:uid="{00000000-0005-0000-0000-0000DC560000}"/>
    <cellStyle name="Notas 2 2 2 3 2 3 7 3" xfId="22223" xr:uid="{00000000-0005-0000-0000-0000DD560000}"/>
    <cellStyle name="Notas 2 2 2 3 2 3 7 4" xfId="22224" xr:uid="{00000000-0005-0000-0000-0000DE560000}"/>
    <cellStyle name="Notas 2 2 2 3 2 3 7 5" xfId="22225" xr:uid="{00000000-0005-0000-0000-0000DF560000}"/>
    <cellStyle name="Notas 2 2 2 3 2 3 7 6" xfId="22226" xr:uid="{00000000-0005-0000-0000-0000E0560000}"/>
    <cellStyle name="Notas 2 2 2 3 2 3 8" xfId="22227" xr:uid="{00000000-0005-0000-0000-0000E1560000}"/>
    <cellStyle name="Notas 2 2 2 3 2 3 8 2" xfId="22228" xr:uid="{00000000-0005-0000-0000-0000E2560000}"/>
    <cellStyle name="Notas 2 2 2 3 2 3 8 3" xfId="22229" xr:uid="{00000000-0005-0000-0000-0000E3560000}"/>
    <cellStyle name="Notas 2 2 2 3 2 3 8 4" xfId="22230" xr:uid="{00000000-0005-0000-0000-0000E4560000}"/>
    <cellStyle name="Notas 2 2 2 3 2 3 8 5" xfId="22231" xr:uid="{00000000-0005-0000-0000-0000E5560000}"/>
    <cellStyle name="Notas 2 2 2 3 2 3 8 6" xfId="22232" xr:uid="{00000000-0005-0000-0000-0000E6560000}"/>
    <cellStyle name="Notas 2 2 2 3 2 3 9" xfId="22233" xr:uid="{00000000-0005-0000-0000-0000E7560000}"/>
    <cellStyle name="Notas 2 2 2 3 2 3 9 2" xfId="22234" xr:uid="{00000000-0005-0000-0000-0000E8560000}"/>
    <cellStyle name="Notas 2 2 2 3 2 3 9 3" xfId="22235" xr:uid="{00000000-0005-0000-0000-0000E9560000}"/>
    <cellStyle name="Notas 2 2 2 3 2 3 9 4" xfId="22236" xr:uid="{00000000-0005-0000-0000-0000EA560000}"/>
    <cellStyle name="Notas 2 2 2 3 2 3 9 5" xfId="22237" xr:uid="{00000000-0005-0000-0000-0000EB560000}"/>
    <cellStyle name="Notas 2 2 2 3 2 3 9 6" xfId="22238" xr:uid="{00000000-0005-0000-0000-0000EC560000}"/>
    <cellStyle name="Notas 2 2 2 3 2 4" xfId="22239" xr:uid="{00000000-0005-0000-0000-0000ED560000}"/>
    <cellStyle name="Notas 2 2 2 3 2 4 10" xfId="22240" xr:uid="{00000000-0005-0000-0000-0000EE560000}"/>
    <cellStyle name="Notas 2 2 2 3 2 4 11" xfId="22241" xr:uid="{00000000-0005-0000-0000-0000EF560000}"/>
    <cellStyle name="Notas 2 2 2 3 2 4 12" xfId="22242" xr:uid="{00000000-0005-0000-0000-0000F0560000}"/>
    <cellStyle name="Notas 2 2 2 3 2 4 13" xfId="22243" xr:uid="{00000000-0005-0000-0000-0000F1560000}"/>
    <cellStyle name="Notas 2 2 2 3 2 4 2" xfId="22244" xr:uid="{00000000-0005-0000-0000-0000F2560000}"/>
    <cellStyle name="Notas 2 2 2 3 2 4 2 2" xfId="22245" xr:uid="{00000000-0005-0000-0000-0000F3560000}"/>
    <cellStyle name="Notas 2 2 2 3 2 4 2 3" xfId="22246" xr:uid="{00000000-0005-0000-0000-0000F4560000}"/>
    <cellStyle name="Notas 2 2 2 3 2 4 2 4" xfId="22247" xr:uid="{00000000-0005-0000-0000-0000F5560000}"/>
    <cellStyle name="Notas 2 2 2 3 2 4 2 5" xfId="22248" xr:uid="{00000000-0005-0000-0000-0000F6560000}"/>
    <cellStyle name="Notas 2 2 2 3 2 4 2 6" xfId="22249" xr:uid="{00000000-0005-0000-0000-0000F7560000}"/>
    <cellStyle name="Notas 2 2 2 3 2 4 3" xfId="22250" xr:uid="{00000000-0005-0000-0000-0000F8560000}"/>
    <cellStyle name="Notas 2 2 2 3 2 4 3 2" xfId="22251" xr:uid="{00000000-0005-0000-0000-0000F9560000}"/>
    <cellStyle name="Notas 2 2 2 3 2 4 3 3" xfId="22252" xr:uid="{00000000-0005-0000-0000-0000FA560000}"/>
    <cellStyle name="Notas 2 2 2 3 2 4 3 4" xfId="22253" xr:uid="{00000000-0005-0000-0000-0000FB560000}"/>
    <cellStyle name="Notas 2 2 2 3 2 4 3 5" xfId="22254" xr:uid="{00000000-0005-0000-0000-0000FC560000}"/>
    <cellStyle name="Notas 2 2 2 3 2 4 3 6" xfId="22255" xr:uid="{00000000-0005-0000-0000-0000FD560000}"/>
    <cellStyle name="Notas 2 2 2 3 2 4 4" xfId="22256" xr:uid="{00000000-0005-0000-0000-0000FE560000}"/>
    <cellStyle name="Notas 2 2 2 3 2 4 4 2" xfId="22257" xr:uid="{00000000-0005-0000-0000-0000FF560000}"/>
    <cellStyle name="Notas 2 2 2 3 2 4 4 3" xfId="22258" xr:uid="{00000000-0005-0000-0000-000000570000}"/>
    <cellStyle name="Notas 2 2 2 3 2 4 4 4" xfId="22259" xr:uid="{00000000-0005-0000-0000-000001570000}"/>
    <cellStyle name="Notas 2 2 2 3 2 4 4 5" xfId="22260" xr:uid="{00000000-0005-0000-0000-000002570000}"/>
    <cellStyle name="Notas 2 2 2 3 2 4 4 6" xfId="22261" xr:uid="{00000000-0005-0000-0000-000003570000}"/>
    <cellStyle name="Notas 2 2 2 3 2 4 5" xfId="22262" xr:uid="{00000000-0005-0000-0000-000004570000}"/>
    <cellStyle name="Notas 2 2 2 3 2 4 5 2" xfId="22263" xr:uid="{00000000-0005-0000-0000-000005570000}"/>
    <cellStyle name="Notas 2 2 2 3 2 4 5 3" xfId="22264" xr:uid="{00000000-0005-0000-0000-000006570000}"/>
    <cellStyle name="Notas 2 2 2 3 2 4 5 4" xfId="22265" xr:uid="{00000000-0005-0000-0000-000007570000}"/>
    <cellStyle name="Notas 2 2 2 3 2 4 5 5" xfId="22266" xr:uid="{00000000-0005-0000-0000-000008570000}"/>
    <cellStyle name="Notas 2 2 2 3 2 4 5 6" xfId="22267" xr:uid="{00000000-0005-0000-0000-000009570000}"/>
    <cellStyle name="Notas 2 2 2 3 2 4 6" xfId="22268" xr:uid="{00000000-0005-0000-0000-00000A570000}"/>
    <cellStyle name="Notas 2 2 2 3 2 4 6 2" xfId="22269" xr:uid="{00000000-0005-0000-0000-00000B570000}"/>
    <cellStyle name="Notas 2 2 2 3 2 4 6 3" xfId="22270" xr:uid="{00000000-0005-0000-0000-00000C570000}"/>
    <cellStyle name="Notas 2 2 2 3 2 4 6 4" xfId="22271" xr:uid="{00000000-0005-0000-0000-00000D570000}"/>
    <cellStyle name="Notas 2 2 2 3 2 4 6 5" xfId="22272" xr:uid="{00000000-0005-0000-0000-00000E570000}"/>
    <cellStyle name="Notas 2 2 2 3 2 4 6 6" xfId="22273" xr:uid="{00000000-0005-0000-0000-00000F570000}"/>
    <cellStyle name="Notas 2 2 2 3 2 4 7" xfId="22274" xr:uid="{00000000-0005-0000-0000-000010570000}"/>
    <cellStyle name="Notas 2 2 2 3 2 4 7 2" xfId="22275" xr:uid="{00000000-0005-0000-0000-000011570000}"/>
    <cellStyle name="Notas 2 2 2 3 2 4 7 3" xfId="22276" xr:uid="{00000000-0005-0000-0000-000012570000}"/>
    <cellStyle name="Notas 2 2 2 3 2 4 7 4" xfId="22277" xr:uid="{00000000-0005-0000-0000-000013570000}"/>
    <cellStyle name="Notas 2 2 2 3 2 4 7 5" xfId="22278" xr:uid="{00000000-0005-0000-0000-000014570000}"/>
    <cellStyle name="Notas 2 2 2 3 2 4 7 6" xfId="22279" xr:uid="{00000000-0005-0000-0000-000015570000}"/>
    <cellStyle name="Notas 2 2 2 3 2 4 8" xfId="22280" xr:uid="{00000000-0005-0000-0000-000016570000}"/>
    <cellStyle name="Notas 2 2 2 3 2 4 8 2" xfId="22281" xr:uid="{00000000-0005-0000-0000-000017570000}"/>
    <cellStyle name="Notas 2 2 2 3 2 4 8 3" xfId="22282" xr:uid="{00000000-0005-0000-0000-000018570000}"/>
    <cellStyle name="Notas 2 2 2 3 2 4 8 4" xfId="22283" xr:uid="{00000000-0005-0000-0000-000019570000}"/>
    <cellStyle name="Notas 2 2 2 3 2 4 8 5" xfId="22284" xr:uid="{00000000-0005-0000-0000-00001A570000}"/>
    <cellStyle name="Notas 2 2 2 3 2 4 8 6" xfId="22285" xr:uid="{00000000-0005-0000-0000-00001B570000}"/>
    <cellStyle name="Notas 2 2 2 3 2 4 9" xfId="22286" xr:uid="{00000000-0005-0000-0000-00001C570000}"/>
    <cellStyle name="Notas 2 2 2 3 2 5" xfId="22287" xr:uid="{00000000-0005-0000-0000-00001D570000}"/>
    <cellStyle name="Notas 2 2 2 3 2 5 10" xfId="22288" xr:uid="{00000000-0005-0000-0000-00001E570000}"/>
    <cellStyle name="Notas 2 2 2 3 2 5 11" xfId="22289" xr:uid="{00000000-0005-0000-0000-00001F570000}"/>
    <cellStyle name="Notas 2 2 2 3 2 5 12" xfId="22290" xr:uid="{00000000-0005-0000-0000-000020570000}"/>
    <cellStyle name="Notas 2 2 2 3 2 5 13" xfId="22291" xr:uid="{00000000-0005-0000-0000-000021570000}"/>
    <cellStyle name="Notas 2 2 2 3 2 5 2" xfId="22292" xr:uid="{00000000-0005-0000-0000-000022570000}"/>
    <cellStyle name="Notas 2 2 2 3 2 5 2 2" xfId="22293" xr:uid="{00000000-0005-0000-0000-000023570000}"/>
    <cellStyle name="Notas 2 2 2 3 2 5 2 3" xfId="22294" xr:uid="{00000000-0005-0000-0000-000024570000}"/>
    <cellStyle name="Notas 2 2 2 3 2 5 2 4" xfId="22295" xr:uid="{00000000-0005-0000-0000-000025570000}"/>
    <cellStyle name="Notas 2 2 2 3 2 5 2 5" xfId="22296" xr:uid="{00000000-0005-0000-0000-000026570000}"/>
    <cellStyle name="Notas 2 2 2 3 2 5 2 6" xfId="22297" xr:uid="{00000000-0005-0000-0000-000027570000}"/>
    <cellStyle name="Notas 2 2 2 3 2 5 3" xfId="22298" xr:uid="{00000000-0005-0000-0000-000028570000}"/>
    <cellStyle name="Notas 2 2 2 3 2 5 3 2" xfId="22299" xr:uid="{00000000-0005-0000-0000-000029570000}"/>
    <cellStyle name="Notas 2 2 2 3 2 5 3 3" xfId="22300" xr:uid="{00000000-0005-0000-0000-00002A570000}"/>
    <cellStyle name="Notas 2 2 2 3 2 5 3 4" xfId="22301" xr:uid="{00000000-0005-0000-0000-00002B570000}"/>
    <cellStyle name="Notas 2 2 2 3 2 5 3 5" xfId="22302" xr:uid="{00000000-0005-0000-0000-00002C570000}"/>
    <cellStyle name="Notas 2 2 2 3 2 5 3 6" xfId="22303" xr:uid="{00000000-0005-0000-0000-00002D570000}"/>
    <cellStyle name="Notas 2 2 2 3 2 5 4" xfId="22304" xr:uid="{00000000-0005-0000-0000-00002E570000}"/>
    <cellStyle name="Notas 2 2 2 3 2 5 4 2" xfId="22305" xr:uid="{00000000-0005-0000-0000-00002F570000}"/>
    <cellStyle name="Notas 2 2 2 3 2 5 4 3" xfId="22306" xr:uid="{00000000-0005-0000-0000-000030570000}"/>
    <cellStyle name="Notas 2 2 2 3 2 5 4 4" xfId="22307" xr:uid="{00000000-0005-0000-0000-000031570000}"/>
    <cellStyle name="Notas 2 2 2 3 2 5 4 5" xfId="22308" xr:uid="{00000000-0005-0000-0000-000032570000}"/>
    <cellStyle name="Notas 2 2 2 3 2 5 4 6" xfId="22309" xr:uid="{00000000-0005-0000-0000-000033570000}"/>
    <cellStyle name="Notas 2 2 2 3 2 5 5" xfId="22310" xr:uid="{00000000-0005-0000-0000-000034570000}"/>
    <cellStyle name="Notas 2 2 2 3 2 5 5 2" xfId="22311" xr:uid="{00000000-0005-0000-0000-000035570000}"/>
    <cellStyle name="Notas 2 2 2 3 2 5 5 3" xfId="22312" xr:uid="{00000000-0005-0000-0000-000036570000}"/>
    <cellStyle name="Notas 2 2 2 3 2 5 5 4" xfId="22313" xr:uid="{00000000-0005-0000-0000-000037570000}"/>
    <cellStyle name="Notas 2 2 2 3 2 5 5 5" xfId="22314" xr:uid="{00000000-0005-0000-0000-000038570000}"/>
    <cellStyle name="Notas 2 2 2 3 2 5 5 6" xfId="22315" xr:uid="{00000000-0005-0000-0000-000039570000}"/>
    <cellStyle name="Notas 2 2 2 3 2 5 6" xfId="22316" xr:uid="{00000000-0005-0000-0000-00003A570000}"/>
    <cellStyle name="Notas 2 2 2 3 2 5 6 2" xfId="22317" xr:uid="{00000000-0005-0000-0000-00003B570000}"/>
    <cellStyle name="Notas 2 2 2 3 2 5 6 3" xfId="22318" xr:uid="{00000000-0005-0000-0000-00003C570000}"/>
    <cellStyle name="Notas 2 2 2 3 2 5 6 4" xfId="22319" xr:uid="{00000000-0005-0000-0000-00003D570000}"/>
    <cellStyle name="Notas 2 2 2 3 2 5 6 5" xfId="22320" xr:uid="{00000000-0005-0000-0000-00003E570000}"/>
    <cellStyle name="Notas 2 2 2 3 2 5 6 6" xfId="22321" xr:uid="{00000000-0005-0000-0000-00003F570000}"/>
    <cellStyle name="Notas 2 2 2 3 2 5 7" xfId="22322" xr:uid="{00000000-0005-0000-0000-000040570000}"/>
    <cellStyle name="Notas 2 2 2 3 2 5 7 2" xfId="22323" xr:uid="{00000000-0005-0000-0000-000041570000}"/>
    <cellStyle name="Notas 2 2 2 3 2 5 7 3" xfId="22324" xr:uid="{00000000-0005-0000-0000-000042570000}"/>
    <cellStyle name="Notas 2 2 2 3 2 5 7 4" xfId="22325" xr:uid="{00000000-0005-0000-0000-000043570000}"/>
    <cellStyle name="Notas 2 2 2 3 2 5 7 5" xfId="22326" xr:uid="{00000000-0005-0000-0000-000044570000}"/>
    <cellStyle name="Notas 2 2 2 3 2 5 7 6" xfId="22327" xr:uid="{00000000-0005-0000-0000-000045570000}"/>
    <cellStyle name="Notas 2 2 2 3 2 5 8" xfId="22328" xr:uid="{00000000-0005-0000-0000-000046570000}"/>
    <cellStyle name="Notas 2 2 2 3 2 5 8 2" xfId="22329" xr:uid="{00000000-0005-0000-0000-000047570000}"/>
    <cellStyle name="Notas 2 2 2 3 2 5 8 3" xfId="22330" xr:uid="{00000000-0005-0000-0000-000048570000}"/>
    <cellStyle name="Notas 2 2 2 3 2 5 8 4" xfId="22331" xr:uid="{00000000-0005-0000-0000-000049570000}"/>
    <cellStyle name="Notas 2 2 2 3 2 5 8 5" xfId="22332" xr:uid="{00000000-0005-0000-0000-00004A570000}"/>
    <cellStyle name="Notas 2 2 2 3 2 5 8 6" xfId="22333" xr:uid="{00000000-0005-0000-0000-00004B570000}"/>
    <cellStyle name="Notas 2 2 2 3 2 5 9" xfId="22334" xr:uid="{00000000-0005-0000-0000-00004C570000}"/>
    <cellStyle name="Notas 2 2 2 3 2 6" xfId="22335" xr:uid="{00000000-0005-0000-0000-00004D570000}"/>
    <cellStyle name="Notas 2 2 2 3 2 6 10" xfId="22336" xr:uid="{00000000-0005-0000-0000-00004E570000}"/>
    <cellStyle name="Notas 2 2 2 3 2 6 11" xfId="22337" xr:uid="{00000000-0005-0000-0000-00004F570000}"/>
    <cellStyle name="Notas 2 2 2 3 2 6 12" xfId="22338" xr:uid="{00000000-0005-0000-0000-000050570000}"/>
    <cellStyle name="Notas 2 2 2 3 2 6 13" xfId="22339" xr:uid="{00000000-0005-0000-0000-000051570000}"/>
    <cellStyle name="Notas 2 2 2 3 2 6 2" xfId="22340" xr:uid="{00000000-0005-0000-0000-000052570000}"/>
    <cellStyle name="Notas 2 2 2 3 2 6 2 2" xfId="22341" xr:uid="{00000000-0005-0000-0000-000053570000}"/>
    <cellStyle name="Notas 2 2 2 3 2 6 2 3" xfId="22342" xr:uid="{00000000-0005-0000-0000-000054570000}"/>
    <cellStyle name="Notas 2 2 2 3 2 6 2 4" xfId="22343" xr:uid="{00000000-0005-0000-0000-000055570000}"/>
    <cellStyle name="Notas 2 2 2 3 2 6 2 5" xfId="22344" xr:uid="{00000000-0005-0000-0000-000056570000}"/>
    <cellStyle name="Notas 2 2 2 3 2 6 2 6" xfId="22345" xr:uid="{00000000-0005-0000-0000-000057570000}"/>
    <cellStyle name="Notas 2 2 2 3 2 6 3" xfId="22346" xr:uid="{00000000-0005-0000-0000-000058570000}"/>
    <cellStyle name="Notas 2 2 2 3 2 6 3 2" xfId="22347" xr:uid="{00000000-0005-0000-0000-000059570000}"/>
    <cellStyle name="Notas 2 2 2 3 2 6 3 3" xfId="22348" xr:uid="{00000000-0005-0000-0000-00005A570000}"/>
    <cellStyle name="Notas 2 2 2 3 2 6 3 4" xfId="22349" xr:uid="{00000000-0005-0000-0000-00005B570000}"/>
    <cellStyle name="Notas 2 2 2 3 2 6 3 5" xfId="22350" xr:uid="{00000000-0005-0000-0000-00005C570000}"/>
    <cellStyle name="Notas 2 2 2 3 2 6 3 6" xfId="22351" xr:uid="{00000000-0005-0000-0000-00005D570000}"/>
    <cellStyle name="Notas 2 2 2 3 2 6 4" xfId="22352" xr:uid="{00000000-0005-0000-0000-00005E570000}"/>
    <cellStyle name="Notas 2 2 2 3 2 6 4 2" xfId="22353" xr:uid="{00000000-0005-0000-0000-00005F570000}"/>
    <cellStyle name="Notas 2 2 2 3 2 6 4 3" xfId="22354" xr:uid="{00000000-0005-0000-0000-000060570000}"/>
    <cellStyle name="Notas 2 2 2 3 2 6 4 4" xfId="22355" xr:uid="{00000000-0005-0000-0000-000061570000}"/>
    <cellStyle name="Notas 2 2 2 3 2 6 4 5" xfId="22356" xr:uid="{00000000-0005-0000-0000-000062570000}"/>
    <cellStyle name="Notas 2 2 2 3 2 6 4 6" xfId="22357" xr:uid="{00000000-0005-0000-0000-000063570000}"/>
    <cellStyle name="Notas 2 2 2 3 2 6 5" xfId="22358" xr:uid="{00000000-0005-0000-0000-000064570000}"/>
    <cellStyle name="Notas 2 2 2 3 2 6 5 2" xfId="22359" xr:uid="{00000000-0005-0000-0000-000065570000}"/>
    <cellStyle name="Notas 2 2 2 3 2 6 5 3" xfId="22360" xr:uid="{00000000-0005-0000-0000-000066570000}"/>
    <cellStyle name="Notas 2 2 2 3 2 6 5 4" xfId="22361" xr:uid="{00000000-0005-0000-0000-000067570000}"/>
    <cellStyle name="Notas 2 2 2 3 2 6 5 5" xfId="22362" xr:uid="{00000000-0005-0000-0000-000068570000}"/>
    <cellStyle name="Notas 2 2 2 3 2 6 5 6" xfId="22363" xr:uid="{00000000-0005-0000-0000-000069570000}"/>
    <cellStyle name="Notas 2 2 2 3 2 6 6" xfId="22364" xr:uid="{00000000-0005-0000-0000-00006A570000}"/>
    <cellStyle name="Notas 2 2 2 3 2 6 6 2" xfId="22365" xr:uid="{00000000-0005-0000-0000-00006B570000}"/>
    <cellStyle name="Notas 2 2 2 3 2 6 6 3" xfId="22366" xr:uid="{00000000-0005-0000-0000-00006C570000}"/>
    <cellStyle name="Notas 2 2 2 3 2 6 6 4" xfId="22367" xr:uid="{00000000-0005-0000-0000-00006D570000}"/>
    <cellStyle name="Notas 2 2 2 3 2 6 6 5" xfId="22368" xr:uid="{00000000-0005-0000-0000-00006E570000}"/>
    <cellStyle name="Notas 2 2 2 3 2 6 6 6" xfId="22369" xr:uid="{00000000-0005-0000-0000-00006F570000}"/>
    <cellStyle name="Notas 2 2 2 3 2 6 7" xfId="22370" xr:uid="{00000000-0005-0000-0000-000070570000}"/>
    <cellStyle name="Notas 2 2 2 3 2 6 7 2" xfId="22371" xr:uid="{00000000-0005-0000-0000-000071570000}"/>
    <cellStyle name="Notas 2 2 2 3 2 6 7 3" xfId="22372" xr:uid="{00000000-0005-0000-0000-000072570000}"/>
    <cellStyle name="Notas 2 2 2 3 2 6 7 4" xfId="22373" xr:uid="{00000000-0005-0000-0000-000073570000}"/>
    <cellStyle name="Notas 2 2 2 3 2 6 7 5" xfId="22374" xr:uid="{00000000-0005-0000-0000-000074570000}"/>
    <cellStyle name="Notas 2 2 2 3 2 6 7 6" xfId="22375" xr:uid="{00000000-0005-0000-0000-000075570000}"/>
    <cellStyle name="Notas 2 2 2 3 2 6 8" xfId="22376" xr:uid="{00000000-0005-0000-0000-000076570000}"/>
    <cellStyle name="Notas 2 2 2 3 2 6 8 2" xfId="22377" xr:uid="{00000000-0005-0000-0000-000077570000}"/>
    <cellStyle name="Notas 2 2 2 3 2 6 8 3" xfId="22378" xr:uid="{00000000-0005-0000-0000-000078570000}"/>
    <cellStyle name="Notas 2 2 2 3 2 6 8 4" xfId="22379" xr:uid="{00000000-0005-0000-0000-000079570000}"/>
    <cellStyle name="Notas 2 2 2 3 2 6 8 5" xfId="22380" xr:uid="{00000000-0005-0000-0000-00007A570000}"/>
    <cellStyle name="Notas 2 2 2 3 2 6 8 6" xfId="22381" xr:uid="{00000000-0005-0000-0000-00007B570000}"/>
    <cellStyle name="Notas 2 2 2 3 2 6 9" xfId="22382" xr:uid="{00000000-0005-0000-0000-00007C570000}"/>
    <cellStyle name="Notas 2 2 2 3 2 7" xfId="22383" xr:uid="{00000000-0005-0000-0000-00007D570000}"/>
    <cellStyle name="Notas 2 2 2 3 2 7 10" xfId="22384" xr:uid="{00000000-0005-0000-0000-00007E570000}"/>
    <cellStyle name="Notas 2 2 2 3 2 7 11" xfId="22385" xr:uid="{00000000-0005-0000-0000-00007F570000}"/>
    <cellStyle name="Notas 2 2 2 3 2 7 12" xfId="22386" xr:uid="{00000000-0005-0000-0000-000080570000}"/>
    <cellStyle name="Notas 2 2 2 3 2 7 13" xfId="22387" xr:uid="{00000000-0005-0000-0000-000081570000}"/>
    <cellStyle name="Notas 2 2 2 3 2 7 2" xfId="22388" xr:uid="{00000000-0005-0000-0000-000082570000}"/>
    <cellStyle name="Notas 2 2 2 3 2 7 2 2" xfId="22389" xr:uid="{00000000-0005-0000-0000-000083570000}"/>
    <cellStyle name="Notas 2 2 2 3 2 7 2 3" xfId="22390" xr:uid="{00000000-0005-0000-0000-000084570000}"/>
    <cellStyle name="Notas 2 2 2 3 2 7 2 4" xfId="22391" xr:uid="{00000000-0005-0000-0000-000085570000}"/>
    <cellStyle name="Notas 2 2 2 3 2 7 2 5" xfId="22392" xr:uid="{00000000-0005-0000-0000-000086570000}"/>
    <cellStyle name="Notas 2 2 2 3 2 7 2 6" xfId="22393" xr:uid="{00000000-0005-0000-0000-000087570000}"/>
    <cellStyle name="Notas 2 2 2 3 2 7 3" xfId="22394" xr:uid="{00000000-0005-0000-0000-000088570000}"/>
    <cellStyle name="Notas 2 2 2 3 2 7 3 2" xfId="22395" xr:uid="{00000000-0005-0000-0000-000089570000}"/>
    <cellStyle name="Notas 2 2 2 3 2 7 3 3" xfId="22396" xr:uid="{00000000-0005-0000-0000-00008A570000}"/>
    <cellStyle name="Notas 2 2 2 3 2 7 3 4" xfId="22397" xr:uid="{00000000-0005-0000-0000-00008B570000}"/>
    <cellStyle name="Notas 2 2 2 3 2 7 3 5" xfId="22398" xr:uid="{00000000-0005-0000-0000-00008C570000}"/>
    <cellStyle name="Notas 2 2 2 3 2 7 3 6" xfId="22399" xr:uid="{00000000-0005-0000-0000-00008D570000}"/>
    <cellStyle name="Notas 2 2 2 3 2 7 4" xfId="22400" xr:uid="{00000000-0005-0000-0000-00008E570000}"/>
    <cellStyle name="Notas 2 2 2 3 2 7 4 2" xfId="22401" xr:uid="{00000000-0005-0000-0000-00008F570000}"/>
    <cellStyle name="Notas 2 2 2 3 2 7 4 3" xfId="22402" xr:uid="{00000000-0005-0000-0000-000090570000}"/>
    <cellStyle name="Notas 2 2 2 3 2 7 4 4" xfId="22403" xr:uid="{00000000-0005-0000-0000-000091570000}"/>
    <cellStyle name="Notas 2 2 2 3 2 7 4 5" xfId="22404" xr:uid="{00000000-0005-0000-0000-000092570000}"/>
    <cellStyle name="Notas 2 2 2 3 2 7 4 6" xfId="22405" xr:uid="{00000000-0005-0000-0000-000093570000}"/>
    <cellStyle name="Notas 2 2 2 3 2 7 5" xfId="22406" xr:uid="{00000000-0005-0000-0000-000094570000}"/>
    <cellStyle name="Notas 2 2 2 3 2 7 5 2" xfId="22407" xr:uid="{00000000-0005-0000-0000-000095570000}"/>
    <cellStyle name="Notas 2 2 2 3 2 7 5 3" xfId="22408" xr:uid="{00000000-0005-0000-0000-000096570000}"/>
    <cellStyle name="Notas 2 2 2 3 2 7 5 4" xfId="22409" xr:uid="{00000000-0005-0000-0000-000097570000}"/>
    <cellStyle name="Notas 2 2 2 3 2 7 5 5" xfId="22410" xr:uid="{00000000-0005-0000-0000-000098570000}"/>
    <cellStyle name="Notas 2 2 2 3 2 7 5 6" xfId="22411" xr:uid="{00000000-0005-0000-0000-000099570000}"/>
    <cellStyle name="Notas 2 2 2 3 2 7 6" xfId="22412" xr:uid="{00000000-0005-0000-0000-00009A570000}"/>
    <cellStyle name="Notas 2 2 2 3 2 7 6 2" xfId="22413" xr:uid="{00000000-0005-0000-0000-00009B570000}"/>
    <cellStyle name="Notas 2 2 2 3 2 7 6 3" xfId="22414" xr:uid="{00000000-0005-0000-0000-00009C570000}"/>
    <cellStyle name="Notas 2 2 2 3 2 7 6 4" xfId="22415" xr:uid="{00000000-0005-0000-0000-00009D570000}"/>
    <cellStyle name="Notas 2 2 2 3 2 7 6 5" xfId="22416" xr:uid="{00000000-0005-0000-0000-00009E570000}"/>
    <cellStyle name="Notas 2 2 2 3 2 7 6 6" xfId="22417" xr:uid="{00000000-0005-0000-0000-00009F570000}"/>
    <cellStyle name="Notas 2 2 2 3 2 7 7" xfId="22418" xr:uid="{00000000-0005-0000-0000-0000A0570000}"/>
    <cellStyle name="Notas 2 2 2 3 2 7 7 2" xfId="22419" xr:uid="{00000000-0005-0000-0000-0000A1570000}"/>
    <cellStyle name="Notas 2 2 2 3 2 7 7 3" xfId="22420" xr:uid="{00000000-0005-0000-0000-0000A2570000}"/>
    <cellStyle name="Notas 2 2 2 3 2 7 7 4" xfId="22421" xr:uid="{00000000-0005-0000-0000-0000A3570000}"/>
    <cellStyle name="Notas 2 2 2 3 2 7 7 5" xfId="22422" xr:uid="{00000000-0005-0000-0000-0000A4570000}"/>
    <cellStyle name="Notas 2 2 2 3 2 7 7 6" xfId="22423" xr:uid="{00000000-0005-0000-0000-0000A5570000}"/>
    <cellStyle name="Notas 2 2 2 3 2 7 8" xfId="22424" xr:uid="{00000000-0005-0000-0000-0000A6570000}"/>
    <cellStyle name="Notas 2 2 2 3 2 7 8 2" xfId="22425" xr:uid="{00000000-0005-0000-0000-0000A7570000}"/>
    <cellStyle name="Notas 2 2 2 3 2 7 8 3" xfId="22426" xr:uid="{00000000-0005-0000-0000-0000A8570000}"/>
    <cellStyle name="Notas 2 2 2 3 2 7 8 4" xfId="22427" xr:uid="{00000000-0005-0000-0000-0000A9570000}"/>
    <cellStyle name="Notas 2 2 2 3 2 7 8 5" xfId="22428" xr:uid="{00000000-0005-0000-0000-0000AA570000}"/>
    <cellStyle name="Notas 2 2 2 3 2 7 8 6" xfId="22429" xr:uid="{00000000-0005-0000-0000-0000AB570000}"/>
    <cellStyle name="Notas 2 2 2 3 2 7 9" xfId="22430" xr:uid="{00000000-0005-0000-0000-0000AC570000}"/>
    <cellStyle name="Notas 2 2 2 3 2 8" xfId="22431" xr:uid="{00000000-0005-0000-0000-0000AD570000}"/>
    <cellStyle name="Notas 2 2 2 3 2 8 10" xfId="22432" xr:uid="{00000000-0005-0000-0000-0000AE570000}"/>
    <cellStyle name="Notas 2 2 2 3 2 8 11" xfId="22433" xr:uid="{00000000-0005-0000-0000-0000AF570000}"/>
    <cellStyle name="Notas 2 2 2 3 2 8 12" xfId="22434" xr:uid="{00000000-0005-0000-0000-0000B0570000}"/>
    <cellStyle name="Notas 2 2 2 3 2 8 13" xfId="22435" xr:uid="{00000000-0005-0000-0000-0000B1570000}"/>
    <cellStyle name="Notas 2 2 2 3 2 8 2" xfId="22436" xr:uid="{00000000-0005-0000-0000-0000B2570000}"/>
    <cellStyle name="Notas 2 2 2 3 2 8 2 2" xfId="22437" xr:uid="{00000000-0005-0000-0000-0000B3570000}"/>
    <cellStyle name="Notas 2 2 2 3 2 8 2 3" xfId="22438" xr:uid="{00000000-0005-0000-0000-0000B4570000}"/>
    <cellStyle name="Notas 2 2 2 3 2 8 2 4" xfId="22439" xr:uid="{00000000-0005-0000-0000-0000B5570000}"/>
    <cellStyle name="Notas 2 2 2 3 2 8 2 5" xfId="22440" xr:uid="{00000000-0005-0000-0000-0000B6570000}"/>
    <cellStyle name="Notas 2 2 2 3 2 8 2 6" xfId="22441" xr:uid="{00000000-0005-0000-0000-0000B7570000}"/>
    <cellStyle name="Notas 2 2 2 3 2 8 3" xfId="22442" xr:uid="{00000000-0005-0000-0000-0000B8570000}"/>
    <cellStyle name="Notas 2 2 2 3 2 8 3 2" xfId="22443" xr:uid="{00000000-0005-0000-0000-0000B9570000}"/>
    <cellStyle name="Notas 2 2 2 3 2 8 3 3" xfId="22444" xr:uid="{00000000-0005-0000-0000-0000BA570000}"/>
    <cellStyle name="Notas 2 2 2 3 2 8 3 4" xfId="22445" xr:uid="{00000000-0005-0000-0000-0000BB570000}"/>
    <cellStyle name="Notas 2 2 2 3 2 8 3 5" xfId="22446" xr:uid="{00000000-0005-0000-0000-0000BC570000}"/>
    <cellStyle name="Notas 2 2 2 3 2 8 3 6" xfId="22447" xr:uid="{00000000-0005-0000-0000-0000BD570000}"/>
    <cellStyle name="Notas 2 2 2 3 2 8 4" xfId="22448" xr:uid="{00000000-0005-0000-0000-0000BE570000}"/>
    <cellStyle name="Notas 2 2 2 3 2 8 4 2" xfId="22449" xr:uid="{00000000-0005-0000-0000-0000BF570000}"/>
    <cellStyle name="Notas 2 2 2 3 2 8 4 3" xfId="22450" xr:uid="{00000000-0005-0000-0000-0000C0570000}"/>
    <cellStyle name="Notas 2 2 2 3 2 8 4 4" xfId="22451" xr:uid="{00000000-0005-0000-0000-0000C1570000}"/>
    <cellStyle name="Notas 2 2 2 3 2 8 4 5" xfId="22452" xr:uid="{00000000-0005-0000-0000-0000C2570000}"/>
    <cellStyle name="Notas 2 2 2 3 2 8 4 6" xfId="22453" xr:uid="{00000000-0005-0000-0000-0000C3570000}"/>
    <cellStyle name="Notas 2 2 2 3 2 8 5" xfId="22454" xr:uid="{00000000-0005-0000-0000-0000C4570000}"/>
    <cellStyle name="Notas 2 2 2 3 2 8 5 2" xfId="22455" xr:uid="{00000000-0005-0000-0000-0000C5570000}"/>
    <cellStyle name="Notas 2 2 2 3 2 8 5 3" xfId="22456" xr:uid="{00000000-0005-0000-0000-0000C6570000}"/>
    <cellStyle name="Notas 2 2 2 3 2 8 5 4" xfId="22457" xr:uid="{00000000-0005-0000-0000-0000C7570000}"/>
    <cellStyle name="Notas 2 2 2 3 2 8 5 5" xfId="22458" xr:uid="{00000000-0005-0000-0000-0000C8570000}"/>
    <cellStyle name="Notas 2 2 2 3 2 8 5 6" xfId="22459" xr:uid="{00000000-0005-0000-0000-0000C9570000}"/>
    <cellStyle name="Notas 2 2 2 3 2 8 6" xfId="22460" xr:uid="{00000000-0005-0000-0000-0000CA570000}"/>
    <cellStyle name="Notas 2 2 2 3 2 8 6 2" xfId="22461" xr:uid="{00000000-0005-0000-0000-0000CB570000}"/>
    <cellStyle name="Notas 2 2 2 3 2 8 6 3" xfId="22462" xr:uid="{00000000-0005-0000-0000-0000CC570000}"/>
    <cellStyle name="Notas 2 2 2 3 2 8 6 4" xfId="22463" xr:uid="{00000000-0005-0000-0000-0000CD570000}"/>
    <cellStyle name="Notas 2 2 2 3 2 8 6 5" xfId="22464" xr:uid="{00000000-0005-0000-0000-0000CE570000}"/>
    <cellStyle name="Notas 2 2 2 3 2 8 6 6" xfId="22465" xr:uid="{00000000-0005-0000-0000-0000CF570000}"/>
    <cellStyle name="Notas 2 2 2 3 2 8 7" xfId="22466" xr:uid="{00000000-0005-0000-0000-0000D0570000}"/>
    <cellStyle name="Notas 2 2 2 3 2 8 7 2" xfId="22467" xr:uid="{00000000-0005-0000-0000-0000D1570000}"/>
    <cellStyle name="Notas 2 2 2 3 2 8 7 3" xfId="22468" xr:uid="{00000000-0005-0000-0000-0000D2570000}"/>
    <cellStyle name="Notas 2 2 2 3 2 8 7 4" xfId="22469" xr:uid="{00000000-0005-0000-0000-0000D3570000}"/>
    <cellStyle name="Notas 2 2 2 3 2 8 7 5" xfId="22470" xr:uid="{00000000-0005-0000-0000-0000D4570000}"/>
    <cellStyle name="Notas 2 2 2 3 2 8 7 6" xfId="22471" xr:uid="{00000000-0005-0000-0000-0000D5570000}"/>
    <cellStyle name="Notas 2 2 2 3 2 8 8" xfId="22472" xr:uid="{00000000-0005-0000-0000-0000D6570000}"/>
    <cellStyle name="Notas 2 2 2 3 2 8 8 2" xfId="22473" xr:uid="{00000000-0005-0000-0000-0000D7570000}"/>
    <cellStyle name="Notas 2 2 2 3 2 8 8 3" xfId="22474" xr:uid="{00000000-0005-0000-0000-0000D8570000}"/>
    <cellStyle name="Notas 2 2 2 3 2 8 8 4" xfId="22475" xr:uid="{00000000-0005-0000-0000-0000D9570000}"/>
    <cellStyle name="Notas 2 2 2 3 2 8 8 5" xfId="22476" xr:uid="{00000000-0005-0000-0000-0000DA570000}"/>
    <cellStyle name="Notas 2 2 2 3 2 8 8 6" xfId="22477" xr:uid="{00000000-0005-0000-0000-0000DB570000}"/>
    <cellStyle name="Notas 2 2 2 3 2 8 9" xfId="22478" xr:uid="{00000000-0005-0000-0000-0000DC570000}"/>
    <cellStyle name="Notas 2 2 2 3 2 9" xfId="22479" xr:uid="{00000000-0005-0000-0000-0000DD570000}"/>
    <cellStyle name="Notas 2 2 2 3 2 9 2" xfId="22480" xr:uid="{00000000-0005-0000-0000-0000DE570000}"/>
    <cellStyle name="Notas 2 2 2 3 2 9 3" xfId="22481" xr:uid="{00000000-0005-0000-0000-0000DF570000}"/>
    <cellStyle name="Notas 2 2 2 3 2 9 4" xfId="22482" xr:uid="{00000000-0005-0000-0000-0000E0570000}"/>
    <cellStyle name="Notas 2 2 2 3 2 9 5" xfId="22483" xr:uid="{00000000-0005-0000-0000-0000E1570000}"/>
    <cellStyle name="Notas 2 2 2 3 2 9 6" xfId="22484" xr:uid="{00000000-0005-0000-0000-0000E2570000}"/>
    <cellStyle name="Notas 2 2 2 3 20" xfId="22485" xr:uid="{00000000-0005-0000-0000-0000E3570000}"/>
    <cellStyle name="Notas 2 2 2 3 21" xfId="22486" xr:uid="{00000000-0005-0000-0000-0000E4570000}"/>
    <cellStyle name="Notas 2 2 2 3 22" xfId="22487" xr:uid="{00000000-0005-0000-0000-0000E5570000}"/>
    <cellStyle name="Notas 2 2 2 3 3" xfId="22488" xr:uid="{00000000-0005-0000-0000-0000E6570000}"/>
    <cellStyle name="Notas 2 2 2 3 3 10" xfId="22489" xr:uid="{00000000-0005-0000-0000-0000E7570000}"/>
    <cellStyle name="Notas 2 2 2 3 3 10 2" xfId="22490" xr:uid="{00000000-0005-0000-0000-0000E8570000}"/>
    <cellStyle name="Notas 2 2 2 3 3 10 3" xfId="22491" xr:uid="{00000000-0005-0000-0000-0000E9570000}"/>
    <cellStyle name="Notas 2 2 2 3 3 10 4" xfId="22492" xr:uid="{00000000-0005-0000-0000-0000EA570000}"/>
    <cellStyle name="Notas 2 2 2 3 3 10 5" xfId="22493" xr:uid="{00000000-0005-0000-0000-0000EB570000}"/>
    <cellStyle name="Notas 2 2 2 3 3 10 6" xfId="22494" xr:uid="{00000000-0005-0000-0000-0000EC570000}"/>
    <cellStyle name="Notas 2 2 2 3 3 11" xfId="22495" xr:uid="{00000000-0005-0000-0000-0000ED570000}"/>
    <cellStyle name="Notas 2 2 2 3 3 11 2" xfId="22496" xr:uid="{00000000-0005-0000-0000-0000EE570000}"/>
    <cellStyle name="Notas 2 2 2 3 3 11 3" xfId="22497" xr:uid="{00000000-0005-0000-0000-0000EF570000}"/>
    <cellStyle name="Notas 2 2 2 3 3 11 4" xfId="22498" xr:uid="{00000000-0005-0000-0000-0000F0570000}"/>
    <cellStyle name="Notas 2 2 2 3 3 11 5" xfId="22499" xr:uid="{00000000-0005-0000-0000-0000F1570000}"/>
    <cellStyle name="Notas 2 2 2 3 3 11 6" xfId="22500" xr:uid="{00000000-0005-0000-0000-0000F2570000}"/>
    <cellStyle name="Notas 2 2 2 3 3 12" xfId="22501" xr:uid="{00000000-0005-0000-0000-0000F3570000}"/>
    <cellStyle name="Notas 2 2 2 3 3 12 2" xfId="22502" xr:uid="{00000000-0005-0000-0000-0000F4570000}"/>
    <cellStyle name="Notas 2 2 2 3 3 12 3" xfId="22503" xr:uid="{00000000-0005-0000-0000-0000F5570000}"/>
    <cellStyle name="Notas 2 2 2 3 3 12 4" xfId="22504" xr:uid="{00000000-0005-0000-0000-0000F6570000}"/>
    <cellStyle name="Notas 2 2 2 3 3 12 5" xfId="22505" xr:uid="{00000000-0005-0000-0000-0000F7570000}"/>
    <cellStyle name="Notas 2 2 2 3 3 12 6" xfId="22506" xr:uid="{00000000-0005-0000-0000-0000F8570000}"/>
    <cellStyle name="Notas 2 2 2 3 3 13" xfId="22507" xr:uid="{00000000-0005-0000-0000-0000F9570000}"/>
    <cellStyle name="Notas 2 2 2 3 3 13 2" xfId="22508" xr:uid="{00000000-0005-0000-0000-0000FA570000}"/>
    <cellStyle name="Notas 2 2 2 3 3 13 3" xfId="22509" xr:uid="{00000000-0005-0000-0000-0000FB570000}"/>
    <cellStyle name="Notas 2 2 2 3 3 13 4" xfId="22510" xr:uid="{00000000-0005-0000-0000-0000FC570000}"/>
    <cellStyle name="Notas 2 2 2 3 3 13 5" xfId="22511" xr:uid="{00000000-0005-0000-0000-0000FD570000}"/>
    <cellStyle name="Notas 2 2 2 3 3 13 6" xfId="22512" xr:uid="{00000000-0005-0000-0000-0000FE570000}"/>
    <cellStyle name="Notas 2 2 2 3 3 14" xfId="22513" xr:uid="{00000000-0005-0000-0000-0000FF570000}"/>
    <cellStyle name="Notas 2 2 2 3 3 14 2" xfId="22514" xr:uid="{00000000-0005-0000-0000-000000580000}"/>
    <cellStyle name="Notas 2 2 2 3 3 14 3" xfId="22515" xr:uid="{00000000-0005-0000-0000-000001580000}"/>
    <cellStyle name="Notas 2 2 2 3 3 14 4" xfId="22516" xr:uid="{00000000-0005-0000-0000-000002580000}"/>
    <cellStyle name="Notas 2 2 2 3 3 14 5" xfId="22517" xr:uid="{00000000-0005-0000-0000-000003580000}"/>
    <cellStyle name="Notas 2 2 2 3 3 14 6" xfId="22518" xr:uid="{00000000-0005-0000-0000-000004580000}"/>
    <cellStyle name="Notas 2 2 2 3 3 15" xfId="22519" xr:uid="{00000000-0005-0000-0000-000005580000}"/>
    <cellStyle name="Notas 2 2 2 3 3 16" xfId="22520" xr:uid="{00000000-0005-0000-0000-000006580000}"/>
    <cellStyle name="Notas 2 2 2 3 3 17" xfId="22521" xr:uid="{00000000-0005-0000-0000-000007580000}"/>
    <cellStyle name="Notas 2 2 2 3 3 18" xfId="22522" xr:uid="{00000000-0005-0000-0000-000008580000}"/>
    <cellStyle name="Notas 2 2 2 3 3 19" xfId="22523" xr:uid="{00000000-0005-0000-0000-000009580000}"/>
    <cellStyle name="Notas 2 2 2 3 3 2" xfId="22524" xr:uid="{00000000-0005-0000-0000-00000A580000}"/>
    <cellStyle name="Notas 2 2 2 3 3 2 10" xfId="22525" xr:uid="{00000000-0005-0000-0000-00000B580000}"/>
    <cellStyle name="Notas 2 2 2 3 3 2 11" xfId="22526" xr:uid="{00000000-0005-0000-0000-00000C580000}"/>
    <cellStyle name="Notas 2 2 2 3 3 2 12" xfId="22527" xr:uid="{00000000-0005-0000-0000-00000D580000}"/>
    <cellStyle name="Notas 2 2 2 3 3 2 13" xfId="22528" xr:uid="{00000000-0005-0000-0000-00000E580000}"/>
    <cellStyle name="Notas 2 2 2 3 3 2 14" xfId="22529" xr:uid="{00000000-0005-0000-0000-00000F580000}"/>
    <cellStyle name="Notas 2 2 2 3 3 2 15" xfId="22530" xr:uid="{00000000-0005-0000-0000-000010580000}"/>
    <cellStyle name="Notas 2 2 2 3 3 2 2" xfId="22531" xr:uid="{00000000-0005-0000-0000-000011580000}"/>
    <cellStyle name="Notas 2 2 2 3 3 2 2 10" xfId="22532" xr:uid="{00000000-0005-0000-0000-000012580000}"/>
    <cellStyle name="Notas 2 2 2 3 3 2 2 11" xfId="22533" xr:uid="{00000000-0005-0000-0000-000013580000}"/>
    <cellStyle name="Notas 2 2 2 3 3 2 2 12" xfId="22534" xr:uid="{00000000-0005-0000-0000-000014580000}"/>
    <cellStyle name="Notas 2 2 2 3 3 2 2 13" xfId="22535" xr:uid="{00000000-0005-0000-0000-000015580000}"/>
    <cellStyle name="Notas 2 2 2 3 3 2 2 14" xfId="22536" xr:uid="{00000000-0005-0000-0000-000016580000}"/>
    <cellStyle name="Notas 2 2 2 3 3 2 2 2" xfId="22537" xr:uid="{00000000-0005-0000-0000-000017580000}"/>
    <cellStyle name="Notas 2 2 2 3 3 2 2 2 2" xfId="22538" xr:uid="{00000000-0005-0000-0000-000018580000}"/>
    <cellStyle name="Notas 2 2 2 3 3 2 2 2 3" xfId="22539" xr:uid="{00000000-0005-0000-0000-000019580000}"/>
    <cellStyle name="Notas 2 2 2 3 3 2 2 2 4" xfId="22540" xr:uid="{00000000-0005-0000-0000-00001A580000}"/>
    <cellStyle name="Notas 2 2 2 3 3 2 2 2 5" xfId="22541" xr:uid="{00000000-0005-0000-0000-00001B580000}"/>
    <cellStyle name="Notas 2 2 2 3 3 2 2 2 6" xfId="22542" xr:uid="{00000000-0005-0000-0000-00001C580000}"/>
    <cellStyle name="Notas 2 2 2 3 3 2 2 3" xfId="22543" xr:uid="{00000000-0005-0000-0000-00001D580000}"/>
    <cellStyle name="Notas 2 2 2 3 3 2 2 3 2" xfId="22544" xr:uid="{00000000-0005-0000-0000-00001E580000}"/>
    <cellStyle name="Notas 2 2 2 3 3 2 2 3 3" xfId="22545" xr:uid="{00000000-0005-0000-0000-00001F580000}"/>
    <cellStyle name="Notas 2 2 2 3 3 2 2 3 4" xfId="22546" xr:uid="{00000000-0005-0000-0000-000020580000}"/>
    <cellStyle name="Notas 2 2 2 3 3 2 2 3 5" xfId="22547" xr:uid="{00000000-0005-0000-0000-000021580000}"/>
    <cellStyle name="Notas 2 2 2 3 3 2 2 3 6" xfId="22548" xr:uid="{00000000-0005-0000-0000-000022580000}"/>
    <cellStyle name="Notas 2 2 2 3 3 2 2 4" xfId="22549" xr:uid="{00000000-0005-0000-0000-000023580000}"/>
    <cellStyle name="Notas 2 2 2 3 3 2 2 4 2" xfId="22550" xr:uid="{00000000-0005-0000-0000-000024580000}"/>
    <cellStyle name="Notas 2 2 2 3 3 2 2 4 3" xfId="22551" xr:uid="{00000000-0005-0000-0000-000025580000}"/>
    <cellStyle name="Notas 2 2 2 3 3 2 2 4 4" xfId="22552" xr:uid="{00000000-0005-0000-0000-000026580000}"/>
    <cellStyle name="Notas 2 2 2 3 3 2 2 4 5" xfId="22553" xr:uid="{00000000-0005-0000-0000-000027580000}"/>
    <cellStyle name="Notas 2 2 2 3 3 2 2 4 6" xfId="22554" xr:uid="{00000000-0005-0000-0000-000028580000}"/>
    <cellStyle name="Notas 2 2 2 3 3 2 2 5" xfId="22555" xr:uid="{00000000-0005-0000-0000-000029580000}"/>
    <cellStyle name="Notas 2 2 2 3 3 2 2 5 2" xfId="22556" xr:uid="{00000000-0005-0000-0000-00002A580000}"/>
    <cellStyle name="Notas 2 2 2 3 3 2 2 5 3" xfId="22557" xr:uid="{00000000-0005-0000-0000-00002B580000}"/>
    <cellStyle name="Notas 2 2 2 3 3 2 2 5 4" xfId="22558" xr:uid="{00000000-0005-0000-0000-00002C580000}"/>
    <cellStyle name="Notas 2 2 2 3 3 2 2 5 5" xfId="22559" xr:uid="{00000000-0005-0000-0000-00002D580000}"/>
    <cellStyle name="Notas 2 2 2 3 3 2 2 5 6" xfId="22560" xr:uid="{00000000-0005-0000-0000-00002E580000}"/>
    <cellStyle name="Notas 2 2 2 3 3 2 2 6" xfId="22561" xr:uid="{00000000-0005-0000-0000-00002F580000}"/>
    <cellStyle name="Notas 2 2 2 3 3 2 2 6 2" xfId="22562" xr:uid="{00000000-0005-0000-0000-000030580000}"/>
    <cellStyle name="Notas 2 2 2 3 3 2 2 6 3" xfId="22563" xr:uid="{00000000-0005-0000-0000-000031580000}"/>
    <cellStyle name="Notas 2 2 2 3 3 2 2 6 4" xfId="22564" xr:uid="{00000000-0005-0000-0000-000032580000}"/>
    <cellStyle name="Notas 2 2 2 3 3 2 2 6 5" xfId="22565" xr:uid="{00000000-0005-0000-0000-000033580000}"/>
    <cellStyle name="Notas 2 2 2 3 3 2 2 6 6" xfId="22566" xr:uid="{00000000-0005-0000-0000-000034580000}"/>
    <cellStyle name="Notas 2 2 2 3 3 2 2 7" xfId="22567" xr:uid="{00000000-0005-0000-0000-000035580000}"/>
    <cellStyle name="Notas 2 2 2 3 3 2 2 7 2" xfId="22568" xr:uid="{00000000-0005-0000-0000-000036580000}"/>
    <cellStyle name="Notas 2 2 2 3 3 2 2 7 3" xfId="22569" xr:uid="{00000000-0005-0000-0000-000037580000}"/>
    <cellStyle name="Notas 2 2 2 3 3 2 2 7 4" xfId="22570" xr:uid="{00000000-0005-0000-0000-000038580000}"/>
    <cellStyle name="Notas 2 2 2 3 3 2 2 7 5" xfId="22571" xr:uid="{00000000-0005-0000-0000-000039580000}"/>
    <cellStyle name="Notas 2 2 2 3 3 2 2 7 6" xfId="22572" xr:uid="{00000000-0005-0000-0000-00003A580000}"/>
    <cellStyle name="Notas 2 2 2 3 3 2 2 8" xfId="22573" xr:uid="{00000000-0005-0000-0000-00003B580000}"/>
    <cellStyle name="Notas 2 2 2 3 3 2 2 8 2" xfId="22574" xr:uid="{00000000-0005-0000-0000-00003C580000}"/>
    <cellStyle name="Notas 2 2 2 3 3 2 2 8 3" xfId="22575" xr:uid="{00000000-0005-0000-0000-00003D580000}"/>
    <cellStyle name="Notas 2 2 2 3 3 2 2 8 4" xfId="22576" xr:uid="{00000000-0005-0000-0000-00003E580000}"/>
    <cellStyle name="Notas 2 2 2 3 3 2 2 8 5" xfId="22577" xr:uid="{00000000-0005-0000-0000-00003F580000}"/>
    <cellStyle name="Notas 2 2 2 3 3 2 2 8 6" xfId="22578" xr:uid="{00000000-0005-0000-0000-000040580000}"/>
    <cellStyle name="Notas 2 2 2 3 3 2 2 9" xfId="22579" xr:uid="{00000000-0005-0000-0000-000041580000}"/>
    <cellStyle name="Notas 2 2 2 3 3 2 3" xfId="22580" xr:uid="{00000000-0005-0000-0000-000042580000}"/>
    <cellStyle name="Notas 2 2 2 3 3 2 3 2" xfId="22581" xr:uid="{00000000-0005-0000-0000-000043580000}"/>
    <cellStyle name="Notas 2 2 2 3 3 2 3 3" xfId="22582" xr:uid="{00000000-0005-0000-0000-000044580000}"/>
    <cellStyle name="Notas 2 2 2 3 3 2 3 4" xfId="22583" xr:uid="{00000000-0005-0000-0000-000045580000}"/>
    <cellStyle name="Notas 2 2 2 3 3 2 3 5" xfId="22584" xr:uid="{00000000-0005-0000-0000-000046580000}"/>
    <cellStyle name="Notas 2 2 2 3 3 2 3 6" xfId="22585" xr:uid="{00000000-0005-0000-0000-000047580000}"/>
    <cellStyle name="Notas 2 2 2 3 3 2 4" xfId="22586" xr:uid="{00000000-0005-0000-0000-000048580000}"/>
    <cellStyle name="Notas 2 2 2 3 3 2 4 2" xfId="22587" xr:uid="{00000000-0005-0000-0000-000049580000}"/>
    <cellStyle name="Notas 2 2 2 3 3 2 4 3" xfId="22588" xr:uid="{00000000-0005-0000-0000-00004A580000}"/>
    <cellStyle name="Notas 2 2 2 3 3 2 4 4" xfId="22589" xr:uid="{00000000-0005-0000-0000-00004B580000}"/>
    <cellStyle name="Notas 2 2 2 3 3 2 4 5" xfId="22590" xr:uid="{00000000-0005-0000-0000-00004C580000}"/>
    <cellStyle name="Notas 2 2 2 3 3 2 4 6" xfId="22591" xr:uid="{00000000-0005-0000-0000-00004D580000}"/>
    <cellStyle name="Notas 2 2 2 3 3 2 5" xfId="22592" xr:uid="{00000000-0005-0000-0000-00004E580000}"/>
    <cellStyle name="Notas 2 2 2 3 3 2 5 2" xfId="22593" xr:uid="{00000000-0005-0000-0000-00004F580000}"/>
    <cellStyle name="Notas 2 2 2 3 3 2 5 3" xfId="22594" xr:uid="{00000000-0005-0000-0000-000050580000}"/>
    <cellStyle name="Notas 2 2 2 3 3 2 5 4" xfId="22595" xr:uid="{00000000-0005-0000-0000-000051580000}"/>
    <cellStyle name="Notas 2 2 2 3 3 2 5 5" xfId="22596" xr:uid="{00000000-0005-0000-0000-000052580000}"/>
    <cellStyle name="Notas 2 2 2 3 3 2 5 6" xfId="22597" xr:uid="{00000000-0005-0000-0000-000053580000}"/>
    <cellStyle name="Notas 2 2 2 3 3 2 6" xfId="22598" xr:uid="{00000000-0005-0000-0000-000054580000}"/>
    <cellStyle name="Notas 2 2 2 3 3 2 6 2" xfId="22599" xr:uid="{00000000-0005-0000-0000-000055580000}"/>
    <cellStyle name="Notas 2 2 2 3 3 2 6 3" xfId="22600" xr:uid="{00000000-0005-0000-0000-000056580000}"/>
    <cellStyle name="Notas 2 2 2 3 3 2 6 4" xfId="22601" xr:uid="{00000000-0005-0000-0000-000057580000}"/>
    <cellStyle name="Notas 2 2 2 3 3 2 6 5" xfId="22602" xr:uid="{00000000-0005-0000-0000-000058580000}"/>
    <cellStyle name="Notas 2 2 2 3 3 2 6 6" xfId="22603" xr:uid="{00000000-0005-0000-0000-000059580000}"/>
    <cellStyle name="Notas 2 2 2 3 3 2 7" xfId="22604" xr:uid="{00000000-0005-0000-0000-00005A580000}"/>
    <cellStyle name="Notas 2 2 2 3 3 2 7 2" xfId="22605" xr:uid="{00000000-0005-0000-0000-00005B580000}"/>
    <cellStyle name="Notas 2 2 2 3 3 2 7 3" xfId="22606" xr:uid="{00000000-0005-0000-0000-00005C580000}"/>
    <cellStyle name="Notas 2 2 2 3 3 2 7 4" xfId="22607" xr:uid="{00000000-0005-0000-0000-00005D580000}"/>
    <cellStyle name="Notas 2 2 2 3 3 2 7 5" xfId="22608" xr:uid="{00000000-0005-0000-0000-00005E580000}"/>
    <cellStyle name="Notas 2 2 2 3 3 2 7 6" xfId="22609" xr:uid="{00000000-0005-0000-0000-00005F580000}"/>
    <cellStyle name="Notas 2 2 2 3 3 2 8" xfId="22610" xr:uid="{00000000-0005-0000-0000-000060580000}"/>
    <cellStyle name="Notas 2 2 2 3 3 2 8 2" xfId="22611" xr:uid="{00000000-0005-0000-0000-000061580000}"/>
    <cellStyle name="Notas 2 2 2 3 3 2 8 3" xfId="22612" xr:uid="{00000000-0005-0000-0000-000062580000}"/>
    <cellStyle name="Notas 2 2 2 3 3 2 8 4" xfId="22613" xr:uid="{00000000-0005-0000-0000-000063580000}"/>
    <cellStyle name="Notas 2 2 2 3 3 2 8 5" xfId="22614" xr:uid="{00000000-0005-0000-0000-000064580000}"/>
    <cellStyle name="Notas 2 2 2 3 3 2 8 6" xfId="22615" xr:uid="{00000000-0005-0000-0000-000065580000}"/>
    <cellStyle name="Notas 2 2 2 3 3 2 9" xfId="22616" xr:uid="{00000000-0005-0000-0000-000066580000}"/>
    <cellStyle name="Notas 2 2 2 3 3 2 9 2" xfId="22617" xr:uid="{00000000-0005-0000-0000-000067580000}"/>
    <cellStyle name="Notas 2 2 2 3 3 2 9 3" xfId="22618" xr:uid="{00000000-0005-0000-0000-000068580000}"/>
    <cellStyle name="Notas 2 2 2 3 3 2 9 4" xfId="22619" xr:uid="{00000000-0005-0000-0000-000069580000}"/>
    <cellStyle name="Notas 2 2 2 3 3 2 9 5" xfId="22620" xr:uid="{00000000-0005-0000-0000-00006A580000}"/>
    <cellStyle name="Notas 2 2 2 3 3 2 9 6" xfId="22621" xr:uid="{00000000-0005-0000-0000-00006B580000}"/>
    <cellStyle name="Notas 2 2 2 3 3 20" xfId="22622" xr:uid="{00000000-0005-0000-0000-00006C580000}"/>
    <cellStyle name="Notas 2 2 2 3 3 3" xfId="22623" xr:uid="{00000000-0005-0000-0000-00006D580000}"/>
    <cellStyle name="Notas 2 2 2 3 3 3 10" xfId="22624" xr:uid="{00000000-0005-0000-0000-00006E580000}"/>
    <cellStyle name="Notas 2 2 2 3 3 3 11" xfId="22625" xr:uid="{00000000-0005-0000-0000-00006F580000}"/>
    <cellStyle name="Notas 2 2 2 3 3 3 12" xfId="22626" xr:uid="{00000000-0005-0000-0000-000070580000}"/>
    <cellStyle name="Notas 2 2 2 3 3 3 13" xfId="22627" xr:uid="{00000000-0005-0000-0000-000071580000}"/>
    <cellStyle name="Notas 2 2 2 3 3 3 14" xfId="22628" xr:uid="{00000000-0005-0000-0000-000072580000}"/>
    <cellStyle name="Notas 2 2 2 3 3 3 2" xfId="22629" xr:uid="{00000000-0005-0000-0000-000073580000}"/>
    <cellStyle name="Notas 2 2 2 3 3 3 2 2" xfId="22630" xr:uid="{00000000-0005-0000-0000-000074580000}"/>
    <cellStyle name="Notas 2 2 2 3 3 3 2 3" xfId="22631" xr:uid="{00000000-0005-0000-0000-000075580000}"/>
    <cellStyle name="Notas 2 2 2 3 3 3 2 4" xfId="22632" xr:uid="{00000000-0005-0000-0000-000076580000}"/>
    <cellStyle name="Notas 2 2 2 3 3 3 2 5" xfId="22633" xr:uid="{00000000-0005-0000-0000-000077580000}"/>
    <cellStyle name="Notas 2 2 2 3 3 3 2 6" xfId="22634" xr:uid="{00000000-0005-0000-0000-000078580000}"/>
    <cellStyle name="Notas 2 2 2 3 3 3 3" xfId="22635" xr:uid="{00000000-0005-0000-0000-000079580000}"/>
    <cellStyle name="Notas 2 2 2 3 3 3 3 2" xfId="22636" xr:uid="{00000000-0005-0000-0000-00007A580000}"/>
    <cellStyle name="Notas 2 2 2 3 3 3 3 3" xfId="22637" xr:uid="{00000000-0005-0000-0000-00007B580000}"/>
    <cellStyle name="Notas 2 2 2 3 3 3 3 4" xfId="22638" xr:uid="{00000000-0005-0000-0000-00007C580000}"/>
    <cellStyle name="Notas 2 2 2 3 3 3 3 5" xfId="22639" xr:uid="{00000000-0005-0000-0000-00007D580000}"/>
    <cellStyle name="Notas 2 2 2 3 3 3 3 6" xfId="22640" xr:uid="{00000000-0005-0000-0000-00007E580000}"/>
    <cellStyle name="Notas 2 2 2 3 3 3 4" xfId="22641" xr:uid="{00000000-0005-0000-0000-00007F580000}"/>
    <cellStyle name="Notas 2 2 2 3 3 3 4 2" xfId="22642" xr:uid="{00000000-0005-0000-0000-000080580000}"/>
    <cellStyle name="Notas 2 2 2 3 3 3 4 3" xfId="22643" xr:uid="{00000000-0005-0000-0000-000081580000}"/>
    <cellStyle name="Notas 2 2 2 3 3 3 4 4" xfId="22644" xr:uid="{00000000-0005-0000-0000-000082580000}"/>
    <cellStyle name="Notas 2 2 2 3 3 3 4 5" xfId="22645" xr:uid="{00000000-0005-0000-0000-000083580000}"/>
    <cellStyle name="Notas 2 2 2 3 3 3 4 6" xfId="22646" xr:uid="{00000000-0005-0000-0000-000084580000}"/>
    <cellStyle name="Notas 2 2 2 3 3 3 5" xfId="22647" xr:uid="{00000000-0005-0000-0000-000085580000}"/>
    <cellStyle name="Notas 2 2 2 3 3 3 5 2" xfId="22648" xr:uid="{00000000-0005-0000-0000-000086580000}"/>
    <cellStyle name="Notas 2 2 2 3 3 3 5 3" xfId="22649" xr:uid="{00000000-0005-0000-0000-000087580000}"/>
    <cellStyle name="Notas 2 2 2 3 3 3 5 4" xfId="22650" xr:uid="{00000000-0005-0000-0000-000088580000}"/>
    <cellStyle name="Notas 2 2 2 3 3 3 5 5" xfId="22651" xr:uid="{00000000-0005-0000-0000-000089580000}"/>
    <cellStyle name="Notas 2 2 2 3 3 3 5 6" xfId="22652" xr:uid="{00000000-0005-0000-0000-00008A580000}"/>
    <cellStyle name="Notas 2 2 2 3 3 3 6" xfId="22653" xr:uid="{00000000-0005-0000-0000-00008B580000}"/>
    <cellStyle name="Notas 2 2 2 3 3 3 6 2" xfId="22654" xr:uid="{00000000-0005-0000-0000-00008C580000}"/>
    <cellStyle name="Notas 2 2 2 3 3 3 6 3" xfId="22655" xr:uid="{00000000-0005-0000-0000-00008D580000}"/>
    <cellStyle name="Notas 2 2 2 3 3 3 6 4" xfId="22656" xr:uid="{00000000-0005-0000-0000-00008E580000}"/>
    <cellStyle name="Notas 2 2 2 3 3 3 6 5" xfId="22657" xr:uid="{00000000-0005-0000-0000-00008F580000}"/>
    <cellStyle name="Notas 2 2 2 3 3 3 6 6" xfId="22658" xr:uid="{00000000-0005-0000-0000-000090580000}"/>
    <cellStyle name="Notas 2 2 2 3 3 3 7" xfId="22659" xr:uid="{00000000-0005-0000-0000-000091580000}"/>
    <cellStyle name="Notas 2 2 2 3 3 3 7 2" xfId="22660" xr:uid="{00000000-0005-0000-0000-000092580000}"/>
    <cellStyle name="Notas 2 2 2 3 3 3 7 3" xfId="22661" xr:uid="{00000000-0005-0000-0000-000093580000}"/>
    <cellStyle name="Notas 2 2 2 3 3 3 7 4" xfId="22662" xr:uid="{00000000-0005-0000-0000-000094580000}"/>
    <cellStyle name="Notas 2 2 2 3 3 3 7 5" xfId="22663" xr:uid="{00000000-0005-0000-0000-000095580000}"/>
    <cellStyle name="Notas 2 2 2 3 3 3 7 6" xfId="22664" xr:uid="{00000000-0005-0000-0000-000096580000}"/>
    <cellStyle name="Notas 2 2 2 3 3 3 8" xfId="22665" xr:uid="{00000000-0005-0000-0000-000097580000}"/>
    <cellStyle name="Notas 2 2 2 3 3 3 8 2" xfId="22666" xr:uid="{00000000-0005-0000-0000-000098580000}"/>
    <cellStyle name="Notas 2 2 2 3 3 3 8 3" xfId="22667" xr:uid="{00000000-0005-0000-0000-000099580000}"/>
    <cellStyle name="Notas 2 2 2 3 3 3 8 4" xfId="22668" xr:uid="{00000000-0005-0000-0000-00009A580000}"/>
    <cellStyle name="Notas 2 2 2 3 3 3 8 5" xfId="22669" xr:uid="{00000000-0005-0000-0000-00009B580000}"/>
    <cellStyle name="Notas 2 2 2 3 3 3 8 6" xfId="22670" xr:uid="{00000000-0005-0000-0000-00009C580000}"/>
    <cellStyle name="Notas 2 2 2 3 3 3 9" xfId="22671" xr:uid="{00000000-0005-0000-0000-00009D580000}"/>
    <cellStyle name="Notas 2 2 2 3 3 4" xfId="22672" xr:uid="{00000000-0005-0000-0000-00009E580000}"/>
    <cellStyle name="Notas 2 2 2 3 3 4 10" xfId="22673" xr:uid="{00000000-0005-0000-0000-00009F580000}"/>
    <cellStyle name="Notas 2 2 2 3 3 4 11" xfId="22674" xr:uid="{00000000-0005-0000-0000-0000A0580000}"/>
    <cellStyle name="Notas 2 2 2 3 3 4 12" xfId="22675" xr:uid="{00000000-0005-0000-0000-0000A1580000}"/>
    <cellStyle name="Notas 2 2 2 3 3 4 13" xfId="22676" xr:uid="{00000000-0005-0000-0000-0000A2580000}"/>
    <cellStyle name="Notas 2 2 2 3 3 4 2" xfId="22677" xr:uid="{00000000-0005-0000-0000-0000A3580000}"/>
    <cellStyle name="Notas 2 2 2 3 3 4 2 2" xfId="22678" xr:uid="{00000000-0005-0000-0000-0000A4580000}"/>
    <cellStyle name="Notas 2 2 2 3 3 4 2 3" xfId="22679" xr:uid="{00000000-0005-0000-0000-0000A5580000}"/>
    <cellStyle name="Notas 2 2 2 3 3 4 2 4" xfId="22680" xr:uid="{00000000-0005-0000-0000-0000A6580000}"/>
    <cellStyle name="Notas 2 2 2 3 3 4 2 5" xfId="22681" xr:uid="{00000000-0005-0000-0000-0000A7580000}"/>
    <cellStyle name="Notas 2 2 2 3 3 4 2 6" xfId="22682" xr:uid="{00000000-0005-0000-0000-0000A8580000}"/>
    <cellStyle name="Notas 2 2 2 3 3 4 3" xfId="22683" xr:uid="{00000000-0005-0000-0000-0000A9580000}"/>
    <cellStyle name="Notas 2 2 2 3 3 4 3 2" xfId="22684" xr:uid="{00000000-0005-0000-0000-0000AA580000}"/>
    <cellStyle name="Notas 2 2 2 3 3 4 3 3" xfId="22685" xr:uid="{00000000-0005-0000-0000-0000AB580000}"/>
    <cellStyle name="Notas 2 2 2 3 3 4 3 4" xfId="22686" xr:uid="{00000000-0005-0000-0000-0000AC580000}"/>
    <cellStyle name="Notas 2 2 2 3 3 4 3 5" xfId="22687" xr:uid="{00000000-0005-0000-0000-0000AD580000}"/>
    <cellStyle name="Notas 2 2 2 3 3 4 3 6" xfId="22688" xr:uid="{00000000-0005-0000-0000-0000AE580000}"/>
    <cellStyle name="Notas 2 2 2 3 3 4 4" xfId="22689" xr:uid="{00000000-0005-0000-0000-0000AF580000}"/>
    <cellStyle name="Notas 2 2 2 3 3 4 4 2" xfId="22690" xr:uid="{00000000-0005-0000-0000-0000B0580000}"/>
    <cellStyle name="Notas 2 2 2 3 3 4 4 3" xfId="22691" xr:uid="{00000000-0005-0000-0000-0000B1580000}"/>
    <cellStyle name="Notas 2 2 2 3 3 4 4 4" xfId="22692" xr:uid="{00000000-0005-0000-0000-0000B2580000}"/>
    <cellStyle name="Notas 2 2 2 3 3 4 4 5" xfId="22693" xr:uid="{00000000-0005-0000-0000-0000B3580000}"/>
    <cellStyle name="Notas 2 2 2 3 3 4 4 6" xfId="22694" xr:uid="{00000000-0005-0000-0000-0000B4580000}"/>
    <cellStyle name="Notas 2 2 2 3 3 4 5" xfId="22695" xr:uid="{00000000-0005-0000-0000-0000B5580000}"/>
    <cellStyle name="Notas 2 2 2 3 3 4 5 2" xfId="22696" xr:uid="{00000000-0005-0000-0000-0000B6580000}"/>
    <cellStyle name="Notas 2 2 2 3 3 4 5 3" xfId="22697" xr:uid="{00000000-0005-0000-0000-0000B7580000}"/>
    <cellStyle name="Notas 2 2 2 3 3 4 5 4" xfId="22698" xr:uid="{00000000-0005-0000-0000-0000B8580000}"/>
    <cellStyle name="Notas 2 2 2 3 3 4 5 5" xfId="22699" xr:uid="{00000000-0005-0000-0000-0000B9580000}"/>
    <cellStyle name="Notas 2 2 2 3 3 4 5 6" xfId="22700" xr:uid="{00000000-0005-0000-0000-0000BA580000}"/>
    <cellStyle name="Notas 2 2 2 3 3 4 6" xfId="22701" xr:uid="{00000000-0005-0000-0000-0000BB580000}"/>
    <cellStyle name="Notas 2 2 2 3 3 4 6 2" xfId="22702" xr:uid="{00000000-0005-0000-0000-0000BC580000}"/>
    <cellStyle name="Notas 2 2 2 3 3 4 6 3" xfId="22703" xr:uid="{00000000-0005-0000-0000-0000BD580000}"/>
    <cellStyle name="Notas 2 2 2 3 3 4 6 4" xfId="22704" xr:uid="{00000000-0005-0000-0000-0000BE580000}"/>
    <cellStyle name="Notas 2 2 2 3 3 4 6 5" xfId="22705" xr:uid="{00000000-0005-0000-0000-0000BF580000}"/>
    <cellStyle name="Notas 2 2 2 3 3 4 6 6" xfId="22706" xr:uid="{00000000-0005-0000-0000-0000C0580000}"/>
    <cellStyle name="Notas 2 2 2 3 3 4 7" xfId="22707" xr:uid="{00000000-0005-0000-0000-0000C1580000}"/>
    <cellStyle name="Notas 2 2 2 3 3 4 7 2" xfId="22708" xr:uid="{00000000-0005-0000-0000-0000C2580000}"/>
    <cellStyle name="Notas 2 2 2 3 3 4 7 3" xfId="22709" xr:uid="{00000000-0005-0000-0000-0000C3580000}"/>
    <cellStyle name="Notas 2 2 2 3 3 4 7 4" xfId="22710" xr:uid="{00000000-0005-0000-0000-0000C4580000}"/>
    <cellStyle name="Notas 2 2 2 3 3 4 7 5" xfId="22711" xr:uid="{00000000-0005-0000-0000-0000C5580000}"/>
    <cellStyle name="Notas 2 2 2 3 3 4 7 6" xfId="22712" xr:uid="{00000000-0005-0000-0000-0000C6580000}"/>
    <cellStyle name="Notas 2 2 2 3 3 4 8" xfId="22713" xr:uid="{00000000-0005-0000-0000-0000C7580000}"/>
    <cellStyle name="Notas 2 2 2 3 3 4 8 2" xfId="22714" xr:uid="{00000000-0005-0000-0000-0000C8580000}"/>
    <cellStyle name="Notas 2 2 2 3 3 4 8 3" xfId="22715" xr:uid="{00000000-0005-0000-0000-0000C9580000}"/>
    <cellStyle name="Notas 2 2 2 3 3 4 8 4" xfId="22716" xr:uid="{00000000-0005-0000-0000-0000CA580000}"/>
    <cellStyle name="Notas 2 2 2 3 3 4 8 5" xfId="22717" xr:uid="{00000000-0005-0000-0000-0000CB580000}"/>
    <cellStyle name="Notas 2 2 2 3 3 4 8 6" xfId="22718" xr:uid="{00000000-0005-0000-0000-0000CC580000}"/>
    <cellStyle name="Notas 2 2 2 3 3 4 9" xfId="22719" xr:uid="{00000000-0005-0000-0000-0000CD580000}"/>
    <cellStyle name="Notas 2 2 2 3 3 5" xfId="22720" xr:uid="{00000000-0005-0000-0000-0000CE580000}"/>
    <cellStyle name="Notas 2 2 2 3 3 5 10" xfId="22721" xr:uid="{00000000-0005-0000-0000-0000CF580000}"/>
    <cellStyle name="Notas 2 2 2 3 3 5 11" xfId="22722" xr:uid="{00000000-0005-0000-0000-0000D0580000}"/>
    <cellStyle name="Notas 2 2 2 3 3 5 12" xfId="22723" xr:uid="{00000000-0005-0000-0000-0000D1580000}"/>
    <cellStyle name="Notas 2 2 2 3 3 5 13" xfId="22724" xr:uid="{00000000-0005-0000-0000-0000D2580000}"/>
    <cellStyle name="Notas 2 2 2 3 3 5 2" xfId="22725" xr:uid="{00000000-0005-0000-0000-0000D3580000}"/>
    <cellStyle name="Notas 2 2 2 3 3 5 2 2" xfId="22726" xr:uid="{00000000-0005-0000-0000-0000D4580000}"/>
    <cellStyle name="Notas 2 2 2 3 3 5 2 3" xfId="22727" xr:uid="{00000000-0005-0000-0000-0000D5580000}"/>
    <cellStyle name="Notas 2 2 2 3 3 5 2 4" xfId="22728" xr:uid="{00000000-0005-0000-0000-0000D6580000}"/>
    <cellStyle name="Notas 2 2 2 3 3 5 2 5" xfId="22729" xr:uid="{00000000-0005-0000-0000-0000D7580000}"/>
    <cellStyle name="Notas 2 2 2 3 3 5 2 6" xfId="22730" xr:uid="{00000000-0005-0000-0000-0000D8580000}"/>
    <cellStyle name="Notas 2 2 2 3 3 5 3" xfId="22731" xr:uid="{00000000-0005-0000-0000-0000D9580000}"/>
    <cellStyle name="Notas 2 2 2 3 3 5 3 2" xfId="22732" xr:uid="{00000000-0005-0000-0000-0000DA580000}"/>
    <cellStyle name="Notas 2 2 2 3 3 5 3 3" xfId="22733" xr:uid="{00000000-0005-0000-0000-0000DB580000}"/>
    <cellStyle name="Notas 2 2 2 3 3 5 3 4" xfId="22734" xr:uid="{00000000-0005-0000-0000-0000DC580000}"/>
    <cellStyle name="Notas 2 2 2 3 3 5 3 5" xfId="22735" xr:uid="{00000000-0005-0000-0000-0000DD580000}"/>
    <cellStyle name="Notas 2 2 2 3 3 5 3 6" xfId="22736" xr:uid="{00000000-0005-0000-0000-0000DE580000}"/>
    <cellStyle name="Notas 2 2 2 3 3 5 4" xfId="22737" xr:uid="{00000000-0005-0000-0000-0000DF580000}"/>
    <cellStyle name="Notas 2 2 2 3 3 5 4 2" xfId="22738" xr:uid="{00000000-0005-0000-0000-0000E0580000}"/>
    <cellStyle name="Notas 2 2 2 3 3 5 4 3" xfId="22739" xr:uid="{00000000-0005-0000-0000-0000E1580000}"/>
    <cellStyle name="Notas 2 2 2 3 3 5 4 4" xfId="22740" xr:uid="{00000000-0005-0000-0000-0000E2580000}"/>
    <cellStyle name="Notas 2 2 2 3 3 5 4 5" xfId="22741" xr:uid="{00000000-0005-0000-0000-0000E3580000}"/>
    <cellStyle name="Notas 2 2 2 3 3 5 4 6" xfId="22742" xr:uid="{00000000-0005-0000-0000-0000E4580000}"/>
    <cellStyle name="Notas 2 2 2 3 3 5 5" xfId="22743" xr:uid="{00000000-0005-0000-0000-0000E5580000}"/>
    <cellStyle name="Notas 2 2 2 3 3 5 5 2" xfId="22744" xr:uid="{00000000-0005-0000-0000-0000E6580000}"/>
    <cellStyle name="Notas 2 2 2 3 3 5 5 3" xfId="22745" xr:uid="{00000000-0005-0000-0000-0000E7580000}"/>
    <cellStyle name="Notas 2 2 2 3 3 5 5 4" xfId="22746" xr:uid="{00000000-0005-0000-0000-0000E8580000}"/>
    <cellStyle name="Notas 2 2 2 3 3 5 5 5" xfId="22747" xr:uid="{00000000-0005-0000-0000-0000E9580000}"/>
    <cellStyle name="Notas 2 2 2 3 3 5 5 6" xfId="22748" xr:uid="{00000000-0005-0000-0000-0000EA580000}"/>
    <cellStyle name="Notas 2 2 2 3 3 5 6" xfId="22749" xr:uid="{00000000-0005-0000-0000-0000EB580000}"/>
    <cellStyle name="Notas 2 2 2 3 3 5 6 2" xfId="22750" xr:uid="{00000000-0005-0000-0000-0000EC580000}"/>
    <cellStyle name="Notas 2 2 2 3 3 5 6 3" xfId="22751" xr:uid="{00000000-0005-0000-0000-0000ED580000}"/>
    <cellStyle name="Notas 2 2 2 3 3 5 6 4" xfId="22752" xr:uid="{00000000-0005-0000-0000-0000EE580000}"/>
    <cellStyle name="Notas 2 2 2 3 3 5 6 5" xfId="22753" xr:uid="{00000000-0005-0000-0000-0000EF580000}"/>
    <cellStyle name="Notas 2 2 2 3 3 5 6 6" xfId="22754" xr:uid="{00000000-0005-0000-0000-0000F0580000}"/>
    <cellStyle name="Notas 2 2 2 3 3 5 7" xfId="22755" xr:uid="{00000000-0005-0000-0000-0000F1580000}"/>
    <cellStyle name="Notas 2 2 2 3 3 5 7 2" xfId="22756" xr:uid="{00000000-0005-0000-0000-0000F2580000}"/>
    <cellStyle name="Notas 2 2 2 3 3 5 7 3" xfId="22757" xr:uid="{00000000-0005-0000-0000-0000F3580000}"/>
    <cellStyle name="Notas 2 2 2 3 3 5 7 4" xfId="22758" xr:uid="{00000000-0005-0000-0000-0000F4580000}"/>
    <cellStyle name="Notas 2 2 2 3 3 5 7 5" xfId="22759" xr:uid="{00000000-0005-0000-0000-0000F5580000}"/>
    <cellStyle name="Notas 2 2 2 3 3 5 7 6" xfId="22760" xr:uid="{00000000-0005-0000-0000-0000F6580000}"/>
    <cellStyle name="Notas 2 2 2 3 3 5 8" xfId="22761" xr:uid="{00000000-0005-0000-0000-0000F7580000}"/>
    <cellStyle name="Notas 2 2 2 3 3 5 8 2" xfId="22762" xr:uid="{00000000-0005-0000-0000-0000F8580000}"/>
    <cellStyle name="Notas 2 2 2 3 3 5 8 3" xfId="22763" xr:uid="{00000000-0005-0000-0000-0000F9580000}"/>
    <cellStyle name="Notas 2 2 2 3 3 5 8 4" xfId="22764" xr:uid="{00000000-0005-0000-0000-0000FA580000}"/>
    <cellStyle name="Notas 2 2 2 3 3 5 8 5" xfId="22765" xr:uid="{00000000-0005-0000-0000-0000FB580000}"/>
    <cellStyle name="Notas 2 2 2 3 3 5 8 6" xfId="22766" xr:uid="{00000000-0005-0000-0000-0000FC580000}"/>
    <cellStyle name="Notas 2 2 2 3 3 5 9" xfId="22767" xr:uid="{00000000-0005-0000-0000-0000FD580000}"/>
    <cellStyle name="Notas 2 2 2 3 3 6" xfId="22768" xr:uid="{00000000-0005-0000-0000-0000FE580000}"/>
    <cellStyle name="Notas 2 2 2 3 3 6 10" xfId="22769" xr:uid="{00000000-0005-0000-0000-0000FF580000}"/>
    <cellStyle name="Notas 2 2 2 3 3 6 11" xfId="22770" xr:uid="{00000000-0005-0000-0000-000000590000}"/>
    <cellStyle name="Notas 2 2 2 3 3 6 12" xfId="22771" xr:uid="{00000000-0005-0000-0000-000001590000}"/>
    <cellStyle name="Notas 2 2 2 3 3 6 13" xfId="22772" xr:uid="{00000000-0005-0000-0000-000002590000}"/>
    <cellStyle name="Notas 2 2 2 3 3 6 2" xfId="22773" xr:uid="{00000000-0005-0000-0000-000003590000}"/>
    <cellStyle name="Notas 2 2 2 3 3 6 2 2" xfId="22774" xr:uid="{00000000-0005-0000-0000-000004590000}"/>
    <cellStyle name="Notas 2 2 2 3 3 6 2 3" xfId="22775" xr:uid="{00000000-0005-0000-0000-000005590000}"/>
    <cellStyle name="Notas 2 2 2 3 3 6 2 4" xfId="22776" xr:uid="{00000000-0005-0000-0000-000006590000}"/>
    <cellStyle name="Notas 2 2 2 3 3 6 2 5" xfId="22777" xr:uid="{00000000-0005-0000-0000-000007590000}"/>
    <cellStyle name="Notas 2 2 2 3 3 6 2 6" xfId="22778" xr:uid="{00000000-0005-0000-0000-000008590000}"/>
    <cellStyle name="Notas 2 2 2 3 3 6 3" xfId="22779" xr:uid="{00000000-0005-0000-0000-000009590000}"/>
    <cellStyle name="Notas 2 2 2 3 3 6 3 2" xfId="22780" xr:uid="{00000000-0005-0000-0000-00000A590000}"/>
    <cellStyle name="Notas 2 2 2 3 3 6 3 3" xfId="22781" xr:uid="{00000000-0005-0000-0000-00000B590000}"/>
    <cellStyle name="Notas 2 2 2 3 3 6 3 4" xfId="22782" xr:uid="{00000000-0005-0000-0000-00000C590000}"/>
    <cellStyle name="Notas 2 2 2 3 3 6 3 5" xfId="22783" xr:uid="{00000000-0005-0000-0000-00000D590000}"/>
    <cellStyle name="Notas 2 2 2 3 3 6 3 6" xfId="22784" xr:uid="{00000000-0005-0000-0000-00000E590000}"/>
    <cellStyle name="Notas 2 2 2 3 3 6 4" xfId="22785" xr:uid="{00000000-0005-0000-0000-00000F590000}"/>
    <cellStyle name="Notas 2 2 2 3 3 6 4 2" xfId="22786" xr:uid="{00000000-0005-0000-0000-000010590000}"/>
    <cellStyle name="Notas 2 2 2 3 3 6 4 3" xfId="22787" xr:uid="{00000000-0005-0000-0000-000011590000}"/>
    <cellStyle name="Notas 2 2 2 3 3 6 4 4" xfId="22788" xr:uid="{00000000-0005-0000-0000-000012590000}"/>
    <cellStyle name="Notas 2 2 2 3 3 6 4 5" xfId="22789" xr:uid="{00000000-0005-0000-0000-000013590000}"/>
    <cellStyle name="Notas 2 2 2 3 3 6 4 6" xfId="22790" xr:uid="{00000000-0005-0000-0000-000014590000}"/>
    <cellStyle name="Notas 2 2 2 3 3 6 5" xfId="22791" xr:uid="{00000000-0005-0000-0000-000015590000}"/>
    <cellStyle name="Notas 2 2 2 3 3 6 5 2" xfId="22792" xr:uid="{00000000-0005-0000-0000-000016590000}"/>
    <cellStyle name="Notas 2 2 2 3 3 6 5 3" xfId="22793" xr:uid="{00000000-0005-0000-0000-000017590000}"/>
    <cellStyle name="Notas 2 2 2 3 3 6 5 4" xfId="22794" xr:uid="{00000000-0005-0000-0000-000018590000}"/>
    <cellStyle name="Notas 2 2 2 3 3 6 5 5" xfId="22795" xr:uid="{00000000-0005-0000-0000-000019590000}"/>
    <cellStyle name="Notas 2 2 2 3 3 6 5 6" xfId="22796" xr:uid="{00000000-0005-0000-0000-00001A590000}"/>
    <cellStyle name="Notas 2 2 2 3 3 6 6" xfId="22797" xr:uid="{00000000-0005-0000-0000-00001B590000}"/>
    <cellStyle name="Notas 2 2 2 3 3 6 6 2" xfId="22798" xr:uid="{00000000-0005-0000-0000-00001C590000}"/>
    <cellStyle name="Notas 2 2 2 3 3 6 6 3" xfId="22799" xr:uid="{00000000-0005-0000-0000-00001D590000}"/>
    <cellStyle name="Notas 2 2 2 3 3 6 6 4" xfId="22800" xr:uid="{00000000-0005-0000-0000-00001E590000}"/>
    <cellStyle name="Notas 2 2 2 3 3 6 6 5" xfId="22801" xr:uid="{00000000-0005-0000-0000-00001F590000}"/>
    <cellStyle name="Notas 2 2 2 3 3 6 6 6" xfId="22802" xr:uid="{00000000-0005-0000-0000-000020590000}"/>
    <cellStyle name="Notas 2 2 2 3 3 6 7" xfId="22803" xr:uid="{00000000-0005-0000-0000-000021590000}"/>
    <cellStyle name="Notas 2 2 2 3 3 6 7 2" xfId="22804" xr:uid="{00000000-0005-0000-0000-000022590000}"/>
    <cellStyle name="Notas 2 2 2 3 3 6 7 3" xfId="22805" xr:uid="{00000000-0005-0000-0000-000023590000}"/>
    <cellStyle name="Notas 2 2 2 3 3 6 7 4" xfId="22806" xr:uid="{00000000-0005-0000-0000-000024590000}"/>
    <cellStyle name="Notas 2 2 2 3 3 6 7 5" xfId="22807" xr:uid="{00000000-0005-0000-0000-000025590000}"/>
    <cellStyle name="Notas 2 2 2 3 3 6 7 6" xfId="22808" xr:uid="{00000000-0005-0000-0000-000026590000}"/>
    <cellStyle name="Notas 2 2 2 3 3 6 8" xfId="22809" xr:uid="{00000000-0005-0000-0000-000027590000}"/>
    <cellStyle name="Notas 2 2 2 3 3 6 8 2" xfId="22810" xr:uid="{00000000-0005-0000-0000-000028590000}"/>
    <cellStyle name="Notas 2 2 2 3 3 6 8 3" xfId="22811" xr:uid="{00000000-0005-0000-0000-000029590000}"/>
    <cellStyle name="Notas 2 2 2 3 3 6 8 4" xfId="22812" xr:uid="{00000000-0005-0000-0000-00002A590000}"/>
    <cellStyle name="Notas 2 2 2 3 3 6 8 5" xfId="22813" xr:uid="{00000000-0005-0000-0000-00002B590000}"/>
    <cellStyle name="Notas 2 2 2 3 3 6 8 6" xfId="22814" xr:uid="{00000000-0005-0000-0000-00002C590000}"/>
    <cellStyle name="Notas 2 2 2 3 3 6 9" xfId="22815" xr:uid="{00000000-0005-0000-0000-00002D590000}"/>
    <cellStyle name="Notas 2 2 2 3 3 7" xfId="22816" xr:uid="{00000000-0005-0000-0000-00002E590000}"/>
    <cellStyle name="Notas 2 2 2 3 3 7 10" xfId="22817" xr:uid="{00000000-0005-0000-0000-00002F590000}"/>
    <cellStyle name="Notas 2 2 2 3 3 7 11" xfId="22818" xr:uid="{00000000-0005-0000-0000-000030590000}"/>
    <cellStyle name="Notas 2 2 2 3 3 7 12" xfId="22819" xr:uid="{00000000-0005-0000-0000-000031590000}"/>
    <cellStyle name="Notas 2 2 2 3 3 7 13" xfId="22820" xr:uid="{00000000-0005-0000-0000-000032590000}"/>
    <cellStyle name="Notas 2 2 2 3 3 7 2" xfId="22821" xr:uid="{00000000-0005-0000-0000-000033590000}"/>
    <cellStyle name="Notas 2 2 2 3 3 7 2 2" xfId="22822" xr:uid="{00000000-0005-0000-0000-000034590000}"/>
    <cellStyle name="Notas 2 2 2 3 3 7 2 3" xfId="22823" xr:uid="{00000000-0005-0000-0000-000035590000}"/>
    <cellStyle name="Notas 2 2 2 3 3 7 2 4" xfId="22824" xr:uid="{00000000-0005-0000-0000-000036590000}"/>
    <cellStyle name="Notas 2 2 2 3 3 7 2 5" xfId="22825" xr:uid="{00000000-0005-0000-0000-000037590000}"/>
    <cellStyle name="Notas 2 2 2 3 3 7 2 6" xfId="22826" xr:uid="{00000000-0005-0000-0000-000038590000}"/>
    <cellStyle name="Notas 2 2 2 3 3 7 3" xfId="22827" xr:uid="{00000000-0005-0000-0000-000039590000}"/>
    <cellStyle name="Notas 2 2 2 3 3 7 3 2" xfId="22828" xr:uid="{00000000-0005-0000-0000-00003A590000}"/>
    <cellStyle name="Notas 2 2 2 3 3 7 3 3" xfId="22829" xr:uid="{00000000-0005-0000-0000-00003B590000}"/>
    <cellStyle name="Notas 2 2 2 3 3 7 3 4" xfId="22830" xr:uid="{00000000-0005-0000-0000-00003C590000}"/>
    <cellStyle name="Notas 2 2 2 3 3 7 3 5" xfId="22831" xr:uid="{00000000-0005-0000-0000-00003D590000}"/>
    <cellStyle name="Notas 2 2 2 3 3 7 3 6" xfId="22832" xr:uid="{00000000-0005-0000-0000-00003E590000}"/>
    <cellStyle name="Notas 2 2 2 3 3 7 4" xfId="22833" xr:uid="{00000000-0005-0000-0000-00003F590000}"/>
    <cellStyle name="Notas 2 2 2 3 3 7 4 2" xfId="22834" xr:uid="{00000000-0005-0000-0000-000040590000}"/>
    <cellStyle name="Notas 2 2 2 3 3 7 4 3" xfId="22835" xr:uid="{00000000-0005-0000-0000-000041590000}"/>
    <cellStyle name="Notas 2 2 2 3 3 7 4 4" xfId="22836" xr:uid="{00000000-0005-0000-0000-000042590000}"/>
    <cellStyle name="Notas 2 2 2 3 3 7 4 5" xfId="22837" xr:uid="{00000000-0005-0000-0000-000043590000}"/>
    <cellStyle name="Notas 2 2 2 3 3 7 4 6" xfId="22838" xr:uid="{00000000-0005-0000-0000-000044590000}"/>
    <cellStyle name="Notas 2 2 2 3 3 7 5" xfId="22839" xr:uid="{00000000-0005-0000-0000-000045590000}"/>
    <cellStyle name="Notas 2 2 2 3 3 7 5 2" xfId="22840" xr:uid="{00000000-0005-0000-0000-000046590000}"/>
    <cellStyle name="Notas 2 2 2 3 3 7 5 3" xfId="22841" xr:uid="{00000000-0005-0000-0000-000047590000}"/>
    <cellStyle name="Notas 2 2 2 3 3 7 5 4" xfId="22842" xr:uid="{00000000-0005-0000-0000-000048590000}"/>
    <cellStyle name="Notas 2 2 2 3 3 7 5 5" xfId="22843" xr:uid="{00000000-0005-0000-0000-000049590000}"/>
    <cellStyle name="Notas 2 2 2 3 3 7 5 6" xfId="22844" xr:uid="{00000000-0005-0000-0000-00004A590000}"/>
    <cellStyle name="Notas 2 2 2 3 3 7 6" xfId="22845" xr:uid="{00000000-0005-0000-0000-00004B590000}"/>
    <cellStyle name="Notas 2 2 2 3 3 7 6 2" xfId="22846" xr:uid="{00000000-0005-0000-0000-00004C590000}"/>
    <cellStyle name="Notas 2 2 2 3 3 7 6 3" xfId="22847" xr:uid="{00000000-0005-0000-0000-00004D590000}"/>
    <cellStyle name="Notas 2 2 2 3 3 7 6 4" xfId="22848" xr:uid="{00000000-0005-0000-0000-00004E590000}"/>
    <cellStyle name="Notas 2 2 2 3 3 7 6 5" xfId="22849" xr:uid="{00000000-0005-0000-0000-00004F590000}"/>
    <cellStyle name="Notas 2 2 2 3 3 7 6 6" xfId="22850" xr:uid="{00000000-0005-0000-0000-000050590000}"/>
    <cellStyle name="Notas 2 2 2 3 3 7 7" xfId="22851" xr:uid="{00000000-0005-0000-0000-000051590000}"/>
    <cellStyle name="Notas 2 2 2 3 3 7 7 2" xfId="22852" xr:uid="{00000000-0005-0000-0000-000052590000}"/>
    <cellStyle name="Notas 2 2 2 3 3 7 7 3" xfId="22853" xr:uid="{00000000-0005-0000-0000-000053590000}"/>
    <cellStyle name="Notas 2 2 2 3 3 7 7 4" xfId="22854" xr:uid="{00000000-0005-0000-0000-000054590000}"/>
    <cellStyle name="Notas 2 2 2 3 3 7 7 5" xfId="22855" xr:uid="{00000000-0005-0000-0000-000055590000}"/>
    <cellStyle name="Notas 2 2 2 3 3 7 7 6" xfId="22856" xr:uid="{00000000-0005-0000-0000-000056590000}"/>
    <cellStyle name="Notas 2 2 2 3 3 7 8" xfId="22857" xr:uid="{00000000-0005-0000-0000-000057590000}"/>
    <cellStyle name="Notas 2 2 2 3 3 7 8 2" xfId="22858" xr:uid="{00000000-0005-0000-0000-000058590000}"/>
    <cellStyle name="Notas 2 2 2 3 3 7 8 3" xfId="22859" xr:uid="{00000000-0005-0000-0000-000059590000}"/>
    <cellStyle name="Notas 2 2 2 3 3 7 8 4" xfId="22860" xr:uid="{00000000-0005-0000-0000-00005A590000}"/>
    <cellStyle name="Notas 2 2 2 3 3 7 8 5" xfId="22861" xr:uid="{00000000-0005-0000-0000-00005B590000}"/>
    <cellStyle name="Notas 2 2 2 3 3 7 8 6" xfId="22862" xr:uid="{00000000-0005-0000-0000-00005C590000}"/>
    <cellStyle name="Notas 2 2 2 3 3 7 9" xfId="22863" xr:uid="{00000000-0005-0000-0000-00005D590000}"/>
    <cellStyle name="Notas 2 2 2 3 3 8" xfId="22864" xr:uid="{00000000-0005-0000-0000-00005E590000}"/>
    <cellStyle name="Notas 2 2 2 3 3 8 2" xfId="22865" xr:uid="{00000000-0005-0000-0000-00005F590000}"/>
    <cellStyle name="Notas 2 2 2 3 3 8 3" xfId="22866" xr:uid="{00000000-0005-0000-0000-000060590000}"/>
    <cellStyle name="Notas 2 2 2 3 3 8 4" xfId="22867" xr:uid="{00000000-0005-0000-0000-000061590000}"/>
    <cellStyle name="Notas 2 2 2 3 3 8 5" xfId="22868" xr:uid="{00000000-0005-0000-0000-000062590000}"/>
    <cellStyle name="Notas 2 2 2 3 3 8 6" xfId="22869" xr:uid="{00000000-0005-0000-0000-000063590000}"/>
    <cellStyle name="Notas 2 2 2 3 3 9" xfId="22870" xr:uid="{00000000-0005-0000-0000-000064590000}"/>
    <cellStyle name="Notas 2 2 2 3 3 9 2" xfId="22871" xr:uid="{00000000-0005-0000-0000-000065590000}"/>
    <cellStyle name="Notas 2 2 2 3 3 9 3" xfId="22872" xr:uid="{00000000-0005-0000-0000-000066590000}"/>
    <cellStyle name="Notas 2 2 2 3 3 9 4" xfId="22873" xr:uid="{00000000-0005-0000-0000-000067590000}"/>
    <cellStyle name="Notas 2 2 2 3 3 9 5" xfId="22874" xr:uid="{00000000-0005-0000-0000-000068590000}"/>
    <cellStyle name="Notas 2 2 2 3 3 9 6" xfId="22875" xr:uid="{00000000-0005-0000-0000-000069590000}"/>
    <cellStyle name="Notas 2 2 2 3 4" xfId="22876" xr:uid="{00000000-0005-0000-0000-00006A590000}"/>
    <cellStyle name="Notas 2 2 2 3 4 10" xfId="22877" xr:uid="{00000000-0005-0000-0000-00006B590000}"/>
    <cellStyle name="Notas 2 2 2 3 4 11" xfId="22878" xr:uid="{00000000-0005-0000-0000-00006C590000}"/>
    <cellStyle name="Notas 2 2 2 3 4 12" xfId="22879" xr:uid="{00000000-0005-0000-0000-00006D590000}"/>
    <cellStyle name="Notas 2 2 2 3 4 13" xfId="22880" xr:uid="{00000000-0005-0000-0000-00006E590000}"/>
    <cellStyle name="Notas 2 2 2 3 4 14" xfId="22881" xr:uid="{00000000-0005-0000-0000-00006F590000}"/>
    <cellStyle name="Notas 2 2 2 3 4 15" xfId="22882" xr:uid="{00000000-0005-0000-0000-000070590000}"/>
    <cellStyle name="Notas 2 2 2 3 4 2" xfId="22883" xr:uid="{00000000-0005-0000-0000-000071590000}"/>
    <cellStyle name="Notas 2 2 2 3 4 2 10" xfId="22884" xr:uid="{00000000-0005-0000-0000-000072590000}"/>
    <cellStyle name="Notas 2 2 2 3 4 2 11" xfId="22885" xr:uid="{00000000-0005-0000-0000-000073590000}"/>
    <cellStyle name="Notas 2 2 2 3 4 2 12" xfId="22886" xr:uid="{00000000-0005-0000-0000-000074590000}"/>
    <cellStyle name="Notas 2 2 2 3 4 2 13" xfId="22887" xr:uid="{00000000-0005-0000-0000-000075590000}"/>
    <cellStyle name="Notas 2 2 2 3 4 2 14" xfId="22888" xr:uid="{00000000-0005-0000-0000-000076590000}"/>
    <cellStyle name="Notas 2 2 2 3 4 2 2" xfId="22889" xr:uid="{00000000-0005-0000-0000-000077590000}"/>
    <cellStyle name="Notas 2 2 2 3 4 2 2 2" xfId="22890" xr:uid="{00000000-0005-0000-0000-000078590000}"/>
    <cellStyle name="Notas 2 2 2 3 4 2 2 3" xfId="22891" xr:uid="{00000000-0005-0000-0000-000079590000}"/>
    <cellStyle name="Notas 2 2 2 3 4 2 2 4" xfId="22892" xr:uid="{00000000-0005-0000-0000-00007A590000}"/>
    <cellStyle name="Notas 2 2 2 3 4 2 2 5" xfId="22893" xr:uid="{00000000-0005-0000-0000-00007B590000}"/>
    <cellStyle name="Notas 2 2 2 3 4 2 2 6" xfId="22894" xr:uid="{00000000-0005-0000-0000-00007C590000}"/>
    <cellStyle name="Notas 2 2 2 3 4 2 3" xfId="22895" xr:uid="{00000000-0005-0000-0000-00007D590000}"/>
    <cellStyle name="Notas 2 2 2 3 4 2 3 2" xfId="22896" xr:uid="{00000000-0005-0000-0000-00007E590000}"/>
    <cellStyle name="Notas 2 2 2 3 4 2 3 3" xfId="22897" xr:uid="{00000000-0005-0000-0000-00007F590000}"/>
    <cellStyle name="Notas 2 2 2 3 4 2 3 4" xfId="22898" xr:uid="{00000000-0005-0000-0000-000080590000}"/>
    <cellStyle name="Notas 2 2 2 3 4 2 3 5" xfId="22899" xr:uid="{00000000-0005-0000-0000-000081590000}"/>
    <cellStyle name="Notas 2 2 2 3 4 2 3 6" xfId="22900" xr:uid="{00000000-0005-0000-0000-000082590000}"/>
    <cellStyle name="Notas 2 2 2 3 4 2 4" xfId="22901" xr:uid="{00000000-0005-0000-0000-000083590000}"/>
    <cellStyle name="Notas 2 2 2 3 4 2 4 2" xfId="22902" xr:uid="{00000000-0005-0000-0000-000084590000}"/>
    <cellStyle name="Notas 2 2 2 3 4 2 4 3" xfId="22903" xr:uid="{00000000-0005-0000-0000-000085590000}"/>
    <cellStyle name="Notas 2 2 2 3 4 2 4 4" xfId="22904" xr:uid="{00000000-0005-0000-0000-000086590000}"/>
    <cellStyle name="Notas 2 2 2 3 4 2 4 5" xfId="22905" xr:uid="{00000000-0005-0000-0000-000087590000}"/>
    <cellStyle name="Notas 2 2 2 3 4 2 4 6" xfId="22906" xr:uid="{00000000-0005-0000-0000-000088590000}"/>
    <cellStyle name="Notas 2 2 2 3 4 2 5" xfId="22907" xr:uid="{00000000-0005-0000-0000-000089590000}"/>
    <cellStyle name="Notas 2 2 2 3 4 2 5 2" xfId="22908" xr:uid="{00000000-0005-0000-0000-00008A590000}"/>
    <cellStyle name="Notas 2 2 2 3 4 2 5 3" xfId="22909" xr:uid="{00000000-0005-0000-0000-00008B590000}"/>
    <cellStyle name="Notas 2 2 2 3 4 2 5 4" xfId="22910" xr:uid="{00000000-0005-0000-0000-00008C590000}"/>
    <cellStyle name="Notas 2 2 2 3 4 2 5 5" xfId="22911" xr:uid="{00000000-0005-0000-0000-00008D590000}"/>
    <cellStyle name="Notas 2 2 2 3 4 2 5 6" xfId="22912" xr:uid="{00000000-0005-0000-0000-00008E590000}"/>
    <cellStyle name="Notas 2 2 2 3 4 2 6" xfId="22913" xr:uid="{00000000-0005-0000-0000-00008F590000}"/>
    <cellStyle name="Notas 2 2 2 3 4 2 6 2" xfId="22914" xr:uid="{00000000-0005-0000-0000-000090590000}"/>
    <cellStyle name="Notas 2 2 2 3 4 2 6 3" xfId="22915" xr:uid="{00000000-0005-0000-0000-000091590000}"/>
    <cellStyle name="Notas 2 2 2 3 4 2 6 4" xfId="22916" xr:uid="{00000000-0005-0000-0000-000092590000}"/>
    <cellStyle name="Notas 2 2 2 3 4 2 6 5" xfId="22917" xr:uid="{00000000-0005-0000-0000-000093590000}"/>
    <cellStyle name="Notas 2 2 2 3 4 2 6 6" xfId="22918" xr:uid="{00000000-0005-0000-0000-000094590000}"/>
    <cellStyle name="Notas 2 2 2 3 4 2 7" xfId="22919" xr:uid="{00000000-0005-0000-0000-000095590000}"/>
    <cellStyle name="Notas 2 2 2 3 4 2 7 2" xfId="22920" xr:uid="{00000000-0005-0000-0000-000096590000}"/>
    <cellStyle name="Notas 2 2 2 3 4 2 7 3" xfId="22921" xr:uid="{00000000-0005-0000-0000-000097590000}"/>
    <cellStyle name="Notas 2 2 2 3 4 2 7 4" xfId="22922" xr:uid="{00000000-0005-0000-0000-000098590000}"/>
    <cellStyle name="Notas 2 2 2 3 4 2 7 5" xfId="22923" xr:uid="{00000000-0005-0000-0000-000099590000}"/>
    <cellStyle name="Notas 2 2 2 3 4 2 7 6" xfId="22924" xr:uid="{00000000-0005-0000-0000-00009A590000}"/>
    <cellStyle name="Notas 2 2 2 3 4 2 8" xfId="22925" xr:uid="{00000000-0005-0000-0000-00009B590000}"/>
    <cellStyle name="Notas 2 2 2 3 4 2 8 2" xfId="22926" xr:uid="{00000000-0005-0000-0000-00009C590000}"/>
    <cellStyle name="Notas 2 2 2 3 4 2 8 3" xfId="22927" xr:uid="{00000000-0005-0000-0000-00009D590000}"/>
    <cellStyle name="Notas 2 2 2 3 4 2 8 4" xfId="22928" xr:uid="{00000000-0005-0000-0000-00009E590000}"/>
    <cellStyle name="Notas 2 2 2 3 4 2 8 5" xfId="22929" xr:uid="{00000000-0005-0000-0000-00009F590000}"/>
    <cellStyle name="Notas 2 2 2 3 4 2 8 6" xfId="22930" xr:uid="{00000000-0005-0000-0000-0000A0590000}"/>
    <cellStyle name="Notas 2 2 2 3 4 2 9" xfId="22931" xr:uid="{00000000-0005-0000-0000-0000A1590000}"/>
    <cellStyle name="Notas 2 2 2 3 4 3" xfId="22932" xr:uid="{00000000-0005-0000-0000-0000A2590000}"/>
    <cellStyle name="Notas 2 2 2 3 4 3 2" xfId="22933" xr:uid="{00000000-0005-0000-0000-0000A3590000}"/>
    <cellStyle name="Notas 2 2 2 3 4 3 3" xfId="22934" xr:uid="{00000000-0005-0000-0000-0000A4590000}"/>
    <cellStyle name="Notas 2 2 2 3 4 3 4" xfId="22935" xr:uid="{00000000-0005-0000-0000-0000A5590000}"/>
    <cellStyle name="Notas 2 2 2 3 4 3 5" xfId="22936" xr:uid="{00000000-0005-0000-0000-0000A6590000}"/>
    <cellStyle name="Notas 2 2 2 3 4 3 6" xfId="22937" xr:uid="{00000000-0005-0000-0000-0000A7590000}"/>
    <cellStyle name="Notas 2 2 2 3 4 4" xfId="22938" xr:uid="{00000000-0005-0000-0000-0000A8590000}"/>
    <cellStyle name="Notas 2 2 2 3 4 4 2" xfId="22939" xr:uid="{00000000-0005-0000-0000-0000A9590000}"/>
    <cellStyle name="Notas 2 2 2 3 4 4 3" xfId="22940" xr:uid="{00000000-0005-0000-0000-0000AA590000}"/>
    <cellStyle name="Notas 2 2 2 3 4 4 4" xfId="22941" xr:uid="{00000000-0005-0000-0000-0000AB590000}"/>
    <cellStyle name="Notas 2 2 2 3 4 4 5" xfId="22942" xr:uid="{00000000-0005-0000-0000-0000AC590000}"/>
    <cellStyle name="Notas 2 2 2 3 4 4 6" xfId="22943" xr:uid="{00000000-0005-0000-0000-0000AD590000}"/>
    <cellStyle name="Notas 2 2 2 3 4 5" xfId="22944" xr:uid="{00000000-0005-0000-0000-0000AE590000}"/>
    <cellStyle name="Notas 2 2 2 3 4 5 2" xfId="22945" xr:uid="{00000000-0005-0000-0000-0000AF590000}"/>
    <cellStyle name="Notas 2 2 2 3 4 5 3" xfId="22946" xr:uid="{00000000-0005-0000-0000-0000B0590000}"/>
    <cellStyle name="Notas 2 2 2 3 4 5 4" xfId="22947" xr:uid="{00000000-0005-0000-0000-0000B1590000}"/>
    <cellStyle name="Notas 2 2 2 3 4 5 5" xfId="22948" xr:uid="{00000000-0005-0000-0000-0000B2590000}"/>
    <cellStyle name="Notas 2 2 2 3 4 5 6" xfId="22949" xr:uid="{00000000-0005-0000-0000-0000B3590000}"/>
    <cellStyle name="Notas 2 2 2 3 4 6" xfId="22950" xr:uid="{00000000-0005-0000-0000-0000B4590000}"/>
    <cellStyle name="Notas 2 2 2 3 4 6 2" xfId="22951" xr:uid="{00000000-0005-0000-0000-0000B5590000}"/>
    <cellStyle name="Notas 2 2 2 3 4 6 3" xfId="22952" xr:uid="{00000000-0005-0000-0000-0000B6590000}"/>
    <cellStyle name="Notas 2 2 2 3 4 6 4" xfId="22953" xr:uid="{00000000-0005-0000-0000-0000B7590000}"/>
    <cellStyle name="Notas 2 2 2 3 4 6 5" xfId="22954" xr:uid="{00000000-0005-0000-0000-0000B8590000}"/>
    <cellStyle name="Notas 2 2 2 3 4 6 6" xfId="22955" xr:uid="{00000000-0005-0000-0000-0000B9590000}"/>
    <cellStyle name="Notas 2 2 2 3 4 7" xfId="22956" xr:uid="{00000000-0005-0000-0000-0000BA590000}"/>
    <cellStyle name="Notas 2 2 2 3 4 7 2" xfId="22957" xr:uid="{00000000-0005-0000-0000-0000BB590000}"/>
    <cellStyle name="Notas 2 2 2 3 4 7 3" xfId="22958" xr:uid="{00000000-0005-0000-0000-0000BC590000}"/>
    <cellStyle name="Notas 2 2 2 3 4 7 4" xfId="22959" xr:uid="{00000000-0005-0000-0000-0000BD590000}"/>
    <cellStyle name="Notas 2 2 2 3 4 7 5" xfId="22960" xr:uid="{00000000-0005-0000-0000-0000BE590000}"/>
    <cellStyle name="Notas 2 2 2 3 4 7 6" xfId="22961" xr:uid="{00000000-0005-0000-0000-0000BF590000}"/>
    <cellStyle name="Notas 2 2 2 3 4 8" xfId="22962" xr:uid="{00000000-0005-0000-0000-0000C0590000}"/>
    <cellStyle name="Notas 2 2 2 3 4 8 2" xfId="22963" xr:uid="{00000000-0005-0000-0000-0000C1590000}"/>
    <cellStyle name="Notas 2 2 2 3 4 8 3" xfId="22964" xr:uid="{00000000-0005-0000-0000-0000C2590000}"/>
    <cellStyle name="Notas 2 2 2 3 4 8 4" xfId="22965" xr:uid="{00000000-0005-0000-0000-0000C3590000}"/>
    <cellStyle name="Notas 2 2 2 3 4 8 5" xfId="22966" xr:uid="{00000000-0005-0000-0000-0000C4590000}"/>
    <cellStyle name="Notas 2 2 2 3 4 8 6" xfId="22967" xr:uid="{00000000-0005-0000-0000-0000C5590000}"/>
    <cellStyle name="Notas 2 2 2 3 4 9" xfId="22968" xr:uid="{00000000-0005-0000-0000-0000C6590000}"/>
    <cellStyle name="Notas 2 2 2 3 4 9 2" xfId="22969" xr:uid="{00000000-0005-0000-0000-0000C7590000}"/>
    <cellStyle name="Notas 2 2 2 3 4 9 3" xfId="22970" xr:uid="{00000000-0005-0000-0000-0000C8590000}"/>
    <cellStyle name="Notas 2 2 2 3 4 9 4" xfId="22971" xr:uid="{00000000-0005-0000-0000-0000C9590000}"/>
    <cellStyle name="Notas 2 2 2 3 4 9 5" xfId="22972" xr:uid="{00000000-0005-0000-0000-0000CA590000}"/>
    <cellStyle name="Notas 2 2 2 3 4 9 6" xfId="22973" xr:uid="{00000000-0005-0000-0000-0000CB590000}"/>
    <cellStyle name="Notas 2 2 2 3 5" xfId="22974" xr:uid="{00000000-0005-0000-0000-0000CC590000}"/>
    <cellStyle name="Notas 2 2 2 3 5 10" xfId="22975" xr:uid="{00000000-0005-0000-0000-0000CD590000}"/>
    <cellStyle name="Notas 2 2 2 3 5 11" xfId="22976" xr:uid="{00000000-0005-0000-0000-0000CE590000}"/>
    <cellStyle name="Notas 2 2 2 3 5 12" xfId="22977" xr:uid="{00000000-0005-0000-0000-0000CF590000}"/>
    <cellStyle name="Notas 2 2 2 3 5 13" xfId="22978" xr:uid="{00000000-0005-0000-0000-0000D0590000}"/>
    <cellStyle name="Notas 2 2 2 3 5 14" xfId="22979" xr:uid="{00000000-0005-0000-0000-0000D1590000}"/>
    <cellStyle name="Notas 2 2 2 3 5 2" xfId="22980" xr:uid="{00000000-0005-0000-0000-0000D2590000}"/>
    <cellStyle name="Notas 2 2 2 3 5 2 2" xfId="22981" xr:uid="{00000000-0005-0000-0000-0000D3590000}"/>
    <cellStyle name="Notas 2 2 2 3 5 2 3" xfId="22982" xr:uid="{00000000-0005-0000-0000-0000D4590000}"/>
    <cellStyle name="Notas 2 2 2 3 5 2 4" xfId="22983" xr:uid="{00000000-0005-0000-0000-0000D5590000}"/>
    <cellStyle name="Notas 2 2 2 3 5 2 5" xfId="22984" xr:uid="{00000000-0005-0000-0000-0000D6590000}"/>
    <cellStyle name="Notas 2 2 2 3 5 2 6" xfId="22985" xr:uid="{00000000-0005-0000-0000-0000D7590000}"/>
    <cellStyle name="Notas 2 2 2 3 5 2 7" xfId="22986" xr:uid="{00000000-0005-0000-0000-0000D8590000}"/>
    <cellStyle name="Notas 2 2 2 3 5 3" xfId="22987" xr:uid="{00000000-0005-0000-0000-0000D9590000}"/>
    <cellStyle name="Notas 2 2 2 3 5 3 2" xfId="22988" xr:uid="{00000000-0005-0000-0000-0000DA590000}"/>
    <cellStyle name="Notas 2 2 2 3 5 3 3" xfId="22989" xr:uid="{00000000-0005-0000-0000-0000DB590000}"/>
    <cellStyle name="Notas 2 2 2 3 5 3 4" xfId="22990" xr:uid="{00000000-0005-0000-0000-0000DC590000}"/>
    <cellStyle name="Notas 2 2 2 3 5 3 5" xfId="22991" xr:uid="{00000000-0005-0000-0000-0000DD590000}"/>
    <cellStyle name="Notas 2 2 2 3 5 3 6" xfId="22992" xr:uid="{00000000-0005-0000-0000-0000DE590000}"/>
    <cellStyle name="Notas 2 2 2 3 5 4" xfId="22993" xr:uid="{00000000-0005-0000-0000-0000DF590000}"/>
    <cellStyle name="Notas 2 2 2 3 5 4 2" xfId="22994" xr:uid="{00000000-0005-0000-0000-0000E0590000}"/>
    <cellStyle name="Notas 2 2 2 3 5 4 3" xfId="22995" xr:uid="{00000000-0005-0000-0000-0000E1590000}"/>
    <cellStyle name="Notas 2 2 2 3 5 4 4" xfId="22996" xr:uid="{00000000-0005-0000-0000-0000E2590000}"/>
    <cellStyle name="Notas 2 2 2 3 5 4 5" xfId="22997" xr:uid="{00000000-0005-0000-0000-0000E3590000}"/>
    <cellStyle name="Notas 2 2 2 3 5 4 6" xfId="22998" xr:uid="{00000000-0005-0000-0000-0000E4590000}"/>
    <cellStyle name="Notas 2 2 2 3 5 5" xfId="22999" xr:uid="{00000000-0005-0000-0000-0000E5590000}"/>
    <cellStyle name="Notas 2 2 2 3 5 5 2" xfId="23000" xr:uid="{00000000-0005-0000-0000-0000E6590000}"/>
    <cellStyle name="Notas 2 2 2 3 5 5 3" xfId="23001" xr:uid="{00000000-0005-0000-0000-0000E7590000}"/>
    <cellStyle name="Notas 2 2 2 3 5 5 4" xfId="23002" xr:uid="{00000000-0005-0000-0000-0000E8590000}"/>
    <cellStyle name="Notas 2 2 2 3 5 5 5" xfId="23003" xr:uid="{00000000-0005-0000-0000-0000E9590000}"/>
    <cellStyle name="Notas 2 2 2 3 5 5 6" xfId="23004" xr:uid="{00000000-0005-0000-0000-0000EA590000}"/>
    <cellStyle name="Notas 2 2 2 3 5 6" xfId="23005" xr:uid="{00000000-0005-0000-0000-0000EB590000}"/>
    <cellStyle name="Notas 2 2 2 3 5 6 2" xfId="23006" xr:uid="{00000000-0005-0000-0000-0000EC590000}"/>
    <cellStyle name="Notas 2 2 2 3 5 6 3" xfId="23007" xr:uid="{00000000-0005-0000-0000-0000ED590000}"/>
    <cellStyle name="Notas 2 2 2 3 5 6 4" xfId="23008" xr:uid="{00000000-0005-0000-0000-0000EE590000}"/>
    <cellStyle name="Notas 2 2 2 3 5 6 5" xfId="23009" xr:uid="{00000000-0005-0000-0000-0000EF590000}"/>
    <cellStyle name="Notas 2 2 2 3 5 6 6" xfId="23010" xr:uid="{00000000-0005-0000-0000-0000F0590000}"/>
    <cellStyle name="Notas 2 2 2 3 5 7" xfId="23011" xr:uid="{00000000-0005-0000-0000-0000F1590000}"/>
    <cellStyle name="Notas 2 2 2 3 5 7 2" xfId="23012" xr:uid="{00000000-0005-0000-0000-0000F2590000}"/>
    <cellStyle name="Notas 2 2 2 3 5 7 3" xfId="23013" xr:uid="{00000000-0005-0000-0000-0000F3590000}"/>
    <cellStyle name="Notas 2 2 2 3 5 7 4" xfId="23014" xr:uid="{00000000-0005-0000-0000-0000F4590000}"/>
    <cellStyle name="Notas 2 2 2 3 5 7 5" xfId="23015" xr:uid="{00000000-0005-0000-0000-0000F5590000}"/>
    <cellStyle name="Notas 2 2 2 3 5 7 6" xfId="23016" xr:uid="{00000000-0005-0000-0000-0000F6590000}"/>
    <cellStyle name="Notas 2 2 2 3 5 8" xfId="23017" xr:uid="{00000000-0005-0000-0000-0000F7590000}"/>
    <cellStyle name="Notas 2 2 2 3 5 8 2" xfId="23018" xr:uid="{00000000-0005-0000-0000-0000F8590000}"/>
    <cellStyle name="Notas 2 2 2 3 5 8 3" xfId="23019" xr:uid="{00000000-0005-0000-0000-0000F9590000}"/>
    <cellStyle name="Notas 2 2 2 3 5 8 4" xfId="23020" xr:uid="{00000000-0005-0000-0000-0000FA590000}"/>
    <cellStyle name="Notas 2 2 2 3 5 8 5" xfId="23021" xr:uid="{00000000-0005-0000-0000-0000FB590000}"/>
    <cellStyle name="Notas 2 2 2 3 5 8 6" xfId="23022" xr:uid="{00000000-0005-0000-0000-0000FC590000}"/>
    <cellStyle name="Notas 2 2 2 3 5 9" xfId="23023" xr:uid="{00000000-0005-0000-0000-0000FD590000}"/>
    <cellStyle name="Notas 2 2 2 3 6" xfId="23024" xr:uid="{00000000-0005-0000-0000-0000FE590000}"/>
    <cellStyle name="Notas 2 2 2 3 6 10" xfId="23025" xr:uid="{00000000-0005-0000-0000-0000FF590000}"/>
    <cellStyle name="Notas 2 2 2 3 6 11" xfId="23026" xr:uid="{00000000-0005-0000-0000-0000005A0000}"/>
    <cellStyle name="Notas 2 2 2 3 6 12" xfId="23027" xr:uid="{00000000-0005-0000-0000-0000015A0000}"/>
    <cellStyle name="Notas 2 2 2 3 6 13" xfId="23028" xr:uid="{00000000-0005-0000-0000-0000025A0000}"/>
    <cellStyle name="Notas 2 2 2 3 6 14" xfId="23029" xr:uid="{00000000-0005-0000-0000-0000035A0000}"/>
    <cellStyle name="Notas 2 2 2 3 6 2" xfId="23030" xr:uid="{00000000-0005-0000-0000-0000045A0000}"/>
    <cellStyle name="Notas 2 2 2 3 6 2 2" xfId="23031" xr:uid="{00000000-0005-0000-0000-0000055A0000}"/>
    <cellStyle name="Notas 2 2 2 3 6 2 3" xfId="23032" xr:uid="{00000000-0005-0000-0000-0000065A0000}"/>
    <cellStyle name="Notas 2 2 2 3 6 2 4" xfId="23033" xr:uid="{00000000-0005-0000-0000-0000075A0000}"/>
    <cellStyle name="Notas 2 2 2 3 6 2 5" xfId="23034" xr:uid="{00000000-0005-0000-0000-0000085A0000}"/>
    <cellStyle name="Notas 2 2 2 3 6 2 6" xfId="23035" xr:uid="{00000000-0005-0000-0000-0000095A0000}"/>
    <cellStyle name="Notas 2 2 2 3 6 3" xfId="23036" xr:uid="{00000000-0005-0000-0000-00000A5A0000}"/>
    <cellStyle name="Notas 2 2 2 3 6 3 2" xfId="23037" xr:uid="{00000000-0005-0000-0000-00000B5A0000}"/>
    <cellStyle name="Notas 2 2 2 3 6 3 3" xfId="23038" xr:uid="{00000000-0005-0000-0000-00000C5A0000}"/>
    <cellStyle name="Notas 2 2 2 3 6 3 4" xfId="23039" xr:uid="{00000000-0005-0000-0000-00000D5A0000}"/>
    <cellStyle name="Notas 2 2 2 3 6 3 5" xfId="23040" xr:uid="{00000000-0005-0000-0000-00000E5A0000}"/>
    <cellStyle name="Notas 2 2 2 3 6 3 6" xfId="23041" xr:uid="{00000000-0005-0000-0000-00000F5A0000}"/>
    <cellStyle name="Notas 2 2 2 3 6 4" xfId="23042" xr:uid="{00000000-0005-0000-0000-0000105A0000}"/>
    <cellStyle name="Notas 2 2 2 3 6 4 2" xfId="23043" xr:uid="{00000000-0005-0000-0000-0000115A0000}"/>
    <cellStyle name="Notas 2 2 2 3 6 4 3" xfId="23044" xr:uid="{00000000-0005-0000-0000-0000125A0000}"/>
    <cellStyle name="Notas 2 2 2 3 6 4 4" xfId="23045" xr:uid="{00000000-0005-0000-0000-0000135A0000}"/>
    <cellStyle name="Notas 2 2 2 3 6 4 5" xfId="23046" xr:uid="{00000000-0005-0000-0000-0000145A0000}"/>
    <cellStyle name="Notas 2 2 2 3 6 4 6" xfId="23047" xr:uid="{00000000-0005-0000-0000-0000155A0000}"/>
    <cellStyle name="Notas 2 2 2 3 6 5" xfId="23048" xr:uid="{00000000-0005-0000-0000-0000165A0000}"/>
    <cellStyle name="Notas 2 2 2 3 6 5 2" xfId="23049" xr:uid="{00000000-0005-0000-0000-0000175A0000}"/>
    <cellStyle name="Notas 2 2 2 3 6 5 3" xfId="23050" xr:uid="{00000000-0005-0000-0000-0000185A0000}"/>
    <cellStyle name="Notas 2 2 2 3 6 5 4" xfId="23051" xr:uid="{00000000-0005-0000-0000-0000195A0000}"/>
    <cellStyle name="Notas 2 2 2 3 6 5 5" xfId="23052" xr:uid="{00000000-0005-0000-0000-00001A5A0000}"/>
    <cellStyle name="Notas 2 2 2 3 6 5 6" xfId="23053" xr:uid="{00000000-0005-0000-0000-00001B5A0000}"/>
    <cellStyle name="Notas 2 2 2 3 6 6" xfId="23054" xr:uid="{00000000-0005-0000-0000-00001C5A0000}"/>
    <cellStyle name="Notas 2 2 2 3 6 6 2" xfId="23055" xr:uid="{00000000-0005-0000-0000-00001D5A0000}"/>
    <cellStyle name="Notas 2 2 2 3 6 6 3" xfId="23056" xr:uid="{00000000-0005-0000-0000-00001E5A0000}"/>
    <cellStyle name="Notas 2 2 2 3 6 6 4" xfId="23057" xr:uid="{00000000-0005-0000-0000-00001F5A0000}"/>
    <cellStyle name="Notas 2 2 2 3 6 6 5" xfId="23058" xr:uid="{00000000-0005-0000-0000-0000205A0000}"/>
    <cellStyle name="Notas 2 2 2 3 6 6 6" xfId="23059" xr:uid="{00000000-0005-0000-0000-0000215A0000}"/>
    <cellStyle name="Notas 2 2 2 3 6 7" xfId="23060" xr:uid="{00000000-0005-0000-0000-0000225A0000}"/>
    <cellStyle name="Notas 2 2 2 3 6 7 2" xfId="23061" xr:uid="{00000000-0005-0000-0000-0000235A0000}"/>
    <cellStyle name="Notas 2 2 2 3 6 7 3" xfId="23062" xr:uid="{00000000-0005-0000-0000-0000245A0000}"/>
    <cellStyle name="Notas 2 2 2 3 6 7 4" xfId="23063" xr:uid="{00000000-0005-0000-0000-0000255A0000}"/>
    <cellStyle name="Notas 2 2 2 3 6 7 5" xfId="23064" xr:uid="{00000000-0005-0000-0000-0000265A0000}"/>
    <cellStyle name="Notas 2 2 2 3 6 7 6" xfId="23065" xr:uid="{00000000-0005-0000-0000-0000275A0000}"/>
    <cellStyle name="Notas 2 2 2 3 6 8" xfId="23066" xr:uid="{00000000-0005-0000-0000-0000285A0000}"/>
    <cellStyle name="Notas 2 2 2 3 6 8 2" xfId="23067" xr:uid="{00000000-0005-0000-0000-0000295A0000}"/>
    <cellStyle name="Notas 2 2 2 3 6 8 3" xfId="23068" xr:uid="{00000000-0005-0000-0000-00002A5A0000}"/>
    <cellStyle name="Notas 2 2 2 3 6 8 4" xfId="23069" xr:uid="{00000000-0005-0000-0000-00002B5A0000}"/>
    <cellStyle name="Notas 2 2 2 3 6 8 5" xfId="23070" xr:uid="{00000000-0005-0000-0000-00002C5A0000}"/>
    <cellStyle name="Notas 2 2 2 3 6 8 6" xfId="23071" xr:uid="{00000000-0005-0000-0000-00002D5A0000}"/>
    <cellStyle name="Notas 2 2 2 3 6 9" xfId="23072" xr:uid="{00000000-0005-0000-0000-00002E5A0000}"/>
    <cellStyle name="Notas 2 2 2 3 7" xfId="23073" xr:uid="{00000000-0005-0000-0000-00002F5A0000}"/>
    <cellStyle name="Notas 2 2 2 3 7 10" xfId="23074" xr:uid="{00000000-0005-0000-0000-0000305A0000}"/>
    <cellStyle name="Notas 2 2 2 3 7 11" xfId="23075" xr:uid="{00000000-0005-0000-0000-0000315A0000}"/>
    <cellStyle name="Notas 2 2 2 3 7 12" xfId="23076" xr:uid="{00000000-0005-0000-0000-0000325A0000}"/>
    <cellStyle name="Notas 2 2 2 3 7 13" xfId="23077" xr:uid="{00000000-0005-0000-0000-0000335A0000}"/>
    <cellStyle name="Notas 2 2 2 3 7 2" xfId="23078" xr:uid="{00000000-0005-0000-0000-0000345A0000}"/>
    <cellStyle name="Notas 2 2 2 3 7 2 2" xfId="23079" xr:uid="{00000000-0005-0000-0000-0000355A0000}"/>
    <cellStyle name="Notas 2 2 2 3 7 2 3" xfId="23080" xr:uid="{00000000-0005-0000-0000-0000365A0000}"/>
    <cellStyle name="Notas 2 2 2 3 7 2 4" xfId="23081" xr:uid="{00000000-0005-0000-0000-0000375A0000}"/>
    <cellStyle name="Notas 2 2 2 3 7 2 5" xfId="23082" xr:uid="{00000000-0005-0000-0000-0000385A0000}"/>
    <cellStyle name="Notas 2 2 2 3 7 2 6" xfId="23083" xr:uid="{00000000-0005-0000-0000-0000395A0000}"/>
    <cellStyle name="Notas 2 2 2 3 7 3" xfId="23084" xr:uid="{00000000-0005-0000-0000-00003A5A0000}"/>
    <cellStyle name="Notas 2 2 2 3 7 3 2" xfId="23085" xr:uid="{00000000-0005-0000-0000-00003B5A0000}"/>
    <cellStyle name="Notas 2 2 2 3 7 3 3" xfId="23086" xr:uid="{00000000-0005-0000-0000-00003C5A0000}"/>
    <cellStyle name="Notas 2 2 2 3 7 3 4" xfId="23087" xr:uid="{00000000-0005-0000-0000-00003D5A0000}"/>
    <cellStyle name="Notas 2 2 2 3 7 3 5" xfId="23088" xr:uid="{00000000-0005-0000-0000-00003E5A0000}"/>
    <cellStyle name="Notas 2 2 2 3 7 3 6" xfId="23089" xr:uid="{00000000-0005-0000-0000-00003F5A0000}"/>
    <cellStyle name="Notas 2 2 2 3 7 4" xfId="23090" xr:uid="{00000000-0005-0000-0000-0000405A0000}"/>
    <cellStyle name="Notas 2 2 2 3 7 4 2" xfId="23091" xr:uid="{00000000-0005-0000-0000-0000415A0000}"/>
    <cellStyle name="Notas 2 2 2 3 7 4 3" xfId="23092" xr:uid="{00000000-0005-0000-0000-0000425A0000}"/>
    <cellStyle name="Notas 2 2 2 3 7 4 4" xfId="23093" xr:uid="{00000000-0005-0000-0000-0000435A0000}"/>
    <cellStyle name="Notas 2 2 2 3 7 4 5" xfId="23094" xr:uid="{00000000-0005-0000-0000-0000445A0000}"/>
    <cellStyle name="Notas 2 2 2 3 7 4 6" xfId="23095" xr:uid="{00000000-0005-0000-0000-0000455A0000}"/>
    <cellStyle name="Notas 2 2 2 3 7 5" xfId="23096" xr:uid="{00000000-0005-0000-0000-0000465A0000}"/>
    <cellStyle name="Notas 2 2 2 3 7 5 2" xfId="23097" xr:uid="{00000000-0005-0000-0000-0000475A0000}"/>
    <cellStyle name="Notas 2 2 2 3 7 5 3" xfId="23098" xr:uid="{00000000-0005-0000-0000-0000485A0000}"/>
    <cellStyle name="Notas 2 2 2 3 7 5 4" xfId="23099" xr:uid="{00000000-0005-0000-0000-0000495A0000}"/>
    <cellStyle name="Notas 2 2 2 3 7 5 5" xfId="23100" xr:uid="{00000000-0005-0000-0000-00004A5A0000}"/>
    <cellStyle name="Notas 2 2 2 3 7 5 6" xfId="23101" xr:uid="{00000000-0005-0000-0000-00004B5A0000}"/>
    <cellStyle name="Notas 2 2 2 3 7 6" xfId="23102" xr:uid="{00000000-0005-0000-0000-00004C5A0000}"/>
    <cellStyle name="Notas 2 2 2 3 7 6 2" xfId="23103" xr:uid="{00000000-0005-0000-0000-00004D5A0000}"/>
    <cellStyle name="Notas 2 2 2 3 7 6 3" xfId="23104" xr:uid="{00000000-0005-0000-0000-00004E5A0000}"/>
    <cellStyle name="Notas 2 2 2 3 7 6 4" xfId="23105" xr:uid="{00000000-0005-0000-0000-00004F5A0000}"/>
    <cellStyle name="Notas 2 2 2 3 7 6 5" xfId="23106" xr:uid="{00000000-0005-0000-0000-0000505A0000}"/>
    <cellStyle name="Notas 2 2 2 3 7 6 6" xfId="23107" xr:uid="{00000000-0005-0000-0000-0000515A0000}"/>
    <cellStyle name="Notas 2 2 2 3 7 7" xfId="23108" xr:uid="{00000000-0005-0000-0000-0000525A0000}"/>
    <cellStyle name="Notas 2 2 2 3 7 7 2" xfId="23109" xr:uid="{00000000-0005-0000-0000-0000535A0000}"/>
    <cellStyle name="Notas 2 2 2 3 7 7 3" xfId="23110" xr:uid="{00000000-0005-0000-0000-0000545A0000}"/>
    <cellStyle name="Notas 2 2 2 3 7 7 4" xfId="23111" xr:uid="{00000000-0005-0000-0000-0000555A0000}"/>
    <cellStyle name="Notas 2 2 2 3 7 7 5" xfId="23112" xr:uid="{00000000-0005-0000-0000-0000565A0000}"/>
    <cellStyle name="Notas 2 2 2 3 7 7 6" xfId="23113" xr:uid="{00000000-0005-0000-0000-0000575A0000}"/>
    <cellStyle name="Notas 2 2 2 3 7 8" xfId="23114" xr:uid="{00000000-0005-0000-0000-0000585A0000}"/>
    <cellStyle name="Notas 2 2 2 3 7 8 2" xfId="23115" xr:uid="{00000000-0005-0000-0000-0000595A0000}"/>
    <cellStyle name="Notas 2 2 2 3 7 8 3" xfId="23116" xr:uid="{00000000-0005-0000-0000-00005A5A0000}"/>
    <cellStyle name="Notas 2 2 2 3 7 8 4" xfId="23117" xr:uid="{00000000-0005-0000-0000-00005B5A0000}"/>
    <cellStyle name="Notas 2 2 2 3 7 8 5" xfId="23118" xr:uid="{00000000-0005-0000-0000-00005C5A0000}"/>
    <cellStyle name="Notas 2 2 2 3 7 8 6" xfId="23119" xr:uid="{00000000-0005-0000-0000-00005D5A0000}"/>
    <cellStyle name="Notas 2 2 2 3 7 9" xfId="23120" xr:uid="{00000000-0005-0000-0000-00005E5A0000}"/>
    <cellStyle name="Notas 2 2 2 3 8" xfId="23121" xr:uid="{00000000-0005-0000-0000-00005F5A0000}"/>
    <cellStyle name="Notas 2 2 2 3 8 10" xfId="23122" xr:uid="{00000000-0005-0000-0000-0000605A0000}"/>
    <cellStyle name="Notas 2 2 2 3 8 11" xfId="23123" xr:uid="{00000000-0005-0000-0000-0000615A0000}"/>
    <cellStyle name="Notas 2 2 2 3 8 12" xfId="23124" xr:uid="{00000000-0005-0000-0000-0000625A0000}"/>
    <cellStyle name="Notas 2 2 2 3 8 13" xfId="23125" xr:uid="{00000000-0005-0000-0000-0000635A0000}"/>
    <cellStyle name="Notas 2 2 2 3 8 2" xfId="23126" xr:uid="{00000000-0005-0000-0000-0000645A0000}"/>
    <cellStyle name="Notas 2 2 2 3 8 2 2" xfId="23127" xr:uid="{00000000-0005-0000-0000-0000655A0000}"/>
    <cellStyle name="Notas 2 2 2 3 8 2 3" xfId="23128" xr:uid="{00000000-0005-0000-0000-0000665A0000}"/>
    <cellStyle name="Notas 2 2 2 3 8 2 4" xfId="23129" xr:uid="{00000000-0005-0000-0000-0000675A0000}"/>
    <cellStyle name="Notas 2 2 2 3 8 2 5" xfId="23130" xr:uid="{00000000-0005-0000-0000-0000685A0000}"/>
    <cellStyle name="Notas 2 2 2 3 8 2 6" xfId="23131" xr:uid="{00000000-0005-0000-0000-0000695A0000}"/>
    <cellStyle name="Notas 2 2 2 3 8 3" xfId="23132" xr:uid="{00000000-0005-0000-0000-00006A5A0000}"/>
    <cellStyle name="Notas 2 2 2 3 8 3 2" xfId="23133" xr:uid="{00000000-0005-0000-0000-00006B5A0000}"/>
    <cellStyle name="Notas 2 2 2 3 8 3 3" xfId="23134" xr:uid="{00000000-0005-0000-0000-00006C5A0000}"/>
    <cellStyle name="Notas 2 2 2 3 8 3 4" xfId="23135" xr:uid="{00000000-0005-0000-0000-00006D5A0000}"/>
    <cellStyle name="Notas 2 2 2 3 8 3 5" xfId="23136" xr:uid="{00000000-0005-0000-0000-00006E5A0000}"/>
    <cellStyle name="Notas 2 2 2 3 8 3 6" xfId="23137" xr:uid="{00000000-0005-0000-0000-00006F5A0000}"/>
    <cellStyle name="Notas 2 2 2 3 8 4" xfId="23138" xr:uid="{00000000-0005-0000-0000-0000705A0000}"/>
    <cellStyle name="Notas 2 2 2 3 8 4 2" xfId="23139" xr:uid="{00000000-0005-0000-0000-0000715A0000}"/>
    <cellStyle name="Notas 2 2 2 3 8 4 3" xfId="23140" xr:uid="{00000000-0005-0000-0000-0000725A0000}"/>
    <cellStyle name="Notas 2 2 2 3 8 4 4" xfId="23141" xr:uid="{00000000-0005-0000-0000-0000735A0000}"/>
    <cellStyle name="Notas 2 2 2 3 8 4 5" xfId="23142" xr:uid="{00000000-0005-0000-0000-0000745A0000}"/>
    <cellStyle name="Notas 2 2 2 3 8 4 6" xfId="23143" xr:uid="{00000000-0005-0000-0000-0000755A0000}"/>
    <cellStyle name="Notas 2 2 2 3 8 5" xfId="23144" xr:uid="{00000000-0005-0000-0000-0000765A0000}"/>
    <cellStyle name="Notas 2 2 2 3 8 5 2" xfId="23145" xr:uid="{00000000-0005-0000-0000-0000775A0000}"/>
    <cellStyle name="Notas 2 2 2 3 8 5 3" xfId="23146" xr:uid="{00000000-0005-0000-0000-0000785A0000}"/>
    <cellStyle name="Notas 2 2 2 3 8 5 4" xfId="23147" xr:uid="{00000000-0005-0000-0000-0000795A0000}"/>
    <cellStyle name="Notas 2 2 2 3 8 5 5" xfId="23148" xr:uid="{00000000-0005-0000-0000-00007A5A0000}"/>
    <cellStyle name="Notas 2 2 2 3 8 5 6" xfId="23149" xr:uid="{00000000-0005-0000-0000-00007B5A0000}"/>
    <cellStyle name="Notas 2 2 2 3 8 6" xfId="23150" xr:uid="{00000000-0005-0000-0000-00007C5A0000}"/>
    <cellStyle name="Notas 2 2 2 3 8 6 2" xfId="23151" xr:uid="{00000000-0005-0000-0000-00007D5A0000}"/>
    <cellStyle name="Notas 2 2 2 3 8 6 3" xfId="23152" xr:uid="{00000000-0005-0000-0000-00007E5A0000}"/>
    <cellStyle name="Notas 2 2 2 3 8 6 4" xfId="23153" xr:uid="{00000000-0005-0000-0000-00007F5A0000}"/>
    <cellStyle name="Notas 2 2 2 3 8 6 5" xfId="23154" xr:uid="{00000000-0005-0000-0000-0000805A0000}"/>
    <cellStyle name="Notas 2 2 2 3 8 6 6" xfId="23155" xr:uid="{00000000-0005-0000-0000-0000815A0000}"/>
    <cellStyle name="Notas 2 2 2 3 8 7" xfId="23156" xr:uid="{00000000-0005-0000-0000-0000825A0000}"/>
    <cellStyle name="Notas 2 2 2 3 8 7 2" xfId="23157" xr:uid="{00000000-0005-0000-0000-0000835A0000}"/>
    <cellStyle name="Notas 2 2 2 3 8 7 3" xfId="23158" xr:uid="{00000000-0005-0000-0000-0000845A0000}"/>
    <cellStyle name="Notas 2 2 2 3 8 7 4" xfId="23159" xr:uid="{00000000-0005-0000-0000-0000855A0000}"/>
    <cellStyle name="Notas 2 2 2 3 8 7 5" xfId="23160" xr:uid="{00000000-0005-0000-0000-0000865A0000}"/>
    <cellStyle name="Notas 2 2 2 3 8 7 6" xfId="23161" xr:uid="{00000000-0005-0000-0000-0000875A0000}"/>
    <cellStyle name="Notas 2 2 2 3 8 8" xfId="23162" xr:uid="{00000000-0005-0000-0000-0000885A0000}"/>
    <cellStyle name="Notas 2 2 2 3 8 8 2" xfId="23163" xr:uid="{00000000-0005-0000-0000-0000895A0000}"/>
    <cellStyle name="Notas 2 2 2 3 8 8 3" xfId="23164" xr:uid="{00000000-0005-0000-0000-00008A5A0000}"/>
    <cellStyle name="Notas 2 2 2 3 8 8 4" xfId="23165" xr:uid="{00000000-0005-0000-0000-00008B5A0000}"/>
    <cellStyle name="Notas 2 2 2 3 8 8 5" xfId="23166" xr:uid="{00000000-0005-0000-0000-00008C5A0000}"/>
    <cellStyle name="Notas 2 2 2 3 8 8 6" xfId="23167" xr:uid="{00000000-0005-0000-0000-00008D5A0000}"/>
    <cellStyle name="Notas 2 2 2 3 8 9" xfId="23168" xr:uid="{00000000-0005-0000-0000-00008E5A0000}"/>
    <cellStyle name="Notas 2 2 2 3 9" xfId="23169" xr:uid="{00000000-0005-0000-0000-00008F5A0000}"/>
    <cellStyle name="Notas 2 2 2 3 9 10" xfId="23170" xr:uid="{00000000-0005-0000-0000-0000905A0000}"/>
    <cellStyle name="Notas 2 2 2 3 9 11" xfId="23171" xr:uid="{00000000-0005-0000-0000-0000915A0000}"/>
    <cellStyle name="Notas 2 2 2 3 9 12" xfId="23172" xr:uid="{00000000-0005-0000-0000-0000925A0000}"/>
    <cellStyle name="Notas 2 2 2 3 9 13" xfId="23173" xr:uid="{00000000-0005-0000-0000-0000935A0000}"/>
    <cellStyle name="Notas 2 2 2 3 9 2" xfId="23174" xr:uid="{00000000-0005-0000-0000-0000945A0000}"/>
    <cellStyle name="Notas 2 2 2 3 9 2 2" xfId="23175" xr:uid="{00000000-0005-0000-0000-0000955A0000}"/>
    <cellStyle name="Notas 2 2 2 3 9 2 3" xfId="23176" xr:uid="{00000000-0005-0000-0000-0000965A0000}"/>
    <cellStyle name="Notas 2 2 2 3 9 2 4" xfId="23177" xr:uid="{00000000-0005-0000-0000-0000975A0000}"/>
    <cellStyle name="Notas 2 2 2 3 9 2 5" xfId="23178" xr:uid="{00000000-0005-0000-0000-0000985A0000}"/>
    <cellStyle name="Notas 2 2 2 3 9 2 6" xfId="23179" xr:uid="{00000000-0005-0000-0000-0000995A0000}"/>
    <cellStyle name="Notas 2 2 2 3 9 3" xfId="23180" xr:uid="{00000000-0005-0000-0000-00009A5A0000}"/>
    <cellStyle name="Notas 2 2 2 3 9 3 2" xfId="23181" xr:uid="{00000000-0005-0000-0000-00009B5A0000}"/>
    <cellStyle name="Notas 2 2 2 3 9 3 3" xfId="23182" xr:uid="{00000000-0005-0000-0000-00009C5A0000}"/>
    <cellStyle name="Notas 2 2 2 3 9 3 4" xfId="23183" xr:uid="{00000000-0005-0000-0000-00009D5A0000}"/>
    <cellStyle name="Notas 2 2 2 3 9 3 5" xfId="23184" xr:uid="{00000000-0005-0000-0000-00009E5A0000}"/>
    <cellStyle name="Notas 2 2 2 3 9 3 6" xfId="23185" xr:uid="{00000000-0005-0000-0000-00009F5A0000}"/>
    <cellStyle name="Notas 2 2 2 3 9 4" xfId="23186" xr:uid="{00000000-0005-0000-0000-0000A05A0000}"/>
    <cellStyle name="Notas 2 2 2 3 9 4 2" xfId="23187" xr:uid="{00000000-0005-0000-0000-0000A15A0000}"/>
    <cellStyle name="Notas 2 2 2 3 9 4 3" xfId="23188" xr:uid="{00000000-0005-0000-0000-0000A25A0000}"/>
    <cellStyle name="Notas 2 2 2 3 9 4 4" xfId="23189" xr:uid="{00000000-0005-0000-0000-0000A35A0000}"/>
    <cellStyle name="Notas 2 2 2 3 9 4 5" xfId="23190" xr:uid="{00000000-0005-0000-0000-0000A45A0000}"/>
    <cellStyle name="Notas 2 2 2 3 9 4 6" xfId="23191" xr:uid="{00000000-0005-0000-0000-0000A55A0000}"/>
    <cellStyle name="Notas 2 2 2 3 9 5" xfId="23192" xr:uid="{00000000-0005-0000-0000-0000A65A0000}"/>
    <cellStyle name="Notas 2 2 2 3 9 5 2" xfId="23193" xr:uid="{00000000-0005-0000-0000-0000A75A0000}"/>
    <cellStyle name="Notas 2 2 2 3 9 5 3" xfId="23194" xr:uid="{00000000-0005-0000-0000-0000A85A0000}"/>
    <cellStyle name="Notas 2 2 2 3 9 5 4" xfId="23195" xr:uid="{00000000-0005-0000-0000-0000A95A0000}"/>
    <cellStyle name="Notas 2 2 2 3 9 5 5" xfId="23196" xr:uid="{00000000-0005-0000-0000-0000AA5A0000}"/>
    <cellStyle name="Notas 2 2 2 3 9 5 6" xfId="23197" xr:uid="{00000000-0005-0000-0000-0000AB5A0000}"/>
    <cellStyle name="Notas 2 2 2 3 9 6" xfId="23198" xr:uid="{00000000-0005-0000-0000-0000AC5A0000}"/>
    <cellStyle name="Notas 2 2 2 3 9 6 2" xfId="23199" xr:uid="{00000000-0005-0000-0000-0000AD5A0000}"/>
    <cellStyle name="Notas 2 2 2 3 9 6 3" xfId="23200" xr:uid="{00000000-0005-0000-0000-0000AE5A0000}"/>
    <cellStyle name="Notas 2 2 2 3 9 6 4" xfId="23201" xr:uid="{00000000-0005-0000-0000-0000AF5A0000}"/>
    <cellStyle name="Notas 2 2 2 3 9 6 5" xfId="23202" xr:uid="{00000000-0005-0000-0000-0000B05A0000}"/>
    <cellStyle name="Notas 2 2 2 3 9 6 6" xfId="23203" xr:uid="{00000000-0005-0000-0000-0000B15A0000}"/>
    <cellStyle name="Notas 2 2 2 3 9 7" xfId="23204" xr:uid="{00000000-0005-0000-0000-0000B25A0000}"/>
    <cellStyle name="Notas 2 2 2 3 9 7 2" xfId="23205" xr:uid="{00000000-0005-0000-0000-0000B35A0000}"/>
    <cellStyle name="Notas 2 2 2 3 9 7 3" xfId="23206" xr:uid="{00000000-0005-0000-0000-0000B45A0000}"/>
    <cellStyle name="Notas 2 2 2 3 9 7 4" xfId="23207" xr:uid="{00000000-0005-0000-0000-0000B55A0000}"/>
    <cellStyle name="Notas 2 2 2 3 9 7 5" xfId="23208" xr:uid="{00000000-0005-0000-0000-0000B65A0000}"/>
    <cellStyle name="Notas 2 2 2 3 9 7 6" xfId="23209" xr:uid="{00000000-0005-0000-0000-0000B75A0000}"/>
    <cellStyle name="Notas 2 2 2 3 9 8" xfId="23210" xr:uid="{00000000-0005-0000-0000-0000B85A0000}"/>
    <cellStyle name="Notas 2 2 2 3 9 8 2" xfId="23211" xr:uid="{00000000-0005-0000-0000-0000B95A0000}"/>
    <cellStyle name="Notas 2 2 2 3 9 8 3" xfId="23212" xr:uid="{00000000-0005-0000-0000-0000BA5A0000}"/>
    <cellStyle name="Notas 2 2 2 3 9 8 4" xfId="23213" xr:uid="{00000000-0005-0000-0000-0000BB5A0000}"/>
    <cellStyle name="Notas 2 2 2 3 9 8 5" xfId="23214" xr:uid="{00000000-0005-0000-0000-0000BC5A0000}"/>
    <cellStyle name="Notas 2 2 2 3 9 8 6" xfId="23215" xr:uid="{00000000-0005-0000-0000-0000BD5A0000}"/>
    <cellStyle name="Notas 2 2 2 3 9 9" xfId="23216" xr:uid="{00000000-0005-0000-0000-0000BE5A0000}"/>
    <cellStyle name="Notas 2 2 2 4" xfId="23217" xr:uid="{00000000-0005-0000-0000-0000BF5A0000}"/>
    <cellStyle name="Notas 2 2 2 4 10" xfId="23218" xr:uid="{00000000-0005-0000-0000-0000C05A0000}"/>
    <cellStyle name="Notas 2 2 2 4 10 2" xfId="23219" xr:uid="{00000000-0005-0000-0000-0000C15A0000}"/>
    <cellStyle name="Notas 2 2 2 4 10 3" xfId="23220" xr:uid="{00000000-0005-0000-0000-0000C25A0000}"/>
    <cellStyle name="Notas 2 2 2 4 10 4" xfId="23221" xr:uid="{00000000-0005-0000-0000-0000C35A0000}"/>
    <cellStyle name="Notas 2 2 2 4 10 5" xfId="23222" xr:uid="{00000000-0005-0000-0000-0000C45A0000}"/>
    <cellStyle name="Notas 2 2 2 4 10 6" xfId="23223" xr:uid="{00000000-0005-0000-0000-0000C55A0000}"/>
    <cellStyle name="Notas 2 2 2 4 11" xfId="23224" xr:uid="{00000000-0005-0000-0000-0000C65A0000}"/>
    <cellStyle name="Notas 2 2 2 4 11 2" xfId="23225" xr:uid="{00000000-0005-0000-0000-0000C75A0000}"/>
    <cellStyle name="Notas 2 2 2 4 11 3" xfId="23226" xr:uid="{00000000-0005-0000-0000-0000C85A0000}"/>
    <cellStyle name="Notas 2 2 2 4 11 4" xfId="23227" xr:uid="{00000000-0005-0000-0000-0000C95A0000}"/>
    <cellStyle name="Notas 2 2 2 4 11 5" xfId="23228" xr:uid="{00000000-0005-0000-0000-0000CA5A0000}"/>
    <cellStyle name="Notas 2 2 2 4 11 6" xfId="23229" xr:uid="{00000000-0005-0000-0000-0000CB5A0000}"/>
    <cellStyle name="Notas 2 2 2 4 12" xfId="23230" xr:uid="{00000000-0005-0000-0000-0000CC5A0000}"/>
    <cellStyle name="Notas 2 2 2 4 12 2" xfId="23231" xr:uid="{00000000-0005-0000-0000-0000CD5A0000}"/>
    <cellStyle name="Notas 2 2 2 4 12 3" xfId="23232" xr:uid="{00000000-0005-0000-0000-0000CE5A0000}"/>
    <cellStyle name="Notas 2 2 2 4 12 4" xfId="23233" xr:uid="{00000000-0005-0000-0000-0000CF5A0000}"/>
    <cellStyle name="Notas 2 2 2 4 12 5" xfId="23234" xr:uid="{00000000-0005-0000-0000-0000D05A0000}"/>
    <cellStyle name="Notas 2 2 2 4 12 6" xfId="23235" xr:uid="{00000000-0005-0000-0000-0000D15A0000}"/>
    <cellStyle name="Notas 2 2 2 4 13" xfId="23236" xr:uid="{00000000-0005-0000-0000-0000D25A0000}"/>
    <cellStyle name="Notas 2 2 2 4 13 2" xfId="23237" xr:uid="{00000000-0005-0000-0000-0000D35A0000}"/>
    <cellStyle name="Notas 2 2 2 4 13 3" xfId="23238" xr:uid="{00000000-0005-0000-0000-0000D45A0000}"/>
    <cellStyle name="Notas 2 2 2 4 13 4" xfId="23239" xr:uid="{00000000-0005-0000-0000-0000D55A0000}"/>
    <cellStyle name="Notas 2 2 2 4 13 5" xfId="23240" xr:uid="{00000000-0005-0000-0000-0000D65A0000}"/>
    <cellStyle name="Notas 2 2 2 4 13 6" xfId="23241" xr:uid="{00000000-0005-0000-0000-0000D75A0000}"/>
    <cellStyle name="Notas 2 2 2 4 14" xfId="23242" xr:uid="{00000000-0005-0000-0000-0000D85A0000}"/>
    <cellStyle name="Notas 2 2 2 4 14 2" xfId="23243" xr:uid="{00000000-0005-0000-0000-0000D95A0000}"/>
    <cellStyle name="Notas 2 2 2 4 14 3" xfId="23244" xr:uid="{00000000-0005-0000-0000-0000DA5A0000}"/>
    <cellStyle name="Notas 2 2 2 4 14 4" xfId="23245" xr:uid="{00000000-0005-0000-0000-0000DB5A0000}"/>
    <cellStyle name="Notas 2 2 2 4 14 5" xfId="23246" xr:uid="{00000000-0005-0000-0000-0000DC5A0000}"/>
    <cellStyle name="Notas 2 2 2 4 14 6" xfId="23247" xr:uid="{00000000-0005-0000-0000-0000DD5A0000}"/>
    <cellStyle name="Notas 2 2 2 4 15" xfId="23248" xr:uid="{00000000-0005-0000-0000-0000DE5A0000}"/>
    <cellStyle name="Notas 2 2 2 4 15 2" xfId="23249" xr:uid="{00000000-0005-0000-0000-0000DF5A0000}"/>
    <cellStyle name="Notas 2 2 2 4 15 3" xfId="23250" xr:uid="{00000000-0005-0000-0000-0000E05A0000}"/>
    <cellStyle name="Notas 2 2 2 4 15 4" xfId="23251" xr:uid="{00000000-0005-0000-0000-0000E15A0000}"/>
    <cellStyle name="Notas 2 2 2 4 15 5" xfId="23252" xr:uid="{00000000-0005-0000-0000-0000E25A0000}"/>
    <cellStyle name="Notas 2 2 2 4 15 6" xfId="23253" xr:uid="{00000000-0005-0000-0000-0000E35A0000}"/>
    <cellStyle name="Notas 2 2 2 4 16" xfId="23254" xr:uid="{00000000-0005-0000-0000-0000E45A0000}"/>
    <cellStyle name="Notas 2 2 2 4 17" xfId="23255" xr:uid="{00000000-0005-0000-0000-0000E55A0000}"/>
    <cellStyle name="Notas 2 2 2 4 18" xfId="23256" xr:uid="{00000000-0005-0000-0000-0000E65A0000}"/>
    <cellStyle name="Notas 2 2 2 4 19" xfId="23257" xr:uid="{00000000-0005-0000-0000-0000E75A0000}"/>
    <cellStyle name="Notas 2 2 2 4 2" xfId="23258" xr:uid="{00000000-0005-0000-0000-0000E85A0000}"/>
    <cellStyle name="Notas 2 2 2 4 2 10" xfId="23259" xr:uid="{00000000-0005-0000-0000-0000E95A0000}"/>
    <cellStyle name="Notas 2 2 2 4 2 10 2" xfId="23260" xr:uid="{00000000-0005-0000-0000-0000EA5A0000}"/>
    <cellStyle name="Notas 2 2 2 4 2 10 3" xfId="23261" xr:uid="{00000000-0005-0000-0000-0000EB5A0000}"/>
    <cellStyle name="Notas 2 2 2 4 2 10 4" xfId="23262" xr:uid="{00000000-0005-0000-0000-0000EC5A0000}"/>
    <cellStyle name="Notas 2 2 2 4 2 10 5" xfId="23263" xr:uid="{00000000-0005-0000-0000-0000ED5A0000}"/>
    <cellStyle name="Notas 2 2 2 4 2 10 6" xfId="23264" xr:uid="{00000000-0005-0000-0000-0000EE5A0000}"/>
    <cellStyle name="Notas 2 2 2 4 2 11" xfId="23265" xr:uid="{00000000-0005-0000-0000-0000EF5A0000}"/>
    <cellStyle name="Notas 2 2 2 4 2 11 2" xfId="23266" xr:uid="{00000000-0005-0000-0000-0000F05A0000}"/>
    <cellStyle name="Notas 2 2 2 4 2 11 3" xfId="23267" xr:uid="{00000000-0005-0000-0000-0000F15A0000}"/>
    <cellStyle name="Notas 2 2 2 4 2 11 4" xfId="23268" xr:uid="{00000000-0005-0000-0000-0000F25A0000}"/>
    <cellStyle name="Notas 2 2 2 4 2 11 5" xfId="23269" xr:uid="{00000000-0005-0000-0000-0000F35A0000}"/>
    <cellStyle name="Notas 2 2 2 4 2 11 6" xfId="23270" xr:uid="{00000000-0005-0000-0000-0000F45A0000}"/>
    <cellStyle name="Notas 2 2 2 4 2 12" xfId="23271" xr:uid="{00000000-0005-0000-0000-0000F55A0000}"/>
    <cellStyle name="Notas 2 2 2 4 2 12 2" xfId="23272" xr:uid="{00000000-0005-0000-0000-0000F65A0000}"/>
    <cellStyle name="Notas 2 2 2 4 2 12 3" xfId="23273" xr:uid="{00000000-0005-0000-0000-0000F75A0000}"/>
    <cellStyle name="Notas 2 2 2 4 2 12 4" xfId="23274" xr:uid="{00000000-0005-0000-0000-0000F85A0000}"/>
    <cellStyle name="Notas 2 2 2 4 2 12 5" xfId="23275" xr:uid="{00000000-0005-0000-0000-0000F95A0000}"/>
    <cellStyle name="Notas 2 2 2 4 2 12 6" xfId="23276" xr:uid="{00000000-0005-0000-0000-0000FA5A0000}"/>
    <cellStyle name="Notas 2 2 2 4 2 13" xfId="23277" xr:uid="{00000000-0005-0000-0000-0000FB5A0000}"/>
    <cellStyle name="Notas 2 2 2 4 2 13 2" xfId="23278" xr:uid="{00000000-0005-0000-0000-0000FC5A0000}"/>
    <cellStyle name="Notas 2 2 2 4 2 13 3" xfId="23279" xr:uid="{00000000-0005-0000-0000-0000FD5A0000}"/>
    <cellStyle name="Notas 2 2 2 4 2 13 4" xfId="23280" xr:uid="{00000000-0005-0000-0000-0000FE5A0000}"/>
    <cellStyle name="Notas 2 2 2 4 2 13 5" xfId="23281" xr:uid="{00000000-0005-0000-0000-0000FF5A0000}"/>
    <cellStyle name="Notas 2 2 2 4 2 13 6" xfId="23282" xr:uid="{00000000-0005-0000-0000-0000005B0000}"/>
    <cellStyle name="Notas 2 2 2 4 2 14" xfId="23283" xr:uid="{00000000-0005-0000-0000-0000015B0000}"/>
    <cellStyle name="Notas 2 2 2 4 2 14 2" xfId="23284" xr:uid="{00000000-0005-0000-0000-0000025B0000}"/>
    <cellStyle name="Notas 2 2 2 4 2 14 3" xfId="23285" xr:uid="{00000000-0005-0000-0000-0000035B0000}"/>
    <cellStyle name="Notas 2 2 2 4 2 14 4" xfId="23286" xr:uid="{00000000-0005-0000-0000-0000045B0000}"/>
    <cellStyle name="Notas 2 2 2 4 2 14 5" xfId="23287" xr:uid="{00000000-0005-0000-0000-0000055B0000}"/>
    <cellStyle name="Notas 2 2 2 4 2 14 6" xfId="23288" xr:uid="{00000000-0005-0000-0000-0000065B0000}"/>
    <cellStyle name="Notas 2 2 2 4 2 15" xfId="23289" xr:uid="{00000000-0005-0000-0000-0000075B0000}"/>
    <cellStyle name="Notas 2 2 2 4 2 16" xfId="23290" xr:uid="{00000000-0005-0000-0000-0000085B0000}"/>
    <cellStyle name="Notas 2 2 2 4 2 17" xfId="23291" xr:uid="{00000000-0005-0000-0000-0000095B0000}"/>
    <cellStyle name="Notas 2 2 2 4 2 18" xfId="23292" xr:uid="{00000000-0005-0000-0000-00000A5B0000}"/>
    <cellStyle name="Notas 2 2 2 4 2 19" xfId="23293" xr:uid="{00000000-0005-0000-0000-00000B5B0000}"/>
    <cellStyle name="Notas 2 2 2 4 2 2" xfId="23294" xr:uid="{00000000-0005-0000-0000-00000C5B0000}"/>
    <cellStyle name="Notas 2 2 2 4 2 2 10" xfId="23295" xr:uid="{00000000-0005-0000-0000-00000D5B0000}"/>
    <cellStyle name="Notas 2 2 2 4 2 2 10 2" xfId="23296" xr:uid="{00000000-0005-0000-0000-00000E5B0000}"/>
    <cellStyle name="Notas 2 2 2 4 2 2 10 3" xfId="23297" xr:uid="{00000000-0005-0000-0000-00000F5B0000}"/>
    <cellStyle name="Notas 2 2 2 4 2 2 10 4" xfId="23298" xr:uid="{00000000-0005-0000-0000-0000105B0000}"/>
    <cellStyle name="Notas 2 2 2 4 2 2 10 5" xfId="23299" xr:uid="{00000000-0005-0000-0000-0000115B0000}"/>
    <cellStyle name="Notas 2 2 2 4 2 2 10 6" xfId="23300" xr:uid="{00000000-0005-0000-0000-0000125B0000}"/>
    <cellStyle name="Notas 2 2 2 4 2 2 11" xfId="23301" xr:uid="{00000000-0005-0000-0000-0000135B0000}"/>
    <cellStyle name="Notas 2 2 2 4 2 2 11 2" xfId="23302" xr:uid="{00000000-0005-0000-0000-0000145B0000}"/>
    <cellStyle name="Notas 2 2 2 4 2 2 11 3" xfId="23303" xr:uid="{00000000-0005-0000-0000-0000155B0000}"/>
    <cellStyle name="Notas 2 2 2 4 2 2 11 4" xfId="23304" xr:uid="{00000000-0005-0000-0000-0000165B0000}"/>
    <cellStyle name="Notas 2 2 2 4 2 2 11 5" xfId="23305" xr:uid="{00000000-0005-0000-0000-0000175B0000}"/>
    <cellStyle name="Notas 2 2 2 4 2 2 11 6" xfId="23306" xr:uid="{00000000-0005-0000-0000-0000185B0000}"/>
    <cellStyle name="Notas 2 2 2 4 2 2 12" xfId="23307" xr:uid="{00000000-0005-0000-0000-0000195B0000}"/>
    <cellStyle name="Notas 2 2 2 4 2 2 12 2" xfId="23308" xr:uid="{00000000-0005-0000-0000-00001A5B0000}"/>
    <cellStyle name="Notas 2 2 2 4 2 2 12 3" xfId="23309" xr:uid="{00000000-0005-0000-0000-00001B5B0000}"/>
    <cellStyle name="Notas 2 2 2 4 2 2 12 4" xfId="23310" xr:uid="{00000000-0005-0000-0000-00001C5B0000}"/>
    <cellStyle name="Notas 2 2 2 4 2 2 12 5" xfId="23311" xr:uid="{00000000-0005-0000-0000-00001D5B0000}"/>
    <cellStyle name="Notas 2 2 2 4 2 2 12 6" xfId="23312" xr:uid="{00000000-0005-0000-0000-00001E5B0000}"/>
    <cellStyle name="Notas 2 2 2 4 2 2 13" xfId="23313" xr:uid="{00000000-0005-0000-0000-00001F5B0000}"/>
    <cellStyle name="Notas 2 2 2 4 2 2 13 2" xfId="23314" xr:uid="{00000000-0005-0000-0000-0000205B0000}"/>
    <cellStyle name="Notas 2 2 2 4 2 2 13 3" xfId="23315" xr:uid="{00000000-0005-0000-0000-0000215B0000}"/>
    <cellStyle name="Notas 2 2 2 4 2 2 13 4" xfId="23316" xr:uid="{00000000-0005-0000-0000-0000225B0000}"/>
    <cellStyle name="Notas 2 2 2 4 2 2 13 5" xfId="23317" xr:uid="{00000000-0005-0000-0000-0000235B0000}"/>
    <cellStyle name="Notas 2 2 2 4 2 2 13 6" xfId="23318" xr:uid="{00000000-0005-0000-0000-0000245B0000}"/>
    <cellStyle name="Notas 2 2 2 4 2 2 14" xfId="23319" xr:uid="{00000000-0005-0000-0000-0000255B0000}"/>
    <cellStyle name="Notas 2 2 2 4 2 2 14 2" xfId="23320" xr:uid="{00000000-0005-0000-0000-0000265B0000}"/>
    <cellStyle name="Notas 2 2 2 4 2 2 14 3" xfId="23321" xr:uid="{00000000-0005-0000-0000-0000275B0000}"/>
    <cellStyle name="Notas 2 2 2 4 2 2 14 4" xfId="23322" xr:uid="{00000000-0005-0000-0000-0000285B0000}"/>
    <cellStyle name="Notas 2 2 2 4 2 2 14 5" xfId="23323" xr:uid="{00000000-0005-0000-0000-0000295B0000}"/>
    <cellStyle name="Notas 2 2 2 4 2 2 14 6" xfId="23324" xr:uid="{00000000-0005-0000-0000-00002A5B0000}"/>
    <cellStyle name="Notas 2 2 2 4 2 2 15" xfId="23325" xr:uid="{00000000-0005-0000-0000-00002B5B0000}"/>
    <cellStyle name="Notas 2 2 2 4 2 2 16" xfId="23326" xr:uid="{00000000-0005-0000-0000-00002C5B0000}"/>
    <cellStyle name="Notas 2 2 2 4 2 2 17" xfId="23327" xr:uid="{00000000-0005-0000-0000-00002D5B0000}"/>
    <cellStyle name="Notas 2 2 2 4 2 2 18" xfId="23328" xr:uid="{00000000-0005-0000-0000-00002E5B0000}"/>
    <cellStyle name="Notas 2 2 2 4 2 2 19" xfId="23329" xr:uid="{00000000-0005-0000-0000-00002F5B0000}"/>
    <cellStyle name="Notas 2 2 2 4 2 2 2" xfId="23330" xr:uid="{00000000-0005-0000-0000-0000305B0000}"/>
    <cellStyle name="Notas 2 2 2 4 2 2 2 10" xfId="23331" xr:uid="{00000000-0005-0000-0000-0000315B0000}"/>
    <cellStyle name="Notas 2 2 2 4 2 2 2 11" xfId="23332" xr:uid="{00000000-0005-0000-0000-0000325B0000}"/>
    <cellStyle name="Notas 2 2 2 4 2 2 2 12" xfId="23333" xr:uid="{00000000-0005-0000-0000-0000335B0000}"/>
    <cellStyle name="Notas 2 2 2 4 2 2 2 13" xfId="23334" xr:uid="{00000000-0005-0000-0000-0000345B0000}"/>
    <cellStyle name="Notas 2 2 2 4 2 2 2 14" xfId="23335" xr:uid="{00000000-0005-0000-0000-0000355B0000}"/>
    <cellStyle name="Notas 2 2 2 4 2 2 2 15" xfId="23336" xr:uid="{00000000-0005-0000-0000-0000365B0000}"/>
    <cellStyle name="Notas 2 2 2 4 2 2 2 2" xfId="23337" xr:uid="{00000000-0005-0000-0000-0000375B0000}"/>
    <cellStyle name="Notas 2 2 2 4 2 2 2 2 10" xfId="23338" xr:uid="{00000000-0005-0000-0000-0000385B0000}"/>
    <cellStyle name="Notas 2 2 2 4 2 2 2 2 11" xfId="23339" xr:uid="{00000000-0005-0000-0000-0000395B0000}"/>
    <cellStyle name="Notas 2 2 2 4 2 2 2 2 12" xfId="23340" xr:uid="{00000000-0005-0000-0000-00003A5B0000}"/>
    <cellStyle name="Notas 2 2 2 4 2 2 2 2 13" xfId="23341" xr:uid="{00000000-0005-0000-0000-00003B5B0000}"/>
    <cellStyle name="Notas 2 2 2 4 2 2 2 2 2" xfId="23342" xr:uid="{00000000-0005-0000-0000-00003C5B0000}"/>
    <cellStyle name="Notas 2 2 2 4 2 2 2 2 2 2" xfId="23343" xr:uid="{00000000-0005-0000-0000-00003D5B0000}"/>
    <cellStyle name="Notas 2 2 2 4 2 2 2 2 2 3" xfId="23344" xr:uid="{00000000-0005-0000-0000-00003E5B0000}"/>
    <cellStyle name="Notas 2 2 2 4 2 2 2 2 2 4" xfId="23345" xr:uid="{00000000-0005-0000-0000-00003F5B0000}"/>
    <cellStyle name="Notas 2 2 2 4 2 2 2 2 2 5" xfId="23346" xr:uid="{00000000-0005-0000-0000-0000405B0000}"/>
    <cellStyle name="Notas 2 2 2 4 2 2 2 2 2 6" xfId="23347" xr:uid="{00000000-0005-0000-0000-0000415B0000}"/>
    <cellStyle name="Notas 2 2 2 4 2 2 2 2 3" xfId="23348" xr:uid="{00000000-0005-0000-0000-0000425B0000}"/>
    <cellStyle name="Notas 2 2 2 4 2 2 2 2 3 2" xfId="23349" xr:uid="{00000000-0005-0000-0000-0000435B0000}"/>
    <cellStyle name="Notas 2 2 2 4 2 2 2 2 3 3" xfId="23350" xr:uid="{00000000-0005-0000-0000-0000445B0000}"/>
    <cellStyle name="Notas 2 2 2 4 2 2 2 2 3 4" xfId="23351" xr:uid="{00000000-0005-0000-0000-0000455B0000}"/>
    <cellStyle name="Notas 2 2 2 4 2 2 2 2 3 5" xfId="23352" xr:uid="{00000000-0005-0000-0000-0000465B0000}"/>
    <cellStyle name="Notas 2 2 2 4 2 2 2 2 3 6" xfId="23353" xr:uid="{00000000-0005-0000-0000-0000475B0000}"/>
    <cellStyle name="Notas 2 2 2 4 2 2 2 2 4" xfId="23354" xr:uid="{00000000-0005-0000-0000-0000485B0000}"/>
    <cellStyle name="Notas 2 2 2 4 2 2 2 2 4 2" xfId="23355" xr:uid="{00000000-0005-0000-0000-0000495B0000}"/>
    <cellStyle name="Notas 2 2 2 4 2 2 2 2 4 3" xfId="23356" xr:uid="{00000000-0005-0000-0000-00004A5B0000}"/>
    <cellStyle name="Notas 2 2 2 4 2 2 2 2 4 4" xfId="23357" xr:uid="{00000000-0005-0000-0000-00004B5B0000}"/>
    <cellStyle name="Notas 2 2 2 4 2 2 2 2 4 5" xfId="23358" xr:uid="{00000000-0005-0000-0000-00004C5B0000}"/>
    <cellStyle name="Notas 2 2 2 4 2 2 2 2 4 6" xfId="23359" xr:uid="{00000000-0005-0000-0000-00004D5B0000}"/>
    <cellStyle name="Notas 2 2 2 4 2 2 2 2 5" xfId="23360" xr:uid="{00000000-0005-0000-0000-00004E5B0000}"/>
    <cellStyle name="Notas 2 2 2 4 2 2 2 2 5 2" xfId="23361" xr:uid="{00000000-0005-0000-0000-00004F5B0000}"/>
    <cellStyle name="Notas 2 2 2 4 2 2 2 2 5 3" xfId="23362" xr:uid="{00000000-0005-0000-0000-0000505B0000}"/>
    <cellStyle name="Notas 2 2 2 4 2 2 2 2 5 4" xfId="23363" xr:uid="{00000000-0005-0000-0000-0000515B0000}"/>
    <cellStyle name="Notas 2 2 2 4 2 2 2 2 5 5" xfId="23364" xr:uid="{00000000-0005-0000-0000-0000525B0000}"/>
    <cellStyle name="Notas 2 2 2 4 2 2 2 2 5 6" xfId="23365" xr:uid="{00000000-0005-0000-0000-0000535B0000}"/>
    <cellStyle name="Notas 2 2 2 4 2 2 2 2 6" xfId="23366" xr:uid="{00000000-0005-0000-0000-0000545B0000}"/>
    <cellStyle name="Notas 2 2 2 4 2 2 2 2 6 2" xfId="23367" xr:uid="{00000000-0005-0000-0000-0000555B0000}"/>
    <cellStyle name="Notas 2 2 2 4 2 2 2 2 6 3" xfId="23368" xr:uid="{00000000-0005-0000-0000-0000565B0000}"/>
    <cellStyle name="Notas 2 2 2 4 2 2 2 2 6 4" xfId="23369" xr:uid="{00000000-0005-0000-0000-0000575B0000}"/>
    <cellStyle name="Notas 2 2 2 4 2 2 2 2 6 5" xfId="23370" xr:uid="{00000000-0005-0000-0000-0000585B0000}"/>
    <cellStyle name="Notas 2 2 2 4 2 2 2 2 6 6" xfId="23371" xr:uid="{00000000-0005-0000-0000-0000595B0000}"/>
    <cellStyle name="Notas 2 2 2 4 2 2 2 2 7" xfId="23372" xr:uid="{00000000-0005-0000-0000-00005A5B0000}"/>
    <cellStyle name="Notas 2 2 2 4 2 2 2 2 7 2" xfId="23373" xr:uid="{00000000-0005-0000-0000-00005B5B0000}"/>
    <cellStyle name="Notas 2 2 2 4 2 2 2 2 7 3" xfId="23374" xr:uid="{00000000-0005-0000-0000-00005C5B0000}"/>
    <cellStyle name="Notas 2 2 2 4 2 2 2 2 7 4" xfId="23375" xr:uid="{00000000-0005-0000-0000-00005D5B0000}"/>
    <cellStyle name="Notas 2 2 2 4 2 2 2 2 7 5" xfId="23376" xr:uid="{00000000-0005-0000-0000-00005E5B0000}"/>
    <cellStyle name="Notas 2 2 2 4 2 2 2 2 7 6" xfId="23377" xr:uid="{00000000-0005-0000-0000-00005F5B0000}"/>
    <cellStyle name="Notas 2 2 2 4 2 2 2 2 8" xfId="23378" xr:uid="{00000000-0005-0000-0000-0000605B0000}"/>
    <cellStyle name="Notas 2 2 2 4 2 2 2 2 8 2" xfId="23379" xr:uid="{00000000-0005-0000-0000-0000615B0000}"/>
    <cellStyle name="Notas 2 2 2 4 2 2 2 2 8 3" xfId="23380" xr:uid="{00000000-0005-0000-0000-0000625B0000}"/>
    <cellStyle name="Notas 2 2 2 4 2 2 2 2 8 4" xfId="23381" xr:uid="{00000000-0005-0000-0000-0000635B0000}"/>
    <cellStyle name="Notas 2 2 2 4 2 2 2 2 8 5" xfId="23382" xr:uid="{00000000-0005-0000-0000-0000645B0000}"/>
    <cellStyle name="Notas 2 2 2 4 2 2 2 2 8 6" xfId="23383" xr:uid="{00000000-0005-0000-0000-0000655B0000}"/>
    <cellStyle name="Notas 2 2 2 4 2 2 2 2 9" xfId="23384" xr:uid="{00000000-0005-0000-0000-0000665B0000}"/>
    <cellStyle name="Notas 2 2 2 4 2 2 2 3" xfId="23385" xr:uid="{00000000-0005-0000-0000-0000675B0000}"/>
    <cellStyle name="Notas 2 2 2 4 2 2 2 3 2" xfId="23386" xr:uid="{00000000-0005-0000-0000-0000685B0000}"/>
    <cellStyle name="Notas 2 2 2 4 2 2 2 3 3" xfId="23387" xr:uid="{00000000-0005-0000-0000-0000695B0000}"/>
    <cellStyle name="Notas 2 2 2 4 2 2 2 3 4" xfId="23388" xr:uid="{00000000-0005-0000-0000-00006A5B0000}"/>
    <cellStyle name="Notas 2 2 2 4 2 2 2 3 5" xfId="23389" xr:uid="{00000000-0005-0000-0000-00006B5B0000}"/>
    <cellStyle name="Notas 2 2 2 4 2 2 2 3 6" xfId="23390" xr:uid="{00000000-0005-0000-0000-00006C5B0000}"/>
    <cellStyle name="Notas 2 2 2 4 2 2 2 4" xfId="23391" xr:uid="{00000000-0005-0000-0000-00006D5B0000}"/>
    <cellStyle name="Notas 2 2 2 4 2 2 2 4 2" xfId="23392" xr:uid="{00000000-0005-0000-0000-00006E5B0000}"/>
    <cellStyle name="Notas 2 2 2 4 2 2 2 4 3" xfId="23393" xr:uid="{00000000-0005-0000-0000-00006F5B0000}"/>
    <cellStyle name="Notas 2 2 2 4 2 2 2 4 4" xfId="23394" xr:uid="{00000000-0005-0000-0000-0000705B0000}"/>
    <cellStyle name="Notas 2 2 2 4 2 2 2 4 5" xfId="23395" xr:uid="{00000000-0005-0000-0000-0000715B0000}"/>
    <cellStyle name="Notas 2 2 2 4 2 2 2 4 6" xfId="23396" xr:uid="{00000000-0005-0000-0000-0000725B0000}"/>
    <cellStyle name="Notas 2 2 2 4 2 2 2 5" xfId="23397" xr:uid="{00000000-0005-0000-0000-0000735B0000}"/>
    <cellStyle name="Notas 2 2 2 4 2 2 2 5 2" xfId="23398" xr:uid="{00000000-0005-0000-0000-0000745B0000}"/>
    <cellStyle name="Notas 2 2 2 4 2 2 2 5 3" xfId="23399" xr:uid="{00000000-0005-0000-0000-0000755B0000}"/>
    <cellStyle name="Notas 2 2 2 4 2 2 2 5 4" xfId="23400" xr:uid="{00000000-0005-0000-0000-0000765B0000}"/>
    <cellStyle name="Notas 2 2 2 4 2 2 2 5 5" xfId="23401" xr:uid="{00000000-0005-0000-0000-0000775B0000}"/>
    <cellStyle name="Notas 2 2 2 4 2 2 2 5 6" xfId="23402" xr:uid="{00000000-0005-0000-0000-0000785B0000}"/>
    <cellStyle name="Notas 2 2 2 4 2 2 2 6" xfId="23403" xr:uid="{00000000-0005-0000-0000-0000795B0000}"/>
    <cellStyle name="Notas 2 2 2 4 2 2 2 6 2" xfId="23404" xr:uid="{00000000-0005-0000-0000-00007A5B0000}"/>
    <cellStyle name="Notas 2 2 2 4 2 2 2 6 3" xfId="23405" xr:uid="{00000000-0005-0000-0000-00007B5B0000}"/>
    <cellStyle name="Notas 2 2 2 4 2 2 2 6 4" xfId="23406" xr:uid="{00000000-0005-0000-0000-00007C5B0000}"/>
    <cellStyle name="Notas 2 2 2 4 2 2 2 6 5" xfId="23407" xr:uid="{00000000-0005-0000-0000-00007D5B0000}"/>
    <cellStyle name="Notas 2 2 2 4 2 2 2 6 6" xfId="23408" xr:uid="{00000000-0005-0000-0000-00007E5B0000}"/>
    <cellStyle name="Notas 2 2 2 4 2 2 2 7" xfId="23409" xr:uid="{00000000-0005-0000-0000-00007F5B0000}"/>
    <cellStyle name="Notas 2 2 2 4 2 2 2 7 2" xfId="23410" xr:uid="{00000000-0005-0000-0000-0000805B0000}"/>
    <cellStyle name="Notas 2 2 2 4 2 2 2 7 3" xfId="23411" xr:uid="{00000000-0005-0000-0000-0000815B0000}"/>
    <cellStyle name="Notas 2 2 2 4 2 2 2 7 4" xfId="23412" xr:uid="{00000000-0005-0000-0000-0000825B0000}"/>
    <cellStyle name="Notas 2 2 2 4 2 2 2 7 5" xfId="23413" xr:uid="{00000000-0005-0000-0000-0000835B0000}"/>
    <cellStyle name="Notas 2 2 2 4 2 2 2 7 6" xfId="23414" xr:uid="{00000000-0005-0000-0000-0000845B0000}"/>
    <cellStyle name="Notas 2 2 2 4 2 2 2 8" xfId="23415" xr:uid="{00000000-0005-0000-0000-0000855B0000}"/>
    <cellStyle name="Notas 2 2 2 4 2 2 2 8 2" xfId="23416" xr:uid="{00000000-0005-0000-0000-0000865B0000}"/>
    <cellStyle name="Notas 2 2 2 4 2 2 2 8 3" xfId="23417" xr:uid="{00000000-0005-0000-0000-0000875B0000}"/>
    <cellStyle name="Notas 2 2 2 4 2 2 2 8 4" xfId="23418" xr:uid="{00000000-0005-0000-0000-0000885B0000}"/>
    <cellStyle name="Notas 2 2 2 4 2 2 2 8 5" xfId="23419" xr:uid="{00000000-0005-0000-0000-0000895B0000}"/>
    <cellStyle name="Notas 2 2 2 4 2 2 2 8 6" xfId="23420" xr:uid="{00000000-0005-0000-0000-00008A5B0000}"/>
    <cellStyle name="Notas 2 2 2 4 2 2 2 9" xfId="23421" xr:uid="{00000000-0005-0000-0000-00008B5B0000}"/>
    <cellStyle name="Notas 2 2 2 4 2 2 2 9 2" xfId="23422" xr:uid="{00000000-0005-0000-0000-00008C5B0000}"/>
    <cellStyle name="Notas 2 2 2 4 2 2 2 9 3" xfId="23423" xr:uid="{00000000-0005-0000-0000-00008D5B0000}"/>
    <cellStyle name="Notas 2 2 2 4 2 2 2 9 4" xfId="23424" xr:uid="{00000000-0005-0000-0000-00008E5B0000}"/>
    <cellStyle name="Notas 2 2 2 4 2 2 2 9 5" xfId="23425" xr:uid="{00000000-0005-0000-0000-00008F5B0000}"/>
    <cellStyle name="Notas 2 2 2 4 2 2 2 9 6" xfId="23426" xr:uid="{00000000-0005-0000-0000-0000905B0000}"/>
    <cellStyle name="Notas 2 2 2 4 2 2 20" xfId="23427" xr:uid="{00000000-0005-0000-0000-0000915B0000}"/>
    <cellStyle name="Notas 2 2 2 4 2 2 3" xfId="23428" xr:uid="{00000000-0005-0000-0000-0000925B0000}"/>
    <cellStyle name="Notas 2 2 2 4 2 2 3 10" xfId="23429" xr:uid="{00000000-0005-0000-0000-0000935B0000}"/>
    <cellStyle name="Notas 2 2 2 4 2 2 3 11" xfId="23430" xr:uid="{00000000-0005-0000-0000-0000945B0000}"/>
    <cellStyle name="Notas 2 2 2 4 2 2 3 12" xfId="23431" xr:uid="{00000000-0005-0000-0000-0000955B0000}"/>
    <cellStyle name="Notas 2 2 2 4 2 2 3 13" xfId="23432" xr:uid="{00000000-0005-0000-0000-0000965B0000}"/>
    <cellStyle name="Notas 2 2 2 4 2 2 3 14" xfId="23433" xr:uid="{00000000-0005-0000-0000-0000975B0000}"/>
    <cellStyle name="Notas 2 2 2 4 2 2 3 2" xfId="23434" xr:uid="{00000000-0005-0000-0000-0000985B0000}"/>
    <cellStyle name="Notas 2 2 2 4 2 2 3 2 2" xfId="23435" xr:uid="{00000000-0005-0000-0000-0000995B0000}"/>
    <cellStyle name="Notas 2 2 2 4 2 2 3 2 3" xfId="23436" xr:uid="{00000000-0005-0000-0000-00009A5B0000}"/>
    <cellStyle name="Notas 2 2 2 4 2 2 3 2 4" xfId="23437" xr:uid="{00000000-0005-0000-0000-00009B5B0000}"/>
    <cellStyle name="Notas 2 2 2 4 2 2 3 2 5" xfId="23438" xr:uid="{00000000-0005-0000-0000-00009C5B0000}"/>
    <cellStyle name="Notas 2 2 2 4 2 2 3 2 6" xfId="23439" xr:uid="{00000000-0005-0000-0000-00009D5B0000}"/>
    <cellStyle name="Notas 2 2 2 4 2 2 3 3" xfId="23440" xr:uid="{00000000-0005-0000-0000-00009E5B0000}"/>
    <cellStyle name="Notas 2 2 2 4 2 2 3 3 2" xfId="23441" xr:uid="{00000000-0005-0000-0000-00009F5B0000}"/>
    <cellStyle name="Notas 2 2 2 4 2 2 3 3 3" xfId="23442" xr:uid="{00000000-0005-0000-0000-0000A05B0000}"/>
    <cellStyle name="Notas 2 2 2 4 2 2 3 3 4" xfId="23443" xr:uid="{00000000-0005-0000-0000-0000A15B0000}"/>
    <cellStyle name="Notas 2 2 2 4 2 2 3 3 5" xfId="23444" xr:uid="{00000000-0005-0000-0000-0000A25B0000}"/>
    <cellStyle name="Notas 2 2 2 4 2 2 3 3 6" xfId="23445" xr:uid="{00000000-0005-0000-0000-0000A35B0000}"/>
    <cellStyle name="Notas 2 2 2 4 2 2 3 4" xfId="23446" xr:uid="{00000000-0005-0000-0000-0000A45B0000}"/>
    <cellStyle name="Notas 2 2 2 4 2 2 3 4 2" xfId="23447" xr:uid="{00000000-0005-0000-0000-0000A55B0000}"/>
    <cellStyle name="Notas 2 2 2 4 2 2 3 4 3" xfId="23448" xr:uid="{00000000-0005-0000-0000-0000A65B0000}"/>
    <cellStyle name="Notas 2 2 2 4 2 2 3 4 4" xfId="23449" xr:uid="{00000000-0005-0000-0000-0000A75B0000}"/>
    <cellStyle name="Notas 2 2 2 4 2 2 3 4 5" xfId="23450" xr:uid="{00000000-0005-0000-0000-0000A85B0000}"/>
    <cellStyle name="Notas 2 2 2 4 2 2 3 4 6" xfId="23451" xr:uid="{00000000-0005-0000-0000-0000A95B0000}"/>
    <cellStyle name="Notas 2 2 2 4 2 2 3 5" xfId="23452" xr:uid="{00000000-0005-0000-0000-0000AA5B0000}"/>
    <cellStyle name="Notas 2 2 2 4 2 2 3 5 2" xfId="23453" xr:uid="{00000000-0005-0000-0000-0000AB5B0000}"/>
    <cellStyle name="Notas 2 2 2 4 2 2 3 5 3" xfId="23454" xr:uid="{00000000-0005-0000-0000-0000AC5B0000}"/>
    <cellStyle name="Notas 2 2 2 4 2 2 3 5 4" xfId="23455" xr:uid="{00000000-0005-0000-0000-0000AD5B0000}"/>
    <cellStyle name="Notas 2 2 2 4 2 2 3 5 5" xfId="23456" xr:uid="{00000000-0005-0000-0000-0000AE5B0000}"/>
    <cellStyle name="Notas 2 2 2 4 2 2 3 5 6" xfId="23457" xr:uid="{00000000-0005-0000-0000-0000AF5B0000}"/>
    <cellStyle name="Notas 2 2 2 4 2 2 3 6" xfId="23458" xr:uid="{00000000-0005-0000-0000-0000B05B0000}"/>
    <cellStyle name="Notas 2 2 2 4 2 2 3 6 2" xfId="23459" xr:uid="{00000000-0005-0000-0000-0000B15B0000}"/>
    <cellStyle name="Notas 2 2 2 4 2 2 3 6 3" xfId="23460" xr:uid="{00000000-0005-0000-0000-0000B25B0000}"/>
    <cellStyle name="Notas 2 2 2 4 2 2 3 6 4" xfId="23461" xr:uid="{00000000-0005-0000-0000-0000B35B0000}"/>
    <cellStyle name="Notas 2 2 2 4 2 2 3 6 5" xfId="23462" xr:uid="{00000000-0005-0000-0000-0000B45B0000}"/>
    <cellStyle name="Notas 2 2 2 4 2 2 3 6 6" xfId="23463" xr:uid="{00000000-0005-0000-0000-0000B55B0000}"/>
    <cellStyle name="Notas 2 2 2 4 2 2 3 7" xfId="23464" xr:uid="{00000000-0005-0000-0000-0000B65B0000}"/>
    <cellStyle name="Notas 2 2 2 4 2 2 3 7 2" xfId="23465" xr:uid="{00000000-0005-0000-0000-0000B75B0000}"/>
    <cellStyle name="Notas 2 2 2 4 2 2 3 7 3" xfId="23466" xr:uid="{00000000-0005-0000-0000-0000B85B0000}"/>
    <cellStyle name="Notas 2 2 2 4 2 2 3 7 4" xfId="23467" xr:uid="{00000000-0005-0000-0000-0000B95B0000}"/>
    <cellStyle name="Notas 2 2 2 4 2 2 3 7 5" xfId="23468" xr:uid="{00000000-0005-0000-0000-0000BA5B0000}"/>
    <cellStyle name="Notas 2 2 2 4 2 2 3 7 6" xfId="23469" xr:uid="{00000000-0005-0000-0000-0000BB5B0000}"/>
    <cellStyle name="Notas 2 2 2 4 2 2 3 8" xfId="23470" xr:uid="{00000000-0005-0000-0000-0000BC5B0000}"/>
    <cellStyle name="Notas 2 2 2 4 2 2 3 8 2" xfId="23471" xr:uid="{00000000-0005-0000-0000-0000BD5B0000}"/>
    <cellStyle name="Notas 2 2 2 4 2 2 3 8 3" xfId="23472" xr:uid="{00000000-0005-0000-0000-0000BE5B0000}"/>
    <cellStyle name="Notas 2 2 2 4 2 2 3 8 4" xfId="23473" xr:uid="{00000000-0005-0000-0000-0000BF5B0000}"/>
    <cellStyle name="Notas 2 2 2 4 2 2 3 8 5" xfId="23474" xr:uid="{00000000-0005-0000-0000-0000C05B0000}"/>
    <cellStyle name="Notas 2 2 2 4 2 2 3 8 6" xfId="23475" xr:uid="{00000000-0005-0000-0000-0000C15B0000}"/>
    <cellStyle name="Notas 2 2 2 4 2 2 3 9" xfId="23476" xr:uid="{00000000-0005-0000-0000-0000C25B0000}"/>
    <cellStyle name="Notas 2 2 2 4 2 2 4" xfId="23477" xr:uid="{00000000-0005-0000-0000-0000C35B0000}"/>
    <cellStyle name="Notas 2 2 2 4 2 2 4 10" xfId="23478" xr:uid="{00000000-0005-0000-0000-0000C45B0000}"/>
    <cellStyle name="Notas 2 2 2 4 2 2 4 11" xfId="23479" xr:uid="{00000000-0005-0000-0000-0000C55B0000}"/>
    <cellStyle name="Notas 2 2 2 4 2 2 4 12" xfId="23480" xr:uid="{00000000-0005-0000-0000-0000C65B0000}"/>
    <cellStyle name="Notas 2 2 2 4 2 2 4 13" xfId="23481" xr:uid="{00000000-0005-0000-0000-0000C75B0000}"/>
    <cellStyle name="Notas 2 2 2 4 2 2 4 2" xfId="23482" xr:uid="{00000000-0005-0000-0000-0000C85B0000}"/>
    <cellStyle name="Notas 2 2 2 4 2 2 4 2 2" xfId="23483" xr:uid="{00000000-0005-0000-0000-0000C95B0000}"/>
    <cellStyle name="Notas 2 2 2 4 2 2 4 2 3" xfId="23484" xr:uid="{00000000-0005-0000-0000-0000CA5B0000}"/>
    <cellStyle name="Notas 2 2 2 4 2 2 4 2 4" xfId="23485" xr:uid="{00000000-0005-0000-0000-0000CB5B0000}"/>
    <cellStyle name="Notas 2 2 2 4 2 2 4 2 5" xfId="23486" xr:uid="{00000000-0005-0000-0000-0000CC5B0000}"/>
    <cellStyle name="Notas 2 2 2 4 2 2 4 2 6" xfId="23487" xr:uid="{00000000-0005-0000-0000-0000CD5B0000}"/>
    <cellStyle name="Notas 2 2 2 4 2 2 4 3" xfId="23488" xr:uid="{00000000-0005-0000-0000-0000CE5B0000}"/>
    <cellStyle name="Notas 2 2 2 4 2 2 4 3 2" xfId="23489" xr:uid="{00000000-0005-0000-0000-0000CF5B0000}"/>
    <cellStyle name="Notas 2 2 2 4 2 2 4 3 3" xfId="23490" xr:uid="{00000000-0005-0000-0000-0000D05B0000}"/>
    <cellStyle name="Notas 2 2 2 4 2 2 4 3 4" xfId="23491" xr:uid="{00000000-0005-0000-0000-0000D15B0000}"/>
    <cellStyle name="Notas 2 2 2 4 2 2 4 3 5" xfId="23492" xr:uid="{00000000-0005-0000-0000-0000D25B0000}"/>
    <cellStyle name="Notas 2 2 2 4 2 2 4 3 6" xfId="23493" xr:uid="{00000000-0005-0000-0000-0000D35B0000}"/>
    <cellStyle name="Notas 2 2 2 4 2 2 4 4" xfId="23494" xr:uid="{00000000-0005-0000-0000-0000D45B0000}"/>
    <cellStyle name="Notas 2 2 2 4 2 2 4 4 2" xfId="23495" xr:uid="{00000000-0005-0000-0000-0000D55B0000}"/>
    <cellStyle name="Notas 2 2 2 4 2 2 4 4 3" xfId="23496" xr:uid="{00000000-0005-0000-0000-0000D65B0000}"/>
    <cellStyle name="Notas 2 2 2 4 2 2 4 4 4" xfId="23497" xr:uid="{00000000-0005-0000-0000-0000D75B0000}"/>
    <cellStyle name="Notas 2 2 2 4 2 2 4 4 5" xfId="23498" xr:uid="{00000000-0005-0000-0000-0000D85B0000}"/>
    <cellStyle name="Notas 2 2 2 4 2 2 4 4 6" xfId="23499" xr:uid="{00000000-0005-0000-0000-0000D95B0000}"/>
    <cellStyle name="Notas 2 2 2 4 2 2 4 5" xfId="23500" xr:uid="{00000000-0005-0000-0000-0000DA5B0000}"/>
    <cellStyle name="Notas 2 2 2 4 2 2 4 5 2" xfId="23501" xr:uid="{00000000-0005-0000-0000-0000DB5B0000}"/>
    <cellStyle name="Notas 2 2 2 4 2 2 4 5 3" xfId="23502" xr:uid="{00000000-0005-0000-0000-0000DC5B0000}"/>
    <cellStyle name="Notas 2 2 2 4 2 2 4 5 4" xfId="23503" xr:uid="{00000000-0005-0000-0000-0000DD5B0000}"/>
    <cellStyle name="Notas 2 2 2 4 2 2 4 5 5" xfId="23504" xr:uid="{00000000-0005-0000-0000-0000DE5B0000}"/>
    <cellStyle name="Notas 2 2 2 4 2 2 4 5 6" xfId="23505" xr:uid="{00000000-0005-0000-0000-0000DF5B0000}"/>
    <cellStyle name="Notas 2 2 2 4 2 2 4 6" xfId="23506" xr:uid="{00000000-0005-0000-0000-0000E05B0000}"/>
    <cellStyle name="Notas 2 2 2 4 2 2 4 6 2" xfId="23507" xr:uid="{00000000-0005-0000-0000-0000E15B0000}"/>
    <cellStyle name="Notas 2 2 2 4 2 2 4 6 3" xfId="23508" xr:uid="{00000000-0005-0000-0000-0000E25B0000}"/>
    <cellStyle name="Notas 2 2 2 4 2 2 4 6 4" xfId="23509" xr:uid="{00000000-0005-0000-0000-0000E35B0000}"/>
    <cellStyle name="Notas 2 2 2 4 2 2 4 6 5" xfId="23510" xr:uid="{00000000-0005-0000-0000-0000E45B0000}"/>
    <cellStyle name="Notas 2 2 2 4 2 2 4 6 6" xfId="23511" xr:uid="{00000000-0005-0000-0000-0000E55B0000}"/>
    <cellStyle name="Notas 2 2 2 4 2 2 4 7" xfId="23512" xr:uid="{00000000-0005-0000-0000-0000E65B0000}"/>
    <cellStyle name="Notas 2 2 2 4 2 2 4 7 2" xfId="23513" xr:uid="{00000000-0005-0000-0000-0000E75B0000}"/>
    <cellStyle name="Notas 2 2 2 4 2 2 4 7 3" xfId="23514" xr:uid="{00000000-0005-0000-0000-0000E85B0000}"/>
    <cellStyle name="Notas 2 2 2 4 2 2 4 7 4" xfId="23515" xr:uid="{00000000-0005-0000-0000-0000E95B0000}"/>
    <cellStyle name="Notas 2 2 2 4 2 2 4 7 5" xfId="23516" xr:uid="{00000000-0005-0000-0000-0000EA5B0000}"/>
    <cellStyle name="Notas 2 2 2 4 2 2 4 7 6" xfId="23517" xr:uid="{00000000-0005-0000-0000-0000EB5B0000}"/>
    <cellStyle name="Notas 2 2 2 4 2 2 4 8" xfId="23518" xr:uid="{00000000-0005-0000-0000-0000EC5B0000}"/>
    <cellStyle name="Notas 2 2 2 4 2 2 4 8 2" xfId="23519" xr:uid="{00000000-0005-0000-0000-0000ED5B0000}"/>
    <cellStyle name="Notas 2 2 2 4 2 2 4 8 3" xfId="23520" xr:uid="{00000000-0005-0000-0000-0000EE5B0000}"/>
    <cellStyle name="Notas 2 2 2 4 2 2 4 8 4" xfId="23521" xr:uid="{00000000-0005-0000-0000-0000EF5B0000}"/>
    <cellStyle name="Notas 2 2 2 4 2 2 4 8 5" xfId="23522" xr:uid="{00000000-0005-0000-0000-0000F05B0000}"/>
    <cellStyle name="Notas 2 2 2 4 2 2 4 8 6" xfId="23523" xr:uid="{00000000-0005-0000-0000-0000F15B0000}"/>
    <cellStyle name="Notas 2 2 2 4 2 2 4 9" xfId="23524" xr:uid="{00000000-0005-0000-0000-0000F25B0000}"/>
    <cellStyle name="Notas 2 2 2 4 2 2 5" xfId="23525" xr:uid="{00000000-0005-0000-0000-0000F35B0000}"/>
    <cellStyle name="Notas 2 2 2 4 2 2 5 10" xfId="23526" xr:uid="{00000000-0005-0000-0000-0000F45B0000}"/>
    <cellStyle name="Notas 2 2 2 4 2 2 5 11" xfId="23527" xr:uid="{00000000-0005-0000-0000-0000F55B0000}"/>
    <cellStyle name="Notas 2 2 2 4 2 2 5 12" xfId="23528" xr:uid="{00000000-0005-0000-0000-0000F65B0000}"/>
    <cellStyle name="Notas 2 2 2 4 2 2 5 13" xfId="23529" xr:uid="{00000000-0005-0000-0000-0000F75B0000}"/>
    <cellStyle name="Notas 2 2 2 4 2 2 5 2" xfId="23530" xr:uid="{00000000-0005-0000-0000-0000F85B0000}"/>
    <cellStyle name="Notas 2 2 2 4 2 2 5 2 2" xfId="23531" xr:uid="{00000000-0005-0000-0000-0000F95B0000}"/>
    <cellStyle name="Notas 2 2 2 4 2 2 5 2 3" xfId="23532" xr:uid="{00000000-0005-0000-0000-0000FA5B0000}"/>
    <cellStyle name="Notas 2 2 2 4 2 2 5 2 4" xfId="23533" xr:uid="{00000000-0005-0000-0000-0000FB5B0000}"/>
    <cellStyle name="Notas 2 2 2 4 2 2 5 2 5" xfId="23534" xr:uid="{00000000-0005-0000-0000-0000FC5B0000}"/>
    <cellStyle name="Notas 2 2 2 4 2 2 5 2 6" xfId="23535" xr:uid="{00000000-0005-0000-0000-0000FD5B0000}"/>
    <cellStyle name="Notas 2 2 2 4 2 2 5 3" xfId="23536" xr:uid="{00000000-0005-0000-0000-0000FE5B0000}"/>
    <cellStyle name="Notas 2 2 2 4 2 2 5 3 2" xfId="23537" xr:uid="{00000000-0005-0000-0000-0000FF5B0000}"/>
    <cellStyle name="Notas 2 2 2 4 2 2 5 3 3" xfId="23538" xr:uid="{00000000-0005-0000-0000-0000005C0000}"/>
    <cellStyle name="Notas 2 2 2 4 2 2 5 3 4" xfId="23539" xr:uid="{00000000-0005-0000-0000-0000015C0000}"/>
    <cellStyle name="Notas 2 2 2 4 2 2 5 3 5" xfId="23540" xr:uid="{00000000-0005-0000-0000-0000025C0000}"/>
    <cellStyle name="Notas 2 2 2 4 2 2 5 3 6" xfId="23541" xr:uid="{00000000-0005-0000-0000-0000035C0000}"/>
    <cellStyle name="Notas 2 2 2 4 2 2 5 4" xfId="23542" xr:uid="{00000000-0005-0000-0000-0000045C0000}"/>
    <cellStyle name="Notas 2 2 2 4 2 2 5 4 2" xfId="23543" xr:uid="{00000000-0005-0000-0000-0000055C0000}"/>
    <cellStyle name="Notas 2 2 2 4 2 2 5 4 3" xfId="23544" xr:uid="{00000000-0005-0000-0000-0000065C0000}"/>
    <cellStyle name="Notas 2 2 2 4 2 2 5 4 4" xfId="23545" xr:uid="{00000000-0005-0000-0000-0000075C0000}"/>
    <cellStyle name="Notas 2 2 2 4 2 2 5 4 5" xfId="23546" xr:uid="{00000000-0005-0000-0000-0000085C0000}"/>
    <cellStyle name="Notas 2 2 2 4 2 2 5 4 6" xfId="23547" xr:uid="{00000000-0005-0000-0000-0000095C0000}"/>
    <cellStyle name="Notas 2 2 2 4 2 2 5 5" xfId="23548" xr:uid="{00000000-0005-0000-0000-00000A5C0000}"/>
    <cellStyle name="Notas 2 2 2 4 2 2 5 5 2" xfId="23549" xr:uid="{00000000-0005-0000-0000-00000B5C0000}"/>
    <cellStyle name="Notas 2 2 2 4 2 2 5 5 3" xfId="23550" xr:uid="{00000000-0005-0000-0000-00000C5C0000}"/>
    <cellStyle name="Notas 2 2 2 4 2 2 5 5 4" xfId="23551" xr:uid="{00000000-0005-0000-0000-00000D5C0000}"/>
    <cellStyle name="Notas 2 2 2 4 2 2 5 5 5" xfId="23552" xr:uid="{00000000-0005-0000-0000-00000E5C0000}"/>
    <cellStyle name="Notas 2 2 2 4 2 2 5 5 6" xfId="23553" xr:uid="{00000000-0005-0000-0000-00000F5C0000}"/>
    <cellStyle name="Notas 2 2 2 4 2 2 5 6" xfId="23554" xr:uid="{00000000-0005-0000-0000-0000105C0000}"/>
    <cellStyle name="Notas 2 2 2 4 2 2 5 6 2" xfId="23555" xr:uid="{00000000-0005-0000-0000-0000115C0000}"/>
    <cellStyle name="Notas 2 2 2 4 2 2 5 6 3" xfId="23556" xr:uid="{00000000-0005-0000-0000-0000125C0000}"/>
    <cellStyle name="Notas 2 2 2 4 2 2 5 6 4" xfId="23557" xr:uid="{00000000-0005-0000-0000-0000135C0000}"/>
    <cellStyle name="Notas 2 2 2 4 2 2 5 6 5" xfId="23558" xr:uid="{00000000-0005-0000-0000-0000145C0000}"/>
    <cellStyle name="Notas 2 2 2 4 2 2 5 6 6" xfId="23559" xr:uid="{00000000-0005-0000-0000-0000155C0000}"/>
    <cellStyle name="Notas 2 2 2 4 2 2 5 7" xfId="23560" xr:uid="{00000000-0005-0000-0000-0000165C0000}"/>
    <cellStyle name="Notas 2 2 2 4 2 2 5 7 2" xfId="23561" xr:uid="{00000000-0005-0000-0000-0000175C0000}"/>
    <cellStyle name="Notas 2 2 2 4 2 2 5 7 3" xfId="23562" xr:uid="{00000000-0005-0000-0000-0000185C0000}"/>
    <cellStyle name="Notas 2 2 2 4 2 2 5 7 4" xfId="23563" xr:uid="{00000000-0005-0000-0000-0000195C0000}"/>
    <cellStyle name="Notas 2 2 2 4 2 2 5 7 5" xfId="23564" xr:uid="{00000000-0005-0000-0000-00001A5C0000}"/>
    <cellStyle name="Notas 2 2 2 4 2 2 5 7 6" xfId="23565" xr:uid="{00000000-0005-0000-0000-00001B5C0000}"/>
    <cellStyle name="Notas 2 2 2 4 2 2 5 8" xfId="23566" xr:uid="{00000000-0005-0000-0000-00001C5C0000}"/>
    <cellStyle name="Notas 2 2 2 4 2 2 5 8 2" xfId="23567" xr:uid="{00000000-0005-0000-0000-00001D5C0000}"/>
    <cellStyle name="Notas 2 2 2 4 2 2 5 8 3" xfId="23568" xr:uid="{00000000-0005-0000-0000-00001E5C0000}"/>
    <cellStyle name="Notas 2 2 2 4 2 2 5 8 4" xfId="23569" xr:uid="{00000000-0005-0000-0000-00001F5C0000}"/>
    <cellStyle name="Notas 2 2 2 4 2 2 5 8 5" xfId="23570" xr:uid="{00000000-0005-0000-0000-0000205C0000}"/>
    <cellStyle name="Notas 2 2 2 4 2 2 5 8 6" xfId="23571" xr:uid="{00000000-0005-0000-0000-0000215C0000}"/>
    <cellStyle name="Notas 2 2 2 4 2 2 5 9" xfId="23572" xr:uid="{00000000-0005-0000-0000-0000225C0000}"/>
    <cellStyle name="Notas 2 2 2 4 2 2 6" xfId="23573" xr:uid="{00000000-0005-0000-0000-0000235C0000}"/>
    <cellStyle name="Notas 2 2 2 4 2 2 6 10" xfId="23574" xr:uid="{00000000-0005-0000-0000-0000245C0000}"/>
    <cellStyle name="Notas 2 2 2 4 2 2 6 11" xfId="23575" xr:uid="{00000000-0005-0000-0000-0000255C0000}"/>
    <cellStyle name="Notas 2 2 2 4 2 2 6 12" xfId="23576" xr:uid="{00000000-0005-0000-0000-0000265C0000}"/>
    <cellStyle name="Notas 2 2 2 4 2 2 6 13" xfId="23577" xr:uid="{00000000-0005-0000-0000-0000275C0000}"/>
    <cellStyle name="Notas 2 2 2 4 2 2 6 2" xfId="23578" xr:uid="{00000000-0005-0000-0000-0000285C0000}"/>
    <cellStyle name="Notas 2 2 2 4 2 2 6 2 2" xfId="23579" xr:uid="{00000000-0005-0000-0000-0000295C0000}"/>
    <cellStyle name="Notas 2 2 2 4 2 2 6 2 3" xfId="23580" xr:uid="{00000000-0005-0000-0000-00002A5C0000}"/>
    <cellStyle name="Notas 2 2 2 4 2 2 6 2 4" xfId="23581" xr:uid="{00000000-0005-0000-0000-00002B5C0000}"/>
    <cellStyle name="Notas 2 2 2 4 2 2 6 2 5" xfId="23582" xr:uid="{00000000-0005-0000-0000-00002C5C0000}"/>
    <cellStyle name="Notas 2 2 2 4 2 2 6 2 6" xfId="23583" xr:uid="{00000000-0005-0000-0000-00002D5C0000}"/>
    <cellStyle name="Notas 2 2 2 4 2 2 6 3" xfId="23584" xr:uid="{00000000-0005-0000-0000-00002E5C0000}"/>
    <cellStyle name="Notas 2 2 2 4 2 2 6 3 2" xfId="23585" xr:uid="{00000000-0005-0000-0000-00002F5C0000}"/>
    <cellStyle name="Notas 2 2 2 4 2 2 6 3 3" xfId="23586" xr:uid="{00000000-0005-0000-0000-0000305C0000}"/>
    <cellStyle name="Notas 2 2 2 4 2 2 6 3 4" xfId="23587" xr:uid="{00000000-0005-0000-0000-0000315C0000}"/>
    <cellStyle name="Notas 2 2 2 4 2 2 6 3 5" xfId="23588" xr:uid="{00000000-0005-0000-0000-0000325C0000}"/>
    <cellStyle name="Notas 2 2 2 4 2 2 6 3 6" xfId="23589" xr:uid="{00000000-0005-0000-0000-0000335C0000}"/>
    <cellStyle name="Notas 2 2 2 4 2 2 6 4" xfId="23590" xr:uid="{00000000-0005-0000-0000-0000345C0000}"/>
    <cellStyle name="Notas 2 2 2 4 2 2 6 4 2" xfId="23591" xr:uid="{00000000-0005-0000-0000-0000355C0000}"/>
    <cellStyle name="Notas 2 2 2 4 2 2 6 4 3" xfId="23592" xr:uid="{00000000-0005-0000-0000-0000365C0000}"/>
    <cellStyle name="Notas 2 2 2 4 2 2 6 4 4" xfId="23593" xr:uid="{00000000-0005-0000-0000-0000375C0000}"/>
    <cellStyle name="Notas 2 2 2 4 2 2 6 4 5" xfId="23594" xr:uid="{00000000-0005-0000-0000-0000385C0000}"/>
    <cellStyle name="Notas 2 2 2 4 2 2 6 4 6" xfId="23595" xr:uid="{00000000-0005-0000-0000-0000395C0000}"/>
    <cellStyle name="Notas 2 2 2 4 2 2 6 5" xfId="23596" xr:uid="{00000000-0005-0000-0000-00003A5C0000}"/>
    <cellStyle name="Notas 2 2 2 4 2 2 6 5 2" xfId="23597" xr:uid="{00000000-0005-0000-0000-00003B5C0000}"/>
    <cellStyle name="Notas 2 2 2 4 2 2 6 5 3" xfId="23598" xr:uid="{00000000-0005-0000-0000-00003C5C0000}"/>
    <cellStyle name="Notas 2 2 2 4 2 2 6 5 4" xfId="23599" xr:uid="{00000000-0005-0000-0000-00003D5C0000}"/>
    <cellStyle name="Notas 2 2 2 4 2 2 6 5 5" xfId="23600" xr:uid="{00000000-0005-0000-0000-00003E5C0000}"/>
    <cellStyle name="Notas 2 2 2 4 2 2 6 5 6" xfId="23601" xr:uid="{00000000-0005-0000-0000-00003F5C0000}"/>
    <cellStyle name="Notas 2 2 2 4 2 2 6 6" xfId="23602" xr:uid="{00000000-0005-0000-0000-0000405C0000}"/>
    <cellStyle name="Notas 2 2 2 4 2 2 6 6 2" xfId="23603" xr:uid="{00000000-0005-0000-0000-0000415C0000}"/>
    <cellStyle name="Notas 2 2 2 4 2 2 6 6 3" xfId="23604" xr:uid="{00000000-0005-0000-0000-0000425C0000}"/>
    <cellStyle name="Notas 2 2 2 4 2 2 6 6 4" xfId="23605" xr:uid="{00000000-0005-0000-0000-0000435C0000}"/>
    <cellStyle name="Notas 2 2 2 4 2 2 6 6 5" xfId="23606" xr:uid="{00000000-0005-0000-0000-0000445C0000}"/>
    <cellStyle name="Notas 2 2 2 4 2 2 6 6 6" xfId="23607" xr:uid="{00000000-0005-0000-0000-0000455C0000}"/>
    <cellStyle name="Notas 2 2 2 4 2 2 6 7" xfId="23608" xr:uid="{00000000-0005-0000-0000-0000465C0000}"/>
    <cellStyle name="Notas 2 2 2 4 2 2 6 7 2" xfId="23609" xr:uid="{00000000-0005-0000-0000-0000475C0000}"/>
    <cellStyle name="Notas 2 2 2 4 2 2 6 7 3" xfId="23610" xr:uid="{00000000-0005-0000-0000-0000485C0000}"/>
    <cellStyle name="Notas 2 2 2 4 2 2 6 7 4" xfId="23611" xr:uid="{00000000-0005-0000-0000-0000495C0000}"/>
    <cellStyle name="Notas 2 2 2 4 2 2 6 7 5" xfId="23612" xr:uid="{00000000-0005-0000-0000-00004A5C0000}"/>
    <cellStyle name="Notas 2 2 2 4 2 2 6 7 6" xfId="23613" xr:uid="{00000000-0005-0000-0000-00004B5C0000}"/>
    <cellStyle name="Notas 2 2 2 4 2 2 6 8" xfId="23614" xr:uid="{00000000-0005-0000-0000-00004C5C0000}"/>
    <cellStyle name="Notas 2 2 2 4 2 2 6 8 2" xfId="23615" xr:uid="{00000000-0005-0000-0000-00004D5C0000}"/>
    <cellStyle name="Notas 2 2 2 4 2 2 6 8 3" xfId="23616" xr:uid="{00000000-0005-0000-0000-00004E5C0000}"/>
    <cellStyle name="Notas 2 2 2 4 2 2 6 8 4" xfId="23617" xr:uid="{00000000-0005-0000-0000-00004F5C0000}"/>
    <cellStyle name="Notas 2 2 2 4 2 2 6 8 5" xfId="23618" xr:uid="{00000000-0005-0000-0000-0000505C0000}"/>
    <cellStyle name="Notas 2 2 2 4 2 2 6 8 6" xfId="23619" xr:uid="{00000000-0005-0000-0000-0000515C0000}"/>
    <cellStyle name="Notas 2 2 2 4 2 2 6 9" xfId="23620" xr:uid="{00000000-0005-0000-0000-0000525C0000}"/>
    <cellStyle name="Notas 2 2 2 4 2 2 7" xfId="23621" xr:uid="{00000000-0005-0000-0000-0000535C0000}"/>
    <cellStyle name="Notas 2 2 2 4 2 2 7 10" xfId="23622" xr:uid="{00000000-0005-0000-0000-0000545C0000}"/>
    <cellStyle name="Notas 2 2 2 4 2 2 7 11" xfId="23623" xr:uid="{00000000-0005-0000-0000-0000555C0000}"/>
    <cellStyle name="Notas 2 2 2 4 2 2 7 12" xfId="23624" xr:uid="{00000000-0005-0000-0000-0000565C0000}"/>
    <cellStyle name="Notas 2 2 2 4 2 2 7 13" xfId="23625" xr:uid="{00000000-0005-0000-0000-0000575C0000}"/>
    <cellStyle name="Notas 2 2 2 4 2 2 7 2" xfId="23626" xr:uid="{00000000-0005-0000-0000-0000585C0000}"/>
    <cellStyle name="Notas 2 2 2 4 2 2 7 2 2" xfId="23627" xr:uid="{00000000-0005-0000-0000-0000595C0000}"/>
    <cellStyle name="Notas 2 2 2 4 2 2 7 2 3" xfId="23628" xr:uid="{00000000-0005-0000-0000-00005A5C0000}"/>
    <cellStyle name="Notas 2 2 2 4 2 2 7 2 4" xfId="23629" xr:uid="{00000000-0005-0000-0000-00005B5C0000}"/>
    <cellStyle name="Notas 2 2 2 4 2 2 7 2 5" xfId="23630" xr:uid="{00000000-0005-0000-0000-00005C5C0000}"/>
    <cellStyle name="Notas 2 2 2 4 2 2 7 2 6" xfId="23631" xr:uid="{00000000-0005-0000-0000-00005D5C0000}"/>
    <cellStyle name="Notas 2 2 2 4 2 2 7 3" xfId="23632" xr:uid="{00000000-0005-0000-0000-00005E5C0000}"/>
    <cellStyle name="Notas 2 2 2 4 2 2 7 3 2" xfId="23633" xr:uid="{00000000-0005-0000-0000-00005F5C0000}"/>
    <cellStyle name="Notas 2 2 2 4 2 2 7 3 3" xfId="23634" xr:uid="{00000000-0005-0000-0000-0000605C0000}"/>
    <cellStyle name="Notas 2 2 2 4 2 2 7 3 4" xfId="23635" xr:uid="{00000000-0005-0000-0000-0000615C0000}"/>
    <cellStyle name="Notas 2 2 2 4 2 2 7 3 5" xfId="23636" xr:uid="{00000000-0005-0000-0000-0000625C0000}"/>
    <cellStyle name="Notas 2 2 2 4 2 2 7 3 6" xfId="23637" xr:uid="{00000000-0005-0000-0000-0000635C0000}"/>
    <cellStyle name="Notas 2 2 2 4 2 2 7 4" xfId="23638" xr:uid="{00000000-0005-0000-0000-0000645C0000}"/>
    <cellStyle name="Notas 2 2 2 4 2 2 7 4 2" xfId="23639" xr:uid="{00000000-0005-0000-0000-0000655C0000}"/>
    <cellStyle name="Notas 2 2 2 4 2 2 7 4 3" xfId="23640" xr:uid="{00000000-0005-0000-0000-0000665C0000}"/>
    <cellStyle name="Notas 2 2 2 4 2 2 7 4 4" xfId="23641" xr:uid="{00000000-0005-0000-0000-0000675C0000}"/>
    <cellStyle name="Notas 2 2 2 4 2 2 7 4 5" xfId="23642" xr:uid="{00000000-0005-0000-0000-0000685C0000}"/>
    <cellStyle name="Notas 2 2 2 4 2 2 7 4 6" xfId="23643" xr:uid="{00000000-0005-0000-0000-0000695C0000}"/>
    <cellStyle name="Notas 2 2 2 4 2 2 7 5" xfId="23644" xr:uid="{00000000-0005-0000-0000-00006A5C0000}"/>
    <cellStyle name="Notas 2 2 2 4 2 2 7 5 2" xfId="23645" xr:uid="{00000000-0005-0000-0000-00006B5C0000}"/>
    <cellStyle name="Notas 2 2 2 4 2 2 7 5 3" xfId="23646" xr:uid="{00000000-0005-0000-0000-00006C5C0000}"/>
    <cellStyle name="Notas 2 2 2 4 2 2 7 5 4" xfId="23647" xr:uid="{00000000-0005-0000-0000-00006D5C0000}"/>
    <cellStyle name="Notas 2 2 2 4 2 2 7 5 5" xfId="23648" xr:uid="{00000000-0005-0000-0000-00006E5C0000}"/>
    <cellStyle name="Notas 2 2 2 4 2 2 7 5 6" xfId="23649" xr:uid="{00000000-0005-0000-0000-00006F5C0000}"/>
    <cellStyle name="Notas 2 2 2 4 2 2 7 6" xfId="23650" xr:uid="{00000000-0005-0000-0000-0000705C0000}"/>
    <cellStyle name="Notas 2 2 2 4 2 2 7 6 2" xfId="23651" xr:uid="{00000000-0005-0000-0000-0000715C0000}"/>
    <cellStyle name="Notas 2 2 2 4 2 2 7 6 3" xfId="23652" xr:uid="{00000000-0005-0000-0000-0000725C0000}"/>
    <cellStyle name="Notas 2 2 2 4 2 2 7 6 4" xfId="23653" xr:uid="{00000000-0005-0000-0000-0000735C0000}"/>
    <cellStyle name="Notas 2 2 2 4 2 2 7 6 5" xfId="23654" xr:uid="{00000000-0005-0000-0000-0000745C0000}"/>
    <cellStyle name="Notas 2 2 2 4 2 2 7 6 6" xfId="23655" xr:uid="{00000000-0005-0000-0000-0000755C0000}"/>
    <cellStyle name="Notas 2 2 2 4 2 2 7 7" xfId="23656" xr:uid="{00000000-0005-0000-0000-0000765C0000}"/>
    <cellStyle name="Notas 2 2 2 4 2 2 7 7 2" xfId="23657" xr:uid="{00000000-0005-0000-0000-0000775C0000}"/>
    <cellStyle name="Notas 2 2 2 4 2 2 7 7 3" xfId="23658" xr:uid="{00000000-0005-0000-0000-0000785C0000}"/>
    <cellStyle name="Notas 2 2 2 4 2 2 7 7 4" xfId="23659" xr:uid="{00000000-0005-0000-0000-0000795C0000}"/>
    <cellStyle name="Notas 2 2 2 4 2 2 7 7 5" xfId="23660" xr:uid="{00000000-0005-0000-0000-00007A5C0000}"/>
    <cellStyle name="Notas 2 2 2 4 2 2 7 7 6" xfId="23661" xr:uid="{00000000-0005-0000-0000-00007B5C0000}"/>
    <cellStyle name="Notas 2 2 2 4 2 2 7 8" xfId="23662" xr:uid="{00000000-0005-0000-0000-00007C5C0000}"/>
    <cellStyle name="Notas 2 2 2 4 2 2 7 8 2" xfId="23663" xr:uid="{00000000-0005-0000-0000-00007D5C0000}"/>
    <cellStyle name="Notas 2 2 2 4 2 2 7 8 3" xfId="23664" xr:uid="{00000000-0005-0000-0000-00007E5C0000}"/>
    <cellStyle name="Notas 2 2 2 4 2 2 7 8 4" xfId="23665" xr:uid="{00000000-0005-0000-0000-00007F5C0000}"/>
    <cellStyle name="Notas 2 2 2 4 2 2 7 8 5" xfId="23666" xr:uid="{00000000-0005-0000-0000-0000805C0000}"/>
    <cellStyle name="Notas 2 2 2 4 2 2 7 8 6" xfId="23667" xr:uid="{00000000-0005-0000-0000-0000815C0000}"/>
    <cellStyle name="Notas 2 2 2 4 2 2 7 9" xfId="23668" xr:uid="{00000000-0005-0000-0000-0000825C0000}"/>
    <cellStyle name="Notas 2 2 2 4 2 2 8" xfId="23669" xr:uid="{00000000-0005-0000-0000-0000835C0000}"/>
    <cellStyle name="Notas 2 2 2 4 2 2 8 2" xfId="23670" xr:uid="{00000000-0005-0000-0000-0000845C0000}"/>
    <cellStyle name="Notas 2 2 2 4 2 2 8 3" xfId="23671" xr:uid="{00000000-0005-0000-0000-0000855C0000}"/>
    <cellStyle name="Notas 2 2 2 4 2 2 8 4" xfId="23672" xr:uid="{00000000-0005-0000-0000-0000865C0000}"/>
    <cellStyle name="Notas 2 2 2 4 2 2 8 5" xfId="23673" xr:uid="{00000000-0005-0000-0000-0000875C0000}"/>
    <cellStyle name="Notas 2 2 2 4 2 2 8 6" xfId="23674" xr:uid="{00000000-0005-0000-0000-0000885C0000}"/>
    <cellStyle name="Notas 2 2 2 4 2 2 9" xfId="23675" xr:uid="{00000000-0005-0000-0000-0000895C0000}"/>
    <cellStyle name="Notas 2 2 2 4 2 2 9 2" xfId="23676" xr:uid="{00000000-0005-0000-0000-00008A5C0000}"/>
    <cellStyle name="Notas 2 2 2 4 2 2 9 3" xfId="23677" xr:uid="{00000000-0005-0000-0000-00008B5C0000}"/>
    <cellStyle name="Notas 2 2 2 4 2 2 9 4" xfId="23678" xr:uid="{00000000-0005-0000-0000-00008C5C0000}"/>
    <cellStyle name="Notas 2 2 2 4 2 2 9 5" xfId="23679" xr:uid="{00000000-0005-0000-0000-00008D5C0000}"/>
    <cellStyle name="Notas 2 2 2 4 2 2 9 6" xfId="23680" xr:uid="{00000000-0005-0000-0000-00008E5C0000}"/>
    <cellStyle name="Notas 2 2 2 4 2 20" xfId="23681" xr:uid="{00000000-0005-0000-0000-00008F5C0000}"/>
    <cellStyle name="Notas 2 2 2 4 2 21" xfId="23682" xr:uid="{00000000-0005-0000-0000-0000905C0000}"/>
    <cellStyle name="Notas 2 2 2 4 2 3" xfId="23683" xr:uid="{00000000-0005-0000-0000-0000915C0000}"/>
    <cellStyle name="Notas 2 2 2 4 2 3 10" xfId="23684" xr:uid="{00000000-0005-0000-0000-0000925C0000}"/>
    <cellStyle name="Notas 2 2 2 4 2 3 11" xfId="23685" xr:uid="{00000000-0005-0000-0000-0000935C0000}"/>
    <cellStyle name="Notas 2 2 2 4 2 3 12" xfId="23686" xr:uid="{00000000-0005-0000-0000-0000945C0000}"/>
    <cellStyle name="Notas 2 2 2 4 2 3 13" xfId="23687" xr:uid="{00000000-0005-0000-0000-0000955C0000}"/>
    <cellStyle name="Notas 2 2 2 4 2 3 14" xfId="23688" xr:uid="{00000000-0005-0000-0000-0000965C0000}"/>
    <cellStyle name="Notas 2 2 2 4 2 3 15" xfId="23689" xr:uid="{00000000-0005-0000-0000-0000975C0000}"/>
    <cellStyle name="Notas 2 2 2 4 2 3 2" xfId="23690" xr:uid="{00000000-0005-0000-0000-0000985C0000}"/>
    <cellStyle name="Notas 2 2 2 4 2 3 2 10" xfId="23691" xr:uid="{00000000-0005-0000-0000-0000995C0000}"/>
    <cellStyle name="Notas 2 2 2 4 2 3 2 11" xfId="23692" xr:uid="{00000000-0005-0000-0000-00009A5C0000}"/>
    <cellStyle name="Notas 2 2 2 4 2 3 2 12" xfId="23693" xr:uid="{00000000-0005-0000-0000-00009B5C0000}"/>
    <cellStyle name="Notas 2 2 2 4 2 3 2 13" xfId="23694" xr:uid="{00000000-0005-0000-0000-00009C5C0000}"/>
    <cellStyle name="Notas 2 2 2 4 2 3 2 2" xfId="23695" xr:uid="{00000000-0005-0000-0000-00009D5C0000}"/>
    <cellStyle name="Notas 2 2 2 4 2 3 2 2 2" xfId="23696" xr:uid="{00000000-0005-0000-0000-00009E5C0000}"/>
    <cellStyle name="Notas 2 2 2 4 2 3 2 2 3" xfId="23697" xr:uid="{00000000-0005-0000-0000-00009F5C0000}"/>
    <cellStyle name="Notas 2 2 2 4 2 3 2 2 4" xfId="23698" xr:uid="{00000000-0005-0000-0000-0000A05C0000}"/>
    <cellStyle name="Notas 2 2 2 4 2 3 2 2 5" xfId="23699" xr:uid="{00000000-0005-0000-0000-0000A15C0000}"/>
    <cellStyle name="Notas 2 2 2 4 2 3 2 2 6" xfId="23700" xr:uid="{00000000-0005-0000-0000-0000A25C0000}"/>
    <cellStyle name="Notas 2 2 2 4 2 3 2 3" xfId="23701" xr:uid="{00000000-0005-0000-0000-0000A35C0000}"/>
    <cellStyle name="Notas 2 2 2 4 2 3 2 3 2" xfId="23702" xr:uid="{00000000-0005-0000-0000-0000A45C0000}"/>
    <cellStyle name="Notas 2 2 2 4 2 3 2 3 3" xfId="23703" xr:uid="{00000000-0005-0000-0000-0000A55C0000}"/>
    <cellStyle name="Notas 2 2 2 4 2 3 2 3 4" xfId="23704" xr:uid="{00000000-0005-0000-0000-0000A65C0000}"/>
    <cellStyle name="Notas 2 2 2 4 2 3 2 3 5" xfId="23705" xr:uid="{00000000-0005-0000-0000-0000A75C0000}"/>
    <cellStyle name="Notas 2 2 2 4 2 3 2 3 6" xfId="23706" xr:uid="{00000000-0005-0000-0000-0000A85C0000}"/>
    <cellStyle name="Notas 2 2 2 4 2 3 2 4" xfId="23707" xr:uid="{00000000-0005-0000-0000-0000A95C0000}"/>
    <cellStyle name="Notas 2 2 2 4 2 3 2 4 2" xfId="23708" xr:uid="{00000000-0005-0000-0000-0000AA5C0000}"/>
    <cellStyle name="Notas 2 2 2 4 2 3 2 4 3" xfId="23709" xr:uid="{00000000-0005-0000-0000-0000AB5C0000}"/>
    <cellStyle name="Notas 2 2 2 4 2 3 2 4 4" xfId="23710" xr:uid="{00000000-0005-0000-0000-0000AC5C0000}"/>
    <cellStyle name="Notas 2 2 2 4 2 3 2 4 5" xfId="23711" xr:uid="{00000000-0005-0000-0000-0000AD5C0000}"/>
    <cellStyle name="Notas 2 2 2 4 2 3 2 4 6" xfId="23712" xr:uid="{00000000-0005-0000-0000-0000AE5C0000}"/>
    <cellStyle name="Notas 2 2 2 4 2 3 2 5" xfId="23713" xr:uid="{00000000-0005-0000-0000-0000AF5C0000}"/>
    <cellStyle name="Notas 2 2 2 4 2 3 2 5 2" xfId="23714" xr:uid="{00000000-0005-0000-0000-0000B05C0000}"/>
    <cellStyle name="Notas 2 2 2 4 2 3 2 5 3" xfId="23715" xr:uid="{00000000-0005-0000-0000-0000B15C0000}"/>
    <cellStyle name="Notas 2 2 2 4 2 3 2 5 4" xfId="23716" xr:uid="{00000000-0005-0000-0000-0000B25C0000}"/>
    <cellStyle name="Notas 2 2 2 4 2 3 2 5 5" xfId="23717" xr:uid="{00000000-0005-0000-0000-0000B35C0000}"/>
    <cellStyle name="Notas 2 2 2 4 2 3 2 5 6" xfId="23718" xr:uid="{00000000-0005-0000-0000-0000B45C0000}"/>
    <cellStyle name="Notas 2 2 2 4 2 3 2 6" xfId="23719" xr:uid="{00000000-0005-0000-0000-0000B55C0000}"/>
    <cellStyle name="Notas 2 2 2 4 2 3 2 6 2" xfId="23720" xr:uid="{00000000-0005-0000-0000-0000B65C0000}"/>
    <cellStyle name="Notas 2 2 2 4 2 3 2 6 3" xfId="23721" xr:uid="{00000000-0005-0000-0000-0000B75C0000}"/>
    <cellStyle name="Notas 2 2 2 4 2 3 2 6 4" xfId="23722" xr:uid="{00000000-0005-0000-0000-0000B85C0000}"/>
    <cellStyle name="Notas 2 2 2 4 2 3 2 6 5" xfId="23723" xr:uid="{00000000-0005-0000-0000-0000B95C0000}"/>
    <cellStyle name="Notas 2 2 2 4 2 3 2 6 6" xfId="23724" xr:uid="{00000000-0005-0000-0000-0000BA5C0000}"/>
    <cellStyle name="Notas 2 2 2 4 2 3 2 7" xfId="23725" xr:uid="{00000000-0005-0000-0000-0000BB5C0000}"/>
    <cellStyle name="Notas 2 2 2 4 2 3 2 7 2" xfId="23726" xr:uid="{00000000-0005-0000-0000-0000BC5C0000}"/>
    <cellStyle name="Notas 2 2 2 4 2 3 2 7 3" xfId="23727" xr:uid="{00000000-0005-0000-0000-0000BD5C0000}"/>
    <cellStyle name="Notas 2 2 2 4 2 3 2 7 4" xfId="23728" xr:uid="{00000000-0005-0000-0000-0000BE5C0000}"/>
    <cellStyle name="Notas 2 2 2 4 2 3 2 7 5" xfId="23729" xr:uid="{00000000-0005-0000-0000-0000BF5C0000}"/>
    <cellStyle name="Notas 2 2 2 4 2 3 2 7 6" xfId="23730" xr:uid="{00000000-0005-0000-0000-0000C05C0000}"/>
    <cellStyle name="Notas 2 2 2 4 2 3 2 8" xfId="23731" xr:uid="{00000000-0005-0000-0000-0000C15C0000}"/>
    <cellStyle name="Notas 2 2 2 4 2 3 2 8 2" xfId="23732" xr:uid="{00000000-0005-0000-0000-0000C25C0000}"/>
    <cellStyle name="Notas 2 2 2 4 2 3 2 8 3" xfId="23733" xr:uid="{00000000-0005-0000-0000-0000C35C0000}"/>
    <cellStyle name="Notas 2 2 2 4 2 3 2 8 4" xfId="23734" xr:uid="{00000000-0005-0000-0000-0000C45C0000}"/>
    <cellStyle name="Notas 2 2 2 4 2 3 2 8 5" xfId="23735" xr:uid="{00000000-0005-0000-0000-0000C55C0000}"/>
    <cellStyle name="Notas 2 2 2 4 2 3 2 8 6" xfId="23736" xr:uid="{00000000-0005-0000-0000-0000C65C0000}"/>
    <cellStyle name="Notas 2 2 2 4 2 3 2 9" xfId="23737" xr:uid="{00000000-0005-0000-0000-0000C75C0000}"/>
    <cellStyle name="Notas 2 2 2 4 2 3 3" xfId="23738" xr:uid="{00000000-0005-0000-0000-0000C85C0000}"/>
    <cellStyle name="Notas 2 2 2 4 2 3 3 2" xfId="23739" xr:uid="{00000000-0005-0000-0000-0000C95C0000}"/>
    <cellStyle name="Notas 2 2 2 4 2 3 3 3" xfId="23740" xr:uid="{00000000-0005-0000-0000-0000CA5C0000}"/>
    <cellStyle name="Notas 2 2 2 4 2 3 3 4" xfId="23741" xr:uid="{00000000-0005-0000-0000-0000CB5C0000}"/>
    <cellStyle name="Notas 2 2 2 4 2 3 3 5" xfId="23742" xr:uid="{00000000-0005-0000-0000-0000CC5C0000}"/>
    <cellStyle name="Notas 2 2 2 4 2 3 3 6" xfId="23743" xr:uid="{00000000-0005-0000-0000-0000CD5C0000}"/>
    <cellStyle name="Notas 2 2 2 4 2 3 4" xfId="23744" xr:uid="{00000000-0005-0000-0000-0000CE5C0000}"/>
    <cellStyle name="Notas 2 2 2 4 2 3 4 2" xfId="23745" xr:uid="{00000000-0005-0000-0000-0000CF5C0000}"/>
    <cellStyle name="Notas 2 2 2 4 2 3 4 3" xfId="23746" xr:uid="{00000000-0005-0000-0000-0000D05C0000}"/>
    <cellStyle name="Notas 2 2 2 4 2 3 4 4" xfId="23747" xr:uid="{00000000-0005-0000-0000-0000D15C0000}"/>
    <cellStyle name="Notas 2 2 2 4 2 3 4 5" xfId="23748" xr:uid="{00000000-0005-0000-0000-0000D25C0000}"/>
    <cellStyle name="Notas 2 2 2 4 2 3 4 6" xfId="23749" xr:uid="{00000000-0005-0000-0000-0000D35C0000}"/>
    <cellStyle name="Notas 2 2 2 4 2 3 5" xfId="23750" xr:uid="{00000000-0005-0000-0000-0000D45C0000}"/>
    <cellStyle name="Notas 2 2 2 4 2 3 5 2" xfId="23751" xr:uid="{00000000-0005-0000-0000-0000D55C0000}"/>
    <cellStyle name="Notas 2 2 2 4 2 3 5 3" xfId="23752" xr:uid="{00000000-0005-0000-0000-0000D65C0000}"/>
    <cellStyle name="Notas 2 2 2 4 2 3 5 4" xfId="23753" xr:uid="{00000000-0005-0000-0000-0000D75C0000}"/>
    <cellStyle name="Notas 2 2 2 4 2 3 5 5" xfId="23754" xr:uid="{00000000-0005-0000-0000-0000D85C0000}"/>
    <cellStyle name="Notas 2 2 2 4 2 3 5 6" xfId="23755" xr:uid="{00000000-0005-0000-0000-0000D95C0000}"/>
    <cellStyle name="Notas 2 2 2 4 2 3 6" xfId="23756" xr:uid="{00000000-0005-0000-0000-0000DA5C0000}"/>
    <cellStyle name="Notas 2 2 2 4 2 3 6 2" xfId="23757" xr:uid="{00000000-0005-0000-0000-0000DB5C0000}"/>
    <cellStyle name="Notas 2 2 2 4 2 3 6 3" xfId="23758" xr:uid="{00000000-0005-0000-0000-0000DC5C0000}"/>
    <cellStyle name="Notas 2 2 2 4 2 3 6 4" xfId="23759" xr:uid="{00000000-0005-0000-0000-0000DD5C0000}"/>
    <cellStyle name="Notas 2 2 2 4 2 3 6 5" xfId="23760" xr:uid="{00000000-0005-0000-0000-0000DE5C0000}"/>
    <cellStyle name="Notas 2 2 2 4 2 3 6 6" xfId="23761" xr:uid="{00000000-0005-0000-0000-0000DF5C0000}"/>
    <cellStyle name="Notas 2 2 2 4 2 3 7" xfId="23762" xr:uid="{00000000-0005-0000-0000-0000E05C0000}"/>
    <cellStyle name="Notas 2 2 2 4 2 3 7 2" xfId="23763" xr:uid="{00000000-0005-0000-0000-0000E15C0000}"/>
    <cellStyle name="Notas 2 2 2 4 2 3 7 3" xfId="23764" xr:uid="{00000000-0005-0000-0000-0000E25C0000}"/>
    <cellStyle name="Notas 2 2 2 4 2 3 7 4" xfId="23765" xr:uid="{00000000-0005-0000-0000-0000E35C0000}"/>
    <cellStyle name="Notas 2 2 2 4 2 3 7 5" xfId="23766" xr:uid="{00000000-0005-0000-0000-0000E45C0000}"/>
    <cellStyle name="Notas 2 2 2 4 2 3 7 6" xfId="23767" xr:uid="{00000000-0005-0000-0000-0000E55C0000}"/>
    <cellStyle name="Notas 2 2 2 4 2 3 8" xfId="23768" xr:uid="{00000000-0005-0000-0000-0000E65C0000}"/>
    <cellStyle name="Notas 2 2 2 4 2 3 8 2" xfId="23769" xr:uid="{00000000-0005-0000-0000-0000E75C0000}"/>
    <cellStyle name="Notas 2 2 2 4 2 3 8 3" xfId="23770" xr:uid="{00000000-0005-0000-0000-0000E85C0000}"/>
    <cellStyle name="Notas 2 2 2 4 2 3 8 4" xfId="23771" xr:uid="{00000000-0005-0000-0000-0000E95C0000}"/>
    <cellStyle name="Notas 2 2 2 4 2 3 8 5" xfId="23772" xr:uid="{00000000-0005-0000-0000-0000EA5C0000}"/>
    <cellStyle name="Notas 2 2 2 4 2 3 8 6" xfId="23773" xr:uid="{00000000-0005-0000-0000-0000EB5C0000}"/>
    <cellStyle name="Notas 2 2 2 4 2 3 9" xfId="23774" xr:uid="{00000000-0005-0000-0000-0000EC5C0000}"/>
    <cellStyle name="Notas 2 2 2 4 2 3 9 2" xfId="23775" xr:uid="{00000000-0005-0000-0000-0000ED5C0000}"/>
    <cellStyle name="Notas 2 2 2 4 2 3 9 3" xfId="23776" xr:uid="{00000000-0005-0000-0000-0000EE5C0000}"/>
    <cellStyle name="Notas 2 2 2 4 2 3 9 4" xfId="23777" xr:uid="{00000000-0005-0000-0000-0000EF5C0000}"/>
    <cellStyle name="Notas 2 2 2 4 2 3 9 5" xfId="23778" xr:uid="{00000000-0005-0000-0000-0000F05C0000}"/>
    <cellStyle name="Notas 2 2 2 4 2 3 9 6" xfId="23779" xr:uid="{00000000-0005-0000-0000-0000F15C0000}"/>
    <cellStyle name="Notas 2 2 2 4 2 4" xfId="23780" xr:uid="{00000000-0005-0000-0000-0000F25C0000}"/>
    <cellStyle name="Notas 2 2 2 4 2 4 10" xfId="23781" xr:uid="{00000000-0005-0000-0000-0000F35C0000}"/>
    <cellStyle name="Notas 2 2 2 4 2 4 11" xfId="23782" xr:uid="{00000000-0005-0000-0000-0000F45C0000}"/>
    <cellStyle name="Notas 2 2 2 4 2 4 12" xfId="23783" xr:uid="{00000000-0005-0000-0000-0000F55C0000}"/>
    <cellStyle name="Notas 2 2 2 4 2 4 13" xfId="23784" xr:uid="{00000000-0005-0000-0000-0000F65C0000}"/>
    <cellStyle name="Notas 2 2 2 4 2 4 2" xfId="23785" xr:uid="{00000000-0005-0000-0000-0000F75C0000}"/>
    <cellStyle name="Notas 2 2 2 4 2 4 2 2" xfId="23786" xr:uid="{00000000-0005-0000-0000-0000F85C0000}"/>
    <cellStyle name="Notas 2 2 2 4 2 4 2 3" xfId="23787" xr:uid="{00000000-0005-0000-0000-0000F95C0000}"/>
    <cellStyle name="Notas 2 2 2 4 2 4 2 4" xfId="23788" xr:uid="{00000000-0005-0000-0000-0000FA5C0000}"/>
    <cellStyle name="Notas 2 2 2 4 2 4 2 5" xfId="23789" xr:uid="{00000000-0005-0000-0000-0000FB5C0000}"/>
    <cellStyle name="Notas 2 2 2 4 2 4 2 6" xfId="23790" xr:uid="{00000000-0005-0000-0000-0000FC5C0000}"/>
    <cellStyle name="Notas 2 2 2 4 2 4 3" xfId="23791" xr:uid="{00000000-0005-0000-0000-0000FD5C0000}"/>
    <cellStyle name="Notas 2 2 2 4 2 4 3 2" xfId="23792" xr:uid="{00000000-0005-0000-0000-0000FE5C0000}"/>
    <cellStyle name="Notas 2 2 2 4 2 4 3 3" xfId="23793" xr:uid="{00000000-0005-0000-0000-0000FF5C0000}"/>
    <cellStyle name="Notas 2 2 2 4 2 4 3 4" xfId="23794" xr:uid="{00000000-0005-0000-0000-0000005D0000}"/>
    <cellStyle name="Notas 2 2 2 4 2 4 3 5" xfId="23795" xr:uid="{00000000-0005-0000-0000-0000015D0000}"/>
    <cellStyle name="Notas 2 2 2 4 2 4 3 6" xfId="23796" xr:uid="{00000000-0005-0000-0000-0000025D0000}"/>
    <cellStyle name="Notas 2 2 2 4 2 4 4" xfId="23797" xr:uid="{00000000-0005-0000-0000-0000035D0000}"/>
    <cellStyle name="Notas 2 2 2 4 2 4 4 2" xfId="23798" xr:uid="{00000000-0005-0000-0000-0000045D0000}"/>
    <cellStyle name="Notas 2 2 2 4 2 4 4 3" xfId="23799" xr:uid="{00000000-0005-0000-0000-0000055D0000}"/>
    <cellStyle name="Notas 2 2 2 4 2 4 4 4" xfId="23800" xr:uid="{00000000-0005-0000-0000-0000065D0000}"/>
    <cellStyle name="Notas 2 2 2 4 2 4 4 5" xfId="23801" xr:uid="{00000000-0005-0000-0000-0000075D0000}"/>
    <cellStyle name="Notas 2 2 2 4 2 4 4 6" xfId="23802" xr:uid="{00000000-0005-0000-0000-0000085D0000}"/>
    <cellStyle name="Notas 2 2 2 4 2 4 5" xfId="23803" xr:uid="{00000000-0005-0000-0000-0000095D0000}"/>
    <cellStyle name="Notas 2 2 2 4 2 4 5 2" xfId="23804" xr:uid="{00000000-0005-0000-0000-00000A5D0000}"/>
    <cellStyle name="Notas 2 2 2 4 2 4 5 3" xfId="23805" xr:uid="{00000000-0005-0000-0000-00000B5D0000}"/>
    <cellStyle name="Notas 2 2 2 4 2 4 5 4" xfId="23806" xr:uid="{00000000-0005-0000-0000-00000C5D0000}"/>
    <cellStyle name="Notas 2 2 2 4 2 4 5 5" xfId="23807" xr:uid="{00000000-0005-0000-0000-00000D5D0000}"/>
    <cellStyle name="Notas 2 2 2 4 2 4 5 6" xfId="23808" xr:uid="{00000000-0005-0000-0000-00000E5D0000}"/>
    <cellStyle name="Notas 2 2 2 4 2 4 6" xfId="23809" xr:uid="{00000000-0005-0000-0000-00000F5D0000}"/>
    <cellStyle name="Notas 2 2 2 4 2 4 6 2" xfId="23810" xr:uid="{00000000-0005-0000-0000-0000105D0000}"/>
    <cellStyle name="Notas 2 2 2 4 2 4 6 3" xfId="23811" xr:uid="{00000000-0005-0000-0000-0000115D0000}"/>
    <cellStyle name="Notas 2 2 2 4 2 4 6 4" xfId="23812" xr:uid="{00000000-0005-0000-0000-0000125D0000}"/>
    <cellStyle name="Notas 2 2 2 4 2 4 6 5" xfId="23813" xr:uid="{00000000-0005-0000-0000-0000135D0000}"/>
    <cellStyle name="Notas 2 2 2 4 2 4 6 6" xfId="23814" xr:uid="{00000000-0005-0000-0000-0000145D0000}"/>
    <cellStyle name="Notas 2 2 2 4 2 4 7" xfId="23815" xr:uid="{00000000-0005-0000-0000-0000155D0000}"/>
    <cellStyle name="Notas 2 2 2 4 2 4 7 2" xfId="23816" xr:uid="{00000000-0005-0000-0000-0000165D0000}"/>
    <cellStyle name="Notas 2 2 2 4 2 4 7 3" xfId="23817" xr:uid="{00000000-0005-0000-0000-0000175D0000}"/>
    <cellStyle name="Notas 2 2 2 4 2 4 7 4" xfId="23818" xr:uid="{00000000-0005-0000-0000-0000185D0000}"/>
    <cellStyle name="Notas 2 2 2 4 2 4 7 5" xfId="23819" xr:uid="{00000000-0005-0000-0000-0000195D0000}"/>
    <cellStyle name="Notas 2 2 2 4 2 4 7 6" xfId="23820" xr:uid="{00000000-0005-0000-0000-00001A5D0000}"/>
    <cellStyle name="Notas 2 2 2 4 2 4 8" xfId="23821" xr:uid="{00000000-0005-0000-0000-00001B5D0000}"/>
    <cellStyle name="Notas 2 2 2 4 2 4 8 2" xfId="23822" xr:uid="{00000000-0005-0000-0000-00001C5D0000}"/>
    <cellStyle name="Notas 2 2 2 4 2 4 8 3" xfId="23823" xr:uid="{00000000-0005-0000-0000-00001D5D0000}"/>
    <cellStyle name="Notas 2 2 2 4 2 4 8 4" xfId="23824" xr:uid="{00000000-0005-0000-0000-00001E5D0000}"/>
    <cellStyle name="Notas 2 2 2 4 2 4 8 5" xfId="23825" xr:uid="{00000000-0005-0000-0000-00001F5D0000}"/>
    <cellStyle name="Notas 2 2 2 4 2 4 8 6" xfId="23826" xr:uid="{00000000-0005-0000-0000-0000205D0000}"/>
    <cellStyle name="Notas 2 2 2 4 2 4 9" xfId="23827" xr:uid="{00000000-0005-0000-0000-0000215D0000}"/>
    <cellStyle name="Notas 2 2 2 4 2 5" xfId="23828" xr:uid="{00000000-0005-0000-0000-0000225D0000}"/>
    <cellStyle name="Notas 2 2 2 4 2 5 10" xfId="23829" xr:uid="{00000000-0005-0000-0000-0000235D0000}"/>
    <cellStyle name="Notas 2 2 2 4 2 5 11" xfId="23830" xr:uid="{00000000-0005-0000-0000-0000245D0000}"/>
    <cellStyle name="Notas 2 2 2 4 2 5 12" xfId="23831" xr:uid="{00000000-0005-0000-0000-0000255D0000}"/>
    <cellStyle name="Notas 2 2 2 4 2 5 13" xfId="23832" xr:uid="{00000000-0005-0000-0000-0000265D0000}"/>
    <cellStyle name="Notas 2 2 2 4 2 5 2" xfId="23833" xr:uid="{00000000-0005-0000-0000-0000275D0000}"/>
    <cellStyle name="Notas 2 2 2 4 2 5 2 2" xfId="23834" xr:uid="{00000000-0005-0000-0000-0000285D0000}"/>
    <cellStyle name="Notas 2 2 2 4 2 5 2 3" xfId="23835" xr:uid="{00000000-0005-0000-0000-0000295D0000}"/>
    <cellStyle name="Notas 2 2 2 4 2 5 2 4" xfId="23836" xr:uid="{00000000-0005-0000-0000-00002A5D0000}"/>
    <cellStyle name="Notas 2 2 2 4 2 5 2 5" xfId="23837" xr:uid="{00000000-0005-0000-0000-00002B5D0000}"/>
    <cellStyle name="Notas 2 2 2 4 2 5 2 6" xfId="23838" xr:uid="{00000000-0005-0000-0000-00002C5D0000}"/>
    <cellStyle name="Notas 2 2 2 4 2 5 3" xfId="23839" xr:uid="{00000000-0005-0000-0000-00002D5D0000}"/>
    <cellStyle name="Notas 2 2 2 4 2 5 3 2" xfId="23840" xr:uid="{00000000-0005-0000-0000-00002E5D0000}"/>
    <cellStyle name="Notas 2 2 2 4 2 5 3 3" xfId="23841" xr:uid="{00000000-0005-0000-0000-00002F5D0000}"/>
    <cellStyle name="Notas 2 2 2 4 2 5 3 4" xfId="23842" xr:uid="{00000000-0005-0000-0000-0000305D0000}"/>
    <cellStyle name="Notas 2 2 2 4 2 5 3 5" xfId="23843" xr:uid="{00000000-0005-0000-0000-0000315D0000}"/>
    <cellStyle name="Notas 2 2 2 4 2 5 3 6" xfId="23844" xr:uid="{00000000-0005-0000-0000-0000325D0000}"/>
    <cellStyle name="Notas 2 2 2 4 2 5 4" xfId="23845" xr:uid="{00000000-0005-0000-0000-0000335D0000}"/>
    <cellStyle name="Notas 2 2 2 4 2 5 4 2" xfId="23846" xr:uid="{00000000-0005-0000-0000-0000345D0000}"/>
    <cellStyle name="Notas 2 2 2 4 2 5 4 3" xfId="23847" xr:uid="{00000000-0005-0000-0000-0000355D0000}"/>
    <cellStyle name="Notas 2 2 2 4 2 5 4 4" xfId="23848" xr:uid="{00000000-0005-0000-0000-0000365D0000}"/>
    <cellStyle name="Notas 2 2 2 4 2 5 4 5" xfId="23849" xr:uid="{00000000-0005-0000-0000-0000375D0000}"/>
    <cellStyle name="Notas 2 2 2 4 2 5 4 6" xfId="23850" xr:uid="{00000000-0005-0000-0000-0000385D0000}"/>
    <cellStyle name="Notas 2 2 2 4 2 5 5" xfId="23851" xr:uid="{00000000-0005-0000-0000-0000395D0000}"/>
    <cellStyle name="Notas 2 2 2 4 2 5 5 2" xfId="23852" xr:uid="{00000000-0005-0000-0000-00003A5D0000}"/>
    <cellStyle name="Notas 2 2 2 4 2 5 5 3" xfId="23853" xr:uid="{00000000-0005-0000-0000-00003B5D0000}"/>
    <cellStyle name="Notas 2 2 2 4 2 5 5 4" xfId="23854" xr:uid="{00000000-0005-0000-0000-00003C5D0000}"/>
    <cellStyle name="Notas 2 2 2 4 2 5 5 5" xfId="23855" xr:uid="{00000000-0005-0000-0000-00003D5D0000}"/>
    <cellStyle name="Notas 2 2 2 4 2 5 5 6" xfId="23856" xr:uid="{00000000-0005-0000-0000-00003E5D0000}"/>
    <cellStyle name="Notas 2 2 2 4 2 5 6" xfId="23857" xr:uid="{00000000-0005-0000-0000-00003F5D0000}"/>
    <cellStyle name="Notas 2 2 2 4 2 5 6 2" xfId="23858" xr:uid="{00000000-0005-0000-0000-0000405D0000}"/>
    <cellStyle name="Notas 2 2 2 4 2 5 6 3" xfId="23859" xr:uid="{00000000-0005-0000-0000-0000415D0000}"/>
    <cellStyle name="Notas 2 2 2 4 2 5 6 4" xfId="23860" xr:uid="{00000000-0005-0000-0000-0000425D0000}"/>
    <cellStyle name="Notas 2 2 2 4 2 5 6 5" xfId="23861" xr:uid="{00000000-0005-0000-0000-0000435D0000}"/>
    <cellStyle name="Notas 2 2 2 4 2 5 6 6" xfId="23862" xr:uid="{00000000-0005-0000-0000-0000445D0000}"/>
    <cellStyle name="Notas 2 2 2 4 2 5 7" xfId="23863" xr:uid="{00000000-0005-0000-0000-0000455D0000}"/>
    <cellStyle name="Notas 2 2 2 4 2 5 7 2" xfId="23864" xr:uid="{00000000-0005-0000-0000-0000465D0000}"/>
    <cellStyle name="Notas 2 2 2 4 2 5 7 3" xfId="23865" xr:uid="{00000000-0005-0000-0000-0000475D0000}"/>
    <cellStyle name="Notas 2 2 2 4 2 5 7 4" xfId="23866" xr:uid="{00000000-0005-0000-0000-0000485D0000}"/>
    <cellStyle name="Notas 2 2 2 4 2 5 7 5" xfId="23867" xr:uid="{00000000-0005-0000-0000-0000495D0000}"/>
    <cellStyle name="Notas 2 2 2 4 2 5 7 6" xfId="23868" xr:uid="{00000000-0005-0000-0000-00004A5D0000}"/>
    <cellStyle name="Notas 2 2 2 4 2 5 8" xfId="23869" xr:uid="{00000000-0005-0000-0000-00004B5D0000}"/>
    <cellStyle name="Notas 2 2 2 4 2 5 8 2" xfId="23870" xr:uid="{00000000-0005-0000-0000-00004C5D0000}"/>
    <cellStyle name="Notas 2 2 2 4 2 5 8 3" xfId="23871" xr:uid="{00000000-0005-0000-0000-00004D5D0000}"/>
    <cellStyle name="Notas 2 2 2 4 2 5 8 4" xfId="23872" xr:uid="{00000000-0005-0000-0000-00004E5D0000}"/>
    <cellStyle name="Notas 2 2 2 4 2 5 8 5" xfId="23873" xr:uid="{00000000-0005-0000-0000-00004F5D0000}"/>
    <cellStyle name="Notas 2 2 2 4 2 5 8 6" xfId="23874" xr:uid="{00000000-0005-0000-0000-0000505D0000}"/>
    <cellStyle name="Notas 2 2 2 4 2 5 9" xfId="23875" xr:uid="{00000000-0005-0000-0000-0000515D0000}"/>
    <cellStyle name="Notas 2 2 2 4 2 6" xfId="23876" xr:uid="{00000000-0005-0000-0000-0000525D0000}"/>
    <cellStyle name="Notas 2 2 2 4 2 6 10" xfId="23877" xr:uid="{00000000-0005-0000-0000-0000535D0000}"/>
    <cellStyle name="Notas 2 2 2 4 2 6 11" xfId="23878" xr:uid="{00000000-0005-0000-0000-0000545D0000}"/>
    <cellStyle name="Notas 2 2 2 4 2 6 12" xfId="23879" xr:uid="{00000000-0005-0000-0000-0000555D0000}"/>
    <cellStyle name="Notas 2 2 2 4 2 6 13" xfId="23880" xr:uid="{00000000-0005-0000-0000-0000565D0000}"/>
    <cellStyle name="Notas 2 2 2 4 2 6 2" xfId="23881" xr:uid="{00000000-0005-0000-0000-0000575D0000}"/>
    <cellStyle name="Notas 2 2 2 4 2 6 2 2" xfId="23882" xr:uid="{00000000-0005-0000-0000-0000585D0000}"/>
    <cellStyle name="Notas 2 2 2 4 2 6 2 3" xfId="23883" xr:uid="{00000000-0005-0000-0000-0000595D0000}"/>
    <cellStyle name="Notas 2 2 2 4 2 6 2 4" xfId="23884" xr:uid="{00000000-0005-0000-0000-00005A5D0000}"/>
    <cellStyle name="Notas 2 2 2 4 2 6 2 5" xfId="23885" xr:uid="{00000000-0005-0000-0000-00005B5D0000}"/>
    <cellStyle name="Notas 2 2 2 4 2 6 2 6" xfId="23886" xr:uid="{00000000-0005-0000-0000-00005C5D0000}"/>
    <cellStyle name="Notas 2 2 2 4 2 6 3" xfId="23887" xr:uid="{00000000-0005-0000-0000-00005D5D0000}"/>
    <cellStyle name="Notas 2 2 2 4 2 6 3 2" xfId="23888" xr:uid="{00000000-0005-0000-0000-00005E5D0000}"/>
    <cellStyle name="Notas 2 2 2 4 2 6 3 3" xfId="23889" xr:uid="{00000000-0005-0000-0000-00005F5D0000}"/>
    <cellStyle name="Notas 2 2 2 4 2 6 3 4" xfId="23890" xr:uid="{00000000-0005-0000-0000-0000605D0000}"/>
    <cellStyle name="Notas 2 2 2 4 2 6 3 5" xfId="23891" xr:uid="{00000000-0005-0000-0000-0000615D0000}"/>
    <cellStyle name="Notas 2 2 2 4 2 6 3 6" xfId="23892" xr:uid="{00000000-0005-0000-0000-0000625D0000}"/>
    <cellStyle name="Notas 2 2 2 4 2 6 4" xfId="23893" xr:uid="{00000000-0005-0000-0000-0000635D0000}"/>
    <cellStyle name="Notas 2 2 2 4 2 6 4 2" xfId="23894" xr:uid="{00000000-0005-0000-0000-0000645D0000}"/>
    <cellStyle name="Notas 2 2 2 4 2 6 4 3" xfId="23895" xr:uid="{00000000-0005-0000-0000-0000655D0000}"/>
    <cellStyle name="Notas 2 2 2 4 2 6 4 4" xfId="23896" xr:uid="{00000000-0005-0000-0000-0000665D0000}"/>
    <cellStyle name="Notas 2 2 2 4 2 6 4 5" xfId="23897" xr:uid="{00000000-0005-0000-0000-0000675D0000}"/>
    <cellStyle name="Notas 2 2 2 4 2 6 4 6" xfId="23898" xr:uid="{00000000-0005-0000-0000-0000685D0000}"/>
    <cellStyle name="Notas 2 2 2 4 2 6 5" xfId="23899" xr:uid="{00000000-0005-0000-0000-0000695D0000}"/>
    <cellStyle name="Notas 2 2 2 4 2 6 5 2" xfId="23900" xr:uid="{00000000-0005-0000-0000-00006A5D0000}"/>
    <cellStyle name="Notas 2 2 2 4 2 6 5 3" xfId="23901" xr:uid="{00000000-0005-0000-0000-00006B5D0000}"/>
    <cellStyle name="Notas 2 2 2 4 2 6 5 4" xfId="23902" xr:uid="{00000000-0005-0000-0000-00006C5D0000}"/>
    <cellStyle name="Notas 2 2 2 4 2 6 5 5" xfId="23903" xr:uid="{00000000-0005-0000-0000-00006D5D0000}"/>
    <cellStyle name="Notas 2 2 2 4 2 6 5 6" xfId="23904" xr:uid="{00000000-0005-0000-0000-00006E5D0000}"/>
    <cellStyle name="Notas 2 2 2 4 2 6 6" xfId="23905" xr:uid="{00000000-0005-0000-0000-00006F5D0000}"/>
    <cellStyle name="Notas 2 2 2 4 2 6 6 2" xfId="23906" xr:uid="{00000000-0005-0000-0000-0000705D0000}"/>
    <cellStyle name="Notas 2 2 2 4 2 6 6 3" xfId="23907" xr:uid="{00000000-0005-0000-0000-0000715D0000}"/>
    <cellStyle name="Notas 2 2 2 4 2 6 6 4" xfId="23908" xr:uid="{00000000-0005-0000-0000-0000725D0000}"/>
    <cellStyle name="Notas 2 2 2 4 2 6 6 5" xfId="23909" xr:uid="{00000000-0005-0000-0000-0000735D0000}"/>
    <cellStyle name="Notas 2 2 2 4 2 6 6 6" xfId="23910" xr:uid="{00000000-0005-0000-0000-0000745D0000}"/>
    <cellStyle name="Notas 2 2 2 4 2 6 7" xfId="23911" xr:uid="{00000000-0005-0000-0000-0000755D0000}"/>
    <cellStyle name="Notas 2 2 2 4 2 6 7 2" xfId="23912" xr:uid="{00000000-0005-0000-0000-0000765D0000}"/>
    <cellStyle name="Notas 2 2 2 4 2 6 7 3" xfId="23913" xr:uid="{00000000-0005-0000-0000-0000775D0000}"/>
    <cellStyle name="Notas 2 2 2 4 2 6 7 4" xfId="23914" xr:uid="{00000000-0005-0000-0000-0000785D0000}"/>
    <cellStyle name="Notas 2 2 2 4 2 6 7 5" xfId="23915" xr:uid="{00000000-0005-0000-0000-0000795D0000}"/>
    <cellStyle name="Notas 2 2 2 4 2 6 7 6" xfId="23916" xr:uid="{00000000-0005-0000-0000-00007A5D0000}"/>
    <cellStyle name="Notas 2 2 2 4 2 6 8" xfId="23917" xr:uid="{00000000-0005-0000-0000-00007B5D0000}"/>
    <cellStyle name="Notas 2 2 2 4 2 6 8 2" xfId="23918" xr:uid="{00000000-0005-0000-0000-00007C5D0000}"/>
    <cellStyle name="Notas 2 2 2 4 2 6 8 3" xfId="23919" xr:uid="{00000000-0005-0000-0000-00007D5D0000}"/>
    <cellStyle name="Notas 2 2 2 4 2 6 8 4" xfId="23920" xr:uid="{00000000-0005-0000-0000-00007E5D0000}"/>
    <cellStyle name="Notas 2 2 2 4 2 6 8 5" xfId="23921" xr:uid="{00000000-0005-0000-0000-00007F5D0000}"/>
    <cellStyle name="Notas 2 2 2 4 2 6 8 6" xfId="23922" xr:uid="{00000000-0005-0000-0000-0000805D0000}"/>
    <cellStyle name="Notas 2 2 2 4 2 6 9" xfId="23923" xr:uid="{00000000-0005-0000-0000-0000815D0000}"/>
    <cellStyle name="Notas 2 2 2 4 2 7" xfId="23924" xr:uid="{00000000-0005-0000-0000-0000825D0000}"/>
    <cellStyle name="Notas 2 2 2 4 2 7 10" xfId="23925" xr:uid="{00000000-0005-0000-0000-0000835D0000}"/>
    <cellStyle name="Notas 2 2 2 4 2 7 11" xfId="23926" xr:uid="{00000000-0005-0000-0000-0000845D0000}"/>
    <cellStyle name="Notas 2 2 2 4 2 7 12" xfId="23927" xr:uid="{00000000-0005-0000-0000-0000855D0000}"/>
    <cellStyle name="Notas 2 2 2 4 2 7 13" xfId="23928" xr:uid="{00000000-0005-0000-0000-0000865D0000}"/>
    <cellStyle name="Notas 2 2 2 4 2 7 2" xfId="23929" xr:uid="{00000000-0005-0000-0000-0000875D0000}"/>
    <cellStyle name="Notas 2 2 2 4 2 7 2 2" xfId="23930" xr:uid="{00000000-0005-0000-0000-0000885D0000}"/>
    <cellStyle name="Notas 2 2 2 4 2 7 2 3" xfId="23931" xr:uid="{00000000-0005-0000-0000-0000895D0000}"/>
    <cellStyle name="Notas 2 2 2 4 2 7 2 4" xfId="23932" xr:uid="{00000000-0005-0000-0000-00008A5D0000}"/>
    <cellStyle name="Notas 2 2 2 4 2 7 2 5" xfId="23933" xr:uid="{00000000-0005-0000-0000-00008B5D0000}"/>
    <cellStyle name="Notas 2 2 2 4 2 7 2 6" xfId="23934" xr:uid="{00000000-0005-0000-0000-00008C5D0000}"/>
    <cellStyle name="Notas 2 2 2 4 2 7 3" xfId="23935" xr:uid="{00000000-0005-0000-0000-00008D5D0000}"/>
    <cellStyle name="Notas 2 2 2 4 2 7 3 2" xfId="23936" xr:uid="{00000000-0005-0000-0000-00008E5D0000}"/>
    <cellStyle name="Notas 2 2 2 4 2 7 3 3" xfId="23937" xr:uid="{00000000-0005-0000-0000-00008F5D0000}"/>
    <cellStyle name="Notas 2 2 2 4 2 7 3 4" xfId="23938" xr:uid="{00000000-0005-0000-0000-0000905D0000}"/>
    <cellStyle name="Notas 2 2 2 4 2 7 3 5" xfId="23939" xr:uid="{00000000-0005-0000-0000-0000915D0000}"/>
    <cellStyle name="Notas 2 2 2 4 2 7 3 6" xfId="23940" xr:uid="{00000000-0005-0000-0000-0000925D0000}"/>
    <cellStyle name="Notas 2 2 2 4 2 7 4" xfId="23941" xr:uid="{00000000-0005-0000-0000-0000935D0000}"/>
    <cellStyle name="Notas 2 2 2 4 2 7 4 2" xfId="23942" xr:uid="{00000000-0005-0000-0000-0000945D0000}"/>
    <cellStyle name="Notas 2 2 2 4 2 7 4 3" xfId="23943" xr:uid="{00000000-0005-0000-0000-0000955D0000}"/>
    <cellStyle name="Notas 2 2 2 4 2 7 4 4" xfId="23944" xr:uid="{00000000-0005-0000-0000-0000965D0000}"/>
    <cellStyle name="Notas 2 2 2 4 2 7 4 5" xfId="23945" xr:uid="{00000000-0005-0000-0000-0000975D0000}"/>
    <cellStyle name="Notas 2 2 2 4 2 7 4 6" xfId="23946" xr:uid="{00000000-0005-0000-0000-0000985D0000}"/>
    <cellStyle name="Notas 2 2 2 4 2 7 5" xfId="23947" xr:uid="{00000000-0005-0000-0000-0000995D0000}"/>
    <cellStyle name="Notas 2 2 2 4 2 7 5 2" xfId="23948" xr:uid="{00000000-0005-0000-0000-00009A5D0000}"/>
    <cellStyle name="Notas 2 2 2 4 2 7 5 3" xfId="23949" xr:uid="{00000000-0005-0000-0000-00009B5D0000}"/>
    <cellStyle name="Notas 2 2 2 4 2 7 5 4" xfId="23950" xr:uid="{00000000-0005-0000-0000-00009C5D0000}"/>
    <cellStyle name="Notas 2 2 2 4 2 7 5 5" xfId="23951" xr:uid="{00000000-0005-0000-0000-00009D5D0000}"/>
    <cellStyle name="Notas 2 2 2 4 2 7 5 6" xfId="23952" xr:uid="{00000000-0005-0000-0000-00009E5D0000}"/>
    <cellStyle name="Notas 2 2 2 4 2 7 6" xfId="23953" xr:uid="{00000000-0005-0000-0000-00009F5D0000}"/>
    <cellStyle name="Notas 2 2 2 4 2 7 6 2" xfId="23954" xr:uid="{00000000-0005-0000-0000-0000A05D0000}"/>
    <cellStyle name="Notas 2 2 2 4 2 7 6 3" xfId="23955" xr:uid="{00000000-0005-0000-0000-0000A15D0000}"/>
    <cellStyle name="Notas 2 2 2 4 2 7 6 4" xfId="23956" xr:uid="{00000000-0005-0000-0000-0000A25D0000}"/>
    <cellStyle name="Notas 2 2 2 4 2 7 6 5" xfId="23957" xr:uid="{00000000-0005-0000-0000-0000A35D0000}"/>
    <cellStyle name="Notas 2 2 2 4 2 7 6 6" xfId="23958" xr:uid="{00000000-0005-0000-0000-0000A45D0000}"/>
    <cellStyle name="Notas 2 2 2 4 2 7 7" xfId="23959" xr:uid="{00000000-0005-0000-0000-0000A55D0000}"/>
    <cellStyle name="Notas 2 2 2 4 2 7 7 2" xfId="23960" xr:uid="{00000000-0005-0000-0000-0000A65D0000}"/>
    <cellStyle name="Notas 2 2 2 4 2 7 7 3" xfId="23961" xr:uid="{00000000-0005-0000-0000-0000A75D0000}"/>
    <cellStyle name="Notas 2 2 2 4 2 7 7 4" xfId="23962" xr:uid="{00000000-0005-0000-0000-0000A85D0000}"/>
    <cellStyle name="Notas 2 2 2 4 2 7 7 5" xfId="23963" xr:uid="{00000000-0005-0000-0000-0000A95D0000}"/>
    <cellStyle name="Notas 2 2 2 4 2 7 7 6" xfId="23964" xr:uid="{00000000-0005-0000-0000-0000AA5D0000}"/>
    <cellStyle name="Notas 2 2 2 4 2 7 8" xfId="23965" xr:uid="{00000000-0005-0000-0000-0000AB5D0000}"/>
    <cellStyle name="Notas 2 2 2 4 2 7 8 2" xfId="23966" xr:uid="{00000000-0005-0000-0000-0000AC5D0000}"/>
    <cellStyle name="Notas 2 2 2 4 2 7 8 3" xfId="23967" xr:uid="{00000000-0005-0000-0000-0000AD5D0000}"/>
    <cellStyle name="Notas 2 2 2 4 2 7 8 4" xfId="23968" xr:uid="{00000000-0005-0000-0000-0000AE5D0000}"/>
    <cellStyle name="Notas 2 2 2 4 2 7 8 5" xfId="23969" xr:uid="{00000000-0005-0000-0000-0000AF5D0000}"/>
    <cellStyle name="Notas 2 2 2 4 2 7 8 6" xfId="23970" xr:uid="{00000000-0005-0000-0000-0000B05D0000}"/>
    <cellStyle name="Notas 2 2 2 4 2 7 9" xfId="23971" xr:uid="{00000000-0005-0000-0000-0000B15D0000}"/>
    <cellStyle name="Notas 2 2 2 4 2 8" xfId="23972" xr:uid="{00000000-0005-0000-0000-0000B25D0000}"/>
    <cellStyle name="Notas 2 2 2 4 2 8 10" xfId="23973" xr:uid="{00000000-0005-0000-0000-0000B35D0000}"/>
    <cellStyle name="Notas 2 2 2 4 2 8 11" xfId="23974" xr:uid="{00000000-0005-0000-0000-0000B45D0000}"/>
    <cellStyle name="Notas 2 2 2 4 2 8 12" xfId="23975" xr:uid="{00000000-0005-0000-0000-0000B55D0000}"/>
    <cellStyle name="Notas 2 2 2 4 2 8 13" xfId="23976" xr:uid="{00000000-0005-0000-0000-0000B65D0000}"/>
    <cellStyle name="Notas 2 2 2 4 2 8 2" xfId="23977" xr:uid="{00000000-0005-0000-0000-0000B75D0000}"/>
    <cellStyle name="Notas 2 2 2 4 2 8 2 2" xfId="23978" xr:uid="{00000000-0005-0000-0000-0000B85D0000}"/>
    <cellStyle name="Notas 2 2 2 4 2 8 2 3" xfId="23979" xr:uid="{00000000-0005-0000-0000-0000B95D0000}"/>
    <cellStyle name="Notas 2 2 2 4 2 8 2 4" xfId="23980" xr:uid="{00000000-0005-0000-0000-0000BA5D0000}"/>
    <cellStyle name="Notas 2 2 2 4 2 8 2 5" xfId="23981" xr:uid="{00000000-0005-0000-0000-0000BB5D0000}"/>
    <cellStyle name="Notas 2 2 2 4 2 8 2 6" xfId="23982" xr:uid="{00000000-0005-0000-0000-0000BC5D0000}"/>
    <cellStyle name="Notas 2 2 2 4 2 8 3" xfId="23983" xr:uid="{00000000-0005-0000-0000-0000BD5D0000}"/>
    <cellStyle name="Notas 2 2 2 4 2 8 3 2" xfId="23984" xr:uid="{00000000-0005-0000-0000-0000BE5D0000}"/>
    <cellStyle name="Notas 2 2 2 4 2 8 3 3" xfId="23985" xr:uid="{00000000-0005-0000-0000-0000BF5D0000}"/>
    <cellStyle name="Notas 2 2 2 4 2 8 3 4" xfId="23986" xr:uid="{00000000-0005-0000-0000-0000C05D0000}"/>
    <cellStyle name="Notas 2 2 2 4 2 8 3 5" xfId="23987" xr:uid="{00000000-0005-0000-0000-0000C15D0000}"/>
    <cellStyle name="Notas 2 2 2 4 2 8 3 6" xfId="23988" xr:uid="{00000000-0005-0000-0000-0000C25D0000}"/>
    <cellStyle name="Notas 2 2 2 4 2 8 4" xfId="23989" xr:uid="{00000000-0005-0000-0000-0000C35D0000}"/>
    <cellStyle name="Notas 2 2 2 4 2 8 4 2" xfId="23990" xr:uid="{00000000-0005-0000-0000-0000C45D0000}"/>
    <cellStyle name="Notas 2 2 2 4 2 8 4 3" xfId="23991" xr:uid="{00000000-0005-0000-0000-0000C55D0000}"/>
    <cellStyle name="Notas 2 2 2 4 2 8 4 4" xfId="23992" xr:uid="{00000000-0005-0000-0000-0000C65D0000}"/>
    <cellStyle name="Notas 2 2 2 4 2 8 4 5" xfId="23993" xr:uid="{00000000-0005-0000-0000-0000C75D0000}"/>
    <cellStyle name="Notas 2 2 2 4 2 8 4 6" xfId="23994" xr:uid="{00000000-0005-0000-0000-0000C85D0000}"/>
    <cellStyle name="Notas 2 2 2 4 2 8 5" xfId="23995" xr:uid="{00000000-0005-0000-0000-0000C95D0000}"/>
    <cellStyle name="Notas 2 2 2 4 2 8 5 2" xfId="23996" xr:uid="{00000000-0005-0000-0000-0000CA5D0000}"/>
    <cellStyle name="Notas 2 2 2 4 2 8 5 3" xfId="23997" xr:uid="{00000000-0005-0000-0000-0000CB5D0000}"/>
    <cellStyle name="Notas 2 2 2 4 2 8 5 4" xfId="23998" xr:uid="{00000000-0005-0000-0000-0000CC5D0000}"/>
    <cellStyle name="Notas 2 2 2 4 2 8 5 5" xfId="23999" xr:uid="{00000000-0005-0000-0000-0000CD5D0000}"/>
    <cellStyle name="Notas 2 2 2 4 2 8 5 6" xfId="24000" xr:uid="{00000000-0005-0000-0000-0000CE5D0000}"/>
    <cellStyle name="Notas 2 2 2 4 2 8 6" xfId="24001" xr:uid="{00000000-0005-0000-0000-0000CF5D0000}"/>
    <cellStyle name="Notas 2 2 2 4 2 8 6 2" xfId="24002" xr:uid="{00000000-0005-0000-0000-0000D05D0000}"/>
    <cellStyle name="Notas 2 2 2 4 2 8 6 3" xfId="24003" xr:uid="{00000000-0005-0000-0000-0000D15D0000}"/>
    <cellStyle name="Notas 2 2 2 4 2 8 6 4" xfId="24004" xr:uid="{00000000-0005-0000-0000-0000D25D0000}"/>
    <cellStyle name="Notas 2 2 2 4 2 8 6 5" xfId="24005" xr:uid="{00000000-0005-0000-0000-0000D35D0000}"/>
    <cellStyle name="Notas 2 2 2 4 2 8 6 6" xfId="24006" xr:uid="{00000000-0005-0000-0000-0000D45D0000}"/>
    <cellStyle name="Notas 2 2 2 4 2 8 7" xfId="24007" xr:uid="{00000000-0005-0000-0000-0000D55D0000}"/>
    <cellStyle name="Notas 2 2 2 4 2 8 7 2" xfId="24008" xr:uid="{00000000-0005-0000-0000-0000D65D0000}"/>
    <cellStyle name="Notas 2 2 2 4 2 8 7 3" xfId="24009" xr:uid="{00000000-0005-0000-0000-0000D75D0000}"/>
    <cellStyle name="Notas 2 2 2 4 2 8 7 4" xfId="24010" xr:uid="{00000000-0005-0000-0000-0000D85D0000}"/>
    <cellStyle name="Notas 2 2 2 4 2 8 7 5" xfId="24011" xr:uid="{00000000-0005-0000-0000-0000D95D0000}"/>
    <cellStyle name="Notas 2 2 2 4 2 8 7 6" xfId="24012" xr:uid="{00000000-0005-0000-0000-0000DA5D0000}"/>
    <cellStyle name="Notas 2 2 2 4 2 8 8" xfId="24013" xr:uid="{00000000-0005-0000-0000-0000DB5D0000}"/>
    <cellStyle name="Notas 2 2 2 4 2 8 8 2" xfId="24014" xr:uid="{00000000-0005-0000-0000-0000DC5D0000}"/>
    <cellStyle name="Notas 2 2 2 4 2 8 8 3" xfId="24015" xr:uid="{00000000-0005-0000-0000-0000DD5D0000}"/>
    <cellStyle name="Notas 2 2 2 4 2 8 8 4" xfId="24016" xr:uid="{00000000-0005-0000-0000-0000DE5D0000}"/>
    <cellStyle name="Notas 2 2 2 4 2 8 8 5" xfId="24017" xr:uid="{00000000-0005-0000-0000-0000DF5D0000}"/>
    <cellStyle name="Notas 2 2 2 4 2 8 8 6" xfId="24018" xr:uid="{00000000-0005-0000-0000-0000E05D0000}"/>
    <cellStyle name="Notas 2 2 2 4 2 8 9" xfId="24019" xr:uid="{00000000-0005-0000-0000-0000E15D0000}"/>
    <cellStyle name="Notas 2 2 2 4 2 9" xfId="24020" xr:uid="{00000000-0005-0000-0000-0000E25D0000}"/>
    <cellStyle name="Notas 2 2 2 4 2 9 2" xfId="24021" xr:uid="{00000000-0005-0000-0000-0000E35D0000}"/>
    <cellStyle name="Notas 2 2 2 4 2 9 3" xfId="24022" xr:uid="{00000000-0005-0000-0000-0000E45D0000}"/>
    <cellStyle name="Notas 2 2 2 4 2 9 4" xfId="24023" xr:uid="{00000000-0005-0000-0000-0000E55D0000}"/>
    <cellStyle name="Notas 2 2 2 4 2 9 5" xfId="24024" xr:uid="{00000000-0005-0000-0000-0000E65D0000}"/>
    <cellStyle name="Notas 2 2 2 4 2 9 6" xfId="24025" xr:uid="{00000000-0005-0000-0000-0000E75D0000}"/>
    <cellStyle name="Notas 2 2 2 4 20" xfId="24026" xr:uid="{00000000-0005-0000-0000-0000E85D0000}"/>
    <cellStyle name="Notas 2 2 2 4 21" xfId="24027" xr:uid="{00000000-0005-0000-0000-0000E95D0000}"/>
    <cellStyle name="Notas 2 2 2 4 22" xfId="24028" xr:uid="{00000000-0005-0000-0000-0000EA5D0000}"/>
    <cellStyle name="Notas 2 2 2 4 3" xfId="24029" xr:uid="{00000000-0005-0000-0000-0000EB5D0000}"/>
    <cellStyle name="Notas 2 2 2 4 3 10" xfId="24030" xr:uid="{00000000-0005-0000-0000-0000EC5D0000}"/>
    <cellStyle name="Notas 2 2 2 4 3 10 2" xfId="24031" xr:uid="{00000000-0005-0000-0000-0000ED5D0000}"/>
    <cellStyle name="Notas 2 2 2 4 3 10 3" xfId="24032" xr:uid="{00000000-0005-0000-0000-0000EE5D0000}"/>
    <cellStyle name="Notas 2 2 2 4 3 10 4" xfId="24033" xr:uid="{00000000-0005-0000-0000-0000EF5D0000}"/>
    <cellStyle name="Notas 2 2 2 4 3 10 5" xfId="24034" xr:uid="{00000000-0005-0000-0000-0000F05D0000}"/>
    <cellStyle name="Notas 2 2 2 4 3 10 6" xfId="24035" xr:uid="{00000000-0005-0000-0000-0000F15D0000}"/>
    <cellStyle name="Notas 2 2 2 4 3 11" xfId="24036" xr:uid="{00000000-0005-0000-0000-0000F25D0000}"/>
    <cellStyle name="Notas 2 2 2 4 3 11 2" xfId="24037" xr:uid="{00000000-0005-0000-0000-0000F35D0000}"/>
    <cellStyle name="Notas 2 2 2 4 3 11 3" xfId="24038" xr:uid="{00000000-0005-0000-0000-0000F45D0000}"/>
    <cellStyle name="Notas 2 2 2 4 3 11 4" xfId="24039" xr:uid="{00000000-0005-0000-0000-0000F55D0000}"/>
    <cellStyle name="Notas 2 2 2 4 3 11 5" xfId="24040" xr:uid="{00000000-0005-0000-0000-0000F65D0000}"/>
    <cellStyle name="Notas 2 2 2 4 3 11 6" xfId="24041" xr:uid="{00000000-0005-0000-0000-0000F75D0000}"/>
    <cellStyle name="Notas 2 2 2 4 3 12" xfId="24042" xr:uid="{00000000-0005-0000-0000-0000F85D0000}"/>
    <cellStyle name="Notas 2 2 2 4 3 12 2" xfId="24043" xr:uid="{00000000-0005-0000-0000-0000F95D0000}"/>
    <cellStyle name="Notas 2 2 2 4 3 12 3" xfId="24044" xr:uid="{00000000-0005-0000-0000-0000FA5D0000}"/>
    <cellStyle name="Notas 2 2 2 4 3 12 4" xfId="24045" xr:uid="{00000000-0005-0000-0000-0000FB5D0000}"/>
    <cellStyle name="Notas 2 2 2 4 3 12 5" xfId="24046" xr:uid="{00000000-0005-0000-0000-0000FC5D0000}"/>
    <cellStyle name="Notas 2 2 2 4 3 12 6" xfId="24047" xr:uid="{00000000-0005-0000-0000-0000FD5D0000}"/>
    <cellStyle name="Notas 2 2 2 4 3 13" xfId="24048" xr:uid="{00000000-0005-0000-0000-0000FE5D0000}"/>
    <cellStyle name="Notas 2 2 2 4 3 13 2" xfId="24049" xr:uid="{00000000-0005-0000-0000-0000FF5D0000}"/>
    <cellStyle name="Notas 2 2 2 4 3 13 3" xfId="24050" xr:uid="{00000000-0005-0000-0000-0000005E0000}"/>
    <cellStyle name="Notas 2 2 2 4 3 13 4" xfId="24051" xr:uid="{00000000-0005-0000-0000-0000015E0000}"/>
    <cellStyle name="Notas 2 2 2 4 3 13 5" xfId="24052" xr:uid="{00000000-0005-0000-0000-0000025E0000}"/>
    <cellStyle name="Notas 2 2 2 4 3 13 6" xfId="24053" xr:uid="{00000000-0005-0000-0000-0000035E0000}"/>
    <cellStyle name="Notas 2 2 2 4 3 14" xfId="24054" xr:uid="{00000000-0005-0000-0000-0000045E0000}"/>
    <cellStyle name="Notas 2 2 2 4 3 14 2" xfId="24055" xr:uid="{00000000-0005-0000-0000-0000055E0000}"/>
    <cellStyle name="Notas 2 2 2 4 3 14 3" xfId="24056" xr:uid="{00000000-0005-0000-0000-0000065E0000}"/>
    <cellStyle name="Notas 2 2 2 4 3 14 4" xfId="24057" xr:uid="{00000000-0005-0000-0000-0000075E0000}"/>
    <cellStyle name="Notas 2 2 2 4 3 14 5" xfId="24058" xr:uid="{00000000-0005-0000-0000-0000085E0000}"/>
    <cellStyle name="Notas 2 2 2 4 3 14 6" xfId="24059" xr:uid="{00000000-0005-0000-0000-0000095E0000}"/>
    <cellStyle name="Notas 2 2 2 4 3 15" xfId="24060" xr:uid="{00000000-0005-0000-0000-00000A5E0000}"/>
    <cellStyle name="Notas 2 2 2 4 3 16" xfId="24061" xr:uid="{00000000-0005-0000-0000-00000B5E0000}"/>
    <cellStyle name="Notas 2 2 2 4 3 17" xfId="24062" xr:uid="{00000000-0005-0000-0000-00000C5E0000}"/>
    <cellStyle name="Notas 2 2 2 4 3 18" xfId="24063" xr:uid="{00000000-0005-0000-0000-00000D5E0000}"/>
    <cellStyle name="Notas 2 2 2 4 3 19" xfId="24064" xr:uid="{00000000-0005-0000-0000-00000E5E0000}"/>
    <cellStyle name="Notas 2 2 2 4 3 2" xfId="24065" xr:uid="{00000000-0005-0000-0000-00000F5E0000}"/>
    <cellStyle name="Notas 2 2 2 4 3 2 10" xfId="24066" xr:uid="{00000000-0005-0000-0000-0000105E0000}"/>
    <cellStyle name="Notas 2 2 2 4 3 2 11" xfId="24067" xr:uid="{00000000-0005-0000-0000-0000115E0000}"/>
    <cellStyle name="Notas 2 2 2 4 3 2 12" xfId="24068" xr:uid="{00000000-0005-0000-0000-0000125E0000}"/>
    <cellStyle name="Notas 2 2 2 4 3 2 13" xfId="24069" xr:uid="{00000000-0005-0000-0000-0000135E0000}"/>
    <cellStyle name="Notas 2 2 2 4 3 2 14" xfId="24070" xr:uid="{00000000-0005-0000-0000-0000145E0000}"/>
    <cellStyle name="Notas 2 2 2 4 3 2 15" xfId="24071" xr:uid="{00000000-0005-0000-0000-0000155E0000}"/>
    <cellStyle name="Notas 2 2 2 4 3 2 2" xfId="24072" xr:uid="{00000000-0005-0000-0000-0000165E0000}"/>
    <cellStyle name="Notas 2 2 2 4 3 2 2 10" xfId="24073" xr:uid="{00000000-0005-0000-0000-0000175E0000}"/>
    <cellStyle name="Notas 2 2 2 4 3 2 2 11" xfId="24074" xr:uid="{00000000-0005-0000-0000-0000185E0000}"/>
    <cellStyle name="Notas 2 2 2 4 3 2 2 12" xfId="24075" xr:uid="{00000000-0005-0000-0000-0000195E0000}"/>
    <cellStyle name="Notas 2 2 2 4 3 2 2 13" xfId="24076" xr:uid="{00000000-0005-0000-0000-00001A5E0000}"/>
    <cellStyle name="Notas 2 2 2 4 3 2 2 14" xfId="24077" xr:uid="{00000000-0005-0000-0000-00001B5E0000}"/>
    <cellStyle name="Notas 2 2 2 4 3 2 2 2" xfId="24078" xr:uid="{00000000-0005-0000-0000-00001C5E0000}"/>
    <cellStyle name="Notas 2 2 2 4 3 2 2 2 2" xfId="24079" xr:uid="{00000000-0005-0000-0000-00001D5E0000}"/>
    <cellStyle name="Notas 2 2 2 4 3 2 2 2 3" xfId="24080" xr:uid="{00000000-0005-0000-0000-00001E5E0000}"/>
    <cellStyle name="Notas 2 2 2 4 3 2 2 2 4" xfId="24081" xr:uid="{00000000-0005-0000-0000-00001F5E0000}"/>
    <cellStyle name="Notas 2 2 2 4 3 2 2 2 5" xfId="24082" xr:uid="{00000000-0005-0000-0000-0000205E0000}"/>
    <cellStyle name="Notas 2 2 2 4 3 2 2 2 6" xfId="24083" xr:uid="{00000000-0005-0000-0000-0000215E0000}"/>
    <cellStyle name="Notas 2 2 2 4 3 2 2 3" xfId="24084" xr:uid="{00000000-0005-0000-0000-0000225E0000}"/>
    <cellStyle name="Notas 2 2 2 4 3 2 2 3 2" xfId="24085" xr:uid="{00000000-0005-0000-0000-0000235E0000}"/>
    <cellStyle name="Notas 2 2 2 4 3 2 2 3 3" xfId="24086" xr:uid="{00000000-0005-0000-0000-0000245E0000}"/>
    <cellStyle name="Notas 2 2 2 4 3 2 2 3 4" xfId="24087" xr:uid="{00000000-0005-0000-0000-0000255E0000}"/>
    <cellStyle name="Notas 2 2 2 4 3 2 2 3 5" xfId="24088" xr:uid="{00000000-0005-0000-0000-0000265E0000}"/>
    <cellStyle name="Notas 2 2 2 4 3 2 2 3 6" xfId="24089" xr:uid="{00000000-0005-0000-0000-0000275E0000}"/>
    <cellStyle name="Notas 2 2 2 4 3 2 2 4" xfId="24090" xr:uid="{00000000-0005-0000-0000-0000285E0000}"/>
    <cellStyle name="Notas 2 2 2 4 3 2 2 4 2" xfId="24091" xr:uid="{00000000-0005-0000-0000-0000295E0000}"/>
    <cellStyle name="Notas 2 2 2 4 3 2 2 4 3" xfId="24092" xr:uid="{00000000-0005-0000-0000-00002A5E0000}"/>
    <cellStyle name="Notas 2 2 2 4 3 2 2 4 4" xfId="24093" xr:uid="{00000000-0005-0000-0000-00002B5E0000}"/>
    <cellStyle name="Notas 2 2 2 4 3 2 2 4 5" xfId="24094" xr:uid="{00000000-0005-0000-0000-00002C5E0000}"/>
    <cellStyle name="Notas 2 2 2 4 3 2 2 4 6" xfId="24095" xr:uid="{00000000-0005-0000-0000-00002D5E0000}"/>
    <cellStyle name="Notas 2 2 2 4 3 2 2 5" xfId="24096" xr:uid="{00000000-0005-0000-0000-00002E5E0000}"/>
    <cellStyle name="Notas 2 2 2 4 3 2 2 5 2" xfId="24097" xr:uid="{00000000-0005-0000-0000-00002F5E0000}"/>
    <cellStyle name="Notas 2 2 2 4 3 2 2 5 3" xfId="24098" xr:uid="{00000000-0005-0000-0000-0000305E0000}"/>
    <cellStyle name="Notas 2 2 2 4 3 2 2 5 4" xfId="24099" xr:uid="{00000000-0005-0000-0000-0000315E0000}"/>
    <cellStyle name="Notas 2 2 2 4 3 2 2 5 5" xfId="24100" xr:uid="{00000000-0005-0000-0000-0000325E0000}"/>
    <cellStyle name="Notas 2 2 2 4 3 2 2 5 6" xfId="24101" xr:uid="{00000000-0005-0000-0000-0000335E0000}"/>
    <cellStyle name="Notas 2 2 2 4 3 2 2 6" xfId="24102" xr:uid="{00000000-0005-0000-0000-0000345E0000}"/>
    <cellStyle name="Notas 2 2 2 4 3 2 2 6 2" xfId="24103" xr:uid="{00000000-0005-0000-0000-0000355E0000}"/>
    <cellStyle name="Notas 2 2 2 4 3 2 2 6 3" xfId="24104" xr:uid="{00000000-0005-0000-0000-0000365E0000}"/>
    <cellStyle name="Notas 2 2 2 4 3 2 2 6 4" xfId="24105" xr:uid="{00000000-0005-0000-0000-0000375E0000}"/>
    <cellStyle name="Notas 2 2 2 4 3 2 2 6 5" xfId="24106" xr:uid="{00000000-0005-0000-0000-0000385E0000}"/>
    <cellStyle name="Notas 2 2 2 4 3 2 2 6 6" xfId="24107" xr:uid="{00000000-0005-0000-0000-0000395E0000}"/>
    <cellStyle name="Notas 2 2 2 4 3 2 2 7" xfId="24108" xr:uid="{00000000-0005-0000-0000-00003A5E0000}"/>
    <cellStyle name="Notas 2 2 2 4 3 2 2 7 2" xfId="24109" xr:uid="{00000000-0005-0000-0000-00003B5E0000}"/>
    <cellStyle name="Notas 2 2 2 4 3 2 2 7 3" xfId="24110" xr:uid="{00000000-0005-0000-0000-00003C5E0000}"/>
    <cellStyle name="Notas 2 2 2 4 3 2 2 7 4" xfId="24111" xr:uid="{00000000-0005-0000-0000-00003D5E0000}"/>
    <cellStyle name="Notas 2 2 2 4 3 2 2 7 5" xfId="24112" xr:uid="{00000000-0005-0000-0000-00003E5E0000}"/>
    <cellStyle name="Notas 2 2 2 4 3 2 2 7 6" xfId="24113" xr:uid="{00000000-0005-0000-0000-00003F5E0000}"/>
    <cellStyle name="Notas 2 2 2 4 3 2 2 8" xfId="24114" xr:uid="{00000000-0005-0000-0000-0000405E0000}"/>
    <cellStyle name="Notas 2 2 2 4 3 2 2 8 2" xfId="24115" xr:uid="{00000000-0005-0000-0000-0000415E0000}"/>
    <cellStyle name="Notas 2 2 2 4 3 2 2 8 3" xfId="24116" xr:uid="{00000000-0005-0000-0000-0000425E0000}"/>
    <cellStyle name="Notas 2 2 2 4 3 2 2 8 4" xfId="24117" xr:uid="{00000000-0005-0000-0000-0000435E0000}"/>
    <cellStyle name="Notas 2 2 2 4 3 2 2 8 5" xfId="24118" xr:uid="{00000000-0005-0000-0000-0000445E0000}"/>
    <cellStyle name="Notas 2 2 2 4 3 2 2 8 6" xfId="24119" xr:uid="{00000000-0005-0000-0000-0000455E0000}"/>
    <cellStyle name="Notas 2 2 2 4 3 2 2 9" xfId="24120" xr:uid="{00000000-0005-0000-0000-0000465E0000}"/>
    <cellStyle name="Notas 2 2 2 4 3 2 3" xfId="24121" xr:uid="{00000000-0005-0000-0000-0000475E0000}"/>
    <cellStyle name="Notas 2 2 2 4 3 2 3 2" xfId="24122" xr:uid="{00000000-0005-0000-0000-0000485E0000}"/>
    <cellStyle name="Notas 2 2 2 4 3 2 3 3" xfId="24123" xr:uid="{00000000-0005-0000-0000-0000495E0000}"/>
    <cellStyle name="Notas 2 2 2 4 3 2 3 4" xfId="24124" xr:uid="{00000000-0005-0000-0000-00004A5E0000}"/>
    <cellStyle name="Notas 2 2 2 4 3 2 3 5" xfId="24125" xr:uid="{00000000-0005-0000-0000-00004B5E0000}"/>
    <cellStyle name="Notas 2 2 2 4 3 2 3 6" xfId="24126" xr:uid="{00000000-0005-0000-0000-00004C5E0000}"/>
    <cellStyle name="Notas 2 2 2 4 3 2 4" xfId="24127" xr:uid="{00000000-0005-0000-0000-00004D5E0000}"/>
    <cellStyle name="Notas 2 2 2 4 3 2 4 2" xfId="24128" xr:uid="{00000000-0005-0000-0000-00004E5E0000}"/>
    <cellStyle name="Notas 2 2 2 4 3 2 4 3" xfId="24129" xr:uid="{00000000-0005-0000-0000-00004F5E0000}"/>
    <cellStyle name="Notas 2 2 2 4 3 2 4 4" xfId="24130" xr:uid="{00000000-0005-0000-0000-0000505E0000}"/>
    <cellStyle name="Notas 2 2 2 4 3 2 4 5" xfId="24131" xr:uid="{00000000-0005-0000-0000-0000515E0000}"/>
    <cellStyle name="Notas 2 2 2 4 3 2 4 6" xfId="24132" xr:uid="{00000000-0005-0000-0000-0000525E0000}"/>
    <cellStyle name="Notas 2 2 2 4 3 2 5" xfId="24133" xr:uid="{00000000-0005-0000-0000-0000535E0000}"/>
    <cellStyle name="Notas 2 2 2 4 3 2 5 2" xfId="24134" xr:uid="{00000000-0005-0000-0000-0000545E0000}"/>
    <cellStyle name="Notas 2 2 2 4 3 2 5 3" xfId="24135" xr:uid="{00000000-0005-0000-0000-0000555E0000}"/>
    <cellStyle name="Notas 2 2 2 4 3 2 5 4" xfId="24136" xr:uid="{00000000-0005-0000-0000-0000565E0000}"/>
    <cellStyle name="Notas 2 2 2 4 3 2 5 5" xfId="24137" xr:uid="{00000000-0005-0000-0000-0000575E0000}"/>
    <cellStyle name="Notas 2 2 2 4 3 2 5 6" xfId="24138" xr:uid="{00000000-0005-0000-0000-0000585E0000}"/>
    <cellStyle name="Notas 2 2 2 4 3 2 6" xfId="24139" xr:uid="{00000000-0005-0000-0000-0000595E0000}"/>
    <cellStyle name="Notas 2 2 2 4 3 2 6 2" xfId="24140" xr:uid="{00000000-0005-0000-0000-00005A5E0000}"/>
    <cellStyle name="Notas 2 2 2 4 3 2 6 3" xfId="24141" xr:uid="{00000000-0005-0000-0000-00005B5E0000}"/>
    <cellStyle name="Notas 2 2 2 4 3 2 6 4" xfId="24142" xr:uid="{00000000-0005-0000-0000-00005C5E0000}"/>
    <cellStyle name="Notas 2 2 2 4 3 2 6 5" xfId="24143" xr:uid="{00000000-0005-0000-0000-00005D5E0000}"/>
    <cellStyle name="Notas 2 2 2 4 3 2 6 6" xfId="24144" xr:uid="{00000000-0005-0000-0000-00005E5E0000}"/>
    <cellStyle name="Notas 2 2 2 4 3 2 7" xfId="24145" xr:uid="{00000000-0005-0000-0000-00005F5E0000}"/>
    <cellStyle name="Notas 2 2 2 4 3 2 7 2" xfId="24146" xr:uid="{00000000-0005-0000-0000-0000605E0000}"/>
    <cellStyle name="Notas 2 2 2 4 3 2 7 3" xfId="24147" xr:uid="{00000000-0005-0000-0000-0000615E0000}"/>
    <cellStyle name="Notas 2 2 2 4 3 2 7 4" xfId="24148" xr:uid="{00000000-0005-0000-0000-0000625E0000}"/>
    <cellStyle name="Notas 2 2 2 4 3 2 7 5" xfId="24149" xr:uid="{00000000-0005-0000-0000-0000635E0000}"/>
    <cellStyle name="Notas 2 2 2 4 3 2 7 6" xfId="24150" xr:uid="{00000000-0005-0000-0000-0000645E0000}"/>
    <cellStyle name="Notas 2 2 2 4 3 2 8" xfId="24151" xr:uid="{00000000-0005-0000-0000-0000655E0000}"/>
    <cellStyle name="Notas 2 2 2 4 3 2 8 2" xfId="24152" xr:uid="{00000000-0005-0000-0000-0000665E0000}"/>
    <cellStyle name="Notas 2 2 2 4 3 2 8 3" xfId="24153" xr:uid="{00000000-0005-0000-0000-0000675E0000}"/>
    <cellStyle name="Notas 2 2 2 4 3 2 8 4" xfId="24154" xr:uid="{00000000-0005-0000-0000-0000685E0000}"/>
    <cellStyle name="Notas 2 2 2 4 3 2 8 5" xfId="24155" xr:uid="{00000000-0005-0000-0000-0000695E0000}"/>
    <cellStyle name="Notas 2 2 2 4 3 2 8 6" xfId="24156" xr:uid="{00000000-0005-0000-0000-00006A5E0000}"/>
    <cellStyle name="Notas 2 2 2 4 3 2 9" xfId="24157" xr:uid="{00000000-0005-0000-0000-00006B5E0000}"/>
    <cellStyle name="Notas 2 2 2 4 3 2 9 2" xfId="24158" xr:uid="{00000000-0005-0000-0000-00006C5E0000}"/>
    <cellStyle name="Notas 2 2 2 4 3 2 9 3" xfId="24159" xr:uid="{00000000-0005-0000-0000-00006D5E0000}"/>
    <cellStyle name="Notas 2 2 2 4 3 2 9 4" xfId="24160" xr:uid="{00000000-0005-0000-0000-00006E5E0000}"/>
    <cellStyle name="Notas 2 2 2 4 3 2 9 5" xfId="24161" xr:uid="{00000000-0005-0000-0000-00006F5E0000}"/>
    <cellStyle name="Notas 2 2 2 4 3 2 9 6" xfId="24162" xr:uid="{00000000-0005-0000-0000-0000705E0000}"/>
    <cellStyle name="Notas 2 2 2 4 3 20" xfId="24163" xr:uid="{00000000-0005-0000-0000-0000715E0000}"/>
    <cellStyle name="Notas 2 2 2 4 3 3" xfId="24164" xr:uid="{00000000-0005-0000-0000-0000725E0000}"/>
    <cellStyle name="Notas 2 2 2 4 3 3 10" xfId="24165" xr:uid="{00000000-0005-0000-0000-0000735E0000}"/>
    <cellStyle name="Notas 2 2 2 4 3 3 11" xfId="24166" xr:uid="{00000000-0005-0000-0000-0000745E0000}"/>
    <cellStyle name="Notas 2 2 2 4 3 3 12" xfId="24167" xr:uid="{00000000-0005-0000-0000-0000755E0000}"/>
    <cellStyle name="Notas 2 2 2 4 3 3 13" xfId="24168" xr:uid="{00000000-0005-0000-0000-0000765E0000}"/>
    <cellStyle name="Notas 2 2 2 4 3 3 14" xfId="24169" xr:uid="{00000000-0005-0000-0000-0000775E0000}"/>
    <cellStyle name="Notas 2 2 2 4 3 3 2" xfId="24170" xr:uid="{00000000-0005-0000-0000-0000785E0000}"/>
    <cellStyle name="Notas 2 2 2 4 3 3 2 2" xfId="24171" xr:uid="{00000000-0005-0000-0000-0000795E0000}"/>
    <cellStyle name="Notas 2 2 2 4 3 3 2 3" xfId="24172" xr:uid="{00000000-0005-0000-0000-00007A5E0000}"/>
    <cellStyle name="Notas 2 2 2 4 3 3 2 4" xfId="24173" xr:uid="{00000000-0005-0000-0000-00007B5E0000}"/>
    <cellStyle name="Notas 2 2 2 4 3 3 2 5" xfId="24174" xr:uid="{00000000-0005-0000-0000-00007C5E0000}"/>
    <cellStyle name="Notas 2 2 2 4 3 3 2 6" xfId="24175" xr:uid="{00000000-0005-0000-0000-00007D5E0000}"/>
    <cellStyle name="Notas 2 2 2 4 3 3 3" xfId="24176" xr:uid="{00000000-0005-0000-0000-00007E5E0000}"/>
    <cellStyle name="Notas 2 2 2 4 3 3 3 2" xfId="24177" xr:uid="{00000000-0005-0000-0000-00007F5E0000}"/>
    <cellStyle name="Notas 2 2 2 4 3 3 3 3" xfId="24178" xr:uid="{00000000-0005-0000-0000-0000805E0000}"/>
    <cellStyle name="Notas 2 2 2 4 3 3 3 4" xfId="24179" xr:uid="{00000000-0005-0000-0000-0000815E0000}"/>
    <cellStyle name="Notas 2 2 2 4 3 3 3 5" xfId="24180" xr:uid="{00000000-0005-0000-0000-0000825E0000}"/>
    <cellStyle name="Notas 2 2 2 4 3 3 3 6" xfId="24181" xr:uid="{00000000-0005-0000-0000-0000835E0000}"/>
    <cellStyle name="Notas 2 2 2 4 3 3 4" xfId="24182" xr:uid="{00000000-0005-0000-0000-0000845E0000}"/>
    <cellStyle name="Notas 2 2 2 4 3 3 4 2" xfId="24183" xr:uid="{00000000-0005-0000-0000-0000855E0000}"/>
    <cellStyle name="Notas 2 2 2 4 3 3 4 3" xfId="24184" xr:uid="{00000000-0005-0000-0000-0000865E0000}"/>
    <cellStyle name="Notas 2 2 2 4 3 3 4 4" xfId="24185" xr:uid="{00000000-0005-0000-0000-0000875E0000}"/>
    <cellStyle name="Notas 2 2 2 4 3 3 4 5" xfId="24186" xr:uid="{00000000-0005-0000-0000-0000885E0000}"/>
    <cellStyle name="Notas 2 2 2 4 3 3 4 6" xfId="24187" xr:uid="{00000000-0005-0000-0000-0000895E0000}"/>
    <cellStyle name="Notas 2 2 2 4 3 3 5" xfId="24188" xr:uid="{00000000-0005-0000-0000-00008A5E0000}"/>
    <cellStyle name="Notas 2 2 2 4 3 3 5 2" xfId="24189" xr:uid="{00000000-0005-0000-0000-00008B5E0000}"/>
    <cellStyle name="Notas 2 2 2 4 3 3 5 3" xfId="24190" xr:uid="{00000000-0005-0000-0000-00008C5E0000}"/>
    <cellStyle name="Notas 2 2 2 4 3 3 5 4" xfId="24191" xr:uid="{00000000-0005-0000-0000-00008D5E0000}"/>
    <cellStyle name="Notas 2 2 2 4 3 3 5 5" xfId="24192" xr:uid="{00000000-0005-0000-0000-00008E5E0000}"/>
    <cellStyle name="Notas 2 2 2 4 3 3 5 6" xfId="24193" xr:uid="{00000000-0005-0000-0000-00008F5E0000}"/>
    <cellStyle name="Notas 2 2 2 4 3 3 6" xfId="24194" xr:uid="{00000000-0005-0000-0000-0000905E0000}"/>
    <cellStyle name="Notas 2 2 2 4 3 3 6 2" xfId="24195" xr:uid="{00000000-0005-0000-0000-0000915E0000}"/>
    <cellStyle name="Notas 2 2 2 4 3 3 6 3" xfId="24196" xr:uid="{00000000-0005-0000-0000-0000925E0000}"/>
    <cellStyle name="Notas 2 2 2 4 3 3 6 4" xfId="24197" xr:uid="{00000000-0005-0000-0000-0000935E0000}"/>
    <cellStyle name="Notas 2 2 2 4 3 3 6 5" xfId="24198" xr:uid="{00000000-0005-0000-0000-0000945E0000}"/>
    <cellStyle name="Notas 2 2 2 4 3 3 6 6" xfId="24199" xr:uid="{00000000-0005-0000-0000-0000955E0000}"/>
    <cellStyle name="Notas 2 2 2 4 3 3 7" xfId="24200" xr:uid="{00000000-0005-0000-0000-0000965E0000}"/>
    <cellStyle name="Notas 2 2 2 4 3 3 7 2" xfId="24201" xr:uid="{00000000-0005-0000-0000-0000975E0000}"/>
    <cellStyle name="Notas 2 2 2 4 3 3 7 3" xfId="24202" xr:uid="{00000000-0005-0000-0000-0000985E0000}"/>
    <cellStyle name="Notas 2 2 2 4 3 3 7 4" xfId="24203" xr:uid="{00000000-0005-0000-0000-0000995E0000}"/>
    <cellStyle name="Notas 2 2 2 4 3 3 7 5" xfId="24204" xr:uid="{00000000-0005-0000-0000-00009A5E0000}"/>
    <cellStyle name="Notas 2 2 2 4 3 3 7 6" xfId="24205" xr:uid="{00000000-0005-0000-0000-00009B5E0000}"/>
    <cellStyle name="Notas 2 2 2 4 3 3 8" xfId="24206" xr:uid="{00000000-0005-0000-0000-00009C5E0000}"/>
    <cellStyle name="Notas 2 2 2 4 3 3 8 2" xfId="24207" xr:uid="{00000000-0005-0000-0000-00009D5E0000}"/>
    <cellStyle name="Notas 2 2 2 4 3 3 8 3" xfId="24208" xr:uid="{00000000-0005-0000-0000-00009E5E0000}"/>
    <cellStyle name="Notas 2 2 2 4 3 3 8 4" xfId="24209" xr:uid="{00000000-0005-0000-0000-00009F5E0000}"/>
    <cellStyle name="Notas 2 2 2 4 3 3 8 5" xfId="24210" xr:uid="{00000000-0005-0000-0000-0000A05E0000}"/>
    <cellStyle name="Notas 2 2 2 4 3 3 8 6" xfId="24211" xr:uid="{00000000-0005-0000-0000-0000A15E0000}"/>
    <cellStyle name="Notas 2 2 2 4 3 3 9" xfId="24212" xr:uid="{00000000-0005-0000-0000-0000A25E0000}"/>
    <cellStyle name="Notas 2 2 2 4 3 4" xfId="24213" xr:uid="{00000000-0005-0000-0000-0000A35E0000}"/>
    <cellStyle name="Notas 2 2 2 4 3 4 10" xfId="24214" xr:uid="{00000000-0005-0000-0000-0000A45E0000}"/>
    <cellStyle name="Notas 2 2 2 4 3 4 11" xfId="24215" xr:uid="{00000000-0005-0000-0000-0000A55E0000}"/>
    <cellStyle name="Notas 2 2 2 4 3 4 12" xfId="24216" xr:uid="{00000000-0005-0000-0000-0000A65E0000}"/>
    <cellStyle name="Notas 2 2 2 4 3 4 13" xfId="24217" xr:uid="{00000000-0005-0000-0000-0000A75E0000}"/>
    <cellStyle name="Notas 2 2 2 4 3 4 2" xfId="24218" xr:uid="{00000000-0005-0000-0000-0000A85E0000}"/>
    <cellStyle name="Notas 2 2 2 4 3 4 2 2" xfId="24219" xr:uid="{00000000-0005-0000-0000-0000A95E0000}"/>
    <cellStyle name="Notas 2 2 2 4 3 4 2 3" xfId="24220" xr:uid="{00000000-0005-0000-0000-0000AA5E0000}"/>
    <cellStyle name="Notas 2 2 2 4 3 4 2 4" xfId="24221" xr:uid="{00000000-0005-0000-0000-0000AB5E0000}"/>
    <cellStyle name="Notas 2 2 2 4 3 4 2 5" xfId="24222" xr:uid="{00000000-0005-0000-0000-0000AC5E0000}"/>
    <cellStyle name="Notas 2 2 2 4 3 4 2 6" xfId="24223" xr:uid="{00000000-0005-0000-0000-0000AD5E0000}"/>
    <cellStyle name="Notas 2 2 2 4 3 4 3" xfId="24224" xr:uid="{00000000-0005-0000-0000-0000AE5E0000}"/>
    <cellStyle name="Notas 2 2 2 4 3 4 3 2" xfId="24225" xr:uid="{00000000-0005-0000-0000-0000AF5E0000}"/>
    <cellStyle name="Notas 2 2 2 4 3 4 3 3" xfId="24226" xr:uid="{00000000-0005-0000-0000-0000B05E0000}"/>
    <cellStyle name="Notas 2 2 2 4 3 4 3 4" xfId="24227" xr:uid="{00000000-0005-0000-0000-0000B15E0000}"/>
    <cellStyle name="Notas 2 2 2 4 3 4 3 5" xfId="24228" xr:uid="{00000000-0005-0000-0000-0000B25E0000}"/>
    <cellStyle name="Notas 2 2 2 4 3 4 3 6" xfId="24229" xr:uid="{00000000-0005-0000-0000-0000B35E0000}"/>
    <cellStyle name="Notas 2 2 2 4 3 4 4" xfId="24230" xr:uid="{00000000-0005-0000-0000-0000B45E0000}"/>
    <cellStyle name="Notas 2 2 2 4 3 4 4 2" xfId="24231" xr:uid="{00000000-0005-0000-0000-0000B55E0000}"/>
    <cellStyle name="Notas 2 2 2 4 3 4 4 3" xfId="24232" xr:uid="{00000000-0005-0000-0000-0000B65E0000}"/>
    <cellStyle name="Notas 2 2 2 4 3 4 4 4" xfId="24233" xr:uid="{00000000-0005-0000-0000-0000B75E0000}"/>
    <cellStyle name="Notas 2 2 2 4 3 4 4 5" xfId="24234" xr:uid="{00000000-0005-0000-0000-0000B85E0000}"/>
    <cellStyle name="Notas 2 2 2 4 3 4 4 6" xfId="24235" xr:uid="{00000000-0005-0000-0000-0000B95E0000}"/>
    <cellStyle name="Notas 2 2 2 4 3 4 5" xfId="24236" xr:uid="{00000000-0005-0000-0000-0000BA5E0000}"/>
    <cellStyle name="Notas 2 2 2 4 3 4 5 2" xfId="24237" xr:uid="{00000000-0005-0000-0000-0000BB5E0000}"/>
    <cellStyle name="Notas 2 2 2 4 3 4 5 3" xfId="24238" xr:uid="{00000000-0005-0000-0000-0000BC5E0000}"/>
    <cellStyle name="Notas 2 2 2 4 3 4 5 4" xfId="24239" xr:uid="{00000000-0005-0000-0000-0000BD5E0000}"/>
    <cellStyle name="Notas 2 2 2 4 3 4 5 5" xfId="24240" xr:uid="{00000000-0005-0000-0000-0000BE5E0000}"/>
    <cellStyle name="Notas 2 2 2 4 3 4 5 6" xfId="24241" xr:uid="{00000000-0005-0000-0000-0000BF5E0000}"/>
    <cellStyle name="Notas 2 2 2 4 3 4 6" xfId="24242" xr:uid="{00000000-0005-0000-0000-0000C05E0000}"/>
    <cellStyle name="Notas 2 2 2 4 3 4 6 2" xfId="24243" xr:uid="{00000000-0005-0000-0000-0000C15E0000}"/>
    <cellStyle name="Notas 2 2 2 4 3 4 6 3" xfId="24244" xr:uid="{00000000-0005-0000-0000-0000C25E0000}"/>
    <cellStyle name="Notas 2 2 2 4 3 4 6 4" xfId="24245" xr:uid="{00000000-0005-0000-0000-0000C35E0000}"/>
    <cellStyle name="Notas 2 2 2 4 3 4 6 5" xfId="24246" xr:uid="{00000000-0005-0000-0000-0000C45E0000}"/>
    <cellStyle name="Notas 2 2 2 4 3 4 6 6" xfId="24247" xr:uid="{00000000-0005-0000-0000-0000C55E0000}"/>
    <cellStyle name="Notas 2 2 2 4 3 4 7" xfId="24248" xr:uid="{00000000-0005-0000-0000-0000C65E0000}"/>
    <cellStyle name="Notas 2 2 2 4 3 4 7 2" xfId="24249" xr:uid="{00000000-0005-0000-0000-0000C75E0000}"/>
    <cellStyle name="Notas 2 2 2 4 3 4 7 3" xfId="24250" xr:uid="{00000000-0005-0000-0000-0000C85E0000}"/>
    <cellStyle name="Notas 2 2 2 4 3 4 7 4" xfId="24251" xr:uid="{00000000-0005-0000-0000-0000C95E0000}"/>
    <cellStyle name="Notas 2 2 2 4 3 4 7 5" xfId="24252" xr:uid="{00000000-0005-0000-0000-0000CA5E0000}"/>
    <cellStyle name="Notas 2 2 2 4 3 4 7 6" xfId="24253" xr:uid="{00000000-0005-0000-0000-0000CB5E0000}"/>
    <cellStyle name="Notas 2 2 2 4 3 4 8" xfId="24254" xr:uid="{00000000-0005-0000-0000-0000CC5E0000}"/>
    <cellStyle name="Notas 2 2 2 4 3 4 8 2" xfId="24255" xr:uid="{00000000-0005-0000-0000-0000CD5E0000}"/>
    <cellStyle name="Notas 2 2 2 4 3 4 8 3" xfId="24256" xr:uid="{00000000-0005-0000-0000-0000CE5E0000}"/>
    <cellStyle name="Notas 2 2 2 4 3 4 8 4" xfId="24257" xr:uid="{00000000-0005-0000-0000-0000CF5E0000}"/>
    <cellStyle name="Notas 2 2 2 4 3 4 8 5" xfId="24258" xr:uid="{00000000-0005-0000-0000-0000D05E0000}"/>
    <cellStyle name="Notas 2 2 2 4 3 4 8 6" xfId="24259" xr:uid="{00000000-0005-0000-0000-0000D15E0000}"/>
    <cellStyle name="Notas 2 2 2 4 3 4 9" xfId="24260" xr:uid="{00000000-0005-0000-0000-0000D25E0000}"/>
    <cellStyle name="Notas 2 2 2 4 3 5" xfId="24261" xr:uid="{00000000-0005-0000-0000-0000D35E0000}"/>
    <cellStyle name="Notas 2 2 2 4 3 5 10" xfId="24262" xr:uid="{00000000-0005-0000-0000-0000D45E0000}"/>
    <cellStyle name="Notas 2 2 2 4 3 5 11" xfId="24263" xr:uid="{00000000-0005-0000-0000-0000D55E0000}"/>
    <cellStyle name="Notas 2 2 2 4 3 5 12" xfId="24264" xr:uid="{00000000-0005-0000-0000-0000D65E0000}"/>
    <cellStyle name="Notas 2 2 2 4 3 5 13" xfId="24265" xr:uid="{00000000-0005-0000-0000-0000D75E0000}"/>
    <cellStyle name="Notas 2 2 2 4 3 5 2" xfId="24266" xr:uid="{00000000-0005-0000-0000-0000D85E0000}"/>
    <cellStyle name="Notas 2 2 2 4 3 5 2 2" xfId="24267" xr:uid="{00000000-0005-0000-0000-0000D95E0000}"/>
    <cellStyle name="Notas 2 2 2 4 3 5 2 3" xfId="24268" xr:uid="{00000000-0005-0000-0000-0000DA5E0000}"/>
    <cellStyle name="Notas 2 2 2 4 3 5 2 4" xfId="24269" xr:uid="{00000000-0005-0000-0000-0000DB5E0000}"/>
    <cellStyle name="Notas 2 2 2 4 3 5 2 5" xfId="24270" xr:uid="{00000000-0005-0000-0000-0000DC5E0000}"/>
    <cellStyle name="Notas 2 2 2 4 3 5 2 6" xfId="24271" xr:uid="{00000000-0005-0000-0000-0000DD5E0000}"/>
    <cellStyle name="Notas 2 2 2 4 3 5 3" xfId="24272" xr:uid="{00000000-0005-0000-0000-0000DE5E0000}"/>
    <cellStyle name="Notas 2 2 2 4 3 5 3 2" xfId="24273" xr:uid="{00000000-0005-0000-0000-0000DF5E0000}"/>
    <cellStyle name="Notas 2 2 2 4 3 5 3 3" xfId="24274" xr:uid="{00000000-0005-0000-0000-0000E05E0000}"/>
    <cellStyle name="Notas 2 2 2 4 3 5 3 4" xfId="24275" xr:uid="{00000000-0005-0000-0000-0000E15E0000}"/>
    <cellStyle name="Notas 2 2 2 4 3 5 3 5" xfId="24276" xr:uid="{00000000-0005-0000-0000-0000E25E0000}"/>
    <cellStyle name="Notas 2 2 2 4 3 5 3 6" xfId="24277" xr:uid="{00000000-0005-0000-0000-0000E35E0000}"/>
    <cellStyle name="Notas 2 2 2 4 3 5 4" xfId="24278" xr:uid="{00000000-0005-0000-0000-0000E45E0000}"/>
    <cellStyle name="Notas 2 2 2 4 3 5 4 2" xfId="24279" xr:uid="{00000000-0005-0000-0000-0000E55E0000}"/>
    <cellStyle name="Notas 2 2 2 4 3 5 4 3" xfId="24280" xr:uid="{00000000-0005-0000-0000-0000E65E0000}"/>
    <cellStyle name="Notas 2 2 2 4 3 5 4 4" xfId="24281" xr:uid="{00000000-0005-0000-0000-0000E75E0000}"/>
    <cellStyle name="Notas 2 2 2 4 3 5 4 5" xfId="24282" xr:uid="{00000000-0005-0000-0000-0000E85E0000}"/>
    <cellStyle name="Notas 2 2 2 4 3 5 4 6" xfId="24283" xr:uid="{00000000-0005-0000-0000-0000E95E0000}"/>
    <cellStyle name="Notas 2 2 2 4 3 5 5" xfId="24284" xr:uid="{00000000-0005-0000-0000-0000EA5E0000}"/>
    <cellStyle name="Notas 2 2 2 4 3 5 5 2" xfId="24285" xr:uid="{00000000-0005-0000-0000-0000EB5E0000}"/>
    <cellStyle name="Notas 2 2 2 4 3 5 5 3" xfId="24286" xr:uid="{00000000-0005-0000-0000-0000EC5E0000}"/>
    <cellStyle name="Notas 2 2 2 4 3 5 5 4" xfId="24287" xr:uid="{00000000-0005-0000-0000-0000ED5E0000}"/>
    <cellStyle name="Notas 2 2 2 4 3 5 5 5" xfId="24288" xr:uid="{00000000-0005-0000-0000-0000EE5E0000}"/>
    <cellStyle name="Notas 2 2 2 4 3 5 5 6" xfId="24289" xr:uid="{00000000-0005-0000-0000-0000EF5E0000}"/>
    <cellStyle name="Notas 2 2 2 4 3 5 6" xfId="24290" xr:uid="{00000000-0005-0000-0000-0000F05E0000}"/>
    <cellStyle name="Notas 2 2 2 4 3 5 6 2" xfId="24291" xr:uid="{00000000-0005-0000-0000-0000F15E0000}"/>
    <cellStyle name="Notas 2 2 2 4 3 5 6 3" xfId="24292" xr:uid="{00000000-0005-0000-0000-0000F25E0000}"/>
    <cellStyle name="Notas 2 2 2 4 3 5 6 4" xfId="24293" xr:uid="{00000000-0005-0000-0000-0000F35E0000}"/>
    <cellStyle name="Notas 2 2 2 4 3 5 6 5" xfId="24294" xr:uid="{00000000-0005-0000-0000-0000F45E0000}"/>
    <cellStyle name="Notas 2 2 2 4 3 5 6 6" xfId="24295" xr:uid="{00000000-0005-0000-0000-0000F55E0000}"/>
    <cellStyle name="Notas 2 2 2 4 3 5 7" xfId="24296" xr:uid="{00000000-0005-0000-0000-0000F65E0000}"/>
    <cellStyle name="Notas 2 2 2 4 3 5 7 2" xfId="24297" xr:uid="{00000000-0005-0000-0000-0000F75E0000}"/>
    <cellStyle name="Notas 2 2 2 4 3 5 7 3" xfId="24298" xr:uid="{00000000-0005-0000-0000-0000F85E0000}"/>
    <cellStyle name="Notas 2 2 2 4 3 5 7 4" xfId="24299" xr:uid="{00000000-0005-0000-0000-0000F95E0000}"/>
    <cellStyle name="Notas 2 2 2 4 3 5 7 5" xfId="24300" xr:uid="{00000000-0005-0000-0000-0000FA5E0000}"/>
    <cellStyle name="Notas 2 2 2 4 3 5 7 6" xfId="24301" xr:uid="{00000000-0005-0000-0000-0000FB5E0000}"/>
    <cellStyle name="Notas 2 2 2 4 3 5 8" xfId="24302" xr:uid="{00000000-0005-0000-0000-0000FC5E0000}"/>
    <cellStyle name="Notas 2 2 2 4 3 5 8 2" xfId="24303" xr:uid="{00000000-0005-0000-0000-0000FD5E0000}"/>
    <cellStyle name="Notas 2 2 2 4 3 5 8 3" xfId="24304" xr:uid="{00000000-0005-0000-0000-0000FE5E0000}"/>
    <cellStyle name="Notas 2 2 2 4 3 5 8 4" xfId="24305" xr:uid="{00000000-0005-0000-0000-0000FF5E0000}"/>
    <cellStyle name="Notas 2 2 2 4 3 5 8 5" xfId="24306" xr:uid="{00000000-0005-0000-0000-0000005F0000}"/>
    <cellStyle name="Notas 2 2 2 4 3 5 8 6" xfId="24307" xr:uid="{00000000-0005-0000-0000-0000015F0000}"/>
    <cellStyle name="Notas 2 2 2 4 3 5 9" xfId="24308" xr:uid="{00000000-0005-0000-0000-0000025F0000}"/>
    <cellStyle name="Notas 2 2 2 4 3 6" xfId="24309" xr:uid="{00000000-0005-0000-0000-0000035F0000}"/>
    <cellStyle name="Notas 2 2 2 4 3 6 10" xfId="24310" xr:uid="{00000000-0005-0000-0000-0000045F0000}"/>
    <cellStyle name="Notas 2 2 2 4 3 6 11" xfId="24311" xr:uid="{00000000-0005-0000-0000-0000055F0000}"/>
    <cellStyle name="Notas 2 2 2 4 3 6 12" xfId="24312" xr:uid="{00000000-0005-0000-0000-0000065F0000}"/>
    <cellStyle name="Notas 2 2 2 4 3 6 13" xfId="24313" xr:uid="{00000000-0005-0000-0000-0000075F0000}"/>
    <cellStyle name="Notas 2 2 2 4 3 6 2" xfId="24314" xr:uid="{00000000-0005-0000-0000-0000085F0000}"/>
    <cellStyle name="Notas 2 2 2 4 3 6 2 2" xfId="24315" xr:uid="{00000000-0005-0000-0000-0000095F0000}"/>
    <cellStyle name="Notas 2 2 2 4 3 6 2 3" xfId="24316" xr:uid="{00000000-0005-0000-0000-00000A5F0000}"/>
    <cellStyle name="Notas 2 2 2 4 3 6 2 4" xfId="24317" xr:uid="{00000000-0005-0000-0000-00000B5F0000}"/>
    <cellStyle name="Notas 2 2 2 4 3 6 2 5" xfId="24318" xr:uid="{00000000-0005-0000-0000-00000C5F0000}"/>
    <cellStyle name="Notas 2 2 2 4 3 6 2 6" xfId="24319" xr:uid="{00000000-0005-0000-0000-00000D5F0000}"/>
    <cellStyle name="Notas 2 2 2 4 3 6 3" xfId="24320" xr:uid="{00000000-0005-0000-0000-00000E5F0000}"/>
    <cellStyle name="Notas 2 2 2 4 3 6 3 2" xfId="24321" xr:uid="{00000000-0005-0000-0000-00000F5F0000}"/>
    <cellStyle name="Notas 2 2 2 4 3 6 3 3" xfId="24322" xr:uid="{00000000-0005-0000-0000-0000105F0000}"/>
    <cellStyle name="Notas 2 2 2 4 3 6 3 4" xfId="24323" xr:uid="{00000000-0005-0000-0000-0000115F0000}"/>
    <cellStyle name="Notas 2 2 2 4 3 6 3 5" xfId="24324" xr:uid="{00000000-0005-0000-0000-0000125F0000}"/>
    <cellStyle name="Notas 2 2 2 4 3 6 3 6" xfId="24325" xr:uid="{00000000-0005-0000-0000-0000135F0000}"/>
    <cellStyle name="Notas 2 2 2 4 3 6 4" xfId="24326" xr:uid="{00000000-0005-0000-0000-0000145F0000}"/>
    <cellStyle name="Notas 2 2 2 4 3 6 4 2" xfId="24327" xr:uid="{00000000-0005-0000-0000-0000155F0000}"/>
    <cellStyle name="Notas 2 2 2 4 3 6 4 3" xfId="24328" xr:uid="{00000000-0005-0000-0000-0000165F0000}"/>
    <cellStyle name="Notas 2 2 2 4 3 6 4 4" xfId="24329" xr:uid="{00000000-0005-0000-0000-0000175F0000}"/>
    <cellStyle name="Notas 2 2 2 4 3 6 4 5" xfId="24330" xr:uid="{00000000-0005-0000-0000-0000185F0000}"/>
    <cellStyle name="Notas 2 2 2 4 3 6 4 6" xfId="24331" xr:uid="{00000000-0005-0000-0000-0000195F0000}"/>
    <cellStyle name="Notas 2 2 2 4 3 6 5" xfId="24332" xr:uid="{00000000-0005-0000-0000-00001A5F0000}"/>
    <cellStyle name="Notas 2 2 2 4 3 6 5 2" xfId="24333" xr:uid="{00000000-0005-0000-0000-00001B5F0000}"/>
    <cellStyle name="Notas 2 2 2 4 3 6 5 3" xfId="24334" xr:uid="{00000000-0005-0000-0000-00001C5F0000}"/>
    <cellStyle name="Notas 2 2 2 4 3 6 5 4" xfId="24335" xr:uid="{00000000-0005-0000-0000-00001D5F0000}"/>
    <cellStyle name="Notas 2 2 2 4 3 6 5 5" xfId="24336" xr:uid="{00000000-0005-0000-0000-00001E5F0000}"/>
    <cellStyle name="Notas 2 2 2 4 3 6 5 6" xfId="24337" xr:uid="{00000000-0005-0000-0000-00001F5F0000}"/>
    <cellStyle name="Notas 2 2 2 4 3 6 6" xfId="24338" xr:uid="{00000000-0005-0000-0000-0000205F0000}"/>
    <cellStyle name="Notas 2 2 2 4 3 6 6 2" xfId="24339" xr:uid="{00000000-0005-0000-0000-0000215F0000}"/>
    <cellStyle name="Notas 2 2 2 4 3 6 6 3" xfId="24340" xr:uid="{00000000-0005-0000-0000-0000225F0000}"/>
    <cellStyle name="Notas 2 2 2 4 3 6 6 4" xfId="24341" xr:uid="{00000000-0005-0000-0000-0000235F0000}"/>
    <cellStyle name="Notas 2 2 2 4 3 6 6 5" xfId="24342" xr:uid="{00000000-0005-0000-0000-0000245F0000}"/>
    <cellStyle name="Notas 2 2 2 4 3 6 6 6" xfId="24343" xr:uid="{00000000-0005-0000-0000-0000255F0000}"/>
    <cellStyle name="Notas 2 2 2 4 3 6 7" xfId="24344" xr:uid="{00000000-0005-0000-0000-0000265F0000}"/>
    <cellStyle name="Notas 2 2 2 4 3 6 7 2" xfId="24345" xr:uid="{00000000-0005-0000-0000-0000275F0000}"/>
    <cellStyle name="Notas 2 2 2 4 3 6 7 3" xfId="24346" xr:uid="{00000000-0005-0000-0000-0000285F0000}"/>
    <cellStyle name="Notas 2 2 2 4 3 6 7 4" xfId="24347" xr:uid="{00000000-0005-0000-0000-0000295F0000}"/>
    <cellStyle name="Notas 2 2 2 4 3 6 7 5" xfId="24348" xr:uid="{00000000-0005-0000-0000-00002A5F0000}"/>
    <cellStyle name="Notas 2 2 2 4 3 6 7 6" xfId="24349" xr:uid="{00000000-0005-0000-0000-00002B5F0000}"/>
    <cellStyle name="Notas 2 2 2 4 3 6 8" xfId="24350" xr:uid="{00000000-0005-0000-0000-00002C5F0000}"/>
    <cellStyle name="Notas 2 2 2 4 3 6 8 2" xfId="24351" xr:uid="{00000000-0005-0000-0000-00002D5F0000}"/>
    <cellStyle name="Notas 2 2 2 4 3 6 8 3" xfId="24352" xr:uid="{00000000-0005-0000-0000-00002E5F0000}"/>
    <cellStyle name="Notas 2 2 2 4 3 6 8 4" xfId="24353" xr:uid="{00000000-0005-0000-0000-00002F5F0000}"/>
    <cellStyle name="Notas 2 2 2 4 3 6 8 5" xfId="24354" xr:uid="{00000000-0005-0000-0000-0000305F0000}"/>
    <cellStyle name="Notas 2 2 2 4 3 6 8 6" xfId="24355" xr:uid="{00000000-0005-0000-0000-0000315F0000}"/>
    <cellStyle name="Notas 2 2 2 4 3 6 9" xfId="24356" xr:uid="{00000000-0005-0000-0000-0000325F0000}"/>
    <cellStyle name="Notas 2 2 2 4 3 7" xfId="24357" xr:uid="{00000000-0005-0000-0000-0000335F0000}"/>
    <cellStyle name="Notas 2 2 2 4 3 7 10" xfId="24358" xr:uid="{00000000-0005-0000-0000-0000345F0000}"/>
    <cellStyle name="Notas 2 2 2 4 3 7 11" xfId="24359" xr:uid="{00000000-0005-0000-0000-0000355F0000}"/>
    <cellStyle name="Notas 2 2 2 4 3 7 12" xfId="24360" xr:uid="{00000000-0005-0000-0000-0000365F0000}"/>
    <cellStyle name="Notas 2 2 2 4 3 7 13" xfId="24361" xr:uid="{00000000-0005-0000-0000-0000375F0000}"/>
    <cellStyle name="Notas 2 2 2 4 3 7 2" xfId="24362" xr:uid="{00000000-0005-0000-0000-0000385F0000}"/>
    <cellStyle name="Notas 2 2 2 4 3 7 2 2" xfId="24363" xr:uid="{00000000-0005-0000-0000-0000395F0000}"/>
    <cellStyle name="Notas 2 2 2 4 3 7 2 3" xfId="24364" xr:uid="{00000000-0005-0000-0000-00003A5F0000}"/>
    <cellStyle name="Notas 2 2 2 4 3 7 2 4" xfId="24365" xr:uid="{00000000-0005-0000-0000-00003B5F0000}"/>
    <cellStyle name="Notas 2 2 2 4 3 7 2 5" xfId="24366" xr:uid="{00000000-0005-0000-0000-00003C5F0000}"/>
    <cellStyle name="Notas 2 2 2 4 3 7 2 6" xfId="24367" xr:uid="{00000000-0005-0000-0000-00003D5F0000}"/>
    <cellStyle name="Notas 2 2 2 4 3 7 3" xfId="24368" xr:uid="{00000000-0005-0000-0000-00003E5F0000}"/>
    <cellStyle name="Notas 2 2 2 4 3 7 3 2" xfId="24369" xr:uid="{00000000-0005-0000-0000-00003F5F0000}"/>
    <cellStyle name="Notas 2 2 2 4 3 7 3 3" xfId="24370" xr:uid="{00000000-0005-0000-0000-0000405F0000}"/>
    <cellStyle name="Notas 2 2 2 4 3 7 3 4" xfId="24371" xr:uid="{00000000-0005-0000-0000-0000415F0000}"/>
    <cellStyle name="Notas 2 2 2 4 3 7 3 5" xfId="24372" xr:uid="{00000000-0005-0000-0000-0000425F0000}"/>
    <cellStyle name="Notas 2 2 2 4 3 7 3 6" xfId="24373" xr:uid="{00000000-0005-0000-0000-0000435F0000}"/>
    <cellStyle name="Notas 2 2 2 4 3 7 4" xfId="24374" xr:uid="{00000000-0005-0000-0000-0000445F0000}"/>
    <cellStyle name="Notas 2 2 2 4 3 7 4 2" xfId="24375" xr:uid="{00000000-0005-0000-0000-0000455F0000}"/>
    <cellStyle name="Notas 2 2 2 4 3 7 4 3" xfId="24376" xr:uid="{00000000-0005-0000-0000-0000465F0000}"/>
    <cellStyle name="Notas 2 2 2 4 3 7 4 4" xfId="24377" xr:uid="{00000000-0005-0000-0000-0000475F0000}"/>
    <cellStyle name="Notas 2 2 2 4 3 7 4 5" xfId="24378" xr:uid="{00000000-0005-0000-0000-0000485F0000}"/>
    <cellStyle name="Notas 2 2 2 4 3 7 4 6" xfId="24379" xr:uid="{00000000-0005-0000-0000-0000495F0000}"/>
    <cellStyle name="Notas 2 2 2 4 3 7 5" xfId="24380" xr:uid="{00000000-0005-0000-0000-00004A5F0000}"/>
    <cellStyle name="Notas 2 2 2 4 3 7 5 2" xfId="24381" xr:uid="{00000000-0005-0000-0000-00004B5F0000}"/>
    <cellStyle name="Notas 2 2 2 4 3 7 5 3" xfId="24382" xr:uid="{00000000-0005-0000-0000-00004C5F0000}"/>
    <cellStyle name="Notas 2 2 2 4 3 7 5 4" xfId="24383" xr:uid="{00000000-0005-0000-0000-00004D5F0000}"/>
    <cellStyle name="Notas 2 2 2 4 3 7 5 5" xfId="24384" xr:uid="{00000000-0005-0000-0000-00004E5F0000}"/>
    <cellStyle name="Notas 2 2 2 4 3 7 5 6" xfId="24385" xr:uid="{00000000-0005-0000-0000-00004F5F0000}"/>
    <cellStyle name="Notas 2 2 2 4 3 7 6" xfId="24386" xr:uid="{00000000-0005-0000-0000-0000505F0000}"/>
    <cellStyle name="Notas 2 2 2 4 3 7 6 2" xfId="24387" xr:uid="{00000000-0005-0000-0000-0000515F0000}"/>
    <cellStyle name="Notas 2 2 2 4 3 7 6 3" xfId="24388" xr:uid="{00000000-0005-0000-0000-0000525F0000}"/>
    <cellStyle name="Notas 2 2 2 4 3 7 6 4" xfId="24389" xr:uid="{00000000-0005-0000-0000-0000535F0000}"/>
    <cellStyle name="Notas 2 2 2 4 3 7 6 5" xfId="24390" xr:uid="{00000000-0005-0000-0000-0000545F0000}"/>
    <cellStyle name="Notas 2 2 2 4 3 7 6 6" xfId="24391" xr:uid="{00000000-0005-0000-0000-0000555F0000}"/>
    <cellStyle name="Notas 2 2 2 4 3 7 7" xfId="24392" xr:uid="{00000000-0005-0000-0000-0000565F0000}"/>
    <cellStyle name="Notas 2 2 2 4 3 7 7 2" xfId="24393" xr:uid="{00000000-0005-0000-0000-0000575F0000}"/>
    <cellStyle name="Notas 2 2 2 4 3 7 7 3" xfId="24394" xr:uid="{00000000-0005-0000-0000-0000585F0000}"/>
    <cellStyle name="Notas 2 2 2 4 3 7 7 4" xfId="24395" xr:uid="{00000000-0005-0000-0000-0000595F0000}"/>
    <cellStyle name="Notas 2 2 2 4 3 7 7 5" xfId="24396" xr:uid="{00000000-0005-0000-0000-00005A5F0000}"/>
    <cellStyle name="Notas 2 2 2 4 3 7 7 6" xfId="24397" xr:uid="{00000000-0005-0000-0000-00005B5F0000}"/>
    <cellStyle name="Notas 2 2 2 4 3 7 8" xfId="24398" xr:uid="{00000000-0005-0000-0000-00005C5F0000}"/>
    <cellStyle name="Notas 2 2 2 4 3 7 8 2" xfId="24399" xr:uid="{00000000-0005-0000-0000-00005D5F0000}"/>
    <cellStyle name="Notas 2 2 2 4 3 7 8 3" xfId="24400" xr:uid="{00000000-0005-0000-0000-00005E5F0000}"/>
    <cellStyle name="Notas 2 2 2 4 3 7 8 4" xfId="24401" xr:uid="{00000000-0005-0000-0000-00005F5F0000}"/>
    <cellStyle name="Notas 2 2 2 4 3 7 8 5" xfId="24402" xr:uid="{00000000-0005-0000-0000-0000605F0000}"/>
    <cellStyle name="Notas 2 2 2 4 3 7 8 6" xfId="24403" xr:uid="{00000000-0005-0000-0000-0000615F0000}"/>
    <cellStyle name="Notas 2 2 2 4 3 7 9" xfId="24404" xr:uid="{00000000-0005-0000-0000-0000625F0000}"/>
    <cellStyle name="Notas 2 2 2 4 3 8" xfId="24405" xr:uid="{00000000-0005-0000-0000-0000635F0000}"/>
    <cellStyle name="Notas 2 2 2 4 3 8 2" xfId="24406" xr:uid="{00000000-0005-0000-0000-0000645F0000}"/>
    <cellStyle name="Notas 2 2 2 4 3 8 3" xfId="24407" xr:uid="{00000000-0005-0000-0000-0000655F0000}"/>
    <cellStyle name="Notas 2 2 2 4 3 8 4" xfId="24408" xr:uid="{00000000-0005-0000-0000-0000665F0000}"/>
    <cellStyle name="Notas 2 2 2 4 3 8 5" xfId="24409" xr:uid="{00000000-0005-0000-0000-0000675F0000}"/>
    <cellStyle name="Notas 2 2 2 4 3 8 6" xfId="24410" xr:uid="{00000000-0005-0000-0000-0000685F0000}"/>
    <cellStyle name="Notas 2 2 2 4 3 9" xfId="24411" xr:uid="{00000000-0005-0000-0000-0000695F0000}"/>
    <cellStyle name="Notas 2 2 2 4 3 9 2" xfId="24412" xr:uid="{00000000-0005-0000-0000-00006A5F0000}"/>
    <cellStyle name="Notas 2 2 2 4 3 9 3" xfId="24413" xr:uid="{00000000-0005-0000-0000-00006B5F0000}"/>
    <cellStyle name="Notas 2 2 2 4 3 9 4" xfId="24414" xr:uid="{00000000-0005-0000-0000-00006C5F0000}"/>
    <cellStyle name="Notas 2 2 2 4 3 9 5" xfId="24415" xr:uid="{00000000-0005-0000-0000-00006D5F0000}"/>
    <cellStyle name="Notas 2 2 2 4 3 9 6" xfId="24416" xr:uid="{00000000-0005-0000-0000-00006E5F0000}"/>
    <cellStyle name="Notas 2 2 2 4 4" xfId="24417" xr:uid="{00000000-0005-0000-0000-00006F5F0000}"/>
    <cellStyle name="Notas 2 2 2 4 4 10" xfId="24418" xr:uid="{00000000-0005-0000-0000-0000705F0000}"/>
    <cellStyle name="Notas 2 2 2 4 4 11" xfId="24419" xr:uid="{00000000-0005-0000-0000-0000715F0000}"/>
    <cellStyle name="Notas 2 2 2 4 4 12" xfId="24420" xr:uid="{00000000-0005-0000-0000-0000725F0000}"/>
    <cellStyle name="Notas 2 2 2 4 4 13" xfId="24421" xr:uid="{00000000-0005-0000-0000-0000735F0000}"/>
    <cellStyle name="Notas 2 2 2 4 4 14" xfId="24422" xr:uid="{00000000-0005-0000-0000-0000745F0000}"/>
    <cellStyle name="Notas 2 2 2 4 4 15" xfId="24423" xr:uid="{00000000-0005-0000-0000-0000755F0000}"/>
    <cellStyle name="Notas 2 2 2 4 4 2" xfId="24424" xr:uid="{00000000-0005-0000-0000-0000765F0000}"/>
    <cellStyle name="Notas 2 2 2 4 4 2 10" xfId="24425" xr:uid="{00000000-0005-0000-0000-0000775F0000}"/>
    <cellStyle name="Notas 2 2 2 4 4 2 11" xfId="24426" xr:uid="{00000000-0005-0000-0000-0000785F0000}"/>
    <cellStyle name="Notas 2 2 2 4 4 2 12" xfId="24427" xr:uid="{00000000-0005-0000-0000-0000795F0000}"/>
    <cellStyle name="Notas 2 2 2 4 4 2 13" xfId="24428" xr:uid="{00000000-0005-0000-0000-00007A5F0000}"/>
    <cellStyle name="Notas 2 2 2 4 4 2 14" xfId="24429" xr:uid="{00000000-0005-0000-0000-00007B5F0000}"/>
    <cellStyle name="Notas 2 2 2 4 4 2 2" xfId="24430" xr:uid="{00000000-0005-0000-0000-00007C5F0000}"/>
    <cellStyle name="Notas 2 2 2 4 4 2 2 2" xfId="24431" xr:uid="{00000000-0005-0000-0000-00007D5F0000}"/>
    <cellStyle name="Notas 2 2 2 4 4 2 2 3" xfId="24432" xr:uid="{00000000-0005-0000-0000-00007E5F0000}"/>
    <cellStyle name="Notas 2 2 2 4 4 2 2 4" xfId="24433" xr:uid="{00000000-0005-0000-0000-00007F5F0000}"/>
    <cellStyle name="Notas 2 2 2 4 4 2 2 5" xfId="24434" xr:uid="{00000000-0005-0000-0000-0000805F0000}"/>
    <cellStyle name="Notas 2 2 2 4 4 2 2 6" xfId="24435" xr:uid="{00000000-0005-0000-0000-0000815F0000}"/>
    <cellStyle name="Notas 2 2 2 4 4 2 3" xfId="24436" xr:uid="{00000000-0005-0000-0000-0000825F0000}"/>
    <cellStyle name="Notas 2 2 2 4 4 2 3 2" xfId="24437" xr:uid="{00000000-0005-0000-0000-0000835F0000}"/>
    <cellStyle name="Notas 2 2 2 4 4 2 3 3" xfId="24438" xr:uid="{00000000-0005-0000-0000-0000845F0000}"/>
    <cellStyle name="Notas 2 2 2 4 4 2 3 4" xfId="24439" xr:uid="{00000000-0005-0000-0000-0000855F0000}"/>
    <cellStyle name="Notas 2 2 2 4 4 2 3 5" xfId="24440" xr:uid="{00000000-0005-0000-0000-0000865F0000}"/>
    <cellStyle name="Notas 2 2 2 4 4 2 3 6" xfId="24441" xr:uid="{00000000-0005-0000-0000-0000875F0000}"/>
    <cellStyle name="Notas 2 2 2 4 4 2 4" xfId="24442" xr:uid="{00000000-0005-0000-0000-0000885F0000}"/>
    <cellStyle name="Notas 2 2 2 4 4 2 4 2" xfId="24443" xr:uid="{00000000-0005-0000-0000-0000895F0000}"/>
    <cellStyle name="Notas 2 2 2 4 4 2 4 3" xfId="24444" xr:uid="{00000000-0005-0000-0000-00008A5F0000}"/>
    <cellStyle name="Notas 2 2 2 4 4 2 4 4" xfId="24445" xr:uid="{00000000-0005-0000-0000-00008B5F0000}"/>
    <cellStyle name="Notas 2 2 2 4 4 2 4 5" xfId="24446" xr:uid="{00000000-0005-0000-0000-00008C5F0000}"/>
    <cellStyle name="Notas 2 2 2 4 4 2 4 6" xfId="24447" xr:uid="{00000000-0005-0000-0000-00008D5F0000}"/>
    <cellStyle name="Notas 2 2 2 4 4 2 5" xfId="24448" xr:uid="{00000000-0005-0000-0000-00008E5F0000}"/>
    <cellStyle name="Notas 2 2 2 4 4 2 5 2" xfId="24449" xr:uid="{00000000-0005-0000-0000-00008F5F0000}"/>
    <cellStyle name="Notas 2 2 2 4 4 2 5 3" xfId="24450" xr:uid="{00000000-0005-0000-0000-0000905F0000}"/>
    <cellStyle name="Notas 2 2 2 4 4 2 5 4" xfId="24451" xr:uid="{00000000-0005-0000-0000-0000915F0000}"/>
    <cellStyle name="Notas 2 2 2 4 4 2 5 5" xfId="24452" xr:uid="{00000000-0005-0000-0000-0000925F0000}"/>
    <cellStyle name="Notas 2 2 2 4 4 2 5 6" xfId="24453" xr:uid="{00000000-0005-0000-0000-0000935F0000}"/>
    <cellStyle name="Notas 2 2 2 4 4 2 6" xfId="24454" xr:uid="{00000000-0005-0000-0000-0000945F0000}"/>
    <cellStyle name="Notas 2 2 2 4 4 2 6 2" xfId="24455" xr:uid="{00000000-0005-0000-0000-0000955F0000}"/>
    <cellStyle name="Notas 2 2 2 4 4 2 6 3" xfId="24456" xr:uid="{00000000-0005-0000-0000-0000965F0000}"/>
    <cellStyle name="Notas 2 2 2 4 4 2 6 4" xfId="24457" xr:uid="{00000000-0005-0000-0000-0000975F0000}"/>
    <cellStyle name="Notas 2 2 2 4 4 2 6 5" xfId="24458" xr:uid="{00000000-0005-0000-0000-0000985F0000}"/>
    <cellStyle name="Notas 2 2 2 4 4 2 6 6" xfId="24459" xr:uid="{00000000-0005-0000-0000-0000995F0000}"/>
    <cellStyle name="Notas 2 2 2 4 4 2 7" xfId="24460" xr:uid="{00000000-0005-0000-0000-00009A5F0000}"/>
    <cellStyle name="Notas 2 2 2 4 4 2 7 2" xfId="24461" xr:uid="{00000000-0005-0000-0000-00009B5F0000}"/>
    <cellStyle name="Notas 2 2 2 4 4 2 7 3" xfId="24462" xr:uid="{00000000-0005-0000-0000-00009C5F0000}"/>
    <cellStyle name="Notas 2 2 2 4 4 2 7 4" xfId="24463" xr:uid="{00000000-0005-0000-0000-00009D5F0000}"/>
    <cellStyle name="Notas 2 2 2 4 4 2 7 5" xfId="24464" xr:uid="{00000000-0005-0000-0000-00009E5F0000}"/>
    <cellStyle name="Notas 2 2 2 4 4 2 7 6" xfId="24465" xr:uid="{00000000-0005-0000-0000-00009F5F0000}"/>
    <cellStyle name="Notas 2 2 2 4 4 2 8" xfId="24466" xr:uid="{00000000-0005-0000-0000-0000A05F0000}"/>
    <cellStyle name="Notas 2 2 2 4 4 2 8 2" xfId="24467" xr:uid="{00000000-0005-0000-0000-0000A15F0000}"/>
    <cellStyle name="Notas 2 2 2 4 4 2 8 3" xfId="24468" xr:uid="{00000000-0005-0000-0000-0000A25F0000}"/>
    <cellStyle name="Notas 2 2 2 4 4 2 8 4" xfId="24469" xr:uid="{00000000-0005-0000-0000-0000A35F0000}"/>
    <cellStyle name="Notas 2 2 2 4 4 2 8 5" xfId="24470" xr:uid="{00000000-0005-0000-0000-0000A45F0000}"/>
    <cellStyle name="Notas 2 2 2 4 4 2 8 6" xfId="24471" xr:uid="{00000000-0005-0000-0000-0000A55F0000}"/>
    <cellStyle name="Notas 2 2 2 4 4 2 9" xfId="24472" xr:uid="{00000000-0005-0000-0000-0000A65F0000}"/>
    <cellStyle name="Notas 2 2 2 4 4 3" xfId="24473" xr:uid="{00000000-0005-0000-0000-0000A75F0000}"/>
    <cellStyle name="Notas 2 2 2 4 4 3 2" xfId="24474" xr:uid="{00000000-0005-0000-0000-0000A85F0000}"/>
    <cellStyle name="Notas 2 2 2 4 4 3 3" xfId="24475" xr:uid="{00000000-0005-0000-0000-0000A95F0000}"/>
    <cellStyle name="Notas 2 2 2 4 4 3 4" xfId="24476" xr:uid="{00000000-0005-0000-0000-0000AA5F0000}"/>
    <cellStyle name="Notas 2 2 2 4 4 3 5" xfId="24477" xr:uid="{00000000-0005-0000-0000-0000AB5F0000}"/>
    <cellStyle name="Notas 2 2 2 4 4 3 6" xfId="24478" xr:uid="{00000000-0005-0000-0000-0000AC5F0000}"/>
    <cellStyle name="Notas 2 2 2 4 4 4" xfId="24479" xr:uid="{00000000-0005-0000-0000-0000AD5F0000}"/>
    <cellStyle name="Notas 2 2 2 4 4 4 2" xfId="24480" xr:uid="{00000000-0005-0000-0000-0000AE5F0000}"/>
    <cellStyle name="Notas 2 2 2 4 4 4 3" xfId="24481" xr:uid="{00000000-0005-0000-0000-0000AF5F0000}"/>
    <cellStyle name="Notas 2 2 2 4 4 4 4" xfId="24482" xr:uid="{00000000-0005-0000-0000-0000B05F0000}"/>
    <cellStyle name="Notas 2 2 2 4 4 4 5" xfId="24483" xr:uid="{00000000-0005-0000-0000-0000B15F0000}"/>
    <cellStyle name="Notas 2 2 2 4 4 4 6" xfId="24484" xr:uid="{00000000-0005-0000-0000-0000B25F0000}"/>
    <cellStyle name="Notas 2 2 2 4 4 5" xfId="24485" xr:uid="{00000000-0005-0000-0000-0000B35F0000}"/>
    <cellStyle name="Notas 2 2 2 4 4 5 2" xfId="24486" xr:uid="{00000000-0005-0000-0000-0000B45F0000}"/>
    <cellStyle name="Notas 2 2 2 4 4 5 3" xfId="24487" xr:uid="{00000000-0005-0000-0000-0000B55F0000}"/>
    <cellStyle name="Notas 2 2 2 4 4 5 4" xfId="24488" xr:uid="{00000000-0005-0000-0000-0000B65F0000}"/>
    <cellStyle name="Notas 2 2 2 4 4 5 5" xfId="24489" xr:uid="{00000000-0005-0000-0000-0000B75F0000}"/>
    <cellStyle name="Notas 2 2 2 4 4 5 6" xfId="24490" xr:uid="{00000000-0005-0000-0000-0000B85F0000}"/>
    <cellStyle name="Notas 2 2 2 4 4 6" xfId="24491" xr:uid="{00000000-0005-0000-0000-0000B95F0000}"/>
    <cellStyle name="Notas 2 2 2 4 4 6 2" xfId="24492" xr:uid="{00000000-0005-0000-0000-0000BA5F0000}"/>
    <cellStyle name="Notas 2 2 2 4 4 6 3" xfId="24493" xr:uid="{00000000-0005-0000-0000-0000BB5F0000}"/>
    <cellStyle name="Notas 2 2 2 4 4 6 4" xfId="24494" xr:uid="{00000000-0005-0000-0000-0000BC5F0000}"/>
    <cellStyle name="Notas 2 2 2 4 4 6 5" xfId="24495" xr:uid="{00000000-0005-0000-0000-0000BD5F0000}"/>
    <cellStyle name="Notas 2 2 2 4 4 6 6" xfId="24496" xr:uid="{00000000-0005-0000-0000-0000BE5F0000}"/>
    <cellStyle name="Notas 2 2 2 4 4 7" xfId="24497" xr:uid="{00000000-0005-0000-0000-0000BF5F0000}"/>
    <cellStyle name="Notas 2 2 2 4 4 7 2" xfId="24498" xr:uid="{00000000-0005-0000-0000-0000C05F0000}"/>
    <cellStyle name="Notas 2 2 2 4 4 7 3" xfId="24499" xr:uid="{00000000-0005-0000-0000-0000C15F0000}"/>
    <cellStyle name="Notas 2 2 2 4 4 7 4" xfId="24500" xr:uid="{00000000-0005-0000-0000-0000C25F0000}"/>
    <cellStyle name="Notas 2 2 2 4 4 7 5" xfId="24501" xr:uid="{00000000-0005-0000-0000-0000C35F0000}"/>
    <cellStyle name="Notas 2 2 2 4 4 7 6" xfId="24502" xr:uid="{00000000-0005-0000-0000-0000C45F0000}"/>
    <cellStyle name="Notas 2 2 2 4 4 8" xfId="24503" xr:uid="{00000000-0005-0000-0000-0000C55F0000}"/>
    <cellStyle name="Notas 2 2 2 4 4 8 2" xfId="24504" xr:uid="{00000000-0005-0000-0000-0000C65F0000}"/>
    <cellStyle name="Notas 2 2 2 4 4 8 3" xfId="24505" xr:uid="{00000000-0005-0000-0000-0000C75F0000}"/>
    <cellStyle name="Notas 2 2 2 4 4 8 4" xfId="24506" xr:uid="{00000000-0005-0000-0000-0000C85F0000}"/>
    <cellStyle name="Notas 2 2 2 4 4 8 5" xfId="24507" xr:uid="{00000000-0005-0000-0000-0000C95F0000}"/>
    <cellStyle name="Notas 2 2 2 4 4 8 6" xfId="24508" xr:uid="{00000000-0005-0000-0000-0000CA5F0000}"/>
    <cellStyle name="Notas 2 2 2 4 4 9" xfId="24509" xr:uid="{00000000-0005-0000-0000-0000CB5F0000}"/>
    <cellStyle name="Notas 2 2 2 4 4 9 2" xfId="24510" xr:uid="{00000000-0005-0000-0000-0000CC5F0000}"/>
    <cellStyle name="Notas 2 2 2 4 4 9 3" xfId="24511" xr:uid="{00000000-0005-0000-0000-0000CD5F0000}"/>
    <cellStyle name="Notas 2 2 2 4 4 9 4" xfId="24512" xr:uid="{00000000-0005-0000-0000-0000CE5F0000}"/>
    <cellStyle name="Notas 2 2 2 4 4 9 5" xfId="24513" xr:uid="{00000000-0005-0000-0000-0000CF5F0000}"/>
    <cellStyle name="Notas 2 2 2 4 4 9 6" xfId="24514" xr:uid="{00000000-0005-0000-0000-0000D05F0000}"/>
    <cellStyle name="Notas 2 2 2 4 5" xfId="24515" xr:uid="{00000000-0005-0000-0000-0000D15F0000}"/>
    <cellStyle name="Notas 2 2 2 4 5 10" xfId="24516" xr:uid="{00000000-0005-0000-0000-0000D25F0000}"/>
    <cellStyle name="Notas 2 2 2 4 5 11" xfId="24517" xr:uid="{00000000-0005-0000-0000-0000D35F0000}"/>
    <cellStyle name="Notas 2 2 2 4 5 12" xfId="24518" xr:uid="{00000000-0005-0000-0000-0000D45F0000}"/>
    <cellStyle name="Notas 2 2 2 4 5 13" xfId="24519" xr:uid="{00000000-0005-0000-0000-0000D55F0000}"/>
    <cellStyle name="Notas 2 2 2 4 5 14" xfId="24520" xr:uid="{00000000-0005-0000-0000-0000D65F0000}"/>
    <cellStyle name="Notas 2 2 2 4 5 2" xfId="24521" xr:uid="{00000000-0005-0000-0000-0000D75F0000}"/>
    <cellStyle name="Notas 2 2 2 4 5 2 2" xfId="24522" xr:uid="{00000000-0005-0000-0000-0000D85F0000}"/>
    <cellStyle name="Notas 2 2 2 4 5 2 3" xfId="24523" xr:uid="{00000000-0005-0000-0000-0000D95F0000}"/>
    <cellStyle name="Notas 2 2 2 4 5 2 4" xfId="24524" xr:uid="{00000000-0005-0000-0000-0000DA5F0000}"/>
    <cellStyle name="Notas 2 2 2 4 5 2 5" xfId="24525" xr:uid="{00000000-0005-0000-0000-0000DB5F0000}"/>
    <cellStyle name="Notas 2 2 2 4 5 2 6" xfId="24526" xr:uid="{00000000-0005-0000-0000-0000DC5F0000}"/>
    <cellStyle name="Notas 2 2 2 4 5 2 7" xfId="24527" xr:uid="{00000000-0005-0000-0000-0000DD5F0000}"/>
    <cellStyle name="Notas 2 2 2 4 5 3" xfId="24528" xr:uid="{00000000-0005-0000-0000-0000DE5F0000}"/>
    <cellStyle name="Notas 2 2 2 4 5 3 2" xfId="24529" xr:uid="{00000000-0005-0000-0000-0000DF5F0000}"/>
    <cellStyle name="Notas 2 2 2 4 5 3 3" xfId="24530" xr:uid="{00000000-0005-0000-0000-0000E05F0000}"/>
    <cellStyle name="Notas 2 2 2 4 5 3 4" xfId="24531" xr:uid="{00000000-0005-0000-0000-0000E15F0000}"/>
    <cellStyle name="Notas 2 2 2 4 5 3 5" xfId="24532" xr:uid="{00000000-0005-0000-0000-0000E25F0000}"/>
    <cellStyle name="Notas 2 2 2 4 5 3 6" xfId="24533" xr:uid="{00000000-0005-0000-0000-0000E35F0000}"/>
    <cellStyle name="Notas 2 2 2 4 5 4" xfId="24534" xr:uid="{00000000-0005-0000-0000-0000E45F0000}"/>
    <cellStyle name="Notas 2 2 2 4 5 4 2" xfId="24535" xr:uid="{00000000-0005-0000-0000-0000E55F0000}"/>
    <cellStyle name="Notas 2 2 2 4 5 4 3" xfId="24536" xr:uid="{00000000-0005-0000-0000-0000E65F0000}"/>
    <cellStyle name="Notas 2 2 2 4 5 4 4" xfId="24537" xr:uid="{00000000-0005-0000-0000-0000E75F0000}"/>
    <cellStyle name="Notas 2 2 2 4 5 4 5" xfId="24538" xr:uid="{00000000-0005-0000-0000-0000E85F0000}"/>
    <cellStyle name="Notas 2 2 2 4 5 4 6" xfId="24539" xr:uid="{00000000-0005-0000-0000-0000E95F0000}"/>
    <cellStyle name="Notas 2 2 2 4 5 5" xfId="24540" xr:uid="{00000000-0005-0000-0000-0000EA5F0000}"/>
    <cellStyle name="Notas 2 2 2 4 5 5 2" xfId="24541" xr:uid="{00000000-0005-0000-0000-0000EB5F0000}"/>
    <cellStyle name="Notas 2 2 2 4 5 5 3" xfId="24542" xr:uid="{00000000-0005-0000-0000-0000EC5F0000}"/>
    <cellStyle name="Notas 2 2 2 4 5 5 4" xfId="24543" xr:uid="{00000000-0005-0000-0000-0000ED5F0000}"/>
    <cellStyle name="Notas 2 2 2 4 5 5 5" xfId="24544" xr:uid="{00000000-0005-0000-0000-0000EE5F0000}"/>
    <cellStyle name="Notas 2 2 2 4 5 5 6" xfId="24545" xr:uid="{00000000-0005-0000-0000-0000EF5F0000}"/>
    <cellStyle name="Notas 2 2 2 4 5 6" xfId="24546" xr:uid="{00000000-0005-0000-0000-0000F05F0000}"/>
    <cellStyle name="Notas 2 2 2 4 5 6 2" xfId="24547" xr:uid="{00000000-0005-0000-0000-0000F15F0000}"/>
    <cellStyle name="Notas 2 2 2 4 5 6 3" xfId="24548" xr:uid="{00000000-0005-0000-0000-0000F25F0000}"/>
    <cellStyle name="Notas 2 2 2 4 5 6 4" xfId="24549" xr:uid="{00000000-0005-0000-0000-0000F35F0000}"/>
    <cellStyle name="Notas 2 2 2 4 5 6 5" xfId="24550" xr:uid="{00000000-0005-0000-0000-0000F45F0000}"/>
    <cellStyle name="Notas 2 2 2 4 5 6 6" xfId="24551" xr:uid="{00000000-0005-0000-0000-0000F55F0000}"/>
    <cellStyle name="Notas 2 2 2 4 5 7" xfId="24552" xr:uid="{00000000-0005-0000-0000-0000F65F0000}"/>
    <cellStyle name="Notas 2 2 2 4 5 7 2" xfId="24553" xr:uid="{00000000-0005-0000-0000-0000F75F0000}"/>
    <cellStyle name="Notas 2 2 2 4 5 7 3" xfId="24554" xr:uid="{00000000-0005-0000-0000-0000F85F0000}"/>
    <cellStyle name="Notas 2 2 2 4 5 7 4" xfId="24555" xr:uid="{00000000-0005-0000-0000-0000F95F0000}"/>
    <cellStyle name="Notas 2 2 2 4 5 7 5" xfId="24556" xr:uid="{00000000-0005-0000-0000-0000FA5F0000}"/>
    <cellStyle name="Notas 2 2 2 4 5 7 6" xfId="24557" xr:uid="{00000000-0005-0000-0000-0000FB5F0000}"/>
    <cellStyle name="Notas 2 2 2 4 5 8" xfId="24558" xr:uid="{00000000-0005-0000-0000-0000FC5F0000}"/>
    <cellStyle name="Notas 2 2 2 4 5 8 2" xfId="24559" xr:uid="{00000000-0005-0000-0000-0000FD5F0000}"/>
    <cellStyle name="Notas 2 2 2 4 5 8 3" xfId="24560" xr:uid="{00000000-0005-0000-0000-0000FE5F0000}"/>
    <cellStyle name="Notas 2 2 2 4 5 8 4" xfId="24561" xr:uid="{00000000-0005-0000-0000-0000FF5F0000}"/>
    <cellStyle name="Notas 2 2 2 4 5 8 5" xfId="24562" xr:uid="{00000000-0005-0000-0000-000000600000}"/>
    <cellStyle name="Notas 2 2 2 4 5 8 6" xfId="24563" xr:uid="{00000000-0005-0000-0000-000001600000}"/>
    <cellStyle name="Notas 2 2 2 4 5 9" xfId="24564" xr:uid="{00000000-0005-0000-0000-000002600000}"/>
    <cellStyle name="Notas 2 2 2 4 6" xfId="24565" xr:uid="{00000000-0005-0000-0000-000003600000}"/>
    <cellStyle name="Notas 2 2 2 4 6 10" xfId="24566" xr:uid="{00000000-0005-0000-0000-000004600000}"/>
    <cellStyle name="Notas 2 2 2 4 6 11" xfId="24567" xr:uid="{00000000-0005-0000-0000-000005600000}"/>
    <cellStyle name="Notas 2 2 2 4 6 12" xfId="24568" xr:uid="{00000000-0005-0000-0000-000006600000}"/>
    <cellStyle name="Notas 2 2 2 4 6 13" xfId="24569" xr:uid="{00000000-0005-0000-0000-000007600000}"/>
    <cellStyle name="Notas 2 2 2 4 6 14" xfId="24570" xr:uid="{00000000-0005-0000-0000-000008600000}"/>
    <cellStyle name="Notas 2 2 2 4 6 2" xfId="24571" xr:uid="{00000000-0005-0000-0000-000009600000}"/>
    <cellStyle name="Notas 2 2 2 4 6 2 2" xfId="24572" xr:uid="{00000000-0005-0000-0000-00000A600000}"/>
    <cellStyle name="Notas 2 2 2 4 6 2 3" xfId="24573" xr:uid="{00000000-0005-0000-0000-00000B600000}"/>
    <cellStyle name="Notas 2 2 2 4 6 2 4" xfId="24574" xr:uid="{00000000-0005-0000-0000-00000C600000}"/>
    <cellStyle name="Notas 2 2 2 4 6 2 5" xfId="24575" xr:uid="{00000000-0005-0000-0000-00000D600000}"/>
    <cellStyle name="Notas 2 2 2 4 6 2 6" xfId="24576" xr:uid="{00000000-0005-0000-0000-00000E600000}"/>
    <cellStyle name="Notas 2 2 2 4 6 3" xfId="24577" xr:uid="{00000000-0005-0000-0000-00000F600000}"/>
    <cellStyle name="Notas 2 2 2 4 6 3 2" xfId="24578" xr:uid="{00000000-0005-0000-0000-000010600000}"/>
    <cellStyle name="Notas 2 2 2 4 6 3 3" xfId="24579" xr:uid="{00000000-0005-0000-0000-000011600000}"/>
    <cellStyle name="Notas 2 2 2 4 6 3 4" xfId="24580" xr:uid="{00000000-0005-0000-0000-000012600000}"/>
    <cellStyle name="Notas 2 2 2 4 6 3 5" xfId="24581" xr:uid="{00000000-0005-0000-0000-000013600000}"/>
    <cellStyle name="Notas 2 2 2 4 6 3 6" xfId="24582" xr:uid="{00000000-0005-0000-0000-000014600000}"/>
    <cellStyle name="Notas 2 2 2 4 6 4" xfId="24583" xr:uid="{00000000-0005-0000-0000-000015600000}"/>
    <cellStyle name="Notas 2 2 2 4 6 4 2" xfId="24584" xr:uid="{00000000-0005-0000-0000-000016600000}"/>
    <cellStyle name="Notas 2 2 2 4 6 4 3" xfId="24585" xr:uid="{00000000-0005-0000-0000-000017600000}"/>
    <cellStyle name="Notas 2 2 2 4 6 4 4" xfId="24586" xr:uid="{00000000-0005-0000-0000-000018600000}"/>
    <cellStyle name="Notas 2 2 2 4 6 4 5" xfId="24587" xr:uid="{00000000-0005-0000-0000-000019600000}"/>
    <cellStyle name="Notas 2 2 2 4 6 4 6" xfId="24588" xr:uid="{00000000-0005-0000-0000-00001A600000}"/>
    <cellStyle name="Notas 2 2 2 4 6 5" xfId="24589" xr:uid="{00000000-0005-0000-0000-00001B600000}"/>
    <cellStyle name="Notas 2 2 2 4 6 5 2" xfId="24590" xr:uid="{00000000-0005-0000-0000-00001C600000}"/>
    <cellStyle name="Notas 2 2 2 4 6 5 3" xfId="24591" xr:uid="{00000000-0005-0000-0000-00001D600000}"/>
    <cellStyle name="Notas 2 2 2 4 6 5 4" xfId="24592" xr:uid="{00000000-0005-0000-0000-00001E600000}"/>
    <cellStyle name="Notas 2 2 2 4 6 5 5" xfId="24593" xr:uid="{00000000-0005-0000-0000-00001F600000}"/>
    <cellStyle name="Notas 2 2 2 4 6 5 6" xfId="24594" xr:uid="{00000000-0005-0000-0000-000020600000}"/>
    <cellStyle name="Notas 2 2 2 4 6 6" xfId="24595" xr:uid="{00000000-0005-0000-0000-000021600000}"/>
    <cellStyle name="Notas 2 2 2 4 6 6 2" xfId="24596" xr:uid="{00000000-0005-0000-0000-000022600000}"/>
    <cellStyle name="Notas 2 2 2 4 6 6 3" xfId="24597" xr:uid="{00000000-0005-0000-0000-000023600000}"/>
    <cellStyle name="Notas 2 2 2 4 6 6 4" xfId="24598" xr:uid="{00000000-0005-0000-0000-000024600000}"/>
    <cellStyle name="Notas 2 2 2 4 6 6 5" xfId="24599" xr:uid="{00000000-0005-0000-0000-000025600000}"/>
    <cellStyle name="Notas 2 2 2 4 6 6 6" xfId="24600" xr:uid="{00000000-0005-0000-0000-000026600000}"/>
    <cellStyle name="Notas 2 2 2 4 6 7" xfId="24601" xr:uid="{00000000-0005-0000-0000-000027600000}"/>
    <cellStyle name="Notas 2 2 2 4 6 7 2" xfId="24602" xr:uid="{00000000-0005-0000-0000-000028600000}"/>
    <cellStyle name="Notas 2 2 2 4 6 7 3" xfId="24603" xr:uid="{00000000-0005-0000-0000-000029600000}"/>
    <cellStyle name="Notas 2 2 2 4 6 7 4" xfId="24604" xr:uid="{00000000-0005-0000-0000-00002A600000}"/>
    <cellStyle name="Notas 2 2 2 4 6 7 5" xfId="24605" xr:uid="{00000000-0005-0000-0000-00002B600000}"/>
    <cellStyle name="Notas 2 2 2 4 6 7 6" xfId="24606" xr:uid="{00000000-0005-0000-0000-00002C600000}"/>
    <cellStyle name="Notas 2 2 2 4 6 8" xfId="24607" xr:uid="{00000000-0005-0000-0000-00002D600000}"/>
    <cellStyle name="Notas 2 2 2 4 6 8 2" xfId="24608" xr:uid="{00000000-0005-0000-0000-00002E600000}"/>
    <cellStyle name="Notas 2 2 2 4 6 8 3" xfId="24609" xr:uid="{00000000-0005-0000-0000-00002F600000}"/>
    <cellStyle name="Notas 2 2 2 4 6 8 4" xfId="24610" xr:uid="{00000000-0005-0000-0000-000030600000}"/>
    <cellStyle name="Notas 2 2 2 4 6 8 5" xfId="24611" xr:uid="{00000000-0005-0000-0000-000031600000}"/>
    <cellStyle name="Notas 2 2 2 4 6 8 6" xfId="24612" xr:uid="{00000000-0005-0000-0000-000032600000}"/>
    <cellStyle name="Notas 2 2 2 4 6 9" xfId="24613" xr:uid="{00000000-0005-0000-0000-000033600000}"/>
    <cellStyle name="Notas 2 2 2 4 7" xfId="24614" xr:uid="{00000000-0005-0000-0000-000034600000}"/>
    <cellStyle name="Notas 2 2 2 4 7 10" xfId="24615" xr:uid="{00000000-0005-0000-0000-000035600000}"/>
    <cellStyle name="Notas 2 2 2 4 7 11" xfId="24616" xr:uid="{00000000-0005-0000-0000-000036600000}"/>
    <cellStyle name="Notas 2 2 2 4 7 12" xfId="24617" xr:uid="{00000000-0005-0000-0000-000037600000}"/>
    <cellStyle name="Notas 2 2 2 4 7 13" xfId="24618" xr:uid="{00000000-0005-0000-0000-000038600000}"/>
    <cellStyle name="Notas 2 2 2 4 7 2" xfId="24619" xr:uid="{00000000-0005-0000-0000-000039600000}"/>
    <cellStyle name="Notas 2 2 2 4 7 2 2" xfId="24620" xr:uid="{00000000-0005-0000-0000-00003A600000}"/>
    <cellStyle name="Notas 2 2 2 4 7 2 3" xfId="24621" xr:uid="{00000000-0005-0000-0000-00003B600000}"/>
    <cellStyle name="Notas 2 2 2 4 7 2 4" xfId="24622" xr:uid="{00000000-0005-0000-0000-00003C600000}"/>
    <cellStyle name="Notas 2 2 2 4 7 2 5" xfId="24623" xr:uid="{00000000-0005-0000-0000-00003D600000}"/>
    <cellStyle name="Notas 2 2 2 4 7 2 6" xfId="24624" xr:uid="{00000000-0005-0000-0000-00003E600000}"/>
    <cellStyle name="Notas 2 2 2 4 7 3" xfId="24625" xr:uid="{00000000-0005-0000-0000-00003F600000}"/>
    <cellStyle name="Notas 2 2 2 4 7 3 2" xfId="24626" xr:uid="{00000000-0005-0000-0000-000040600000}"/>
    <cellStyle name="Notas 2 2 2 4 7 3 3" xfId="24627" xr:uid="{00000000-0005-0000-0000-000041600000}"/>
    <cellStyle name="Notas 2 2 2 4 7 3 4" xfId="24628" xr:uid="{00000000-0005-0000-0000-000042600000}"/>
    <cellStyle name="Notas 2 2 2 4 7 3 5" xfId="24629" xr:uid="{00000000-0005-0000-0000-000043600000}"/>
    <cellStyle name="Notas 2 2 2 4 7 3 6" xfId="24630" xr:uid="{00000000-0005-0000-0000-000044600000}"/>
    <cellStyle name="Notas 2 2 2 4 7 4" xfId="24631" xr:uid="{00000000-0005-0000-0000-000045600000}"/>
    <cellStyle name="Notas 2 2 2 4 7 4 2" xfId="24632" xr:uid="{00000000-0005-0000-0000-000046600000}"/>
    <cellStyle name="Notas 2 2 2 4 7 4 3" xfId="24633" xr:uid="{00000000-0005-0000-0000-000047600000}"/>
    <cellStyle name="Notas 2 2 2 4 7 4 4" xfId="24634" xr:uid="{00000000-0005-0000-0000-000048600000}"/>
    <cellStyle name="Notas 2 2 2 4 7 4 5" xfId="24635" xr:uid="{00000000-0005-0000-0000-000049600000}"/>
    <cellStyle name="Notas 2 2 2 4 7 4 6" xfId="24636" xr:uid="{00000000-0005-0000-0000-00004A600000}"/>
    <cellStyle name="Notas 2 2 2 4 7 5" xfId="24637" xr:uid="{00000000-0005-0000-0000-00004B600000}"/>
    <cellStyle name="Notas 2 2 2 4 7 5 2" xfId="24638" xr:uid="{00000000-0005-0000-0000-00004C600000}"/>
    <cellStyle name="Notas 2 2 2 4 7 5 3" xfId="24639" xr:uid="{00000000-0005-0000-0000-00004D600000}"/>
    <cellStyle name="Notas 2 2 2 4 7 5 4" xfId="24640" xr:uid="{00000000-0005-0000-0000-00004E600000}"/>
    <cellStyle name="Notas 2 2 2 4 7 5 5" xfId="24641" xr:uid="{00000000-0005-0000-0000-00004F600000}"/>
    <cellStyle name="Notas 2 2 2 4 7 5 6" xfId="24642" xr:uid="{00000000-0005-0000-0000-000050600000}"/>
    <cellStyle name="Notas 2 2 2 4 7 6" xfId="24643" xr:uid="{00000000-0005-0000-0000-000051600000}"/>
    <cellStyle name="Notas 2 2 2 4 7 6 2" xfId="24644" xr:uid="{00000000-0005-0000-0000-000052600000}"/>
    <cellStyle name="Notas 2 2 2 4 7 6 3" xfId="24645" xr:uid="{00000000-0005-0000-0000-000053600000}"/>
    <cellStyle name="Notas 2 2 2 4 7 6 4" xfId="24646" xr:uid="{00000000-0005-0000-0000-000054600000}"/>
    <cellStyle name="Notas 2 2 2 4 7 6 5" xfId="24647" xr:uid="{00000000-0005-0000-0000-000055600000}"/>
    <cellStyle name="Notas 2 2 2 4 7 6 6" xfId="24648" xr:uid="{00000000-0005-0000-0000-000056600000}"/>
    <cellStyle name="Notas 2 2 2 4 7 7" xfId="24649" xr:uid="{00000000-0005-0000-0000-000057600000}"/>
    <cellStyle name="Notas 2 2 2 4 7 7 2" xfId="24650" xr:uid="{00000000-0005-0000-0000-000058600000}"/>
    <cellStyle name="Notas 2 2 2 4 7 7 3" xfId="24651" xr:uid="{00000000-0005-0000-0000-000059600000}"/>
    <cellStyle name="Notas 2 2 2 4 7 7 4" xfId="24652" xr:uid="{00000000-0005-0000-0000-00005A600000}"/>
    <cellStyle name="Notas 2 2 2 4 7 7 5" xfId="24653" xr:uid="{00000000-0005-0000-0000-00005B600000}"/>
    <cellStyle name="Notas 2 2 2 4 7 7 6" xfId="24654" xr:uid="{00000000-0005-0000-0000-00005C600000}"/>
    <cellStyle name="Notas 2 2 2 4 7 8" xfId="24655" xr:uid="{00000000-0005-0000-0000-00005D600000}"/>
    <cellStyle name="Notas 2 2 2 4 7 8 2" xfId="24656" xr:uid="{00000000-0005-0000-0000-00005E600000}"/>
    <cellStyle name="Notas 2 2 2 4 7 8 3" xfId="24657" xr:uid="{00000000-0005-0000-0000-00005F600000}"/>
    <cellStyle name="Notas 2 2 2 4 7 8 4" xfId="24658" xr:uid="{00000000-0005-0000-0000-000060600000}"/>
    <cellStyle name="Notas 2 2 2 4 7 8 5" xfId="24659" xr:uid="{00000000-0005-0000-0000-000061600000}"/>
    <cellStyle name="Notas 2 2 2 4 7 8 6" xfId="24660" xr:uid="{00000000-0005-0000-0000-000062600000}"/>
    <cellStyle name="Notas 2 2 2 4 7 9" xfId="24661" xr:uid="{00000000-0005-0000-0000-000063600000}"/>
    <cellStyle name="Notas 2 2 2 4 8" xfId="24662" xr:uid="{00000000-0005-0000-0000-000064600000}"/>
    <cellStyle name="Notas 2 2 2 4 8 10" xfId="24663" xr:uid="{00000000-0005-0000-0000-000065600000}"/>
    <cellStyle name="Notas 2 2 2 4 8 11" xfId="24664" xr:uid="{00000000-0005-0000-0000-000066600000}"/>
    <cellStyle name="Notas 2 2 2 4 8 12" xfId="24665" xr:uid="{00000000-0005-0000-0000-000067600000}"/>
    <cellStyle name="Notas 2 2 2 4 8 13" xfId="24666" xr:uid="{00000000-0005-0000-0000-000068600000}"/>
    <cellStyle name="Notas 2 2 2 4 8 2" xfId="24667" xr:uid="{00000000-0005-0000-0000-000069600000}"/>
    <cellStyle name="Notas 2 2 2 4 8 2 2" xfId="24668" xr:uid="{00000000-0005-0000-0000-00006A600000}"/>
    <cellStyle name="Notas 2 2 2 4 8 2 3" xfId="24669" xr:uid="{00000000-0005-0000-0000-00006B600000}"/>
    <cellStyle name="Notas 2 2 2 4 8 2 4" xfId="24670" xr:uid="{00000000-0005-0000-0000-00006C600000}"/>
    <cellStyle name="Notas 2 2 2 4 8 2 5" xfId="24671" xr:uid="{00000000-0005-0000-0000-00006D600000}"/>
    <cellStyle name="Notas 2 2 2 4 8 2 6" xfId="24672" xr:uid="{00000000-0005-0000-0000-00006E600000}"/>
    <cellStyle name="Notas 2 2 2 4 8 3" xfId="24673" xr:uid="{00000000-0005-0000-0000-00006F600000}"/>
    <cellStyle name="Notas 2 2 2 4 8 3 2" xfId="24674" xr:uid="{00000000-0005-0000-0000-000070600000}"/>
    <cellStyle name="Notas 2 2 2 4 8 3 3" xfId="24675" xr:uid="{00000000-0005-0000-0000-000071600000}"/>
    <cellStyle name="Notas 2 2 2 4 8 3 4" xfId="24676" xr:uid="{00000000-0005-0000-0000-000072600000}"/>
    <cellStyle name="Notas 2 2 2 4 8 3 5" xfId="24677" xr:uid="{00000000-0005-0000-0000-000073600000}"/>
    <cellStyle name="Notas 2 2 2 4 8 3 6" xfId="24678" xr:uid="{00000000-0005-0000-0000-000074600000}"/>
    <cellStyle name="Notas 2 2 2 4 8 4" xfId="24679" xr:uid="{00000000-0005-0000-0000-000075600000}"/>
    <cellStyle name="Notas 2 2 2 4 8 4 2" xfId="24680" xr:uid="{00000000-0005-0000-0000-000076600000}"/>
    <cellStyle name="Notas 2 2 2 4 8 4 3" xfId="24681" xr:uid="{00000000-0005-0000-0000-000077600000}"/>
    <cellStyle name="Notas 2 2 2 4 8 4 4" xfId="24682" xr:uid="{00000000-0005-0000-0000-000078600000}"/>
    <cellStyle name="Notas 2 2 2 4 8 4 5" xfId="24683" xr:uid="{00000000-0005-0000-0000-000079600000}"/>
    <cellStyle name="Notas 2 2 2 4 8 4 6" xfId="24684" xr:uid="{00000000-0005-0000-0000-00007A600000}"/>
    <cellStyle name="Notas 2 2 2 4 8 5" xfId="24685" xr:uid="{00000000-0005-0000-0000-00007B600000}"/>
    <cellStyle name="Notas 2 2 2 4 8 5 2" xfId="24686" xr:uid="{00000000-0005-0000-0000-00007C600000}"/>
    <cellStyle name="Notas 2 2 2 4 8 5 3" xfId="24687" xr:uid="{00000000-0005-0000-0000-00007D600000}"/>
    <cellStyle name="Notas 2 2 2 4 8 5 4" xfId="24688" xr:uid="{00000000-0005-0000-0000-00007E600000}"/>
    <cellStyle name="Notas 2 2 2 4 8 5 5" xfId="24689" xr:uid="{00000000-0005-0000-0000-00007F600000}"/>
    <cellStyle name="Notas 2 2 2 4 8 5 6" xfId="24690" xr:uid="{00000000-0005-0000-0000-000080600000}"/>
    <cellStyle name="Notas 2 2 2 4 8 6" xfId="24691" xr:uid="{00000000-0005-0000-0000-000081600000}"/>
    <cellStyle name="Notas 2 2 2 4 8 6 2" xfId="24692" xr:uid="{00000000-0005-0000-0000-000082600000}"/>
    <cellStyle name="Notas 2 2 2 4 8 6 3" xfId="24693" xr:uid="{00000000-0005-0000-0000-000083600000}"/>
    <cellStyle name="Notas 2 2 2 4 8 6 4" xfId="24694" xr:uid="{00000000-0005-0000-0000-000084600000}"/>
    <cellStyle name="Notas 2 2 2 4 8 6 5" xfId="24695" xr:uid="{00000000-0005-0000-0000-000085600000}"/>
    <cellStyle name="Notas 2 2 2 4 8 6 6" xfId="24696" xr:uid="{00000000-0005-0000-0000-000086600000}"/>
    <cellStyle name="Notas 2 2 2 4 8 7" xfId="24697" xr:uid="{00000000-0005-0000-0000-000087600000}"/>
    <cellStyle name="Notas 2 2 2 4 8 7 2" xfId="24698" xr:uid="{00000000-0005-0000-0000-000088600000}"/>
    <cellStyle name="Notas 2 2 2 4 8 7 3" xfId="24699" xr:uid="{00000000-0005-0000-0000-000089600000}"/>
    <cellStyle name="Notas 2 2 2 4 8 7 4" xfId="24700" xr:uid="{00000000-0005-0000-0000-00008A600000}"/>
    <cellStyle name="Notas 2 2 2 4 8 7 5" xfId="24701" xr:uid="{00000000-0005-0000-0000-00008B600000}"/>
    <cellStyle name="Notas 2 2 2 4 8 7 6" xfId="24702" xr:uid="{00000000-0005-0000-0000-00008C600000}"/>
    <cellStyle name="Notas 2 2 2 4 8 8" xfId="24703" xr:uid="{00000000-0005-0000-0000-00008D600000}"/>
    <cellStyle name="Notas 2 2 2 4 8 8 2" xfId="24704" xr:uid="{00000000-0005-0000-0000-00008E600000}"/>
    <cellStyle name="Notas 2 2 2 4 8 8 3" xfId="24705" xr:uid="{00000000-0005-0000-0000-00008F600000}"/>
    <cellStyle name="Notas 2 2 2 4 8 8 4" xfId="24706" xr:uid="{00000000-0005-0000-0000-000090600000}"/>
    <cellStyle name="Notas 2 2 2 4 8 8 5" xfId="24707" xr:uid="{00000000-0005-0000-0000-000091600000}"/>
    <cellStyle name="Notas 2 2 2 4 8 8 6" xfId="24708" xr:uid="{00000000-0005-0000-0000-000092600000}"/>
    <cellStyle name="Notas 2 2 2 4 8 9" xfId="24709" xr:uid="{00000000-0005-0000-0000-000093600000}"/>
    <cellStyle name="Notas 2 2 2 4 9" xfId="24710" xr:uid="{00000000-0005-0000-0000-000094600000}"/>
    <cellStyle name="Notas 2 2 2 4 9 10" xfId="24711" xr:uid="{00000000-0005-0000-0000-000095600000}"/>
    <cellStyle name="Notas 2 2 2 4 9 11" xfId="24712" xr:uid="{00000000-0005-0000-0000-000096600000}"/>
    <cellStyle name="Notas 2 2 2 4 9 12" xfId="24713" xr:uid="{00000000-0005-0000-0000-000097600000}"/>
    <cellStyle name="Notas 2 2 2 4 9 13" xfId="24714" xr:uid="{00000000-0005-0000-0000-000098600000}"/>
    <cellStyle name="Notas 2 2 2 4 9 2" xfId="24715" xr:uid="{00000000-0005-0000-0000-000099600000}"/>
    <cellStyle name="Notas 2 2 2 4 9 2 2" xfId="24716" xr:uid="{00000000-0005-0000-0000-00009A600000}"/>
    <cellStyle name="Notas 2 2 2 4 9 2 3" xfId="24717" xr:uid="{00000000-0005-0000-0000-00009B600000}"/>
    <cellStyle name="Notas 2 2 2 4 9 2 4" xfId="24718" xr:uid="{00000000-0005-0000-0000-00009C600000}"/>
    <cellStyle name="Notas 2 2 2 4 9 2 5" xfId="24719" xr:uid="{00000000-0005-0000-0000-00009D600000}"/>
    <cellStyle name="Notas 2 2 2 4 9 2 6" xfId="24720" xr:uid="{00000000-0005-0000-0000-00009E600000}"/>
    <cellStyle name="Notas 2 2 2 4 9 3" xfId="24721" xr:uid="{00000000-0005-0000-0000-00009F600000}"/>
    <cellStyle name="Notas 2 2 2 4 9 3 2" xfId="24722" xr:uid="{00000000-0005-0000-0000-0000A0600000}"/>
    <cellStyle name="Notas 2 2 2 4 9 3 3" xfId="24723" xr:uid="{00000000-0005-0000-0000-0000A1600000}"/>
    <cellStyle name="Notas 2 2 2 4 9 3 4" xfId="24724" xr:uid="{00000000-0005-0000-0000-0000A2600000}"/>
    <cellStyle name="Notas 2 2 2 4 9 3 5" xfId="24725" xr:uid="{00000000-0005-0000-0000-0000A3600000}"/>
    <cellStyle name="Notas 2 2 2 4 9 3 6" xfId="24726" xr:uid="{00000000-0005-0000-0000-0000A4600000}"/>
    <cellStyle name="Notas 2 2 2 4 9 4" xfId="24727" xr:uid="{00000000-0005-0000-0000-0000A5600000}"/>
    <cellStyle name="Notas 2 2 2 4 9 4 2" xfId="24728" xr:uid="{00000000-0005-0000-0000-0000A6600000}"/>
    <cellStyle name="Notas 2 2 2 4 9 4 3" xfId="24729" xr:uid="{00000000-0005-0000-0000-0000A7600000}"/>
    <cellStyle name="Notas 2 2 2 4 9 4 4" xfId="24730" xr:uid="{00000000-0005-0000-0000-0000A8600000}"/>
    <cellStyle name="Notas 2 2 2 4 9 4 5" xfId="24731" xr:uid="{00000000-0005-0000-0000-0000A9600000}"/>
    <cellStyle name="Notas 2 2 2 4 9 4 6" xfId="24732" xr:uid="{00000000-0005-0000-0000-0000AA600000}"/>
    <cellStyle name="Notas 2 2 2 4 9 5" xfId="24733" xr:uid="{00000000-0005-0000-0000-0000AB600000}"/>
    <cellStyle name="Notas 2 2 2 4 9 5 2" xfId="24734" xr:uid="{00000000-0005-0000-0000-0000AC600000}"/>
    <cellStyle name="Notas 2 2 2 4 9 5 3" xfId="24735" xr:uid="{00000000-0005-0000-0000-0000AD600000}"/>
    <cellStyle name="Notas 2 2 2 4 9 5 4" xfId="24736" xr:uid="{00000000-0005-0000-0000-0000AE600000}"/>
    <cellStyle name="Notas 2 2 2 4 9 5 5" xfId="24737" xr:uid="{00000000-0005-0000-0000-0000AF600000}"/>
    <cellStyle name="Notas 2 2 2 4 9 5 6" xfId="24738" xr:uid="{00000000-0005-0000-0000-0000B0600000}"/>
    <cellStyle name="Notas 2 2 2 4 9 6" xfId="24739" xr:uid="{00000000-0005-0000-0000-0000B1600000}"/>
    <cellStyle name="Notas 2 2 2 4 9 6 2" xfId="24740" xr:uid="{00000000-0005-0000-0000-0000B2600000}"/>
    <cellStyle name="Notas 2 2 2 4 9 6 3" xfId="24741" xr:uid="{00000000-0005-0000-0000-0000B3600000}"/>
    <cellStyle name="Notas 2 2 2 4 9 6 4" xfId="24742" xr:uid="{00000000-0005-0000-0000-0000B4600000}"/>
    <cellStyle name="Notas 2 2 2 4 9 6 5" xfId="24743" xr:uid="{00000000-0005-0000-0000-0000B5600000}"/>
    <cellStyle name="Notas 2 2 2 4 9 6 6" xfId="24744" xr:uid="{00000000-0005-0000-0000-0000B6600000}"/>
    <cellStyle name="Notas 2 2 2 4 9 7" xfId="24745" xr:uid="{00000000-0005-0000-0000-0000B7600000}"/>
    <cellStyle name="Notas 2 2 2 4 9 7 2" xfId="24746" xr:uid="{00000000-0005-0000-0000-0000B8600000}"/>
    <cellStyle name="Notas 2 2 2 4 9 7 3" xfId="24747" xr:uid="{00000000-0005-0000-0000-0000B9600000}"/>
    <cellStyle name="Notas 2 2 2 4 9 7 4" xfId="24748" xr:uid="{00000000-0005-0000-0000-0000BA600000}"/>
    <cellStyle name="Notas 2 2 2 4 9 7 5" xfId="24749" xr:uid="{00000000-0005-0000-0000-0000BB600000}"/>
    <cellStyle name="Notas 2 2 2 4 9 7 6" xfId="24750" xr:uid="{00000000-0005-0000-0000-0000BC600000}"/>
    <cellStyle name="Notas 2 2 2 4 9 8" xfId="24751" xr:uid="{00000000-0005-0000-0000-0000BD600000}"/>
    <cellStyle name="Notas 2 2 2 4 9 8 2" xfId="24752" xr:uid="{00000000-0005-0000-0000-0000BE600000}"/>
    <cellStyle name="Notas 2 2 2 4 9 8 3" xfId="24753" xr:uid="{00000000-0005-0000-0000-0000BF600000}"/>
    <cellStyle name="Notas 2 2 2 4 9 8 4" xfId="24754" xr:uid="{00000000-0005-0000-0000-0000C0600000}"/>
    <cellStyle name="Notas 2 2 2 4 9 8 5" xfId="24755" xr:uid="{00000000-0005-0000-0000-0000C1600000}"/>
    <cellStyle name="Notas 2 2 2 4 9 8 6" xfId="24756" xr:uid="{00000000-0005-0000-0000-0000C2600000}"/>
    <cellStyle name="Notas 2 2 2 4 9 9" xfId="24757" xr:uid="{00000000-0005-0000-0000-0000C3600000}"/>
    <cellStyle name="Notas 2 2 2 5" xfId="24758" xr:uid="{00000000-0005-0000-0000-0000C4600000}"/>
    <cellStyle name="Notas 2 2 2 5 10" xfId="24759" xr:uid="{00000000-0005-0000-0000-0000C5600000}"/>
    <cellStyle name="Notas 2 2 2 5 10 2" xfId="24760" xr:uid="{00000000-0005-0000-0000-0000C6600000}"/>
    <cellStyle name="Notas 2 2 2 5 10 3" xfId="24761" xr:uid="{00000000-0005-0000-0000-0000C7600000}"/>
    <cellStyle name="Notas 2 2 2 5 10 4" xfId="24762" xr:uid="{00000000-0005-0000-0000-0000C8600000}"/>
    <cellStyle name="Notas 2 2 2 5 10 5" xfId="24763" xr:uid="{00000000-0005-0000-0000-0000C9600000}"/>
    <cellStyle name="Notas 2 2 2 5 10 6" xfId="24764" xr:uid="{00000000-0005-0000-0000-0000CA600000}"/>
    <cellStyle name="Notas 2 2 2 5 11" xfId="24765" xr:uid="{00000000-0005-0000-0000-0000CB600000}"/>
    <cellStyle name="Notas 2 2 2 5 11 2" xfId="24766" xr:uid="{00000000-0005-0000-0000-0000CC600000}"/>
    <cellStyle name="Notas 2 2 2 5 11 3" xfId="24767" xr:uid="{00000000-0005-0000-0000-0000CD600000}"/>
    <cellStyle name="Notas 2 2 2 5 11 4" xfId="24768" xr:uid="{00000000-0005-0000-0000-0000CE600000}"/>
    <cellStyle name="Notas 2 2 2 5 11 5" xfId="24769" xr:uid="{00000000-0005-0000-0000-0000CF600000}"/>
    <cellStyle name="Notas 2 2 2 5 11 6" xfId="24770" xr:uid="{00000000-0005-0000-0000-0000D0600000}"/>
    <cellStyle name="Notas 2 2 2 5 12" xfId="24771" xr:uid="{00000000-0005-0000-0000-0000D1600000}"/>
    <cellStyle name="Notas 2 2 2 5 12 2" xfId="24772" xr:uid="{00000000-0005-0000-0000-0000D2600000}"/>
    <cellStyle name="Notas 2 2 2 5 12 3" xfId="24773" xr:uid="{00000000-0005-0000-0000-0000D3600000}"/>
    <cellStyle name="Notas 2 2 2 5 12 4" xfId="24774" xr:uid="{00000000-0005-0000-0000-0000D4600000}"/>
    <cellStyle name="Notas 2 2 2 5 12 5" xfId="24775" xr:uid="{00000000-0005-0000-0000-0000D5600000}"/>
    <cellStyle name="Notas 2 2 2 5 12 6" xfId="24776" xr:uid="{00000000-0005-0000-0000-0000D6600000}"/>
    <cellStyle name="Notas 2 2 2 5 13" xfId="24777" xr:uid="{00000000-0005-0000-0000-0000D7600000}"/>
    <cellStyle name="Notas 2 2 2 5 13 2" xfId="24778" xr:uid="{00000000-0005-0000-0000-0000D8600000}"/>
    <cellStyle name="Notas 2 2 2 5 13 3" xfId="24779" xr:uid="{00000000-0005-0000-0000-0000D9600000}"/>
    <cellStyle name="Notas 2 2 2 5 13 4" xfId="24780" xr:uid="{00000000-0005-0000-0000-0000DA600000}"/>
    <cellStyle name="Notas 2 2 2 5 13 5" xfId="24781" xr:uid="{00000000-0005-0000-0000-0000DB600000}"/>
    <cellStyle name="Notas 2 2 2 5 13 6" xfId="24782" xr:uid="{00000000-0005-0000-0000-0000DC600000}"/>
    <cellStyle name="Notas 2 2 2 5 14" xfId="24783" xr:uid="{00000000-0005-0000-0000-0000DD600000}"/>
    <cellStyle name="Notas 2 2 2 5 14 2" xfId="24784" xr:uid="{00000000-0005-0000-0000-0000DE600000}"/>
    <cellStyle name="Notas 2 2 2 5 14 3" xfId="24785" xr:uid="{00000000-0005-0000-0000-0000DF600000}"/>
    <cellStyle name="Notas 2 2 2 5 14 4" xfId="24786" xr:uid="{00000000-0005-0000-0000-0000E0600000}"/>
    <cellStyle name="Notas 2 2 2 5 14 5" xfId="24787" xr:uid="{00000000-0005-0000-0000-0000E1600000}"/>
    <cellStyle name="Notas 2 2 2 5 14 6" xfId="24788" xr:uid="{00000000-0005-0000-0000-0000E2600000}"/>
    <cellStyle name="Notas 2 2 2 5 15" xfId="24789" xr:uid="{00000000-0005-0000-0000-0000E3600000}"/>
    <cellStyle name="Notas 2 2 2 5 16" xfId="24790" xr:uid="{00000000-0005-0000-0000-0000E4600000}"/>
    <cellStyle name="Notas 2 2 2 5 17" xfId="24791" xr:uid="{00000000-0005-0000-0000-0000E5600000}"/>
    <cellStyle name="Notas 2 2 2 5 18" xfId="24792" xr:uid="{00000000-0005-0000-0000-0000E6600000}"/>
    <cellStyle name="Notas 2 2 2 5 19" xfId="24793" xr:uid="{00000000-0005-0000-0000-0000E7600000}"/>
    <cellStyle name="Notas 2 2 2 5 2" xfId="24794" xr:uid="{00000000-0005-0000-0000-0000E8600000}"/>
    <cellStyle name="Notas 2 2 2 5 2 10" xfId="24795" xr:uid="{00000000-0005-0000-0000-0000E9600000}"/>
    <cellStyle name="Notas 2 2 2 5 2 11" xfId="24796" xr:uid="{00000000-0005-0000-0000-0000EA600000}"/>
    <cellStyle name="Notas 2 2 2 5 2 12" xfId="24797" xr:uid="{00000000-0005-0000-0000-0000EB600000}"/>
    <cellStyle name="Notas 2 2 2 5 2 13" xfId="24798" xr:uid="{00000000-0005-0000-0000-0000EC600000}"/>
    <cellStyle name="Notas 2 2 2 5 2 14" xfId="24799" xr:uid="{00000000-0005-0000-0000-0000ED600000}"/>
    <cellStyle name="Notas 2 2 2 5 2 15" xfId="24800" xr:uid="{00000000-0005-0000-0000-0000EE600000}"/>
    <cellStyle name="Notas 2 2 2 5 2 2" xfId="24801" xr:uid="{00000000-0005-0000-0000-0000EF600000}"/>
    <cellStyle name="Notas 2 2 2 5 2 2 10" xfId="24802" xr:uid="{00000000-0005-0000-0000-0000F0600000}"/>
    <cellStyle name="Notas 2 2 2 5 2 2 11" xfId="24803" xr:uid="{00000000-0005-0000-0000-0000F1600000}"/>
    <cellStyle name="Notas 2 2 2 5 2 2 12" xfId="24804" xr:uid="{00000000-0005-0000-0000-0000F2600000}"/>
    <cellStyle name="Notas 2 2 2 5 2 2 13" xfId="24805" xr:uid="{00000000-0005-0000-0000-0000F3600000}"/>
    <cellStyle name="Notas 2 2 2 5 2 2 14" xfId="24806" xr:uid="{00000000-0005-0000-0000-0000F4600000}"/>
    <cellStyle name="Notas 2 2 2 5 2 2 2" xfId="24807" xr:uid="{00000000-0005-0000-0000-0000F5600000}"/>
    <cellStyle name="Notas 2 2 2 5 2 2 2 2" xfId="24808" xr:uid="{00000000-0005-0000-0000-0000F6600000}"/>
    <cellStyle name="Notas 2 2 2 5 2 2 2 3" xfId="24809" xr:uid="{00000000-0005-0000-0000-0000F7600000}"/>
    <cellStyle name="Notas 2 2 2 5 2 2 2 4" xfId="24810" xr:uid="{00000000-0005-0000-0000-0000F8600000}"/>
    <cellStyle name="Notas 2 2 2 5 2 2 2 5" xfId="24811" xr:uid="{00000000-0005-0000-0000-0000F9600000}"/>
    <cellStyle name="Notas 2 2 2 5 2 2 2 6" xfId="24812" xr:uid="{00000000-0005-0000-0000-0000FA600000}"/>
    <cellStyle name="Notas 2 2 2 5 2 2 2 7" xfId="24813" xr:uid="{00000000-0005-0000-0000-0000FB600000}"/>
    <cellStyle name="Notas 2 2 2 5 2 2 3" xfId="24814" xr:uid="{00000000-0005-0000-0000-0000FC600000}"/>
    <cellStyle name="Notas 2 2 2 5 2 2 3 2" xfId="24815" xr:uid="{00000000-0005-0000-0000-0000FD600000}"/>
    <cellStyle name="Notas 2 2 2 5 2 2 3 3" xfId="24816" xr:uid="{00000000-0005-0000-0000-0000FE600000}"/>
    <cellStyle name="Notas 2 2 2 5 2 2 3 4" xfId="24817" xr:uid="{00000000-0005-0000-0000-0000FF600000}"/>
    <cellStyle name="Notas 2 2 2 5 2 2 3 5" xfId="24818" xr:uid="{00000000-0005-0000-0000-000000610000}"/>
    <cellStyle name="Notas 2 2 2 5 2 2 3 6" xfId="24819" xr:uid="{00000000-0005-0000-0000-000001610000}"/>
    <cellStyle name="Notas 2 2 2 5 2 2 4" xfId="24820" xr:uid="{00000000-0005-0000-0000-000002610000}"/>
    <cellStyle name="Notas 2 2 2 5 2 2 4 2" xfId="24821" xr:uid="{00000000-0005-0000-0000-000003610000}"/>
    <cellStyle name="Notas 2 2 2 5 2 2 4 3" xfId="24822" xr:uid="{00000000-0005-0000-0000-000004610000}"/>
    <cellStyle name="Notas 2 2 2 5 2 2 4 4" xfId="24823" xr:uid="{00000000-0005-0000-0000-000005610000}"/>
    <cellStyle name="Notas 2 2 2 5 2 2 4 5" xfId="24824" xr:uid="{00000000-0005-0000-0000-000006610000}"/>
    <cellStyle name="Notas 2 2 2 5 2 2 4 6" xfId="24825" xr:uid="{00000000-0005-0000-0000-000007610000}"/>
    <cellStyle name="Notas 2 2 2 5 2 2 5" xfId="24826" xr:uid="{00000000-0005-0000-0000-000008610000}"/>
    <cellStyle name="Notas 2 2 2 5 2 2 5 2" xfId="24827" xr:uid="{00000000-0005-0000-0000-000009610000}"/>
    <cellStyle name="Notas 2 2 2 5 2 2 5 3" xfId="24828" xr:uid="{00000000-0005-0000-0000-00000A610000}"/>
    <cellStyle name="Notas 2 2 2 5 2 2 5 4" xfId="24829" xr:uid="{00000000-0005-0000-0000-00000B610000}"/>
    <cellStyle name="Notas 2 2 2 5 2 2 5 5" xfId="24830" xr:uid="{00000000-0005-0000-0000-00000C610000}"/>
    <cellStyle name="Notas 2 2 2 5 2 2 5 6" xfId="24831" xr:uid="{00000000-0005-0000-0000-00000D610000}"/>
    <cellStyle name="Notas 2 2 2 5 2 2 6" xfId="24832" xr:uid="{00000000-0005-0000-0000-00000E610000}"/>
    <cellStyle name="Notas 2 2 2 5 2 2 6 2" xfId="24833" xr:uid="{00000000-0005-0000-0000-00000F610000}"/>
    <cellStyle name="Notas 2 2 2 5 2 2 6 3" xfId="24834" xr:uid="{00000000-0005-0000-0000-000010610000}"/>
    <cellStyle name="Notas 2 2 2 5 2 2 6 4" xfId="24835" xr:uid="{00000000-0005-0000-0000-000011610000}"/>
    <cellStyle name="Notas 2 2 2 5 2 2 6 5" xfId="24836" xr:uid="{00000000-0005-0000-0000-000012610000}"/>
    <cellStyle name="Notas 2 2 2 5 2 2 6 6" xfId="24837" xr:uid="{00000000-0005-0000-0000-000013610000}"/>
    <cellStyle name="Notas 2 2 2 5 2 2 7" xfId="24838" xr:uid="{00000000-0005-0000-0000-000014610000}"/>
    <cellStyle name="Notas 2 2 2 5 2 2 7 2" xfId="24839" xr:uid="{00000000-0005-0000-0000-000015610000}"/>
    <cellStyle name="Notas 2 2 2 5 2 2 7 3" xfId="24840" xr:uid="{00000000-0005-0000-0000-000016610000}"/>
    <cellStyle name="Notas 2 2 2 5 2 2 7 4" xfId="24841" xr:uid="{00000000-0005-0000-0000-000017610000}"/>
    <cellStyle name="Notas 2 2 2 5 2 2 7 5" xfId="24842" xr:uid="{00000000-0005-0000-0000-000018610000}"/>
    <cellStyle name="Notas 2 2 2 5 2 2 7 6" xfId="24843" xr:uid="{00000000-0005-0000-0000-000019610000}"/>
    <cellStyle name="Notas 2 2 2 5 2 2 8" xfId="24844" xr:uid="{00000000-0005-0000-0000-00001A610000}"/>
    <cellStyle name="Notas 2 2 2 5 2 2 8 2" xfId="24845" xr:uid="{00000000-0005-0000-0000-00001B610000}"/>
    <cellStyle name="Notas 2 2 2 5 2 2 8 3" xfId="24846" xr:uid="{00000000-0005-0000-0000-00001C610000}"/>
    <cellStyle name="Notas 2 2 2 5 2 2 8 4" xfId="24847" xr:uid="{00000000-0005-0000-0000-00001D610000}"/>
    <cellStyle name="Notas 2 2 2 5 2 2 8 5" xfId="24848" xr:uid="{00000000-0005-0000-0000-00001E610000}"/>
    <cellStyle name="Notas 2 2 2 5 2 2 8 6" xfId="24849" xr:uid="{00000000-0005-0000-0000-00001F610000}"/>
    <cellStyle name="Notas 2 2 2 5 2 2 9" xfId="24850" xr:uid="{00000000-0005-0000-0000-000020610000}"/>
    <cellStyle name="Notas 2 2 2 5 2 3" xfId="24851" xr:uid="{00000000-0005-0000-0000-000021610000}"/>
    <cellStyle name="Notas 2 2 2 5 2 3 2" xfId="24852" xr:uid="{00000000-0005-0000-0000-000022610000}"/>
    <cellStyle name="Notas 2 2 2 5 2 3 3" xfId="24853" xr:uid="{00000000-0005-0000-0000-000023610000}"/>
    <cellStyle name="Notas 2 2 2 5 2 3 4" xfId="24854" xr:uid="{00000000-0005-0000-0000-000024610000}"/>
    <cellStyle name="Notas 2 2 2 5 2 3 5" xfId="24855" xr:uid="{00000000-0005-0000-0000-000025610000}"/>
    <cellStyle name="Notas 2 2 2 5 2 3 6" xfId="24856" xr:uid="{00000000-0005-0000-0000-000026610000}"/>
    <cellStyle name="Notas 2 2 2 5 2 3 7" xfId="24857" xr:uid="{00000000-0005-0000-0000-000027610000}"/>
    <cellStyle name="Notas 2 2 2 5 2 4" xfId="24858" xr:uid="{00000000-0005-0000-0000-000028610000}"/>
    <cellStyle name="Notas 2 2 2 5 2 4 2" xfId="24859" xr:uid="{00000000-0005-0000-0000-000029610000}"/>
    <cellStyle name="Notas 2 2 2 5 2 4 3" xfId="24860" xr:uid="{00000000-0005-0000-0000-00002A610000}"/>
    <cellStyle name="Notas 2 2 2 5 2 4 4" xfId="24861" xr:uid="{00000000-0005-0000-0000-00002B610000}"/>
    <cellStyle name="Notas 2 2 2 5 2 4 5" xfId="24862" xr:uid="{00000000-0005-0000-0000-00002C610000}"/>
    <cellStyle name="Notas 2 2 2 5 2 4 6" xfId="24863" xr:uid="{00000000-0005-0000-0000-00002D610000}"/>
    <cellStyle name="Notas 2 2 2 5 2 4 7" xfId="24864" xr:uid="{00000000-0005-0000-0000-00002E610000}"/>
    <cellStyle name="Notas 2 2 2 5 2 5" xfId="24865" xr:uid="{00000000-0005-0000-0000-00002F610000}"/>
    <cellStyle name="Notas 2 2 2 5 2 5 2" xfId="24866" xr:uid="{00000000-0005-0000-0000-000030610000}"/>
    <cellStyle name="Notas 2 2 2 5 2 5 3" xfId="24867" xr:uid="{00000000-0005-0000-0000-000031610000}"/>
    <cellStyle name="Notas 2 2 2 5 2 5 4" xfId="24868" xr:uid="{00000000-0005-0000-0000-000032610000}"/>
    <cellStyle name="Notas 2 2 2 5 2 5 5" xfId="24869" xr:uid="{00000000-0005-0000-0000-000033610000}"/>
    <cellStyle name="Notas 2 2 2 5 2 5 6" xfId="24870" xr:uid="{00000000-0005-0000-0000-000034610000}"/>
    <cellStyle name="Notas 2 2 2 5 2 5 7" xfId="24871" xr:uid="{00000000-0005-0000-0000-000035610000}"/>
    <cellStyle name="Notas 2 2 2 5 2 6" xfId="24872" xr:uid="{00000000-0005-0000-0000-000036610000}"/>
    <cellStyle name="Notas 2 2 2 5 2 6 2" xfId="24873" xr:uid="{00000000-0005-0000-0000-000037610000}"/>
    <cellStyle name="Notas 2 2 2 5 2 6 3" xfId="24874" xr:uid="{00000000-0005-0000-0000-000038610000}"/>
    <cellStyle name="Notas 2 2 2 5 2 6 4" xfId="24875" xr:uid="{00000000-0005-0000-0000-000039610000}"/>
    <cellStyle name="Notas 2 2 2 5 2 6 5" xfId="24876" xr:uid="{00000000-0005-0000-0000-00003A610000}"/>
    <cellStyle name="Notas 2 2 2 5 2 6 6" xfId="24877" xr:uid="{00000000-0005-0000-0000-00003B610000}"/>
    <cellStyle name="Notas 2 2 2 5 2 6 7" xfId="24878" xr:uid="{00000000-0005-0000-0000-00003C610000}"/>
    <cellStyle name="Notas 2 2 2 5 2 7" xfId="24879" xr:uid="{00000000-0005-0000-0000-00003D610000}"/>
    <cellStyle name="Notas 2 2 2 5 2 7 2" xfId="24880" xr:uid="{00000000-0005-0000-0000-00003E610000}"/>
    <cellStyle name="Notas 2 2 2 5 2 7 3" xfId="24881" xr:uid="{00000000-0005-0000-0000-00003F610000}"/>
    <cellStyle name="Notas 2 2 2 5 2 7 4" xfId="24882" xr:uid="{00000000-0005-0000-0000-000040610000}"/>
    <cellStyle name="Notas 2 2 2 5 2 7 5" xfId="24883" xr:uid="{00000000-0005-0000-0000-000041610000}"/>
    <cellStyle name="Notas 2 2 2 5 2 7 6" xfId="24884" xr:uid="{00000000-0005-0000-0000-000042610000}"/>
    <cellStyle name="Notas 2 2 2 5 2 8" xfId="24885" xr:uid="{00000000-0005-0000-0000-000043610000}"/>
    <cellStyle name="Notas 2 2 2 5 2 8 2" xfId="24886" xr:uid="{00000000-0005-0000-0000-000044610000}"/>
    <cellStyle name="Notas 2 2 2 5 2 8 3" xfId="24887" xr:uid="{00000000-0005-0000-0000-000045610000}"/>
    <cellStyle name="Notas 2 2 2 5 2 8 4" xfId="24888" xr:uid="{00000000-0005-0000-0000-000046610000}"/>
    <cellStyle name="Notas 2 2 2 5 2 8 5" xfId="24889" xr:uid="{00000000-0005-0000-0000-000047610000}"/>
    <cellStyle name="Notas 2 2 2 5 2 8 6" xfId="24890" xr:uid="{00000000-0005-0000-0000-000048610000}"/>
    <cellStyle name="Notas 2 2 2 5 2 9" xfId="24891" xr:uid="{00000000-0005-0000-0000-000049610000}"/>
    <cellStyle name="Notas 2 2 2 5 2 9 2" xfId="24892" xr:uid="{00000000-0005-0000-0000-00004A610000}"/>
    <cellStyle name="Notas 2 2 2 5 2 9 3" xfId="24893" xr:uid="{00000000-0005-0000-0000-00004B610000}"/>
    <cellStyle name="Notas 2 2 2 5 2 9 4" xfId="24894" xr:uid="{00000000-0005-0000-0000-00004C610000}"/>
    <cellStyle name="Notas 2 2 2 5 2 9 5" xfId="24895" xr:uid="{00000000-0005-0000-0000-00004D610000}"/>
    <cellStyle name="Notas 2 2 2 5 2 9 6" xfId="24896" xr:uid="{00000000-0005-0000-0000-00004E610000}"/>
    <cellStyle name="Notas 2 2 2 5 20" xfId="24897" xr:uid="{00000000-0005-0000-0000-00004F610000}"/>
    <cellStyle name="Notas 2 2 2 5 3" xfId="24898" xr:uid="{00000000-0005-0000-0000-000050610000}"/>
    <cellStyle name="Notas 2 2 2 5 3 10" xfId="24899" xr:uid="{00000000-0005-0000-0000-000051610000}"/>
    <cellStyle name="Notas 2 2 2 5 3 11" xfId="24900" xr:uid="{00000000-0005-0000-0000-000052610000}"/>
    <cellStyle name="Notas 2 2 2 5 3 12" xfId="24901" xr:uid="{00000000-0005-0000-0000-000053610000}"/>
    <cellStyle name="Notas 2 2 2 5 3 13" xfId="24902" xr:uid="{00000000-0005-0000-0000-000054610000}"/>
    <cellStyle name="Notas 2 2 2 5 3 14" xfId="24903" xr:uid="{00000000-0005-0000-0000-000055610000}"/>
    <cellStyle name="Notas 2 2 2 5 3 2" xfId="24904" xr:uid="{00000000-0005-0000-0000-000056610000}"/>
    <cellStyle name="Notas 2 2 2 5 3 2 2" xfId="24905" xr:uid="{00000000-0005-0000-0000-000057610000}"/>
    <cellStyle name="Notas 2 2 2 5 3 2 3" xfId="24906" xr:uid="{00000000-0005-0000-0000-000058610000}"/>
    <cellStyle name="Notas 2 2 2 5 3 2 4" xfId="24907" xr:uid="{00000000-0005-0000-0000-000059610000}"/>
    <cellStyle name="Notas 2 2 2 5 3 2 5" xfId="24908" xr:uid="{00000000-0005-0000-0000-00005A610000}"/>
    <cellStyle name="Notas 2 2 2 5 3 2 6" xfId="24909" xr:uid="{00000000-0005-0000-0000-00005B610000}"/>
    <cellStyle name="Notas 2 2 2 5 3 2 7" xfId="24910" xr:uid="{00000000-0005-0000-0000-00005C610000}"/>
    <cellStyle name="Notas 2 2 2 5 3 3" xfId="24911" xr:uid="{00000000-0005-0000-0000-00005D610000}"/>
    <cellStyle name="Notas 2 2 2 5 3 3 2" xfId="24912" xr:uid="{00000000-0005-0000-0000-00005E610000}"/>
    <cellStyle name="Notas 2 2 2 5 3 3 3" xfId="24913" xr:uid="{00000000-0005-0000-0000-00005F610000}"/>
    <cellStyle name="Notas 2 2 2 5 3 3 4" xfId="24914" xr:uid="{00000000-0005-0000-0000-000060610000}"/>
    <cellStyle name="Notas 2 2 2 5 3 3 5" xfId="24915" xr:uid="{00000000-0005-0000-0000-000061610000}"/>
    <cellStyle name="Notas 2 2 2 5 3 3 6" xfId="24916" xr:uid="{00000000-0005-0000-0000-000062610000}"/>
    <cellStyle name="Notas 2 2 2 5 3 4" xfId="24917" xr:uid="{00000000-0005-0000-0000-000063610000}"/>
    <cellStyle name="Notas 2 2 2 5 3 4 2" xfId="24918" xr:uid="{00000000-0005-0000-0000-000064610000}"/>
    <cellStyle name="Notas 2 2 2 5 3 4 3" xfId="24919" xr:uid="{00000000-0005-0000-0000-000065610000}"/>
    <cellStyle name="Notas 2 2 2 5 3 4 4" xfId="24920" xr:uid="{00000000-0005-0000-0000-000066610000}"/>
    <cellStyle name="Notas 2 2 2 5 3 4 5" xfId="24921" xr:uid="{00000000-0005-0000-0000-000067610000}"/>
    <cellStyle name="Notas 2 2 2 5 3 4 6" xfId="24922" xr:uid="{00000000-0005-0000-0000-000068610000}"/>
    <cellStyle name="Notas 2 2 2 5 3 5" xfId="24923" xr:uid="{00000000-0005-0000-0000-000069610000}"/>
    <cellStyle name="Notas 2 2 2 5 3 5 2" xfId="24924" xr:uid="{00000000-0005-0000-0000-00006A610000}"/>
    <cellStyle name="Notas 2 2 2 5 3 5 3" xfId="24925" xr:uid="{00000000-0005-0000-0000-00006B610000}"/>
    <cellStyle name="Notas 2 2 2 5 3 5 4" xfId="24926" xr:uid="{00000000-0005-0000-0000-00006C610000}"/>
    <cellStyle name="Notas 2 2 2 5 3 5 5" xfId="24927" xr:uid="{00000000-0005-0000-0000-00006D610000}"/>
    <cellStyle name="Notas 2 2 2 5 3 5 6" xfId="24928" xr:uid="{00000000-0005-0000-0000-00006E610000}"/>
    <cellStyle name="Notas 2 2 2 5 3 6" xfId="24929" xr:uid="{00000000-0005-0000-0000-00006F610000}"/>
    <cellStyle name="Notas 2 2 2 5 3 6 2" xfId="24930" xr:uid="{00000000-0005-0000-0000-000070610000}"/>
    <cellStyle name="Notas 2 2 2 5 3 6 3" xfId="24931" xr:uid="{00000000-0005-0000-0000-000071610000}"/>
    <cellStyle name="Notas 2 2 2 5 3 6 4" xfId="24932" xr:uid="{00000000-0005-0000-0000-000072610000}"/>
    <cellStyle name="Notas 2 2 2 5 3 6 5" xfId="24933" xr:uid="{00000000-0005-0000-0000-000073610000}"/>
    <cellStyle name="Notas 2 2 2 5 3 6 6" xfId="24934" xr:uid="{00000000-0005-0000-0000-000074610000}"/>
    <cellStyle name="Notas 2 2 2 5 3 7" xfId="24935" xr:uid="{00000000-0005-0000-0000-000075610000}"/>
    <cellStyle name="Notas 2 2 2 5 3 7 2" xfId="24936" xr:uid="{00000000-0005-0000-0000-000076610000}"/>
    <cellStyle name="Notas 2 2 2 5 3 7 3" xfId="24937" xr:uid="{00000000-0005-0000-0000-000077610000}"/>
    <cellStyle name="Notas 2 2 2 5 3 7 4" xfId="24938" xr:uid="{00000000-0005-0000-0000-000078610000}"/>
    <cellStyle name="Notas 2 2 2 5 3 7 5" xfId="24939" xr:uid="{00000000-0005-0000-0000-000079610000}"/>
    <cellStyle name="Notas 2 2 2 5 3 7 6" xfId="24940" xr:uid="{00000000-0005-0000-0000-00007A610000}"/>
    <cellStyle name="Notas 2 2 2 5 3 8" xfId="24941" xr:uid="{00000000-0005-0000-0000-00007B610000}"/>
    <cellStyle name="Notas 2 2 2 5 3 8 2" xfId="24942" xr:uid="{00000000-0005-0000-0000-00007C610000}"/>
    <cellStyle name="Notas 2 2 2 5 3 8 3" xfId="24943" xr:uid="{00000000-0005-0000-0000-00007D610000}"/>
    <cellStyle name="Notas 2 2 2 5 3 8 4" xfId="24944" xr:uid="{00000000-0005-0000-0000-00007E610000}"/>
    <cellStyle name="Notas 2 2 2 5 3 8 5" xfId="24945" xr:uid="{00000000-0005-0000-0000-00007F610000}"/>
    <cellStyle name="Notas 2 2 2 5 3 8 6" xfId="24946" xr:uid="{00000000-0005-0000-0000-000080610000}"/>
    <cellStyle name="Notas 2 2 2 5 3 9" xfId="24947" xr:uid="{00000000-0005-0000-0000-000081610000}"/>
    <cellStyle name="Notas 2 2 2 5 4" xfId="24948" xr:uid="{00000000-0005-0000-0000-000082610000}"/>
    <cellStyle name="Notas 2 2 2 5 4 10" xfId="24949" xr:uid="{00000000-0005-0000-0000-000083610000}"/>
    <cellStyle name="Notas 2 2 2 5 4 11" xfId="24950" xr:uid="{00000000-0005-0000-0000-000084610000}"/>
    <cellStyle name="Notas 2 2 2 5 4 12" xfId="24951" xr:uid="{00000000-0005-0000-0000-000085610000}"/>
    <cellStyle name="Notas 2 2 2 5 4 13" xfId="24952" xr:uid="{00000000-0005-0000-0000-000086610000}"/>
    <cellStyle name="Notas 2 2 2 5 4 14" xfId="24953" xr:uid="{00000000-0005-0000-0000-000087610000}"/>
    <cellStyle name="Notas 2 2 2 5 4 2" xfId="24954" xr:uid="{00000000-0005-0000-0000-000088610000}"/>
    <cellStyle name="Notas 2 2 2 5 4 2 2" xfId="24955" xr:uid="{00000000-0005-0000-0000-000089610000}"/>
    <cellStyle name="Notas 2 2 2 5 4 2 3" xfId="24956" xr:uid="{00000000-0005-0000-0000-00008A610000}"/>
    <cellStyle name="Notas 2 2 2 5 4 2 4" xfId="24957" xr:uid="{00000000-0005-0000-0000-00008B610000}"/>
    <cellStyle name="Notas 2 2 2 5 4 2 5" xfId="24958" xr:uid="{00000000-0005-0000-0000-00008C610000}"/>
    <cellStyle name="Notas 2 2 2 5 4 2 6" xfId="24959" xr:uid="{00000000-0005-0000-0000-00008D610000}"/>
    <cellStyle name="Notas 2 2 2 5 4 2 7" xfId="24960" xr:uid="{00000000-0005-0000-0000-00008E610000}"/>
    <cellStyle name="Notas 2 2 2 5 4 3" xfId="24961" xr:uid="{00000000-0005-0000-0000-00008F610000}"/>
    <cellStyle name="Notas 2 2 2 5 4 3 2" xfId="24962" xr:uid="{00000000-0005-0000-0000-000090610000}"/>
    <cellStyle name="Notas 2 2 2 5 4 3 3" xfId="24963" xr:uid="{00000000-0005-0000-0000-000091610000}"/>
    <cellStyle name="Notas 2 2 2 5 4 3 4" xfId="24964" xr:uid="{00000000-0005-0000-0000-000092610000}"/>
    <cellStyle name="Notas 2 2 2 5 4 3 5" xfId="24965" xr:uid="{00000000-0005-0000-0000-000093610000}"/>
    <cellStyle name="Notas 2 2 2 5 4 3 6" xfId="24966" xr:uid="{00000000-0005-0000-0000-000094610000}"/>
    <cellStyle name="Notas 2 2 2 5 4 4" xfId="24967" xr:uid="{00000000-0005-0000-0000-000095610000}"/>
    <cellStyle name="Notas 2 2 2 5 4 4 2" xfId="24968" xr:uid="{00000000-0005-0000-0000-000096610000}"/>
    <cellStyle name="Notas 2 2 2 5 4 4 3" xfId="24969" xr:uid="{00000000-0005-0000-0000-000097610000}"/>
    <cellStyle name="Notas 2 2 2 5 4 4 4" xfId="24970" xr:uid="{00000000-0005-0000-0000-000098610000}"/>
    <cellStyle name="Notas 2 2 2 5 4 4 5" xfId="24971" xr:uid="{00000000-0005-0000-0000-000099610000}"/>
    <cellStyle name="Notas 2 2 2 5 4 4 6" xfId="24972" xr:uid="{00000000-0005-0000-0000-00009A610000}"/>
    <cellStyle name="Notas 2 2 2 5 4 5" xfId="24973" xr:uid="{00000000-0005-0000-0000-00009B610000}"/>
    <cellStyle name="Notas 2 2 2 5 4 5 2" xfId="24974" xr:uid="{00000000-0005-0000-0000-00009C610000}"/>
    <cellStyle name="Notas 2 2 2 5 4 5 3" xfId="24975" xr:uid="{00000000-0005-0000-0000-00009D610000}"/>
    <cellStyle name="Notas 2 2 2 5 4 5 4" xfId="24976" xr:uid="{00000000-0005-0000-0000-00009E610000}"/>
    <cellStyle name="Notas 2 2 2 5 4 5 5" xfId="24977" xr:uid="{00000000-0005-0000-0000-00009F610000}"/>
    <cellStyle name="Notas 2 2 2 5 4 5 6" xfId="24978" xr:uid="{00000000-0005-0000-0000-0000A0610000}"/>
    <cellStyle name="Notas 2 2 2 5 4 6" xfId="24979" xr:uid="{00000000-0005-0000-0000-0000A1610000}"/>
    <cellStyle name="Notas 2 2 2 5 4 6 2" xfId="24980" xr:uid="{00000000-0005-0000-0000-0000A2610000}"/>
    <cellStyle name="Notas 2 2 2 5 4 6 3" xfId="24981" xr:uid="{00000000-0005-0000-0000-0000A3610000}"/>
    <cellStyle name="Notas 2 2 2 5 4 6 4" xfId="24982" xr:uid="{00000000-0005-0000-0000-0000A4610000}"/>
    <cellStyle name="Notas 2 2 2 5 4 6 5" xfId="24983" xr:uid="{00000000-0005-0000-0000-0000A5610000}"/>
    <cellStyle name="Notas 2 2 2 5 4 6 6" xfId="24984" xr:uid="{00000000-0005-0000-0000-0000A6610000}"/>
    <cellStyle name="Notas 2 2 2 5 4 7" xfId="24985" xr:uid="{00000000-0005-0000-0000-0000A7610000}"/>
    <cellStyle name="Notas 2 2 2 5 4 7 2" xfId="24986" xr:uid="{00000000-0005-0000-0000-0000A8610000}"/>
    <cellStyle name="Notas 2 2 2 5 4 7 3" xfId="24987" xr:uid="{00000000-0005-0000-0000-0000A9610000}"/>
    <cellStyle name="Notas 2 2 2 5 4 7 4" xfId="24988" xr:uid="{00000000-0005-0000-0000-0000AA610000}"/>
    <cellStyle name="Notas 2 2 2 5 4 7 5" xfId="24989" xr:uid="{00000000-0005-0000-0000-0000AB610000}"/>
    <cellStyle name="Notas 2 2 2 5 4 7 6" xfId="24990" xr:uid="{00000000-0005-0000-0000-0000AC610000}"/>
    <cellStyle name="Notas 2 2 2 5 4 8" xfId="24991" xr:uid="{00000000-0005-0000-0000-0000AD610000}"/>
    <cellStyle name="Notas 2 2 2 5 4 8 2" xfId="24992" xr:uid="{00000000-0005-0000-0000-0000AE610000}"/>
    <cellStyle name="Notas 2 2 2 5 4 8 3" xfId="24993" xr:uid="{00000000-0005-0000-0000-0000AF610000}"/>
    <cellStyle name="Notas 2 2 2 5 4 8 4" xfId="24994" xr:uid="{00000000-0005-0000-0000-0000B0610000}"/>
    <cellStyle name="Notas 2 2 2 5 4 8 5" xfId="24995" xr:uid="{00000000-0005-0000-0000-0000B1610000}"/>
    <cellStyle name="Notas 2 2 2 5 4 8 6" xfId="24996" xr:uid="{00000000-0005-0000-0000-0000B2610000}"/>
    <cellStyle name="Notas 2 2 2 5 4 9" xfId="24997" xr:uid="{00000000-0005-0000-0000-0000B3610000}"/>
    <cellStyle name="Notas 2 2 2 5 5" xfId="24998" xr:uid="{00000000-0005-0000-0000-0000B4610000}"/>
    <cellStyle name="Notas 2 2 2 5 5 10" xfId="24999" xr:uid="{00000000-0005-0000-0000-0000B5610000}"/>
    <cellStyle name="Notas 2 2 2 5 5 11" xfId="25000" xr:uid="{00000000-0005-0000-0000-0000B6610000}"/>
    <cellStyle name="Notas 2 2 2 5 5 12" xfId="25001" xr:uid="{00000000-0005-0000-0000-0000B7610000}"/>
    <cellStyle name="Notas 2 2 2 5 5 13" xfId="25002" xr:uid="{00000000-0005-0000-0000-0000B8610000}"/>
    <cellStyle name="Notas 2 2 2 5 5 14" xfId="25003" xr:uid="{00000000-0005-0000-0000-0000B9610000}"/>
    <cellStyle name="Notas 2 2 2 5 5 2" xfId="25004" xr:uid="{00000000-0005-0000-0000-0000BA610000}"/>
    <cellStyle name="Notas 2 2 2 5 5 2 2" xfId="25005" xr:uid="{00000000-0005-0000-0000-0000BB610000}"/>
    <cellStyle name="Notas 2 2 2 5 5 2 3" xfId="25006" xr:uid="{00000000-0005-0000-0000-0000BC610000}"/>
    <cellStyle name="Notas 2 2 2 5 5 2 4" xfId="25007" xr:uid="{00000000-0005-0000-0000-0000BD610000}"/>
    <cellStyle name="Notas 2 2 2 5 5 2 5" xfId="25008" xr:uid="{00000000-0005-0000-0000-0000BE610000}"/>
    <cellStyle name="Notas 2 2 2 5 5 2 6" xfId="25009" xr:uid="{00000000-0005-0000-0000-0000BF610000}"/>
    <cellStyle name="Notas 2 2 2 5 5 3" xfId="25010" xr:uid="{00000000-0005-0000-0000-0000C0610000}"/>
    <cellStyle name="Notas 2 2 2 5 5 3 2" xfId="25011" xr:uid="{00000000-0005-0000-0000-0000C1610000}"/>
    <cellStyle name="Notas 2 2 2 5 5 3 3" xfId="25012" xr:uid="{00000000-0005-0000-0000-0000C2610000}"/>
    <cellStyle name="Notas 2 2 2 5 5 3 4" xfId="25013" xr:uid="{00000000-0005-0000-0000-0000C3610000}"/>
    <cellStyle name="Notas 2 2 2 5 5 3 5" xfId="25014" xr:uid="{00000000-0005-0000-0000-0000C4610000}"/>
    <cellStyle name="Notas 2 2 2 5 5 3 6" xfId="25015" xr:uid="{00000000-0005-0000-0000-0000C5610000}"/>
    <cellStyle name="Notas 2 2 2 5 5 4" xfId="25016" xr:uid="{00000000-0005-0000-0000-0000C6610000}"/>
    <cellStyle name="Notas 2 2 2 5 5 4 2" xfId="25017" xr:uid="{00000000-0005-0000-0000-0000C7610000}"/>
    <cellStyle name="Notas 2 2 2 5 5 4 3" xfId="25018" xr:uid="{00000000-0005-0000-0000-0000C8610000}"/>
    <cellStyle name="Notas 2 2 2 5 5 4 4" xfId="25019" xr:uid="{00000000-0005-0000-0000-0000C9610000}"/>
    <cellStyle name="Notas 2 2 2 5 5 4 5" xfId="25020" xr:uid="{00000000-0005-0000-0000-0000CA610000}"/>
    <cellStyle name="Notas 2 2 2 5 5 4 6" xfId="25021" xr:uid="{00000000-0005-0000-0000-0000CB610000}"/>
    <cellStyle name="Notas 2 2 2 5 5 5" xfId="25022" xr:uid="{00000000-0005-0000-0000-0000CC610000}"/>
    <cellStyle name="Notas 2 2 2 5 5 5 2" xfId="25023" xr:uid="{00000000-0005-0000-0000-0000CD610000}"/>
    <cellStyle name="Notas 2 2 2 5 5 5 3" xfId="25024" xr:uid="{00000000-0005-0000-0000-0000CE610000}"/>
    <cellStyle name="Notas 2 2 2 5 5 5 4" xfId="25025" xr:uid="{00000000-0005-0000-0000-0000CF610000}"/>
    <cellStyle name="Notas 2 2 2 5 5 5 5" xfId="25026" xr:uid="{00000000-0005-0000-0000-0000D0610000}"/>
    <cellStyle name="Notas 2 2 2 5 5 5 6" xfId="25027" xr:uid="{00000000-0005-0000-0000-0000D1610000}"/>
    <cellStyle name="Notas 2 2 2 5 5 6" xfId="25028" xr:uid="{00000000-0005-0000-0000-0000D2610000}"/>
    <cellStyle name="Notas 2 2 2 5 5 6 2" xfId="25029" xr:uid="{00000000-0005-0000-0000-0000D3610000}"/>
    <cellStyle name="Notas 2 2 2 5 5 6 3" xfId="25030" xr:uid="{00000000-0005-0000-0000-0000D4610000}"/>
    <cellStyle name="Notas 2 2 2 5 5 6 4" xfId="25031" xr:uid="{00000000-0005-0000-0000-0000D5610000}"/>
    <cellStyle name="Notas 2 2 2 5 5 6 5" xfId="25032" xr:uid="{00000000-0005-0000-0000-0000D6610000}"/>
    <cellStyle name="Notas 2 2 2 5 5 6 6" xfId="25033" xr:uid="{00000000-0005-0000-0000-0000D7610000}"/>
    <cellStyle name="Notas 2 2 2 5 5 7" xfId="25034" xr:uid="{00000000-0005-0000-0000-0000D8610000}"/>
    <cellStyle name="Notas 2 2 2 5 5 7 2" xfId="25035" xr:uid="{00000000-0005-0000-0000-0000D9610000}"/>
    <cellStyle name="Notas 2 2 2 5 5 7 3" xfId="25036" xr:uid="{00000000-0005-0000-0000-0000DA610000}"/>
    <cellStyle name="Notas 2 2 2 5 5 7 4" xfId="25037" xr:uid="{00000000-0005-0000-0000-0000DB610000}"/>
    <cellStyle name="Notas 2 2 2 5 5 7 5" xfId="25038" xr:uid="{00000000-0005-0000-0000-0000DC610000}"/>
    <cellStyle name="Notas 2 2 2 5 5 7 6" xfId="25039" xr:uid="{00000000-0005-0000-0000-0000DD610000}"/>
    <cellStyle name="Notas 2 2 2 5 5 8" xfId="25040" xr:uid="{00000000-0005-0000-0000-0000DE610000}"/>
    <cellStyle name="Notas 2 2 2 5 5 8 2" xfId="25041" xr:uid="{00000000-0005-0000-0000-0000DF610000}"/>
    <cellStyle name="Notas 2 2 2 5 5 8 3" xfId="25042" xr:uid="{00000000-0005-0000-0000-0000E0610000}"/>
    <cellStyle name="Notas 2 2 2 5 5 8 4" xfId="25043" xr:uid="{00000000-0005-0000-0000-0000E1610000}"/>
    <cellStyle name="Notas 2 2 2 5 5 8 5" xfId="25044" xr:uid="{00000000-0005-0000-0000-0000E2610000}"/>
    <cellStyle name="Notas 2 2 2 5 5 8 6" xfId="25045" xr:uid="{00000000-0005-0000-0000-0000E3610000}"/>
    <cellStyle name="Notas 2 2 2 5 5 9" xfId="25046" xr:uid="{00000000-0005-0000-0000-0000E4610000}"/>
    <cellStyle name="Notas 2 2 2 5 6" xfId="25047" xr:uid="{00000000-0005-0000-0000-0000E5610000}"/>
    <cellStyle name="Notas 2 2 2 5 6 10" xfId="25048" xr:uid="{00000000-0005-0000-0000-0000E6610000}"/>
    <cellStyle name="Notas 2 2 2 5 6 11" xfId="25049" xr:uid="{00000000-0005-0000-0000-0000E7610000}"/>
    <cellStyle name="Notas 2 2 2 5 6 12" xfId="25050" xr:uid="{00000000-0005-0000-0000-0000E8610000}"/>
    <cellStyle name="Notas 2 2 2 5 6 13" xfId="25051" xr:uid="{00000000-0005-0000-0000-0000E9610000}"/>
    <cellStyle name="Notas 2 2 2 5 6 2" xfId="25052" xr:uid="{00000000-0005-0000-0000-0000EA610000}"/>
    <cellStyle name="Notas 2 2 2 5 6 2 2" xfId="25053" xr:uid="{00000000-0005-0000-0000-0000EB610000}"/>
    <cellStyle name="Notas 2 2 2 5 6 2 3" xfId="25054" xr:uid="{00000000-0005-0000-0000-0000EC610000}"/>
    <cellStyle name="Notas 2 2 2 5 6 2 4" xfId="25055" xr:uid="{00000000-0005-0000-0000-0000ED610000}"/>
    <cellStyle name="Notas 2 2 2 5 6 2 5" xfId="25056" xr:uid="{00000000-0005-0000-0000-0000EE610000}"/>
    <cellStyle name="Notas 2 2 2 5 6 2 6" xfId="25057" xr:uid="{00000000-0005-0000-0000-0000EF610000}"/>
    <cellStyle name="Notas 2 2 2 5 6 3" xfId="25058" xr:uid="{00000000-0005-0000-0000-0000F0610000}"/>
    <cellStyle name="Notas 2 2 2 5 6 3 2" xfId="25059" xr:uid="{00000000-0005-0000-0000-0000F1610000}"/>
    <cellStyle name="Notas 2 2 2 5 6 3 3" xfId="25060" xr:uid="{00000000-0005-0000-0000-0000F2610000}"/>
    <cellStyle name="Notas 2 2 2 5 6 3 4" xfId="25061" xr:uid="{00000000-0005-0000-0000-0000F3610000}"/>
    <cellStyle name="Notas 2 2 2 5 6 3 5" xfId="25062" xr:uid="{00000000-0005-0000-0000-0000F4610000}"/>
    <cellStyle name="Notas 2 2 2 5 6 3 6" xfId="25063" xr:uid="{00000000-0005-0000-0000-0000F5610000}"/>
    <cellStyle name="Notas 2 2 2 5 6 4" xfId="25064" xr:uid="{00000000-0005-0000-0000-0000F6610000}"/>
    <cellStyle name="Notas 2 2 2 5 6 4 2" xfId="25065" xr:uid="{00000000-0005-0000-0000-0000F7610000}"/>
    <cellStyle name="Notas 2 2 2 5 6 4 3" xfId="25066" xr:uid="{00000000-0005-0000-0000-0000F8610000}"/>
    <cellStyle name="Notas 2 2 2 5 6 4 4" xfId="25067" xr:uid="{00000000-0005-0000-0000-0000F9610000}"/>
    <cellStyle name="Notas 2 2 2 5 6 4 5" xfId="25068" xr:uid="{00000000-0005-0000-0000-0000FA610000}"/>
    <cellStyle name="Notas 2 2 2 5 6 4 6" xfId="25069" xr:uid="{00000000-0005-0000-0000-0000FB610000}"/>
    <cellStyle name="Notas 2 2 2 5 6 5" xfId="25070" xr:uid="{00000000-0005-0000-0000-0000FC610000}"/>
    <cellStyle name="Notas 2 2 2 5 6 5 2" xfId="25071" xr:uid="{00000000-0005-0000-0000-0000FD610000}"/>
    <cellStyle name="Notas 2 2 2 5 6 5 3" xfId="25072" xr:uid="{00000000-0005-0000-0000-0000FE610000}"/>
    <cellStyle name="Notas 2 2 2 5 6 5 4" xfId="25073" xr:uid="{00000000-0005-0000-0000-0000FF610000}"/>
    <cellStyle name="Notas 2 2 2 5 6 5 5" xfId="25074" xr:uid="{00000000-0005-0000-0000-000000620000}"/>
    <cellStyle name="Notas 2 2 2 5 6 5 6" xfId="25075" xr:uid="{00000000-0005-0000-0000-000001620000}"/>
    <cellStyle name="Notas 2 2 2 5 6 6" xfId="25076" xr:uid="{00000000-0005-0000-0000-000002620000}"/>
    <cellStyle name="Notas 2 2 2 5 6 6 2" xfId="25077" xr:uid="{00000000-0005-0000-0000-000003620000}"/>
    <cellStyle name="Notas 2 2 2 5 6 6 3" xfId="25078" xr:uid="{00000000-0005-0000-0000-000004620000}"/>
    <cellStyle name="Notas 2 2 2 5 6 6 4" xfId="25079" xr:uid="{00000000-0005-0000-0000-000005620000}"/>
    <cellStyle name="Notas 2 2 2 5 6 6 5" xfId="25080" xr:uid="{00000000-0005-0000-0000-000006620000}"/>
    <cellStyle name="Notas 2 2 2 5 6 6 6" xfId="25081" xr:uid="{00000000-0005-0000-0000-000007620000}"/>
    <cellStyle name="Notas 2 2 2 5 6 7" xfId="25082" xr:uid="{00000000-0005-0000-0000-000008620000}"/>
    <cellStyle name="Notas 2 2 2 5 6 7 2" xfId="25083" xr:uid="{00000000-0005-0000-0000-000009620000}"/>
    <cellStyle name="Notas 2 2 2 5 6 7 3" xfId="25084" xr:uid="{00000000-0005-0000-0000-00000A620000}"/>
    <cellStyle name="Notas 2 2 2 5 6 7 4" xfId="25085" xr:uid="{00000000-0005-0000-0000-00000B620000}"/>
    <cellStyle name="Notas 2 2 2 5 6 7 5" xfId="25086" xr:uid="{00000000-0005-0000-0000-00000C620000}"/>
    <cellStyle name="Notas 2 2 2 5 6 7 6" xfId="25087" xr:uid="{00000000-0005-0000-0000-00000D620000}"/>
    <cellStyle name="Notas 2 2 2 5 6 8" xfId="25088" xr:uid="{00000000-0005-0000-0000-00000E620000}"/>
    <cellStyle name="Notas 2 2 2 5 6 8 2" xfId="25089" xr:uid="{00000000-0005-0000-0000-00000F620000}"/>
    <cellStyle name="Notas 2 2 2 5 6 8 3" xfId="25090" xr:uid="{00000000-0005-0000-0000-000010620000}"/>
    <cellStyle name="Notas 2 2 2 5 6 8 4" xfId="25091" xr:uid="{00000000-0005-0000-0000-000011620000}"/>
    <cellStyle name="Notas 2 2 2 5 6 8 5" xfId="25092" xr:uid="{00000000-0005-0000-0000-000012620000}"/>
    <cellStyle name="Notas 2 2 2 5 6 8 6" xfId="25093" xr:uid="{00000000-0005-0000-0000-000013620000}"/>
    <cellStyle name="Notas 2 2 2 5 6 9" xfId="25094" xr:uid="{00000000-0005-0000-0000-000014620000}"/>
    <cellStyle name="Notas 2 2 2 5 7" xfId="25095" xr:uid="{00000000-0005-0000-0000-000015620000}"/>
    <cellStyle name="Notas 2 2 2 5 7 10" xfId="25096" xr:uid="{00000000-0005-0000-0000-000016620000}"/>
    <cellStyle name="Notas 2 2 2 5 7 11" xfId="25097" xr:uid="{00000000-0005-0000-0000-000017620000}"/>
    <cellStyle name="Notas 2 2 2 5 7 12" xfId="25098" xr:uid="{00000000-0005-0000-0000-000018620000}"/>
    <cellStyle name="Notas 2 2 2 5 7 13" xfId="25099" xr:uid="{00000000-0005-0000-0000-000019620000}"/>
    <cellStyle name="Notas 2 2 2 5 7 2" xfId="25100" xr:uid="{00000000-0005-0000-0000-00001A620000}"/>
    <cellStyle name="Notas 2 2 2 5 7 2 2" xfId="25101" xr:uid="{00000000-0005-0000-0000-00001B620000}"/>
    <cellStyle name="Notas 2 2 2 5 7 2 3" xfId="25102" xr:uid="{00000000-0005-0000-0000-00001C620000}"/>
    <cellStyle name="Notas 2 2 2 5 7 2 4" xfId="25103" xr:uid="{00000000-0005-0000-0000-00001D620000}"/>
    <cellStyle name="Notas 2 2 2 5 7 2 5" xfId="25104" xr:uid="{00000000-0005-0000-0000-00001E620000}"/>
    <cellStyle name="Notas 2 2 2 5 7 2 6" xfId="25105" xr:uid="{00000000-0005-0000-0000-00001F620000}"/>
    <cellStyle name="Notas 2 2 2 5 7 3" xfId="25106" xr:uid="{00000000-0005-0000-0000-000020620000}"/>
    <cellStyle name="Notas 2 2 2 5 7 3 2" xfId="25107" xr:uid="{00000000-0005-0000-0000-000021620000}"/>
    <cellStyle name="Notas 2 2 2 5 7 3 3" xfId="25108" xr:uid="{00000000-0005-0000-0000-000022620000}"/>
    <cellStyle name="Notas 2 2 2 5 7 3 4" xfId="25109" xr:uid="{00000000-0005-0000-0000-000023620000}"/>
    <cellStyle name="Notas 2 2 2 5 7 3 5" xfId="25110" xr:uid="{00000000-0005-0000-0000-000024620000}"/>
    <cellStyle name="Notas 2 2 2 5 7 3 6" xfId="25111" xr:uid="{00000000-0005-0000-0000-000025620000}"/>
    <cellStyle name="Notas 2 2 2 5 7 4" xfId="25112" xr:uid="{00000000-0005-0000-0000-000026620000}"/>
    <cellStyle name="Notas 2 2 2 5 7 4 2" xfId="25113" xr:uid="{00000000-0005-0000-0000-000027620000}"/>
    <cellStyle name="Notas 2 2 2 5 7 4 3" xfId="25114" xr:uid="{00000000-0005-0000-0000-000028620000}"/>
    <cellStyle name="Notas 2 2 2 5 7 4 4" xfId="25115" xr:uid="{00000000-0005-0000-0000-000029620000}"/>
    <cellStyle name="Notas 2 2 2 5 7 4 5" xfId="25116" xr:uid="{00000000-0005-0000-0000-00002A620000}"/>
    <cellStyle name="Notas 2 2 2 5 7 4 6" xfId="25117" xr:uid="{00000000-0005-0000-0000-00002B620000}"/>
    <cellStyle name="Notas 2 2 2 5 7 5" xfId="25118" xr:uid="{00000000-0005-0000-0000-00002C620000}"/>
    <cellStyle name="Notas 2 2 2 5 7 5 2" xfId="25119" xr:uid="{00000000-0005-0000-0000-00002D620000}"/>
    <cellStyle name="Notas 2 2 2 5 7 5 3" xfId="25120" xr:uid="{00000000-0005-0000-0000-00002E620000}"/>
    <cellStyle name="Notas 2 2 2 5 7 5 4" xfId="25121" xr:uid="{00000000-0005-0000-0000-00002F620000}"/>
    <cellStyle name="Notas 2 2 2 5 7 5 5" xfId="25122" xr:uid="{00000000-0005-0000-0000-000030620000}"/>
    <cellStyle name="Notas 2 2 2 5 7 5 6" xfId="25123" xr:uid="{00000000-0005-0000-0000-000031620000}"/>
    <cellStyle name="Notas 2 2 2 5 7 6" xfId="25124" xr:uid="{00000000-0005-0000-0000-000032620000}"/>
    <cellStyle name="Notas 2 2 2 5 7 6 2" xfId="25125" xr:uid="{00000000-0005-0000-0000-000033620000}"/>
    <cellStyle name="Notas 2 2 2 5 7 6 3" xfId="25126" xr:uid="{00000000-0005-0000-0000-000034620000}"/>
    <cellStyle name="Notas 2 2 2 5 7 6 4" xfId="25127" xr:uid="{00000000-0005-0000-0000-000035620000}"/>
    <cellStyle name="Notas 2 2 2 5 7 6 5" xfId="25128" xr:uid="{00000000-0005-0000-0000-000036620000}"/>
    <cellStyle name="Notas 2 2 2 5 7 6 6" xfId="25129" xr:uid="{00000000-0005-0000-0000-000037620000}"/>
    <cellStyle name="Notas 2 2 2 5 7 7" xfId="25130" xr:uid="{00000000-0005-0000-0000-000038620000}"/>
    <cellStyle name="Notas 2 2 2 5 7 7 2" xfId="25131" xr:uid="{00000000-0005-0000-0000-000039620000}"/>
    <cellStyle name="Notas 2 2 2 5 7 7 3" xfId="25132" xr:uid="{00000000-0005-0000-0000-00003A620000}"/>
    <cellStyle name="Notas 2 2 2 5 7 7 4" xfId="25133" xr:uid="{00000000-0005-0000-0000-00003B620000}"/>
    <cellStyle name="Notas 2 2 2 5 7 7 5" xfId="25134" xr:uid="{00000000-0005-0000-0000-00003C620000}"/>
    <cellStyle name="Notas 2 2 2 5 7 7 6" xfId="25135" xr:uid="{00000000-0005-0000-0000-00003D620000}"/>
    <cellStyle name="Notas 2 2 2 5 7 8" xfId="25136" xr:uid="{00000000-0005-0000-0000-00003E620000}"/>
    <cellStyle name="Notas 2 2 2 5 7 8 2" xfId="25137" xr:uid="{00000000-0005-0000-0000-00003F620000}"/>
    <cellStyle name="Notas 2 2 2 5 7 8 3" xfId="25138" xr:uid="{00000000-0005-0000-0000-000040620000}"/>
    <cellStyle name="Notas 2 2 2 5 7 8 4" xfId="25139" xr:uid="{00000000-0005-0000-0000-000041620000}"/>
    <cellStyle name="Notas 2 2 2 5 7 8 5" xfId="25140" xr:uid="{00000000-0005-0000-0000-000042620000}"/>
    <cellStyle name="Notas 2 2 2 5 7 8 6" xfId="25141" xr:uid="{00000000-0005-0000-0000-000043620000}"/>
    <cellStyle name="Notas 2 2 2 5 7 9" xfId="25142" xr:uid="{00000000-0005-0000-0000-000044620000}"/>
    <cellStyle name="Notas 2 2 2 5 8" xfId="25143" xr:uid="{00000000-0005-0000-0000-000045620000}"/>
    <cellStyle name="Notas 2 2 2 5 8 2" xfId="25144" xr:uid="{00000000-0005-0000-0000-000046620000}"/>
    <cellStyle name="Notas 2 2 2 5 8 3" xfId="25145" xr:uid="{00000000-0005-0000-0000-000047620000}"/>
    <cellStyle name="Notas 2 2 2 5 8 4" xfId="25146" xr:uid="{00000000-0005-0000-0000-000048620000}"/>
    <cellStyle name="Notas 2 2 2 5 8 5" xfId="25147" xr:uid="{00000000-0005-0000-0000-000049620000}"/>
    <cellStyle name="Notas 2 2 2 5 8 6" xfId="25148" xr:uid="{00000000-0005-0000-0000-00004A620000}"/>
    <cellStyle name="Notas 2 2 2 5 9" xfId="25149" xr:uid="{00000000-0005-0000-0000-00004B620000}"/>
    <cellStyle name="Notas 2 2 2 5 9 2" xfId="25150" xr:uid="{00000000-0005-0000-0000-00004C620000}"/>
    <cellStyle name="Notas 2 2 2 5 9 3" xfId="25151" xr:uid="{00000000-0005-0000-0000-00004D620000}"/>
    <cellStyle name="Notas 2 2 2 5 9 4" xfId="25152" xr:uid="{00000000-0005-0000-0000-00004E620000}"/>
    <cellStyle name="Notas 2 2 2 5 9 5" xfId="25153" xr:uid="{00000000-0005-0000-0000-00004F620000}"/>
    <cellStyle name="Notas 2 2 2 5 9 6" xfId="25154" xr:uid="{00000000-0005-0000-0000-000050620000}"/>
    <cellStyle name="Notas 2 2 2 6" xfId="25155" xr:uid="{00000000-0005-0000-0000-000051620000}"/>
    <cellStyle name="Notas 2 2 2 6 10" xfId="25156" xr:uid="{00000000-0005-0000-0000-000052620000}"/>
    <cellStyle name="Notas 2 2 2 6 11" xfId="25157" xr:uid="{00000000-0005-0000-0000-000053620000}"/>
    <cellStyle name="Notas 2 2 2 6 12" xfId="25158" xr:uid="{00000000-0005-0000-0000-000054620000}"/>
    <cellStyle name="Notas 2 2 2 6 13" xfId="25159" xr:uid="{00000000-0005-0000-0000-000055620000}"/>
    <cellStyle name="Notas 2 2 2 6 14" xfId="25160" xr:uid="{00000000-0005-0000-0000-000056620000}"/>
    <cellStyle name="Notas 2 2 2 6 15" xfId="25161" xr:uid="{00000000-0005-0000-0000-000057620000}"/>
    <cellStyle name="Notas 2 2 2 6 2" xfId="25162" xr:uid="{00000000-0005-0000-0000-000058620000}"/>
    <cellStyle name="Notas 2 2 2 6 2 10" xfId="25163" xr:uid="{00000000-0005-0000-0000-000059620000}"/>
    <cellStyle name="Notas 2 2 2 6 2 11" xfId="25164" xr:uid="{00000000-0005-0000-0000-00005A620000}"/>
    <cellStyle name="Notas 2 2 2 6 2 12" xfId="25165" xr:uid="{00000000-0005-0000-0000-00005B620000}"/>
    <cellStyle name="Notas 2 2 2 6 2 13" xfId="25166" xr:uid="{00000000-0005-0000-0000-00005C620000}"/>
    <cellStyle name="Notas 2 2 2 6 2 14" xfId="25167" xr:uid="{00000000-0005-0000-0000-00005D620000}"/>
    <cellStyle name="Notas 2 2 2 6 2 2" xfId="25168" xr:uid="{00000000-0005-0000-0000-00005E620000}"/>
    <cellStyle name="Notas 2 2 2 6 2 2 2" xfId="25169" xr:uid="{00000000-0005-0000-0000-00005F620000}"/>
    <cellStyle name="Notas 2 2 2 6 2 2 2 2" xfId="25170" xr:uid="{00000000-0005-0000-0000-000060620000}"/>
    <cellStyle name="Notas 2 2 2 6 2 2 3" xfId="25171" xr:uid="{00000000-0005-0000-0000-000061620000}"/>
    <cellStyle name="Notas 2 2 2 6 2 2 4" xfId="25172" xr:uid="{00000000-0005-0000-0000-000062620000}"/>
    <cellStyle name="Notas 2 2 2 6 2 2 5" xfId="25173" xr:uid="{00000000-0005-0000-0000-000063620000}"/>
    <cellStyle name="Notas 2 2 2 6 2 2 6" xfId="25174" xr:uid="{00000000-0005-0000-0000-000064620000}"/>
    <cellStyle name="Notas 2 2 2 6 2 2 7" xfId="25175" xr:uid="{00000000-0005-0000-0000-000065620000}"/>
    <cellStyle name="Notas 2 2 2 6 2 3" xfId="25176" xr:uid="{00000000-0005-0000-0000-000066620000}"/>
    <cellStyle name="Notas 2 2 2 6 2 3 2" xfId="25177" xr:uid="{00000000-0005-0000-0000-000067620000}"/>
    <cellStyle name="Notas 2 2 2 6 2 3 3" xfId="25178" xr:uid="{00000000-0005-0000-0000-000068620000}"/>
    <cellStyle name="Notas 2 2 2 6 2 3 4" xfId="25179" xr:uid="{00000000-0005-0000-0000-000069620000}"/>
    <cellStyle name="Notas 2 2 2 6 2 3 5" xfId="25180" xr:uid="{00000000-0005-0000-0000-00006A620000}"/>
    <cellStyle name="Notas 2 2 2 6 2 3 6" xfId="25181" xr:uid="{00000000-0005-0000-0000-00006B620000}"/>
    <cellStyle name="Notas 2 2 2 6 2 3 7" xfId="25182" xr:uid="{00000000-0005-0000-0000-00006C620000}"/>
    <cellStyle name="Notas 2 2 2 6 2 4" xfId="25183" xr:uid="{00000000-0005-0000-0000-00006D620000}"/>
    <cellStyle name="Notas 2 2 2 6 2 4 2" xfId="25184" xr:uid="{00000000-0005-0000-0000-00006E620000}"/>
    <cellStyle name="Notas 2 2 2 6 2 4 3" xfId="25185" xr:uid="{00000000-0005-0000-0000-00006F620000}"/>
    <cellStyle name="Notas 2 2 2 6 2 4 4" xfId="25186" xr:uid="{00000000-0005-0000-0000-000070620000}"/>
    <cellStyle name="Notas 2 2 2 6 2 4 5" xfId="25187" xr:uid="{00000000-0005-0000-0000-000071620000}"/>
    <cellStyle name="Notas 2 2 2 6 2 4 6" xfId="25188" xr:uid="{00000000-0005-0000-0000-000072620000}"/>
    <cellStyle name="Notas 2 2 2 6 2 4 7" xfId="25189" xr:uid="{00000000-0005-0000-0000-000073620000}"/>
    <cellStyle name="Notas 2 2 2 6 2 5" xfId="25190" xr:uid="{00000000-0005-0000-0000-000074620000}"/>
    <cellStyle name="Notas 2 2 2 6 2 5 2" xfId="25191" xr:uid="{00000000-0005-0000-0000-000075620000}"/>
    <cellStyle name="Notas 2 2 2 6 2 5 3" xfId="25192" xr:uid="{00000000-0005-0000-0000-000076620000}"/>
    <cellStyle name="Notas 2 2 2 6 2 5 4" xfId="25193" xr:uid="{00000000-0005-0000-0000-000077620000}"/>
    <cellStyle name="Notas 2 2 2 6 2 5 5" xfId="25194" xr:uid="{00000000-0005-0000-0000-000078620000}"/>
    <cellStyle name="Notas 2 2 2 6 2 5 6" xfId="25195" xr:uid="{00000000-0005-0000-0000-000079620000}"/>
    <cellStyle name="Notas 2 2 2 6 2 5 7" xfId="25196" xr:uid="{00000000-0005-0000-0000-00007A620000}"/>
    <cellStyle name="Notas 2 2 2 6 2 6" xfId="25197" xr:uid="{00000000-0005-0000-0000-00007B620000}"/>
    <cellStyle name="Notas 2 2 2 6 2 6 2" xfId="25198" xr:uid="{00000000-0005-0000-0000-00007C620000}"/>
    <cellStyle name="Notas 2 2 2 6 2 6 3" xfId="25199" xr:uid="{00000000-0005-0000-0000-00007D620000}"/>
    <cellStyle name="Notas 2 2 2 6 2 6 4" xfId="25200" xr:uid="{00000000-0005-0000-0000-00007E620000}"/>
    <cellStyle name="Notas 2 2 2 6 2 6 5" xfId="25201" xr:uid="{00000000-0005-0000-0000-00007F620000}"/>
    <cellStyle name="Notas 2 2 2 6 2 6 6" xfId="25202" xr:uid="{00000000-0005-0000-0000-000080620000}"/>
    <cellStyle name="Notas 2 2 2 6 2 6 7" xfId="25203" xr:uid="{00000000-0005-0000-0000-000081620000}"/>
    <cellStyle name="Notas 2 2 2 6 2 7" xfId="25204" xr:uid="{00000000-0005-0000-0000-000082620000}"/>
    <cellStyle name="Notas 2 2 2 6 2 7 2" xfId="25205" xr:uid="{00000000-0005-0000-0000-000083620000}"/>
    <cellStyle name="Notas 2 2 2 6 2 7 3" xfId="25206" xr:uid="{00000000-0005-0000-0000-000084620000}"/>
    <cellStyle name="Notas 2 2 2 6 2 7 4" xfId="25207" xr:uid="{00000000-0005-0000-0000-000085620000}"/>
    <cellStyle name="Notas 2 2 2 6 2 7 5" xfId="25208" xr:uid="{00000000-0005-0000-0000-000086620000}"/>
    <cellStyle name="Notas 2 2 2 6 2 7 6" xfId="25209" xr:uid="{00000000-0005-0000-0000-000087620000}"/>
    <cellStyle name="Notas 2 2 2 6 2 8" xfId="25210" xr:uid="{00000000-0005-0000-0000-000088620000}"/>
    <cellStyle name="Notas 2 2 2 6 2 8 2" xfId="25211" xr:uid="{00000000-0005-0000-0000-000089620000}"/>
    <cellStyle name="Notas 2 2 2 6 2 8 3" xfId="25212" xr:uid="{00000000-0005-0000-0000-00008A620000}"/>
    <cellStyle name="Notas 2 2 2 6 2 8 4" xfId="25213" xr:uid="{00000000-0005-0000-0000-00008B620000}"/>
    <cellStyle name="Notas 2 2 2 6 2 8 5" xfId="25214" xr:uid="{00000000-0005-0000-0000-00008C620000}"/>
    <cellStyle name="Notas 2 2 2 6 2 8 6" xfId="25215" xr:uid="{00000000-0005-0000-0000-00008D620000}"/>
    <cellStyle name="Notas 2 2 2 6 2 9" xfId="25216" xr:uid="{00000000-0005-0000-0000-00008E620000}"/>
    <cellStyle name="Notas 2 2 2 6 3" xfId="25217" xr:uid="{00000000-0005-0000-0000-00008F620000}"/>
    <cellStyle name="Notas 2 2 2 6 3 2" xfId="25218" xr:uid="{00000000-0005-0000-0000-000090620000}"/>
    <cellStyle name="Notas 2 2 2 6 3 2 2" xfId="25219" xr:uid="{00000000-0005-0000-0000-000091620000}"/>
    <cellStyle name="Notas 2 2 2 6 3 3" xfId="25220" xr:uid="{00000000-0005-0000-0000-000092620000}"/>
    <cellStyle name="Notas 2 2 2 6 3 4" xfId="25221" xr:uid="{00000000-0005-0000-0000-000093620000}"/>
    <cellStyle name="Notas 2 2 2 6 3 5" xfId="25222" xr:uid="{00000000-0005-0000-0000-000094620000}"/>
    <cellStyle name="Notas 2 2 2 6 3 6" xfId="25223" xr:uid="{00000000-0005-0000-0000-000095620000}"/>
    <cellStyle name="Notas 2 2 2 6 3 7" xfId="25224" xr:uid="{00000000-0005-0000-0000-000096620000}"/>
    <cellStyle name="Notas 2 2 2 6 4" xfId="25225" xr:uid="{00000000-0005-0000-0000-000097620000}"/>
    <cellStyle name="Notas 2 2 2 6 4 2" xfId="25226" xr:uid="{00000000-0005-0000-0000-000098620000}"/>
    <cellStyle name="Notas 2 2 2 6 4 2 2" xfId="25227" xr:uid="{00000000-0005-0000-0000-000099620000}"/>
    <cellStyle name="Notas 2 2 2 6 4 3" xfId="25228" xr:uid="{00000000-0005-0000-0000-00009A620000}"/>
    <cellStyle name="Notas 2 2 2 6 4 4" xfId="25229" xr:uid="{00000000-0005-0000-0000-00009B620000}"/>
    <cellStyle name="Notas 2 2 2 6 4 5" xfId="25230" xr:uid="{00000000-0005-0000-0000-00009C620000}"/>
    <cellStyle name="Notas 2 2 2 6 4 6" xfId="25231" xr:uid="{00000000-0005-0000-0000-00009D620000}"/>
    <cellStyle name="Notas 2 2 2 6 4 7" xfId="25232" xr:uid="{00000000-0005-0000-0000-00009E620000}"/>
    <cellStyle name="Notas 2 2 2 6 5" xfId="25233" xr:uid="{00000000-0005-0000-0000-00009F620000}"/>
    <cellStyle name="Notas 2 2 2 6 5 2" xfId="25234" xr:uid="{00000000-0005-0000-0000-0000A0620000}"/>
    <cellStyle name="Notas 2 2 2 6 5 3" xfId="25235" xr:uid="{00000000-0005-0000-0000-0000A1620000}"/>
    <cellStyle name="Notas 2 2 2 6 5 4" xfId="25236" xr:uid="{00000000-0005-0000-0000-0000A2620000}"/>
    <cellStyle name="Notas 2 2 2 6 5 5" xfId="25237" xr:uid="{00000000-0005-0000-0000-0000A3620000}"/>
    <cellStyle name="Notas 2 2 2 6 5 6" xfId="25238" xr:uid="{00000000-0005-0000-0000-0000A4620000}"/>
    <cellStyle name="Notas 2 2 2 6 5 7" xfId="25239" xr:uid="{00000000-0005-0000-0000-0000A5620000}"/>
    <cellStyle name="Notas 2 2 2 6 6" xfId="25240" xr:uid="{00000000-0005-0000-0000-0000A6620000}"/>
    <cellStyle name="Notas 2 2 2 6 6 2" xfId="25241" xr:uid="{00000000-0005-0000-0000-0000A7620000}"/>
    <cellStyle name="Notas 2 2 2 6 6 3" xfId="25242" xr:uid="{00000000-0005-0000-0000-0000A8620000}"/>
    <cellStyle name="Notas 2 2 2 6 6 4" xfId="25243" xr:uid="{00000000-0005-0000-0000-0000A9620000}"/>
    <cellStyle name="Notas 2 2 2 6 6 5" xfId="25244" xr:uid="{00000000-0005-0000-0000-0000AA620000}"/>
    <cellStyle name="Notas 2 2 2 6 6 6" xfId="25245" xr:uid="{00000000-0005-0000-0000-0000AB620000}"/>
    <cellStyle name="Notas 2 2 2 6 7" xfId="25246" xr:uid="{00000000-0005-0000-0000-0000AC620000}"/>
    <cellStyle name="Notas 2 2 2 6 7 2" xfId="25247" xr:uid="{00000000-0005-0000-0000-0000AD620000}"/>
    <cellStyle name="Notas 2 2 2 6 7 3" xfId="25248" xr:uid="{00000000-0005-0000-0000-0000AE620000}"/>
    <cellStyle name="Notas 2 2 2 6 7 4" xfId="25249" xr:uid="{00000000-0005-0000-0000-0000AF620000}"/>
    <cellStyle name="Notas 2 2 2 6 7 5" xfId="25250" xr:uid="{00000000-0005-0000-0000-0000B0620000}"/>
    <cellStyle name="Notas 2 2 2 6 7 6" xfId="25251" xr:uid="{00000000-0005-0000-0000-0000B1620000}"/>
    <cellStyle name="Notas 2 2 2 6 8" xfId="25252" xr:uid="{00000000-0005-0000-0000-0000B2620000}"/>
    <cellStyle name="Notas 2 2 2 6 8 2" xfId="25253" xr:uid="{00000000-0005-0000-0000-0000B3620000}"/>
    <cellStyle name="Notas 2 2 2 6 8 3" xfId="25254" xr:uid="{00000000-0005-0000-0000-0000B4620000}"/>
    <cellStyle name="Notas 2 2 2 6 8 4" xfId="25255" xr:uid="{00000000-0005-0000-0000-0000B5620000}"/>
    <cellStyle name="Notas 2 2 2 6 8 5" xfId="25256" xr:uid="{00000000-0005-0000-0000-0000B6620000}"/>
    <cellStyle name="Notas 2 2 2 6 8 6" xfId="25257" xr:uid="{00000000-0005-0000-0000-0000B7620000}"/>
    <cellStyle name="Notas 2 2 2 6 9" xfId="25258" xr:uid="{00000000-0005-0000-0000-0000B8620000}"/>
    <cellStyle name="Notas 2 2 2 6 9 2" xfId="25259" xr:uid="{00000000-0005-0000-0000-0000B9620000}"/>
    <cellStyle name="Notas 2 2 2 6 9 3" xfId="25260" xr:uid="{00000000-0005-0000-0000-0000BA620000}"/>
    <cellStyle name="Notas 2 2 2 6 9 4" xfId="25261" xr:uid="{00000000-0005-0000-0000-0000BB620000}"/>
    <cellStyle name="Notas 2 2 2 6 9 5" xfId="25262" xr:uid="{00000000-0005-0000-0000-0000BC620000}"/>
    <cellStyle name="Notas 2 2 2 6 9 6" xfId="25263" xr:uid="{00000000-0005-0000-0000-0000BD620000}"/>
    <cellStyle name="Notas 2 2 2 7" xfId="25264" xr:uid="{00000000-0005-0000-0000-0000BE620000}"/>
    <cellStyle name="Notas 2 2 2 7 10" xfId="25265" xr:uid="{00000000-0005-0000-0000-0000BF620000}"/>
    <cellStyle name="Notas 2 2 2 7 11" xfId="25266" xr:uid="{00000000-0005-0000-0000-0000C0620000}"/>
    <cellStyle name="Notas 2 2 2 7 12" xfId="25267" xr:uid="{00000000-0005-0000-0000-0000C1620000}"/>
    <cellStyle name="Notas 2 2 2 7 13" xfId="25268" xr:uid="{00000000-0005-0000-0000-0000C2620000}"/>
    <cellStyle name="Notas 2 2 2 7 14" xfId="25269" xr:uid="{00000000-0005-0000-0000-0000C3620000}"/>
    <cellStyle name="Notas 2 2 2 7 2" xfId="25270" xr:uid="{00000000-0005-0000-0000-0000C4620000}"/>
    <cellStyle name="Notas 2 2 2 7 2 2" xfId="25271" xr:uid="{00000000-0005-0000-0000-0000C5620000}"/>
    <cellStyle name="Notas 2 2 2 7 2 2 2" xfId="25272" xr:uid="{00000000-0005-0000-0000-0000C6620000}"/>
    <cellStyle name="Notas 2 2 2 7 2 2 3" xfId="25273" xr:uid="{00000000-0005-0000-0000-0000C7620000}"/>
    <cellStyle name="Notas 2 2 2 7 2 3" xfId="25274" xr:uid="{00000000-0005-0000-0000-0000C8620000}"/>
    <cellStyle name="Notas 2 2 2 7 2 3 2" xfId="25275" xr:uid="{00000000-0005-0000-0000-0000C9620000}"/>
    <cellStyle name="Notas 2 2 2 7 2 4" xfId="25276" xr:uid="{00000000-0005-0000-0000-0000CA620000}"/>
    <cellStyle name="Notas 2 2 2 7 2 4 2" xfId="25277" xr:uid="{00000000-0005-0000-0000-0000CB620000}"/>
    <cellStyle name="Notas 2 2 2 7 2 5" xfId="25278" xr:uid="{00000000-0005-0000-0000-0000CC620000}"/>
    <cellStyle name="Notas 2 2 2 7 2 5 2" xfId="25279" xr:uid="{00000000-0005-0000-0000-0000CD620000}"/>
    <cellStyle name="Notas 2 2 2 7 2 6" xfId="25280" xr:uid="{00000000-0005-0000-0000-0000CE620000}"/>
    <cellStyle name="Notas 2 2 2 7 2 6 2" xfId="25281" xr:uid="{00000000-0005-0000-0000-0000CF620000}"/>
    <cellStyle name="Notas 2 2 2 7 2 7" xfId="25282" xr:uid="{00000000-0005-0000-0000-0000D0620000}"/>
    <cellStyle name="Notas 2 2 2 7 3" xfId="25283" xr:uid="{00000000-0005-0000-0000-0000D1620000}"/>
    <cellStyle name="Notas 2 2 2 7 3 2" xfId="25284" xr:uid="{00000000-0005-0000-0000-0000D2620000}"/>
    <cellStyle name="Notas 2 2 2 7 3 2 2" xfId="25285" xr:uid="{00000000-0005-0000-0000-0000D3620000}"/>
    <cellStyle name="Notas 2 2 2 7 3 3" xfId="25286" xr:uid="{00000000-0005-0000-0000-0000D4620000}"/>
    <cellStyle name="Notas 2 2 2 7 3 4" xfId="25287" xr:uid="{00000000-0005-0000-0000-0000D5620000}"/>
    <cellStyle name="Notas 2 2 2 7 3 5" xfId="25288" xr:uid="{00000000-0005-0000-0000-0000D6620000}"/>
    <cellStyle name="Notas 2 2 2 7 3 6" xfId="25289" xr:uid="{00000000-0005-0000-0000-0000D7620000}"/>
    <cellStyle name="Notas 2 2 2 7 3 7" xfId="25290" xr:uid="{00000000-0005-0000-0000-0000D8620000}"/>
    <cellStyle name="Notas 2 2 2 7 4" xfId="25291" xr:uid="{00000000-0005-0000-0000-0000D9620000}"/>
    <cellStyle name="Notas 2 2 2 7 4 2" xfId="25292" xr:uid="{00000000-0005-0000-0000-0000DA620000}"/>
    <cellStyle name="Notas 2 2 2 7 4 2 2" xfId="25293" xr:uid="{00000000-0005-0000-0000-0000DB620000}"/>
    <cellStyle name="Notas 2 2 2 7 4 3" xfId="25294" xr:uid="{00000000-0005-0000-0000-0000DC620000}"/>
    <cellStyle name="Notas 2 2 2 7 4 4" xfId="25295" xr:uid="{00000000-0005-0000-0000-0000DD620000}"/>
    <cellStyle name="Notas 2 2 2 7 4 5" xfId="25296" xr:uid="{00000000-0005-0000-0000-0000DE620000}"/>
    <cellStyle name="Notas 2 2 2 7 4 6" xfId="25297" xr:uid="{00000000-0005-0000-0000-0000DF620000}"/>
    <cellStyle name="Notas 2 2 2 7 4 7" xfId="25298" xr:uid="{00000000-0005-0000-0000-0000E0620000}"/>
    <cellStyle name="Notas 2 2 2 7 5" xfId="25299" xr:uid="{00000000-0005-0000-0000-0000E1620000}"/>
    <cellStyle name="Notas 2 2 2 7 5 2" xfId="25300" xr:uid="{00000000-0005-0000-0000-0000E2620000}"/>
    <cellStyle name="Notas 2 2 2 7 5 3" xfId="25301" xr:uid="{00000000-0005-0000-0000-0000E3620000}"/>
    <cellStyle name="Notas 2 2 2 7 5 4" xfId="25302" xr:uid="{00000000-0005-0000-0000-0000E4620000}"/>
    <cellStyle name="Notas 2 2 2 7 5 5" xfId="25303" xr:uid="{00000000-0005-0000-0000-0000E5620000}"/>
    <cellStyle name="Notas 2 2 2 7 5 6" xfId="25304" xr:uid="{00000000-0005-0000-0000-0000E6620000}"/>
    <cellStyle name="Notas 2 2 2 7 5 7" xfId="25305" xr:uid="{00000000-0005-0000-0000-0000E7620000}"/>
    <cellStyle name="Notas 2 2 2 7 6" xfId="25306" xr:uid="{00000000-0005-0000-0000-0000E8620000}"/>
    <cellStyle name="Notas 2 2 2 7 6 2" xfId="25307" xr:uid="{00000000-0005-0000-0000-0000E9620000}"/>
    <cellStyle name="Notas 2 2 2 7 6 3" xfId="25308" xr:uid="{00000000-0005-0000-0000-0000EA620000}"/>
    <cellStyle name="Notas 2 2 2 7 6 4" xfId="25309" xr:uid="{00000000-0005-0000-0000-0000EB620000}"/>
    <cellStyle name="Notas 2 2 2 7 6 5" xfId="25310" xr:uid="{00000000-0005-0000-0000-0000EC620000}"/>
    <cellStyle name="Notas 2 2 2 7 6 6" xfId="25311" xr:uid="{00000000-0005-0000-0000-0000ED620000}"/>
    <cellStyle name="Notas 2 2 2 7 7" xfId="25312" xr:uid="{00000000-0005-0000-0000-0000EE620000}"/>
    <cellStyle name="Notas 2 2 2 7 7 2" xfId="25313" xr:uid="{00000000-0005-0000-0000-0000EF620000}"/>
    <cellStyle name="Notas 2 2 2 7 7 3" xfId="25314" xr:uid="{00000000-0005-0000-0000-0000F0620000}"/>
    <cellStyle name="Notas 2 2 2 7 7 4" xfId="25315" xr:uid="{00000000-0005-0000-0000-0000F1620000}"/>
    <cellStyle name="Notas 2 2 2 7 7 5" xfId="25316" xr:uid="{00000000-0005-0000-0000-0000F2620000}"/>
    <cellStyle name="Notas 2 2 2 7 7 6" xfId="25317" xr:uid="{00000000-0005-0000-0000-0000F3620000}"/>
    <cellStyle name="Notas 2 2 2 7 8" xfId="25318" xr:uid="{00000000-0005-0000-0000-0000F4620000}"/>
    <cellStyle name="Notas 2 2 2 7 8 2" xfId="25319" xr:uid="{00000000-0005-0000-0000-0000F5620000}"/>
    <cellStyle name="Notas 2 2 2 7 8 3" xfId="25320" xr:uid="{00000000-0005-0000-0000-0000F6620000}"/>
    <cellStyle name="Notas 2 2 2 7 8 4" xfId="25321" xr:uid="{00000000-0005-0000-0000-0000F7620000}"/>
    <cellStyle name="Notas 2 2 2 7 8 5" xfId="25322" xr:uid="{00000000-0005-0000-0000-0000F8620000}"/>
    <cellStyle name="Notas 2 2 2 7 8 6" xfId="25323" xr:uid="{00000000-0005-0000-0000-0000F9620000}"/>
    <cellStyle name="Notas 2 2 2 7 9" xfId="25324" xr:uid="{00000000-0005-0000-0000-0000FA620000}"/>
    <cellStyle name="Notas 2 2 2 8" xfId="25325" xr:uid="{00000000-0005-0000-0000-0000FB620000}"/>
    <cellStyle name="Notas 2 2 2 8 10" xfId="25326" xr:uid="{00000000-0005-0000-0000-0000FC620000}"/>
    <cellStyle name="Notas 2 2 2 8 11" xfId="25327" xr:uid="{00000000-0005-0000-0000-0000FD620000}"/>
    <cellStyle name="Notas 2 2 2 8 12" xfId="25328" xr:uid="{00000000-0005-0000-0000-0000FE620000}"/>
    <cellStyle name="Notas 2 2 2 8 13" xfId="25329" xr:uid="{00000000-0005-0000-0000-0000FF620000}"/>
    <cellStyle name="Notas 2 2 2 8 14" xfId="25330" xr:uid="{00000000-0005-0000-0000-000000630000}"/>
    <cellStyle name="Notas 2 2 2 8 2" xfId="25331" xr:uid="{00000000-0005-0000-0000-000001630000}"/>
    <cellStyle name="Notas 2 2 2 8 2 2" xfId="25332" xr:uid="{00000000-0005-0000-0000-000002630000}"/>
    <cellStyle name="Notas 2 2 2 8 2 2 2" xfId="25333" xr:uid="{00000000-0005-0000-0000-000003630000}"/>
    <cellStyle name="Notas 2 2 2 8 2 2 3" xfId="25334" xr:uid="{00000000-0005-0000-0000-000004630000}"/>
    <cellStyle name="Notas 2 2 2 8 2 3" xfId="25335" xr:uid="{00000000-0005-0000-0000-000005630000}"/>
    <cellStyle name="Notas 2 2 2 8 2 3 2" xfId="25336" xr:uid="{00000000-0005-0000-0000-000006630000}"/>
    <cellStyle name="Notas 2 2 2 8 2 4" xfId="25337" xr:uid="{00000000-0005-0000-0000-000007630000}"/>
    <cellStyle name="Notas 2 2 2 8 2 4 2" xfId="25338" xr:uid="{00000000-0005-0000-0000-000008630000}"/>
    <cellStyle name="Notas 2 2 2 8 2 5" xfId="25339" xr:uid="{00000000-0005-0000-0000-000009630000}"/>
    <cellStyle name="Notas 2 2 2 8 2 5 2" xfId="25340" xr:uid="{00000000-0005-0000-0000-00000A630000}"/>
    <cellStyle name="Notas 2 2 2 8 2 6" xfId="25341" xr:uid="{00000000-0005-0000-0000-00000B630000}"/>
    <cellStyle name="Notas 2 2 2 8 2 6 2" xfId="25342" xr:uid="{00000000-0005-0000-0000-00000C630000}"/>
    <cellStyle name="Notas 2 2 2 8 2 7" xfId="25343" xr:uid="{00000000-0005-0000-0000-00000D630000}"/>
    <cellStyle name="Notas 2 2 2 8 3" xfId="25344" xr:uid="{00000000-0005-0000-0000-00000E630000}"/>
    <cellStyle name="Notas 2 2 2 8 3 2" xfId="25345" xr:uid="{00000000-0005-0000-0000-00000F630000}"/>
    <cellStyle name="Notas 2 2 2 8 3 2 2" xfId="25346" xr:uid="{00000000-0005-0000-0000-000010630000}"/>
    <cellStyle name="Notas 2 2 2 8 3 3" xfId="25347" xr:uid="{00000000-0005-0000-0000-000011630000}"/>
    <cellStyle name="Notas 2 2 2 8 3 4" xfId="25348" xr:uid="{00000000-0005-0000-0000-000012630000}"/>
    <cellStyle name="Notas 2 2 2 8 3 5" xfId="25349" xr:uid="{00000000-0005-0000-0000-000013630000}"/>
    <cellStyle name="Notas 2 2 2 8 3 6" xfId="25350" xr:uid="{00000000-0005-0000-0000-000014630000}"/>
    <cellStyle name="Notas 2 2 2 8 3 7" xfId="25351" xr:uid="{00000000-0005-0000-0000-000015630000}"/>
    <cellStyle name="Notas 2 2 2 8 4" xfId="25352" xr:uid="{00000000-0005-0000-0000-000016630000}"/>
    <cellStyle name="Notas 2 2 2 8 4 2" xfId="25353" xr:uid="{00000000-0005-0000-0000-000017630000}"/>
    <cellStyle name="Notas 2 2 2 8 4 2 2" xfId="25354" xr:uid="{00000000-0005-0000-0000-000018630000}"/>
    <cellStyle name="Notas 2 2 2 8 4 3" xfId="25355" xr:uid="{00000000-0005-0000-0000-000019630000}"/>
    <cellStyle name="Notas 2 2 2 8 4 4" xfId="25356" xr:uid="{00000000-0005-0000-0000-00001A630000}"/>
    <cellStyle name="Notas 2 2 2 8 4 5" xfId="25357" xr:uid="{00000000-0005-0000-0000-00001B630000}"/>
    <cellStyle name="Notas 2 2 2 8 4 6" xfId="25358" xr:uid="{00000000-0005-0000-0000-00001C630000}"/>
    <cellStyle name="Notas 2 2 2 8 4 7" xfId="25359" xr:uid="{00000000-0005-0000-0000-00001D630000}"/>
    <cellStyle name="Notas 2 2 2 8 5" xfId="25360" xr:uid="{00000000-0005-0000-0000-00001E630000}"/>
    <cellStyle name="Notas 2 2 2 8 5 2" xfId="25361" xr:uid="{00000000-0005-0000-0000-00001F630000}"/>
    <cellStyle name="Notas 2 2 2 8 5 3" xfId="25362" xr:uid="{00000000-0005-0000-0000-000020630000}"/>
    <cellStyle name="Notas 2 2 2 8 5 4" xfId="25363" xr:uid="{00000000-0005-0000-0000-000021630000}"/>
    <cellStyle name="Notas 2 2 2 8 5 5" xfId="25364" xr:uid="{00000000-0005-0000-0000-000022630000}"/>
    <cellStyle name="Notas 2 2 2 8 5 6" xfId="25365" xr:uid="{00000000-0005-0000-0000-000023630000}"/>
    <cellStyle name="Notas 2 2 2 8 5 7" xfId="25366" xr:uid="{00000000-0005-0000-0000-000024630000}"/>
    <cellStyle name="Notas 2 2 2 8 6" xfId="25367" xr:uid="{00000000-0005-0000-0000-000025630000}"/>
    <cellStyle name="Notas 2 2 2 8 6 2" xfId="25368" xr:uid="{00000000-0005-0000-0000-000026630000}"/>
    <cellStyle name="Notas 2 2 2 8 6 3" xfId="25369" xr:uid="{00000000-0005-0000-0000-000027630000}"/>
    <cellStyle name="Notas 2 2 2 8 6 4" xfId="25370" xr:uid="{00000000-0005-0000-0000-000028630000}"/>
    <cellStyle name="Notas 2 2 2 8 6 5" xfId="25371" xr:uid="{00000000-0005-0000-0000-000029630000}"/>
    <cellStyle name="Notas 2 2 2 8 6 6" xfId="25372" xr:uid="{00000000-0005-0000-0000-00002A630000}"/>
    <cellStyle name="Notas 2 2 2 8 7" xfId="25373" xr:uid="{00000000-0005-0000-0000-00002B630000}"/>
    <cellStyle name="Notas 2 2 2 8 7 2" xfId="25374" xr:uid="{00000000-0005-0000-0000-00002C630000}"/>
    <cellStyle name="Notas 2 2 2 8 7 3" xfId="25375" xr:uid="{00000000-0005-0000-0000-00002D630000}"/>
    <cellStyle name="Notas 2 2 2 8 7 4" xfId="25376" xr:uid="{00000000-0005-0000-0000-00002E630000}"/>
    <cellStyle name="Notas 2 2 2 8 7 5" xfId="25377" xr:uid="{00000000-0005-0000-0000-00002F630000}"/>
    <cellStyle name="Notas 2 2 2 8 7 6" xfId="25378" xr:uid="{00000000-0005-0000-0000-000030630000}"/>
    <cellStyle name="Notas 2 2 2 8 8" xfId="25379" xr:uid="{00000000-0005-0000-0000-000031630000}"/>
    <cellStyle name="Notas 2 2 2 8 8 2" xfId="25380" xr:uid="{00000000-0005-0000-0000-000032630000}"/>
    <cellStyle name="Notas 2 2 2 8 8 3" xfId="25381" xr:uid="{00000000-0005-0000-0000-000033630000}"/>
    <cellStyle name="Notas 2 2 2 8 8 4" xfId="25382" xr:uid="{00000000-0005-0000-0000-000034630000}"/>
    <cellStyle name="Notas 2 2 2 8 8 5" xfId="25383" xr:uid="{00000000-0005-0000-0000-000035630000}"/>
    <cellStyle name="Notas 2 2 2 8 8 6" xfId="25384" xr:uid="{00000000-0005-0000-0000-000036630000}"/>
    <cellStyle name="Notas 2 2 2 8 9" xfId="25385" xr:uid="{00000000-0005-0000-0000-000037630000}"/>
    <cellStyle name="Notas 2 2 2 9" xfId="25386" xr:uid="{00000000-0005-0000-0000-000038630000}"/>
    <cellStyle name="Notas 2 2 2 9 10" xfId="25387" xr:uid="{00000000-0005-0000-0000-000039630000}"/>
    <cellStyle name="Notas 2 2 2 9 11" xfId="25388" xr:uid="{00000000-0005-0000-0000-00003A630000}"/>
    <cellStyle name="Notas 2 2 2 9 12" xfId="25389" xr:uid="{00000000-0005-0000-0000-00003B630000}"/>
    <cellStyle name="Notas 2 2 2 9 13" xfId="25390" xr:uid="{00000000-0005-0000-0000-00003C630000}"/>
    <cellStyle name="Notas 2 2 2 9 14" xfId="25391" xr:uid="{00000000-0005-0000-0000-00003D630000}"/>
    <cellStyle name="Notas 2 2 2 9 2" xfId="25392" xr:uid="{00000000-0005-0000-0000-00003E630000}"/>
    <cellStyle name="Notas 2 2 2 9 2 2" xfId="25393" xr:uid="{00000000-0005-0000-0000-00003F630000}"/>
    <cellStyle name="Notas 2 2 2 9 2 2 2" xfId="25394" xr:uid="{00000000-0005-0000-0000-000040630000}"/>
    <cellStyle name="Notas 2 2 2 9 2 2 3" xfId="25395" xr:uid="{00000000-0005-0000-0000-000041630000}"/>
    <cellStyle name="Notas 2 2 2 9 2 3" xfId="25396" xr:uid="{00000000-0005-0000-0000-000042630000}"/>
    <cellStyle name="Notas 2 2 2 9 2 3 2" xfId="25397" xr:uid="{00000000-0005-0000-0000-000043630000}"/>
    <cellStyle name="Notas 2 2 2 9 2 4" xfId="25398" xr:uid="{00000000-0005-0000-0000-000044630000}"/>
    <cellStyle name="Notas 2 2 2 9 2 4 2" xfId="25399" xr:uid="{00000000-0005-0000-0000-000045630000}"/>
    <cellStyle name="Notas 2 2 2 9 2 5" xfId="25400" xr:uid="{00000000-0005-0000-0000-000046630000}"/>
    <cellStyle name="Notas 2 2 2 9 2 5 2" xfId="25401" xr:uid="{00000000-0005-0000-0000-000047630000}"/>
    <cellStyle name="Notas 2 2 2 9 2 6" xfId="25402" xr:uid="{00000000-0005-0000-0000-000048630000}"/>
    <cellStyle name="Notas 2 2 2 9 2 6 2" xfId="25403" xr:uid="{00000000-0005-0000-0000-000049630000}"/>
    <cellStyle name="Notas 2 2 2 9 2 7" xfId="25404" xr:uid="{00000000-0005-0000-0000-00004A630000}"/>
    <cellStyle name="Notas 2 2 2 9 3" xfId="25405" xr:uid="{00000000-0005-0000-0000-00004B630000}"/>
    <cellStyle name="Notas 2 2 2 9 3 2" xfId="25406" xr:uid="{00000000-0005-0000-0000-00004C630000}"/>
    <cellStyle name="Notas 2 2 2 9 3 2 2" xfId="25407" xr:uid="{00000000-0005-0000-0000-00004D630000}"/>
    <cellStyle name="Notas 2 2 2 9 3 3" xfId="25408" xr:uid="{00000000-0005-0000-0000-00004E630000}"/>
    <cellStyle name="Notas 2 2 2 9 3 4" xfId="25409" xr:uid="{00000000-0005-0000-0000-00004F630000}"/>
    <cellStyle name="Notas 2 2 2 9 3 5" xfId="25410" xr:uid="{00000000-0005-0000-0000-000050630000}"/>
    <cellStyle name="Notas 2 2 2 9 3 6" xfId="25411" xr:uid="{00000000-0005-0000-0000-000051630000}"/>
    <cellStyle name="Notas 2 2 2 9 3 7" xfId="25412" xr:uid="{00000000-0005-0000-0000-000052630000}"/>
    <cellStyle name="Notas 2 2 2 9 4" xfId="25413" xr:uid="{00000000-0005-0000-0000-000053630000}"/>
    <cellStyle name="Notas 2 2 2 9 4 2" xfId="25414" xr:uid="{00000000-0005-0000-0000-000054630000}"/>
    <cellStyle name="Notas 2 2 2 9 4 2 2" xfId="25415" xr:uid="{00000000-0005-0000-0000-000055630000}"/>
    <cellStyle name="Notas 2 2 2 9 4 3" xfId="25416" xr:uid="{00000000-0005-0000-0000-000056630000}"/>
    <cellStyle name="Notas 2 2 2 9 4 4" xfId="25417" xr:uid="{00000000-0005-0000-0000-000057630000}"/>
    <cellStyle name="Notas 2 2 2 9 4 5" xfId="25418" xr:uid="{00000000-0005-0000-0000-000058630000}"/>
    <cellStyle name="Notas 2 2 2 9 4 6" xfId="25419" xr:uid="{00000000-0005-0000-0000-000059630000}"/>
    <cellStyle name="Notas 2 2 2 9 4 7" xfId="25420" xr:uid="{00000000-0005-0000-0000-00005A630000}"/>
    <cellStyle name="Notas 2 2 2 9 5" xfId="25421" xr:uid="{00000000-0005-0000-0000-00005B630000}"/>
    <cellStyle name="Notas 2 2 2 9 5 2" xfId="25422" xr:uid="{00000000-0005-0000-0000-00005C630000}"/>
    <cellStyle name="Notas 2 2 2 9 5 3" xfId="25423" xr:uid="{00000000-0005-0000-0000-00005D630000}"/>
    <cellStyle name="Notas 2 2 2 9 5 4" xfId="25424" xr:uid="{00000000-0005-0000-0000-00005E630000}"/>
    <cellStyle name="Notas 2 2 2 9 5 5" xfId="25425" xr:uid="{00000000-0005-0000-0000-00005F630000}"/>
    <cellStyle name="Notas 2 2 2 9 5 6" xfId="25426" xr:uid="{00000000-0005-0000-0000-000060630000}"/>
    <cellStyle name="Notas 2 2 2 9 5 7" xfId="25427" xr:uid="{00000000-0005-0000-0000-000061630000}"/>
    <cellStyle name="Notas 2 2 2 9 6" xfId="25428" xr:uid="{00000000-0005-0000-0000-000062630000}"/>
    <cellStyle name="Notas 2 2 2 9 6 2" xfId="25429" xr:uid="{00000000-0005-0000-0000-000063630000}"/>
    <cellStyle name="Notas 2 2 2 9 6 3" xfId="25430" xr:uid="{00000000-0005-0000-0000-000064630000}"/>
    <cellStyle name="Notas 2 2 2 9 6 4" xfId="25431" xr:uid="{00000000-0005-0000-0000-000065630000}"/>
    <cellStyle name="Notas 2 2 2 9 6 5" xfId="25432" xr:uid="{00000000-0005-0000-0000-000066630000}"/>
    <cellStyle name="Notas 2 2 2 9 6 6" xfId="25433" xr:uid="{00000000-0005-0000-0000-000067630000}"/>
    <cellStyle name="Notas 2 2 2 9 7" xfId="25434" xr:uid="{00000000-0005-0000-0000-000068630000}"/>
    <cellStyle name="Notas 2 2 2 9 7 2" xfId="25435" xr:uid="{00000000-0005-0000-0000-000069630000}"/>
    <cellStyle name="Notas 2 2 2 9 7 3" xfId="25436" xr:uid="{00000000-0005-0000-0000-00006A630000}"/>
    <cellStyle name="Notas 2 2 2 9 7 4" xfId="25437" xr:uid="{00000000-0005-0000-0000-00006B630000}"/>
    <cellStyle name="Notas 2 2 2 9 7 5" xfId="25438" xr:uid="{00000000-0005-0000-0000-00006C630000}"/>
    <cellStyle name="Notas 2 2 2 9 7 6" xfId="25439" xr:uid="{00000000-0005-0000-0000-00006D630000}"/>
    <cellStyle name="Notas 2 2 2 9 8" xfId="25440" xr:uid="{00000000-0005-0000-0000-00006E630000}"/>
    <cellStyle name="Notas 2 2 2 9 8 2" xfId="25441" xr:uid="{00000000-0005-0000-0000-00006F630000}"/>
    <cellStyle name="Notas 2 2 2 9 8 3" xfId="25442" xr:uid="{00000000-0005-0000-0000-000070630000}"/>
    <cellStyle name="Notas 2 2 2 9 8 4" xfId="25443" xr:uid="{00000000-0005-0000-0000-000071630000}"/>
    <cellStyle name="Notas 2 2 2 9 8 5" xfId="25444" xr:uid="{00000000-0005-0000-0000-000072630000}"/>
    <cellStyle name="Notas 2 2 2 9 8 6" xfId="25445" xr:uid="{00000000-0005-0000-0000-000073630000}"/>
    <cellStyle name="Notas 2 2 2 9 9" xfId="25446" xr:uid="{00000000-0005-0000-0000-000074630000}"/>
    <cellStyle name="Notas 2 2 20" xfId="25447" xr:uid="{00000000-0005-0000-0000-000075630000}"/>
    <cellStyle name="Notas 2 2 20 2" xfId="25448" xr:uid="{00000000-0005-0000-0000-000076630000}"/>
    <cellStyle name="Notas 2 2 20 2 2" xfId="25449" xr:uid="{00000000-0005-0000-0000-000077630000}"/>
    <cellStyle name="Notas 2 2 20 2 2 2" xfId="25450" xr:uid="{00000000-0005-0000-0000-000078630000}"/>
    <cellStyle name="Notas 2 2 20 2 3" xfId="25451" xr:uid="{00000000-0005-0000-0000-000079630000}"/>
    <cellStyle name="Notas 2 2 20 2 4" xfId="25452" xr:uid="{00000000-0005-0000-0000-00007A630000}"/>
    <cellStyle name="Notas 2 2 20 2 5" xfId="25453" xr:uid="{00000000-0005-0000-0000-00007B630000}"/>
    <cellStyle name="Notas 2 2 20 2 6" xfId="25454" xr:uid="{00000000-0005-0000-0000-00007C630000}"/>
    <cellStyle name="Notas 2 2 20 3" xfId="25455" xr:uid="{00000000-0005-0000-0000-00007D630000}"/>
    <cellStyle name="Notas 2 2 20 3 2" xfId="25456" xr:uid="{00000000-0005-0000-0000-00007E630000}"/>
    <cellStyle name="Notas 2 2 20 4" xfId="25457" xr:uid="{00000000-0005-0000-0000-00007F630000}"/>
    <cellStyle name="Notas 2 2 20 4 2" xfId="25458" xr:uid="{00000000-0005-0000-0000-000080630000}"/>
    <cellStyle name="Notas 2 2 20 5" xfId="25459" xr:uid="{00000000-0005-0000-0000-000081630000}"/>
    <cellStyle name="Notas 2 2 20 6" xfId="25460" xr:uid="{00000000-0005-0000-0000-000082630000}"/>
    <cellStyle name="Notas 2 2 21" xfId="25461" xr:uid="{00000000-0005-0000-0000-000083630000}"/>
    <cellStyle name="Notas 2 2 21 2" xfId="25462" xr:uid="{00000000-0005-0000-0000-000084630000}"/>
    <cellStyle name="Notas 2 2 21 2 2" xfId="25463" xr:uid="{00000000-0005-0000-0000-000085630000}"/>
    <cellStyle name="Notas 2 2 21 2 2 2" xfId="25464" xr:uid="{00000000-0005-0000-0000-000086630000}"/>
    <cellStyle name="Notas 2 2 21 2 3" xfId="25465" xr:uid="{00000000-0005-0000-0000-000087630000}"/>
    <cellStyle name="Notas 2 2 21 2 4" xfId="25466" xr:uid="{00000000-0005-0000-0000-000088630000}"/>
    <cellStyle name="Notas 2 2 21 2 5" xfId="25467" xr:uid="{00000000-0005-0000-0000-000089630000}"/>
    <cellStyle name="Notas 2 2 21 2 6" xfId="25468" xr:uid="{00000000-0005-0000-0000-00008A630000}"/>
    <cellStyle name="Notas 2 2 21 3" xfId="25469" xr:uid="{00000000-0005-0000-0000-00008B630000}"/>
    <cellStyle name="Notas 2 2 21 3 2" xfId="25470" xr:uid="{00000000-0005-0000-0000-00008C630000}"/>
    <cellStyle name="Notas 2 2 21 4" xfId="25471" xr:uid="{00000000-0005-0000-0000-00008D630000}"/>
    <cellStyle name="Notas 2 2 21 4 2" xfId="25472" xr:uid="{00000000-0005-0000-0000-00008E630000}"/>
    <cellStyle name="Notas 2 2 21 5" xfId="25473" xr:uid="{00000000-0005-0000-0000-00008F630000}"/>
    <cellStyle name="Notas 2 2 21 6" xfId="25474" xr:uid="{00000000-0005-0000-0000-000090630000}"/>
    <cellStyle name="Notas 2 2 22" xfId="25475" xr:uid="{00000000-0005-0000-0000-000091630000}"/>
    <cellStyle name="Notas 2 2 22 2" xfId="25476" xr:uid="{00000000-0005-0000-0000-000092630000}"/>
    <cellStyle name="Notas 2 2 22 2 2" xfId="25477" xr:uid="{00000000-0005-0000-0000-000093630000}"/>
    <cellStyle name="Notas 2 2 22 2 2 2" xfId="25478" xr:uid="{00000000-0005-0000-0000-000094630000}"/>
    <cellStyle name="Notas 2 2 22 2 3" xfId="25479" xr:uid="{00000000-0005-0000-0000-000095630000}"/>
    <cellStyle name="Notas 2 2 22 2 4" xfId="25480" xr:uid="{00000000-0005-0000-0000-000096630000}"/>
    <cellStyle name="Notas 2 2 22 2 5" xfId="25481" xr:uid="{00000000-0005-0000-0000-000097630000}"/>
    <cellStyle name="Notas 2 2 22 2 6" xfId="25482" xr:uid="{00000000-0005-0000-0000-000098630000}"/>
    <cellStyle name="Notas 2 2 22 3" xfId="25483" xr:uid="{00000000-0005-0000-0000-000099630000}"/>
    <cellStyle name="Notas 2 2 22 3 2" xfId="25484" xr:uid="{00000000-0005-0000-0000-00009A630000}"/>
    <cellStyle name="Notas 2 2 22 4" xfId="25485" xr:uid="{00000000-0005-0000-0000-00009B630000}"/>
    <cellStyle name="Notas 2 2 22 4 2" xfId="25486" xr:uid="{00000000-0005-0000-0000-00009C630000}"/>
    <cellStyle name="Notas 2 2 22 5" xfId="25487" xr:uid="{00000000-0005-0000-0000-00009D630000}"/>
    <cellStyle name="Notas 2 2 22 6" xfId="25488" xr:uid="{00000000-0005-0000-0000-00009E630000}"/>
    <cellStyle name="Notas 2 2 23" xfId="25489" xr:uid="{00000000-0005-0000-0000-00009F630000}"/>
    <cellStyle name="Notas 2 2 23 2" xfId="25490" xr:uid="{00000000-0005-0000-0000-0000A0630000}"/>
    <cellStyle name="Notas 2 2 23 2 2" xfId="25491" xr:uid="{00000000-0005-0000-0000-0000A1630000}"/>
    <cellStyle name="Notas 2 2 23 2 2 2" xfId="25492" xr:uid="{00000000-0005-0000-0000-0000A2630000}"/>
    <cellStyle name="Notas 2 2 23 2 3" xfId="25493" xr:uid="{00000000-0005-0000-0000-0000A3630000}"/>
    <cellStyle name="Notas 2 2 23 2 4" xfId="25494" xr:uid="{00000000-0005-0000-0000-0000A4630000}"/>
    <cellStyle name="Notas 2 2 23 2 5" xfId="25495" xr:uid="{00000000-0005-0000-0000-0000A5630000}"/>
    <cellStyle name="Notas 2 2 23 2 6" xfId="25496" xr:uid="{00000000-0005-0000-0000-0000A6630000}"/>
    <cellStyle name="Notas 2 2 23 3" xfId="25497" xr:uid="{00000000-0005-0000-0000-0000A7630000}"/>
    <cellStyle name="Notas 2 2 23 3 2" xfId="25498" xr:uid="{00000000-0005-0000-0000-0000A8630000}"/>
    <cellStyle name="Notas 2 2 23 4" xfId="25499" xr:uid="{00000000-0005-0000-0000-0000A9630000}"/>
    <cellStyle name="Notas 2 2 23 4 2" xfId="25500" xr:uid="{00000000-0005-0000-0000-0000AA630000}"/>
    <cellStyle name="Notas 2 2 23 5" xfId="25501" xr:uid="{00000000-0005-0000-0000-0000AB630000}"/>
    <cellStyle name="Notas 2 2 23 6" xfId="25502" xr:uid="{00000000-0005-0000-0000-0000AC630000}"/>
    <cellStyle name="Notas 2 2 24" xfId="25503" xr:uid="{00000000-0005-0000-0000-0000AD630000}"/>
    <cellStyle name="Notas 2 2 24 2" xfId="25504" xr:uid="{00000000-0005-0000-0000-0000AE630000}"/>
    <cellStyle name="Notas 2 2 24 2 2" xfId="25505" xr:uid="{00000000-0005-0000-0000-0000AF630000}"/>
    <cellStyle name="Notas 2 2 24 2 2 2" xfId="25506" xr:uid="{00000000-0005-0000-0000-0000B0630000}"/>
    <cellStyle name="Notas 2 2 24 2 3" xfId="25507" xr:uid="{00000000-0005-0000-0000-0000B1630000}"/>
    <cellStyle name="Notas 2 2 24 2 4" xfId="25508" xr:uid="{00000000-0005-0000-0000-0000B2630000}"/>
    <cellStyle name="Notas 2 2 24 2 5" xfId="25509" xr:uid="{00000000-0005-0000-0000-0000B3630000}"/>
    <cellStyle name="Notas 2 2 24 2 6" xfId="25510" xr:uid="{00000000-0005-0000-0000-0000B4630000}"/>
    <cellStyle name="Notas 2 2 24 3" xfId="25511" xr:uid="{00000000-0005-0000-0000-0000B5630000}"/>
    <cellStyle name="Notas 2 2 24 3 2" xfId="25512" xr:uid="{00000000-0005-0000-0000-0000B6630000}"/>
    <cellStyle name="Notas 2 2 24 4" xfId="25513" xr:uid="{00000000-0005-0000-0000-0000B7630000}"/>
    <cellStyle name="Notas 2 2 24 4 2" xfId="25514" xr:uid="{00000000-0005-0000-0000-0000B8630000}"/>
    <cellStyle name="Notas 2 2 24 5" xfId="25515" xr:uid="{00000000-0005-0000-0000-0000B9630000}"/>
    <cellStyle name="Notas 2 2 24 6" xfId="25516" xr:uid="{00000000-0005-0000-0000-0000BA630000}"/>
    <cellStyle name="Notas 2 2 25" xfId="25517" xr:uid="{00000000-0005-0000-0000-0000BB630000}"/>
    <cellStyle name="Notas 2 2 25 2" xfId="25518" xr:uid="{00000000-0005-0000-0000-0000BC630000}"/>
    <cellStyle name="Notas 2 2 25 2 2" xfId="25519" xr:uid="{00000000-0005-0000-0000-0000BD630000}"/>
    <cellStyle name="Notas 2 2 25 2 2 2" xfId="25520" xr:uid="{00000000-0005-0000-0000-0000BE630000}"/>
    <cellStyle name="Notas 2 2 25 2 3" xfId="25521" xr:uid="{00000000-0005-0000-0000-0000BF630000}"/>
    <cellStyle name="Notas 2 2 25 2 4" xfId="25522" xr:uid="{00000000-0005-0000-0000-0000C0630000}"/>
    <cellStyle name="Notas 2 2 25 2 5" xfId="25523" xr:uid="{00000000-0005-0000-0000-0000C1630000}"/>
    <cellStyle name="Notas 2 2 25 2 6" xfId="25524" xr:uid="{00000000-0005-0000-0000-0000C2630000}"/>
    <cellStyle name="Notas 2 2 25 3" xfId="25525" xr:uid="{00000000-0005-0000-0000-0000C3630000}"/>
    <cellStyle name="Notas 2 2 25 3 2" xfId="25526" xr:uid="{00000000-0005-0000-0000-0000C4630000}"/>
    <cellStyle name="Notas 2 2 25 4" xfId="25527" xr:uid="{00000000-0005-0000-0000-0000C5630000}"/>
    <cellStyle name="Notas 2 2 25 4 2" xfId="25528" xr:uid="{00000000-0005-0000-0000-0000C6630000}"/>
    <cellStyle name="Notas 2 2 25 5" xfId="25529" xr:uid="{00000000-0005-0000-0000-0000C7630000}"/>
    <cellStyle name="Notas 2 2 25 6" xfId="25530" xr:uid="{00000000-0005-0000-0000-0000C8630000}"/>
    <cellStyle name="Notas 2 2 26" xfId="25531" xr:uid="{00000000-0005-0000-0000-0000C9630000}"/>
    <cellStyle name="Notas 2 2 26 2" xfId="25532" xr:uid="{00000000-0005-0000-0000-0000CA630000}"/>
    <cellStyle name="Notas 2 2 26 2 2" xfId="25533" xr:uid="{00000000-0005-0000-0000-0000CB630000}"/>
    <cellStyle name="Notas 2 2 26 2 2 2" xfId="25534" xr:uid="{00000000-0005-0000-0000-0000CC630000}"/>
    <cellStyle name="Notas 2 2 26 2 3" xfId="25535" xr:uid="{00000000-0005-0000-0000-0000CD630000}"/>
    <cellStyle name="Notas 2 2 26 2 4" xfId="25536" xr:uid="{00000000-0005-0000-0000-0000CE630000}"/>
    <cellStyle name="Notas 2 2 26 2 5" xfId="25537" xr:uid="{00000000-0005-0000-0000-0000CF630000}"/>
    <cellStyle name="Notas 2 2 26 2 6" xfId="25538" xr:uid="{00000000-0005-0000-0000-0000D0630000}"/>
    <cellStyle name="Notas 2 2 26 3" xfId="25539" xr:uid="{00000000-0005-0000-0000-0000D1630000}"/>
    <cellStyle name="Notas 2 2 26 3 2" xfId="25540" xr:uid="{00000000-0005-0000-0000-0000D2630000}"/>
    <cellStyle name="Notas 2 2 26 4" xfId="25541" xr:uid="{00000000-0005-0000-0000-0000D3630000}"/>
    <cellStyle name="Notas 2 2 26 4 2" xfId="25542" xr:uid="{00000000-0005-0000-0000-0000D4630000}"/>
    <cellStyle name="Notas 2 2 26 5" xfId="25543" xr:uid="{00000000-0005-0000-0000-0000D5630000}"/>
    <cellStyle name="Notas 2 2 27" xfId="25544" xr:uid="{00000000-0005-0000-0000-0000D6630000}"/>
    <cellStyle name="Notas 2 2 27 2" xfId="25545" xr:uid="{00000000-0005-0000-0000-0000D7630000}"/>
    <cellStyle name="Notas 2 2 27 2 2" xfId="25546" xr:uid="{00000000-0005-0000-0000-0000D8630000}"/>
    <cellStyle name="Notas 2 2 27 2 2 2" xfId="25547" xr:uid="{00000000-0005-0000-0000-0000D9630000}"/>
    <cellStyle name="Notas 2 2 27 2 3" xfId="25548" xr:uid="{00000000-0005-0000-0000-0000DA630000}"/>
    <cellStyle name="Notas 2 2 27 2 4" xfId="25549" xr:uid="{00000000-0005-0000-0000-0000DB630000}"/>
    <cellStyle name="Notas 2 2 27 2 5" xfId="25550" xr:uid="{00000000-0005-0000-0000-0000DC630000}"/>
    <cellStyle name="Notas 2 2 27 2 6" xfId="25551" xr:uid="{00000000-0005-0000-0000-0000DD630000}"/>
    <cellStyle name="Notas 2 2 27 3" xfId="25552" xr:uid="{00000000-0005-0000-0000-0000DE630000}"/>
    <cellStyle name="Notas 2 2 27 3 2" xfId="25553" xr:uid="{00000000-0005-0000-0000-0000DF630000}"/>
    <cellStyle name="Notas 2 2 27 4" xfId="25554" xr:uid="{00000000-0005-0000-0000-0000E0630000}"/>
    <cellStyle name="Notas 2 2 27 4 2" xfId="25555" xr:uid="{00000000-0005-0000-0000-0000E1630000}"/>
    <cellStyle name="Notas 2 2 27 5" xfId="25556" xr:uid="{00000000-0005-0000-0000-0000E2630000}"/>
    <cellStyle name="Notas 2 2 28" xfId="25557" xr:uid="{00000000-0005-0000-0000-0000E3630000}"/>
    <cellStyle name="Notas 2 2 28 2" xfId="25558" xr:uid="{00000000-0005-0000-0000-0000E4630000}"/>
    <cellStyle name="Notas 2 2 28 2 2" xfId="25559" xr:uid="{00000000-0005-0000-0000-0000E5630000}"/>
    <cellStyle name="Notas 2 2 28 2 2 2" xfId="25560" xr:uid="{00000000-0005-0000-0000-0000E6630000}"/>
    <cellStyle name="Notas 2 2 28 2 3" xfId="25561" xr:uid="{00000000-0005-0000-0000-0000E7630000}"/>
    <cellStyle name="Notas 2 2 28 2 4" xfId="25562" xr:uid="{00000000-0005-0000-0000-0000E8630000}"/>
    <cellStyle name="Notas 2 2 28 2 5" xfId="25563" xr:uid="{00000000-0005-0000-0000-0000E9630000}"/>
    <cellStyle name="Notas 2 2 28 2 6" xfId="25564" xr:uid="{00000000-0005-0000-0000-0000EA630000}"/>
    <cellStyle name="Notas 2 2 28 3" xfId="25565" xr:uid="{00000000-0005-0000-0000-0000EB630000}"/>
    <cellStyle name="Notas 2 2 28 3 2" xfId="25566" xr:uid="{00000000-0005-0000-0000-0000EC630000}"/>
    <cellStyle name="Notas 2 2 28 4" xfId="25567" xr:uid="{00000000-0005-0000-0000-0000ED630000}"/>
    <cellStyle name="Notas 2 2 28 4 2" xfId="25568" xr:uid="{00000000-0005-0000-0000-0000EE630000}"/>
    <cellStyle name="Notas 2 2 28 5" xfId="25569" xr:uid="{00000000-0005-0000-0000-0000EF630000}"/>
    <cellStyle name="Notas 2 2 29" xfId="25570" xr:uid="{00000000-0005-0000-0000-0000F0630000}"/>
    <cellStyle name="Notas 2 2 29 2" xfId="25571" xr:uid="{00000000-0005-0000-0000-0000F1630000}"/>
    <cellStyle name="Notas 2 2 29 2 2" xfId="25572" xr:uid="{00000000-0005-0000-0000-0000F2630000}"/>
    <cellStyle name="Notas 2 2 29 2 2 2" xfId="25573" xr:uid="{00000000-0005-0000-0000-0000F3630000}"/>
    <cellStyle name="Notas 2 2 29 2 3" xfId="25574" xr:uid="{00000000-0005-0000-0000-0000F4630000}"/>
    <cellStyle name="Notas 2 2 29 2 4" xfId="25575" xr:uid="{00000000-0005-0000-0000-0000F5630000}"/>
    <cellStyle name="Notas 2 2 29 2 5" xfId="25576" xr:uid="{00000000-0005-0000-0000-0000F6630000}"/>
    <cellStyle name="Notas 2 2 29 2 6" xfId="25577" xr:uid="{00000000-0005-0000-0000-0000F7630000}"/>
    <cellStyle name="Notas 2 2 29 3" xfId="25578" xr:uid="{00000000-0005-0000-0000-0000F8630000}"/>
    <cellStyle name="Notas 2 2 29 3 2" xfId="25579" xr:uid="{00000000-0005-0000-0000-0000F9630000}"/>
    <cellStyle name="Notas 2 2 29 4" xfId="25580" xr:uid="{00000000-0005-0000-0000-0000FA630000}"/>
    <cellStyle name="Notas 2 2 29 4 2" xfId="25581" xr:uid="{00000000-0005-0000-0000-0000FB630000}"/>
    <cellStyle name="Notas 2 2 29 5" xfId="25582" xr:uid="{00000000-0005-0000-0000-0000FC630000}"/>
    <cellStyle name="Notas 2 2 3" xfId="25583" xr:uid="{00000000-0005-0000-0000-0000FD630000}"/>
    <cellStyle name="Notas 2 2 3 10" xfId="25584" xr:uid="{00000000-0005-0000-0000-0000FE630000}"/>
    <cellStyle name="Notas 2 2 3 10 2" xfId="25585" xr:uid="{00000000-0005-0000-0000-0000FF630000}"/>
    <cellStyle name="Notas 2 2 3 10 3" xfId="25586" xr:uid="{00000000-0005-0000-0000-000000640000}"/>
    <cellStyle name="Notas 2 2 3 10 4" xfId="25587" xr:uid="{00000000-0005-0000-0000-000001640000}"/>
    <cellStyle name="Notas 2 2 3 10 5" xfId="25588" xr:uid="{00000000-0005-0000-0000-000002640000}"/>
    <cellStyle name="Notas 2 2 3 10 6" xfId="25589" xr:uid="{00000000-0005-0000-0000-000003640000}"/>
    <cellStyle name="Notas 2 2 3 11" xfId="25590" xr:uid="{00000000-0005-0000-0000-000004640000}"/>
    <cellStyle name="Notas 2 2 3 11 2" xfId="25591" xr:uid="{00000000-0005-0000-0000-000005640000}"/>
    <cellStyle name="Notas 2 2 3 11 3" xfId="25592" xr:uid="{00000000-0005-0000-0000-000006640000}"/>
    <cellStyle name="Notas 2 2 3 11 4" xfId="25593" xr:uid="{00000000-0005-0000-0000-000007640000}"/>
    <cellStyle name="Notas 2 2 3 11 5" xfId="25594" xr:uid="{00000000-0005-0000-0000-000008640000}"/>
    <cellStyle name="Notas 2 2 3 11 6" xfId="25595" xr:uid="{00000000-0005-0000-0000-000009640000}"/>
    <cellStyle name="Notas 2 2 3 12" xfId="25596" xr:uid="{00000000-0005-0000-0000-00000A640000}"/>
    <cellStyle name="Notas 2 2 3 12 2" xfId="25597" xr:uid="{00000000-0005-0000-0000-00000B640000}"/>
    <cellStyle name="Notas 2 2 3 12 3" xfId="25598" xr:uid="{00000000-0005-0000-0000-00000C640000}"/>
    <cellStyle name="Notas 2 2 3 12 4" xfId="25599" xr:uid="{00000000-0005-0000-0000-00000D640000}"/>
    <cellStyle name="Notas 2 2 3 12 5" xfId="25600" xr:uid="{00000000-0005-0000-0000-00000E640000}"/>
    <cellStyle name="Notas 2 2 3 12 6" xfId="25601" xr:uid="{00000000-0005-0000-0000-00000F640000}"/>
    <cellStyle name="Notas 2 2 3 13" xfId="25602" xr:uid="{00000000-0005-0000-0000-000010640000}"/>
    <cellStyle name="Notas 2 2 3 13 2" xfId="25603" xr:uid="{00000000-0005-0000-0000-000011640000}"/>
    <cellStyle name="Notas 2 2 3 13 3" xfId="25604" xr:uid="{00000000-0005-0000-0000-000012640000}"/>
    <cellStyle name="Notas 2 2 3 13 4" xfId="25605" xr:uid="{00000000-0005-0000-0000-000013640000}"/>
    <cellStyle name="Notas 2 2 3 13 5" xfId="25606" xr:uid="{00000000-0005-0000-0000-000014640000}"/>
    <cellStyle name="Notas 2 2 3 13 6" xfId="25607" xr:uid="{00000000-0005-0000-0000-000015640000}"/>
    <cellStyle name="Notas 2 2 3 14" xfId="25608" xr:uid="{00000000-0005-0000-0000-000016640000}"/>
    <cellStyle name="Notas 2 2 3 14 2" xfId="25609" xr:uid="{00000000-0005-0000-0000-000017640000}"/>
    <cellStyle name="Notas 2 2 3 14 3" xfId="25610" xr:uid="{00000000-0005-0000-0000-000018640000}"/>
    <cellStyle name="Notas 2 2 3 14 4" xfId="25611" xr:uid="{00000000-0005-0000-0000-000019640000}"/>
    <cellStyle name="Notas 2 2 3 14 5" xfId="25612" xr:uid="{00000000-0005-0000-0000-00001A640000}"/>
    <cellStyle name="Notas 2 2 3 14 6" xfId="25613" xr:uid="{00000000-0005-0000-0000-00001B640000}"/>
    <cellStyle name="Notas 2 2 3 15" xfId="25614" xr:uid="{00000000-0005-0000-0000-00001C640000}"/>
    <cellStyle name="Notas 2 2 3 16" xfId="25615" xr:uid="{00000000-0005-0000-0000-00001D640000}"/>
    <cellStyle name="Notas 2 2 3 17" xfId="25616" xr:uid="{00000000-0005-0000-0000-00001E640000}"/>
    <cellStyle name="Notas 2 2 3 18" xfId="25617" xr:uid="{00000000-0005-0000-0000-00001F640000}"/>
    <cellStyle name="Notas 2 2 3 19" xfId="25618" xr:uid="{00000000-0005-0000-0000-000020640000}"/>
    <cellStyle name="Notas 2 2 3 2" xfId="25619" xr:uid="{00000000-0005-0000-0000-000021640000}"/>
    <cellStyle name="Notas 2 2 3 2 10" xfId="25620" xr:uid="{00000000-0005-0000-0000-000022640000}"/>
    <cellStyle name="Notas 2 2 3 2 10 2" xfId="25621" xr:uid="{00000000-0005-0000-0000-000023640000}"/>
    <cellStyle name="Notas 2 2 3 2 10 3" xfId="25622" xr:uid="{00000000-0005-0000-0000-000024640000}"/>
    <cellStyle name="Notas 2 2 3 2 10 4" xfId="25623" xr:uid="{00000000-0005-0000-0000-000025640000}"/>
    <cellStyle name="Notas 2 2 3 2 10 5" xfId="25624" xr:uid="{00000000-0005-0000-0000-000026640000}"/>
    <cellStyle name="Notas 2 2 3 2 10 6" xfId="25625" xr:uid="{00000000-0005-0000-0000-000027640000}"/>
    <cellStyle name="Notas 2 2 3 2 11" xfId="25626" xr:uid="{00000000-0005-0000-0000-000028640000}"/>
    <cellStyle name="Notas 2 2 3 2 11 2" xfId="25627" xr:uid="{00000000-0005-0000-0000-000029640000}"/>
    <cellStyle name="Notas 2 2 3 2 11 3" xfId="25628" xr:uid="{00000000-0005-0000-0000-00002A640000}"/>
    <cellStyle name="Notas 2 2 3 2 11 4" xfId="25629" xr:uid="{00000000-0005-0000-0000-00002B640000}"/>
    <cellStyle name="Notas 2 2 3 2 11 5" xfId="25630" xr:uid="{00000000-0005-0000-0000-00002C640000}"/>
    <cellStyle name="Notas 2 2 3 2 11 6" xfId="25631" xr:uid="{00000000-0005-0000-0000-00002D640000}"/>
    <cellStyle name="Notas 2 2 3 2 12" xfId="25632" xr:uid="{00000000-0005-0000-0000-00002E640000}"/>
    <cellStyle name="Notas 2 2 3 2 12 2" xfId="25633" xr:uid="{00000000-0005-0000-0000-00002F640000}"/>
    <cellStyle name="Notas 2 2 3 2 12 3" xfId="25634" xr:uid="{00000000-0005-0000-0000-000030640000}"/>
    <cellStyle name="Notas 2 2 3 2 12 4" xfId="25635" xr:uid="{00000000-0005-0000-0000-000031640000}"/>
    <cellStyle name="Notas 2 2 3 2 12 5" xfId="25636" xr:uid="{00000000-0005-0000-0000-000032640000}"/>
    <cellStyle name="Notas 2 2 3 2 12 6" xfId="25637" xr:uid="{00000000-0005-0000-0000-000033640000}"/>
    <cellStyle name="Notas 2 2 3 2 13" xfId="25638" xr:uid="{00000000-0005-0000-0000-000034640000}"/>
    <cellStyle name="Notas 2 2 3 2 13 2" xfId="25639" xr:uid="{00000000-0005-0000-0000-000035640000}"/>
    <cellStyle name="Notas 2 2 3 2 13 3" xfId="25640" xr:uid="{00000000-0005-0000-0000-000036640000}"/>
    <cellStyle name="Notas 2 2 3 2 13 4" xfId="25641" xr:uid="{00000000-0005-0000-0000-000037640000}"/>
    <cellStyle name="Notas 2 2 3 2 13 5" xfId="25642" xr:uid="{00000000-0005-0000-0000-000038640000}"/>
    <cellStyle name="Notas 2 2 3 2 13 6" xfId="25643" xr:uid="{00000000-0005-0000-0000-000039640000}"/>
    <cellStyle name="Notas 2 2 3 2 14" xfId="25644" xr:uid="{00000000-0005-0000-0000-00003A640000}"/>
    <cellStyle name="Notas 2 2 3 2 14 2" xfId="25645" xr:uid="{00000000-0005-0000-0000-00003B640000}"/>
    <cellStyle name="Notas 2 2 3 2 14 3" xfId="25646" xr:uid="{00000000-0005-0000-0000-00003C640000}"/>
    <cellStyle name="Notas 2 2 3 2 14 4" xfId="25647" xr:uid="{00000000-0005-0000-0000-00003D640000}"/>
    <cellStyle name="Notas 2 2 3 2 14 5" xfId="25648" xr:uid="{00000000-0005-0000-0000-00003E640000}"/>
    <cellStyle name="Notas 2 2 3 2 14 6" xfId="25649" xr:uid="{00000000-0005-0000-0000-00003F640000}"/>
    <cellStyle name="Notas 2 2 3 2 15" xfId="25650" xr:uid="{00000000-0005-0000-0000-000040640000}"/>
    <cellStyle name="Notas 2 2 3 2 16" xfId="25651" xr:uid="{00000000-0005-0000-0000-000041640000}"/>
    <cellStyle name="Notas 2 2 3 2 17" xfId="25652" xr:uid="{00000000-0005-0000-0000-000042640000}"/>
    <cellStyle name="Notas 2 2 3 2 18" xfId="25653" xr:uid="{00000000-0005-0000-0000-000043640000}"/>
    <cellStyle name="Notas 2 2 3 2 19" xfId="25654" xr:uid="{00000000-0005-0000-0000-000044640000}"/>
    <cellStyle name="Notas 2 2 3 2 2" xfId="25655" xr:uid="{00000000-0005-0000-0000-000045640000}"/>
    <cellStyle name="Notas 2 2 3 2 2 10" xfId="25656" xr:uid="{00000000-0005-0000-0000-000046640000}"/>
    <cellStyle name="Notas 2 2 3 2 2 11" xfId="25657" xr:uid="{00000000-0005-0000-0000-000047640000}"/>
    <cellStyle name="Notas 2 2 3 2 2 12" xfId="25658" xr:uid="{00000000-0005-0000-0000-000048640000}"/>
    <cellStyle name="Notas 2 2 3 2 2 13" xfId="25659" xr:uid="{00000000-0005-0000-0000-000049640000}"/>
    <cellStyle name="Notas 2 2 3 2 2 14" xfId="25660" xr:uid="{00000000-0005-0000-0000-00004A640000}"/>
    <cellStyle name="Notas 2 2 3 2 2 15" xfId="25661" xr:uid="{00000000-0005-0000-0000-00004B640000}"/>
    <cellStyle name="Notas 2 2 3 2 2 2" xfId="25662" xr:uid="{00000000-0005-0000-0000-00004C640000}"/>
    <cellStyle name="Notas 2 2 3 2 2 2 10" xfId="25663" xr:uid="{00000000-0005-0000-0000-00004D640000}"/>
    <cellStyle name="Notas 2 2 3 2 2 2 11" xfId="25664" xr:uid="{00000000-0005-0000-0000-00004E640000}"/>
    <cellStyle name="Notas 2 2 3 2 2 2 12" xfId="25665" xr:uid="{00000000-0005-0000-0000-00004F640000}"/>
    <cellStyle name="Notas 2 2 3 2 2 2 13" xfId="25666" xr:uid="{00000000-0005-0000-0000-000050640000}"/>
    <cellStyle name="Notas 2 2 3 2 2 2 14" xfId="25667" xr:uid="{00000000-0005-0000-0000-000051640000}"/>
    <cellStyle name="Notas 2 2 3 2 2 2 2" xfId="25668" xr:uid="{00000000-0005-0000-0000-000052640000}"/>
    <cellStyle name="Notas 2 2 3 2 2 2 2 2" xfId="25669" xr:uid="{00000000-0005-0000-0000-000053640000}"/>
    <cellStyle name="Notas 2 2 3 2 2 2 2 3" xfId="25670" xr:uid="{00000000-0005-0000-0000-000054640000}"/>
    <cellStyle name="Notas 2 2 3 2 2 2 2 4" xfId="25671" xr:uid="{00000000-0005-0000-0000-000055640000}"/>
    <cellStyle name="Notas 2 2 3 2 2 2 2 5" xfId="25672" xr:uid="{00000000-0005-0000-0000-000056640000}"/>
    <cellStyle name="Notas 2 2 3 2 2 2 2 6" xfId="25673" xr:uid="{00000000-0005-0000-0000-000057640000}"/>
    <cellStyle name="Notas 2 2 3 2 2 2 3" xfId="25674" xr:uid="{00000000-0005-0000-0000-000058640000}"/>
    <cellStyle name="Notas 2 2 3 2 2 2 3 2" xfId="25675" xr:uid="{00000000-0005-0000-0000-000059640000}"/>
    <cellStyle name="Notas 2 2 3 2 2 2 3 3" xfId="25676" xr:uid="{00000000-0005-0000-0000-00005A640000}"/>
    <cellStyle name="Notas 2 2 3 2 2 2 3 4" xfId="25677" xr:uid="{00000000-0005-0000-0000-00005B640000}"/>
    <cellStyle name="Notas 2 2 3 2 2 2 3 5" xfId="25678" xr:uid="{00000000-0005-0000-0000-00005C640000}"/>
    <cellStyle name="Notas 2 2 3 2 2 2 3 6" xfId="25679" xr:uid="{00000000-0005-0000-0000-00005D640000}"/>
    <cellStyle name="Notas 2 2 3 2 2 2 4" xfId="25680" xr:uid="{00000000-0005-0000-0000-00005E640000}"/>
    <cellStyle name="Notas 2 2 3 2 2 2 4 2" xfId="25681" xr:uid="{00000000-0005-0000-0000-00005F640000}"/>
    <cellStyle name="Notas 2 2 3 2 2 2 4 3" xfId="25682" xr:uid="{00000000-0005-0000-0000-000060640000}"/>
    <cellStyle name="Notas 2 2 3 2 2 2 4 4" xfId="25683" xr:uid="{00000000-0005-0000-0000-000061640000}"/>
    <cellStyle name="Notas 2 2 3 2 2 2 4 5" xfId="25684" xr:uid="{00000000-0005-0000-0000-000062640000}"/>
    <cellStyle name="Notas 2 2 3 2 2 2 4 6" xfId="25685" xr:uid="{00000000-0005-0000-0000-000063640000}"/>
    <cellStyle name="Notas 2 2 3 2 2 2 5" xfId="25686" xr:uid="{00000000-0005-0000-0000-000064640000}"/>
    <cellStyle name="Notas 2 2 3 2 2 2 5 2" xfId="25687" xr:uid="{00000000-0005-0000-0000-000065640000}"/>
    <cellStyle name="Notas 2 2 3 2 2 2 5 3" xfId="25688" xr:uid="{00000000-0005-0000-0000-000066640000}"/>
    <cellStyle name="Notas 2 2 3 2 2 2 5 4" xfId="25689" xr:uid="{00000000-0005-0000-0000-000067640000}"/>
    <cellStyle name="Notas 2 2 3 2 2 2 5 5" xfId="25690" xr:uid="{00000000-0005-0000-0000-000068640000}"/>
    <cellStyle name="Notas 2 2 3 2 2 2 5 6" xfId="25691" xr:uid="{00000000-0005-0000-0000-000069640000}"/>
    <cellStyle name="Notas 2 2 3 2 2 2 6" xfId="25692" xr:uid="{00000000-0005-0000-0000-00006A640000}"/>
    <cellStyle name="Notas 2 2 3 2 2 2 6 2" xfId="25693" xr:uid="{00000000-0005-0000-0000-00006B640000}"/>
    <cellStyle name="Notas 2 2 3 2 2 2 6 3" xfId="25694" xr:uid="{00000000-0005-0000-0000-00006C640000}"/>
    <cellStyle name="Notas 2 2 3 2 2 2 6 4" xfId="25695" xr:uid="{00000000-0005-0000-0000-00006D640000}"/>
    <cellStyle name="Notas 2 2 3 2 2 2 6 5" xfId="25696" xr:uid="{00000000-0005-0000-0000-00006E640000}"/>
    <cellStyle name="Notas 2 2 3 2 2 2 6 6" xfId="25697" xr:uid="{00000000-0005-0000-0000-00006F640000}"/>
    <cellStyle name="Notas 2 2 3 2 2 2 7" xfId="25698" xr:uid="{00000000-0005-0000-0000-000070640000}"/>
    <cellStyle name="Notas 2 2 3 2 2 2 7 2" xfId="25699" xr:uid="{00000000-0005-0000-0000-000071640000}"/>
    <cellStyle name="Notas 2 2 3 2 2 2 7 3" xfId="25700" xr:uid="{00000000-0005-0000-0000-000072640000}"/>
    <cellStyle name="Notas 2 2 3 2 2 2 7 4" xfId="25701" xr:uid="{00000000-0005-0000-0000-000073640000}"/>
    <cellStyle name="Notas 2 2 3 2 2 2 7 5" xfId="25702" xr:uid="{00000000-0005-0000-0000-000074640000}"/>
    <cellStyle name="Notas 2 2 3 2 2 2 7 6" xfId="25703" xr:uid="{00000000-0005-0000-0000-000075640000}"/>
    <cellStyle name="Notas 2 2 3 2 2 2 8" xfId="25704" xr:uid="{00000000-0005-0000-0000-000076640000}"/>
    <cellStyle name="Notas 2 2 3 2 2 2 8 2" xfId="25705" xr:uid="{00000000-0005-0000-0000-000077640000}"/>
    <cellStyle name="Notas 2 2 3 2 2 2 8 3" xfId="25706" xr:uid="{00000000-0005-0000-0000-000078640000}"/>
    <cellStyle name="Notas 2 2 3 2 2 2 8 4" xfId="25707" xr:uid="{00000000-0005-0000-0000-000079640000}"/>
    <cellStyle name="Notas 2 2 3 2 2 2 8 5" xfId="25708" xr:uid="{00000000-0005-0000-0000-00007A640000}"/>
    <cellStyle name="Notas 2 2 3 2 2 2 8 6" xfId="25709" xr:uid="{00000000-0005-0000-0000-00007B640000}"/>
    <cellStyle name="Notas 2 2 3 2 2 2 9" xfId="25710" xr:uid="{00000000-0005-0000-0000-00007C640000}"/>
    <cellStyle name="Notas 2 2 3 2 2 3" xfId="25711" xr:uid="{00000000-0005-0000-0000-00007D640000}"/>
    <cellStyle name="Notas 2 2 3 2 2 3 2" xfId="25712" xr:uid="{00000000-0005-0000-0000-00007E640000}"/>
    <cellStyle name="Notas 2 2 3 2 2 3 3" xfId="25713" xr:uid="{00000000-0005-0000-0000-00007F640000}"/>
    <cellStyle name="Notas 2 2 3 2 2 3 4" xfId="25714" xr:uid="{00000000-0005-0000-0000-000080640000}"/>
    <cellStyle name="Notas 2 2 3 2 2 3 5" xfId="25715" xr:uid="{00000000-0005-0000-0000-000081640000}"/>
    <cellStyle name="Notas 2 2 3 2 2 3 6" xfId="25716" xr:uid="{00000000-0005-0000-0000-000082640000}"/>
    <cellStyle name="Notas 2 2 3 2 2 3 7" xfId="25717" xr:uid="{00000000-0005-0000-0000-000083640000}"/>
    <cellStyle name="Notas 2 2 3 2 2 4" xfId="25718" xr:uid="{00000000-0005-0000-0000-000084640000}"/>
    <cellStyle name="Notas 2 2 3 2 2 4 2" xfId="25719" xr:uid="{00000000-0005-0000-0000-000085640000}"/>
    <cellStyle name="Notas 2 2 3 2 2 4 3" xfId="25720" xr:uid="{00000000-0005-0000-0000-000086640000}"/>
    <cellStyle name="Notas 2 2 3 2 2 4 4" xfId="25721" xr:uid="{00000000-0005-0000-0000-000087640000}"/>
    <cellStyle name="Notas 2 2 3 2 2 4 5" xfId="25722" xr:uid="{00000000-0005-0000-0000-000088640000}"/>
    <cellStyle name="Notas 2 2 3 2 2 4 6" xfId="25723" xr:uid="{00000000-0005-0000-0000-000089640000}"/>
    <cellStyle name="Notas 2 2 3 2 2 5" xfId="25724" xr:uid="{00000000-0005-0000-0000-00008A640000}"/>
    <cellStyle name="Notas 2 2 3 2 2 5 2" xfId="25725" xr:uid="{00000000-0005-0000-0000-00008B640000}"/>
    <cellStyle name="Notas 2 2 3 2 2 5 3" xfId="25726" xr:uid="{00000000-0005-0000-0000-00008C640000}"/>
    <cellStyle name="Notas 2 2 3 2 2 5 4" xfId="25727" xr:uid="{00000000-0005-0000-0000-00008D640000}"/>
    <cellStyle name="Notas 2 2 3 2 2 5 5" xfId="25728" xr:uid="{00000000-0005-0000-0000-00008E640000}"/>
    <cellStyle name="Notas 2 2 3 2 2 5 6" xfId="25729" xr:uid="{00000000-0005-0000-0000-00008F640000}"/>
    <cellStyle name="Notas 2 2 3 2 2 6" xfId="25730" xr:uid="{00000000-0005-0000-0000-000090640000}"/>
    <cellStyle name="Notas 2 2 3 2 2 6 2" xfId="25731" xr:uid="{00000000-0005-0000-0000-000091640000}"/>
    <cellStyle name="Notas 2 2 3 2 2 6 3" xfId="25732" xr:uid="{00000000-0005-0000-0000-000092640000}"/>
    <cellStyle name="Notas 2 2 3 2 2 6 4" xfId="25733" xr:uid="{00000000-0005-0000-0000-000093640000}"/>
    <cellStyle name="Notas 2 2 3 2 2 6 5" xfId="25734" xr:uid="{00000000-0005-0000-0000-000094640000}"/>
    <cellStyle name="Notas 2 2 3 2 2 6 6" xfId="25735" xr:uid="{00000000-0005-0000-0000-000095640000}"/>
    <cellStyle name="Notas 2 2 3 2 2 7" xfId="25736" xr:uid="{00000000-0005-0000-0000-000096640000}"/>
    <cellStyle name="Notas 2 2 3 2 2 7 2" xfId="25737" xr:uid="{00000000-0005-0000-0000-000097640000}"/>
    <cellStyle name="Notas 2 2 3 2 2 7 3" xfId="25738" xr:uid="{00000000-0005-0000-0000-000098640000}"/>
    <cellStyle name="Notas 2 2 3 2 2 7 4" xfId="25739" xr:uid="{00000000-0005-0000-0000-000099640000}"/>
    <cellStyle name="Notas 2 2 3 2 2 7 5" xfId="25740" xr:uid="{00000000-0005-0000-0000-00009A640000}"/>
    <cellStyle name="Notas 2 2 3 2 2 7 6" xfId="25741" xr:uid="{00000000-0005-0000-0000-00009B640000}"/>
    <cellStyle name="Notas 2 2 3 2 2 8" xfId="25742" xr:uid="{00000000-0005-0000-0000-00009C640000}"/>
    <cellStyle name="Notas 2 2 3 2 2 8 2" xfId="25743" xr:uid="{00000000-0005-0000-0000-00009D640000}"/>
    <cellStyle name="Notas 2 2 3 2 2 8 3" xfId="25744" xr:uid="{00000000-0005-0000-0000-00009E640000}"/>
    <cellStyle name="Notas 2 2 3 2 2 8 4" xfId="25745" xr:uid="{00000000-0005-0000-0000-00009F640000}"/>
    <cellStyle name="Notas 2 2 3 2 2 8 5" xfId="25746" xr:uid="{00000000-0005-0000-0000-0000A0640000}"/>
    <cellStyle name="Notas 2 2 3 2 2 8 6" xfId="25747" xr:uid="{00000000-0005-0000-0000-0000A1640000}"/>
    <cellStyle name="Notas 2 2 3 2 2 9" xfId="25748" xr:uid="{00000000-0005-0000-0000-0000A2640000}"/>
    <cellStyle name="Notas 2 2 3 2 2 9 2" xfId="25749" xr:uid="{00000000-0005-0000-0000-0000A3640000}"/>
    <cellStyle name="Notas 2 2 3 2 2 9 3" xfId="25750" xr:uid="{00000000-0005-0000-0000-0000A4640000}"/>
    <cellStyle name="Notas 2 2 3 2 2 9 4" xfId="25751" xr:uid="{00000000-0005-0000-0000-0000A5640000}"/>
    <cellStyle name="Notas 2 2 3 2 2 9 5" xfId="25752" xr:uid="{00000000-0005-0000-0000-0000A6640000}"/>
    <cellStyle name="Notas 2 2 3 2 2 9 6" xfId="25753" xr:uid="{00000000-0005-0000-0000-0000A7640000}"/>
    <cellStyle name="Notas 2 2 3 2 20" xfId="25754" xr:uid="{00000000-0005-0000-0000-0000A8640000}"/>
    <cellStyle name="Notas 2 2 3 2 3" xfId="25755" xr:uid="{00000000-0005-0000-0000-0000A9640000}"/>
    <cellStyle name="Notas 2 2 3 2 3 10" xfId="25756" xr:uid="{00000000-0005-0000-0000-0000AA640000}"/>
    <cellStyle name="Notas 2 2 3 2 3 11" xfId="25757" xr:uid="{00000000-0005-0000-0000-0000AB640000}"/>
    <cellStyle name="Notas 2 2 3 2 3 12" xfId="25758" xr:uid="{00000000-0005-0000-0000-0000AC640000}"/>
    <cellStyle name="Notas 2 2 3 2 3 13" xfId="25759" xr:uid="{00000000-0005-0000-0000-0000AD640000}"/>
    <cellStyle name="Notas 2 2 3 2 3 14" xfId="25760" xr:uid="{00000000-0005-0000-0000-0000AE640000}"/>
    <cellStyle name="Notas 2 2 3 2 3 2" xfId="25761" xr:uid="{00000000-0005-0000-0000-0000AF640000}"/>
    <cellStyle name="Notas 2 2 3 2 3 2 2" xfId="25762" xr:uid="{00000000-0005-0000-0000-0000B0640000}"/>
    <cellStyle name="Notas 2 2 3 2 3 2 3" xfId="25763" xr:uid="{00000000-0005-0000-0000-0000B1640000}"/>
    <cellStyle name="Notas 2 2 3 2 3 2 4" xfId="25764" xr:uid="{00000000-0005-0000-0000-0000B2640000}"/>
    <cellStyle name="Notas 2 2 3 2 3 2 5" xfId="25765" xr:uid="{00000000-0005-0000-0000-0000B3640000}"/>
    <cellStyle name="Notas 2 2 3 2 3 2 6" xfId="25766" xr:uid="{00000000-0005-0000-0000-0000B4640000}"/>
    <cellStyle name="Notas 2 2 3 2 3 2 7" xfId="25767" xr:uid="{00000000-0005-0000-0000-0000B5640000}"/>
    <cellStyle name="Notas 2 2 3 2 3 3" xfId="25768" xr:uid="{00000000-0005-0000-0000-0000B6640000}"/>
    <cellStyle name="Notas 2 2 3 2 3 3 2" xfId="25769" xr:uid="{00000000-0005-0000-0000-0000B7640000}"/>
    <cellStyle name="Notas 2 2 3 2 3 3 3" xfId="25770" xr:uid="{00000000-0005-0000-0000-0000B8640000}"/>
    <cellStyle name="Notas 2 2 3 2 3 3 4" xfId="25771" xr:uid="{00000000-0005-0000-0000-0000B9640000}"/>
    <cellStyle name="Notas 2 2 3 2 3 3 5" xfId="25772" xr:uid="{00000000-0005-0000-0000-0000BA640000}"/>
    <cellStyle name="Notas 2 2 3 2 3 3 6" xfId="25773" xr:uid="{00000000-0005-0000-0000-0000BB640000}"/>
    <cellStyle name="Notas 2 2 3 2 3 4" xfId="25774" xr:uid="{00000000-0005-0000-0000-0000BC640000}"/>
    <cellStyle name="Notas 2 2 3 2 3 4 2" xfId="25775" xr:uid="{00000000-0005-0000-0000-0000BD640000}"/>
    <cellStyle name="Notas 2 2 3 2 3 4 3" xfId="25776" xr:uid="{00000000-0005-0000-0000-0000BE640000}"/>
    <cellStyle name="Notas 2 2 3 2 3 4 4" xfId="25777" xr:uid="{00000000-0005-0000-0000-0000BF640000}"/>
    <cellStyle name="Notas 2 2 3 2 3 4 5" xfId="25778" xr:uid="{00000000-0005-0000-0000-0000C0640000}"/>
    <cellStyle name="Notas 2 2 3 2 3 4 6" xfId="25779" xr:uid="{00000000-0005-0000-0000-0000C1640000}"/>
    <cellStyle name="Notas 2 2 3 2 3 5" xfId="25780" xr:uid="{00000000-0005-0000-0000-0000C2640000}"/>
    <cellStyle name="Notas 2 2 3 2 3 5 2" xfId="25781" xr:uid="{00000000-0005-0000-0000-0000C3640000}"/>
    <cellStyle name="Notas 2 2 3 2 3 5 3" xfId="25782" xr:uid="{00000000-0005-0000-0000-0000C4640000}"/>
    <cellStyle name="Notas 2 2 3 2 3 5 4" xfId="25783" xr:uid="{00000000-0005-0000-0000-0000C5640000}"/>
    <cellStyle name="Notas 2 2 3 2 3 5 5" xfId="25784" xr:uid="{00000000-0005-0000-0000-0000C6640000}"/>
    <cellStyle name="Notas 2 2 3 2 3 5 6" xfId="25785" xr:uid="{00000000-0005-0000-0000-0000C7640000}"/>
    <cellStyle name="Notas 2 2 3 2 3 6" xfId="25786" xr:uid="{00000000-0005-0000-0000-0000C8640000}"/>
    <cellStyle name="Notas 2 2 3 2 3 6 2" xfId="25787" xr:uid="{00000000-0005-0000-0000-0000C9640000}"/>
    <cellStyle name="Notas 2 2 3 2 3 6 3" xfId="25788" xr:uid="{00000000-0005-0000-0000-0000CA640000}"/>
    <cellStyle name="Notas 2 2 3 2 3 6 4" xfId="25789" xr:uid="{00000000-0005-0000-0000-0000CB640000}"/>
    <cellStyle name="Notas 2 2 3 2 3 6 5" xfId="25790" xr:uid="{00000000-0005-0000-0000-0000CC640000}"/>
    <cellStyle name="Notas 2 2 3 2 3 6 6" xfId="25791" xr:uid="{00000000-0005-0000-0000-0000CD640000}"/>
    <cellStyle name="Notas 2 2 3 2 3 7" xfId="25792" xr:uid="{00000000-0005-0000-0000-0000CE640000}"/>
    <cellStyle name="Notas 2 2 3 2 3 7 2" xfId="25793" xr:uid="{00000000-0005-0000-0000-0000CF640000}"/>
    <cellStyle name="Notas 2 2 3 2 3 7 3" xfId="25794" xr:uid="{00000000-0005-0000-0000-0000D0640000}"/>
    <cellStyle name="Notas 2 2 3 2 3 7 4" xfId="25795" xr:uid="{00000000-0005-0000-0000-0000D1640000}"/>
    <cellStyle name="Notas 2 2 3 2 3 7 5" xfId="25796" xr:uid="{00000000-0005-0000-0000-0000D2640000}"/>
    <cellStyle name="Notas 2 2 3 2 3 7 6" xfId="25797" xr:uid="{00000000-0005-0000-0000-0000D3640000}"/>
    <cellStyle name="Notas 2 2 3 2 3 8" xfId="25798" xr:uid="{00000000-0005-0000-0000-0000D4640000}"/>
    <cellStyle name="Notas 2 2 3 2 3 8 2" xfId="25799" xr:uid="{00000000-0005-0000-0000-0000D5640000}"/>
    <cellStyle name="Notas 2 2 3 2 3 8 3" xfId="25800" xr:uid="{00000000-0005-0000-0000-0000D6640000}"/>
    <cellStyle name="Notas 2 2 3 2 3 8 4" xfId="25801" xr:uid="{00000000-0005-0000-0000-0000D7640000}"/>
    <cellStyle name="Notas 2 2 3 2 3 8 5" xfId="25802" xr:uid="{00000000-0005-0000-0000-0000D8640000}"/>
    <cellStyle name="Notas 2 2 3 2 3 8 6" xfId="25803" xr:uid="{00000000-0005-0000-0000-0000D9640000}"/>
    <cellStyle name="Notas 2 2 3 2 3 9" xfId="25804" xr:uid="{00000000-0005-0000-0000-0000DA640000}"/>
    <cellStyle name="Notas 2 2 3 2 4" xfId="25805" xr:uid="{00000000-0005-0000-0000-0000DB640000}"/>
    <cellStyle name="Notas 2 2 3 2 4 10" xfId="25806" xr:uid="{00000000-0005-0000-0000-0000DC640000}"/>
    <cellStyle name="Notas 2 2 3 2 4 11" xfId="25807" xr:uid="{00000000-0005-0000-0000-0000DD640000}"/>
    <cellStyle name="Notas 2 2 3 2 4 12" xfId="25808" xr:uid="{00000000-0005-0000-0000-0000DE640000}"/>
    <cellStyle name="Notas 2 2 3 2 4 13" xfId="25809" xr:uid="{00000000-0005-0000-0000-0000DF640000}"/>
    <cellStyle name="Notas 2 2 3 2 4 14" xfId="25810" xr:uid="{00000000-0005-0000-0000-0000E0640000}"/>
    <cellStyle name="Notas 2 2 3 2 4 2" xfId="25811" xr:uid="{00000000-0005-0000-0000-0000E1640000}"/>
    <cellStyle name="Notas 2 2 3 2 4 2 2" xfId="25812" xr:uid="{00000000-0005-0000-0000-0000E2640000}"/>
    <cellStyle name="Notas 2 2 3 2 4 2 3" xfId="25813" xr:uid="{00000000-0005-0000-0000-0000E3640000}"/>
    <cellStyle name="Notas 2 2 3 2 4 2 4" xfId="25814" xr:uid="{00000000-0005-0000-0000-0000E4640000}"/>
    <cellStyle name="Notas 2 2 3 2 4 2 5" xfId="25815" xr:uid="{00000000-0005-0000-0000-0000E5640000}"/>
    <cellStyle name="Notas 2 2 3 2 4 2 6" xfId="25816" xr:uid="{00000000-0005-0000-0000-0000E6640000}"/>
    <cellStyle name="Notas 2 2 3 2 4 3" xfId="25817" xr:uid="{00000000-0005-0000-0000-0000E7640000}"/>
    <cellStyle name="Notas 2 2 3 2 4 3 2" xfId="25818" xr:uid="{00000000-0005-0000-0000-0000E8640000}"/>
    <cellStyle name="Notas 2 2 3 2 4 3 3" xfId="25819" xr:uid="{00000000-0005-0000-0000-0000E9640000}"/>
    <cellStyle name="Notas 2 2 3 2 4 3 4" xfId="25820" xr:uid="{00000000-0005-0000-0000-0000EA640000}"/>
    <cellStyle name="Notas 2 2 3 2 4 3 5" xfId="25821" xr:uid="{00000000-0005-0000-0000-0000EB640000}"/>
    <cellStyle name="Notas 2 2 3 2 4 3 6" xfId="25822" xr:uid="{00000000-0005-0000-0000-0000EC640000}"/>
    <cellStyle name="Notas 2 2 3 2 4 4" xfId="25823" xr:uid="{00000000-0005-0000-0000-0000ED640000}"/>
    <cellStyle name="Notas 2 2 3 2 4 4 2" xfId="25824" xr:uid="{00000000-0005-0000-0000-0000EE640000}"/>
    <cellStyle name="Notas 2 2 3 2 4 4 3" xfId="25825" xr:uid="{00000000-0005-0000-0000-0000EF640000}"/>
    <cellStyle name="Notas 2 2 3 2 4 4 4" xfId="25826" xr:uid="{00000000-0005-0000-0000-0000F0640000}"/>
    <cellStyle name="Notas 2 2 3 2 4 4 5" xfId="25827" xr:uid="{00000000-0005-0000-0000-0000F1640000}"/>
    <cellStyle name="Notas 2 2 3 2 4 4 6" xfId="25828" xr:uid="{00000000-0005-0000-0000-0000F2640000}"/>
    <cellStyle name="Notas 2 2 3 2 4 5" xfId="25829" xr:uid="{00000000-0005-0000-0000-0000F3640000}"/>
    <cellStyle name="Notas 2 2 3 2 4 5 2" xfId="25830" xr:uid="{00000000-0005-0000-0000-0000F4640000}"/>
    <cellStyle name="Notas 2 2 3 2 4 5 3" xfId="25831" xr:uid="{00000000-0005-0000-0000-0000F5640000}"/>
    <cellStyle name="Notas 2 2 3 2 4 5 4" xfId="25832" xr:uid="{00000000-0005-0000-0000-0000F6640000}"/>
    <cellStyle name="Notas 2 2 3 2 4 5 5" xfId="25833" xr:uid="{00000000-0005-0000-0000-0000F7640000}"/>
    <cellStyle name="Notas 2 2 3 2 4 5 6" xfId="25834" xr:uid="{00000000-0005-0000-0000-0000F8640000}"/>
    <cellStyle name="Notas 2 2 3 2 4 6" xfId="25835" xr:uid="{00000000-0005-0000-0000-0000F9640000}"/>
    <cellStyle name="Notas 2 2 3 2 4 6 2" xfId="25836" xr:uid="{00000000-0005-0000-0000-0000FA640000}"/>
    <cellStyle name="Notas 2 2 3 2 4 6 3" xfId="25837" xr:uid="{00000000-0005-0000-0000-0000FB640000}"/>
    <cellStyle name="Notas 2 2 3 2 4 6 4" xfId="25838" xr:uid="{00000000-0005-0000-0000-0000FC640000}"/>
    <cellStyle name="Notas 2 2 3 2 4 6 5" xfId="25839" xr:uid="{00000000-0005-0000-0000-0000FD640000}"/>
    <cellStyle name="Notas 2 2 3 2 4 6 6" xfId="25840" xr:uid="{00000000-0005-0000-0000-0000FE640000}"/>
    <cellStyle name="Notas 2 2 3 2 4 7" xfId="25841" xr:uid="{00000000-0005-0000-0000-0000FF640000}"/>
    <cellStyle name="Notas 2 2 3 2 4 7 2" xfId="25842" xr:uid="{00000000-0005-0000-0000-000000650000}"/>
    <cellStyle name="Notas 2 2 3 2 4 7 3" xfId="25843" xr:uid="{00000000-0005-0000-0000-000001650000}"/>
    <cellStyle name="Notas 2 2 3 2 4 7 4" xfId="25844" xr:uid="{00000000-0005-0000-0000-000002650000}"/>
    <cellStyle name="Notas 2 2 3 2 4 7 5" xfId="25845" xr:uid="{00000000-0005-0000-0000-000003650000}"/>
    <cellStyle name="Notas 2 2 3 2 4 7 6" xfId="25846" xr:uid="{00000000-0005-0000-0000-000004650000}"/>
    <cellStyle name="Notas 2 2 3 2 4 8" xfId="25847" xr:uid="{00000000-0005-0000-0000-000005650000}"/>
    <cellStyle name="Notas 2 2 3 2 4 8 2" xfId="25848" xr:uid="{00000000-0005-0000-0000-000006650000}"/>
    <cellStyle name="Notas 2 2 3 2 4 8 3" xfId="25849" xr:uid="{00000000-0005-0000-0000-000007650000}"/>
    <cellStyle name="Notas 2 2 3 2 4 8 4" xfId="25850" xr:uid="{00000000-0005-0000-0000-000008650000}"/>
    <cellStyle name="Notas 2 2 3 2 4 8 5" xfId="25851" xr:uid="{00000000-0005-0000-0000-000009650000}"/>
    <cellStyle name="Notas 2 2 3 2 4 8 6" xfId="25852" xr:uid="{00000000-0005-0000-0000-00000A650000}"/>
    <cellStyle name="Notas 2 2 3 2 4 9" xfId="25853" xr:uid="{00000000-0005-0000-0000-00000B650000}"/>
    <cellStyle name="Notas 2 2 3 2 5" xfId="25854" xr:uid="{00000000-0005-0000-0000-00000C650000}"/>
    <cellStyle name="Notas 2 2 3 2 5 10" xfId="25855" xr:uid="{00000000-0005-0000-0000-00000D650000}"/>
    <cellStyle name="Notas 2 2 3 2 5 11" xfId="25856" xr:uid="{00000000-0005-0000-0000-00000E650000}"/>
    <cellStyle name="Notas 2 2 3 2 5 12" xfId="25857" xr:uid="{00000000-0005-0000-0000-00000F650000}"/>
    <cellStyle name="Notas 2 2 3 2 5 13" xfId="25858" xr:uid="{00000000-0005-0000-0000-000010650000}"/>
    <cellStyle name="Notas 2 2 3 2 5 14" xfId="25859" xr:uid="{00000000-0005-0000-0000-000011650000}"/>
    <cellStyle name="Notas 2 2 3 2 5 2" xfId="25860" xr:uid="{00000000-0005-0000-0000-000012650000}"/>
    <cellStyle name="Notas 2 2 3 2 5 2 2" xfId="25861" xr:uid="{00000000-0005-0000-0000-000013650000}"/>
    <cellStyle name="Notas 2 2 3 2 5 2 3" xfId="25862" xr:uid="{00000000-0005-0000-0000-000014650000}"/>
    <cellStyle name="Notas 2 2 3 2 5 2 4" xfId="25863" xr:uid="{00000000-0005-0000-0000-000015650000}"/>
    <cellStyle name="Notas 2 2 3 2 5 2 5" xfId="25864" xr:uid="{00000000-0005-0000-0000-000016650000}"/>
    <cellStyle name="Notas 2 2 3 2 5 2 6" xfId="25865" xr:uid="{00000000-0005-0000-0000-000017650000}"/>
    <cellStyle name="Notas 2 2 3 2 5 3" xfId="25866" xr:uid="{00000000-0005-0000-0000-000018650000}"/>
    <cellStyle name="Notas 2 2 3 2 5 3 2" xfId="25867" xr:uid="{00000000-0005-0000-0000-000019650000}"/>
    <cellStyle name="Notas 2 2 3 2 5 3 3" xfId="25868" xr:uid="{00000000-0005-0000-0000-00001A650000}"/>
    <cellStyle name="Notas 2 2 3 2 5 3 4" xfId="25869" xr:uid="{00000000-0005-0000-0000-00001B650000}"/>
    <cellStyle name="Notas 2 2 3 2 5 3 5" xfId="25870" xr:uid="{00000000-0005-0000-0000-00001C650000}"/>
    <cellStyle name="Notas 2 2 3 2 5 3 6" xfId="25871" xr:uid="{00000000-0005-0000-0000-00001D650000}"/>
    <cellStyle name="Notas 2 2 3 2 5 4" xfId="25872" xr:uid="{00000000-0005-0000-0000-00001E650000}"/>
    <cellStyle name="Notas 2 2 3 2 5 4 2" xfId="25873" xr:uid="{00000000-0005-0000-0000-00001F650000}"/>
    <cellStyle name="Notas 2 2 3 2 5 4 3" xfId="25874" xr:uid="{00000000-0005-0000-0000-000020650000}"/>
    <cellStyle name="Notas 2 2 3 2 5 4 4" xfId="25875" xr:uid="{00000000-0005-0000-0000-000021650000}"/>
    <cellStyle name="Notas 2 2 3 2 5 4 5" xfId="25876" xr:uid="{00000000-0005-0000-0000-000022650000}"/>
    <cellStyle name="Notas 2 2 3 2 5 4 6" xfId="25877" xr:uid="{00000000-0005-0000-0000-000023650000}"/>
    <cellStyle name="Notas 2 2 3 2 5 5" xfId="25878" xr:uid="{00000000-0005-0000-0000-000024650000}"/>
    <cellStyle name="Notas 2 2 3 2 5 5 2" xfId="25879" xr:uid="{00000000-0005-0000-0000-000025650000}"/>
    <cellStyle name="Notas 2 2 3 2 5 5 3" xfId="25880" xr:uid="{00000000-0005-0000-0000-000026650000}"/>
    <cellStyle name="Notas 2 2 3 2 5 5 4" xfId="25881" xr:uid="{00000000-0005-0000-0000-000027650000}"/>
    <cellStyle name="Notas 2 2 3 2 5 5 5" xfId="25882" xr:uid="{00000000-0005-0000-0000-000028650000}"/>
    <cellStyle name="Notas 2 2 3 2 5 5 6" xfId="25883" xr:uid="{00000000-0005-0000-0000-000029650000}"/>
    <cellStyle name="Notas 2 2 3 2 5 6" xfId="25884" xr:uid="{00000000-0005-0000-0000-00002A650000}"/>
    <cellStyle name="Notas 2 2 3 2 5 6 2" xfId="25885" xr:uid="{00000000-0005-0000-0000-00002B650000}"/>
    <cellStyle name="Notas 2 2 3 2 5 6 3" xfId="25886" xr:uid="{00000000-0005-0000-0000-00002C650000}"/>
    <cellStyle name="Notas 2 2 3 2 5 6 4" xfId="25887" xr:uid="{00000000-0005-0000-0000-00002D650000}"/>
    <cellStyle name="Notas 2 2 3 2 5 6 5" xfId="25888" xr:uid="{00000000-0005-0000-0000-00002E650000}"/>
    <cellStyle name="Notas 2 2 3 2 5 6 6" xfId="25889" xr:uid="{00000000-0005-0000-0000-00002F650000}"/>
    <cellStyle name="Notas 2 2 3 2 5 7" xfId="25890" xr:uid="{00000000-0005-0000-0000-000030650000}"/>
    <cellStyle name="Notas 2 2 3 2 5 7 2" xfId="25891" xr:uid="{00000000-0005-0000-0000-000031650000}"/>
    <cellStyle name="Notas 2 2 3 2 5 7 3" xfId="25892" xr:uid="{00000000-0005-0000-0000-000032650000}"/>
    <cellStyle name="Notas 2 2 3 2 5 7 4" xfId="25893" xr:uid="{00000000-0005-0000-0000-000033650000}"/>
    <cellStyle name="Notas 2 2 3 2 5 7 5" xfId="25894" xr:uid="{00000000-0005-0000-0000-000034650000}"/>
    <cellStyle name="Notas 2 2 3 2 5 7 6" xfId="25895" xr:uid="{00000000-0005-0000-0000-000035650000}"/>
    <cellStyle name="Notas 2 2 3 2 5 8" xfId="25896" xr:uid="{00000000-0005-0000-0000-000036650000}"/>
    <cellStyle name="Notas 2 2 3 2 5 8 2" xfId="25897" xr:uid="{00000000-0005-0000-0000-000037650000}"/>
    <cellStyle name="Notas 2 2 3 2 5 8 3" xfId="25898" xr:uid="{00000000-0005-0000-0000-000038650000}"/>
    <cellStyle name="Notas 2 2 3 2 5 8 4" xfId="25899" xr:uid="{00000000-0005-0000-0000-000039650000}"/>
    <cellStyle name="Notas 2 2 3 2 5 8 5" xfId="25900" xr:uid="{00000000-0005-0000-0000-00003A650000}"/>
    <cellStyle name="Notas 2 2 3 2 5 8 6" xfId="25901" xr:uid="{00000000-0005-0000-0000-00003B650000}"/>
    <cellStyle name="Notas 2 2 3 2 5 9" xfId="25902" xr:uid="{00000000-0005-0000-0000-00003C650000}"/>
    <cellStyle name="Notas 2 2 3 2 6" xfId="25903" xr:uid="{00000000-0005-0000-0000-00003D650000}"/>
    <cellStyle name="Notas 2 2 3 2 6 10" xfId="25904" xr:uid="{00000000-0005-0000-0000-00003E650000}"/>
    <cellStyle name="Notas 2 2 3 2 6 11" xfId="25905" xr:uid="{00000000-0005-0000-0000-00003F650000}"/>
    <cellStyle name="Notas 2 2 3 2 6 12" xfId="25906" xr:uid="{00000000-0005-0000-0000-000040650000}"/>
    <cellStyle name="Notas 2 2 3 2 6 13" xfId="25907" xr:uid="{00000000-0005-0000-0000-000041650000}"/>
    <cellStyle name="Notas 2 2 3 2 6 2" xfId="25908" xr:uid="{00000000-0005-0000-0000-000042650000}"/>
    <cellStyle name="Notas 2 2 3 2 6 2 2" xfId="25909" xr:uid="{00000000-0005-0000-0000-000043650000}"/>
    <cellStyle name="Notas 2 2 3 2 6 2 3" xfId="25910" xr:uid="{00000000-0005-0000-0000-000044650000}"/>
    <cellStyle name="Notas 2 2 3 2 6 2 4" xfId="25911" xr:uid="{00000000-0005-0000-0000-000045650000}"/>
    <cellStyle name="Notas 2 2 3 2 6 2 5" xfId="25912" xr:uid="{00000000-0005-0000-0000-000046650000}"/>
    <cellStyle name="Notas 2 2 3 2 6 2 6" xfId="25913" xr:uid="{00000000-0005-0000-0000-000047650000}"/>
    <cellStyle name="Notas 2 2 3 2 6 3" xfId="25914" xr:uid="{00000000-0005-0000-0000-000048650000}"/>
    <cellStyle name="Notas 2 2 3 2 6 3 2" xfId="25915" xr:uid="{00000000-0005-0000-0000-000049650000}"/>
    <cellStyle name="Notas 2 2 3 2 6 3 3" xfId="25916" xr:uid="{00000000-0005-0000-0000-00004A650000}"/>
    <cellStyle name="Notas 2 2 3 2 6 3 4" xfId="25917" xr:uid="{00000000-0005-0000-0000-00004B650000}"/>
    <cellStyle name="Notas 2 2 3 2 6 3 5" xfId="25918" xr:uid="{00000000-0005-0000-0000-00004C650000}"/>
    <cellStyle name="Notas 2 2 3 2 6 3 6" xfId="25919" xr:uid="{00000000-0005-0000-0000-00004D650000}"/>
    <cellStyle name="Notas 2 2 3 2 6 4" xfId="25920" xr:uid="{00000000-0005-0000-0000-00004E650000}"/>
    <cellStyle name="Notas 2 2 3 2 6 4 2" xfId="25921" xr:uid="{00000000-0005-0000-0000-00004F650000}"/>
    <cellStyle name="Notas 2 2 3 2 6 4 3" xfId="25922" xr:uid="{00000000-0005-0000-0000-000050650000}"/>
    <cellStyle name="Notas 2 2 3 2 6 4 4" xfId="25923" xr:uid="{00000000-0005-0000-0000-000051650000}"/>
    <cellStyle name="Notas 2 2 3 2 6 4 5" xfId="25924" xr:uid="{00000000-0005-0000-0000-000052650000}"/>
    <cellStyle name="Notas 2 2 3 2 6 4 6" xfId="25925" xr:uid="{00000000-0005-0000-0000-000053650000}"/>
    <cellStyle name="Notas 2 2 3 2 6 5" xfId="25926" xr:uid="{00000000-0005-0000-0000-000054650000}"/>
    <cellStyle name="Notas 2 2 3 2 6 5 2" xfId="25927" xr:uid="{00000000-0005-0000-0000-000055650000}"/>
    <cellStyle name="Notas 2 2 3 2 6 5 3" xfId="25928" xr:uid="{00000000-0005-0000-0000-000056650000}"/>
    <cellStyle name="Notas 2 2 3 2 6 5 4" xfId="25929" xr:uid="{00000000-0005-0000-0000-000057650000}"/>
    <cellStyle name="Notas 2 2 3 2 6 5 5" xfId="25930" xr:uid="{00000000-0005-0000-0000-000058650000}"/>
    <cellStyle name="Notas 2 2 3 2 6 5 6" xfId="25931" xr:uid="{00000000-0005-0000-0000-000059650000}"/>
    <cellStyle name="Notas 2 2 3 2 6 6" xfId="25932" xr:uid="{00000000-0005-0000-0000-00005A650000}"/>
    <cellStyle name="Notas 2 2 3 2 6 6 2" xfId="25933" xr:uid="{00000000-0005-0000-0000-00005B650000}"/>
    <cellStyle name="Notas 2 2 3 2 6 6 3" xfId="25934" xr:uid="{00000000-0005-0000-0000-00005C650000}"/>
    <cellStyle name="Notas 2 2 3 2 6 6 4" xfId="25935" xr:uid="{00000000-0005-0000-0000-00005D650000}"/>
    <cellStyle name="Notas 2 2 3 2 6 6 5" xfId="25936" xr:uid="{00000000-0005-0000-0000-00005E650000}"/>
    <cellStyle name="Notas 2 2 3 2 6 6 6" xfId="25937" xr:uid="{00000000-0005-0000-0000-00005F650000}"/>
    <cellStyle name="Notas 2 2 3 2 6 7" xfId="25938" xr:uid="{00000000-0005-0000-0000-000060650000}"/>
    <cellStyle name="Notas 2 2 3 2 6 7 2" xfId="25939" xr:uid="{00000000-0005-0000-0000-000061650000}"/>
    <cellStyle name="Notas 2 2 3 2 6 7 3" xfId="25940" xr:uid="{00000000-0005-0000-0000-000062650000}"/>
    <cellStyle name="Notas 2 2 3 2 6 7 4" xfId="25941" xr:uid="{00000000-0005-0000-0000-000063650000}"/>
    <cellStyle name="Notas 2 2 3 2 6 7 5" xfId="25942" xr:uid="{00000000-0005-0000-0000-000064650000}"/>
    <cellStyle name="Notas 2 2 3 2 6 7 6" xfId="25943" xr:uid="{00000000-0005-0000-0000-000065650000}"/>
    <cellStyle name="Notas 2 2 3 2 6 8" xfId="25944" xr:uid="{00000000-0005-0000-0000-000066650000}"/>
    <cellStyle name="Notas 2 2 3 2 6 8 2" xfId="25945" xr:uid="{00000000-0005-0000-0000-000067650000}"/>
    <cellStyle name="Notas 2 2 3 2 6 8 3" xfId="25946" xr:uid="{00000000-0005-0000-0000-000068650000}"/>
    <cellStyle name="Notas 2 2 3 2 6 8 4" xfId="25947" xr:uid="{00000000-0005-0000-0000-000069650000}"/>
    <cellStyle name="Notas 2 2 3 2 6 8 5" xfId="25948" xr:uid="{00000000-0005-0000-0000-00006A650000}"/>
    <cellStyle name="Notas 2 2 3 2 6 8 6" xfId="25949" xr:uid="{00000000-0005-0000-0000-00006B650000}"/>
    <cellStyle name="Notas 2 2 3 2 6 9" xfId="25950" xr:uid="{00000000-0005-0000-0000-00006C650000}"/>
    <cellStyle name="Notas 2 2 3 2 7" xfId="25951" xr:uid="{00000000-0005-0000-0000-00006D650000}"/>
    <cellStyle name="Notas 2 2 3 2 7 10" xfId="25952" xr:uid="{00000000-0005-0000-0000-00006E650000}"/>
    <cellStyle name="Notas 2 2 3 2 7 11" xfId="25953" xr:uid="{00000000-0005-0000-0000-00006F650000}"/>
    <cellStyle name="Notas 2 2 3 2 7 12" xfId="25954" xr:uid="{00000000-0005-0000-0000-000070650000}"/>
    <cellStyle name="Notas 2 2 3 2 7 13" xfId="25955" xr:uid="{00000000-0005-0000-0000-000071650000}"/>
    <cellStyle name="Notas 2 2 3 2 7 2" xfId="25956" xr:uid="{00000000-0005-0000-0000-000072650000}"/>
    <cellStyle name="Notas 2 2 3 2 7 2 2" xfId="25957" xr:uid="{00000000-0005-0000-0000-000073650000}"/>
    <cellStyle name="Notas 2 2 3 2 7 2 3" xfId="25958" xr:uid="{00000000-0005-0000-0000-000074650000}"/>
    <cellStyle name="Notas 2 2 3 2 7 2 4" xfId="25959" xr:uid="{00000000-0005-0000-0000-000075650000}"/>
    <cellStyle name="Notas 2 2 3 2 7 2 5" xfId="25960" xr:uid="{00000000-0005-0000-0000-000076650000}"/>
    <cellStyle name="Notas 2 2 3 2 7 2 6" xfId="25961" xr:uid="{00000000-0005-0000-0000-000077650000}"/>
    <cellStyle name="Notas 2 2 3 2 7 3" xfId="25962" xr:uid="{00000000-0005-0000-0000-000078650000}"/>
    <cellStyle name="Notas 2 2 3 2 7 3 2" xfId="25963" xr:uid="{00000000-0005-0000-0000-000079650000}"/>
    <cellStyle name="Notas 2 2 3 2 7 3 3" xfId="25964" xr:uid="{00000000-0005-0000-0000-00007A650000}"/>
    <cellStyle name="Notas 2 2 3 2 7 3 4" xfId="25965" xr:uid="{00000000-0005-0000-0000-00007B650000}"/>
    <cellStyle name="Notas 2 2 3 2 7 3 5" xfId="25966" xr:uid="{00000000-0005-0000-0000-00007C650000}"/>
    <cellStyle name="Notas 2 2 3 2 7 3 6" xfId="25967" xr:uid="{00000000-0005-0000-0000-00007D650000}"/>
    <cellStyle name="Notas 2 2 3 2 7 4" xfId="25968" xr:uid="{00000000-0005-0000-0000-00007E650000}"/>
    <cellStyle name="Notas 2 2 3 2 7 4 2" xfId="25969" xr:uid="{00000000-0005-0000-0000-00007F650000}"/>
    <cellStyle name="Notas 2 2 3 2 7 4 3" xfId="25970" xr:uid="{00000000-0005-0000-0000-000080650000}"/>
    <cellStyle name="Notas 2 2 3 2 7 4 4" xfId="25971" xr:uid="{00000000-0005-0000-0000-000081650000}"/>
    <cellStyle name="Notas 2 2 3 2 7 4 5" xfId="25972" xr:uid="{00000000-0005-0000-0000-000082650000}"/>
    <cellStyle name="Notas 2 2 3 2 7 4 6" xfId="25973" xr:uid="{00000000-0005-0000-0000-000083650000}"/>
    <cellStyle name="Notas 2 2 3 2 7 5" xfId="25974" xr:uid="{00000000-0005-0000-0000-000084650000}"/>
    <cellStyle name="Notas 2 2 3 2 7 5 2" xfId="25975" xr:uid="{00000000-0005-0000-0000-000085650000}"/>
    <cellStyle name="Notas 2 2 3 2 7 5 3" xfId="25976" xr:uid="{00000000-0005-0000-0000-000086650000}"/>
    <cellStyle name="Notas 2 2 3 2 7 5 4" xfId="25977" xr:uid="{00000000-0005-0000-0000-000087650000}"/>
    <cellStyle name="Notas 2 2 3 2 7 5 5" xfId="25978" xr:uid="{00000000-0005-0000-0000-000088650000}"/>
    <cellStyle name="Notas 2 2 3 2 7 5 6" xfId="25979" xr:uid="{00000000-0005-0000-0000-000089650000}"/>
    <cellStyle name="Notas 2 2 3 2 7 6" xfId="25980" xr:uid="{00000000-0005-0000-0000-00008A650000}"/>
    <cellStyle name="Notas 2 2 3 2 7 6 2" xfId="25981" xr:uid="{00000000-0005-0000-0000-00008B650000}"/>
    <cellStyle name="Notas 2 2 3 2 7 6 3" xfId="25982" xr:uid="{00000000-0005-0000-0000-00008C650000}"/>
    <cellStyle name="Notas 2 2 3 2 7 6 4" xfId="25983" xr:uid="{00000000-0005-0000-0000-00008D650000}"/>
    <cellStyle name="Notas 2 2 3 2 7 6 5" xfId="25984" xr:uid="{00000000-0005-0000-0000-00008E650000}"/>
    <cellStyle name="Notas 2 2 3 2 7 6 6" xfId="25985" xr:uid="{00000000-0005-0000-0000-00008F650000}"/>
    <cellStyle name="Notas 2 2 3 2 7 7" xfId="25986" xr:uid="{00000000-0005-0000-0000-000090650000}"/>
    <cellStyle name="Notas 2 2 3 2 7 7 2" xfId="25987" xr:uid="{00000000-0005-0000-0000-000091650000}"/>
    <cellStyle name="Notas 2 2 3 2 7 7 3" xfId="25988" xr:uid="{00000000-0005-0000-0000-000092650000}"/>
    <cellStyle name="Notas 2 2 3 2 7 7 4" xfId="25989" xr:uid="{00000000-0005-0000-0000-000093650000}"/>
    <cellStyle name="Notas 2 2 3 2 7 7 5" xfId="25990" xr:uid="{00000000-0005-0000-0000-000094650000}"/>
    <cellStyle name="Notas 2 2 3 2 7 7 6" xfId="25991" xr:uid="{00000000-0005-0000-0000-000095650000}"/>
    <cellStyle name="Notas 2 2 3 2 7 8" xfId="25992" xr:uid="{00000000-0005-0000-0000-000096650000}"/>
    <cellStyle name="Notas 2 2 3 2 7 8 2" xfId="25993" xr:uid="{00000000-0005-0000-0000-000097650000}"/>
    <cellStyle name="Notas 2 2 3 2 7 8 3" xfId="25994" xr:uid="{00000000-0005-0000-0000-000098650000}"/>
    <cellStyle name="Notas 2 2 3 2 7 8 4" xfId="25995" xr:uid="{00000000-0005-0000-0000-000099650000}"/>
    <cellStyle name="Notas 2 2 3 2 7 8 5" xfId="25996" xr:uid="{00000000-0005-0000-0000-00009A650000}"/>
    <cellStyle name="Notas 2 2 3 2 7 8 6" xfId="25997" xr:uid="{00000000-0005-0000-0000-00009B650000}"/>
    <cellStyle name="Notas 2 2 3 2 7 9" xfId="25998" xr:uid="{00000000-0005-0000-0000-00009C650000}"/>
    <cellStyle name="Notas 2 2 3 2 8" xfId="25999" xr:uid="{00000000-0005-0000-0000-00009D650000}"/>
    <cellStyle name="Notas 2 2 3 2 8 2" xfId="26000" xr:uid="{00000000-0005-0000-0000-00009E650000}"/>
    <cellStyle name="Notas 2 2 3 2 8 3" xfId="26001" xr:uid="{00000000-0005-0000-0000-00009F650000}"/>
    <cellStyle name="Notas 2 2 3 2 8 4" xfId="26002" xr:uid="{00000000-0005-0000-0000-0000A0650000}"/>
    <cellStyle name="Notas 2 2 3 2 8 5" xfId="26003" xr:uid="{00000000-0005-0000-0000-0000A1650000}"/>
    <cellStyle name="Notas 2 2 3 2 8 6" xfId="26004" xr:uid="{00000000-0005-0000-0000-0000A2650000}"/>
    <cellStyle name="Notas 2 2 3 2 9" xfId="26005" xr:uid="{00000000-0005-0000-0000-0000A3650000}"/>
    <cellStyle name="Notas 2 2 3 2 9 2" xfId="26006" xr:uid="{00000000-0005-0000-0000-0000A4650000}"/>
    <cellStyle name="Notas 2 2 3 2 9 3" xfId="26007" xr:uid="{00000000-0005-0000-0000-0000A5650000}"/>
    <cellStyle name="Notas 2 2 3 2 9 4" xfId="26008" xr:uid="{00000000-0005-0000-0000-0000A6650000}"/>
    <cellStyle name="Notas 2 2 3 2 9 5" xfId="26009" xr:uid="{00000000-0005-0000-0000-0000A7650000}"/>
    <cellStyle name="Notas 2 2 3 2 9 6" xfId="26010" xr:uid="{00000000-0005-0000-0000-0000A8650000}"/>
    <cellStyle name="Notas 2 2 3 20" xfId="26011" xr:uid="{00000000-0005-0000-0000-0000A9650000}"/>
    <cellStyle name="Notas 2 2 3 21" xfId="26012" xr:uid="{00000000-0005-0000-0000-0000AA650000}"/>
    <cellStyle name="Notas 2 2 3 3" xfId="26013" xr:uid="{00000000-0005-0000-0000-0000AB650000}"/>
    <cellStyle name="Notas 2 2 3 3 10" xfId="26014" xr:uid="{00000000-0005-0000-0000-0000AC650000}"/>
    <cellStyle name="Notas 2 2 3 3 11" xfId="26015" xr:uid="{00000000-0005-0000-0000-0000AD650000}"/>
    <cellStyle name="Notas 2 2 3 3 12" xfId="26016" xr:uid="{00000000-0005-0000-0000-0000AE650000}"/>
    <cellStyle name="Notas 2 2 3 3 13" xfId="26017" xr:uid="{00000000-0005-0000-0000-0000AF650000}"/>
    <cellStyle name="Notas 2 2 3 3 14" xfId="26018" xr:uid="{00000000-0005-0000-0000-0000B0650000}"/>
    <cellStyle name="Notas 2 2 3 3 15" xfId="26019" xr:uid="{00000000-0005-0000-0000-0000B1650000}"/>
    <cellStyle name="Notas 2 2 3 3 2" xfId="26020" xr:uid="{00000000-0005-0000-0000-0000B2650000}"/>
    <cellStyle name="Notas 2 2 3 3 2 10" xfId="26021" xr:uid="{00000000-0005-0000-0000-0000B3650000}"/>
    <cellStyle name="Notas 2 2 3 3 2 11" xfId="26022" xr:uid="{00000000-0005-0000-0000-0000B4650000}"/>
    <cellStyle name="Notas 2 2 3 3 2 12" xfId="26023" xr:uid="{00000000-0005-0000-0000-0000B5650000}"/>
    <cellStyle name="Notas 2 2 3 3 2 13" xfId="26024" xr:uid="{00000000-0005-0000-0000-0000B6650000}"/>
    <cellStyle name="Notas 2 2 3 3 2 14" xfId="26025" xr:uid="{00000000-0005-0000-0000-0000B7650000}"/>
    <cellStyle name="Notas 2 2 3 3 2 2" xfId="26026" xr:uid="{00000000-0005-0000-0000-0000B8650000}"/>
    <cellStyle name="Notas 2 2 3 3 2 2 2" xfId="26027" xr:uid="{00000000-0005-0000-0000-0000B9650000}"/>
    <cellStyle name="Notas 2 2 3 3 2 2 3" xfId="26028" xr:uid="{00000000-0005-0000-0000-0000BA650000}"/>
    <cellStyle name="Notas 2 2 3 3 2 2 4" xfId="26029" xr:uid="{00000000-0005-0000-0000-0000BB650000}"/>
    <cellStyle name="Notas 2 2 3 3 2 2 5" xfId="26030" xr:uid="{00000000-0005-0000-0000-0000BC650000}"/>
    <cellStyle name="Notas 2 2 3 3 2 2 6" xfId="26031" xr:uid="{00000000-0005-0000-0000-0000BD650000}"/>
    <cellStyle name="Notas 2 2 3 3 2 3" xfId="26032" xr:uid="{00000000-0005-0000-0000-0000BE650000}"/>
    <cellStyle name="Notas 2 2 3 3 2 3 2" xfId="26033" xr:uid="{00000000-0005-0000-0000-0000BF650000}"/>
    <cellStyle name="Notas 2 2 3 3 2 3 3" xfId="26034" xr:uid="{00000000-0005-0000-0000-0000C0650000}"/>
    <cellStyle name="Notas 2 2 3 3 2 3 4" xfId="26035" xr:uid="{00000000-0005-0000-0000-0000C1650000}"/>
    <cellStyle name="Notas 2 2 3 3 2 3 5" xfId="26036" xr:uid="{00000000-0005-0000-0000-0000C2650000}"/>
    <cellStyle name="Notas 2 2 3 3 2 3 6" xfId="26037" xr:uid="{00000000-0005-0000-0000-0000C3650000}"/>
    <cellStyle name="Notas 2 2 3 3 2 4" xfId="26038" xr:uid="{00000000-0005-0000-0000-0000C4650000}"/>
    <cellStyle name="Notas 2 2 3 3 2 4 2" xfId="26039" xr:uid="{00000000-0005-0000-0000-0000C5650000}"/>
    <cellStyle name="Notas 2 2 3 3 2 4 3" xfId="26040" xr:uid="{00000000-0005-0000-0000-0000C6650000}"/>
    <cellStyle name="Notas 2 2 3 3 2 4 4" xfId="26041" xr:uid="{00000000-0005-0000-0000-0000C7650000}"/>
    <cellStyle name="Notas 2 2 3 3 2 4 5" xfId="26042" xr:uid="{00000000-0005-0000-0000-0000C8650000}"/>
    <cellStyle name="Notas 2 2 3 3 2 4 6" xfId="26043" xr:uid="{00000000-0005-0000-0000-0000C9650000}"/>
    <cellStyle name="Notas 2 2 3 3 2 5" xfId="26044" xr:uid="{00000000-0005-0000-0000-0000CA650000}"/>
    <cellStyle name="Notas 2 2 3 3 2 5 2" xfId="26045" xr:uid="{00000000-0005-0000-0000-0000CB650000}"/>
    <cellStyle name="Notas 2 2 3 3 2 5 3" xfId="26046" xr:uid="{00000000-0005-0000-0000-0000CC650000}"/>
    <cellStyle name="Notas 2 2 3 3 2 5 4" xfId="26047" xr:uid="{00000000-0005-0000-0000-0000CD650000}"/>
    <cellStyle name="Notas 2 2 3 3 2 5 5" xfId="26048" xr:uid="{00000000-0005-0000-0000-0000CE650000}"/>
    <cellStyle name="Notas 2 2 3 3 2 5 6" xfId="26049" xr:uid="{00000000-0005-0000-0000-0000CF650000}"/>
    <cellStyle name="Notas 2 2 3 3 2 6" xfId="26050" xr:uid="{00000000-0005-0000-0000-0000D0650000}"/>
    <cellStyle name="Notas 2 2 3 3 2 6 2" xfId="26051" xr:uid="{00000000-0005-0000-0000-0000D1650000}"/>
    <cellStyle name="Notas 2 2 3 3 2 6 3" xfId="26052" xr:uid="{00000000-0005-0000-0000-0000D2650000}"/>
    <cellStyle name="Notas 2 2 3 3 2 6 4" xfId="26053" xr:uid="{00000000-0005-0000-0000-0000D3650000}"/>
    <cellStyle name="Notas 2 2 3 3 2 6 5" xfId="26054" xr:uid="{00000000-0005-0000-0000-0000D4650000}"/>
    <cellStyle name="Notas 2 2 3 3 2 6 6" xfId="26055" xr:uid="{00000000-0005-0000-0000-0000D5650000}"/>
    <cellStyle name="Notas 2 2 3 3 2 7" xfId="26056" xr:uid="{00000000-0005-0000-0000-0000D6650000}"/>
    <cellStyle name="Notas 2 2 3 3 2 7 2" xfId="26057" xr:uid="{00000000-0005-0000-0000-0000D7650000}"/>
    <cellStyle name="Notas 2 2 3 3 2 7 3" xfId="26058" xr:uid="{00000000-0005-0000-0000-0000D8650000}"/>
    <cellStyle name="Notas 2 2 3 3 2 7 4" xfId="26059" xr:uid="{00000000-0005-0000-0000-0000D9650000}"/>
    <cellStyle name="Notas 2 2 3 3 2 7 5" xfId="26060" xr:uid="{00000000-0005-0000-0000-0000DA650000}"/>
    <cellStyle name="Notas 2 2 3 3 2 7 6" xfId="26061" xr:uid="{00000000-0005-0000-0000-0000DB650000}"/>
    <cellStyle name="Notas 2 2 3 3 2 8" xfId="26062" xr:uid="{00000000-0005-0000-0000-0000DC650000}"/>
    <cellStyle name="Notas 2 2 3 3 2 8 2" xfId="26063" xr:uid="{00000000-0005-0000-0000-0000DD650000}"/>
    <cellStyle name="Notas 2 2 3 3 2 8 3" xfId="26064" xr:uid="{00000000-0005-0000-0000-0000DE650000}"/>
    <cellStyle name="Notas 2 2 3 3 2 8 4" xfId="26065" xr:uid="{00000000-0005-0000-0000-0000DF650000}"/>
    <cellStyle name="Notas 2 2 3 3 2 8 5" xfId="26066" xr:uid="{00000000-0005-0000-0000-0000E0650000}"/>
    <cellStyle name="Notas 2 2 3 3 2 8 6" xfId="26067" xr:uid="{00000000-0005-0000-0000-0000E1650000}"/>
    <cellStyle name="Notas 2 2 3 3 2 9" xfId="26068" xr:uid="{00000000-0005-0000-0000-0000E2650000}"/>
    <cellStyle name="Notas 2 2 3 3 3" xfId="26069" xr:uid="{00000000-0005-0000-0000-0000E3650000}"/>
    <cellStyle name="Notas 2 2 3 3 3 2" xfId="26070" xr:uid="{00000000-0005-0000-0000-0000E4650000}"/>
    <cellStyle name="Notas 2 2 3 3 3 3" xfId="26071" xr:uid="{00000000-0005-0000-0000-0000E5650000}"/>
    <cellStyle name="Notas 2 2 3 3 3 4" xfId="26072" xr:uid="{00000000-0005-0000-0000-0000E6650000}"/>
    <cellStyle name="Notas 2 2 3 3 3 5" xfId="26073" xr:uid="{00000000-0005-0000-0000-0000E7650000}"/>
    <cellStyle name="Notas 2 2 3 3 3 6" xfId="26074" xr:uid="{00000000-0005-0000-0000-0000E8650000}"/>
    <cellStyle name="Notas 2 2 3 3 4" xfId="26075" xr:uid="{00000000-0005-0000-0000-0000E9650000}"/>
    <cellStyle name="Notas 2 2 3 3 4 2" xfId="26076" xr:uid="{00000000-0005-0000-0000-0000EA650000}"/>
    <cellStyle name="Notas 2 2 3 3 4 3" xfId="26077" xr:uid="{00000000-0005-0000-0000-0000EB650000}"/>
    <cellStyle name="Notas 2 2 3 3 4 4" xfId="26078" xr:uid="{00000000-0005-0000-0000-0000EC650000}"/>
    <cellStyle name="Notas 2 2 3 3 4 5" xfId="26079" xr:uid="{00000000-0005-0000-0000-0000ED650000}"/>
    <cellStyle name="Notas 2 2 3 3 4 6" xfId="26080" xr:uid="{00000000-0005-0000-0000-0000EE650000}"/>
    <cellStyle name="Notas 2 2 3 3 5" xfId="26081" xr:uid="{00000000-0005-0000-0000-0000EF650000}"/>
    <cellStyle name="Notas 2 2 3 3 5 2" xfId="26082" xr:uid="{00000000-0005-0000-0000-0000F0650000}"/>
    <cellStyle name="Notas 2 2 3 3 5 3" xfId="26083" xr:uid="{00000000-0005-0000-0000-0000F1650000}"/>
    <cellStyle name="Notas 2 2 3 3 5 4" xfId="26084" xr:uid="{00000000-0005-0000-0000-0000F2650000}"/>
    <cellStyle name="Notas 2 2 3 3 5 5" xfId="26085" xr:uid="{00000000-0005-0000-0000-0000F3650000}"/>
    <cellStyle name="Notas 2 2 3 3 5 6" xfId="26086" xr:uid="{00000000-0005-0000-0000-0000F4650000}"/>
    <cellStyle name="Notas 2 2 3 3 6" xfId="26087" xr:uid="{00000000-0005-0000-0000-0000F5650000}"/>
    <cellStyle name="Notas 2 2 3 3 6 2" xfId="26088" xr:uid="{00000000-0005-0000-0000-0000F6650000}"/>
    <cellStyle name="Notas 2 2 3 3 6 3" xfId="26089" xr:uid="{00000000-0005-0000-0000-0000F7650000}"/>
    <cellStyle name="Notas 2 2 3 3 6 4" xfId="26090" xr:uid="{00000000-0005-0000-0000-0000F8650000}"/>
    <cellStyle name="Notas 2 2 3 3 6 5" xfId="26091" xr:uid="{00000000-0005-0000-0000-0000F9650000}"/>
    <cellStyle name="Notas 2 2 3 3 6 6" xfId="26092" xr:uid="{00000000-0005-0000-0000-0000FA650000}"/>
    <cellStyle name="Notas 2 2 3 3 7" xfId="26093" xr:uid="{00000000-0005-0000-0000-0000FB650000}"/>
    <cellStyle name="Notas 2 2 3 3 7 2" xfId="26094" xr:uid="{00000000-0005-0000-0000-0000FC650000}"/>
    <cellStyle name="Notas 2 2 3 3 7 3" xfId="26095" xr:uid="{00000000-0005-0000-0000-0000FD650000}"/>
    <cellStyle name="Notas 2 2 3 3 7 4" xfId="26096" xr:uid="{00000000-0005-0000-0000-0000FE650000}"/>
    <cellStyle name="Notas 2 2 3 3 7 5" xfId="26097" xr:uid="{00000000-0005-0000-0000-0000FF650000}"/>
    <cellStyle name="Notas 2 2 3 3 7 6" xfId="26098" xr:uid="{00000000-0005-0000-0000-000000660000}"/>
    <cellStyle name="Notas 2 2 3 3 8" xfId="26099" xr:uid="{00000000-0005-0000-0000-000001660000}"/>
    <cellStyle name="Notas 2 2 3 3 8 2" xfId="26100" xr:uid="{00000000-0005-0000-0000-000002660000}"/>
    <cellStyle name="Notas 2 2 3 3 8 3" xfId="26101" xr:uid="{00000000-0005-0000-0000-000003660000}"/>
    <cellStyle name="Notas 2 2 3 3 8 4" xfId="26102" xr:uid="{00000000-0005-0000-0000-000004660000}"/>
    <cellStyle name="Notas 2 2 3 3 8 5" xfId="26103" xr:uid="{00000000-0005-0000-0000-000005660000}"/>
    <cellStyle name="Notas 2 2 3 3 8 6" xfId="26104" xr:uid="{00000000-0005-0000-0000-000006660000}"/>
    <cellStyle name="Notas 2 2 3 3 9" xfId="26105" xr:uid="{00000000-0005-0000-0000-000007660000}"/>
    <cellStyle name="Notas 2 2 3 3 9 2" xfId="26106" xr:uid="{00000000-0005-0000-0000-000008660000}"/>
    <cellStyle name="Notas 2 2 3 3 9 3" xfId="26107" xr:uid="{00000000-0005-0000-0000-000009660000}"/>
    <cellStyle name="Notas 2 2 3 3 9 4" xfId="26108" xr:uid="{00000000-0005-0000-0000-00000A660000}"/>
    <cellStyle name="Notas 2 2 3 3 9 5" xfId="26109" xr:uid="{00000000-0005-0000-0000-00000B660000}"/>
    <cellStyle name="Notas 2 2 3 3 9 6" xfId="26110" xr:uid="{00000000-0005-0000-0000-00000C660000}"/>
    <cellStyle name="Notas 2 2 3 4" xfId="26111" xr:uid="{00000000-0005-0000-0000-00000D660000}"/>
    <cellStyle name="Notas 2 2 3 4 10" xfId="26112" xr:uid="{00000000-0005-0000-0000-00000E660000}"/>
    <cellStyle name="Notas 2 2 3 4 11" xfId="26113" xr:uid="{00000000-0005-0000-0000-00000F660000}"/>
    <cellStyle name="Notas 2 2 3 4 12" xfId="26114" xr:uid="{00000000-0005-0000-0000-000010660000}"/>
    <cellStyle name="Notas 2 2 3 4 13" xfId="26115" xr:uid="{00000000-0005-0000-0000-000011660000}"/>
    <cellStyle name="Notas 2 2 3 4 14" xfId="26116" xr:uid="{00000000-0005-0000-0000-000012660000}"/>
    <cellStyle name="Notas 2 2 3 4 2" xfId="26117" xr:uid="{00000000-0005-0000-0000-000013660000}"/>
    <cellStyle name="Notas 2 2 3 4 2 2" xfId="26118" xr:uid="{00000000-0005-0000-0000-000014660000}"/>
    <cellStyle name="Notas 2 2 3 4 2 3" xfId="26119" xr:uid="{00000000-0005-0000-0000-000015660000}"/>
    <cellStyle name="Notas 2 2 3 4 2 4" xfId="26120" xr:uid="{00000000-0005-0000-0000-000016660000}"/>
    <cellStyle name="Notas 2 2 3 4 2 5" xfId="26121" xr:uid="{00000000-0005-0000-0000-000017660000}"/>
    <cellStyle name="Notas 2 2 3 4 2 6" xfId="26122" xr:uid="{00000000-0005-0000-0000-000018660000}"/>
    <cellStyle name="Notas 2 2 3 4 2 7" xfId="26123" xr:uid="{00000000-0005-0000-0000-000019660000}"/>
    <cellStyle name="Notas 2 2 3 4 3" xfId="26124" xr:uid="{00000000-0005-0000-0000-00001A660000}"/>
    <cellStyle name="Notas 2 2 3 4 3 2" xfId="26125" xr:uid="{00000000-0005-0000-0000-00001B660000}"/>
    <cellStyle name="Notas 2 2 3 4 3 3" xfId="26126" xr:uid="{00000000-0005-0000-0000-00001C660000}"/>
    <cellStyle name="Notas 2 2 3 4 3 4" xfId="26127" xr:uid="{00000000-0005-0000-0000-00001D660000}"/>
    <cellStyle name="Notas 2 2 3 4 3 5" xfId="26128" xr:uid="{00000000-0005-0000-0000-00001E660000}"/>
    <cellStyle name="Notas 2 2 3 4 3 6" xfId="26129" xr:uid="{00000000-0005-0000-0000-00001F660000}"/>
    <cellStyle name="Notas 2 2 3 4 4" xfId="26130" xr:uid="{00000000-0005-0000-0000-000020660000}"/>
    <cellStyle name="Notas 2 2 3 4 4 2" xfId="26131" xr:uid="{00000000-0005-0000-0000-000021660000}"/>
    <cellStyle name="Notas 2 2 3 4 4 3" xfId="26132" xr:uid="{00000000-0005-0000-0000-000022660000}"/>
    <cellStyle name="Notas 2 2 3 4 4 4" xfId="26133" xr:uid="{00000000-0005-0000-0000-000023660000}"/>
    <cellStyle name="Notas 2 2 3 4 4 5" xfId="26134" xr:uid="{00000000-0005-0000-0000-000024660000}"/>
    <cellStyle name="Notas 2 2 3 4 4 6" xfId="26135" xr:uid="{00000000-0005-0000-0000-000025660000}"/>
    <cellStyle name="Notas 2 2 3 4 5" xfId="26136" xr:uid="{00000000-0005-0000-0000-000026660000}"/>
    <cellStyle name="Notas 2 2 3 4 5 2" xfId="26137" xr:uid="{00000000-0005-0000-0000-000027660000}"/>
    <cellStyle name="Notas 2 2 3 4 5 3" xfId="26138" xr:uid="{00000000-0005-0000-0000-000028660000}"/>
    <cellStyle name="Notas 2 2 3 4 5 4" xfId="26139" xr:uid="{00000000-0005-0000-0000-000029660000}"/>
    <cellStyle name="Notas 2 2 3 4 5 5" xfId="26140" xr:uid="{00000000-0005-0000-0000-00002A660000}"/>
    <cellStyle name="Notas 2 2 3 4 5 6" xfId="26141" xr:uid="{00000000-0005-0000-0000-00002B660000}"/>
    <cellStyle name="Notas 2 2 3 4 6" xfId="26142" xr:uid="{00000000-0005-0000-0000-00002C660000}"/>
    <cellStyle name="Notas 2 2 3 4 6 2" xfId="26143" xr:uid="{00000000-0005-0000-0000-00002D660000}"/>
    <cellStyle name="Notas 2 2 3 4 6 3" xfId="26144" xr:uid="{00000000-0005-0000-0000-00002E660000}"/>
    <cellStyle name="Notas 2 2 3 4 6 4" xfId="26145" xr:uid="{00000000-0005-0000-0000-00002F660000}"/>
    <cellStyle name="Notas 2 2 3 4 6 5" xfId="26146" xr:uid="{00000000-0005-0000-0000-000030660000}"/>
    <cellStyle name="Notas 2 2 3 4 6 6" xfId="26147" xr:uid="{00000000-0005-0000-0000-000031660000}"/>
    <cellStyle name="Notas 2 2 3 4 7" xfId="26148" xr:uid="{00000000-0005-0000-0000-000032660000}"/>
    <cellStyle name="Notas 2 2 3 4 7 2" xfId="26149" xr:uid="{00000000-0005-0000-0000-000033660000}"/>
    <cellStyle name="Notas 2 2 3 4 7 3" xfId="26150" xr:uid="{00000000-0005-0000-0000-000034660000}"/>
    <cellStyle name="Notas 2 2 3 4 7 4" xfId="26151" xr:uid="{00000000-0005-0000-0000-000035660000}"/>
    <cellStyle name="Notas 2 2 3 4 7 5" xfId="26152" xr:uid="{00000000-0005-0000-0000-000036660000}"/>
    <cellStyle name="Notas 2 2 3 4 7 6" xfId="26153" xr:uid="{00000000-0005-0000-0000-000037660000}"/>
    <cellStyle name="Notas 2 2 3 4 8" xfId="26154" xr:uid="{00000000-0005-0000-0000-000038660000}"/>
    <cellStyle name="Notas 2 2 3 4 8 2" xfId="26155" xr:uid="{00000000-0005-0000-0000-000039660000}"/>
    <cellStyle name="Notas 2 2 3 4 8 3" xfId="26156" xr:uid="{00000000-0005-0000-0000-00003A660000}"/>
    <cellStyle name="Notas 2 2 3 4 8 4" xfId="26157" xr:uid="{00000000-0005-0000-0000-00003B660000}"/>
    <cellStyle name="Notas 2 2 3 4 8 5" xfId="26158" xr:uid="{00000000-0005-0000-0000-00003C660000}"/>
    <cellStyle name="Notas 2 2 3 4 8 6" xfId="26159" xr:uid="{00000000-0005-0000-0000-00003D660000}"/>
    <cellStyle name="Notas 2 2 3 4 9" xfId="26160" xr:uid="{00000000-0005-0000-0000-00003E660000}"/>
    <cellStyle name="Notas 2 2 3 5" xfId="26161" xr:uid="{00000000-0005-0000-0000-00003F660000}"/>
    <cellStyle name="Notas 2 2 3 5 10" xfId="26162" xr:uid="{00000000-0005-0000-0000-000040660000}"/>
    <cellStyle name="Notas 2 2 3 5 11" xfId="26163" xr:uid="{00000000-0005-0000-0000-000041660000}"/>
    <cellStyle name="Notas 2 2 3 5 12" xfId="26164" xr:uid="{00000000-0005-0000-0000-000042660000}"/>
    <cellStyle name="Notas 2 2 3 5 13" xfId="26165" xr:uid="{00000000-0005-0000-0000-000043660000}"/>
    <cellStyle name="Notas 2 2 3 5 14" xfId="26166" xr:uid="{00000000-0005-0000-0000-000044660000}"/>
    <cellStyle name="Notas 2 2 3 5 2" xfId="26167" xr:uid="{00000000-0005-0000-0000-000045660000}"/>
    <cellStyle name="Notas 2 2 3 5 2 2" xfId="26168" xr:uid="{00000000-0005-0000-0000-000046660000}"/>
    <cellStyle name="Notas 2 2 3 5 2 3" xfId="26169" xr:uid="{00000000-0005-0000-0000-000047660000}"/>
    <cellStyle name="Notas 2 2 3 5 2 4" xfId="26170" xr:uid="{00000000-0005-0000-0000-000048660000}"/>
    <cellStyle name="Notas 2 2 3 5 2 5" xfId="26171" xr:uid="{00000000-0005-0000-0000-000049660000}"/>
    <cellStyle name="Notas 2 2 3 5 2 6" xfId="26172" xr:uid="{00000000-0005-0000-0000-00004A660000}"/>
    <cellStyle name="Notas 2 2 3 5 3" xfId="26173" xr:uid="{00000000-0005-0000-0000-00004B660000}"/>
    <cellStyle name="Notas 2 2 3 5 3 2" xfId="26174" xr:uid="{00000000-0005-0000-0000-00004C660000}"/>
    <cellStyle name="Notas 2 2 3 5 3 3" xfId="26175" xr:uid="{00000000-0005-0000-0000-00004D660000}"/>
    <cellStyle name="Notas 2 2 3 5 3 4" xfId="26176" xr:uid="{00000000-0005-0000-0000-00004E660000}"/>
    <cellStyle name="Notas 2 2 3 5 3 5" xfId="26177" xr:uid="{00000000-0005-0000-0000-00004F660000}"/>
    <cellStyle name="Notas 2 2 3 5 3 6" xfId="26178" xr:uid="{00000000-0005-0000-0000-000050660000}"/>
    <cellStyle name="Notas 2 2 3 5 4" xfId="26179" xr:uid="{00000000-0005-0000-0000-000051660000}"/>
    <cellStyle name="Notas 2 2 3 5 4 2" xfId="26180" xr:uid="{00000000-0005-0000-0000-000052660000}"/>
    <cellStyle name="Notas 2 2 3 5 4 3" xfId="26181" xr:uid="{00000000-0005-0000-0000-000053660000}"/>
    <cellStyle name="Notas 2 2 3 5 4 4" xfId="26182" xr:uid="{00000000-0005-0000-0000-000054660000}"/>
    <cellStyle name="Notas 2 2 3 5 4 5" xfId="26183" xr:uid="{00000000-0005-0000-0000-000055660000}"/>
    <cellStyle name="Notas 2 2 3 5 4 6" xfId="26184" xr:uid="{00000000-0005-0000-0000-000056660000}"/>
    <cellStyle name="Notas 2 2 3 5 5" xfId="26185" xr:uid="{00000000-0005-0000-0000-000057660000}"/>
    <cellStyle name="Notas 2 2 3 5 5 2" xfId="26186" xr:uid="{00000000-0005-0000-0000-000058660000}"/>
    <cellStyle name="Notas 2 2 3 5 5 3" xfId="26187" xr:uid="{00000000-0005-0000-0000-000059660000}"/>
    <cellStyle name="Notas 2 2 3 5 5 4" xfId="26188" xr:uid="{00000000-0005-0000-0000-00005A660000}"/>
    <cellStyle name="Notas 2 2 3 5 5 5" xfId="26189" xr:uid="{00000000-0005-0000-0000-00005B660000}"/>
    <cellStyle name="Notas 2 2 3 5 5 6" xfId="26190" xr:uid="{00000000-0005-0000-0000-00005C660000}"/>
    <cellStyle name="Notas 2 2 3 5 6" xfId="26191" xr:uid="{00000000-0005-0000-0000-00005D660000}"/>
    <cellStyle name="Notas 2 2 3 5 6 2" xfId="26192" xr:uid="{00000000-0005-0000-0000-00005E660000}"/>
    <cellStyle name="Notas 2 2 3 5 6 3" xfId="26193" xr:uid="{00000000-0005-0000-0000-00005F660000}"/>
    <cellStyle name="Notas 2 2 3 5 6 4" xfId="26194" xr:uid="{00000000-0005-0000-0000-000060660000}"/>
    <cellStyle name="Notas 2 2 3 5 6 5" xfId="26195" xr:uid="{00000000-0005-0000-0000-000061660000}"/>
    <cellStyle name="Notas 2 2 3 5 6 6" xfId="26196" xr:uid="{00000000-0005-0000-0000-000062660000}"/>
    <cellStyle name="Notas 2 2 3 5 7" xfId="26197" xr:uid="{00000000-0005-0000-0000-000063660000}"/>
    <cellStyle name="Notas 2 2 3 5 7 2" xfId="26198" xr:uid="{00000000-0005-0000-0000-000064660000}"/>
    <cellStyle name="Notas 2 2 3 5 7 3" xfId="26199" xr:uid="{00000000-0005-0000-0000-000065660000}"/>
    <cellStyle name="Notas 2 2 3 5 7 4" xfId="26200" xr:uid="{00000000-0005-0000-0000-000066660000}"/>
    <cellStyle name="Notas 2 2 3 5 7 5" xfId="26201" xr:uid="{00000000-0005-0000-0000-000067660000}"/>
    <cellStyle name="Notas 2 2 3 5 7 6" xfId="26202" xr:uid="{00000000-0005-0000-0000-000068660000}"/>
    <cellStyle name="Notas 2 2 3 5 8" xfId="26203" xr:uid="{00000000-0005-0000-0000-000069660000}"/>
    <cellStyle name="Notas 2 2 3 5 8 2" xfId="26204" xr:uid="{00000000-0005-0000-0000-00006A660000}"/>
    <cellStyle name="Notas 2 2 3 5 8 3" xfId="26205" xr:uid="{00000000-0005-0000-0000-00006B660000}"/>
    <cellStyle name="Notas 2 2 3 5 8 4" xfId="26206" xr:uid="{00000000-0005-0000-0000-00006C660000}"/>
    <cellStyle name="Notas 2 2 3 5 8 5" xfId="26207" xr:uid="{00000000-0005-0000-0000-00006D660000}"/>
    <cellStyle name="Notas 2 2 3 5 8 6" xfId="26208" xr:uid="{00000000-0005-0000-0000-00006E660000}"/>
    <cellStyle name="Notas 2 2 3 5 9" xfId="26209" xr:uid="{00000000-0005-0000-0000-00006F660000}"/>
    <cellStyle name="Notas 2 2 3 6" xfId="26210" xr:uid="{00000000-0005-0000-0000-000070660000}"/>
    <cellStyle name="Notas 2 2 3 6 10" xfId="26211" xr:uid="{00000000-0005-0000-0000-000071660000}"/>
    <cellStyle name="Notas 2 2 3 6 11" xfId="26212" xr:uid="{00000000-0005-0000-0000-000072660000}"/>
    <cellStyle name="Notas 2 2 3 6 12" xfId="26213" xr:uid="{00000000-0005-0000-0000-000073660000}"/>
    <cellStyle name="Notas 2 2 3 6 13" xfId="26214" xr:uid="{00000000-0005-0000-0000-000074660000}"/>
    <cellStyle name="Notas 2 2 3 6 14" xfId="26215" xr:uid="{00000000-0005-0000-0000-000075660000}"/>
    <cellStyle name="Notas 2 2 3 6 2" xfId="26216" xr:uid="{00000000-0005-0000-0000-000076660000}"/>
    <cellStyle name="Notas 2 2 3 6 2 2" xfId="26217" xr:uid="{00000000-0005-0000-0000-000077660000}"/>
    <cellStyle name="Notas 2 2 3 6 2 3" xfId="26218" xr:uid="{00000000-0005-0000-0000-000078660000}"/>
    <cellStyle name="Notas 2 2 3 6 2 4" xfId="26219" xr:uid="{00000000-0005-0000-0000-000079660000}"/>
    <cellStyle name="Notas 2 2 3 6 2 5" xfId="26220" xr:uid="{00000000-0005-0000-0000-00007A660000}"/>
    <cellStyle name="Notas 2 2 3 6 2 6" xfId="26221" xr:uid="{00000000-0005-0000-0000-00007B660000}"/>
    <cellStyle name="Notas 2 2 3 6 3" xfId="26222" xr:uid="{00000000-0005-0000-0000-00007C660000}"/>
    <cellStyle name="Notas 2 2 3 6 3 2" xfId="26223" xr:uid="{00000000-0005-0000-0000-00007D660000}"/>
    <cellStyle name="Notas 2 2 3 6 3 3" xfId="26224" xr:uid="{00000000-0005-0000-0000-00007E660000}"/>
    <cellStyle name="Notas 2 2 3 6 3 4" xfId="26225" xr:uid="{00000000-0005-0000-0000-00007F660000}"/>
    <cellStyle name="Notas 2 2 3 6 3 5" xfId="26226" xr:uid="{00000000-0005-0000-0000-000080660000}"/>
    <cellStyle name="Notas 2 2 3 6 3 6" xfId="26227" xr:uid="{00000000-0005-0000-0000-000081660000}"/>
    <cellStyle name="Notas 2 2 3 6 4" xfId="26228" xr:uid="{00000000-0005-0000-0000-000082660000}"/>
    <cellStyle name="Notas 2 2 3 6 4 2" xfId="26229" xr:uid="{00000000-0005-0000-0000-000083660000}"/>
    <cellStyle name="Notas 2 2 3 6 4 3" xfId="26230" xr:uid="{00000000-0005-0000-0000-000084660000}"/>
    <cellStyle name="Notas 2 2 3 6 4 4" xfId="26231" xr:uid="{00000000-0005-0000-0000-000085660000}"/>
    <cellStyle name="Notas 2 2 3 6 4 5" xfId="26232" xr:uid="{00000000-0005-0000-0000-000086660000}"/>
    <cellStyle name="Notas 2 2 3 6 4 6" xfId="26233" xr:uid="{00000000-0005-0000-0000-000087660000}"/>
    <cellStyle name="Notas 2 2 3 6 5" xfId="26234" xr:uid="{00000000-0005-0000-0000-000088660000}"/>
    <cellStyle name="Notas 2 2 3 6 5 2" xfId="26235" xr:uid="{00000000-0005-0000-0000-000089660000}"/>
    <cellStyle name="Notas 2 2 3 6 5 3" xfId="26236" xr:uid="{00000000-0005-0000-0000-00008A660000}"/>
    <cellStyle name="Notas 2 2 3 6 5 4" xfId="26237" xr:uid="{00000000-0005-0000-0000-00008B660000}"/>
    <cellStyle name="Notas 2 2 3 6 5 5" xfId="26238" xr:uid="{00000000-0005-0000-0000-00008C660000}"/>
    <cellStyle name="Notas 2 2 3 6 5 6" xfId="26239" xr:uid="{00000000-0005-0000-0000-00008D660000}"/>
    <cellStyle name="Notas 2 2 3 6 6" xfId="26240" xr:uid="{00000000-0005-0000-0000-00008E660000}"/>
    <cellStyle name="Notas 2 2 3 6 6 2" xfId="26241" xr:uid="{00000000-0005-0000-0000-00008F660000}"/>
    <cellStyle name="Notas 2 2 3 6 6 3" xfId="26242" xr:uid="{00000000-0005-0000-0000-000090660000}"/>
    <cellStyle name="Notas 2 2 3 6 6 4" xfId="26243" xr:uid="{00000000-0005-0000-0000-000091660000}"/>
    <cellStyle name="Notas 2 2 3 6 6 5" xfId="26244" xr:uid="{00000000-0005-0000-0000-000092660000}"/>
    <cellStyle name="Notas 2 2 3 6 6 6" xfId="26245" xr:uid="{00000000-0005-0000-0000-000093660000}"/>
    <cellStyle name="Notas 2 2 3 6 7" xfId="26246" xr:uid="{00000000-0005-0000-0000-000094660000}"/>
    <cellStyle name="Notas 2 2 3 6 7 2" xfId="26247" xr:uid="{00000000-0005-0000-0000-000095660000}"/>
    <cellStyle name="Notas 2 2 3 6 7 3" xfId="26248" xr:uid="{00000000-0005-0000-0000-000096660000}"/>
    <cellStyle name="Notas 2 2 3 6 7 4" xfId="26249" xr:uid="{00000000-0005-0000-0000-000097660000}"/>
    <cellStyle name="Notas 2 2 3 6 7 5" xfId="26250" xr:uid="{00000000-0005-0000-0000-000098660000}"/>
    <cellStyle name="Notas 2 2 3 6 7 6" xfId="26251" xr:uid="{00000000-0005-0000-0000-000099660000}"/>
    <cellStyle name="Notas 2 2 3 6 8" xfId="26252" xr:uid="{00000000-0005-0000-0000-00009A660000}"/>
    <cellStyle name="Notas 2 2 3 6 8 2" xfId="26253" xr:uid="{00000000-0005-0000-0000-00009B660000}"/>
    <cellStyle name="Notas 2 2 3 6 8 3" xfId="26254" xr:uid="{00000000-0005-0000-0000-00009C660000}"/>
    <cellStyle name="Notas 2 2 3 6 8 4" xfId="26255" xr:uid="{00000000-0005-0000-0000-00009D660000}"/>
    <cellStyle name="Notas 2 2 3 6 8 5" xfId="26256" xr:uid="{00000000-0005-0000-0000-00009E660000}"/>
    <cellStyle name="Notas 2 2 3 6 8 6" xfId="26257" xr:uid="{00000000-0005-0000-0000-00009F660000}"/>
    <cellStyle name="Notas 2 2 3 6 9" xfId="26258" xr:uid="{00000000-0005-0000-0000-0000A0660000}"/>
    <cellStyle name="Notas 2 2 3 7" xfId="26259" xr:uid="{00000000-0005-0000-0000-0000A1660000}"/>
    <cellStyle name="Notas 2 2 3 7 10" xfId="26260" xr:uid="{00000000-0005-0000-0000-0000A2660000}"/>
    <cellStyle name="Notas 2 2 3 7 11" xfId="26261" xr:uid="{00000000-0005-0000-0000-0000A3660000}"/>
    <cellStyle name="Notas 2 2 3 7 12" xfId="26262" xr:uid="{00000000-0005-0000-0000-0000A4660000}"/>
    <cellStyle name="Notas 2 2 3 7 13" xfId="26263" xr:uid="{00000000-0005-0000-0000-0000A5660000}"/>
    <cellStyle name="Notas 2 2 3 7 14" xfId="26264" xr:uid="{00000000-0005-0000-0000-0000A6660000}"/>
    <cellStyle name="Notas 2 2 3 7 2" xfId="26265" xr:uid="{00000000-0005-0000-0000-0000A7660000}"/>
    <cellStyle name="Notas 2 2 3 7 2 2" xfId="26266" xr:uid="{00000000-0005-0000-0000-0000A8660000}"/>
    <cellStyle name="Notas 2 2 3 7 2 3" xfId="26267" xr:uid="{00000000-0005-0000-0000-0000A9660000}"/>
    <cellStyle name="Notas 2 2 3 7 2 4" xfId="26268" xr:uid="{00000000-0005-0000-0000-0000AA660000}"/>
    <cellStyle name="Notas 2 2 3 7 2 5" xfId="26269" xr:uid="{00000000-0005-0000-0000-0000AB660000}"/>
    <cellStyle name="Notas 2 2 3 7 2 6" xfId="26270" xr:uid="{00000000-0005-0000-0000-0000AC660000}"/>
    <cellStyle name="Notas 2 2 3 7 3" xfId="26271" xr:uid="{00000000-0005-0000-0000-0000AD660000}"/>
    <cellStyle name="Notas 2 2 3 7 3 2" xfId="26272" xr:uid="{00000000-0005-0000-0000-0000AE660000}"/>
    <cellStyle name="Notas 2 2 3 7 3 3" xfId="26273" xr:uid="{00000000-0005-0000-0000-0000AF660000}"/>
    <cellStyle name="Notas 2 2 3 7 3 4" xfId="26274" xr:uid="{00000000-0005-0000-0000-0000B0660000}"/>
    <cellStyle name="Notas 2 2 3 7 3 5" xfId="26275" xr:uid="{00000000-0005-0000-0000-0000B1660000}"/>
    <cellStyle name="Notas 2 2 3 7 3 6" xfId="26276" xr:uid="{00000000-0005-0000-0000-0000B2660000}"/>
    <cellStyle name="Notas 2 2 3 7 4" xfId="26277" xr:uid="{00000000-0005-0000-0000-0000B3660000}"/>
    <cellStyle name="Notas 2 2 3 7 4 2" xfId="26278" xr:uid="{00000000-0005-0000-0000-0000B4660000}"/>
    <cellStyle name="Notas 2 2 3 7 4 3" xfId="26279" xr:uid="{00000000-0005-0000-0000-0000B5660000}"/>
    <cellStyle name="Notas 2 2 3 7 4 4" xfId="26280" xr:uid="{00000000-0005-0000-0000-0000B6660000}"/>
    <cellStyle name="Notas 2 2 3 7 4 5" xfId="26281" xr:uid="{00000000-0005-0000-0000-0000B7660000}"/>
    <cellStyle name="Notas 2 2 3 7 4 6" xfId="26282" xr:uid="{00000000-0005-0000-0000-0000B8660000}"/>
    <cellStyle name="Notas 2 2 3 7 5" xfId="26283" xr:uid="{00000000-0005-0000-0000-0000B9660000}"/>
    <cellStyle name="Notas 2 2 3 7 5 2" xfId="26284" xr:uid="{00000000-0005-0000-0000-0000BA660000}"/>
    <cellStyle name="Notas 2 2 3 7 5 3" xfId="26285" xr:uid="{00000000-0005-0000-0000-0000BB660000}"/>
    <cellStyle name="Notas 2 2 3 7 5 4" xfId="26286" xr:uid="{00000000-0005-0000-0000-0000BC660000}"/>
    <cellStyle name="Notas 2 2 3 7 5 5" xfId="26287" xr:uid="{00000000-0005-0000-0000-0000BD660000}"/>
    <cellStyle name="Notas 2 2 3 7 5 6" xfId="26288" xr:uid="{00000000-0005-0000-0000-0000BE660000}"/>
    <cellStyle name="Notas 2 2 3 7 6" xfId="26289" xr:uid="{00000000-0005-0000-0000-0000BF660000}"/>
    <cellStyle name="Notas 2 2 3 7 6 2" xfId="26290" xr:uid="{00000000-0005-0000-0000-0000C0660000}"/>
    <cellStyle name="Notas 2 2 3 7 6 3" xfId="26291" xr:uid="{00000000-0005-0000-0000-0000C1660000}"/>
    <cellStyle name="Notas 2 2 3 7 6 4" xfId="26292" xr:uid="{00000000-0005-0000-0000-0000C2660000}"/>
    <cellStyle name="Notas 2 2 3 7 6 5" xfId="26293" xr:uid="{00000000-0005-0000-0000-0000C3660000}"/>
    <cellStyle name="Notas 2 2 3 7 6 6" xfId="26294" xr:uid="{00000000-0005-0000-0000-0000C4660000}"/>
    <cellStyle name="Notas 2 2 3 7 7" xfId="26295" xr:uid="{00000000-0005-0000-0000-0000C5660000}"/>
    <cellStyle name="Notas 2 2 3 7 7 2" xfId="26296" xr:uid="{00000000-0005-0000-0000-0000C6660000}"/>
    <cellStyle name="Notas 2 2 3 7 7 3" xfId="26297" xr:uid="{00000000-0005-0000-0000-0000C7660000}"/>
    <cellStyle name="Notas 2 2 3 7 7 4" xfId="26298" xr:uid="{00000000-0005-0000-0000-0000C8660000}"/>
    <cellStyle name="Notas 2 2 3 7 7 5" xfId="26299" xr:uid="{00000000-0005-0000-0000-0000C9660000}"/>
    <cellStyle name="Notas 2 2 3 7 7 6" xfId="26300" xr:uid="{00000000-0005-0000-0000-0000CA660000}"/>
    <cellStyle name="Notas 2 2 3 7 8" xfId="26301" xr:uid="{00000000-0005-0000-0000-0000CB660000}"/>
    <cellStyle name="Notas 2 2 3 7 8 2" xfId="26302" xr:uid="{00000000-0005-0000-0000-0000CC660000}"/>
    <cellStyle name="Notas 2 2 3 7 8 3" xfId="26303" xr:uid="{00000000-0005-0000-0000-0000CD660000}"/>
    <cellStyle name="Notas 2 2 3 7 8 4" xfId="26304" xr:uid="{00000000-0005-0000-0000-0000CE660000}"/>
    <cellStyle name="Notas 2 2 3 7 8 5" xfId="26305" xr:uid="{00000000-0005-0000-0000-0000CF660000}"/>
    <cellStyle name="Notas 2 2 3 7 8 6" xfId="26306" xr:uid="{00000000-0005-0000-0000-0000D0660000}"/>
    <cellStyle name="Notas 2 2 3 7 9" xfId="26307" xr:uid="{00000000-0005-0000-0000-0000D1660000}"/>
    <cellStyle name="Notas 2 2 3 8" xfId="26308" xr:uid="{00000000-0005-0000-0000-0000D2660000}"/>
    <cellStyle name="Notas 2 2 3 8 10" xfId="26309" xr:uid="{00000000-0005-0000-0000-0000D3660000}"/>
    <cellStyle name="Notas 2 2 3 8 11" xfId="26310" xr:uid="{00000000-0005-0000-0000-0000D4660000}"/>
    <cellStyle name="Notas 2 2 3 8 12" xfId="26311" xr:uid="{00000000-0005-0000-0000-0000D5660000}"/>
    <cellStyle name="Notas 2 2 3 8 13" xfId="26312" xr:uid="{00000000-0005-0000-0000-0000D6660000}"/>
    <cellStyle name="Notas 2 2 3 8 2" xfId="26313" xr:uid="{00000000-0005-0000-0000-0000D7660000}"/>
    <cellStyle name="Notas 2 2 3 8 2 2" xfId="26314" xr:uid="{00000000-0005-0000-0000-0000D8660000}"/>
    <cellStyle name="Notas 2 2 3 8 2 3" xfId="26315" xr:uid="{00000000-0005-0000-0000-0000D9660000}"/>
    <cellStyle name="Notas 2 2 3 8 2 4" xfId="26316" xr:uid="{00000000-0005-0000-0000-0000DA660000}"/>
    <cellStyle name="Notas 2 2 3 8 2 5" xfId="26317" xr:uid="{00000000-0005-0000-0000-0000DB660000}"/>
    <cellStyle name="Notas 2 2 3 8 2 6" xfId="26318" xr:uid="{00000000-0005-0000-0000-0000DC660000}"/>
    <cellStyle name="Notas 2 2 3 8 3" xfId="26319" xr:uid="{00000000-0005-0000-0000-0000DD660000}"/>
    <cellStyle name="Notas 2 2 3 8 3 2" xfId="26320" xr:uid="{00000000-0005-0000-0000-0000DE660000}"/>
    <cellStyle name="Notas 2 2 3 8 3 3" xfId="26321" xr:uid="{00000000-0005-0000-0000-0000DF660000}"/>
    <cellStyle name="Notas 2 2 3 8 3 4" xfId="26322" xr:uid="{00000000-0005-0000-0000-0000E0660000}"/>
    <cellStyle name="Notas 2 2 3 8 3 5" xfId="26323" xr:uid="{00000000-0005-0000-0000-0000E1660000}"/>
    <cellStyle name="Notas 2 2 3 8 3 6" xfId="26324" xr:uid="{00000000-0005-0000-0000-0000E2660000}"/>
    <cellStyle name="Notas 2 2 3 8 4" xfId="26325" xr:uid="{00000000-0005-0000-0000-0000E3660000}"/>
    <cellStyle name="Notas 2 2 3 8 4 2" xfId="26326" xr:uid="{00000000-0005-0000-0000-0000E4660000}"/>
    <cellStyle name="Notas 2 2 3 8 4 3" xfId="26327" xr:uid="{00000000-0005-0000-0000-0000E5660000}"/>
    <cellStyle name="Notas 2 2 3 8 4 4" xfId="26328" xr:uid="{00000000-0005-0000-0000-0000E6660000}"/>
    <cellStyle name="Notas 2 2 3 8 4 5" xfId="26329" xr:uid="{00000000-0005-0000-0000-0000E7660000}"/>
    <cellStyle name="Notas 2 2 3 8 4 6" xfId="26330" xr:uid="{00000000-0005-0000-0000-0000E8660000}"/>
    <cellStyle name="Notas 2 2 3 8 5" xfId="26331" xr:uid="{00000000-0005-0000-0000-0000E9660000}"/>
    <cellStyle name="Notas 2 2 3 8 5 2" xfId="26332" xr:uid="{00000000-0005-0000-0000-0000EA660000}"/>
    <cellStyle name="Notas 2 2 3 8 5 3" xfId="26333" xr:uid="{00000000-0005-0000-0000-0000EB660000}"/>
    <cellStyle name="Notas 2 2 3 8 5 4" xfId="26334" xr:uid="{00000000-0005-0000-0000-0000EC660000}"/>
    <cellStyle name="Notas 2 2 3 8 5 5" xfId="26335" xr:uid="{00000000-0005-0000-0000-0000ED660000}"/>
    <cellStyle name="Notas 2 2 3 8 5 6" xfId="26336" xr:uid="{00000000-0005-0000-0000-0000EE660000}"/>
    <cellStyle name="Notas 2 2 3 8 6" xfId="26337" xr:uid="{00000000-0005-0000-0000-0000EF660000}"/>
    <cellStyle name="Notas 2 2 3 8 6 2" xfId="26338" xr:uid="{00000000-0005-0000-0000-0000F0660000}"/>
    <cellStyle name="Notas 2 2 3 8 6 3" xfId="26339" xr:uid="{00000000-0005-0000-0000-0000F1660000}"/>
    <cellStyle name="Notas 2 2 3 8 6 4" xfId="26340" xr:uid="{00000000-0005-0000-0000-0000F2660000}"/>
    <cellStyle name="Notas 2 2 3 8 6 5" xfId="26341" xr:uid="{00000000-0005-0000-0000-0000F3660000}"/>
    <cellStyle name="Notas 2 2 3 8 6 6" xfId="26342" xr:uid="{00000000-0005-0000-0000-0000F4660000}"/>
    <cellStyle name="Notas 2 2 3 8 7" xfId="26343" xr:uid="{00000000-0005-0000-0000-0000F5660000}"/>
    <cellStyle name="Notas 2 2 3 8 7 2" xfId="26344" xr:uid="{00000000-0005-0000-0000-0000F6660000}"/>
    <cellStyle name="Notas 2 2 3 8 7 3" xfId="26345" xr:uid="{00000000-0005-0000-0000-0000F7660000}"/>
    <cellStyle name="Notas 2 2 3 8 7 4" xfId="26346" xr:uid="{00000000-0005-0000-0000-0000F8660000}"/>
    <cellStyle name="Notas 2 2 3 8 7 5" xfId="26347" xr:uid="{00000000-0005-0000-0000-0000F9660000}"/>
    <cellStyle name="Notas 2 2 3 8 7 6" xfId="26348" xr:uid="{00000000-0005-0000-0000-0000FA660000}"/>
    <cellStyle name="Notas 2 2 3 8 8" xfId="26349" xr:uid="{00000000-0005-0000-0000-0000FB660000}"/>
    <cellStyle name="Notas 2 2 3 8 8 2" xfId="26350" xr:uid="{00000000-0005-0000-0000-0000FC660000}"/>
    <cellStyle name="Notas 2 2 3 8 8 3" xfId="26351" xr:uid="{00000000-0005-0000-0000-0000FD660000}"/>
    <cellStyle name="Notas 2 2 3 8 8 4" xfId="26352" xr:uid="{00000000-0005-0000-0000-0000FE660000}"/>
    <cellStyle name="Notas 2 2 3 8 8 5" xfId="26353" xr:uid="{00000000-0005-0000-0000-0000FF660000}"/>
    <cellStyle name="Notas 2 2 3 8 8 6" xfId="26354" xr:uid="{00000000-0005-0000-0000-000000670000}"/>
    <cellStyle name="Notas 2 2 3 8 9" xfId="26355" xr:uid="{00000000-0005-0000-0000-000001670000}"/>
    <cellStyle name="Notas 2 2 3 9" xfId="26356" xr:uid="{00000000-0005-0000-0000-000002670000}"/>
    <cellStyle name="Notas 2 2 3 9 2" xfId="26357" xr:uid="{00000000-0005-0000-0000-000003670000}"/>
    <cellStyle name="Notas 2 2 3 9 3" xfId="26358" xr:uid="{00000000-0005-0000-0000-000004670000}"/>
    <cellStyle name="Notas 2 2 3 9 4" xfId="26359" xr:uid="{00000000-0005-0000-0000-000005670000}"/>
    <cellStyle name="Notas 2 2 3 9 5" xfId="26360" xr:uid="{00000000-0005-0000-0000-000006670000}"/>
    <cellStyle name="Notas 2 2 3 9 6" xfId="26361" xr:uid="{00000000-0005-0000-0000-000007670000}"/>
    <cellStyle name="Notas 2 2 30" xfId="26362" xr:uid="{00000000-0005-0000-0000-000008670000}"/>
    <cellStyle name="Notas 2 2 30 2" xfId="26363" xr:uid="{00000000-0005-0000-0000-000009670000}"/>
    <cellStyle name="Notas 2 2 30 2 2" xfId="26364" xr:uid="{00000000-0005-0000-0000-00000A670000}"/>
    <cellStyle name="Notas 2 2 30 2 2 2" xfId="26365" xr:uid="{00000000-0005-0000-0000-00000B670000}"/>
    <cellStyle name="Notas 2 2 30 2 3" xfId="26366" xr:uid="{00000000-0005-0000-0000-00000C670000}"/>
    <cellStyle name="Notas 2 2 30 2 4" xfId="26367" xr:uid="{00000000-0005-0000-0000-00000D670000}"/>
    <cellStyle name="Notas 2 2 30 2 5" xfId="26368" xr:uid="{00000000-0005-0000-0000-00000E670000}"/>
    <cellStyle name="Notas 2 2 30 2 6" xfId="26369" xr:uid="{00000000-0005-0000-0000-00000F670000}"/>
    <cellStyle name="Notas 2 2 30 3" xfId="26370" xr:uid="{00000000-0005-0000-0000-000010670000}"/>
    <cellStyle name="Notas 2 2 30 3 2" xfId="26371" xr:uid="{00000000-0005-0000-0000-000011670000}"/>
    <cellStyle name="Notas 2 2 30 4" xfId="26372" xr:uid="{00000000-0005-0000-0000-000012670000}"/>
    <cellStyle name="Notas 2 2 30 4 2" xfId="26373" xr:uid="{00000000-0005-0000-0000-000013670000}"/>
    <cellStyle name="Notas 2 2 30 5" xfId="26374" xr:uid="{00000000-0005-0000-0000-000014670000}"/>
    <cellStyle name="Notas 2 2 31" xfId="26375" xr:uid="{00000000-0005-0000-0000-000015670000}"/>
    <cellStyle name="Notas 2 2 31 2" xfId="26376" xr:uid="{00000000-0005-0000-0000-000016670000}"/>
    <cellStyle name="Notas 2 2 31 2 2" xfId="26377" xr:uid="{00000000-0005-0000-0000-000017670000}"/>
    <cellStyle name="Notas 2 2 31 2 2 2" xfId="26378" xr:uid="{00000000-0005-0000-0000-000018670000}"/>
    <cellStyle name="Notas 2 2 31 2 3" xfId="26379" xr:uid="{00000000-0005-0000-0000-000019670000}"/>
    <cellStyle name="Notas 2 2 31 2 4" xfId="26380" xr:uid="{00000000-0005-0000-0000-00001A670000}"/>
    <cellStyle name="Notas 2 2 31 2 5" xfId="26381" xr:uid="{00000000-0005-0000-0000-00001B670000}"/>
    <cellStyle name="Notas 2 2 31 2 6" xfId="26382" xr:uid="{00000000-0005-0000-0000-00001C670000}"/>
    <cellStyle name="Notas 2 2 31 3" xfId="26383" xr:uid="{00000000-0005-0000-0000-00001D670000}"/>
    <cellStyle name="Notas 2 2 31 3 2" xfId="26384" xr:uid="{00000000-0005-0000-0000-00001E670000}"/>
    <cellStyle name="Notas 2 2 31 4" xfId="26385" xr:uid="{00000000-0005-0000-0000-00001F670000}"/>
    <cellStyle name="Notas 2 2 31 4 2" xfId="26386" xr:uid="{00000000-0005-0000-0000-000020670000}"/>
    <cellStyle name="Notas 2 2 31 5" xfId="26387" xr:uid="{00000000-0005-0000-0000-000021670000}"/>
    <cellStyle name="Notas 2 2 32" xfId="26388" xr:uid="{00000000-0005-0000-0000-000022670000}"/>
    <cellStyle name="Notas 2 2 32 2" xfId="26389" xr:uid="{00000000-0005-0000-0000-000023670000}"/>
    <cellStyle name="Notas 2 2 32 2 2" xfId="26390" xr:uid="{00000000-0005-0000-0000-000024670000}"/>
    <cellStyle name="Notas 2 2 32 2 2 2" xfId="26391" xr:uid="{00000000-0005-0000-0000-000025670000}"/>
    <cellStyle name="Notas 2 2 32 2 3" xfId="26392" xr:uid="{00000000-0005-0000-0000-000026670000}"/>
    <cellStyle name="Notas 2 2 32 2 4" xfId="26393" xr:uid="{00000000-0005-0000-0000-000027670000}"/>
    <cellStyle name="Notas 2 2 32 2 5" xfId="26394" xr:uid="{00000000-0005-0000-0000-000028670000}"/>
    <cellStyle name="Notas 2 2 32 2 6" xfId="26395" xr:uid="{00000000-0005-0000-0000-000029670000}"/>
    <cellStyle name="Notas 2 2 32 3" xfId="26396" xr:uid="{00000000-0005-0000-0000-00002A670000}"/>
    <cellStyle name="Notas 2 2 32 3 2" xfId="26397" xr:uid="{00000000-0005-0000-0000-00002B670000}"/>
    <cellStyle name="Notas 2 2 32 4" xfId="26398" xr:uid="{00000000-0005-0000-0000-00002C670000}"/>
    <cellStyle name="Notas 2 2 32 4 2" xfId="26399" xr:uid="{00000000-0005-0000-0000-00002D670000}"/>
    <cellStyle name="Notas 2 2 32 5" xfId="26400" xr:uid="{00000000-0005-0000-0000-00002E670000}"/>
    <cellStyle name="Notas 2 2 33" xfId="26401" xr:uid="{00000000-0005-0000-0000-00002F670000}"/>
    <cellStyle name="Notas 2 2 33 2" xfId="26402" xr:uid="{00000000-0005-0000-0000-000030670000}"/>
    <cellStyle name="Notas 2 2 33 2 2" xfId="26403" xr:uid="{00000000-0005-0000-0000-000031670000}"/>
    <cellStyle name="Notas 2 2 33 2 2 2" xfId="26404" xr:uid="{00000000-0005-0000-0000-000032670000}"/>
    <cellStyle name="Notas 2 2 33 2 3" xfId="26405" xr:uid="{00000000-0005-0000-0000-000033670000}"/>
    <cellStyle name="Notas 2 2 33 2 4" xfId="26406" xr:uid="{00000000-0005-0000-0000-000034670000}"/>
    <cellStyle name="Notas 2 2 33 2 5" xfId="26407" xr:uid="{00000000-0005-0000-0000-000035670000}"/>
    <cellStyle name="Notas 2 2 33 2 6" xfId="26408" xr:uid="{00000000-0005-0000-0000-000036670000}"/>
    <cellStyle name="Notas 2 2 33 3" xfId="26409" xr:uid="{00000000-0005-0000-0000-000037670000}"/>
    <cellStyle name="Notas 2 2 33 3 2" xfId="26410" xr:uid="{00000000-0005-0000-0000-000038670000}"/>
    <cellStyle name="Notas 2 2 33 4" xfId="26411" xr:uid="{00000000-0005-0000-0000-000039670000}"/>
    <cellStyle name="Notas 2 2 33 4 2" xfId="26412" xr:uid="{00000000-0005-0000-0000-00003A670000}"/>
    <cellStyle name="Notas 2 2 33 5" xfId="26413" xr:uid="{00000000-0005-0000-0000-00003B670000}"/>
    <cellStyle name="Notas 2 2 34" xfId="26414" xr:uid="{00000000-0005-0000-0000-00003C670000}"/>
    <cellStyle name="Notas 2 2 34 2" xfId="26415" xr:uid="{00000000-0005-0000-0000-00003D670000}"/>
    <cellStyle name="Notas 2 2 34 2 2" xfId="26416" xr:uid="{00000000-0005-0000-0000-00003E670000}"/>
    <cellStyle name="Notas 2 2 34 2 2 2" xfId="26417" xr:uid="{00000000-0005-0000-0000-00003F670000}"/>
    <cellStyle name="Notas 2 2 34 2 3" xfId="26418" xr:uid="{00000000-0005-0000-0000-000040670000}"/>
    <cellStyle name="Notas 2 2 34 2 4" xfId="26419" xr:uid="{00000000-0005-0000-0000-000041670000}"/>
    <cellStyle name="Notas 2 2 34 2 5" xfId="26420" xr:uid="{00000000-0005-0000-0000-000042670000}"/>
    <cellStyle name="Notas 2 2 34 2 6" xfId="26421" xr:uid="{00000000-0005-0000-0000-000043670000}"/>
    <cellStyle name="Notas 2 2 34 3" xfId="26422" xr:uid="{00000000-0005-0000-0000-000044670000}"/>
    <cellStyle name="Notas 2 2 34 3 2" xfId="26423" xr:uid="{00000000-0005-0000-0000-000045670000}"/>
    <cellStyle name="Notas 2 2 34 4" xfId="26424" xr:uid="{00000000-0005-0000-0000-000046670000}"/>
    <cellStyle name="Notas 2 2 34 4 2" xfId="26425" xr:uid="{00000000-0005-0000-0000-000047670000}"/>
    <cellStyle name="Notas 2 2 34 5" xfId="26426" xr:uid="{00000000-0005-0000-0000-000048670000}"/>
    <cellStyle name="Notas 2 2 35" xfId="26427" xr:uid="{00000000-0005-0000-0000-000049670000}"/>
    <cellStyle name="Notas 2 2 35 2" xfId="26428" xr:uid="{00000000-0005-0000-0000-00004A670000}"/>
    <cellStyle name="Notas 2 2 35 2 2" xfId="26429" xr:uid="{00000000-0005-0000-0000-00004B670000}"/>
    <cellStyle name="Notas 2 2 35 2 2 2" xfId="26430" xr:uid="{00000000-0005-0000-0000-00004C670000}"/>
    <cellStyle name="Notas 2 2 35 2 3" xfId="26431" xr:uid="{00000000-0005-0000-0000-00004D670000}"/>
    <cellStyle name="Notas 2 2 35 2 4" xfId="26432" xr:uid="{00000000-0005-0000-0000-00004E670000}"/>
    <cellStyle name="Notas 2 2 35 2 5" xfId="26433" xr:uid="{00000000-0005-0000-0000-00004F670000}"/>
    <cellStyle name="Notas 2 2 35 2 6" xfId="26434" xr:uid="{00000000-0005-0000-0000-000050670000}"/>
    <cellStyle name="Notas 2 2 35 3" xfId="26435" xr:uid="{00000000-0005-0000-0000-000051670000}"/>
    <cellStyle name="Notas 2 2 35 3 2" xfId="26436" xr:uid="{00000000-0005-0000-0000-000052670000}"/>
    <cellStyle name="Notas 2 2 35 4" xfId="26437" xr:uid="{00000000-0005-0000-0000-000053670000}"/>
    <cellStyle name="Notas 2 2 35 4 2" xfId="26438" xr:uid="{00000000-0005-0000-0000-000054670000}"/>
    <cellStyle name="Notas 2 2 35 5" xfId="26439" xr:uid="{00000000-0005-0000-0000-000055670000}"/>
    <cellStyle name="Notas 2 2 36" xfId="26440" xr:uid="{00000000-0005-0000-0000-000056670000}"/>
    <cellStyle name="Notas 2 2 36 2" xfId="26441" xr:uid="{00000000-0005-0000-0000-000057670000}"/>
    <cellStyle name="Notas 2 2 36 2 2" xfId="26442" xr:uid="{00000000-0005-0000-0000-000058670000}"/>
    <cellStyle name="Notas 2 2 36 2 2 2" xfId="26443" xr:uid="{00000000-0005-0000-0000-000059670000}"/>
    <cellStyle name="Notas 2 2 36 2 3" xfId="26444" xr:uid="{00000000-0005-0000-0000-00005A670000}"/>
    <cellStyle name="Notas 2 2 36 2 4" xfId="26445" xr:uid="{00000000-0005-0000-0000-00005B670000}"/>
    <cellStyle name="Notas 2 2 36 2 5" xfId="26446" xr:uid="{00000000-0005-0000-0000-00005C670000}"/>
    <cellStyle name="Notas 2 2 36 2 6" xfId="26447" xr:uid="{00000000-0005-0000-0000-00005D670000}"/>
    <cellStyle name="Notas 2 2 36 3" xfId="26448" xr:uid="{00000000-0005-0000-0000-00005E670000}"/>
    <cellStyle name="Notas 2 2 36 3 2" xfId="26449" xr:uid="{00000000-0005-0000-0000-00005F670000}"/>
    <cellStyle name="Notas 2 2 36 4" xfId="26450" xr:uid="{00000000-0005-0000-0000-000060670000}"/>
    <cellStyle name="Notas 2 2 36 4 2" xfId="26451" xr:uid="{00000000-0005-0000-0000-000061670000}"/>
    <cellStyle name="Notas 2 2 36 5" xfId="26452" xr:uid="{00000000-0005-0000-0000-000062670000}"/>
    <cellStyle name="Notas 2 2 37" xfId="26453" xr:uid="{00000000-0005-0000-0000-000063670000}"/>
    <cellStyle name="Notas 2 2 37 2" xfId="26454" xr:uid="{00000000-0005-0000-0000-000064670000}"/>
    <cellStyle name="Notas 2 2 37 2 2" xfId="26455" xr:uid="{00000000-0005-0000-0000-000065670000}"/>
    <cellStyle name="Notas 2 2 37 2 2 2" xfId="26456" xr:uid="{00000000-0005-0000-0000-000066670000}"/>
    <cellStyle name="Notas 2 2 37 2 3" xfId="26457" xr:uid="{00000000-0005-0000-0000-000067670000}"/>
    <cellStyle name="Notas 2 2 37 2 4" xfId="26458" xr:uid="{00000000-0005-0000-0000-000068670000}"/>
    <cellStyle name="Notas 2 2 37 2 5" xfId="26459" xr:uid="{00000000-0005-0000-0000-000069670000}"/>
    <cellStyle name="Notas 2 2 37 2 6" xfId="26460" xr:uid="{00000000-0005-0000-0000-00006A670000}"/>
    <cellStyle name="Notas 2 2 37 3" xfId="26461" xr:uid="{00000000-0005-0000-0000-00006B670000}"/>
    <cellStyle name="Notas 2 2 37 3 2" xfId="26462" xr:uid="{00000000-0005-0000-0000-00006C670000}"/>
    <cellStyle name="Notas 2 2 37 4" xfId="26463" xr:uid="{00000000-0005-0000-0000-00006D670000}"/>
    <cellStyle name="Notas 2 2 37 4 2" xfId="26464" xr:uid="{00000000-0005-0000-0000-00006E670000}"/>
    <cellStyle name="Notas 2 2 37 5" xfId="26465" xr:uid="{00000000-0005-0000-0000-00006F670000}"/>
    <cellStyle name="Notas 2 2 38" xfId="26466" xr:uid="{00000000-0005-0000-0000-000070670000}"/>
    <cellStyle name="Notas 2 2 38 2" xfId="26467" xr:uid="{00000000-0005-0000-0000-000071670000}"/>
    <cellStyle name="Notas 2 2 38 2 2" xfId="26468" xr:uid="{00000000-0005-0000-0000-000072670000}"/>
    <cellStyle name="Notas 2 2 38 2 2 2" xfId="26469" xr:uid="{00000000-0005-0000-0000-000073670000}"/>
    <cellStyle name="Notas 2 2 38 2 3" xfId="26470" xr:uid="{00000000-0005-0000-0000-000074670000}"/>
    <cellStyle name="Notas 2 2 38 2 4" xfId="26471" xr:uid="{00000000-0005-0000-0000-000075670000}"/>
    <cellStyle name="Notas 2 2 38 2 5" xfId="26472" xr:uid="{00000000-0005-0000-0000-000076670000}"/>
    <cellStyle name="Notas 2 2 38 2 6" xfId="26473" xr:uid="{00000000-0005-0000-0000-000077670000}"/>
    <cellStyle name="Notas 2 2 38 3" xfId="26474" xr:uid="{00000000-0005-0000-0000-000078670000}"/>
    <cellStyle name="Notas 2 2 38 3 2" xfId="26475" xr:uid="{00000000-0005-0000-0000-000079670000}"/>
    <cellStyle name="Notas 2 2 38 4" xfId="26476" xr:uid="{00000000-0005-0000-0000-00007A670000}"/>
    <cellStyle name="Notas 2 2 38 4 2" xfId="26477" xr:uid="{00000000-0005-0000-0000-00007B670000}"/>
    <cellStyle name="Notas 2 2 38 5" xfId="26478" xr:uid="{00000000-0005-0000-0000-00007C670000}"/>
    <cellStyle name="Notas 2 2 39" xfId="26479" xr:uid="{00000000-0005-0000-0000-00007D670000}"/>
    <cellStyle name="Notas 2 2 39 2" xfId="26480" xr:uid="{00000000-0005-0000-0000-00007E670000}"/>
    <cellStyle name="Notas 2 2 39 2 2" xfId="26481" xr:uid="{00000000-0005-0000-0000-00007F670000}"/>
    <cellStyle name="Notas 2 2 39 2 2 2" xfId="26482" xr:uid="{00000000-0005-0000-0000-000080670000}"/>
    <cellStyle name="Notas 2 2 39 2 3" xfId="26483" xr:uid="{00000000-0005-0000-0000-000081670000}"/>
    <cellStyle name="Notas 2 2 39 2 4" xfId="26484" xr:uid="{00000000-0005-0000-0000-000082670000}"/>
    <cellStyle name="Notas 2 2 39 2 5" xfId="26485" xr:uid="{00000000-0005-0000-0000-000083670000}"/>
    <cellStyle name="Notas 2 2 39 2 6" xfId="26486" xr:uid="{00000000-0005-0000-0000-000084670000}"/>
    <cellStyle name="Notas 2 2 39 3" xfId="26487" xr:uid="{00000000-0005-0000-0000-000085670000}"/>
    <cellStyle name="Notas 2 2 39 3 2" xfId="26488" xr:uid="{00000000-0005-0000-0000-000086670000}"/>
    <cellStyle name="Notas 2 2 39 4" xfId="26489" xr:uid="{00000000-0005-0000-0000-000087670000}"/>
    <cellStyle name="Notas 2 2 39 4 2" xfId="26490" xr:uid="{00000000-0005-0000-0000-000088670000}"/>
    <cellStyle name="Notas 2 2 39 5" xfId="26491" xr:uid="{00000000-0005-0000-0000-000089670000}"/>
    <cellStyle name="Notas 2 2 4" xfId="26492" xr:uid="{00000000-0005-0000-0000-00008A670000}"/>
    <cellStyle name="Notas 2 2 4 10" xfId="26493" xr:uid="{00000000-0005-0000-0000-00008B670000}"/>
    <cellStyle name="Notas 2 2 4 10 2" xfId="26494" xr:uid="{00000000-0005-0000-0000-00008C670000}"/>
    <cellStyle name="Notas 2 2 4 10 3" xfId="26495" xr:uid="{00000000-0005-0000-0000-00008D670000}"/>
    <cellStyle name="Notas 2 2 4 10 4" xfId="26496" xr:uid="{00000000-0005-0000-0000-00008E670000}"/>
    <cellStyle name="Notas 2 2 4 10 5" xfId="26497" xr:uid="{00000000-0005-0000-0000-00008F670000}"/>
    <cellStyle name="Notas 2 2 4 10 6" xfId="26498" xr:uid="{00000000-0005-0000-0000-000090670000}"/>
    <cellStyle name="Notas 2 2 4 11" xfId="26499" xr:uid="{00000000-0005-0000-0000-000091670000}"/>
    <cellStyle name="Notas 2 2 4 11 2" xfId="26500" xr:uid="{00000000-0005-0000-0000-000092670000}"/>
    <cellStyle name="Notas 2 2 4 11 3" xfId="26501" xr:uid="{00000000-0005-0000-0000-000093670000}"/>
    <cellStyle name="Notas 2 2 4 11 4" xfId="26502" xr:uid="{00000000-0005-0000-0000-000094670000}"/>
    <cellStyle name="Notas 2 2 4 11 5" xfId="26503" xr:uid="{00000000-0005-0000-0000-000095670000}"/>
    <cellStyle name="Notas 2 2 4 11 6" xfId="26504" xr:uid="{00000000-0005-0000-0000-000096670000}"/>
    <cellStyle name="Notas 2 2 4 12" xfId="26505" xr:uid="{00000000-0005-0000-0000-000097670000}"/>
    <cellStyle name="Notas 2 2 4 12 2" xfId="26506" xr:uid="{00000000-0005-0000-0000-000098670000}"/>
    <cellStyle name="Notas 2 2 4 12 3" xfId="26507" xr:uid="{00000000-0005-0000-0000-000099670000}"/>
    <cellStyle name="Notas 2 2 4 12 4" xfId="26508" xr:uid="{00000000-0005-0000-0000-00009A670000}"/>
    <cellStyle name="Notas 2 2 4 12 5" xfId="26509" xr:uid="{00000000-0005-0000-0000-00009B670000}"/>
    <cellStyle name="Notas 2 2 4 12 6" xfId="26510" xr:uid="{00000000-0005-0000-0000-00009C670000}"/>
    <cellStyle name="Notas 2 2 4 13" xfId="26511" xr:uid="{00000000-0005-0000-0000-00009D670000}"/>
    <cellStyle name="Notas 2 2 4 13 2" xfId="26512" xr:uid="{00000000-0005-0000-0000-00009E670000}"/>
    <cellStyle name="Notas 2 2 4 13 3" xfId="26513" xr:uid="{00000000-0005-0000-0000-00009F670000}"/>
    <cellStyle name="Notas 2 2 4 13 4" xfId="26514" xr:uid="{00000000-0005-0000-0000-0000A0670000}"/>
    <cellStyle name="Notas 2 2 4 13 5" xfId="26515" xr:uid="{00000000-0005-0000-0000-0000A1670000}"/>
    <cellStyle name="Notas 2 2 4 13 6" xfId="26516" xr:uid="{00000000-0005-0000-0000-0000A2670000}"/>
    <cellStyle name="Notas 2 2 4 14" xfId="26517" xr:uid="{00000000-0005-0000-0000-0000A3670000}"/>
    <cellStyle name="Notas 2 2 4 14 2" xfId="26518" xr:uid="{00000000-0005-0000-0000-0000A4670000}"/>
    <cellStyle name="Notas 2 2 4 14 3" xfId="26519" xr:uid="{00000000-0005-0000-0000-0000A5670000}"/>
    <cellStyle name="Notas 2 2 4 14 4" xfId="26520" xr:uid="{00000000-0005-0000-0000-0000A6670000}"/>
    <cellStyle name="Notas 2 2 4 14 5" xfId="26521" xr:uid="{00000000-0005-0000-0000-0000A7670000}"/>
    <cellStyle name="Notas 2 2 4 14 6" xfId="26522" xr:uid="{00000000-0005-0000-0000-0000A8670000}"/>
    <cellStyle name="Notas 2 2 4 15" xfId="26523" xr:uid="{00000000-0005-0000-0000-0000A9670000}"/>
    <cellStyle name="Notas 2 2 4 16" xfId="26524" xr:uid="{00000000-0005-0000-0000-0000AA670000}"/>
    <cellStyle name="Notas 2 2 4 17" xfId="26525" xr:uid="{00000000-0005-0000-0000-0000AB670000}"/>
    <cellStyle name="Notas 2 2 4 18" xfId="26526" xr:uid="{00000000-0005-0000-0000-0000AC670000}"/>
    <cellStyle name="Notas 2 2 4 19" xfId="26527" xr:uid="{00000000-0005-0000-0000-0000AD670000}"/>
    <cellStyle name="Notas 2 2 4 2" xfId="26528" xr:uid="{00000000-0005-0000-0000-0000AE670000}"/>
    <cellStyle name="Notas 2 2 4 2 10" xfId="26529" xr:uid="{00000000-0005-0000-0000-0000AF670000}"/>
    <cellStyle name="Notas 2 2 4 2 10 2" xfId="26530" xr:uid="{00000000-0005-0000-0000-0000B0670000}"/>
    <cellStyle name="Notas 2 2 4 2 10 3" xfId="26531" xr:uid="{00000000-0005-0000-0000-0000B1670000}"/>
    <cellStyle name="Notas 2 2 4 2 10 4" xfId="26532" xr:uid="{00000000-0005-0000-0000-0000B2670000}"/>
    <cellStyle name="Notas 2 2 4 2 10 5" xfId="26533" xr:uid="{00000000-0005-0000-0000-0000B3670000}"/>
    <cellStyle name="Notas 2 2 4 2 10 6" xfId="26534" xr:uid="{00000000-0005-0000-0000-0000B4670000}"/>
    <cellStyle name="Notas 2 2 4 2 11" xfId="26535" xr:uid="{00000000-0005-0000-0000-0000B5670000}"/>
    <cellStyle name="Notas 2 2 4 2 11 2" xfId="26536" xr:uid="{00000000-0005-0000-0000-0000B6670000}"/>
    <cellStyle name="Notas 2 2 4 2 11 3" xfId="26537" xr:uid="{00000000-0005-0000-0000-0000B7670000}"/>
    <cellStyle name="Notas 2 2 4 2 11 4" xfId="26538" xr:uid="{00000000-0005-0000-0000-0000B8670000}"/>
    <cellStyle name="Notas 2 2 4 2 11 5" xfId="26539" xr:uid="{00000000-0005-0000-0000-0000B9670000}"/>
    <cellStyle name="Notas 2 2 4 2 11 6" xfId="26540" xr:uid="{00000000-0005-0000-0000-0000BA670000}"/>
    <cellStyle name="Notas 2 2 4 2 12" xfId="26541" xr:uid="{00000000-0005-0000-0000-0000BB670000}"/>
    <cellStyle name="Notas 2 2 4 2 12 2" xfId="26542" xr:uid="{00000000-0005-0000-0000-0000BC670000}"/>
    <cellStyle name="Notas 2 2 4 2 12 3" xfId="26543" xr:uid="{00000000-0005-0000-0000-0000BD670000}"/>
    <cellStyle name="Notas 2 2 4 2 12 4" xfId="26544" xr:uid="{00000000-0005-0000-0000-0000BE670000}"/>
    <cellStyle name="Notas 2 2 4 2 12 5" xfId="26545" xr:uid="{00000000-0005-0000-0000-0000BF670000}"/>
    <cellStyle name="Notas 2 2 4 2 12 6" xfId="26546" xr:uid="{00000000-0005-0000-0000-0000C0670000}"/>
    <cellStyle name="Notas 2 2 4 2 13" xfId="26547" xr:uid="{00000000-0005-0000-0000-0000C1670000}"/>
    <cellStyle name="Notas 2 2 4 2 13 2" xfId="26548" xr:uid="{00000000-0005-0000-0000-0000C2670000}"/>
    <cellStyle name="Notas 2 2 4 2 13 3" xfId="26549" xr:uid="{00000000-0005-0000-0000-0000C3670000}"/>
    <cellStyle name="Notas 2 2 4 2 13 4" xfId="26550" xr:uid="{00000000-0005-0000-0000-0000C4670000}"/>
    <cellStyle name="Notas 2 2 4 2 13 5" xfId="26551" xr:uid="{00000000-0005-0000-0000-0000C5670000}"/>
    <cellStyle name="Notas 2 2 4 2 13 6" xfId="26552" xr:uid="{00000000-0005-0000-0000-0000C6670000}"/>
    <cellStyle name="Notas 2 2 4 2 14" xfId="26553" xr:uid="{00000000-0005-0000-0000-0000C7670000}"/>
    <cellStyle name="Notas 2 2 4 2 14 2" xfId="26554" xr:uid="{00000000-0005-0000-0000-0000C8670000}"/>
    <cellStyle name="Notas 2 2 4 2 14 3" xfId="26555" xr:uid="{00000000-0005-0000-0000-0000C9670000}"/>
    <cellStyle name="Notas 2 2 4 2 14 4" xfId="26556" xr:uid="{00000000-0005-0000-0000-0000CA670000}"/>
    <cellStyle name="Notas 2 2 4 2 14 5" xfId="26557" xr:uid="{00000000-0005-0000-0000-0000CB670000}"/>
    <cellStyle name="Notas 2 2 4 2 14 6" xfId="26558" xr:uid="{00000000-0005-0000-0000-0000CC670000}"/>
    <cellStyle name="Notas 2 2 4 2 15" xfId="26559" xr:uid="{00000000-0005-0000-0000-0000CD670000}"/>
    <cellStyle name="Notas 2 2 4 2 16" xfId="26560" xr:uid="{00000000-0005-0000-0000-0000CE670000}"/>
    <cellStyle name="Notas 2 2 4 2 17" xfId="26561" xr:uid="{00000000-0005-0000-0000-0000CF670000}"/>
    <cellStyle name="Notas 2 2 4 2 18" xfId="26562" xr:uid="{00000000-0005-0000-0000-0000D0670000}"/>
    <cellStyle name="Notas 2 2 4 2 19" xfId="26563" xr:uid="{00000000-0005-0000-0000-0000D1670000}"/>
    <cellStyle name="Notas 2 2 4 2 2" xfId="26564" xr:uid="{00000000-0005-0000-0000-0000D2670000}"/>
    <cellStyle name="Notas 2 2 4 2 2 10" xfId="26565" xr:uid="{00000000-0005-0000-0000-0000D3670000}"/>
    <cellStyle name="Notas 2 2 4 2 2 11" xfId="26566" xr:uid="{00000000-0005-0000-0000-0000D4670000}"/>
    <cellStyle name="Notas 2 2 4 2 2 12" xfId="26567" xr:uid="{00000000-0005-0000-0000-0000D5670000}"/>
    <cellStyle name="Notas 2 2 4 2 2 13" xfId="26568" xr:uid="{00000000-0005-0000-0000-0000D6670000}"/>
    <cellStyle name="Notas 2 2 4 2 2 14" xfId="26569" xr:uid="{00000000-0005-0000-0000-0000D7670000}"/>
    <cellStyle name="Notas 2 2 4 2 2 15" xfId="26570" xr:uid="{00000000-0005-0000-0000-0000D8670000}"/>
    <cellStyle name="Notas 2 2 4 2 2 2" xfId="26571" xr:uid="{00000000-0005-0000-0000-0000D9670000}"/>
    <cellStyle name="Notas 2 2 4 2 2 2 10" xfId="26572" xr:uid="{00000000-0005-0000-0000-0000DA670000}"/>
    <cellStyle name="Notas 2 2 4 2 2 2 11" xfId="26573" xr:uid="{00000000-0005-0000-0000-0000DB670000}"/>
    <cellStyle name="Notas 2 2 4 2 2 2 12" xfId="26574" xr:uid="{00000000-0005-0000-0000-0000DC670000}"/>
    <cellStyle name="Notas 2 2 4 2 2 2 13" xfId="26575" xr:uid="{00000000-0005-0000-0000-0000DD670000}"/>
    <cellStyle name="Notas 2 2 4 2 2 2 14" xfId="26576" xr:uid="{00000000-0005-0000-0000-0000DE670000}"/>
    <cellStyle name="Notas 2 2 4 2 2 2 2" xfId="26577" xr:uid="{00000000-0005-0000-0000-0000DF670000}"/>
    <cellStyle name="Notas 2 2 4 2 2 2 2 2" xfId="26578" xr:uid="{00000000-0005-0000-0000-0000E0670000}"/>
    <cellStyle name="Notas 2 2 4 2 2 2 2 3" xfId="26579" xr:uid="{00000000-0005-0000-0000-0000E1670000}"/>
    <cellStyle name="Notas 2 2 4 2 2 2 2 4" xfId="26580" xr:uid="{00000000-0005-0000-0000-0000E2670000}"/>
    <cellStyle name="Notas 2 2 4 2 2 2 2 5" xfId="26581" xr:uid="{00000000-0005-0000-0000-0000E3670000}"/>
    <cellStyle name="Notas 2 2 4 2 2 2 2 6" xfId="26582" xr:uid="{00000000-0005-0000-0000-0000E4670000}"/>
    <cellStyle name="Notas 2 2 4 2 2 2 3" xfId="26583" xr:uid="{00000000-0005-0000-0000-0000E5670000}"/>
    <cellStyle name="Notas 2 2 4 2 2 2 3 2" xfId="26584" xr:uid="{00000000-0005-0000-0000-0000E6670000}"/>
    <cellStyle name="Notas 2 2 4 2 2 2 3 3" xfId="26585" xr:uid="{00000000-0005-0000-0000-0000E7670000}"/>
    <cellStyle name="Notas 2 2 4 2 2 2 3 4" xfId="26586" xr:uid="{00000000-0005-0000-0000-0000E8670000}"/>
    <cellStyle name="Notas 2 2 4 2 2 2 3 5" xfId="26587" xr:uid="{00000000-0005-0000-0000-0000E9670000}"/>
    <cellStyle name="Notas 2 2 4 2 2 2 3 6" xfId="26588" xr:uid="{00000000-0005-0000-0000-0000EA670000}"/>
    <cellStyle name="Notas 2 2 4 2 2 2 4" xfId="26589" xr:uid="{00000000-0005-0000-0000-0000EB670000}"/>
    <cellStyle name="Notas 2 2 4 2 2 2 4 2" xfId="26590" xr:uid="{00000000-0005-0000-0000-0000EC670000}"/>
    <cellStyle name="Notas 2 2 4 2 2 2 4 3" xfId="26591" xr:uid="{00000000-0005-0000-0000-0000ED670000}"/>
    <cellStyle name="Notas 2 2 4 2 2 2 4 4" xfId="26592" xr:uid="{00000000-0005-0000-0000-0000EE670000}"/>
    <cellStyle name="Notas 2 2 4 2 2 2 4 5" xfId="26593" xr:uid="{00000000-0005-0000-0000-0000EF670000}"/>
    <cellStyle name="Notas 2 2 4 2 2 2 4 6" xfId="26594" xr:uid="{00000000-0005-0000-0000-0000F0670000}"/>
    <cellStyle name="Notas 2 2 4 2 2 2 5" xfId="26595" xr:uid="{00000000-0005-0000-0000-0000F1670000}"/>
    <cellStyle name="Notas 2 2 4 2 2 2 5 2" xfId="26596" xr:uid="{00000000-0005-0000-0000-0000F2670000}"/>
    <cellStyle name="Notas 2 2 4 2 2 2 5 3" xfId="26597" xr:uid="{00000000-0005-0000-0000-0000F3670000}"/>
    <cellStyle name="Notas 2 2 4 2 2 2 5 4" xfId="26598" xr:uid="{00000000-0005-0000-0000-0000F4670000}"/>
    <cellStyle name="Notas 2 2 4 2 2 2 5 5" xfId="26599" xr:uid="{00000000-0005-0000-0000-0000F5670000}"/>
    <cellStyle name="Notas 2 2 4 2 2 2 5 6" xfId="26600" xr:uid="{00000000-0005-0000-0000-0000F6670000}"/>
    <cellStyle name="Notas 2 2 4 2 2 2 6" xfId="26601" xr:uid="{00000000-0005-0000-0000-0000F7670000}"/>
    <cellStyle name="Notas 2 2 4 2 2 2 6 2" xfId="26602" xr:uid="{00000000-0005-0000-0000-0000F8670000}"/>
    <cellStyle name="Notas 2 2 4 2 2 2 6 3" xfId="26603" xr:uid="{00000000-0005-0000-0000-0000F9670000}"/>
    <cellStyle name="Notas 2 2 4 2 2 2 6 4" xfId="26604" xr:uid="{00000000-0005-0000-0000-0000FA670000}"/>
    <cellStyle name="Notas 2 2 4 2 2 2 6 5" xfId="26605" xr:uid="{00000000-0005-0000-0000-0000FB670000}"/>
    <cellStyle name="Notas 2 2 4 2 2 2 6 6" xfId="26606" xr:uid="{00000000-0005-0000-0000-0000FC670000}"/>
    <cellStyle name="Notas 2 2 4 2 2 2 7" xfId="26607" xr:uid="{00000000-0005-0000-0000-0000FD670000}"/>
    <cellStyle name="Notas 2 2 4 2 2 2 7 2" xfId="26608" xr:uid="{00000000-0005-0000-0000-0000FE670000}"/>
    <cellStyle name="Notas 2 2 4 2 2 2 7 3" xfId="26609" xr:uid="{00000000-0005-0000-0000-0000FF670000}"/>
    <cellStyle name="Notas 2 2 4 2 2 2 7 4" xfId="26610" xr:uid="{00000000-0005-0000-0000-000000680000}"/>
    <cellStyle name="Notas 2 2 4 2 2 2 7 5" xfId="26611" xr:uid="{00000000-0005-0000-0000-000001680000}"/>
    <cellStyle name="Notas 2 2 4 2 2 2 7 6" xfId="26612" xr:uid="{00000000-0005-0000-0000-000002680000}"/>
    <cellStyle name="Notas 2 2 4 2 2 2 8" xfId="26613" xr:uid="{00000000-0005-0000-0000-000003680000}"/>
    <cellStyle name="Notas 2 2 4 2 2 2 8 2" xfId="26614" xr:uid="{00000000-0005-0000-0000-000004680000}"/>
    <cellStyle name="Notas 2 2 4 2 2 2 8 3" xfId="26615" xr:uid="{00000000-0005-0000-0000-000005680000}"/>
    <cellStyle name="Notas 2 2 4 2 2 2 8 4" xfId="26616" xr:uid="{00000000-0005-0000-0000-000006680000}"/>
    <cellStyle name="Notas 2 2 4 2 2 2 8 5" xfId="26617" xr:uid="{00000000-0005-0000-0000-000007680000}"/>
    <cellStyle name="Notas 2 2 4 2 2 2 8 6" xfId="26618" xr:uid="{00000000-0005-0000-0000-000008680000}"/>
    <cellStyle name="Notas 2 2 4 2 2 2 9" xfId="26619" xr:uid="{00000000-0005-0000-0000-000009680000}"/>
    <cellStyle name="Notas 2 2 4 2 2 3" xfId="26620" xr:uid="{00000000-0005-0000-0000-00000A680000}"/>
    <cellStyle name="Notas 2 2 4 2 2 3 2" xfId="26621" xr:uid="{00000000-0005-0000-0000-00000B680000}"/>
    <cellStyle name="Notas 2 2 4 2 2 3 3" xfId="26622" xr:uid="{00000000-0005-0000-0000-00000C680000}"/>
    <cellStyle name="Notas 2 2 4 2 2 3 4" xfId="26623" xr:uid="{00000000-0005-0000-0000-00000D680000}"/>
    <cellStyle name="Notas 2 2 4 2 2 3 5" xfId="26624" xr:uid="{00000000-0005-0000-0000-00000E680000}"/>
    <cellStyle name="Notas 2 2 4 2 2 3 6" xfId="26625" xr:uid="{00000000-0005-0000-0000-00000F680000}"/>
    <cellStyle name="Notas 2 2 4 2 2 3 7" xfId="26626" xr:uid="{00000000-0005-0000-0000-000010680000}"/>
    <cellStyle name="Notas 2 2 4 2 2 4" xfId="26627" xr:uid="{00000000-0005-0000-0000-000011680000}"/>
    <cellStyle name="Notas 2 2 4 2 2 4 2" xfId="26628" xr:uid="{00000000-0005-0000-0000-000012680000}"/>
    <cellStyle name="Notas 2 2 4 2 2 4 3" xfId="26629" xr:uid="{00000000-0005-0000-0000-000013680000}"/>
    <cellStyle name="Notas 2 2 4 2 2 4 4" xfId="26630" xr:uid="{00000000-0005-0000-0000-000014680000}"/>
    <cellStyle name="Notas 2 2 4 2 2 4 5" xfId="26631" xr:uid="{00000000-0005-0000-0000-000015680000}"/>
    <cellStyle name="Notas 2 2 4 2 2 4 6" xfId="26632" xr:uid="{00000000-0005-0000-0000-000016680000}"/>
    <cellStyle name="Notas 2 2 4 2 2 5" xfId="26633" xr:uid="{00000000-0005-0000-0000-000017680000}"/>
    <cellStyle name="Notas 2 2 4 2 2 5 2" xfId="26634" xr:uid="{00000000-0005-0000-0000-000018680000}"/>
    <cellStyle name="Notas 2 2 4 2 2 5 3" xfId="26635" xr:uid="{00000000-0005-0000-0000-000019680000}"/>
    <cellStyle name="Notas 2 2 4 2 2 5 4" xfId="26636" xr:uid="{00000000-0005-0000-0000-00001A680000}"/>
    <cellStyle name="Notas 2 2 4 2 2 5 5" xfId="26637" xr:uid="{00000000-0005-0000-0000-00001B680000}"/>
    <cellStyle name="Notas 2 2 4 2 2 5 6" xfId="26638" xr:uid="{00000000-0005-0000-0000-00001C680000}"/>
    <cellStyle name="Notas 2 2 4 2 2 6" xfId="26639" xr:uid="{00000000-0005-0000-0000-00001D680000}"/>
    <cellStyle name="Notas 2 2 4 2 2 6 2" xfId="26640" xr:uid="{00000000-0005-0000-0000-00001E680000}"/>
    <cellStyle name="Notas 2 2 4 2 2 6 3" xfId="26641" xr:uid="{00000000-0005-0000-0000-00001F680000}"/>
    <cellStyle name="Notas 2 2 4 2 2 6 4" xfId="26642" xr:uid="{00000000-0005-0000-0000-000020680000}"/>
    <cellStyle name="Notas 2 2 4 2 2 6 5" xfId="26643" xr:uid="{00000000-0005-0000-0000-000021680000}"/>
    <cellStyle name="Notas 2 2 4 2 2 6 6" xfId="26644" xr:uid="{00000000-0005-0000-0000-000022680000}"/>
    <cellStyle name="Notas 2 2 4 2 2 7" xfId="26645" xr:uid="{00000000-0005-0000-0000-000023680000}"/>
    <cellStyle name="Notas 2 2 4 2 2 7 2" xfId="26646" xr:uid="{00000000-0005-0000-0000-000024680000}"/>
    <cellStyle name="Notas 2 2 4 2 2 7 3" xfId="26647" xr:uid="{00000000-0005-0000-0000-000025680000}"/>
    <cellStyle name="Notas 2 2 4 2 2 7 4" xfId="26648" xr:uid="{00000000-0005-0000-0000-000026680000}"/>
    <cellStyle name="Notas 2 2 4 2 2 7 5" xfId="26649" xr:uid="{00000000-0005-0000-0000-000027680000}"/>
    <cellStyle name="Notas 2 2 4 2 2 7 6" xfId="26650" xr:uid="{00000000-0005-0000-0000-000028680000}"/>
    <cellStyle name="Notas 2 2 4 2 2 8" xfId="26651" xr:uid="{00000000-0005-0000-0000-000029680000}"/>
    <cellStyle name="Notas 2 2 4 2 2 8 2" xfId="26652" xr:uid="{00000000-0005-0000-0000-00002A680000}"/>
    <cellStyle name="Notas 2 2 4 2 2 8 3" xfId="26653" xr:uid="{00000000-0005-0000-0000-00002B680000}"/>
    <cellStyle name="Notas 2 2 4 2 2 8 4" xfId="26654" xr:uid="{00000000-0005-0000-0000-00002C680000}"/>
    <cellStyle name="Notas 2 2 4 2 2 8 5" xfId="26655" xr:uid="{00000000-0005-0000-0000-00002D680000}"/>
    <cellStyle name="Notas 2 2 4 2 2 8 6" xfId="26656" xr:uid="{00000000-0005-0000-0000-00002E680000}"/>
    <cellStyle name="Notas 2 2 4 2 2 9" xfId="26657" xr:uid="{00000000-0005-0000-0000-00002F680000}"/>
    <cellStyle name="Notas 2 2 4 2 2 9 2" xfId="26658" xr:uid="{00000000-0005-0000-0000-000030680000}"/>
    <cellStyle name="Notas 2 2 4 2 2 9 3" xfId="26659" xr:uid="{00000000-0005-0000-0000-000031680000}"/>
    <cellStyle name="Notas 2 2 4 2 2 9 4" xfId="26660" xr:uid="{00000000-0005-0000-0000-000032680000}"/>
    <cellStyle name="Notas 2 2 4 2 2 9 5" xfId="26661" xr:uid="{00000000-0005-0000-0000-000033680000}"/>
    <cellStyle name="Notas 2 2 4 2 2 9 6" xfId="26662" xr:uid="{00000000-0005-0000-0000-000034680000}"/>
    <cellStyle name="Notas 2 2 4 2 20" xfId="26663" xr:uid="{00000000-0005-0000-0000-000035680000}"/>
    <cellStyle name="Notas 2 2 4 2 3" xfId="26664" xr:uid="{00000000-0005-0000-0000-000036680000}"/>
    <cellStyle name="Notas 2 2 4 2 3 10" xfId="26665" xr:uid="{00000000-0005-0000-0000-000037680000}"/>
    <cellStyle name="Notas 2 2 4 2 3 11" xfId="26666" xr:uid="{00000000-0005-0000-0000-000038680000}"/>
    <cellStyle name="Notas 2 2 4 2 3 12" xfId="26667" xr:uid="{00000000-0005-0000-0000-000039680000}"/>
    <cellStyle name="Notas 2 2 4 2 3 13" xfId="26668" xr:uid="{00000000-0005-0000-0000-00003A680000}"/>
    <cellStyle name="Notas 2 2 4 2 3 14" xfId="26669" xr:uid="{00000000-0005-0000-0000-00003B680000}"/>
    <cellStyle name="Notas 2 2 4 2 3 2" xfId="26670" xr:uid="{00000000-0005-0000-0000-00003C680000}"/>
    <cellStyle name="Notas 2 2 4 2 3 2 2" xfId="26671" xr:uid="{00000000-0005-0000-0000-00003D680000}"/>
    <cellStyle name="Notas 2 2 4 2 3 2 3" xfId="26672" xr:uid="{00000000-0005-0000-0000-00003E680000}"/>
    <cellStyle name="Notas 2 2 4 2 3 2 4" xfId="26673" xr:uid="{00000000-0005-0000-0000-00003F680000}"/>
    <cellStyle name="Notas 2 2 4 2 3 2 5" xfId="26674" xr:uid="{00000000-0005-0000-0000-000040680000}"/>
    <cellStyle name="Notas 2 2 4 2 3 2 6" xfId="26675" xr:uid="{00000000-0005-0000-0000-000041680000}"/>
    <cellStyle name="Notas 2 2 4 2 3 2 7" xfId="26676" xr:uid="{00000000-0005-0000-0000-000042680000}"/>
    <cellStyle name="Notas 2 2 4 2 3 3" xfId="26677" xr:uid="{00000000-0005-0000-0000-000043680000}"/>
    <cellStyle name="Notas 2 2 4 2 3 3 2" xfId="26678" xr:uid="{00000000-0005-0000-0000-000044680000}"/>
    <cellStyle name="Notas 2 2 4 2 3 3 3" xfId="26679" xr:uid="{00000000-0005-0000-0000-000045680000}"/>
    <cellStyle name="Notas 2 2 4 2 3 3 4" xfId="26680" xr:uid="{00000000-0005-0000-0000-000046680000}"/>
    <cellStyle name="Notas 2 2 4 2 3 3 5" xfId="26681" xr:uid="{00000000-0005-0000-0000-000047680000}"/>
    <cellStyle name="Notas 2 2 4 2 3 3 6" xfId="26682" xr:uid="{00000000-0005-0000-0000-000048680000}"/>
    <cellStyle name="Notas 2 2 4 2 3 4" xfId="26683" xr:uid="{00000000-0005-0000-0000-000049680000}"/>
    <cellStyle name="Notas 2 2 4 2 3 4 2" xfId="26684" xr:uid="{00000000-0005-0000-0000-00004A680000}"/>
    <cellStyle name="Notas 2 2 4 2 3 4 3" xfId="26685" xr:uid="{00000000-0005-0000-0000-00004B680000}"/>
    <cellStyle name="Notas 2 2 4 2 3 4 4" xfId="26686" xr:uid="{00000000-0005-0000-0000-00004C680000}"/>
    <cellStyle name="Notas 2 2 4 2 3 4 5" xfId="26687" xr:uid="{00000000-0005-0000-0000-00004D680000}"/>
    <cellStyle name="Notas 2 2 4 2 3 4 6" xfId="26688" xr:uid="{00000000-0005-0000-0000-00004E680000}"/>
    <cellStyle name="Notas 2 2 4 2 3 5" xfId="26689" xr:uid="{00000000-0005-0000-0000-00004F680000}"/>
    <cellStyle name="Notas 2 2 4 2 3 5 2" xfId="26690" xr:uid="{00000000-0005-0000-0000-000050680000}"/>
    <cellStyle name="Notas 2 2 4 2 3 5 3" xfId="26691" xr:uid="{00000000-0005-0000-0000-000051680000}"/>
    <cellStyle name="Notas 2 2 4 2 3 5 4" xfId="26692" xr:uid="{00000000-0005-0000-0000-000052680000}"/>
    <cellStyle name="Notas 2 2 4 2 3 5 5" xfId="26693" xr:uid="{00000000-0005-0000-0000-000053680000}"/>
    <cellStyle name="Notas 2 2 4 2 3 5 6" xfId="26694" xr:uid="{00000000-0005-0000-0000-000054680000}"/>
    <cellStyle name="Notas 2 2 4 2 3 6" xfId="26695" xr:uid="{00000000-0005-0000-0000-000055680000}"/>
    <cellStyle name="Notas 2 2 4 2 3 6 2" xfId="26696" xr:uid="{00000000-0005-0000-0000-000056680000}"/>
    <cellStyle name="Notas 2 2 4 2 3 6 3" xfId="26697" xr:uid="{00000000-0005-0000-0000-000057680000}"/>
    <cellStyle name="Notas 2 2 4 2 3 6 4" xfId="26698" xr:uid="{00000000-0005-0000-0000-000058680000}"/>
    <cellStyle name="Notas 2 2 4 2 3 6 5" xfId="26699" xr:uid="{00000000-0005-0000-0000-000059680000}"/>
    <cellStyle name="Notas 2 2 4 2 3 6 6" xfId="26700" xr:uid="{00000000-0005-0000-0000-00005A680000}"/>
    <cellStyle name="Notas 2 2 4 2 3 7" xfId="26701" xr:uid="{00000000-0005-0000-0000-00005B680000}"/>
    <cellStyle name="Notas 2 2 4 2 3 7 2" xfId="26702" xr:uid="{00000000-0005-0000-0000-00005C680000}"/>
    <cellStyle name="Notas 2 2 4 2 3 7 3" xfId="26703" xr:uid="{00000000-0005-0000-0000-00005D680000}"/>
    <cellStyle name="Notas 2 2 4 2 3 7 4" xfId="26704" xr:uid="{00000000-0005-0000-0000-00005E680000}"/>
    <cellStyle name="Notas 2 2 4 2 3 7 5" xfId="26705" xr:uid="{00000000-0005-0000-0000-00005F680000}"/>
    <cellStyle name="Notas 2 2 4 2 3 7 6" xfId="26706" xr:uid="{00000000-0005-0000-0000-000060680000}"/>
    <cellStyle name="Notas 2 2 4 2 3 8" xfId="26707" xr:uid="{00000000-0005-0000-0000-000061680000}"/>
    <cellStyle name="Notas 2 2 4 2 3 8 2" xfId="26708" xr:uid="{00000000-0005-0000-0000-000062680000}"/>
    <cellStyle name="Notas 2 2 4 2 3 8 3" xfId="26709" xr:uid="{00000000-0005-0000-0000-000063680000}"/>
    <cellStyle name="Notas 2 2 4 2 3 8 4" xfId="26710" xr:uid="{00000000-0005-0000-0000-000064680000}"/>
    <cellStyle name="Notas 2 2 4 2 3 8 5" xfId="26711" xr:uid="{00000000-0005-0000-0000-000065680000}"/>
    <cellStyle name="Notas 2 2 4 2 3 8 6" xfId="26712" xr:uid="{00000000-0005-0000-0000-000066680000}"/>
    <cellStyle name="Notas 2 2 4 2 3 9" xfId="26713" xr:uid="{00000000-0005-0000-0000-000067680000}"/>
    <cellStyle name="Notas 2 2 4 2 4" xfId="26714" xr:uid="{00000000-0005-0000-0000-000068680000}"/>
    <cellStyle name="Notas 2 2 4 2 4 10" xfId="26715" xr:uid="{00000000-0005-0000-0000-000069680000}"/>
    <cellStyle name="Notas 2 2 4 2 4 11" xfId="26716" xr:uid="{00000000-0005-0000-0000-00006A680000}"/>
    <cellStyle name="Notas 2 2 4 2 4 12" xfId="26717" xr:uid="{00000000-0005-0000-0000-00006B680000}"/>
    <cellStyle name="Notas 2 2 4 2 4 13" xfId="26718" xr:uid="{00000000-0005-0000-0000-00006C680000}"/>
    <cellStyle name="Notas 2 2 4 2 4 14" xfId="26719" xr:uid="{00000000-0005-0000-0000-00006D680000}"/>
    <cellStyle name="Notas 2 2 4 2 4 2" xfId="26720" xr:uid="{00000000-0005-0000-0000-00006E680000}"/>
    <cellStyle name="Notas 2 2 4 2 4 2 2" xfId="26721" xr:uid="{00000000-0005-0000-0000-00006F680000}"/>
    <cellStyle name="Notas 2 2 4 2 4 2 3" xfId="26722" xr:uid="{00000000-0005-0000-0000-000070680000}"/>
    <cellStyle name="Notas 2 2 4 2 4 2 4" xfId="26723" xr:uid="{00000000-0005-0000-0000-000071680000}"/>
    <cellStyle name="Notas 2 2 4 2 4 2 5" xfId="26724" xr:uid="{00000000-0005-0000-0000-000072680000}"/>
    <cellStyle name="Notas 2 2 4 2 4 2 6" xfId="26725" xr:uid="{00000000-0005-0000-0000-000073680000}"/>
    <cellStyle name="Notas 2 2 4 2 4 3" xfId="26726" xr:uid="{00000000-0005-0000-0000-000074680000}"/>
    <cellStyle name="Notas 2 2 4 2 4 3 2" xfId="26727" xr:uid="{00000000-0005-0000-0000-000075680000}"/>
    <cellStyle name="Notas 2 2 4 2 4 3 3" xfId="26728" xr:uid="{00000000-0005-0000-0000-000076680000}"/>
    <cellStyle name="Notas 2 2 4 2 4 3 4" xfId="26729" xr:uid="{00000000-0005-0000-0000-000077680000}"/>
    <cellStyle name="Notas 2 2 4 2 4 3 5" xfId="26730" xr:uid="{00000000-0005-0000-0000-000078680000}"/>
    <cellStyle name="Notas 2 2 4 2 4 3 6" xfId="26731" xr:uid="{00000000-0005-0000-0000-000079680000}"/>
    <cellStyle name="Notas 2 2 4 2 4 4" xfId="26732" xr:uid="{00000000-0005-0000-0000-00007A680000}"/>
    <cellStyle name="Notas 2 2 4 2 4 4 2" xfId="26733" xr:uid="{00000000-0005-0000-0000-00007B680000}"/>
    <cellStyle name="Notas 2 2 4 2 4 4 3" xfId="26734" xr:uid="{00000000-0005-0000-0000-00007C680000}"/>
    <cellStyle name="Notas 2 2 4 2 4 4 4" xfId="26735" xr:uid="{00000000-0005-0000-0000-00007D680000}"/>
    <cellStyle name="Notas 2 2 4 2 4 4 5" xfId="26736" xr:uid="{00000000-0005-0000-0000-00007E680000}"/>
    <cellStyle name="Notas 2 2 4 2 4 4 6" xfId="26737" xr:uid="{00000000-0005-0000-0000-00007F680000}"/>
    <cellStyle name="Notas 2 2 4 2 4 5" xfId="26738" xr:uid="{00000000-0005-0000-0000-000080680000}"/>
    <cellStyle name="Notas 2 2 4 2 4 5 2" xfId="26739" xr:uid="{00000000-0005-0000-0000-000081680000}"/>
    <cellStyle name="Notas 2 2 4 2 4 5 3" xfId="26740" xr:uid="{00000000-0005-0000-0000-000082680000}"/>
    <cellStyle name="Notas 2 2 4 2 4 5 4" xfId="26741" xr:uid="{00000000-0005-0000-0000-000083680000}"/>
    <cellStyle name="Notas 2 2 4 2 4 5 5" xfId="26742" xr:uid="{00000000-0005-0000-0000-000084680000}"/>
    <cellStyle name="Notas 2 2 4 2 4 5 6" xfId="26743" xr:uid="{00000000-0005-0000-0000-000085680000}"/>
    <cellStyle name="Notas 2 2 4 2 4 6" xfId="26744" xr:uid="{00000000-0005-0000-0000-000086680000}"/>
    <cellStyle name="Notas 2 2 4 2 4 6 2" xfId="26745" xr:uid="{00000000-0005-0000-0000-000087680000}"/>
    <cellStyle name="Notas 2 2 4 2 4 6 3" xfId="26746" xr:uid="{00000000-0005-0000-0000-000088680000}"/>
    <cellStyle name="Notas 2 2 4 2 4 6 4" xfId="26747" xr:uid="{00000000-0005-0000-0000-000089680000}"/>
    <cellStyle name="Notas 2 2 4 2 4 6 5" xfId="26748" xr:uid="{00000000-0005-0000-0000-00008A680000}"/>
    <cellStyle name="Notas 2 2 4 2 4 6 6" xfId="26749" xr:uid="{00000000-0005-0000-0000-00008B680000}"/>
    <cellStyle name="Notas 2 2 4 2 4 7" xfId="26750" xr:uid="{00000000-0005-0000-0000-00008C680000}"/>
    <cellStyle name="Notas 2 2 4 2 4 7 2" xfId="26751" xr:uid="{00000000-0005-0000-0000-00008D680000}"/>
    <cellStyle name="Notas 2 2 4 2 4 7 3" xfId="26752" xr:uid="{00000000-0005-0000-0000-00008E680000}"/>
    <cellStyle name="Notas 2 2 4 2 4 7 4" xfId="26753" xr:uid="{00000000-0005-0000-0000-00008F680000}"/>
    <cellStyle name="Notas 2 2 4 2 4 7 5" xfId="26754" xr:uid="{00000000-0005-0000-0000-000090680000}"/>
    <cellStyle name="Notas 2 2 4 2 4 7 6" xfId="26755" xr:uid="{00000000-0005-0000-0000-000091680000}"/>
    <cellStyle name="Notas 2 2 4 2 4 8" xfId="26756" xr:uid="{00000000-0005-0000-0000-000092680000}"/>
    <cellStyle name="Notas 2 2 4 2 4 8 2" xfId="26757" xr:uid="{00000000-0005-0000-0000-000093680000}"/>
    <cellStyle name="Notas 2 2 4 2 4 8 3" xfId="26758" xr:uid="{00000000-0005-0000-0000-000094680000}"/>
    <cellStyle name="Notas 2 2 4 2 4 8 4" xfId="26759" xr:uid="{00000000-0005-0000-0000-000095680000}"/>
    <cellStyle name="Notas 2 2 4 2 4 8 5" xfId="26760" xr:uid="{00000000-0005-0000-0000-000096680000}"/>
    <cellStyle name="Notas 2 2 4 2 4 8 6" xfId="26761" xr:uid="{00000000-0005-0000-0000-000097680000}"/>
    <cellStyle name="Notas 2 2 4 2 4 9" xfId="26762" xr:uid="{00000000-0005-0000-0000-000098680000}"/>
    <cellStyle name="Notas 2 2 4 2 5" xfId="26763" xr:uid="{00000000-0005-0000-0000-000099680000}"/>
    <cellStyle name="Notas 2 2 4 2 5 10" xfId="26764" xr:uid="{00000000-0005-0000-0000-00009A680000}"/>
    <cellStyle name="Notas 2 2 4 2 5 11" xfId="26765" xr:uid="{00000000-0005-0000-0000-00009B680000}"/>
    <cellStyle name="Notas 2 2 4 2 5 12" xfId="26766" xr:uid="{00000000-0005-0000-0000-00009C680000}"/>
    <cellStyle name="Notas 2 2 4 2 5 13" xfId="26767" xr:uid="{00000000-0005-0000-0000-00009D680000}"/>
    <cellStyle name="Notas 2 2 4 2 5 14" xfId="26768" xr:uid="{00000000-0005-0000-0000-00009E680000}"/>
    <cellStyle name="Notas 2 2 4 2 5 2" xfId="26769" xr:uid="{00000000-0005-0000-0000-00009F680000}"/>
    <cellStyle name="Notas 2 2 4 2 5 2 2" xfId="26770" xr:uid="{00000000-0005-0000-0000-0000A0680000}"/>
    <cellStyle name="Notas 2 2 4 2 5 2 3" xfId="26771" xr:uid="{00000000-0005-0000-0000-0000A1680000}"/>
    <cellStyle name="Notas 2 2 4 2 5 2 4" xfId="26772" xr:uid="{00000000-0005-0000-0000-0000A2680000}"/>
    <cellStyle name="Notas 2 2 4 2 5 2 5" xfId="26773" xr:uid="{00000000-0005-0000-0000-0000A3680000}"/>
    <cellStyle name="Notas 2 2 4 2 5 2 6" xfId="26774" xr:uid="{00000000-0005-0000-0000-0000A4680000}"/>
    <cellStyle name="Notas 2 2 4 2 5 3" xfId="26775" xr:uid="{00000000-0005-0000-0000-0000A5680000}"/>
    <cellStyle name="Notas 2 2 4 2 5 3 2" xfId="26776" xr:uid="{00000000-0005-0000-0000-0000A6680000}"/>
    <cellStyle name="Notas 2 2 4 2 5 3 3" xfId="26777" xr:uid="{00000000-0005-0000-0000-0000A7680000}"/>
    <cellStyle name="Notas 2 2 4 2 5 3 4" xfId="26778" xr:uid="{00000000-0005-0000-0000-0000A8680000}"/>
    <cellStyle name="Notas 2 2 4 2 5 3 5" xfId="26779" xr:uid="{00000000-0005-0000-0000-0000A9680000}"/>
    <cellStyle name="Notas 2 2 4 2 5 3 6" xfId="26780" xr:uid="{00000000-0005-0000-0000-0000AA680000}"/>
    <cellStyle name="Notas 2 2 4 2 5 4" xfId="26781" xr:uid="{00000000-0005-0000-0000-0000AB680000}"/>
    <cellStyle name="Notas 2 2 4 2 5 4 2" xfId="26782" xr:uid="{00000000-0005-0000-0000-0000AC680000}"/>
    <cellStyle name="Notas 2 2 4 2 5 4 3" xfId="26783" xr:uid="{00000000-0005-0000-0000-0000AD680000}"/>
    <cellStyle name="Notas 2 2 4 2 5 4 4" xfId="26784" xr:uid="{00000000-0005-0000-0000-0000AE680000}"/>
    <cellStyle name="Notas 2 2 4 2 5 4 5" xfId="26785" xr:uid="{00000000-0005-0000-0000-0000AF680000}"/>
    <cellStyle name="Notas 2 2 4 2 5 4 6" xfId="26786" xr:uid="{00000000-0005-0000-0000-0000B0680000}"/>
    <cellStyle name="Notas 2 2 4 2 5 5" xfId="26787" xr:uid="{00000000-0005-0000-0000-0000B1680000}"/>
    <cellStyle name="Notas 2 2 4 2 5 5 2" xfId="26788" xr:uid="{00000000-0005-0000-0000-0000B2680000}"/>
    <cellStyle name="Notas 2 2 4 2 5 5 3" xfId="26789" xr:uid="{00000000-0005-0000-0000-0000B3680000}"/>
    <cellStyle name="Notas 2 2 4 2 5 5 4" xfId="26790" xr:uid="{00000000-0005-0000-0000-0000B4680000}"/>
    <cellStyle name="Notas 2 2 4 2 5 5 5" xfId="26791" xr:uid="{00000000-0005-0000-0000-0000B5680000}"/>
    <cellStyle name="Notas 2 2 4 2 5 5 6" xfId="26792" xr:uid="{00000000-0005-0000-0000-0000B6680000}"/>
    <cellStyle name="Notas 2 2 4 2 5 6" xfId="26793" xr:uid="{00000000-0005-0000-0000-0000B7680000}"/>
    <cellStyle name="Notas 2 2 4 2 5 6 2" xfId="26794" xr:uid="{00000000-0005-0000-0000-0000B8680000}"/>
    <cellStyle name="Notas 2 2 4 2 5 6 3" xfId="26795" xr:uid="{00000000-0005-0000-0000-0000B9680000}"/>
    <cellStyle name="Notas 2 2 4 2 5 6 4" xfId="26796" xr:uid="{00000000-0005-0000-0000-0000BA680000}"/>
    <cellStyle name="Notas 2 2 4 2 5 6 5" xfId="26797" xr:uid="{00000000-0005-0000-0000-0000BB680000}"/>
    <cellStyle name="Notas 2 2 4 2 5 6 6" xfId="26798" xr:uid="{00000000-0005-0000-0000-0000BC680000}"/>
    <cellStyle name="Notas 2 2 4 2 5 7" xfId="26799" xr:uid="{00000000-0005-0000-0000-0000BD680000}"/>
    <cellStyle name="Notas 2 2 4 2 5 7 2" xfId="26800" xr:uid="{00000000-0005-0000-0000-0000BE680000}"/>
    <cellStyle name="Notas 2 2 4 2 5 7 3" xfId="26801" xr:uid="{00000000-0005-0000-0000-0000BF680000}"/>
    <cellStyle name="Notas 2 2 4 2 5 7 4" xfId="26802" xr:uid="{00000000-0005-0000-0000-0000C0680000}"/>
    <cellStyle name="Notas 2 2 4 2 5 7 5" xfId="26803" xr:uid="{00000000-0005-0000-0000-0000C1680000}"/>
    <cellStyle name="Notas 2 2 4 2 5 7 6" xfId="26804" xr:uid="{00000000-0005-0000-0000-0000C2680000}"/>
    <cellStyle name="Notas 2 2 4 2 5 8" xfId="26805" xr:uid="{00000000-0005-0000-0000-0000C3680000}"/>
    <cellStyle name="Notas 2 2 4 2 5 8 2" xfId="26806" xr:uid="{00000000-0005-0000-0000-0000C4680000}"/>
    <cellStyle name="Notas 2 2 4 2 5 8 3" xfId="26807" xr:uid="{00000000-0005-0000-0000-0000C5680000}"/>
    <cellStyle name="Notas 2 2 4 2 5 8 4" xfId="26808" xr:uid="{00000000-0005-0000-0000-0000C6680000}"/>
    <cellStyle name="Notas 2 2 4 2 5 8 5" xfId="26809" xr:uid="{00000000-0005-0000-0000-0000C7680000}"/>
    <cellStyle name="Notas 2 2 4 2 5 8 6" xfId="26810" xr:uid="{00000000-0005-0000-0000-0000C8680000}"/>
    <cellStyle name="Notas 2 2 4 2 5 9" xfId="26811" xr:uid="{00000000-0005-0000-0000-0000C9680000}"/>
    <cellStyle name="Notas 2 2 4 2 6" xfId="26812" xr:uid="{00000000-0005-0000-0000-0000CA680000}"/>
    <cellStyle name="Notas 2 2 4 2 6 10" xfId="26813" xr:uid="{00000000-0005-0000-0000-0000CB680000}"/>
    <cellStyle name="Notas 2 2 4 2 6 11" xfId="26814" xr:uid="{00000000-0005-0000-0000-0000CC680000}"/>
    <cellStyle name="Notas 2 2 4 2 6 12" xfId="26815" xr:uid="{00000000-0005-0000-0000-0000CD680000}"/>
    <cellStyle name="Notas 2 2 4 2 6 13" xfId="26816" xr:uid="{00000000-0005-0000-0000-0000CE680000}"/>
    <cellStyle name="Notas 2 2 4 2 6 2" xfId="26817" xr:uid="{00000000-0005-0000-0000-0000CF680000}"/>
    <cellStyle name="Notas 2 2 4 2 6 2 2" xfId="26818" xr:uid="{00000000-0005-0000-0000-0000D0680000}"/>
    <cellStyle name="Notas 2 2 4 2 6 2 3" xfId="26819" xr:uid="{00000000-0005-0000-0000-0000D1680000}"/>
    <cellStyle name="Notas 2 2 4 2 6 2 4" xfId="26820" xr:uid="{00000000-0005-0000-0000-0000D2680000}"/>
    <cellStyle name="Notas 2 2 4 2 6 2 5" xfId="26821" xr:uid="{00000000-0005-0000-0000-0000D3680000}"/>
    <cellStyle name="Notas 2 2 4 2 6 2 6" xfId="26822" xr:uid="{00000000-0005-0000-0000-0000D4680000}"/>
    <cellStyle name="Notas 2 2 4 2 6 3" xfId="26823" xr:uid="{00000000-0005-0000-0000-0000D5680000}"/>
    <cellStyle name="Notas 2 2 4 2 6 3 2" xfId="26824" xr:uid="{00000000-0005-0000-0000-0000D6680000}"/>
    <cellStyle name="Notas 2 2 4 2 6 3 3" xfId="26825" xr:uid="{00000000-0005-0000-0000-0000D7680000}"/>
    <cellStyle name="Notas 2 2 4 2 6 3 4" xfId="26826" xr:uid="{00000000-0005-0000-0000-0000D8680000}"/>
    <cellStyle name="Notas 2 2 4 2 6 3 5" xfId="26827" xr:uid="{00000000-0005-0000-0000-0000D9680000}"/>
    <cellStyle name="Notas 2 2 4 2 6 3 6" xfId="26828" xr:uid="{00000000-0005-0000-0000-0000DA680000}"/>
    <cellStyle name="Notas 2 2 4 2 6 4" xfId="26829" xr:uid="{00000000-0005-0000-0000-0000DB680000}"/>
    <cellStyle name="Notas 2 2 4 2 6 4 2" xfId="26830" xr:uid="{00000000-0005-0000-0000-0000DC680000}"/>
    <cellStyle name="Notas 2 2 4 2 6 4 3" xfId="26831" xr:uid="{00000000-0005-0000-0000-0000DD680000}"/>
    <cellStyle name="Notas 2 2 4 2 6 4 4" xfId="26832" xr:uid="{00000000-0005-0000-0000-0000DE680000}"/>
    <cellStyle name="Notas 2 2 4 2 6 4 5" xfId="26833" xr:uid="{00000000-0005-0000-0000-0000DF680000}"/>
    <cellStyle name="Notas 2 2 4 2 6 4 6" xfId="26834" xr:uid="{00000000-0005-0000-0000-0000E0680000}"/>
    <cellStyle name="Notas 2 2 4 2 6 5" xfId="26835" xr:uid="{00000000-0005-0000-0000-0000E1680000}"/>
    <cellStyle name="Notas 2 2 4 2 6 5 2" xfId="26836" xr:uid="{00000000-0005-0000-0000-0000E2680000}"/>
    <cellStyle name="Notas 2 2 4 2 6 5 3" xfId="26837" xr:uid="{00000000-0005-0000-0000-0000E3680000}"/>
    <cellStyle name="Notas 2 2 4 2 6 5 4" xfId="26838" xr:uid="{00000000-0005-0000-0000-0000E4680000}"/>
    <cellStyle name="Notas 2 2 4 2 6 5 5" xfId="26839" xr:uid="{00000000-0005-0000-0000-0000E5680000}"/>
    <cellStyle name="Notas 2 2 4 2 6 5 6" xfId="26840" xr:uid="{00000000-0005-0000-0000-0000E6680000}"/>
    <cellStyle name="Notas 2 2 4 2 6 6" xfId="26841" xr:uid="{00000000-0005-0000-0000-0000E7680000}"/>
    <cellStyle name="Notas 2 2 4 2 6 6 2" xfId="26842" xr:uid="{00000000-0005-0000-0000-0000E8680000}"/>
    <cellStyle name="Notas 2 2 4 2 6 6 3" xfId="26843" xr:uid="{00000000-0005-0000-0000-0000E9680000}"/>
    <cellStyle name="Notas 2 2 4 2 6 6 4" xfId="26844" xr:uid="{00000000-0005-0000-0000-0000EA680000}"/>
    <cellStyle name="Notas 2 2 4 2 6 6 5" xfId="26845" xr:uid="{00000000-0005-0000-0000-0000EB680000}"/>
    <cellStyle name="Notas 2 2 4 2 6 6 6" xfId="26846" xr:uid="{00000000-0005-0000-0000-0000EC680000}"/>
    <cellStyle name="Notas 2 2 4 2 6 7" xfId="26847" xr:uid="{00000000-0005-0000-0000-0000ED680000}"/>
    <cellStyle name="Notas 2 2 4 2 6 7 2" xfId="26848" xr:uid="{00000000-0005-0000-0000-0000EE680000}"/>
    <cellStyle name="Notas 2 2 4 2 6 7 3" xfId="26849" xr:uid="{00000000-0005-0000-0000-0000EF680000}"/>
    <cellStyle name="Notas 2 2 4 2 6 7 4" xfId="26850" xr:uid="{00000000-0005-0000-0000-0000F0680000}"/>
    <cellStyle name="Notas 2 2 4 2 6 7 5" xfId="26851" xr:uid="{00000000-0005-0000-0000-0000F1680000}"/>
    <cellStyle name="Notas 2 2 4 2 6 7 6" xfId="26852" xr:uid="{00000000-0005-0000-0000-0000F2680000}"/>
    <cellStyle name="Notas 2 2 4 2 6 8" xfId="26853" xr:uid="{00000000-0005-0000-0000-0000F3680000}"/>
    <cellStyle name="Notas 2 2 4 2 6 8 2" xfId="26854" xr:uid="{00000000-0005-0000-0000-0000F4680000}"/>
    <cellStyle name="Notas 2 2 4 2 6 8 3" xfId="26855" xr:uid="{00000000-0005-0000-0000-0000F5680000}"/>
    <cellStyle name="Notas 2 2 4 2 6 8 4" xfId="26856" xr:uid="{00000000-0005-0000-0000-0000F6680000}"/>
    <cellStyle name="Notas 2 2 4 2 6 8 5" xfId="26857" xr:uid="{00000000-0005-0000-0000-0000F7680000}"/>
    <cellStyle name="Notas 2 2 4 2 6 8 6" xfId="26858" xr:uid="{00000000-0005-0000-0000-0000F8680000}"/>
    <cellStyle name="Notas 2 2 4 2 6 9" xfId="26859" xr:uid="{00000000-0005-0000-0000-0000F9680000}"/>
    <cellStyle name="Notas 2 2 4 2 7" xfId="26860" xr:uid="{00000000-0005-0000-0000-0000FA680000}"/>
    <cellStyle name="Notas 2 2 4 2 7 10" xfId="26861" xr:uid="{00000000-0005-0000-0000-0000FB680000}"/>
    <cellStyle name="Notas 2 2 4 2 7 11" xfId="26862" xr:uid="{00000000-0005-0000-0000-0000FC680000}"/>
    <cellStyle name="Notas 2 2 4 2 7 12" xfId="26863" xr:uid="{00000000-0005-0000-0000-0000FD680000}"/>
    <cellStyle name="Notas 2 2 4 2 7 13" xfId="26864" xr:uid="{00000000-0005-0000-0000-0000FE680000}"/>
    <cellStyle name="Notas 2 2 4 2 7 2" xfId="26865" xr:uid="{00000000-0005-0000-0000-0000FF680000}"/>
    <cellStyle name="Notas 2 2 4 2 7 2 2" xfId="26866" xr:uid="{00000000-0005-0000-0000-000000690000}"/>
    <cellStyle name="Notas 2 2 4 2 7 2 3" xfId="26867" xr:uid="{00000000-0005-0000-0000-000001690000}"/>
    <cellStyle name="Notas 2 2 4 2 7 2 4" xfId="26868" xr:uid="{00000000-0005-0000-0000-000002690000}"/>
    <cellStyle name="Notas 2 2 4 2 7 2 5" xfId="26869" xr:uid="{00000000-0005-0000-0000-000003690000}"/>
    <cellStyle name="Notas 2 2 4 2 7 2 6" xfId="26870" xr:uid="{00000000-0005-0000-0000-000004690000}"/>
    <cellStyle name="Notas 2 2 4 2 7 3" xfId="26871" xr:uid="{00000000-0005-0000-0000-000005690000}"/>
    <cellStyle name="Notas 2 2 4 2 7 3 2" xfId="26872" xr:uid="{00000000-0005-0000-0000-000006690000}"/>
    <cellStyle name="Notas 2 2 4 2 7 3 3" xfId="26873" xr:uid="{00000000-0005-0000-0000-000007690000}"/>
    <cellStyle name="Notas 2 2 4 2 7 3 4" xfId="26874" xr:uid="{00000000-0005-0000-0000-000008690000}"/>
    <cellStyle name="Notas 2 2 4 2 7 3 5" xfId="26875" xr:uid="{00000000-0005-0000-0000-000009690000}"/>
    <cellStyle name="Notas 2 2 4 2 7 3 6" xfId="26876" xr:uid="{00000000-0005-0000-0000-00000A690000}"/>
    <cellStyle name="Notas 2 2 4 2 7 4" xfId="26877" xr:uid="{00000000-0005-0000-0000-00000B690000}"/>
    <cellStyle name="Notas 2 2 4 2 7 4 2" xfId="26878" xr:uid="{00000000-0005-0000-0000-00000C690000}"/>
    <cellStyle name="Notas 2 2 4 2 7 4 3" xfId="26879" xr:uid="{00000000-0005-0000-0000-00000D690000}"/>
    <cellStyle name="Notas 2 2 4 2 7 4 4" xfId="26880" xr:uid="{00000000-0005-0000-0000-00000E690000}"/>
    <cellStyle name="Notas 2 2 4 2 7 4 5" xfId="26881" xr:uid="{00000000-0005-0000-0000-00000F690000}"/>
    <cellStyle name="Notas 2 2 4 2 7 4 6" xfId="26882" xr:uid="{00000000-0005-0000-0000-000010690000}"/>
    <cellStyle name="Notas 2 2 4 2 7 5" xfId="26883" xr:uid="{00000000-0005-0000-0000-000011690000}"/>
    <cellStyle name="Notas 2 2 4 2 7 5 2" xfId="26884" xr:uid="{00000000-0005-0000-0000-000012690000}"/>
    <cellStyle name="Notas 2 2 4 2 7 5 3" xfId="26885" xr:uid="{00000000-0005-0000-0000-000013690000}"/>
    <cellStyle name="Notas 2 2 4 2 7 5 4" xfId="26886" xr:uid="{00000000-0005-0000-0000-000014690000}"/>
    <cellStyle name="Notas 2 2 4 2 7 5 5" xfId="26887" xr:uid="{00000000-0005-0000-0000-000015690000}"/>
    <cellStyle name="Notas 2 2 4 2 7 5 6" xfId="26888" xr:uid="{00000000-0005-0000-0000-000016690000}"/>
    <cellStyle name="Notas 2 2 4 2 7 6" xfId="26889" xr:uid="{00000000-0005-0000-0000-000017690000}"/>
    <cellStyle name="Notas 2 2 4 2 7 6 2" xfId="26890" xr:uid="{00000000-0005-0000-0000-000018690000}"/>
    <cellStyle name="Notas 2 2 4 2 7 6 3" xfId="26891" xr:uid="{00000000-0005-0000-0000-000019690000}"/>
    <cellStyle name="Notas 2 2 4 2 7 6 4" xfId="26892" xr:uid="{00000000-0005-0000-0000-00001A690000}"/>
    <cellStyle name="Notas 2 2 4 2 7 6 5" xfId="26893" xr:uid="{00000000-0005-0000-0000-00001B690000}"/>
    <cellStyle name="Notas 2 2 4 2 7 6 6" xfId="26894" xr:uid="{00000000-0005-0000-0000-00001C690000}"/>
    <cellStyle name="Notas 2 2 4 2 7 7" xfId="26895" xr:uid="{00000000-0005-0000-0000-00001D690000}"/>
    <cellStyle name="Notas 2 2 4 2 7 7 2" xfId="26896" xr:uid="{00000000-0005-0000-0000-00001E690000}"/>
    <cellStyle name="Notas 2 2 4 2 7 7 3" xfId="26897" xr:uid="{00000000-0005-0000-0000-00001F690000}"/>
    <cellStyle name="Notas 2 2 4 2 7 7 4" xfId="26898" xr:uid="{00000000-0005-0000-0000-000020690000}"/>
    <cellStyle name="Notas 2 2 4 2 7 7 5" xfId="26899" xr:uid="{00000000-0005-0000-0000-000021690000}"/>
    <cellStyle name="Notas 2 2 4 2 7 7 6" xfId="26900" xr:uid="{00000000-0005-0000-0000-000022690000}"/>
    <cellStyle name="Notas 2 2 4 2 7 8" xfId="26901" xr:uid="{00000000-0005-0000-0000-000023690000}"/>
    <cellStyle name="Notas 2 2 4 2 7 8 2" xfId="26902" xr:uid="{00000000-0005-0000-0000-000024690000}"/>
    <cellStyle name="Notas 2 2 4 2 7 8 3" xfId="26903" xr:uid="{00000000-0005-0000-0000-000025690000}"/>
    <cellStyle name="Notas 2 2 4 2 7 8 4" xfId="26904" xr:uid="{00000000-0005-0000-0000-000026690000}"/>
    <cellStyle name="Notas 2 2 4 2 7 8 5" xfId="26905" xr:uid="{00000000-0005-0000-0000-000027690000}"/>
    <cellStyle name="Notas 2 2 4 2 7 8 6" xfId="26906" xr:uid="{00000000-0005-0000-0000-000028690000}"/>
    <cellStyle name="Notas 2 2 4 2 7 9" xfId="26907" xr:uid="{00000000-0005-0000-0000-000029690000}"/>
    <cellStyle name="Notas 2 2 4 2 8" xfId="26908" xr:uid="{00000000-0005-0000-0000-00002A690000}"/>
    <cellStyle name="Notas 2 2 4 2 8 2" xfId="26909" xr:uid="{00000000-0005-0000-0000-00002B690000}"/>
    <cellStyle name="Notas 2 2 4 2 8 3" xfId="26910" xr:uid="{00000000-0005-0000-0000-00002C690000}"/>
    <cellStyle name="Notas 2 2 4 2 8 4" xfId="26911" xr:uid="{00000000-0005-0000-0000-00002D690000}"/>
    <cellStyle name="Notas 2 2 4 2 8 5" xfId="26912" xr:uid="{00000000-0005-0000-0000-00002E690000}"/>
    <cellStyle name="Notas 2 2 4 2 8 6" xfId="26913" xr:uid="{00000000-0005-0000-0000-00002F690000}"/>
    <cellStyle name="Notas 2 2 4 2 9" xfId="26914" xr:uid="{00000000-0005-0000-0000-000030690000}"/>
    <cellStyle name="Notas 2 2 4 2 9 2" xfId="26915" xr:uid="{00000000-0005-0000-0000-000031690000}"/>
    <cellStyle name="Notas 2 2 4 2 9 3" xfId="26916" xr:uid="{00000000-0005-0000-0000-000032690000}"/>
    <cellStyle name="Notas 2 2 4 2 9 4" xfId="26917" xr:uid="{00000000-0005-0000-0000-000033690000}"/>
    <cellStyle name="Notas 2 2 4 2 9 5" xfId="26918" xr:uid="{00000000-0005-0000-0000-000034690000}"/>
    <cellStyle name="Notas 2 2 4 2 9 6" xfId="26919" xr:uid="{00000000-0005-0000-0000-000035690000}"/>
    <cellStyle name="Notas 2 2 4 20" xfId="26920" xr:uid="{00000000-0005-0000-0000-000036690000}"/>
    <cellStyle name="Notas 2 2 4 21" xfId="26921" xr:uid="{00000000-0005-0000-0000-000037690000}"/>
    <cellStyle name="Notas 2 2 4 3" xfId="26922" xr:uid="{00000000-0005-0000-0000-000038690000}"/>
    <cellStyle name="Notas 2 2 4 3 10" xfId="26923" xr:uid="{00000000-0005-0000-0000-000039690000}"/>
    <cellStyle name="Notas 2 2 4 3 11" xfId="26924" xr:uid="{00000000-0005-0000-0000-00003A690000}"/>
    <cellStyle name="Notas 2 2 4 3 12" xfId="26925" xr:uid="{00000000-0005-0000-0000-00003B690000}"/>
    <cellStyle name="Notas 2 2 4 3 13" xfId="26926" xr:uid="{00000000-0005-0000-0000-00003C690000}"/>
    <cellStyle name="Notas 2 2 4 3 14" xfId="26927" xr:uid="{00000000-0005-0000-0000-00003D690000}"/>
    <cellStyle name="Notas 2 2 4 3 15" xfId="26928" xr:uid="{00000000-0005-0000-0000-00003E690000}"/>
    <cellStyle name="Notas 2 2 4 3 2" xfId="26929" xr:uid="{00000000-0005-0000-0000-00003F690000}"/>
    <cellStyle name="Notas 2 2 4 3 2 10" xfId="26930" xr:uid="{00000000-0005-0000-0000-000040690000}"/>
    <cellStyle name="Notas 2 2 4 3 2 11" xfId="26931" xr:uid="{00000000-0005-0000-0000-000041690000}"/>
    <cellStyle name="Notas 2 2 4 3 2 12" xfId="26932" xr:uid="{00000000-0005-0000-0000-000042690000}"/>
    <cellStyle name="Notas 2 2 4 3 2 13" xfId="26933" xr:uid="{00000000-0005-0000-0000-000043690000}"/>
    <cellStyle name="Notas 2 2 4 3 2 14" xfId="26934" xr:uid="{00000000-0005-0000-0000-000044690000}"/>
    <cellStyle name="Notas 2 2 4 3 2 2" xfId="26935" xr:uid="{00000000-0005-0000-0000-000045690000}"/>
    <cellStyle name="Notas 2 2 4 3 2 2 2" xfId="26936" xr:uid="{00000000-0005-0000-0000-000046690000}"/>
    <cellStyle name="Notas 2 2 4 3 2 2 3" xfId="26937" xr:uid="{00000000-0005-0000-0000-000047690000}"/>
    <cellStyle name="Notas 2 2 4 3 2 2 4" xfId="26938" xr:uid="{00000000-0005-0000-0000-000048690000}"/>
    <cellStyle name="Notas 2 2 4 3 2 2 5" xfId="26939" xr:uid="{00000000-0005-0000-0000-000049690000}"/>
    <cellStyle name="Notas 2 2 4 3 2 2 6" xfId="26940" xr:uid="{00000000-0005-0000-0000-00004A690000}"/>
    <cellStyle name="Notas 2 2 4 3 2 3" xfId="26941" xr:uid="{00000000-0005-0000-0000-00004B690000}"/>
    <cellStyle name="Notas 2 2 4 3 2 3 2" xfId="26942" xr:uid="{00000000-0005-0000-0000-00004C690000}"/>
    <cellStyle name="Notas 2 2 4 3 2 3 3" xfId="26943" xr:uid="{00000000-0005-0000-0000-00004D690000}"/>
    <cellStyle name="Notas 2 2 4 3 2 3 4" xfId="26944" xr:uid="{00000000-0005-0000-0000-00004E690000}"/>
    <cellStyle name="Notas 2 2 4 3 2 3 5" xfId="26945" xr:uid="{00000000-0005-0000-0000-00004F690000}"/>
    <cellStyle name="Notas 2 2 4 3 2 3 6" xfId="26946" xr:uid="{00000000-0005-0000-0000-000050690000}"/>
    <cellStyle name="Notas 2 2 4 3 2 4" xfId="26947" xr:uid="{00000000-0005-0000-0000-000051690000}"/>
    <cellStyle name="Notas 2 2 4 3 2 4 2" xfId="26948" xr:uid="{00000000-0005-0000-0000-000052690000}"/>
    <cellStyle name="Notas 2 2 4 3 2 4 3" xfId="26949" xr:uid="{00000000-0005-0000-0000-000053690000}"/>
    <cellStyle name="Notas 2 2 4 3 2 4 4" xfId="26950" xr:uid="{00000000-0005-0000-0000-000054690000}"/>
    <cellStyle name="Notas 2 2 4 3 2 4 5" xfId="26951" xr:uid="{00000000-0005-0000-0000-000055690000}"/>
    <cellStyle name="Notas 2 2 4 3 2 4 6" xfId="26952" xr:uid="{00000000-0005-0000-0000-000056690000}"/>
    <cellStyle name="Notas 2 2 4 3 2 5" xfId="26953" xr:uid="{00000000-0005-0000-0000-000057690000}"/>
    <cellStyle name="Notas 2 2 4 3 2 5 2" xfId="26954" xr:uid="{00000000-0005-0000-0000-000058690000}"/>
    <cellStyle name="Notas 2 2 4 3 2 5 3" xfId="26955" xr:uid="{00000000-0005-0000-0000-000059690000}"/>
    <cellStyle name="Notas 2 2 4 3 2 5 4" xfId="26956" xr:uid="{00000000-0005-0000-0000-00005A690000}"/>
    <cellStyle name="Notas 2 2 4 3 2 5 5" xfId="26957" xr:uid="{00000000-0005-0000-0000-00005B690000}"/>
    <cellStyle name="Notas 2 2 4 3 2 5 6" xfId="26958" xr:uid="{00000000-0005-0000-0000-00005C690000}"/>
    <cellStyle name="Notas 2 2 4 3 2 6" xfId="26959" xr:uid="{00000000-0005-0000-0000-00005D690000}"/>
    <cellStyle name="Notas 2 2 4 3 2 6 2" xfId="26960" xr:uid="{00000000-0005-0000-0000-00005E690000}"/>
    <cellStyle name="Notas 2 2 4 3 2 6 3" xfId="26961" xr:uid="{00000000-0005-0000-0000-00005F690000}"/>
    <cellStyle name="Notas 2 2 4 3 2 6 4" xfId="26962" xr:uid="{00000000-0005-0000-0000-000060690000}"/>
    <cellStyle name="Notas 2 2 4 3 2 6 5" xfId="26963" xr:uid="{00000000-0005-0000-0000-000061690000}"/>
    <cellStyle name="Notas 2 2 4 3 2 6 6" xfId="26964" xr:uid="{00000000-0005-0000-0000-000062690000}"/>
    <cellStyle name="Notas 2 2 4 3 2 7" xfId="26965" xr:uid="{00000000-0005-0000-0000-000063690000}"/>
    <cellStyle name="Notas 2 2 4 3 2 7 2" xfId="26966" xr:uid="{00000000-0005-0000-0000-000064690000}"/>
    <cellStyle name="Notas 2 2 4 3 2 7 3" xfId="26967" xr:uid="{00000000-0005-0000-0000-000065690000}"/>
    <cellStyle name="Notas 2 2 4 3 2 7 4" xfId="26968" xr:uid="{00000000-0005-0000-0000-000066690000}"/>
    <cellStyle name="Notas 2 2 4 3 2 7 5" xfId="26969" xr:uid="{00000000-0005-0000-0000-000067690000}"/>
    <cellStyle name="Notas 2 2 4 3 2 7 6" xfId="26970" xr:uid="{00000000-0005-0000-0000-000068690000}"/>
    <cellStyle name="Notas 2 2 4 3 2 8" xfId="26971" xr:uid="{00000000-0005-0000-0000-000069690000}"/>
    <cellStyle name="Notas 2 2 4 3 2 8 2" xfId="26972" xr:uid="{00000000-0005-0000-0000-00006A690000}"/>
    <cellStyle name="Notas 2 2 4 3 2 8 3" xfId="26973" xr:uid="{00000000-0005-0000-0000-00006B690000}"/>
    <cellStyle name="Notas 2 2 4 3 2 8 4" xfId="26974" xr:uid="{00000000-0005-0000-0000-00006C690000}"/>
    <cellStyle name="Notas 2 2 4 3 2 8 5" xfId="26975" xr:uid="{00000000-0005-0000-0000-00006D690000}"/>
    <cellStyle name="Notas 2 2 4 3 2 8 6" xfId="26976" xr:uid="{00000000-0005-0000-0000-00006E690000}"/>
    <cellStyle name="Notas 2 2 4 3 2 9" xfId="26977" xr:uid="{00000000-0005-0000-0000-00006F690000}"/>
    <cellStyle name="Notas 2 2 4 3 3" xfId="26978" xr:uid="{00000000-0005-0000-0000-000070690000}"/>
    <cellStyle name="Notas 2 2 4 3 3 2" xfId="26979" xr:uid="{00000000-0005-0000-0000-000071690000}"/>
    <cellStyle name="Notas 2 2 4 3 3 3" xfId="26980" xr:uid="{00000000-0005-0000-0000-000072690000}"/>
    <cellStyle name="Notas 2 2 4 3 3 4" xfId="26981" xr:uid="{00000000-0005-0000-0000-000073690000}"/>
    <cellStyle name="Notas 2 2 4 3 3 5" xfId="26982" xr:uid="{00000000-0005-0000-0000-000074690000}"/>
    <cellStyle name="Notas 2 2 4 3 3 6" xfId="26983" xr:uid="{00000000-0005-0000-0000-000075690000}"/>
    <cellStyle name="Notas 2 2 4 3 4" xfId="26984" xr:uid="{00000000-0005-0000-0000-000076690000}"/>
    <cellStyle name="Notas 2 2 4 3 4 2" xfId="26985" xr:uid="{00000000-0005-0000-0000-000077690000}"/>
    <cellStyle name="Notas 2 2 4 3 4 3" xfId="26986" xr:uid="{00000000-0005-0000-0000-000078690000}"/>
    <cellStyle name="Notas 2 2 4 3 4 4" xfId="26987" xr:uid="{00000000-0005-0000-0000-000079690000}"/>
    <cellStyle name="Notas 2 2 4 3 4 5" xfId="26988" xr:uid="{00000000-0005-0000-0000-00007A690000}"/>
    <cellStyle name="Notas 2 2 4 3 4 6" xfId="26989" xr:uid="{00000000-0005-0000-0000-00007B690000}"/>
    <cellStyle name="Notas 2 2 4 3 5" xfId="26990" xr:uid="{00000000-0005-0000-0000-00007C690000}"/>
    <cellStyle name="Notas 2 2 4 3 5 2" xfId="26991" xr:uid="{00000000-0005-0000-0000-00007D690000}"/>
    <cellStyle name="Notas 2 2 4 3 5 3" xfId="26992" xr:uid="{00000000-0005-0000-0000-00007E690000}"/>
    <cellStyle name="Notas 2 2 4 3 5 4" xfId="26993" xr:uid="{00000000-0005-0000-0000-00007F690000}"/>
    <cellStyle name="Notas 2 2 4 3 5 5" xfId="26994" xr:uid="{00000000-0005-0000-0000-000080690000}"/>
    <cellStyle name="Notas 2 2 4 3 5 6" xfId="26995" xr:uid="{00000000-0005-0000-0000-000081690000}"/>
    <cellStyle name="Notas 2 2 4 3 6" xfId="26996" xr:uid="{00000000-0005-0000-0000-000082690000}"/>
    <cellStyle name="Notas 2 2 4 3 6 2" xfId="26997" xr:uid="{00000000-0005-0000-0000-000083690000}"/>
    <cellStyle name="Notas 2 2 4 3 6 3" xfId="26998" xr:uid="{00000000-0005-0000-0000-000084690000}"/>
    <cellStyle name="Notas 2 2 4 3 6 4" xfId="26999" xr:uid="{00000000-0005-0000-0000-000085690000}"/>
    <cellStyle name="Notas 2 2 4 3 6 5" xfId="27000" xr:uid="{00000000-0005-0000-0000-000086690000}"/>
    <cellStyle name="Notas 2 2 4 3 6 6" xfId="27001" xr:uid="{00000000-0005-0000-0000-000087690000}"/>
    <cellStyle name="Notas 2 2 4 3 7" xfId="27002" xr:uid="{00000000-0005-0000-0000-000088690000}"/>
    <cellStyle name="Notas 2 2 4 3 7 2" xfId="27003" xr:uid="{00000000-0005-0000-0000-000089690000}"/>
    <cellStyle name="Notas 2 2 4 3 7 3" xfId="27004" xr:uid="{00000000-0005-0000-0000-00008A690000}"/>
    <cellStyle name="Notas 2 2 4 3 7 4" xfId="27005" xr:uid="{00000000-0005-0000-0000-00008B690000}"/>
    <cellStyle name="Notas 2 2 4 3 7 5" xfId="27006" xr:uid="{00000000-0005-0000-0000-00008C690000}"/>
    <cellStyle name="Notas 2 2 4 3 7 6" xfId="27007" xr:uid="{00000000-0005-0000-0000-00008D690000}"/>
    <cellStyle name="Notas 2 2 4 3 8" xfId="27008" xr:uid="{00000000-0005-0000-0000-00008E690000}"/>
    <cellStyle name="Notas 2 2 4 3 8 2" xfId="27009" xr:uid="{00000000-0005-0000-0000-00008F690000}"/>
    <cellStyle name="Notas 2 2 4 3 8 3" xfId="27010" xr:uid="{00000000-0005-0000-0000-000090690000}"/>
    <cellStyle name="Notas 2 2 4 3 8 4" xfId="27011" xr:uid="{00000000-0005-0000-0000-000091690000}"/>
    <cellStyle name="Notas 2 2 4 3 8 5" xfId="27012" xr:uid="{00000000-0005-0000-0000-000092690000}"/>
    <cellStyle name="Notas 2 2 4 3 8 6" xfId="27013" xr:uid="{00000000-0005-0000-0000-000093690000}"/>
    <cellStyle name="Notas 2 2 4 3 9" xfId="27014" xr:uid="{00000000-0005-0000-0000-000094690000}"/>
    <cellStyle name="Notas 2 2 4 3 9 2" xfId="27015" xr:uid="{00000000-0005-0000-0000-000095690000}"/>
    <cellStyle name="Notas 2 2 4 3 9 3" xfId="27016" xr:uid="{00000000-0005-0000-0000-000096690000}"/>
    <cellStyle name="Notas 2 2 4 3 9 4" xfId="27017" xr:uid="{00000000-0005-0000-0000-000097690000}"/>
    <cellStyle name="Notas 2 2 4 3 9 5" xfId="27018" xr:uid="{00000000-0005-0000-0000-000098690000}"/>
    <cellStyle name="Notas 2 2 4 3 9 6" xfId="27019" xr:uid="{00000000-0005-0000-0000-000099690000}"/>
    <cellStyle name="Notas 2 2 4 4" xfId="27020" xr:uid="{00000000-0005-0000-0000-00009A690000}"/>
    <cellStyle name="Notas 2 2 4 4 10" xfId="27021" xr:uid="{00000000-0005-0000-0000-00009B690000}"/>
    <cellStyle name="Notas 2 2 4 4 11" xfId="27022" xr:uid="{00000000-0005-0000-0000-00009C690000}"/>
    <cellStyle name="Notas 2 2 4 4 12" xfId="27023" xr:uid="{00000000-0005-0000-0000-00009D690000}"/>
    <cellStyle name="Notas 2 2 4 4 13" xfId="27024" xr:uid="{00000000-0005-0000-0000-00009E690000}"/>
    <cellStyle name="Notas 2 2 4 4 14" xfId="27025" xr:uid="{00000000-0005-0000-0000-00009F690000}"/>
    <cellStyle name="Notas 2 2 4 4 2" xfId="27026" xr:uid="{00000000-0005-0000-0000-0000A0690000}"/>
    <cellStyle name="Notas 2 2 4 4 2 2" xfId="27027" xr:uid="{00000000-0005-0000-0000-0000A1690000}"/>
    <cellStyle name="Notas 2 2 4 4 2 3" xfId="27028" xr:uid="{00000000-0005-0000-0000-0000A2690000}"/>
    <cellStyle name="Notas 2 2 4 4 2 4" xfId="27029" xr:uid="{00000000-0005-0000-0000-0000A3690000}"/>
    <cellStyle name="Notas 2 2 4 4 2 5" xfId="27030" xr:uid="{00000000-0005-0000-0000-0000A4690000}"/>
    <cellStyle name="Notas 2 2 4 4 2 6" xfId="27031" xr:uid="{00000000-0005-0000-0000-0000A5690000}"/>
    <cellStyle name="Notas 2 2 4 4 2 7" xfId="27032" xr:uid="{00000000-0005-0000-0000-0000A6690000}"/>
    <cellStyle name="Notas 2 2 4 4 3" xfId="27033" xr:uid="{00000000-0005-0000-0000-0000A7690000}"/>
    <cellStyle name="Notas 2 2 4 4 3 2" xfId="27034" xr:uid="{00000000-0005-0000-0000-0000A8690000}"/>
    <cellStyle name="Notas 2 2 4 4 3 3" xfId="27035" xr:uid="{00000000-0005-0000-0000-0000A9690000}"/>
    <cellStyle name="Notas 2 2 4 4 3 4" xfId="27036" xr:uid="{00000000-0005-0000-0000-0000AA690000}"/>
    <cellStyle name="Notas 2 2 4 4 3 5" xfId="27037" xr:uid="{00000000-0005-0000-0000-0000AB690000}"/>
    <cellStyle name="Notas 2 2 4 4 3 6" xfId="27038" xr:uid="{00000000-0005-0000-0000-0000AC690000}"/>
    <cellStyle name="Notas 2 2 4 4 4" xfId="27039" xr:uid="{00000000-0005-0000-0000-0000AD690000}"/>
    <cellStyle name="Notas 2 2 4 4 4 2" xfId="27040" xr:uid="{00000000-0005-0000-0000-0000AE690000}"/>
    <cellStyle name="Notas 2 2 4 4 4 3" xfId="27041" xr:uid="{00000000-0005-0000-0000-0000AF690000}"/>
    <cellStyle name="Notas 2 2 4 4 4 4" xfId="27042" xr:uid="{00000000-0005-0000-0000-0000B0690000}"/>
    <cellStyle name="Notas 2 2 4 4 4 5" xfId="27043" xr:uid="{00000000-0005-0000-0000-0000B1690000}"/>
    <cellStyle name="Notas 2 2 4 4 4 6" xfId="27044" xr:uid="{00000000-0005-0000-0000-0000B2690000}"/>
    <cellStyle name="Notas 2 2 4 4 5" xfId="27045" xr:uid="{00000000-0005-0000-0000-0000B3690000}"/>
    <cellStyle name="Notas 2 2 4 4 5 2" xfId="27046" xr:uid="{00000000-0005-0000-0000-0000B4690000}"/>
    <cellStyle name="Notas 2 2 4 4 5 3" xfId="27047" xr:uid="{00000000-0005-0000-0000-0000B5690000}"/>
    <cellStyle name="Notas 2 2 4 4 5 4" xfId="27048" xr:uid="{00000000-0005-0000-0000-0000B6690000}"/>
    <cellStyle name="Notas 2 2 4 4 5 5" xfId="27049" xr:uid="{00000000-0005-0000-0000-0000B7690000}"/>
    <cellStyle name="Notas 2 2 4 4 5 6" xfId="27050" xr:uid="{00000000-0005-0000-0000-0000B8690000}"/>
    <cellStyle name="Notas 2 2 4 4 6" xfId="27051" xr:uid="{00000000-0005-0000-0000-0000B9690000}"/>
    <cellStyle name="Notas 2 2 4 4 6 2" xfId="27052" xr:uid="{00000000-0005-0000-0000-0000BA690000}"/>
    <cellStyle name="Notas 2 2 4 4 6 3" xfId="27053" xr:uid="{00000000-0005-0000-0000-0000BB690000}"/>
    <cellStyle name="Notas 2 2 4 4 6 4" xfId="27054" xr:uid="{00000000-0005-0000-0000-0000BC690000}"/>
    <cellStyle name="Notas 2 2 4 4 6 5" xfId="27055" xr:uid="{00000000-0005-0000-0000-0000BD690000}"/>
    <cellStyle name="Notas 2 2 4 4 6 6" xfId="27056" xr:uid="{00000000-0005-0000-0000-0000BE690000}"/>
    <cellStyle name="Notas 2 2 4 4 7" xfId="27057" xr:uid="{00000000-0005-0000-0000-0000BF690000}"/>
    <cellStyle name="Notas 2 2 4 4 7 2" xfId="27058" xr:uid="{00000000-0005-0000-0000-0000C0690000}"/>
    <cellStyle name="Notas 2 2 4 4 7 3" xfId="27059" xr:uid="{00000000-0005-0000-0000-0000C1690000}"/>
    <cellStyle name="Notas 2 2 4 4 7 4" xfId="27060" xr:uid="{00000000-0005-0000-0000-0000C2690000}"/>
    <cellStyle name="Notas 2 2 4 4 7 5" xfId="27061" xr:uid="{00000000-0005-0000-0000-0000C3690000}"/>
    <cellStyle name="Notas 2 2 4 4 7 6" xfId="27062" xr:uid="{00000000-0005-0000-0000-0000C4690000}"/>
    <cellStyle name="Notas 2 2 4 4 8" xfId="27063" xr:uid="{00000000-0005-0000-0000-0000C5690000}"/>
    <cellStyle name="Notas 2 2 4 4 8 2" xfId="27064" xr:uid="{00000000-0005-0000-0000-0000C6690000}"/>
    <cellStyle name="Notas 2 2 4 4 8 3" xfId="27065" xr:uid="{00000000-0005-0000-0000-0000C7690000}"/>
    <cellStyle name="Notas 2 2 4 4 8 4" xfId="27066" xr:uid="{00000000-0005-0000-0000-0000C8690000}"/>
    <cellStyle name="Notas 2 2 4 4 8 5" xfId="27067" xr:uid="{00000000-0005-0000-0000-0000C9690000}"/>
    <cellStyle name="Notas 2 2 4 4 8 6" xfId="27068" xr:uid="{00000000-0005-0000-0000-0000CA690000}"/>
    <cellStyle name="Notas 2 2 4 4 9" xfId="27069" xr:uid="{00000000-0005-0000-0000-0000CB690000}"/>
    <cellStyle name="Notas 2 2 4 5" xfId="27070" xr:uid="{00000000-0005-0000-0000-0000CC690000}"/>
    <cellStyle name="Notas 2 2 4 5 10" xfId="27071" xr:uid="{00000000-0005-0000-0000-0000CD690000}"/>
    <cellStyle name="Notas 2 2 4 5 11" xfId="27072" xr:uid="{00000000-0005-0000-0000-0000CE690000}"/>
    <cellStyle name="Notas 2 2 4 5 12" xfId="27073" xr:uid="{00000000-0005-0000-0000-0000CF690000}"/>
    <cellStyle name="Notas 2 2 4 5 13" xfId="27074" xr:uid="{00000000-0005-0000-0000-0000D0690000}"/>
    <cellStyle name="Notas 2 2 4 5 14" xfId="27075" xr:uid="{00000000-0005-0000-0000-0000D1690000}"/>
    <cellStyle name="Notas 2 2 4 5 2" xfId="27076" xr:uid="{00000000-0005-0000-0000-0000D2690000}"/>
    <cellStyle name="Notas 2 2 4 5 2 2" xfId="27077" xr:uid="{00000000-0005-0000-0000-0000D3690000}"/>
    <cellStyle name="Notas 2 2 4 5 2 3" xfId="27078" xr:uid="{00000000-0005-0000-0000-0000D4690000}"/>
    <cellStyle name="Notas 2 2 4 5 2 4" xfId="27079" xr:uid="{00000000-0005-0000-0000-0000D5690000}"/>
    <cellStyle name="Notas 2 2 4 5 2 5" xfId="27080" xr:uid="{00000000-0005-0000-0000-0000D6690000}"/>
    <cellStyle name="Notas 2 2 4 5 2 6" xfId="27081" xr:uid="{00000000-0005-0000-0000-0000D7690000}"/>
    <cellStyle name="Notas 2 2 4 5 3" xfId="27082" xr:uid="{00000000-0005-0000-0000-0000D8690000}"/>
    <cellStyle name="Notas 2 2 4 5 3 2" xfId="27083" xr:uid="{00000000-0005-0000-0000-0000D9690000}"/>
    <cellStyle name="Notas 2 2 4 5 3 3" xfId="27084" xr:uid="{00000000-0005-0000-0000-0000DA690000}"/>
    <cellStyle name="Notas 2 2 4 5 3 4" xfId="27085" xr:uid="{00000000-0005-0000-0000-0000DB690000}"/>
    <cellStyle name="Notas 2 2 4 5 3 5" xfId="27086" xr:uid="{00000000-0005-0000-0000-0000DC690000}"/>
    <cellStyle name="Notas 2 2 4 5 3 6" xfId="27087" xr:uid="{00000000-0005-0000-0000-0000DD690000}"/>
    <cellStyle name="Notas 2 2 4 5 4" xfId="27088" xr:uid="{00000000-0005-0000-0000-0000DE690000}"/>
    <cellStyle name="Notas 2 2 4 5 4 2" xfId="27089" xr:uid="{00000000-0005-0000-0000-0000DF690000}"/>
    <cellStyle name="Notas 2 2 4 5 4 3" xfId="27090" xr:uid="{00000000-0005-0000-0000-0000E0690000}"/>
    <cellStyle name="Notas 2 2 4 5 4 4" xfId="27091" xr:uid="{00000000-0005-0000-0000-0000E1690000}"/>
    <cellStyle name="Notas 2 2 4 5 4 5" xfId="27092" xr:uid="{00000000-0005-0000-0000-0000E2690000}"/>
    <cellStyle name="Notas 2 2 4 5 4 6" xfId="27093" xr:uid="{00000000-0005-0000-0000-0000E3690000}"/>
    <cellStyle name="Notas 2 2 4 5 5" xfId="27094" xr:uid="{00000000-0005-0000-0000-0000E4690000}"/>
    <cellStyle name="Notas 2 2 4 5 5 2" xfId="27095" xr:uid="{00000000-0005-0000-0000-0000E5690000}"/>
    <cellStyle name="Notas 2 2 4 5 5 3" xfId="27096" xr:uid="{00000000-0005-0000-0000-0000E6690000}"/>
    <cellStyle name="Notas 2 2 4 5 5 4" xfId="27097" xr:uid="{00000000-0005-0000-0000-0000E7690000}"/>
    <cellStyle name="Notas 2 2 4 5 5 5" xfId="27098" xr:uid="{00000000-0005-0000-0000-0000E8690000}"/>
    <cellStyle name="Notas 2 2 4 5 5 6" xfId="27099" xr:uid="{00000000-0005-0000-0000-0000E9690000}"/>
    <cellStyle name="Notas 2 2 4 5 6" xfId="27100" xr:uid="{00000000-0005-0000-0000-0000EA690000}"/>
    <cellStyle name="Notas 2 2 4 5 6 2" xfId="27101" xr:uid="{00000000-0005-0000-0000-0000EB690000}"/>
    <cellStyle name="Notas 2 2 4 5 6 3" xfId="27102" xr:uid="{00000000-0005-0000-0000-0000EC690000}"/>
    <cellStyle name="Notas 2 2 4 5 6 4" xfId="27103" xr:uid="{00000000-0005-0000-0000-0000ED690000}"/>
    <cellStyle name="Notas 2 2 4 5 6 5" xfId="27104" xr:uid="{00000000-0005-0000-0000-0000EE690000}"/>
    <cellStyle name="Notas 2 2 4 5 6 6" xfId="27105" xr:uid="{00000000-0005-0000-0000-0000EF690000}"/>
    <cellStyle name="Notas 2 2 4 5 7" xfId="27106" xr:uid="{00000000-0005-0000-0000-0000F0690000}"/>
    <cellStyle name="Notas 2 2 4 5 7 2" xfId="27107" xr:uid="{00000000-0005-0000-0000-0000F1690000}"/>
    <cellStyle name="Notas 2 2 4 5 7 3" xfId="27108" xr:uid="{00000000-0005-0000-0000-0000F2690000}"/>
    <cellStyle name="Notas 2 2 4 5 7 4" xfId="27109" xr:uid="{00000000-0005-0000-0000-0000F3690000}"/>
    <cellStyle name="Notas 2 2 4 5 7 5" xfId="27110" xr:uid="{00000000-0005-0000-0000-0000F4690000}"/>
    <cellStyle name="Notas 2 2 4 5 7 6" xfId="27111" xr:uid="{00000000-0005-0000-0000-0000F5690000}"/>
    <cellStyle name="Notas 2 2 4 5 8" xfId="27112" xr:uid="{00000000-0005-0000-0000-0000F6690000}"/>
    <cellStyle name="Notas 2 2 4 5 8 2" xfId="27113" xr:uid="{00000000-0005-0000-0000-0000F7690000}"/>
    <cellStyle name="Notas 2 2 4 5 8 3" xfId="27114" xr:uid="{00000000-0005-0000-0000-0000F8690000}"/>
    <cellStyle name="Notas 2 2 4 5 8 4" xfId="27115" xr:uid="{00000000-0005-0000-0000-0000F9690000}"/>
    <cellStyle name="Notas 2 2 4 5 8 5" xfId="27116" xr:uid="{00000000-0005-0000-0000-0000FA690000}"/>
    <cellStyle name="Notas 2 2 4 5 8 6" xfId="27117" xr:uid="{00000000-0005-0000-0000-0000FB690000}"/>
    <cellStyle name="Notas 2 2 4 5 9" xfId="27118" xr:uid="{00000000-0005-0000-0000-0000FC690000}"/>
    <cellStyle name="Notas 2 2 4 6" xfId="27119" xr:uid="{00000000-0005-0000-0000-0000FD690000}"/>
    <cellStyle name="Notas 2 2 4 6 10" xfId="27120" xr:uid="{00000000-0005-0000-0000-0000FE690000}"/>
    <cellStyle name="Notas 2 2 4 6 11" xfId="27121" xr:uid="{00000000-0005-0000-0000-0000FF690000}"/>
    <cellStyle name="Notas 2 2 4 6 12" xfId="27122" xr:uid="{00000000-0005-0000-0000-0000006A0000}"/>
    <cellStyle name="Notas 2 2 4 6 13" xfId="27123" xr:uid="{00000000-0005-0000-0000-0000016A0000}"/>
    <cellStyle name="Notas 2 2 4 6 14" xfId="27124" xr:uid="{00000000-0005-0000-0000-0000026A0000}"/>
    <cellStyle name="Notas 2 2 4 6 2" xfId="27125" xr:uid="{00000000-0005-0000-0000-0000036A0000}"/>
    <cellStyle name="Notas 2 2 4 6 2 2" xfId="27126" xr:uid="{00000000-0005-0000-0000-0000046A0000}"/>
    <cellStyle name="Notas 2 2 4 6 2 3" xfId="27127" xr:uid="{00000000-0005-0000-0000-0000056A0000}"/>
    <cellStyle name="Notas 2 2 4 6 2 4" xfId="27128" xr:uid="{00000000-0005-0000-0000-0000066A0000}"/>
    <cellStyle name="Notas 2 2 4 6 2 5" xfId="27129" xr:uid="{00000000-0005-0000-0000-0000076A0000}"/>
    <cellStyle name="Notas 2 2 4 6 2 6" xfId="27130" xr:uid="{00000000-0005-0000-0000-0000086A0000}"/>
    <cellStyle name="Notas 2 2 4 6 3" xfId="27131" xr:uid="{00000000-0005-0000-0000-0000096A0000}"/>
    <cellStyle name="Notas 2 2 4 6 3 2" xfId="27132" xr:uid="{00000000-0005-0000-0000-00000A6A0000}"/>
    <cellStyle name="Notas 2 2 4 6 3 3" xfId="27133" xr:uid="{00000000-0005-0000-0000-00000B6A0000}"/>
    <cellStyle name="Notas 2 2 4 6 3 4" xfId="27134" xr:uid="{00000000-0005-0000-0000-00000C6A0000}"/>
    <cellStyle name="Notas 2 2 4 6 3 5" xfId="27135" xr:uid="{00000000-0005-0000-0000-00000D6A0000}"/>
    <cellStyle name="Notas 2 2 4 6 3 6" xfId="27136" xr:uid="{00000000-0005-0000-0000-00000E6A0000}"/>
    <cellStyle name="Notas 2 2 4 6 4" xfId="27137" xr:uid="{00000000-0005-0000-0000-00000F6A0000}"/>
    <cellStyle name="Notas 2 2 4 6 4 2" xfId="27138" xr:uid="{00000000-0005-0000-0000-0000106A0000}"/>
    <cellStyle name="Notas 2 2 4 6 4 3" xfId="27139" xr:uid="{00000000-0005-0000-0000-0000116A0000}"/>
    <cellStyle name="Notas 2 2 4 6 4 4" xfId="27140" xr:uid="{00000000-0005-0000-0000-0000126A0000}"/>
    <cellStyle name="Notas 2 2 4 6 4 5" xfId="27141" xr:uid="{00000000-0005-0000-0000-0000136A0000}"/>
    <cellStyle name="Notas 2 2 4 6 4 6" xfId="27142" xr:uid="{00000000-0005-0000-0000-0000146A0000}"/>
    <cellStyle name="Notas 2 2 4 6 5" xfId="27143" xr:uid="{00000000-0005-0000-0000-0000156A0000}"/>
    <cellStyle name="Notas 2 2 4 6 5 2" xfId="27144" xr:uid="{00000000-0005-0000-0000-0000166A0000}"/>
    <cellStyle name="Notas 2 2 4 6 5 3" xfId="27145" xr:uid="{00000000-0005-0000-0000-0000176A0000}"/>
    <cellStyle name="Notas 2 2 4 6 5 4" xfId="27146" xr:uid="{00000000-0005-0000-0000-0000186A0000}"/>
    <cellStyle name="Notas 2 2 4 6 5 5" xfId="27147" xr:uid="{00000000-0005-0000-0000-0000196A0000}"/>
    <cellStyle name="Notas 2 2 4 6 5 6" xfId="27148" xr:uid="{00000000-0005-0000-0000-00001A6A0000}"/>
    <cellStyle name="Notas 2 2 4 6 6" xfId="27149" xr:uid="{00000000-0005-0000-0000-00001B6A0000}"/>
    <cellStyle name="Notas 2 2 4 6 6 2" xfId="27150" xr:uid="{00000000-0005-0000-0000-00001C6A0000}"/>
    <cellStyle name="Notas 2 2 4 6 6 3" xfId="27151" xr:uid="{00000000-0005-0000-0000-00001D6A0000}"/>
    <cellStyle name="Notas 2 2 4 6 6 4" xfId="27152" xr:uid="{00000000-0005-0000-0000-00001E6A0000}"/>
    <cellStyle name="Notas 2 2 4 6 6 5" xfId="27153" xr:uid="{00000000-0005-0000-0000-00001F6A0000}"/>
    <cellStyle name="Notas 2 2 4 6 6 6" xfId="27154" xr:uid="{00000000-0005-0000-0000-0000206A0000}"/>
    <cellStyle name="Notas 2 2 4 6 7" xfId="27155" xr:uid="{00000000-0005-0000-0000-0000216A0000}"/>
    <cellStyle name="Notas 2 2 4 6 7 2" xfId="27156" xr:uid="{00000000-0005-0000-0000-0000226A0000}"/>
    <cellStyle name="Notas 2 2 4 6 7 3" xfId="27157" xr:uid="{00000000-0005-0000-0000-0000236A0000}"/>
    <cellStyle name="Notas 2 2 4 6 7 4" xfId="27158" xr:uid="{00000000-0005-0000-0000-0000246A0000}"/>
    <cellStyle name="Notas 2 2 4 6 7 5" xfId="27159" xr:uid="{00000000-0005-0000-0000-0000256A0000}"/>
    <cellStyle name="Notas 2 2 4 6 7 6" xfId="27160" xr:uid="{00000000-0005-0000-0000-0000266A0000}"/>
    <cellStyle name="Notas 2 2 4 6 8" xfId="27161" xr:uid="{00000000-0005-0000-0000-0000276A0000}"/>
    <cellStyle name="Notas 2 2 4 6 8 2" xfId="27162" xr:uid="{00000000-0005-0000-0000-0000286A0000}"/>
    <cellStyle name="Notas 2 2 4 6 8 3" xfId="27163" xr:uid="{00000000-0005-0000-0000-0000296A0000}"/>
    <cellStyle name="Notas 2 2 4 6 8 4" xfId="27164" xr:uid="{00000000-0005-0000-0000-00002A6A0000}"/>
    <cellStyle name="Notas 2 2 4 6 8 5" xfId="27165" xr:uid="{00000000-0005-0000-0000-00002B6A0000}"/>
    <cellStyle name="Notas 2 2 4 6 8 6" xfId="27166" xr:uid="{00000000-0005-0000-0000-00002C6A0000}"/>
    <cellStyle name="Notas 2 2 4 6 9" xfId="27167" xr:uid="{00000000-0005-0000-0000-00002D6A0000}"/>
    <cellStyle name="Notas 2 2 4 7" xfId="27168" xr:uid="{00000000-0005-0000-0000-00002E6A0000}"/>
    <cellStyle name="Notas 2 2 4 7 10" xfId="27169" xr:uid="{00000000-0005-0000-0000-00002F6A0000}"/>
    <cellStyle name="Notas 2 2 4 7 11" xfId="27170" xr:uid="{00000000-0005-0000-0000-0000306A0000}"/>
    <cellStyle name="Notas 2 2 4 7 12" xfId="27171" xr:uid="{00000000-0005-0000-0000-0000316A0000}"/>
    <cellStyle name="Notas 2 2 4 7 13" xfId="27172" xr:uid="{00000000-0005-0000-0000-0000326A0000}"/>
    <cellStyle name="Notas 2 2 4 7 14" xfId="27173" xr:uid="{00000000-0005-0000-0000-0000336A0000}"/>
    <cellStyle name="Notas 2 2 4 7 2" xfId="27174" xr:uid="{00000000-0005-0000-0000-0000346A0000}"/>
    <cellStyle name="Notas 2 2 4 7 2 2" xfId="27175" xr:uid="{00000000-0005-0000-0000-0000356A0000}"/>
    <cellStyle name="Notas 2 2 4 7 2 3" xfId="27176" xr:uid="{00000000-0005-0000-0000-0000366A0000}"/>
    <cellStyle name="Notas 2 2 4 7 2 4" xfId="27177" xr:uid="{00000000-0005-0000-0000-0000376A0000}"/>
    <cellStyle name="Notas 2 2 4 7 2 5" xfId="27178" xr:uid="{00000000-0005-0000-0000-0000386A0000}"/>
    <cellStyle name="Notas 2 2 4 7 2 6" xfId="27179" xr:uid="{00000000-0005-0000-0000-0000396A0000}"/>
    <cellStyle name="Notas 2 2 4 7 3" xfId="27180" xr:uid="{00000000-0005-0000-0000-00003A6A0000}"/>
    <cellStyle name="Notas 2 2 4 7 3 2" xfId="27181" xr:uid="{00000000-0005-0000-0000-00003B6A0000}"/>
    <cellStyle name="Notas 2 2 4 7 3 3" xfId="27182" xr:uid="{00000000-0005-0000-0000-00003C6A0000}"/>
    <cellStyle name="Notas 2 2 4 7 3 4" xfId="27183" xr:uid="{00000000-0005-0000-0000-00003D6A0000}"/>
    <cellStyle name="Notas 2 2 4 7 3 5" xfId="27184" xr:uid="{00000000-0005-0000-0000-00003E6A0000}"/>
    <cellStyle name="Notas 2 2 4 7 3 6" xfId="27185" xr:uid="{00000000-0005-0000-0000-00003F6A0000}"/>
    <cellStyle name="Notas 2 2 4 7 4" xfId="27186" xr:uid="{00000000-0005-0000-0000-0000406A0000}"/>
    <cellStyle name="Notas 2 2 4 7 4 2" xfId="27187" xr:uid="{00000000-0005-0000-0000-0000416A0000}"/>
    <cellStyle name="Notas 2 2 4 7 4 3" xfId="27188" xr:uid="{00000000-0005-0000-0000-0000426A0000}"/>
    <cellStyle name="Notas 2 2 4 7 4 4" xfId="27189" xr:uid="{00000000-0005-0000-0000-0000436A0000}"/>
    <cellStyle name="Notas 2 2 4 7 4 5" xfId="27190" xr:uid="{00000000-0005-0000-0000-0000446A0000}"/>
    <cellStyle name="Notas 2 2 4 7 4 6" xfId="27191" xr:uid="{00000000-0005-0000-0000-0000456A0000}"/>
    <cellStyle name="Notas 2 2 4 7 5" xfId="27192" xr:uid="{00000000-0005-0000-0000-0000466A0000}"/>
    <cellStyle name="Notas 2 2 4 7 5 2" xfId="27193" xr:uid="{00000000-0005-0000-0000-0000476A0000}"/>
    <cellStyle name="Notas 2 2 4 7 5 3" xfId="27194" xr:uid="{00000000-0005-0000-0000-0000486A0000}"/>
    <cellStyle name="Notas 2 2 4 7 5 4" xfId="27195" xr:uid="{00000000-0005-0000-0000-0000496A0000}"/>
    <cellStyle name="Notas 2 2 4 7 5 5" xfId="27196" xr:uid="{00000000-0005-0000-0000-00004A6A0000}"/>
    <cellStyle name="Notas 2 2 4 7 5 6" xfId="27197" xr:uid="{00000000-0005-0000-0000-00004B6A0000}"/>
    <cellStyle name="Notas 2 2 4 7 6" xfId="27198" xr:uid="{00000000-0005-0000-0000-00004C6A0000}"/>
    <cellStyle name="Notas 2 2 4 7 6 2" xfId="27199" xr:uid="{00000000-0005-0000-0000-00004D6A0000}"/>
    <cellStyle name="Notas 2 2 4 7 6 3" xfId="27200" xr:uid="{00000000-0005-0000-0000-00004E6A0000}"/>
    <cellStyle name="Notas 2 2 4 7 6 4" xfId="27201" xr:uid="{00000000-0005-0000-0000-00004F6A0000}"/>
    <cellStyle name="Notas 2 2 4 7 6 5" xfId="27202" xr:uid="{00000000-0005-0000-0000-0000506A0000}"/>
    <cellStyle name="Notas 2 2 4 7 6 6" xfId="27203" xr:uid="{00000000-0005-0000-0000-0000516A0000}"/>
    <cellStyle name="Notas 2 2 4 7 7" xfId="27204" xr:uid="{00000000-0005-0000-0000-0000526A0000}"/>
    <cellStyle name="Notas 2 2 4 7 7 2" xfId="27205" xr:uid="{00000000-0005-0000-0000-0000536A0000}"/>
    <cellStyle name="Notas 2 2 4 7 7 3" xfId="27206" xr:uid="{00000000-0005-0000-0000-0000546A0000}"/>
    <cellStyle name="Notas 2 2 4 7 7 4" xfId="27207" xr:uid="{00000000-0005-0000-0000-0000556A0000}"/>
    <cellStyle name="Notas 2 2 4 7 7 5" xfId="27208" xr:uid="{00000000-0005-0000-0000-0000566A0000}"/>
    <cellStyle name="Notas 2 2 4 7 7 6" xfId="27209" xr:uid="{00000000-0005-0000-0000-0000576A0000}"/>
    <cellStyle name="Notas 2 2 4 7 8" xfId="27210" xr:uid="{00000000-0005-0000-0000-0000586A0000}"/>
    <cellStyle name="Notas 2 2 4 7 8 2" xfId="27211" xr:uid="{00000000-0005-0000-0000-0000596A0000}"/>
    <cellStyle name="Notas 2 2 4 7 8 3" xfId="27212" xr:uid="{00000000-0005-0000-0000-00005A6A0000}"/>
    <cellStyle name="Notas 2 2 4 7 8 4" xfId="27213" xr:uid="{00000000-0005-0000-0000-00005B6A0000}"/>
    <cellStyle name="Notas 2 2 4 7 8 5" xfId="27214" xr:uid="{00000000-0005-0000-0000-00005C6A0000}"/>
    <cellStyle name="Notas 2 2 4 7 8 6" xfId="27215" xr:uid="{00000000-0005-0000-0000-00005D6A0000}"/>
    <cellStyle name="Notas 2 2 4 7 9" xfId="27216" xr:uid="{00000000-0005-0000-0000-00005E6A0000}"/>
    <cellStyle name="Notas 2 2 4 8" xfId="27217" xr:uid="{00000000-0005-0000-0000-00005F6A0000}"/>
    <cellStyle name="Notas 2 2 4 8 10" xfId="27218" xr:uid="{00000000-0005-0000-0000-0000606A0000}"/>
    <cellStyle name="Notas 2 2 4 8 11" xfId="27219" xr:uid="{00000000-0005-0000-0000-0000616A0000}"/>
    <cellStyle name="Notas 2 2 4 8 12" xfId="27220" xr:uid="{00000000-0005-0000-0000-0000626A0000}"/>
    <cellStyle name="Notas 2 2 4 8 13" xfId="27221" xr:uid="{00000000-0005-0000-0000-0000636A0000}"/>
    <cellStyle name="Notas 2 2 4 8 2" xfId="27222" xr:uid="{00000000-0005-0000-0000-0000646A0000}"/>
    <cellStyle name="Notas 2 2 4 8 2 2" xfId="27223" xr:uid="{00000000-0005-0000-0000-0000656A0000}"/>
    <cellStyle name="Notas 2 2 4 8 2 3" xfId="27224" xr:uid="{00000000-0005-0000-0000-0000666A0000}"/>
    <cellStyle name="Notas 2 2 4 8 2 4" xfId="27225" xr:uid="{00000000-0005-0000-0000-0000676A0000}"/>
    <cellStyle name="Notas 2 2 4 8 2 5" xfId="27226" xr:uid="{00000000-0005-0000-0000-0000686A0000}"/>
    <cellStyle name="Notas 2 2 4 8 2 6" xfId="27227" xr:uid="{00000000-0005-0000-0000-0000696A0000}"/>
    <cellStyle name="Notas 2 2 4 8 3" xfId="27228" xr:uid="{00000000-0005-0000-0000-00006A6A0000}"/>
    <cellStyle name="Notas 2 2 4 8 3 2" xfId="27229" xr:uid="{00000000-0005-0000-0000-00006B6A0000}"/>
    <cellStyle name="Notas 2 2 4 8 3 3" xfId="27230" xr:uid="{00000000-0005-0000-0000-00006C6A0000}"/>
    <cellStyle name="Notas 2 2 4 8 3 4" xfId="27231" xr:uid="{00000000-0005-0000-0000-00006D6A0000}"/>
    <cellStyle name="Notas 2 2 4 8 3 5" xfId="27232" xr:uid="{00000000-0005-0000-0000-00006E6A0000}"/>
    <cellStyle name="Notas 2 2 4 8 3 6" xfId="27233" xr:uid="{00000000-0005-0000-0000-00006F6A0000}"/>
    <cellStyle name="Notas 2 2 4 8 4" xfId="27234" xr:uid="{00000000-0005-0000-0000-0000706A0000}"/>
    <cellStyle name="Notas 2 2 4 8 4 2" xfId="27235" xr:uid="{00000000-0005-0000-0000-0000716A0000}"/>
    <cellStyle name="Notas 2 2 4 8 4 3" xfId="27236" xr:uid="{00000000-0005-0000-0000-0000726A0000}"/>
    <cellStyle name="Notas 2 2 4 8 4 4" xfId="27237" xr:uid="{00000000-0005-0000-0000-0000736A0000}"/>
    <cellStyle name="Notas 2 2 4 8 4 5" xfId="27238" xr:uid="{00000000-0005-0000-0000-0000746A0000}"/>
    <cellStyle name="Notas 2 2 4 8 4 6" xfId="27239" xr:uid="{00000000-0005-0000-0000-0000756A0000}"/>
    <cellStyle name="Notas 2 2 4 8 5" xfId="27240" xr:uid="{00000000-0005-0000-0000-0000766A0000}"/>
    <cellStyle name="Notas 2 2 4 8 5 2" xfId="27241" xr:uid="{00000000-0005-0000-0000-0000776A0000}"/>
    <cellStyle name="Notas 2 2 4 8 5 3" xfId="27242" xr:uid="{00000000-0005-0000-0000-0000786A0000}"/>
    <cellStyle name="Notas 2 2 4 8 5 4" xfId="27243" xr:uid="{00000000-0005-0000-0000-0000796A0000}"/>
    <cellStyle name="Notas 2 2 4 8 5 5" xfId="27244" xr:uid="{00000000-0005-0000-0000-00007A6A0000}"/>
    <cellStyle name="Notas 2 2 4 8 5 6" xfId="27245" xr:uid="{00000000-0005-0000-0000-00007B6A0000}"/>
    <cellStyle name="Notas 2 2 4 8 6" xfId="27246" xr:uid="{00000000-0005-0000-0000-00007C6A0000}"/>
    <cellStyle name="Notas 2 2 4 8 6 2" xfId="27247" xr:uid="{00000000-0005-0000-0000-00007D6A0000}"/>
    <cellStyle name="Notas 2 2 4 8 6 3" xfId="27248" xr:uid="{00000000-0005-0000-0000-00007E6A0000}"/>
    <cellStyle name="Notas 2 2 4 8 6 4" xfId="27249" xr:uid="{00000000-0005-0000-0000-00007F6A0000}"/>
    <cellStyle name="Notas 2 2 4 8 6 5" xfId="27250" xr:uid="{00000000-0005-0000-0000-0000806A0000}"/>
    <cellStyle name="Notas 2 2 4 8 6 6" xfId="27251" xr:uid="{00000000-0005-0000-0000-0000816A0000}"/>
    <cellStyle name="Notas 2 2 4 8 7" xfId="27252" xr:uid="{00000000-0005-0000-0000-0000826A0000}"/>
    <cellStyle name="Notas 2 2 4 8 7 2" xfId="27253" xr:uid="{00000000-0005-0000-0000-0000836A0000}"/>
    <cellStyle name="Notas 2 2 4 8 7 3" xfId="27254" xr:uid="{00000000-0005-0000-0000-0000846A0000}"/>
    <cellStyle name="Notas 2 2 4 8 7 4" xfId="27255" xr:uid="{00000000-0005-0000-0000-0000856A0000}"/>
    <cellStyle name="Notas 2 2 4 8 7 5" xfId="27256" xr:uid="{00000000-0005-0000-0000-0000866A0000}"/>
    <cellStyle name="Notas 2 2 4 8 7 6" xfId="27257" xr:uid="{00000000-0005-0000-0000-0000876A0000}"/>
    <cellStyle name="Notas 2 2 4 8 8" xfId="27258" xr:uid="{00000000-0005-0000-0000-0000886A0000}"/>
    <cellStyle name="Notas 2 2 4 8 8 2" xfId="27259" xr:uid="{00000000-0005-0000-0000-0000896A0000}"/>
    <cellStyle name="Notas 2 2 4 8 8 3" xfId="27260" xr:uid="{00000000-0005-0000-0000-00008A6A0000}"/>
    <cellStyle name="Notas 2 2 4 8 8 4" xfId="27261" xr:uid="{00000000-0005-0000-0000-00008B6A0000}"/>
    <cellStyle name="Notas 2 2 4 8 8 5" xfId="27262" xr:uid="{00000000-0005-0000-0000-00008C6A0000}"/>
    <cellStyle name="Notas 2 2 4 8 8 6" xfId="27263" xr:uid="{00000000-0005-0000-0000-00008D6A0000}"/>
    <cellStyle name="Notas 2 2 4 8 9" xfId="27264" xr:uid="{00000000-0005-0000-0000-00008E6A0000}"/>
    <cellStyle name="Notas 2 2 4 9" xfId="27265" xr:uid="{00000000-0005-0000-0000-00008F6A0000}"/>
    <cellStyle name="Notas 2 2 4 9 2" xfId="27266" xr:uid="{00000000-0005-0000-0000-0000906A0000}"/>
    <cellStyle name="Notas 2 2 4 9 3" xfId="27267" xr:uid="{00000000-0005-0000-0000-0000916A0000}"/>
    <cellStyle name="Notas 2 2 4 9 4" xfId="27268" xr:uid="{00000000-0005-0000-0000-0000926A0000}"/>
    <cellStyle name="Notas 2 2 4 9 5" xfId="27269" xr:uid="{00000000-0005-0000-0000-0000936A0000}"/>
    <cellStyle name="Notas 2 2 4 9 6" xfId="27270" xr:uid="{00000000-0005-0000-0000-0000946A0000}"/>
    <cellStyle name="Notas 2 2 40" xfId="27271" xr:uid="{00000000-0005-0000-0000-0000956A0000}"/>
    <cellStyle name="Notas 2 2 40 2" xfId="27272" xr:uid="{00000000-0005-0000-0000-0000966A0000}"/>
    <cellStyle name="Notas 2 2 40 2 2" xfId="27273" xr:uid="{00000000-0005-0000-0000-0000976A0000}"/>
    <cellStyle name="Notas 2 2 40 2 2 2" xfId="27274" xr:uid="{00000000-0005-0000-0000-0000986A0000}"/>
    <cellStyle name="Notas 2 2 40 2 3" xfId="27275" xr:uid="{00000000-0005-0000-0000-0000996A0000}"/>
    <cellStyle name="Notas 2 2 40 2 4" xfId="27276" xr:uid="{00000000-0005-0000-0000-00009A6A0000}"/>
    <cellStyle name="Notas 2 2 40 2 5" xfId="27277" xr:uid="{00000000-0005-0000-0000-00009B6A0000}"/>
    <cellStyle name="Notas 2 2 40 2 6" xfId="27278" xr:uid="{00000000-0005-0000-0000-00009C6A0000}"/>
    <cellStyle name="Notas 2 2 40 3" xfId="27279" xr:uid="{00000000-0005-0000-0000-00009D6A0000}"/>
    <cellStyle name="Notas 2 2 40 3 2" xfId="27280" xr:uid="{00000000-0005-0000-0000-00009E6A0000}"/>
    <cellStyle name="Notas 2 2 40 4" xfId="27281" xr:uid="{00000000-0005-0000-0000-00009F6A0000}"/>
    <cellStyle name="Notas 2 2 40 4 2" xfId="27282" xr:uid="{00000000-0005-0000-0000-0000A06A0000}"/>
    <cellStyle name="Notas 2 2 40 5" xfId="27283" xr:uid="{00000000-0005-0000-0000-0000A16A0000}"/>
    <cellStyle name="Notas 2 2 41" xfId="27284" xr:uid="{00000000-0005-0000-0000-0000A26A0000}"/>
    <cellStyle name="Notas 2 2 41 2" xfId="27285" xr:uid="{00000000-0005-0000-0000-0000A36A0000}"/>
    <cellStyle name="Notas 2 2 41 2 2" xfId="27286" xr:uid="{00000000-0005-0000-0000-0000A46A0000}"/>
    <cellStyle name="Notas 2 2 41 2 2 2" xfId="27287" xr:uid="{00000000-0005-0000-0000-0000A56A0000}"/>
    <cellStyle name="Notas 2 2 41 2 3" xfId="27288" xr:uid="{00000000-0005-0000-0000-0000A66A0000}"/>
    <cellStyle name="Notas 2 2 41 2 4" xfId="27289" xr:uid="{00000000-0005-0000-0000-0000A76A0000}"/>
    <cellStyle name="Notas 2 2 41 2 5" xfId="27290" xr:uid="{00000000-0005-0000-0000-0000A86A0000}"/>
    <cellStyle name="Notas 2 2 41 2 6" xfId="27291" xr:uid="{00000000-0005-0000-0000-0000A96A0000}"/>
    <cellStyle name="Notas 2 2 41 3" xfId="27292" xr:uid="{00000000-0005-0000-0000-0000AA6A0000}"/>
    <cellStyle name="Notas 2 2 41 3 2" xfId="27293" xr:uid="{00000000-0005-0000-0000-0000AB6A0000}"/>
    <cellStyle name="Notas 2 2 41 4" xfId="27294" xr:uid="{00000000-0005-0000-0000-0000AC6A0000}"/>
    <cellStyle name="Notas 2 2 41 4 2" xfId="27295" xr:uid="{00000000-0005-0000-0000-0000AD6A0000}"/>
    <cellStyle name="Notas 2 2 41 5" xfId="27296" xr:uid="{00000000-0005-0000-0000-0000AE6A0000}"/>
    <cellStyle name="Notas 2 2 42" xfId="27297" xr:uid="{00000000-0005-0000-0000-0000AF6A0000}"/>
    <cellStyle name="Notas 2 2 42 2" xfId="27298" xr:uid="{00000000-0005-0000-0000-0000B06A0000}"/>
    <cellStyle name="Notas 2 2 42 2 2" xfId="27299" xr:uid="{00000000-0005-0000-0000-0000B16A0000}"/>
    <cellStyle name="Notas 2 2 42 2 2 2" xfId="27300" xr:uid="{00000000-0005-0000-0000-0000B26A0000}"/>
    <cellStyle name="Notas 2 2 42 2 3" xfId="27301" xr:uid="{00000000-0005-0000-0000-0000B36A0000}"/>
    <cellStyle name="Notas 2 2 42 2 4" xfId="27302" xr:uid="{00000000-0005-0000-0000-0000B46A0000}"/>
    <cellStyle name="Notas 2 2 42 2 5" xfId="27303" xr:uid="{00000000-0005-0000-0000-0000B56A0000}"/>
    <cellStyle name="Notas 2 2 42 2 6" xfId="27304" xr:uid="{00000000-0005-0000-0000-0000B66A0000}"/>
    <cellStyle name="Notas 2 2 42 3" xfId="27305" xr:uid="{00000000-0005-0000-0000-0000B76A0000}"/>
    <cellStyle name="Notas 2 2 42 3 2" xfId="27306" xr:uid="{00000000-0005-0000-0000-0000B86A0000}"/>
    <cellStyle name="Notas 2 2 42 4" xfId="27307" xr:uid="{00000000-0005-0000-0000-0000B96A0000}"/>
    <cellStyle name="Notas 2 2 42 4 2" xfId="27308" xr:uid="{00000000-0005-0000-0000-0000BA6A0000}"/>
    <cellStyle name="Notas 2 2 42 5" xfId="27309" xr:uid="{00000000-0005-0000-0000-0000BB6A0000}"/>
    <cellStyle name="Notas 2 2 43" xfId="27310" xr:uid="{00000000-0005-0000-0000-0000BC6A0000}"/>
    <cellStyle name="Notas 2 2 43 2" xfId="27311" xr:uid="{00000000-0005-0000-0000-0000BD6A0000}"/>
    <cellStyle name="Notas 2 2 43 2 2" xfId="27312" xr:uid="{00000000-0005-0000-0000-0000BE6A0000}"/>
    <cellStyle name="Notas 2 2 43 2 2 2" xfId="27313" xr:uid="{00000000-0005-0000-0000-0000BF6A0000}"/>
    <cellStyle name="Notas 2 2 43 2 3" xfId="27314" xr:uid="{00000000-0005-0000-0000-0000C06A0000}"/>
    <cellStyle name="Notas 2 2 43 2 4" xfId="27315" xr:uid="{00000000-0005-0000-0000-0000C16A0000}"/>
    <cellStyle name="Notas 2 2 43 2 5" xfId="27316" xr:uid="{00000000-0005-0000-0000-0000C26A0000}"/>
    <cellStyle name="Notas 2 2 43 2 6" xfId="27317" xr:uid="{00000000-0005-0000-0000-0000C36A0000}"/>
    <cellStyle name="Notas 2 2 43 3" xfId="27318" xr:uid="{00000000-0005-0000-0000-0000C46A0000}"/>
    <cellStyle name="Notas 2 2 43 3 2" xfId="27319" xr:uid="{00000000-0005-0000-0000-0000C56A0000}"/>
    <cellStyle name="Notas 2 2 43 4" xfId="27320" xr:uid="{00000000-0005-0000-0000-0000C66A0000}"/>
    <cellStyle name="Notas 2 2 43 4 2" xfId="27321" xr:uid="{00000000-0005-0000-0000-0000C76A0000}"/>
    <cellStyle name="Notas 2 2 43 5" xfId="27322" xr:uid="{00000000-0005-0000-0000-0000C86A0000}"/>
    <cellStyle name="Notas 2 2 44" xfId="27323" xr:uid="{00000000-0005-0000-0000-0000C96A0000}"/>
    <cellStyle name="Notas 2 2 44 2" xfId="27324" xr:uid="{00000000-0005-0000-0000-0000CA6A0000}"/>
    <cellStyle name="Notas 2 2 44 2 2" xfId="27325" xr:uid="{00000000-0005-0000-0000-0000CB6A0000}"/>
    <cellStyle name="Notas 2 2 44 2 2 2" xfId="27326" xr:uid="{00000000-0005-0000-0000-0000CC6A0000}"/>
    <cellStyle name="Notas 2 2 44 2 3" xfId="27327" xr:uid="{00000000-0005-0000-0000-0000CD6A0000}"/>
    <cellStyle name="Notas 2 2 44 2 4" xfId="27328" xr:uid="{00000000-0005-0000-0000-0000CE6A0000}"/>
    <cellStyle name="Notas 2 2 44 2 5" xfId="27329" xr:uid="{00000000-0005-0000-0000-0000CF6A0000}"/>
    <cellStyle name="Notas 2 2 44 2 6" xfId="27330" xr:uid="{00000000-0005-0000-0000-0000D06A0000}"/>
    <cellStyle name="Notas 2 2 44 3" xfId="27331" xr:uid="{00000000-0005-0000-0000-0000D16A0000}"/>
    <cellStyle name="Notas 2 2 44 3 2" xfId="27332" xr:uid="{00000000-0005-0000-0000-0000D26A0000}"/>
    <cellStyle name="Notas 2 2 44 4" xfId="27333" xr:uid="{00000000-0005-0000-0000-0000D36A0000}"/>
    <cellStyle name="Notas 2 2 44 4 2" xfId="27334" xr:uid="{00000000-0005-0000-0000-0000D46A0000}"/>
    <cellStyle name="Notas 2 2 44 5" xfId="27335" xr:uid="{00000000-0005-0000-0000-0000D56A0000}"/>
    <cellStyle name="Notas 2 2 45" xfId="27336" xr:uid="{00000000-0005-0000-0000-0000D66A0000}"/>
    <cellStyle name="Notas 2 2 45 2" xfId="27337" xr:uid="{00000000-0005-0000-0000-0000D76A0000}"/>
    <cellStyle name="Notas 2 2 45 2 2" xfId="27338" xr:uid="{00000000-0005-0000-0000-0000D86A0000}"/>
    <cellStyle name="Notas 2 2 45 2 2 2" xfId="27339" xr:uid="{00000000-0005-0000-0000-0000D96A0000}"/>
    <cellStyle name="Notas 2 2 45 2 3" xfId="27340" xr:uid="{00000000-0005-0000-0000-0000DA6A0000}"/>
    <cellStyle name="Notas 2 2 45 2 4" xfId="27341" xr:uid="{00000000-0005-0000-0000-0000DB6A0000}"/>
    <cellStyle name="Notas 2 2 45 2 5" xfId="27342" xr:uid="{00000000-0005-0000-0000-0000DC6A0000}"/>
    <cellStyle name="Notas 2 2 45 2 6" xfId="27343" xr:uid="{00000000-0005-0000-0000-0000DD6A0000}"/>
    <cellStyle name="Notas 2 2 45 3" xfId="27344" xr:uid="{00000000-0005-0000-0000-0000DE6A0000}"/>
    <cellStyle name="Notas 2 2 45 3 2" xfId="27345" xr:uid="{00000000-0005-0000-0000-0000DF6A0000}"/>
    <cellStyle name="Notas 2 2 45 4" xfId="27346" xr:uid="{00000000-0005-0000-0000-0000E06A0000}"/>
    <cellStyle name="Notas 2 2 45 4 2" xfId="27347" xr:uid="{00000000-0005-0000-0000-0000E16A0000}"/>
    <cellStyle name="Notas 2 2 45 5" xfId="27348" xr:uid="{00000000-0005-0000-0000-0000E26A0000}"/>
    <cellStyle name="Notas 2 2 46" xfId="27349" xr:uid="{00000000-0005-0000-0000-0000E36A0000}"/>
    <cellStyle name="Notas 2 2 46 2" xfId="27350" xr:uid="{00000000-0005-0000-0000-0000E46A0000}"/>
    <cellStyle name="Notas 2 2 46 2 2" xfId="27351" xr:uid="{00000000-0005-0000-0000-0000E56A0000}"/>
    <cellStyle name="Notas 2 2 46 2 2 2" xfId="27352" xr:uid="{00000000-0005-0000-0000-0000E66A0000}"/>
    <cellStyle name="Notas 2 2 46 2 3" xfId="27353" xr:uid="{00000000-0005-0000-0000-0000E76A0000}"/>
    <cellStyle name="Notas 2 2 46 2 4" xfId="27354" xr:uid="{00000000-0005-0000-0000-0000E86A0000}"/>
    <cellStyle name="Notas 2 2 46 2 5" xfId="27355" xr:uid="{00000000-0005-0000-0000-0000E96A0000}"/>
    <cellStyle name="Notas 2 2 46 2 6" xfId="27356" xr:uid="{00000000-0005-0000-0000-0000EA6A0000}"/>
    <cellStyle name="Notas 2 2 46 3" xfId="27357" xr:uid="{00000000-0005-0000-0000-0000EB6A0000}"/>
    <cellStyle name="Notas 2 2 46 3 2" xfId="27358" xr:uid="{00000000-0005-0000-0000-0000EC6A0000}"/>
    <cellStyle name="Notas 2 2 46 4" xfId="27359" xr:uid="{00000000-0005-0000-0000-0000ED6A0000}"/>
    <cellStyle name="Notas 2 2 46 4 2" xfId="27360" xr:uid="{00000000-0005-0000-0000-0000EE6A0000}"/>
    <cellStyle name="Notas 2 2 46 5" xfId="27361" xr:uid="{00000000-0005-0000-0000-0000EF6A0000}"/>
    <cellStyle name="Notas 2 2 47" xfId="27362" xr:uid="{00000000-0005-0000-0000-0000F06A0000}"/>
    <cellStyle name="Notas 2 2 47 2" xfId="27363" xr:uid="{00000000-0005-0000-0000-0000F16A0000}"/>
    <cellStyle name="Notas 2 2 47 2 2" xfId="27364" xr:uid="{00000000-0005-0000-0000-0000F26A0000}"/>
    <cellStyle name="Notas 2 2 47 2 2 2" xfId="27365" xr:uid="{00000000-0005-0000-0000-0000F36A0000}"/>
    <cellStyle name="Notas 2 2 47 2 3" xfId="27366" xr:uid="{00000000-0005-0000-0000-0000F46A0000}"/>
    <cellStyle name="Notas 2 2 47 2 4" xfId="27367" xr:uid="{00000000-0005-0000-0000-0000F56A0000}"/>
    <cellStyle name="Notas 2 2 47 2 5" xfId="27368" xr:uid="{00000000-0005-0000-0000-0000F66A0000}"/>
    <cellStyle name="Notas 2 2 47 2 6" xfId="27369" xr:uid="{00000000-0005-0000-0000-0000F76A0000}"/>
    <cellStyle name="Notas 2 2 47 3" xfId="27370" xr:uid="{00000000-0005-0000-0000-0000F86A0000}"/>
    <cellStyle name="Notas 2 2 47 3 2" xfId="27371" xr:uid="{00000000-0005-0000-0000-0000F96A0000}"/>
    <cellStyle name="Notas 2 2 47 4" xfId="27372" xr:uid="{00000000-0005-0000-0000-0000FA6A0000}"/>
    <cellStyle name="Notas 2 2 47 4 2" xfId="27373" xr:uid="{00000000-0005-0000-0000-0000FB6A0000}"/>
    <cellStyle name="Notas 2 2 47 5" xfId="27374" xr:uid="{00000000-0005-0000-0000-0000FC6A0000}"/>
    <cellStyle name="Notas 2 2 48" xfId="27375" xr:uid="{00000000-0005-0000-0000-0000FD6A0000}"/>
    <cellStyle name="Notas 2 2 48 2" xfId="27376" xr:uid="{00000000-0005-0000-0000-0000FE6A0000}"/>
    <cellStyle name="Notas 2 2 48 2 2" xfId="27377" xr:uid="{00000000-0005-0000-0000-0000FF6A0000}"/>
    <cellStyle name="Notas 2 2 48 2 2 2" xfId="27378" xr:uid="{00000000-0005-0000-0000-0000006B0000}"/>
    <cellStyle name="Notas 2 2 48 2 3" xfId="27379" xr:uid="{00000000-0005-0000-0000-0000016B0000}"/>
    <cellStyle name="Notas 2 2 48 2 4" xfId="27380" xr:uid="{00000000-0005-0000-0000-0000026B0000}"/>
    <cellStyle name="Notas 2 2 48 2 5" xfId="27381" xr:uid="{00000000-0005-0000-0000-0000036B0000}"/>
    <cellStyle name="Notas 2 2 48 2 6" xfId="27382" xr:uid="{00000000-0005-0000-0000-0000046B0000}"/>
    <cellStyle name="Notas 2 2 48 3" xfId="27383" xr:uid="{00000000-0005-0000-0000-0000056B0000}"/>
    <cellStyle name="Notas 2 2 48 3 2" xfId="27384" xr:uid="{00000000-0005-0000-0000-0000066B0000}"/>
    <cellStyle name="Notas 2 2 48 4" xfId="27385" xr:uid="{00000000-0005-0000-0000-0000076B0000}"/>
    <cellStyle name="Notas 2 2 48 4 2" xfId="27386" xr:uid="{00000000-0005-0000-0000-0000086B0000}"/>
    <cellStyle name="Notas 2 2 48 5" xfId="27387" xr:uid="{00000000-0005-0000-0000-0000096B0000}"/>
    <cellStyle name="Notas 2 2 49" xfId="27388" xr:uid="{00000000-0005-0000-0000-00000A6B0000}"/>
    <cellStyle name="Notas 2 2 49 2" xfId="27389" xr:uid="{00000000-0005-0000-0000-00000B6B0000}"/>
    <cellStyle name="Notas 2 2 49 2 2" xfId="27390" xr:uid="{00000000-0005-0000-0000-00000C6B0000}"/>
    <cellStyle name="Notas 2 2 49 2 2 2" xfId="27391" xr:uid="{00000000-0005-0000-0000-00000D6B0000}"/>
    <cellStyle name="Notas 2 2 49 2 3" xfId="27392" xr:uid="{00000000-0005-0000-0000-00000E6B0000}"/>
    <cellStyle name="Notas 2 2 49 2 4" xfId="27393" xr:uid="{00000000-0005-0000-0000-00000F6B0000}"/>
    <cellStyle name="Notas 2 2 49 2 5" xfId="27394" xr:uid="{00000000-0005-0000-0000-0000106B0000}"/>
    <cellStyle name="Notas 2 2 49 2 6" xfId="27395" xr:uid="{00000000-0005-0000-0000-0000116B0000}"/>
    <cellStyle name="Notas 2 2 49 3" xfId="27396" xr:uid="{00000000-0005-0000-0000-0000126B0000}"/>
    <cellStyle name="Notas 2 2 49 3 2" xfId="27397" xr:uid="{00000000-0005-0000-0000-0000136B0000}"/>
    <cellStyle name="Notas 2 2 49 4" xfId="27398" xr:uid="{00000000-0005-0000-0000-0000146B0000}"/>
    <cellStyle name="Notas 2 2 49 4 2" xfId="27399" xr:uid="{00000000-0005-0000-0000-0000156B0000}"/>
    <cellStyle name="Notas 2 2 49 5" xfId="27400" xr:uid="{00000000-0005-0000-0000-0000166B0000}"/>
    <cellStyle name="Notas 2 2 5" xfId="27401" xr:uid="{00000000-0005-0000-0000-0000176B0000}"/>
    <cellStyle name="Notas 2 2 5 10" xfId="27402" xr:uid="{00000000-0005-0000-0000-0000186B0000}"/>
    <cellStyle name="Notas 2 2 5 10 2" xfId="27403" xr:uid="{00000000-0005-0000-0000-0000196B0000}"/>
    <cellStyle name="Notas 2 2 5 10 3" xfId="27404" xr:uid="{00000000-0005-0000-0000-00001A6B0000}"/>
    <cellStyle name="Notas 2 2 5 10 4" xfId="27405" xr:uid="{00000000-0005-0000-0000-00001B6B0000}"/>
    <cellStyle name="Notas 2 2 5 10 5" xfId="27406" xr:uid="{00000000-0005-0000-0000-00001C6B0000}"/>
    <cellStyle name="Notas 2 2 5 10 6" xfId="27407" xr:uid="{00000000-0005-0000-0000-00001D6B0000}"/>
    <cellStyle name="Notas 2 2 5 10 7" xfId="27408" xr:uid="{00000000-0005-0000-0000-00001E6B0000}"/>
    <cellStyle name="Notas 2 2 5 11" xfId="27409" xr:uid="{00000000-0005-0000-0000-00001F6B0000}"/>
    <cellStyle name="Notas 2 2 5 11 2" xfId="27410" xr:uid="{00000000-0005-0000-0000-0000206B0000}"/>
    <cellStyle name="Notas 2 2 5 11 3" xfId="27411" xr:uid="{00000000-0005-0000-0000-0000216B0000}"/>
    <cellStyle name="Notas 2 2 5 11 4" xfId="27412" xr:uid="{00000000-0005-0000-0000-0000226B0000}"/>
    <cellStyle name="Notas 2 2 5 11 5" xfId="27413" xr:uid="{00000000-0005-0000-0000-0000236B0000}"/>
    <cellStyle name="Notas 2 2 5 11 6" xfId="27414" xr:uid="{00000000-0005-0000-0000-0000246B0000}"/>
    <cellStyle name="Notas 2 2 5 12" xfId="27415" xr:uid="{00000000-0005-0000-0000-0000256B0000}"/>
    <cellStyle name="Notas 2 2 5 12 2" xfId="27416" xr:uid="{00000000-0005-0000-0000-0000266B0000}"/>
    <cellStyle name="Notas 2 2 5 12 3" xfId="27417" xr:uid="{00000000-0005-0000-0000-0000276B0000}"/>
    <cellStyle name="Notas 2 2 5 12 4" xfId="27418" xr:uid="{00000000-0005-0000-0000-0000286B0000}"/>
    <cellStyle name="Notas 2 2 5 12 5" xfId="27419" xr:uid="{00000000-0005-0000-0000-0000296B0000}"/>
    <cellStyle name="Notas 2 2 5 12 6" xfId="27420" xr:uid="{00000000-0005-0000-0000-00002A6B0000}"/>
    <cellStyle name="Notas 2 2 5 13" xfId="27421" xr:uid="{00000000-0005-0000-0000-00002B6B0000}"/>
    <cellStyle name="Notas 2 2 5 13 2" xfId="27422" xr:uid="{00000000-0005-0000-0000-00002C6B0000}"/>
    <cellStyle name="Notas 2 2 5 13 3" xfId="27423" xr:uid="{00000000-0005-0000-0000-00002D6B0000}"/>
    <cellStyle name="Notas 2 2 5 13 4" xfId="27424" xr:uid="{00000000-0005-0000-0000-00002E6B0000}"/>
    <cellStyle name="Notas 2 2 5 13 5" xfId="27425" xr:uid="{00000000-0005-0000-0000-00002F6B0000}"/>
    <cellStyle name="Notas 2 2 5 13 6" xfId="27426" xr:uid="{00000000-0005-0000-0000-0000306B0000}"/>
    <cellStyle name="Notas 2 2 5 14" xfId="27427" xr:uid="{00000000-0005-0000-0000-0000316B0000}"/>
    <cellStyle name="Notas 2 2 5 14 2" xfId="27428" xr:uid="{00000000-0005-0000-0000-0000326B0000}"/>
    <cellStyle name="Notas 2 2 5 14 3" xfId="27429" xr:uid="{00000000-0005-0000-0000-0000336B0000}"/>
    <cellStyle name="Notas 2 2 5 14 4" xfId="27430" xr:uid="{00000000-0005-0000-0000-0000346B0000}"/>
    <cellStyle name="Notas 2 2 5 14 5" xfId="27431" xr:uid="{00000000-0005-0000-0000-0000356B0000}"/>
    <cellStyle name="Notas 2 2 5 14 6" xfId="27432" xr:uid="{00000000-0005-0000-0000-0000366B0000}"/>
    <cellStyle name="Notas 2 2 5 15" xfId="27433" xr:uid="{00000000-0005-0000-0000-0000376B0000}"/>
    <cellStyle name="Notas 2 2 5 15 2" xfId="27434" xr:uid="{00000000-0005-0000-0000-0000386B0000}"/>
    <cellStyle name="Notas 2 2 5 15 3" xfId="27435" xr:uid="{00000000-0005-0000-0000-0000396B0000}"/>
    <cellStyle name="Notas 2 2 5 15 4" xfId="27436" xr:uid="{00000000-0005-0000-0000-00003A6B0000}"/>
    <cellStyle name="Notas 2 2 5 15 5" xfId="27437" xr:uid="{00000000-0005-0000-0000-00003B6B0000}"/>
    <cellStyle name="Notas 2 2 5 15 6" xfId="27438" xr:uid="{00000000-0005-0000-0000-00003C6B0000}"/>
    <cellStyle name="Notas 2 2 5 16" xfId="27439" xr:uid="{00000000-0005-0000-0000-00003D6B0000}"/>
    <cellStyle name="Notas 2 2 5 17" xfId="27440" xr:uid="{00000000-0005-0000-0000-00003E6B0000}"/>
    <cellStyle name="Notas 2 2 5 18" xfId="27441" xr:uid="{00000000-0005-0000-0000-00003F6B0000}"/>
    <cellStyle name="Notas 2 2 5 19" xfId="27442" xr:uid="{00000000-0005-0000-0000-0000406B0000}"/>
    <cellStyle name="Notas 2 2 5 2" xfId="27443" xr:uid="{00000000-0005-0000-0000-0000416B0000}"/>
    <cellStyle name="Notas 2 2 5 2 10" xfId="27444" xr:uid="{00000000-0005-0000-0000-0000426B0000}"/>
    <cellStyle name="Notas 2 2 5 2 10 2" xfId="27445" xr:uid="{00000000-0005-0000-0000-0000436B0000}"/>
    <cellStyle name="Notas 2 2 5 2 10 3" xfId="27446" xr:uid="{00000000-0005-0000-0000-0000446B0000}"/>
    <cellStyle name="Notas 2 2 5 2 10 4" xfId="27447" xr:uid="{00000000-0005-0000-0000-0000456B0000}"/>
    <cellStyle name="Notas 2 2 5 2 10 5" xfId="27448" xr:uid="{00000000-0005-0000-0000-0000466B0000}"/>
    <cellStyle name="Notas 2 2 5 2 10 6" xfId="27449" xr:uid="{00000000-0005-0000-0000-0000476B0000}"/>
    <cellStyle name="Notas 2 2 5 2 11" xfId="27450" xr:uid="{00000000-0005-0000-0000-0000486B0000}"/>
    <cellStyle name="Notas 2 2 5 2 11 2" xfId="27451" xr:uid="{00000000-0005-0000-0000-0000496B0000}"/>
    <cellStyle name="Notas 2 2 5 2 11 3" xfId="27452" xr:uid="{00000000-0005-0000-0000-00004A6B0000}"/>
    <cellStyle name="Notas 2 2 5 2 11 4" xfId="27453" xr:uid="{00000000-0005-0000-0000-00004B6B0000}"/>
    <cellStyle name="Notas 2 2 5 2 11 5" xfId="27454" xr:uid="{00000000-0005-0000-0000-00004C6B0000}"/>
    <cellStyle name="Notas 2 2 5 2 11 6" xfId="27455" xr:uid="{00000000-0005-0000-0000-00004D6B0000}"/>
    <cellStyle name="Notas 2 2 5 2 12" xfId="27456" xr:uid="{00000000-0005-0000-0000-00004E6B0000}"/>
    <cellStyle name="Notas 2 2 5 2 12 2" xfId="27457" xr:uid="{00000000-0005-0000-0000-00004F6B0000}"/>
    <cellStyle name="Notas 2 2 5 2 12 3" xfId="27458" xr:uid="{00000000-0005-0000-0000-0000506B0000}"/>
    <cellStyle name="Notas 2 2 5 2 12 4" xfId="27459" xr:uid="{00000000-0005-0000-0000-0000516B0000}"/>
    <cellStyle name="Notas 2 2 5 2 12 5" xfId="27460" xr:uid="{00000000-0005-0000-0000-0000526B0000}"/>
    <cellStyle name="Notas 2 2 5 2 12 6" xfId="27461" xr:uid="{00000000-0005-0000-0000-0000536B0000}"/>
    <cellStyle name="Notas 2 2 5 2 13" xfId="27462" xr:uid="{00000000-0005-0000-0000-0000546B0000}"/>
    <cellStyle name="Notas 2 2 5 2 13 2" xfId="27463" xr:uid="{00000000-0005-0000-0000-0000556B0000}"/>
    <cellStyle name="Notas 2 2 5 2 13 3" xfId="27464" xr:uid="{00000000-0005-0000-0000-0000566B0000}"/>
    <cellStyle name="Notas 2 2 5 2 13 4" xfId="27465" xr:uid="{00000000-0005-0000-0000-0000576B0000}"/>
    <cellStyle name="Notas 2 2 5 2 13 5" xfId="27466" xr:uid="{00000000-0005-0000-0000-0000586B0000}"/>
    <cellStyle name="Notas 2 2 5 2 13 6" xfId="27467" xr:uid="{00000000-0005-0000-0000-0000596B0000}"/>
    <cellStyle name="Notas 2 2 5 2 14" xfId="27468" xr:uid="{00000000-0005-0000-0000-00005A6B0000}"/>
    <cellStyle name="Notas 2 2 5 2 14 2" xfId="27469" xr:uid="{00000000-0005-0000-0000-00005B6B0000}"/>
    <cellStyle name="Notas 2 2 5 2 14 3" xfId="27470" xr:uid="{00000000-0005-0000-0000-00005C6B0000}"/>
    <cellStyle name="Notas 2 2 5 2 14 4" xfId="27471" xr:uid="{00000000-0005-0000-0000-00005D6B0000}"/>
    <cellStyle name="Notas 2 2 5 2 14 5" xfId="27472" xr:uid="{00000000-0005-0000-0000-00005E6B0000}"/>
    <cellStyle name="Notas 2 2 5 2 14 6" xfId="27473" xr:uid="{00000000-0005-0000-0000-00005F6B0000}"/>
    <cellStyle name="Notas 2 2 5 2 15" xfId="27474" xr:uid="{00000000-0005-0000-0000-0000606B0000}"/>
    <cellStyle name="Notas 2 2 5 2 16" xfId="27475" xr:uid="{00000000-0005-0000-0000-0000616B0000}"/>
    <cellStyle name="Notas 2 2 5 2 17" xfId="27476" xr:uid="{00000000-0005-0000-0000-0000626B0000}"/>
    <cellStyle name="Notas 2 2 5 2 18" xfId="27477" xr:uid="{00000000-0005-0000-0000-0000636B0000}"/>
    <cellStyle name="Notas 2 2 5 2 19" xfId="27478" xr:uid="{00000000-0005-0000-0000-0000646B0000}"/>
    <cellStyle name="Notas 2 2 5 2 2" xfId="27479" xr:uid="{00000000-0005-0000-0000-0000656B0000}"/>
    <cellStyle name="Notas 2 2 5 2 2 10" xfId="27480" xr:uid="{00000000-0005-0000-0000-0000666B0000}"/>
    <cellStyle name="Notas 2 2 5 2 2 10 2" xfId="27481" xr:uid="{00000000-0005-0000-0000-0000676B0000}"/>
    <cellStyle name="Notas 2 2 5 2 2 10 3" xfId="27482" xr:uid="{00000000-0005-0000-0000-0000686B0000}"/>
    <cellStyle name="Notas 2 2 5 2 2 10 4" xfId="27483" xr:uid="{00000000-0005-0000-0000-0000696B0000}"/>
    <cellStyle name="Notas 2 2 5 2 2 10 5" xfId="27484" xr:uid="{00000000-0005-0000-0000-00006A6B0000}"/>
    <cellStyle name="Notas 2 2 5 2 2 10 6" xfId="27485" xr:uid="{00000000-0005-0000-0000-00006B6B0000}"/>
    <cellStyle name="Notas 2 2 5 2 2 11" xfId="27486" xr:uid="{00000000-0005-0000-0000-00006C6B0000}"/>
    <cellStyle name="Notas 2 2 5 2 2 11 2" xfId="27487" xr:uid="{00000000-0005-0000-0000-00006D6B0000}"/>
    <cellStyle name="Notas 2 2 5 2 2 11 3" xfId="27488" xr:uid="{00000000-0005-0000-0000-00006E6B0000}"/>
    <cellStyle name="Notas 2 2 5 2 2 11 4" xfId="27489" xr:uid="{00000000-0005-0000-0000-00006F6B0000}"/>
    <cellStyle name="Notas 2 2 5 2 2 11 5" xfId="27490" xr:uid="{00000000-0005-0000-0000-0000706B0000}"/>
    <cellStyle name="Notas 2 2 5 2 2 11 6" xfId="27491" xr:uid="{00000000-0005-0000-0000-0000716B0000}"/>
    <cellStyle name="Notas 2 2 5 2 2 12" xfId="27492" xr:uid="{00000000-0005-0000-0000-0000726B0000}"/>
    <cellStyle name="Notas 2 2 5 2 2 12 2" xfId="27493" xr:uid="{00000000-0005-0000-0000-0000736B0000}"/>
    <cellStyle name="Notas 2 2 5 2 2 12 3" xfId="27494" xr:uid="{00000000-0005-0000-0000-0000746B0000}"/>
    <cellStyle name="Notas 2 2 5 2 2 12 4" xfId="27495" xr:uid="{00000000-0005-0000-0000-0000756B0000}"/>
    <cellStyle name="Notas 2 2 5 2 2 12 5" xfId="27496" xr:uid="{00000000-0005-0000-0000-0000766B0000}"/>
    <cellStyle name="Notas 2 2 5 2 2 12 6" xfId="27497" xr:uid="{00000000-0005-0000-0000-0000776B0000}"/>
    <cellStyle name="Notas 2 2 5 2 2 13" xfId="27498" xr:uid="{00000000-0005-0000-0000-0000786B0000}"/>
    <cellStyle name="Notas 2 2 5 2 2 13 2" xfId="27499" xr:uid="{00000000-0005-0000-0000-0000796B0000}"/>
    <cellStyle name="Notas 2 2 5 2 2 13 3" xfId="27500" xr:uid="{00000000-0005-0000-0000-00007A6B0000}"/>
    <cellStyle name="Notas 2 2 5 2 2 13 4" xfId="27501" xr:uid="{00000000-0005-0000-0000-00007B6B0000}"/>
    <cellStyle name="Notas 2 2 5 2 2 13 5" xfId="27502" xr:uid="{00000000-0005-0000-0000-00007C6B0000}"/>
    <cellStyle name="Notas 2 2 5 2 2 13 6" xfId="27503" xr:uid="{00000000-0005-0000-0000-00007D6B0000}"/>
    <cellStyle name="Notas 2 2 5 2 2 14" xfId="27504" xr:uid="{00000000-0005-0000-0000-00007E6B0000}"/>
    <cellStyle name="Notas 2 2 5 2 2 14 2" xfId="27505" xr:uid="{00000000-0005-0000-0000-00007F6B0000}"/>
    <cellStyle name="Notas 2 2 5 2 2 14 3" xfId="27506" xr:uid="{00000000-0005-0000-0000-0000806B0000}"/>
    <cellStyle name="Notas 2 2 5 2 2 14 4" xfId="27507" xr:uid="{00000000-0005-0000-0000-0000816B0000}"/>
    <cellStyle name="Notas 2 2 5 2 2 14 5" xfId="27508" xr:uid="{00000000-0005-0000-0000-0000826B0000}"/>
    <cellStyle name="Notas 2 2 5 2 2 14 6" xfId="27509" xr:uid="{00000000-0005-0000-0000-0000836B0000}"/>
    <cellStyle name="Notas 2 2 5 2 2 15" xfId="27510" xr:uid="{00000000-0005-0000-0000-0000846B0000}"/>
    <cellStyle name="Notas 2 2 5 2 2 16" xfId="27511" xr:uid="{00000000-0005-0000-0000-0000856B0000}"/>
    <cellStyle name="Notas 2 2 5 2 2 17" xfId="27512" xr:uid="{00000000-0005-0000-0000-0000866B0000}"/>
    <cellStyle name="Notas 2 2 5 2 2 18" xfId="27513" xr:uid="{00000000-0005-0000-0000-0000876B0000}"/>
    <cellStyle name="Notas 2 2 5 2 2 19" xfId="27514" xr:uid="{00000000-0005-0000-0000-0000886B0000}"/>
    <cellStyle name="Notas 2 2 5 2 2 2" xfId="27515" xr:uid="{00000000-0005-0000-0000-0000896B0000}"/>
    <cellStyle name="Notas 2 2 5 2 2 2 10" xfId="27516" xr:uid="{00000000-0005-0000-0000-00008A6B0000}"/>
    <cellStyle name="Notas 2 2 5 2 2 2 11" xfId="27517" xr:uid="{00000000-0005-0000-0000-00008B6B0000}"/>
    <cellStyle name="Notas 2 2 5 2 2 2 12" xfId="27518" xr:uid="{00000000-0005-0000-0000-00008C6B0000}"/>
    <cellStyle name="Notas 2 2 5 2 2 2 13" xfId="27519" xr:uid="{00000000-0005-0000-0000-00008D6B0000}"/>
    <cellStyle name="Notas 2 2 5 2 2 2 14" xfId="27520" xr:uid="{00000000-0005-0000-0000-00008E6B0000}"/>
    <cellStyle name="Notas 2 2 5 2 2 2 15" xfId="27521" xr:uid="{00000000-0005-0000-0000-00008F6B0000}"/>
    <cellStyle name="Notas 2 2 5 2 2 2 2" xfId="27522" xr:uid="{00000000-0005-0000-0000-0000906B0000}"/>
    <cellStyle name="Notas 2 2 5 2 2 2 2 10" xfId="27523" xr:uid="{00000000-0005-0000-0000-0000916B0000}"/>
    <cellStyle name="Notas 2 2 5 2 2 2 2 11" xfId="27524" xr:uid="{00000000-0005-0000-0000-0000926B0000}"/>
    <cellStyle name="Notas 2 2 5 2 2 2 2 12" xfId="27525" xr:uid="{00000000-0005-0000-0000-0000936B0000}"/>
    <cellStyle name="Notas 2 2 5 2 2 2 2 13" xfId="27526" xr:uid="{00000000-0005-0000-0000-0000946B0000}"/>
    <cellStyle name="Notas 2 2 5 2 2 2 2 2" xfId="27527" xr:uid="{00000000-0005-0000-0000-0000956B0000}"/>
    <cellStyle name="Notas 2 2 5 2 2 2 2 2 2" xfId="27528" xr:uid="{00000000-0005-0000-0000-0000966B0000}"/>
    <cellStyle name="Notas 2 2 5 2 2 2 2 2 3" xfId="27529" xr:uid="{00000000-0005-0000-0000-0000976B0000}"/>
    <cellStyle name="Notas 2 2 5 2 2 2 2 2 4" xfId="27530" xr:uid="{00000000-0005-0000-0000-0000986B0000}"/>
    <cellStyle name="Notas 2 2 5 2 2 2 2 2 5" xfId="27531" xr:uid="{00000000-0005-0000-0000-0000996B0000}"/>
    <cellStyle name="Notas 2 2 5 2 2 2 2 2 6" xfId="27532" xr:uid="{00000000-0005-0000-0000-00009A6B0000}"/>
    <cellStyle name="Notas 2 2 5 2 2 2 2 3" xfId="27533" xr:uid="{00000000-0005-0000-0000-00009B6B0000}"/>
    <cellStyle name="Notas 2 2 5 2 2 2 2 3 2" xfId="27534" xr:uid="{00000000-0005-0000-0000-00009C6B0000}"/>
    <cellStyle name="Notas 2 2 5 2 2 2 2 3 3" xfId="27535" xr:uid="{00000000-0005-0000-0000-00009D6B0000}"/>
    <cellStyle name="Notas 2 2 5 2 2 2 2 3 4" xfId="27536" xr:uid="{00000000-0005-0000-0000-00009E6B0000}"/>
    <cellStyle name="Notas 2 2 5 2 2 2 2 3 5" xfId="27537" xr:uid="{00000000-0005-0000-0000-00009F6B0000}"/>
    <cellStyle name="Notas 2 2 5 2 2 2 2 3 6" xfId="27538" xr:uid="{00000000-0005-0000-0000-0000A06B0000}"/>
    <cellStyle name="Notas 2 2 5 2 2 2 2 4" xfId="27539" xr:uid="{00000000-0005-0000-0000-0000A16B0000}"/>
    <cellStyle name="Notas 2 2 5 2 2 2 2 4 2" xfId="27540" xr:uid="{00000000-0005-0000-0000-0000A26B0000}"/>
    <cellStyle name="Notas 2 2 5 2 2 2 2 4 3" xfId="27541" xr:uid="{00000000-0005-0000-0000-0000A36B0000}"/>
    <cellStyle name="Notas 2 2 5 2 2 2 2 4 4" xfId="27542" xr:uid="{00000000-0005-0000-0000-0000A46B0000}"/>
    <cellStyle name="Notas 2 2 5 2 2 2 2 4 5" xfId="27543" xr:uid="{00000000-0005-0000-0000-0000A56B0000}"/>
    <cellStyle name="Notas 2 2 5 2 2 2 2 4 6" xfId="27544" xr:uid="{00000000-0005-0000-0000-0000A66B0000}"/>
    <cellStyle name="Notas 2 2 5 2 2 2 2 5" xfId="27545" xr:uid="{00000000-0005-0000-0000-0000A76B0000}"/>
    <cellStyle name="Notas 2 2 5 2 2 2 2 5 2" xfId="27546" xr:uid="{00000000-0005-0000-0000-0000A86B0000}"/>
    <cellStyle name="Notas 2 2 5 2 2 2 2 5 3" xfId="27547" xr:uid="{00000000-0005-0000-0000-0000A96B0000}"/>
    <cellStyle name="Notas 2 2 5 2 2 2 2 5 4" xfId="27548" xr:uid="{00000000-0005-0000-0000-0000AA6B0000}"/>
    <cellStyle name="Notas 2 2 5 2 2 2 2 5 5" xfId="27549" xr:uid="{00000000-0005-0000-0000-0000AB6B0000}"/>
    <cellStyle name="Notas 2 2 5 2 2 2 2 5 6" xfId="27550" xr:uid="{00000000-0005-0000-0000-0000AC6B0000}"/>
    <cellStyle name="Notas 2 2 5 2 2 2 2 6" xfId="27551" xr:uid="{00000000-0005-0000-0000-0000AD6B0000}"/>
    <cellStyle name="Notas 2 2 5 2 2 2 2 6 2" xfId="27552" xr:uid="{00000000-0005-0000-0000-0000AE6B0000}"/>
    <cellStyle name="Notas 2 2 5 2 2 2 2 6 3" xfId="27553" xr:uid="{00000000-0005-0000-0000-0000AF6B0000}"/>
    <cellStyle name="Notas 2 2 5 2 2 2 2 6 4" xfId="27554" xr:uid="{00000000-0005-0000-0000-0000B06B0000}"/>
    <cellStyle name="Notas 2 2 5 2 2 2 2 6 5" xfId="27555" xr:uid="{00000000-0005-0000-0000-0000B16B0000}"/>
    <cellStyle name="Notas 2 2 5 2 2 2 2 6 6" xfId="27556" xr:uid="{00000000-0005-0000-0000-0000B26B0000}"/>
    <cellStyle name="Notas 2 2 5 2 2 2 2 7" xfId="27557" xr:uid="{00000000-0005-0000-0000-0000B36B0000}"/>
    <cellStyle name="Notas 2 2 5 2 2 2 2 7 2" xfId="27558" xr:uid="{00000000-0005-0000-0000-0000B46B0000}"/>
    <cellStyle name="Notas 2 2 5 2 2 2 2 7 3" xfId="27559" xr:uid="{00000000-0005-0000-0000-0000B56B0000}"/>
    <cellStyle name="Notas 2 2 5 2 2 2 2 7 4" xfId="27560" xr:uid="{00000000-0005-0000-0000-0000B66B0000}"/>
    <cellStyle name="Notas 2 2 5 2 2 2 2 7 5" xfId="27561" xr:uid="{00000000-0005-0000-0000-0000B76B0000}"/>
    <cellStyle name="Notas 2 2 5 2 2 2 2 7 6" xfId="27562" xr:uid="{00000000-0005-0000-0000-0000B86B0000}"/>
    <cellStyle name="Notas 2 2 5 2 2 2 2 8" xfId="27563" xr:uid="{00000000-0005-0000-0000-0000B96B0000}"/>
    <cellStyle name="Notas 2 2 5 2 2 2 2 8 2" xfId="27564" xr:uid="{00000000-0005-0000-0000-0000BA6B0000}"/>
    <cellStyle name="Notas 2 2 5 2 2 2 2 8 3" xfId="27565" xr:uid="{00000000-0005-0000-0000-0000BB6B0000}"/>
    <cellStyle name="Notas 2 2 5 2 2 2 2 8 4" xfId="27566" xr:uid="{00000000-0005-0000-0000-0000BC6B0000}"/>
    <cellStyle name="Notas 2 2 5 2 2 2 2 8 5" xfId="27567" xr:uid="{00000000-0005-0000-0000-0000BD6B0000}"/>
    <cellStyle name="Notas 2 2 5 2 2 2 2 8 6" xfId="27568" xr:uid="{00000000-0005-0000-0000-0000BE6B0000}"/>
    <cellStyle name="Notas 2 2 5 2 2 2 2 9" xfId="27569" xr:uid="{00000000-0005-0000-0000-0000BF6B0000}"/>
    <cellStyle name="Notas 2 2 5 2 2 2 3" xfId="27570" xr:uid="{00000000-0005-0000-0000-0000C06B0000}"/>
    <cellStyle name="Notas 2 2 5 2 2 2 3 2" xfId="27571" xr:uid="{00000000-0005-0000-0000-0000C16B0000}"/>
    <cellStyle name="Notas 2 2 5 2 2 2 3 3" xfId="27572" xr:uid="{00000000-0005-0000-0000-0000C26B0000}"/>
    <cellStyle name="Notas 2 2 5 2 2 2 3 4" xfId="27573" xr:uid="{00000000-0005-0000-0000-0000C36B0000}"/>
    <cellStyle name="Notas 2 2 5 2 2 2 3 5" xfId="27574" xr:uid="{00000000-0005-0000-0000-0000C46B0000}"/>
    <cellStyle name="Notas 2 2 5 2 2 2 3 6" xfId="27575" xr:uid="{00000000-0005-0000-0000-0000C56B0000}"/>
    <cellStyle name="Notas 2 2 5 2 2 2 4" xfId="27576" xr:uid="{00000000-0005-0000-0000-0000C66B0000}"/>
    <cellStyle name="Notas 2 2 5 2 2 2 4 2" xfId="27577" xr:uid="{00000000-0005-0000-0000-0000C76B0000}"/>
    <cellStyle name="Notas 2 2 5 2 2 2 4 3" xfId="27578" xr:uid="{00000000-0005-0000-0000-0000C86B0000}"/>
    <cellStyle name="Notas 2 2 5 2 2 2 4 4" xfId="27579" xr:uid="{00000000-0005-0000-0000-0000C96B0000}"/>
    <cellStyle name="Notas 2 2 5 2 2 2 4 5" xfId="27580" xr:uid="{00000000-0005-0000-0000-0000CA6B0000}"/>
    <cellStyle name="Notas 2 2 5 2 2 2 4 6" xfId="27581" xr:uid="{00000000-0005-0000-0000-0000CB6B0000}"/>
    <cellStyle name="Notas 2 2 5 2 2 2 5" xfId="27582" xr:uid="{00000000-0005-0000-0000-0000CC6B0000}"/>
    <cellStyle name="Notas 2 2 5 2 2 2 5 2" xfId="27583" xr:uid="{00000000-0005-0000-0000-0000CD6B0000}"/>
    <cellStyle name="Notas 2 2 5 2 2 2 5 3" xfId="27584" xr:uid="{00000000-0005-0000-0000-0000CE6B0000}"/>
    <cellStyle name="Notas 2 2 5 2 2 2 5 4" xfId="27585" xr:uid="{00000000-0005-0000-0000-0000CF6B0000}"/>
    <cellStyle name="Notas 2 2 5 2 2 2 5 5" xfId="27586" xr:uid="{00000000-0005-0000-0000-0000D06B0000}"/>
    <cellStyle name="Notas 2 2 5 2 2 2 5 6" xfId="27587" xr:uid="{00000000-0005-0000-0000-0000D16B0000}"/>
    <cellStyle name="Notas 2 2 5 2 2 2 6" xfId="27588" xr:uid="{00000000-0005-0000-0000-0000D26B0000}"/>
    <cellStyle name="Notas 2 2 5 2 2 2 6 2" xfId="27589" xr:uid="{00000000-0005-0000-0000-0000D36B0000}"/>
    <cellStyle name="Notas 2 2 5 2 2 2 6 3" xfId="27590" xr:uid="{00000000-0005-0000-0000-0000D46B0000}"/>
    <cellStyle name="Notas 2 2 5 2 2 2 6 4" xfId="27591" xr:uid="{00000000-0005-0000-0000-0000D56B0000}"/>
    <cellStyle name="Notas 2 2 5 2 2 2 6 5" xfId="27592" xr:uid="{00000000-0005-0000-0000-0000D66B0000}"/>
    <cellStyle name="Notas 2 2 5 2 2 2 6 6" xfId="27593" xr:uid="{00000000-0005-0000-0000-0000D76B0000}"/>
    <cellStyle name="Notas 2 2 5 2 2 2 7" xfId="27594" xr:uid="{00000000-0005-0000-0000-0000D86B0000}"/>
    <cellStyle name="Notas 2 2 5 2 2 2 7 2" xfId="27595" xr:uid="{00000000-0005-0000-0000-0000D96B0000}"/>
    <cellStyle name="Notas 2 2 5 2 2 2 7 3" xfId="27596" xr:uid="{00000000-0005-0000-0000-0000DA6B0000}"/>
    <cellStyle name="Notas 2 2 5 2 2 2 7 4" xfId="27597" xr:uid="{00000000-0005-0000-0000-0000DB6B0000}"/>
    <cellStyle name="Notas 2 2 5 2 2 2 7 5" xfId="27598" xr:uid="{00000000-0005-0000-0000-0000DC6B0000}"/>
    <cellStyle name="Notas 2 2 5 2 2 2 7 6" xfId="27599" xr:uid="{00000000-0005-0000-0000-0000DD6B0000}"/>
    <cellStyle name="Notas 2 2 5 2 2 2 8" xfId="27600" xr:uid="{00000000-0005-0000-0000-0000DE6B0000}"/>
    <cellStyle name="Notas 2 2 5 2 2 2 8 2" xfId="27601" xr:uid="{00000000-0005-0000-0000-0000DF6B0000}"/>
    <cellStyle name="Notas 2 2 5 2 2 2 8 3" xfId="27602" xr:uid="{00000000-0005-0000-0000-0000E06B0000}"/>
    <cellStyle name="Notas 2 2 5 2 2 2 8 4" xfId="27603" xr:uid="{00000000-0005-0000-0000-0000E16B0000}"/>
    <cellStyle name="Notas 2 2 5 2 2 2 8 5" xfId="27604" xr:uid="{00000000-0005-0000-0000-0000E26B0000}"/>
    <cellStyle name="Notas 2 2 5 2 2 2 8 6" xfId="27605" xr:uid="{00000000-0005-0000-0000-0000E36B0000}"/>
    <cellStyle name="Notas 2 2 5 2 2 2 9" xfId="27606" xr:uid="{00000000-0005-0000-0000-0000E46B0000}"/>
    <cellStyle name="Notas 2 2 5 2 2 2 9 2" xfId="27607" xr:uid="{00000000-0005-0000-0000-0000E56B0000}"/>
    <cellStyle name="Notas 2 2 5 2 2 2 9 3" xfId="27608" xr:uid="{00000000-0005-0000-0000-0000E66B0000}"/>
    <cellStyle name="Notas 2 2 5 2 2 2 9 4" xfId="27609" xr:uid="{00000000-0005-0000-0000-0000E76B0000}"/>
    <cellStyle name="Notas 2 2 5 2 2 2 9 5" xfId="27610" xr:uid="{00000000-0005-0000-0000-0000E86B0000}"/>
    <cellStyle name="Notas 2 2 5 2 2 2 9 6" xfId="27611" xr:uid="{00000000-0005-0000-0000-0000E96B0000}"/>
    <cellStyle name="Notas 2 2 5 2 2 20" xfId="27612" xr:uid="{00000000-0005-0000-0000-0000EA6B0000}"/>
    <cellStyle name="Notas 2 2 5 2 2 3" xfId="27613" xr:uid="{00000000-0005-0000-0000-0000EB6B0000}"/>
    <cellStyle name="Notas 2 2 5 2 2 3 10" xfId="27614" xr:uid="{00000000-0005-0000-0000-0000EC6B0000}"/>
    <cellStyle name="Notas 2 2 5 2 2 3 11" xfId="27615" xr:uid="{00000000-0005-0000-0000-0000ED6B0000}"/>
    <cellStyle name="Notas 2 2 5 2 2 3 12" xfId="27616" xr:uid="{00000000-0005-0000-0000-0000EE6B0000}"/>
    <cellStyle name="Notas 2 2 5 2 2 3 13" xfId="27617" xr:uid="{00000000-0005-0000-0000-0000EF6B0000}"/>
    <cellStyle name="Notas 2 2 5 2 2 3 2" xfId="27618" xr:uid="{00000000-0005-0000-0000-0000F06B0000}"/>
    <cellStyle name="Notas 2 2 5 2 2 3 2 2" xfId="27619" xr:uid="{00000000-0005-0000-0000-0000F16B0000}"/>
    <cellStyle name="Notas 2 2 5 2 2 3 2 3" xfId="27620" xr:uid="{00000000-0005-0000-0000-0000F26B0000}"/>
    <cellStyle name="Notas 2 2 5 2 2 3 2 4" xfId="27621" xr:uid="{00000000-0005-0000-0000-0000F36B0000}"/>
    <cellStyle name="Notas 2 2 5 2 2 3 2 5" xfId="27622" xr:uid="{00000000-0005-0000-0000-0000F46B0000}"/>
    <cellStyle name="Notas 2 2 5 2 2 3 2 6" xfId="27623" xr:uid="{00000000-0005-0000-0000-0000F56B0000}"/>
    <cellStyle name="Notas 2 2 5 2 2 3 3" xfId="27624" xr:uid="{00000000-0005-0000-0000-0000F66B0000}"/>
    <cellStyle name="Notas 2 2 5 2 2 3 3 2" xfId="27625" xr:uid="{00000000-0005-0000-0000-0000F76B0000}"/>
    <cellStyle name="Notas 2 2 5 2 2 3 3 3" xfId="27626" xr:uid="{00000000-0005-0000-0000-0000F86B0000}"/>
    <cellStyle name="Notas 2 2 5 2 2 3 3 4" xfId="27627" xr:uid="{00000000-0005-0000-0000-0000F96B0000}"/>
    <cellStyle name="Notas 2 2 5 2 2 3 3 5" xfId="27628" xr:uid="{00000000-0005-0000-0000-0000FA6B0000}"/>
    <cellStyle name="Notas 2 2 5 2 2 3 3 6" xfId="27629" xr:uid="{00000000-0005-0000-0000-0000FB6B0000}"/>
    <cellStyle name="Notas 2 2 5 2 2 3 4" xfId="27630" xr:uid="{00000000-0005-0000-0000-0000FC6B0000}"/>
    <cellStyle name="Notas 2 2 5 2 2 3 4 2" xfId="27631" xr:uid="{00000000-0005-0000-0000-0000FD6B0000}"/>
    <cellStyle name="Notas 2 2 5 2 2 3 4 3" xfId="27632" xr:uid="{00000000-0005-0000-0000-0000FE6B0000}"/>
    <cellStyle name="Notas 2 2 5 2 2 3 4 4" xfId="27633" xr:uid="{00000000-0005-0000-0000-0000FF6B0000}"/>
    <cellStyle name="Notas 2 2 5 2 2 3 4 5" xfId="27634" xr:uid="{00000000-0005-0000-0000-0000006C0000}"/>
    <cellStyle name="Notas 2 2 5 2 2 3 4 6" xfId="27635" xr:uid="{00000000-0005-0000-0000-0000016C0000}"/>
    <cellStyle name="Notas 2 2 5 2 2 3 5" xfId="27636" xr:uid="{00000000-0005-0000-0000-0000026C0000}"/>
    <cellStyle name="Notas 2 2 5 2 2 3 5 2" xfId="27637" xr:uid="{00000000-0005-0000-0000-0000036C0000}"/>
    <cellStyle name="Notas 2 2 5 2 2 3 5 3" xfId="27638" xr:uid="{00000000-0005-0000-0000-0000046C0000}"/>
    <cellStyle name="Notas 2 2 5 2 2 3 5 4" xfId="27639" xr:uid="{00000000-0005-0000-0000-0000056C0000}"/>
    <cellStyle name="Notas 2 2 5 2 2 3 5 5" xfId="27640" xr:uid="{00000000-0005-0000-0000-0000066C0000}"/>
    <cellStyle name="Notas 2 2 5 2 2 3 5 6" xfId="27641" xr:uid="{00000000-0005-0000-0000-0000076C0000}"/>
    <cellStyle name="Notas 2 2 5 2 2 3 6" xfId="27642" xr:uid="{00000000-0005-0000-0000-0000086C0000}"/>
    <cellStyle name="Notas 2 2 5 2 2 3 6 2" xfId="27643" xr:uid="{00000000-0005-0000-0000-0000096C0000}"/>
    <cellStyle name="Notas 2 2 5 2 2 3 6 3" xfId="27644" xr:uid="{00000000-0005-0000-0000-00000A6C0000}"/>
    <cellStyle name="Notas 2 2 5 2 2 3 6 4" xfId="27645" xr:uid="{00000000-0005-0000-0000-00000B6C0000}"/>
    <cellStyle name="Notas 2 2 5 2 2 3 6 5" xfId="27646" xr:uid="{00000000-0005-0000-0000-00000C6C0000}"/>
    <cellStyle name="Notas 2 2 5 2 2 3 6 6" xfId="27647" xr:uid="{00000000-0005-0000-0000-00000D6C0000}"/>
    <cellStyle name="Notas 2 2 5 2 2 3 7" xfId="27648" xr:uid="{00000000-0005-0000-0000-00000E6C0000}"/>
    <cellStyle name="Notas 2 2 5 2 2 3 7 2" xfId="27649" xr:uid="{00000000-0005-0000-0000-00000F6C0000}"/>
    <cellStyle name="Notas 2 2 5 2 2 3 7 3" xfId="27650" xr:uid="{00000000-0005-0000-0000-0000106C0000}"/>
    <cellStyle name="Notas 2 2 5 2 2 3 7 4" xfId="27651" xr:uid="{00000000-0005-0000-0000-0000116C0000}"/>
    <cellStyle name="Notas 2 2 5 2 2 3 7 5" xfId="27652" xr:uid="{00000000-0005-0000-0000-0000126C0000}"/>
    <cellStyle name="Notas 2 2 5 2 2 3 7 6" xfId="27653" xr:uid="{00000000-0005-0000-0000-0000136C0000}"/>
    <cellStyle name="Notas 2 2 5 2 2 3 8" xfId="27654" xr:uid="{00000000-0005-0000-0000-0000146C0000}"/>
    <cellStyle name="Notas 2 2 5 2 2 3 8 2" xfId="27655" xr:uid="{00000000-0005-0000-0000-0000156C0000}"/>
    <cellStyle name="Notas 2 2 5 2 2 3 8 3" xfId="27656" xr:uid="{00000000-0005-0000-0000-0000166C0000}"/>
    <cellStyle name="Notas 2 2 5 2 2 3 8 4" xfId="27657" xr:uid="{00000000-0005-0000-0000-0000176C0000}"/>
    <cellStyle name="Notas 2 2 5 2 2 3 8 5" xfId="27658" xr:uid="{00000000-0005-0000-0000-0000186C0000}"/>
    <cellStyle name="Notas 2 2 5 2 2 3 8 6" xfId="27659" xr:uid="{00000000-0005-0000-0000-0000196C0000}"/>
    <cellStyle name="Notas 2 2 5 2 2 3 9" xfId="27660" xr:uid="{00000000-0005-0000-0000-00001A6C0000}"/>
    <cellStyle name="Notas 2 2 5 2 2 4" xfId="27661" xr:uid="{00000000-0005-0000-0000-00001B6C0000}"/>
    <cellStyle name="Notas 2 2 5 2 2 4 10" xfId="27662" xr:uid="{00000000-0005-0000-0000-00001C6C0000}"/>
    <cellStyle name="Notas 2 2 5 2 2 4 11" xfId="27663" xr:uid="{00000000-0005-0000-0000-00001D6C0000}"/>
    <cellStyle name="Notas 2 2 5 2 2 4 12" xfId="27664" xr:uid="{00000000-0005-0000-0000-00001E6C0000}"/>
    <cellStyle name="Notas 2 2 5 2 2 4 13" xfId="27665" xr:uid="{00000000-0005-0000-0000-00001F6C0000}"/>
    <cellStyle name="Notas 2 2 5 2 2 4 2" xfId="27666" xr:uid="{00000000-0005-0000-0000-0000206C0000}"/>
    <cellStyle name="Notas 2 2 5 2 2 4 2 2" xfId="27667" xr:uid="{00000000-0005-0000-0000-0000216C0000}"/>
    <cellStyle name="Notas 2 2 5 2 2 4 2 3" xfId="27668" xr:uid="{00000000-0005-0000-0000-0000226C0000}"/>
    <cellStyle name="Notas 2 2 5 2 2 4 2 4" xfId="27669" xr:uid="{00000000-0005-0000-0000-0000236C0000}"/>
    <cellStyle name="Notas 2 2 5 2 2 4 2 5" xfId="27670" xr:uid="{00000000-0005-0000-0000-0000246C0000}"/>
    <cellStyle name="Notas 2 2 5 2 2 4 2 6" xfId="27671" xr:uid="{00000000-0005-0000-0000-0000256C0000}"/>
    <cellStyle name="Notas 2 2 5 2 2 4 3" xfId="27672" xr:uid="{00000000-0005-0000-0000-0000266C0000}"/>
    <cellStyle name="Notas 2 2 5 2 2 4 3 2" xfId="27673" xr:uid="{00000000-0005-0000-0000-0000276C0000}"/>
    <cellStyle name="Notas 2 2 5 2 2 4 3 3" xfId="27674" xr:uid="{00000000-0005-0000-0000-0000286C0000}"/>
    <cellStyle name="Notas 2 2 5 2 2 4 3 4" xfId="27675" xr:uid="{00000000-0005-0000-0000-0000296C0000}"/>
    <cellStyle name="Notas 2 2 5 2 2 4 3 5" xfId="27676" xr:uid="{00000000-0005-0000-0000-00002A6C0000}"/>
    <cellStyle name="Notas 2 2 5 2 2 4 3 6" xfId="27677" xr:uid="{00000000-0005-0000-0000-00002B6C0000}"/>
    <cellStyle name="Notas 2 2 5 2 2 4 4" xfId="27678" xr:uid="{00000000-0005-0000-0000-00002C6C0000}"/>
    <cellStyle name="Notas 2 2 5 2 2 4 4 2" xfId="27679" xr:uid="{00000000-0005-0000-0000-00002D6C0000}"/>
    <cellStyle name="Notas 2 2 5 2 2 4 4 3" xfId="27680" xr:uid="{00000000-0005-0000-0000-00002E6C0000}"/>
    <cellStyle name="Notas 2 2 5 2 2 4 4 4" xfId="27681" xr:uid="{00000000-0005-0000-0000-00002F6C0000}"/>
    <cellStyle name="Notas 2 2 5 2 2 4 4 5" xfId="27682" xr:uid="{00000000-0005-0000-0000-0000306C0000}"/>
    <cellStyle name="Notas 2 2 5 2 2 4 4 6" xfId="27683" xr:uid="{00000000-0005-0000-0000-0000316C0000}"/>
    <cellStyle name="Notas 2 2 5 2 2 4 5" xfId="27684" xr:uid="{00000000-0005-0000-0000-0000326C0000}"/>
    <cellStyle name="Notas 2 2 5 2 2 4 5 2" xfId="27685" xr:uid="{00000000-0005-0000-0000-0000336C0000}"/>
    <cellStyle name="Notas 2 2 5 2 2 4 5 3" xfId="27686" xr:uid="{00000000-0005-0000-0000-0000346C0000}"/>
    <cellStyle name="Notas 2 2 5 2 2 4 5 4" xfId="27687" xr:uid="{00000000-0005-0000-0000-0000356C0000}"/>
    <cellStyle name="Notas 2 2 5 2 2 4 5 5" xfId="27688" xr:uid="{00000000-0005-0000-0000-0000366C0000}"/>
    <cellStyle name="Notas 2 2 5 2 2 4 5 6" xfId="27689" xr:uid="{00000000-0005-0000-0000-0000376C0000}"/>
    <cellStyle name="Notas 2 2 5 2 2 4 6" xfId="27690" xr:uid="{00000000-0005-0000-0000-0000386C0000}"/>
    <cellStyle name="Notas 2 2 5 2 2 4 6 2" xfId="27691" xr:uid="{00000000-0005-0000-0000-0000396C0000}"/>
    <cellStyle name="Notas 2 2 5 2 2 4 6 3" xfId="27692" xr:uid="{00000000-0005-0000-0000-00003A6C0000}"/>
    <cellStyle name="Notas 2 2 5 2 2 4 6 4" xfId="27693" xr:uid="{00000000-0005-0000-0000-00003B6C0000}"/>
    <cellStyle name="Notas 2 2 5 2 2 4 6 5" xfId="27694" xr:uid="{00000000-0005-0000-0000-00003C6C0000}"/>
    <cellStyle name="Notas 2 2 5 2 2 4 6 6" xfId="27695" xr:uid="{00000000-0005-0000-0000-00003D6C0000}"/>
    <cellStyle name="Notas 2 2 5 2 2 4 7" xfId="27696" xr:uid="{00000000-0005-0000-0000-00003E6C0000}"/>
    <cellStyle name="Notas 2 2 5 2 2 4 7 2" xfId="27697" xr:uid="{00000000-0005-0000-0000-00003F6C0000}"/>
    <cellStyle name="Notas 2 2 5 2 2 4 7 3" xfId="27698" xr:uid="{00000000-0005-0000-0000-0000406C0000}"/>
    <cellStyle name="Notas 2 2 5 2 2 4 7 4" xfId="27699" xr:uid="{00000000-0005-0000-0000-0000416C0000}"/>
    <cellStyle name="Notas 2 2 5 2 2 4 7 5" xfId="27700" xr:uid="{00000000-0005-0000-0000-0000426C0000}"/>
    <cellStyle name="Notas 2 2 5 2 2 4 7 6" xfId="27701" xr:uid="{00000000-0005-0000-0000-0000436C0000}"/>
    <cellStyle name="Notas 2 2 5 2 2 4 8" xfId="27702" xr:uid="{00000000-0005-0000-0000-0000446C0000}"/>
    <cellStyle name="Notas 2 2 5 2 2 4 8 2" xfId="27703" xr:uid="{00000000-0005-0000-0000-0000456C0000}"/>
    <cellStyle name="Notas 2 2 5 2 2 4 8 3" xfId="27704" xr:uid="{00000000-0005-0000-0000-0000466C0000}"/>
    <cellStyle name="Notas 2 2 5 2 2 4 8 4" xfId="27705" xr:uid="{00000000-0005-0000-0000-0000476C0000}"/>
    <cellStyle name="Notas 2 2 5 2 2 4 8 5" xfId="27706" xr:uid="{00000000-0005-0000-0000-0000486C0000}"/>
    <cellStyle name="Notas 2 2 5 2 2 4 8 6" xfId="27707" xr:uid="{00000000-0005-0000-0000-0000496C0000}"/>
    <cellStyle name="Notas 2 2 5 2 2 4 9" xfId="27708" xr:uid="{00000000-0005-0000-0000-00004A6C0000}"/>
    <cellStyle name="Notas 2 2 5 2 2 5" xfId="27709" xr:uid="{00000000-0005-0000-0000-00004B6C0000}"/>
    <cellStyle name="Notas 2 2 5 2 2 5 10" xfId="27710" xr:uid="{00000000-0005-0000-0000-00004C6C0000}"/>
    <cellStyle name="Notas 2 2 5 2 2 5 11" xfId="27711" xr:uid="{00000000-0005-0000-0000-00004D6C0000}"/>
    <cellStyle name="Notas 2 2 5 2 2 5 12" xfId="27712" xr:uid="{00000000-0005-0000-0000-00004E6C0000}"/>
    <cellStyle name="Notas 2 2 5 2 2 5 13" xfId="27713" xr:uid="{00000000-0005-0000-0000-00004F6C0000}"/>
    <cellStyle name="Notas 2 2 5 2 2 5 2" xfId="27714" xr:uid="{00000000-0005-0000-0000-0000506C0000}"/>
    <cellStyle name="Notas 2 2 5 2 2 5 2 2" xfId="27715" xr:uid="{00000000-0005-0000-0000-0000516C0000}"/>
    <cellStyle name="Notas 2 2 5 2 2 5 2 3" xfId="27716" xr:uid="{00000000-0005-0000-0000-0000526C0000}"/>
    <cellStyle name="Notas 2 2 5 2 2 5 2 4" xfId="27717" xr:uid="{00000000-0005-0000-0000-0000536C0000}"/>
    <cellStyle name="Notas 2 2 5 2 2 5 2 5" xfId="27718" xr:uid="{00000000-0005-0000-0000-0000546C0000}"/>
    <cellStyle name="Notas 2 2 5 2 2 5 2 6" xfId="27719" xr:uid="{00000000-0005-0000-0000-0000556C0000}"/>
    <cellStyle name="Notas 2 2 5 2 2 5 3" xfId="27720" xr:uid="{00000000-0005-0000-0000-0000566C0000}"/>
    <cellStyle name="Notas 2 2 5 2 2 5 3 2" xfId="27721" xr:uid="{00000000-0005-0000-0000-0000576C0000}"/>
    <cellStyle name="Notas 2 2 5 2 2 5 3 3" xfId="27722" xr:uid="{00000000-0005-0000-0000-0000586C0000}"/>
    <cellStyle name="Notas 2 2 5 2 2 5 3 4" xfId="27723" xr:uid="{00000000-0005-0000-0000-0000596C0000}"/>
    <cellStyle name="Notas 2 2 5 2 2 5 3 5" xfId="27724" xr:uid="{00000000-0005-0000-0000-00005A6C0000}"/>
    <cellStyle name="Notas 2 2 5 2 2 5 3 6" xfId="27725" xr:uid="{00000000-0005-0000-0000-00005B6C0000}"/>
    <cellStyle name="Notas 2 2 5 2 2 5 4" xfId="27726" xr:uid="{00000000-0005-0000-0000-00005C6C0000}"/>
    <cellStyle name="Notas 2 2 5 2 2 5 4 2" xfId="27727" xr:uid="{00000000-0005-0000-0000-00005D6C0000}"/>
    <cellStyle name="Notas 2 2 5 2 2 5 4 3" xfId="27728" xr:uid="{00000000-0005-0000-0000-00005E6C0000}"/>
    <cellStyle name="Notas 2 2 5 2 2 5 4 4" xfId="27729" xr:uid="{00000000-0005-0000-0000-00005F6C0000}"/>
    <cellStyle name="Notas 2 2 5 2 2 5 4 5" xfId="27730" xr:uid="{00000000-0005-0000-0000-0000606C0000}"/>
    <cellStyle name="Notas 2 2 5 2 2 5 4 6" xfId="27731" xr:uid="{00000000-0005-0000-0000-0000616C0000}"/>
    <cellStyle name="Notas 2 2 5 2 2 5 5" xfId="27732" xr:uid="{00000000-0005-0000-0000-0000626C0000}"/>
    <cellStyle name="Notas 2 2 5 2 2 5 5 2" xfId="27733" xr:uid="{00000000-0005-0000-0000-0000636C0000}"/>
    <cellStyle name="Notas 2 2 5 2 2 5 5 3" xfId="27734" xr:uid="{00000000-0005-0000-0000-0000646C0000}"/>
    <cellStyle name="Notas 2 2 5 2 2 5 5 4" xfId="27735" xr:uid="{00000000-0005-0000-0000-0000656C0000}"/>
    <cellStyle name="Notas 2 2 5 2 2 5 5 5" xfId="27736" xr:uid="{00000000-0005-0000-0000-0000666C0000}"/>
    <cellStyle name="Notas 2 2 5 2 2 5 5 6" xfId="27737" xr:uid="{00000000-0005-0000-0000-0000676C0000}"/>
    <cellStyle name="Notas 2 2 5 2 2 5 6" xfId="27738" xr:uid="{00000000-0005-0000-0000-0000686C0000}"/>
    <cellStyle name="Notas 2 2 5 2 2 5 6 2" xfId="27739" xr:uid="{00000000-0005-0000-0000-0000696C0000}"/>
    <cellStyle name="Notas 2 2 5 2 2 5 6 3" xfId="27740" xr:uid="{00000000-0005-0000-0000-00006A6C0000}"/>
    <cellStyle name="Notas 2 2 5 2 2 5 6 4" xfId="27741" xr:uid="{00000000-0005-0000-0000-00006B6C0000}"/>
    <cellStyle name="Notas 2 2 5 2 2 5 6 5" xfId="27742" xr:uid="{00000000-0005-0000-0000-00006C6C0000}"/>
    <cellStyle name="Notas 2 2 5 2 2 5 6 6" xfId="27743" xr:uid="{00000000-0005-0000-0000-00006D6C0000}"/>
    <cellStyle name="Notas 2 2 5 2 2 5 7" xfId="27744" xr:uid="{00000000-0005-0000-0000-00006E6C0000}"/>
    <cellStyle name="Notas 2 2 5 2 2 5 7 2" xfId="27745" xr:uid="{00000000-0005-0000-0000-00006F6C0000}"/>
    <cellStyle name="Notas 2 2 5 2 2 5 7 3" xfId="27746" xr:uid="{00000000-0005-0000-0000-0000706C0000}"/>
    <cellStyle name="Notas 2 2 5 2 2 5 7 4" xfId="27747" xr:uid="{00000000-0005-0000-0000-0000716C0000}"/>
    <cellStyle name="Notas 2 2 5 2 2 5 7 5" xfId="27748" xr:uid="{00000000-0005-0000-0000-0000726C0000}"/>
    <cellStyle name="Notas 2 2 5 2 2 5 7 6" xfId="27749" xr:uid="{00000000-0005-0000-0000-0000736C0000}"/>
    <cellStyle name="Notas 2 2 5 2 2 5 8" xfId="27750" xr:uid="{00000000-0005-0000-0000-0000746C0000}"/>
    <cellStyle name="Notas 2 2 5 2 2 5 8 2" xfId="27751" xr:uid="{00000000-0005-0000-0000-0000756C0000}"/>
    <cellStyle name="Notas 2 2 5 2 2 5 8 3" xfId="27752" xr:uid="{00000000-0005-0000-0000-0000766C0000}"/>
    <cellStyle name="Notas 2 2 5 2 2 5 8 4" xfId="27753" xr:uid="{00000000-0005-0000-0000-0000776C0000}"/>
    <cellStyle name="Notas 2 2 5 2 2 5 8 5" xfId="27754" xr:uid="{00000000-0005-0000-0000-0000786C0000}"/>
    <cellStyle name="Notas 2 2 5 2 2 5 8 6" xfId="27755" xr:uid="{00000000-0005-0000-0000-0000796C0000}"/>
    <cellStyle name="Notas 2 2 5 2 2 5 9" xfId="27756" xr:uid="{00000000-0005-0000-0000-00007A6C0000}"/>
    <cellStyle name="Notas 2 2 5 2 2 6" xfId="27757" xr:uid="{00000000-0005-0000-0000-00007B6C0000}"/>
    <cellStyle name="Notas 2 2 5 2 2 6 10" xfId="27758" xr:uid="{00000000-0005-0000-0000-00007C6C0000}"/>
    <cellStyle name="Notas 2 2 5 2 2 6 11" xfId="27759" xr:uid="{00000000-0005-0000-0000-00007D6C0000}"/>
    <cellStyle name="Notas 2 2 5 2 2 6 12" xfId="27760" xr:uid="{00000000-0005-0000-0000-00007E6C0000}"/>
    <cellStyle name="Notas 2 2 5 2 2 6 13" xfId="27761" xr:uid="{00000000-0005-0000-0000-00007F6C0000}"/>
    <cellStyle name="Notas 2 2 5 2 2 6 2" xfId="27762" xr:uid="{00000000-0005-0000-0000-0000806C0000}"/>
    <cellStyle name="Notas 2 2 5 2 2 6 2 2" xfId="27763" xr:uid="{00000000-0005-0000-0000-0000816C0000}"/>
    <cellStyle name="Notas 2 2 5 2 2 6 2 3" xfId="27764" xr:uid="{00000000-0005-0000-0000-0000826C0000}"/>
    <cellStyle name="Notas 2 2 5 2 2 6 2 4" xfId="27765" xr:uid="{00000000-0005-0000-0000-0000836C0000}"/>
    <cellStyle name="Notas 2 2 5 2 2 6 2 5" xfId="27766" xr:uid="{00000000-0005-0000-0000-0000846C0000}"/>
    <cellStyle name="Notas 2 2 5 2 2 6 2 6" xfId="27767" xr:uid="{00000000-0005-0000-0000-0000856C0000}"/>
    <cellStyle name="Notas 2 2 5 2 2 6 3" xfId="27768" xr:uid="{00000000-0005-0000-0000-0000866C0000}"/>
    <cellStyle name="Notas 2 2 5 2 2 6 3 2" xfId="27769" xr:uid="{00000000-0005-0000-0000-0000876C0000}"/>
    <cellStyle name="Notas 2 2 5 2 2 6 3 3" xfId="27770" xr:uid="{00000000-0005-0000-0000-0000886C0000}"/>
    <cellStyle name="Notas 2 2 5 2 2 6 3 4" xfId="27771" xr:uid="{00000000-0005-0000-0000-0000896C0000}"/>
    <cellStyle name="Notas 2 2 5 2 2 6 3 5" xfId="27772" xr:uid="{00000000-0005-0000-0000-00008A6C0000}"/>
    <cellStyle name="Notas 2 2 5 2 2 6 3 6" xfId="27773" xr:uid="{00000000-0005-0000-0000-00008B6C0000}"/>
    <cellStyle name="Notas 2 2 5 2 2 6 4" xfId="27774" xr:uid="{00000000-0005-0000-0000-00008C6C0000}"/>
    <cellStyle name="Notas 2 2 5 2 2 6 4 2" xfId="27775" xr:uid="{00000000-0005-0000-0000-00008D6C0000}"/>
    <cellStyle name="Notas 2 2 5 2 2 6 4 3" xfId="27776" xr:uid="{00000000-0005-0000-0000-00008E6C0000}"/>
    <cellStyle name="Notas 2 2 5 2 2 6 4 4" xfId="27777" xr:uid="{00000000-0005-0000-0000-00008F6C0000}"/>
    <cellStyle name="Notas 2 2 5 2 2 6 4 5" xfId="27778" xr:uid="{00000000-0005-0000-0000-0000906C0000}"/>
    <cellStyle name="Notas 2 2 5 2 2 6 4 6" xfId="27779" xr:uid="{00000000-0005-0000-0000-0000916C0000}"/>
    <cellStyle name="Notas 2 2 5 2 2 6 5" xfId="27780" xr:uid="{00000000-0005-0000-0000-0000926C0000}"/>
    <cellStyle name="Notas 2 2 5 2 2 6 5 2" xfId="27781" xr:uid="{00000000-0005-0000-0000-0000936C0000}"/>
    <cellStyle name="Notas 2 2 5 2 2 6 5 3" xfId="27782" xr:uid="{00000000-0005-0000-0000-0000946C0000}"/>
    <cellStyle name="Notas 2 2 5 2 2 6 5 4" xfId="27783" xr:uid="{00000000-0005-0000-0000-0000956C0000}"/>
    <cellStyle name="Notas 2 2 5 2 2 6 5 5" xfId="27784" xr:uid="{00000000-0005-0000-0000-0000966C0000}"/>
    <cellStyle name="Notas 2 2 5 2 2 6 5 6" xfId="27785" xr:uid="{00000000-0005-0000-0000-0000976C0000}"/>
    <cellStyle name="Notas 2 2 5 2 2 6 6" xfId="27786" xr:uid="{00000000-0005-0000-0000-0000986C0000}"/>
    <cellStyle name="Notas 2 2 5 2 2 6 6 2" xfId="27787" xr:uid="{00000000-0005-0000-0000-0000996C0000}"/>
    <cellStyle name="Notas 2 2 5 2 2 6 6 3" xfId="27788" xr:uid="{00000000-0005-0000-0000-00009A6C0000}"/>
    <cellStyle name="Notas 2 2 5 2 2 6 6 4" xfId="27789" xr:uid="{00000000-0005-0000-0000-00009B6C0000}"/>
    <cellStyle name="Notas 2 2 5 2 2 6 6 5" xfId="27790" xr:uid="{00000000-0005-0000-0000-00009C6C0000}"/>
    <cellStyle name="Notas 2 2 5 2 2 6 6 6" xfId="27791" xr:uid="{00000000-0005-0000-0000-00009D6C0000}"/>
    <cellStyle name="Notas 2 2 5 2 2 6 7" xfId="27792" xr:uid="{00000000-0005-0000-0000-00009E6C0000}"/>
    <cellStyle name="Notas 2 2 5 2 2 6 7 2" xfId="27793" xr:uid="{00000000-0005-0000-0000-00009F6C0000}"/>
    <cellStyle name="Notas 2 2 5 2 2 6 7 3" xfId="27794" xr:uid="{00000000-0005-0000-0000-0000A06C0000}"/>
    <cellStyle name="Notas 2 2 5 2 2 6 7 4" xfId="27795" xr:uid="{00000000-0005-0000-0000-0000A16C0000}"/>
    <cellStyle name="Notas 2 2 5 2 2 6 7 5" xfId="27796" xr:uid="{00000000-0005-0000-0000-0000A26C0000}"/>
    <cellStyle name="Notas 2 2 5 2 2 6 7 6" xfId="27797" xr:uid="{00000000-0005-0000-0000-0000A36C0000}"/>
    <cellStyle name="Notas 2 2 5 2 2 6 8" xfId="27798" xr:uid="{00000000-0005-0000-0000-0000A46C0000}"/>
    <cellStyle name="Notas 2 2 5 2 2 6 8 2" xfId="27799" xr:uid="{00000000-0005-0000-0000-0000A56C0000}"/>
    <cellStyle name="Notas 2 2 5 2 2 6 8 3" xfId="27800" xr:uid="{00000000-0005-0000-0000-0000A66C0000}"/>
    <cellStyle name="Notas 2 2 5 2 2 6 8 4" xfId="27801" xr:uid="{00000000-0005-0000-0000-0000A76C0000}"/>
    <cellStyle name="Notas 2 2 5 2 2 6 8 5" xfId="27802" xr:uid="{00000000-0005-0000-0000-0000A86C0000}"/>
    <cellStyle name="Notas 2 2 5 2 2 6 8 6" xfId="27803" xr:uid="{00000000-0005-0000-0000-0000A96C0000}"/>
    <cellStyle name="Notas 2 2 5 2 2 6 9" xfId="27804" xr:uid="{00000000-0005-0000-0000-0000AA6C0000}"/>
    <cellStyle name="Notas 2 2 5 2 2 7" xfId="27805" xr:uid="{00000000-0005-0000-0000-0000AB6C0000}"/>
    <cellStyle name="Notas 2 2 5 2 2 7 10" xfId="27806" xr:uid="{00000000-0005-0000-0000-0000AC6C0000}"/>
    <cellStyle name="Notas 2 2 5 2 2 7 11" xfId="27807" xr:uid="{00000000-0005-0000-0000-0000AD6C0000}"/>
    <cellStyle name="Notas 2 2 5 2 2 7 12" xfId="27808" xr:uid="{00000000-0005-0000-0000-0000AE6C0000}"/>
    <cellStyle name="Notas 2 2 5 2 2 7 13" xfId="27809" xr:uid="{00000000-0005-0000-0000-0000AF6C0000}"/>
    <cellStyle name="Notas 2 2 5 2 2 7 2" xfId="27810" xr:uid="{00000000-0005-0000-0000-0000B06C0000}"/>
    <cellStyle name="Notas 2 2 5 2 2 7 2 2" xfId="27811" xr:uid="{00000000-0005-0000-0000-0000B16C0000}"/>
    <cellStyle name="Notas 2 2 5 2 2 7 2 3" xfId="27812" xr:uid="{00000000-0005-0000-0000-0000B26C0000}"/>
    <cellStyle name="Notas 2 2 5 2 2 7 2 4" xfId="27813" xr:uid="{00000000-0005-0000-0000-0000B36C0000}"/>
    <cellStyle name="Notas 2 2 5 2 2 7 2 5" xfId="27814" xr:uid="{00000000-0005-0000-0000-0000B46C0000}"/>
    <cellStyle name="Notas 2 2 5 2 2 7 2 6" xfId="27815" xr:uid="{00000000-0005-0000-0000-0000B56C0000}"/>
    <cellStyle name="Notas 2 2 5 2 2 7 3" xfId="27816" xr:uid="{00000000-0005-0000-0000-0000B66C0000}"/>
    <cellStyle name="Notas 2 2 5 2 2 7 3 2" xfId="27817" xr:uid="{00000000-0005-0000-0000-0000B76C0000}"/>
    <cellStyle name="Notas 2 2 5 2 2 7 3 3" xfId="27818" xr:uid="{00000000-0005-0000-0000-0000B86C0000}"/>
    <cellStyle name="Notas 2 2 5 2 2 7 3 4" xfId="27819" xr:uid="{00000000-0005-0000-0000-0000B96C0000}"/>
    <cellStyle name="Notas 2 2 5 2 2 7 3 5" xfId="27820" xr:uid="{00000000-0005-0000-0000-0000BA6C0000}"/>
    <cellStyle name="Notas 2 2 5 2 2 7 3 6" xfId="27821" xr:uid="{00000000-0005-0000-0000-0000BB6C0000}"/>
    <cellStyle name="Notas 2 2 5 2 2 7 4" xfId="27822" xr:uid="{00000000-0005-0000-0000-0000BC6C0000}"/>
    <cellStyle name="Notas 2 2 5 2 2 7 4 2" xfId="27823" xr:uid="{00000000-0005-0000-0000-0000BD6C0000}"/>
    <cellStyle name="Notas 2 2 5 2 2 7 4 3" xfId="27824" xr:uid="{00000000-0005-0000-0000-0000BE6C0000}"/>
    <cellStyle name="Notas 2 2 5 2 2 7 4 4" xfId="27825" xr:uid="{00000000-0005-0000-0000-0000BF6C0000}"/>
    <cellStyle name="Notas 2 2 5 2 2 7 4 5" xfId="27826" xr:uid="{00000000-0005-0000-0000-0000C06C0000}"/>
    <cellStyle name="Notas 2 2 5 2 2 7 4 6" xfId="27827" xr:uid="{00000000-0005-0000-0000-0000C16C0000}"/>
    <cellStyle name="Notas 2 2 5 2 2 7 5" xfId="27828" xr:uid="{00000000-0005-0000-0000-0000C26C0000}"/>
    <cellStyle name="Notas 2 2 5 2 2 7 5 2" xfId="27829" xr:uid="{00000000-0005-0000-0000-0000C36C0000}"/>
    <cellStyle name="Notas 2 2 5 2 2 7 5 3" xfId="27830" xr:uid="{00000000-0005-0000-0000-0000C46C0000}"/>
    <cellStyle name="Notas 2 2 5 2 2 7 5 4" xfId="27831" xr:uid="{00000000-0005-0000-0000-0000C56C0000}"/>
    <cellStyle name="Notas 2 2 5 2 2 7 5 5" xfId="27832" xr:uid="{00000000-0005-0000-0000-0000C66C0000}"/>
    <cellStyle name="Notas 2 2 5 2 2 7 5 6" xfId="27833" xr:uid="{00000000-0005-0000-0000-0000C76C0000}"/>
    <cellStyle name="Notas 2 2 5 2 2 7 6" xfId="27834" xr:uid="{00000000-0005-0000-0000-0000C86C0000}"/>
    <cellStyle name="Notas 2 2 5 2 2 7 6 2" xfId="27835" xr:uid="{00000000-0005-0000-0000-0000C96C0000}"/>
    <cellStyle name="Notas 2 2 5 2 2 7 6 3" xfId="27836" xr:uid="{00000000-0005-0000-0000-0000CA6C0000}"/>
    <cellStyle name="Notas 2 2 5 2 2 7 6 4" xfId="27837" xr:uid="{00000000-0005-0000-0000-0000CB6C0000}"/>
    <cellStyle name="Notas 2 2 5 2 2 7 6 5" xfId="27838" xr:uid="{00000000-0005-0000-0000-0000CC6C0000}"/>
    <cellStyle name="Notas 2 2 5 2 2 7 6 6" xfId="27839" xr:uid="{00000000-0005-0000-0000-0000CD6C0000}"/>
    <cellStyle name="Notas 2 2 5 2 2 7 7" xfId="27840" xr:uid="{00000000-0005-0000-0000-0000CE6C0000}"/>
    <cellStyle name="Notas 2 2 5 2 2 7 7 2" xfId="27841" xr:uid="{00000000-0005-0000-0000-0000CF6C0000}"/>
    <cellStyle name="Notas 2 2 5 2 2 7 7 3" xfId="27842" xr:uid="{00000000-0005-0000-0000-0000D06C0000}"/>
    <cellStyle name="Notas 2 2 5 2 2 7 7 4" xfId="27843" xr:uid="{00000000-0005-0000-0000-0000D16C0000}"/>
    <cellStyle name="Notas 2 2 5 2 2 7 7 5" xfId="27844" xr:uid="{00000000-0005-0000-0000-0000D26C0000}"/>
    <cellStyle name="Notas 2 2 5 2 2 7 7 6" xfId="27845" xr:uid="{00000000-0005-0000-0000-0000D36C0000}"/>
    <cellStyle name="Notas 2 2 5 2 2 7 8" xfId="27846" xr:uid="{00000000-0005-0000-0000-0000D46C0000}"/>
    <cellStyle name="Notas 2 2 5 2 2 7 8 2" xfId="27847" xr:uid="{00000000-0005-0000-0000-0000D56C0000}"/>
    <cellStyle name="Notas 2 2 5 2 2 7 8 3" xfId="27848" xr:uid="{00000000-0005-0000-0000-0000D66C0000}"/>
    <cellStyle name="Notas 2 2 5 2 2 7 8 4" xfId="27849" xr:uid="{00000000-0005-0000-0000-0000D76C0000}"/>
    <cellStyle name="Notas 2 2 5 2 2 7 8 5" xfId="27850" xr:uid="{00000000-0005-0000-0000-0000D86C0000}"/>
    <cellStyle name="Notas 2 2 5 2 2 7 8 6" xfId="27851" xr:uid="{00000000-0005-0000-0000-0000D96C0000}"/>
    <cellStyle name="Notas 2 2 5 2 2 7 9" xfId="27852" xr:uid="{00000000-0005-0000-0000-0000DA6C0000}"/>
    <cellStyle name="Notas 2 2 5 2 2 8" xfId="27853" xr:uid="{00000000-0005-0000-0000-0000DB6C0000}"/>
    <cellStyle name="Notas 2 2 5 2 2 8 2" xfId="27854" xr:uid="{00000000-0005-0000-0000-0000DC6C0000}"/>
    <cellStyle name="Notas 2 2 5 2 2 8 3" xfId="27855" xr:uid="{00000000-0005-0000-0000-0000DD6C0000}"/>
    <cellStyle name="Notas 2 2 5 2 2 8 4" xfId="27856" xr:uid="{00000000-0005-0000-0000-0000DE6C0000}"/>
    <cellStyle name="Notas 2 2 5 2 2 8 5" xfId="27857" xr:uid="{00000000-0005-0000-0000-0000DF6C0000}"/>
    <cellStyle name="Notas 2 2 5 2 2 8 6" xfId="27858" xr:uid="{00000000-0005-0000-0000-0000E06C0000}"/>
    <cellStyle name="Notas 2 2 5 2 2 9" xfId="27859" xr:uid="{00000000-0005-0000-0000-0000E16C0000}"/>
    <cellStyle name="Notas 2 2 5 2 2 9 2" xfId="27860" xr:uid="{00000000-0005-0000-0000-0000E26C0000}"/>
    <cellStyle name="Notas 2 2 5 2 2 9 3" xfId="27861" xr:uid="{00000000-0005-0000-0000-0000E36C0000}"/>
    <cellStyle name="Notas 2 2 5 2 2 9 4" xfId="27862" xr:uid="{00000000-0005-0000-0000-0000E46C0000}"/>
    <cellStyle name="Notas 2 2 5 2 2 9 5" xfId="27863" xr:uid="{00000000-0005-0000-0000-0000E56C0000}"/>
    <cellStyle name="Notas 2 2 5 2 2 9 6" xfId="27864" xr:uid="{00000000-0005-0000-0000-0000E66C0000}"/>
    <cellStyle name="Notas 2 2 5 2 20" xfId="27865" xr:uid="{00000000-0005-0000-0000-0000E76C0000}"/>
    <cellStyle name="Notas 2 2 5 2 21" xfId="27866" xr:uid="{00000000-0005-0000-0000-0000E86C0000}"/>
    <cellStyle name="Notas 2 2 5 2 3" xfId="27867" xr:uid="{00000000-0005-0000-0000-0000E96C0000}"/>
    <cellStyle name="Notas 2 2 5 2 3 10" xfId="27868" xr:uid="{00000000-0005-0000-0000-0000EA6C0000}"/>
    <cellStyle name="Notas 2 2 5 2 3 11" xfId="27869" xr:uid="{00000000-0005-0000-0000-0000EB6C0000}"/>
    <cellStyle name="Notas 2 2 5 2 3 12" xfId="27870" xr:uid="{00000000-0005-0000-0000-0000EC6C0000}"/>
    <cellStyle name="Notas 2 2 5 2 3 13" xfId="27871" xr:uid="{00000000-0005-0000-0000-0000ED6C0000}"/>
    <cellStyle name="Notas 2 2 5 2 3 14" xfId="27872" xr:uid="{00000000-0005-0000-0000-0000EE6C0000}"/>
    <cellStyle name="Notas 2 2 5 2 3 2" xfId="27873" xr:uid="{00000000-0005-0000-0000-0000EF6C0000}"/>
    <cellStyle name="Notas 2 2 5 2 3 2 10" xfId="27874" xr:uid="{00000000-0005-0000-0000-0000F06C0000}"/>
    <cellStyle name="Notas 2 2 5 2 3 2 11" xfId="27875" xr:uid="{00000000-0005-0000-0000-0000F16C0000}"/>
    <cellStyle name="Notas 2 2 5 2 3 2 12" xfId="27876" xr:uid="{00000000-0005-0000-0000-0000F26C0000}"/>
    <cellStyle name="Notas 2 2 5 2 3 2 13" xfId="27877" xr:uid="{00000000-0005-0000-0000-0000F36C0000}"/>
    <cellStyle name="Notas 2 2 5 2 3 2 2" xfId="27878" xr:uid="{00000000-0005-0000-0000-0000F46C0000}"/>
    <cellStyle name="Notas 2 2 5 2 3 2 2 2" xfId="27879" xr:uid="{00000000-0005-0000-0000-0000F56C0000}"/>
    <cellStyle name="Notas 2 2 5 2 3 2 2 3" xfId="27880" xr:uid="{00000000-0005-0000-0000-0000F66C0000}"/>
    <cellStyle name="Notas 2 2 5 2 3 2 2 4" xfId="27881" xr:uid="{00000000-0005-0000-0000-0000F76C0000}"/>
    <cellStyle name="Notas 2 2 5 2 3 2 2 5" xfId="27882" xr:uid="{00000000-0005-0000-0000-0000F86C0000}"/>
    <cellStyle name="Notas 2 2 5 2 3 2 2 6" xfId="27883" xr:uid="{00000000-0005-0000-0000-0000F96C0000}"/>
    <cellStyle name="Notas 2 2 5 2 3 2 3" xfId="27884" xr:uid="{00000000-0005-0000-0000-0000FA6C0000}"/>
    <cellStyle name="Notas 2 2 5 2 3 2 3 2" xfId="27885" xr:uid="{00000000-0005-0000-0000-0000FB6C0000}"/>
    <cellStyle name="Notas 2 2 5 2 3 2 3 3" xfId="27886" xr:uid="{00000000-0005-0000-0000-0000FC6C0000}"/>
    <cellStyle name="Notas 2 2 5 2 3 2 3 4" xfId="27887" xr:uid="{00000000-0005-0000-0000-0000FD6C0000}"/>
    <cellStyle name="Notas 2 2 5 2 3 2 3 5" xfId="27888" xr:uid="{00000000-0005-0000-0000-0000FE6C0000}"/>
    <cellStyle name="Notas 2 2 5 2 3 2 3 6" xfId="27889" xr:uid="{00000000-0005-0000-0000-0000FF6C0000}"/>
    <cellStyle name="Notas 2 2 5 2 3 2 4" xfId="27890" xr:uid="{00000000-0005-0000-0000-0000006D0000}"/>
    <cellStyle name="Notas 2 2 5 2 3 2 4 2" xfId="27891" xr:uid="{00000000-0005-0000-0000-0000016D0000}"/>
    <cellStyle name="Notas 2 2 5 2 3 2 4 3" xfId="27892" xr:uid="{00000000-0005-0000-0000-0000026D0000}"/>
    <cellStyle name="Notas 2 2 5 2 3 2 4 4" xfId="27893" xr:uid="{00000000-0005-0000-0000-0000036D0000}"/>
    <cellStyle name="Notas 2 2 5 2 3 2 4 5" xfId="27894" xr:uid="{00000000-0005-0000-0000-0000046D0000}"/>
    <cellStyle name="Notas 2 2 5 2 3 2 4 6" xfId="27895" xr:uid="{00000000-0005-0000-0000-0000056D0000}"/>
    <cellStyle name="Notas 2 2 5 2 3 2 5" xfId="27896" xr:uid="{00000000-0005-0000-0000-0000066D0000}"/>
    <cellStyle name="Notas 2 2 5 2 3 2 5 2" xfId="27897" xr:uid="{00000000-0005-0000-0000-0000076D0000}"/>
    <cellStyle name="Notas 2 2 5 2 3 2 5 3" xfId="27898" xr:uid="{00000000-0005-0000-0000-0000086D0000}"/>
    <cellStyle name="Notas 2 2 5 2 3 2 5 4" xfId="27899" xr:uid="{00000000-0005-0000-0000-0000096D0000}"/>
    <cellStyle name="Notas 2 2 5 2 3 2 5 5" xfId="27900" xr:uid="{00000000-0005-0000-0000-00000A6D0000}"/>
    <cellStyle name="Notas 2 2 5 2 3 2 5 6" xfId="27901" xr:uid="{00000000-0005-0000-0000-00000B6D0000}"/>
    <cellStyle name="Notas 2 2 5 2 3 2 6" xfId="27902" xr:uid="{00000000-0005-0000-0000-00000C6D0000}"/>
    <cellStyle name="Notas 2 2 5 2 3 2 6 2" xfId="27903" xr:uid="{00000000-0005-0000-0000-00000D6D0000}"/>
    <cellStyle name="Notas 2 2 5 2 3 2 6 3" xfId="27904" xr:uid="{00000000-0005-0000-0000-00000E6D0000}"/>
    <cellStyle name="Notas 2 2 5 2 3 2 6 4" xfId="27905" xr:uid="{00000000-0005-0000-0000-00000F6D0000}"/>
    <cellStyle name="Notas 2 2 5 2 3 2 6 5" xfId="27906" xr:uid="{00000000-0005-0000-0000-0000106D0000}"/>
    <cellStyle name="Notas 2 2 5 2 3 2 6 6" xfId="27907" xr:uid="{00000000-0005-0000-0000-0000116D0000}"/>
    <cellStyle name="Notas 2 2 5 2 3 2 7" xfId="27908" xr:uid="{00000000-0005-0000-0000-0000126D0000}"/>
    <cellStyle name="Notas 2 2 5 2 3 2 7 2" xfId="27909" xr:uid="{00000000-0005-0000-0000-0000136D0000}"/>
    <cellStyle name="Notas 2 2 5 2 3 2 7 3" xfId="27910" xr:uid="{00000000-0005-0000-0000-0000146D0000}"/>
    <cellStyle name="Notas 2 2 5 2 3 2 7 4" xfId="27911" xr:uid="{00000000-0005-0000-0000-0000156D0000}"/>
    <cellStyle name="Notas 2 2 5 2 3 2 7 5" xfId="27912" xr:uid="{00000000-0005-0000-0000-0000166D0000}"/>
    <cellStyle name="Notas 2 2 5 2 3 2 7 6" xfId="27913" xr:uid="{00000000-0005-0000-0000-0000176D0000}"/>
    <cellStyle name="Notas 2 2 5 2 3 2 8" xfId="27914" xr:uid="{00000000-0005-0000-0000-0000186D0000}"/>
    <cellStyle name="Notas 2 2 5 2 3 2 8 2" xfId="27915" xr:uid="{00000000-0005-0000-0000-0000196D0000}"/>
    <cellStyle name="Notas 2 2 5 2 3 2 8 3" xfId="27916" xr:uid="{00000000-0005-0000-0000-00001A6D0000}"/>
    <cellStyle name="Notas 2 2 5 2 3 2 8 4" xfId="27917" xr:uid="{00000000-0005-0000-0000-00001B6D0000}"/>
    <cellStyle name="Notas 2 2 5 2 3 2 8 5" xfId="27918" xr:uid="{00000000-0005-0000-0000-00001C6D0000}"/>
    <cellStyle name="Notas 2 2 5 2 3 2 8 6" xfId="27919" xr:uid="{00000000-0005-0000-0000-00001D6D0000}"/>
    <cellStyle name="Notas 2 2 5 2 3 2 9" xfId="27920" xr:uid="{00000000-0005-0000-0000-00001E6D0000}"/>
    <cellStyle name="Notas 2 2 5 2 3 3" xfId="27921" xr:uid="{00000000-0005-0000-0000-00001F6D0000}"/>
    <cellStyle name="Notas 2 2 5 2 3 3 2" xfId="27922" xr:uid="{00000000-0005-0000-0000-0000206D0000}"/>
    <cellStyle name="Notas 2 2 5 2 3 3 3" xfId="27923" xr:uid="{00000000-0005-0000-0000-0000216D0000}"/>
    <cellStyle name="Notas 2 2 5 2 3 3 4" xfId="27924" xr:uid="{00000000-0005-0000-0000-0000226D0000}"/>
    <cellStyle name="Notas 2 2 5 2 3 3 5" xfId="27925" xr:uid="{00000000-0005-0000-0000-0000236D0000}"/>
    <cellStyle name="Notas 2 2 5 2 3 3 6" xfId="27926" xr:uid="{00000000-0005-0000-0000-0000246D0000}"/>
    <cellStyle name="Notas 2 2 5 2 3 4" xfId="27927" xr:uid="{00000000-0005-0000-0000-0000256D0000}"/>
    <cellStyle name="Notas 2 2 5 2 3 4 2" xfId="27928" xr:uid="{00000000-0005-0000-0000-0000266D0000}"/>
    <cellStyle name="Notas 2 2 5 2 3 4 3" xfId="27929" xr:uid="{00000000-0005-0000-0000-0000276D0000}"/>
    <cellStyle name="Notas 2 2 5 2 3 4 4" xfId="27930" xr:uid="{00000000-0005-0000-0000-0000286D0000}"/>
    <cellStyle name="Notas 2 2 5 2 3 4 5" xfId="27931" xr:uid="{00000000-0005-0000-0000-0000296D0000}"/>
    <cellStyle name="Notas 2 2 5 2 3 4 6" xfId="27932" xr:uid="{00000000-0005-0000-0000-00002A6D0000}"/>
    <cellStyle name="Notas 2 2 5 2 3 5" xfId="27933" xr:uid="{00000000-0005-0000-0000-00002B6D0000}"/>
    <cellStyle name="Notas 2 2 5 2 3 5 2" xfId="27934" xr:uid="{00000000-0005-0000-0000-00002C6D0000}"/>
    <cellStyle name="Notas 2 2 5 2 3 5 3" xfId="27935" xr:uid="{00000000-0005-0000-0000-00002D6D0000}"/>
    <cellStyle name="Notas 2 2 5 2 3 5 4" xfId="27936" xr:uid="{00000000-0005-0000-0000-00002E6D0000}"/>
    <cellStyle name="Notas 2 2 5 2 3 5 5" xfId="27937" xr:uid="{00000000-0005-0000-0000-00002F6D0000}"/>
    <cellStyle name="Notas 2 2 5 2 3 5 6" xfId="27938" xr:uid="{00000000-0005-0000-0000-0000306D0000}"/>
    <cellStyle name="Notas 2 2 5 2 3 6" xfId="27939" xr:uid="{00000000-0005-0000-0000-0000316D0000}"/>
    <cellStyle name="Notas 2 2 5 2 3 6 2" xfId="27940" xr:uid="{00000000-0005-0000-0000-0000326D0000}"/>
    <cellStyle name="Notas 2 2 5 2 3 6 3" xfId="27941" xr:uid="{00000000-0005-0000-0000-0000336D0000}"/>
    <cellStyle name="Notas 2 2 5 2 3 6 4" xfId="27942" xr:uid="{00000000-0005-0000-0000-0000346D0000}"/>
    <cellStyle name="Notas 2 2 5 2 3 6 5" xfId="27943" xr:uid="{00000000-0005-0000-0000-0000356D0000}"/>
    <cellStyle name="Notas 2 2 5 2 3 6 6" xfId="27944" xr:uid="{00000000-0005-0000-0000-0000366D0000}"/>
    <cellStyle name="Notas 2 2 5 2 3 7" xfId="27945" xr:uid="{00000000-0005-0000-0000-0000376D0000}"/>
    <cellStyle name="Notas 2 2 5 2 3 7 2" xfId="27946" xr:uid="{00000000-0005-0000-0000-0000386D0000}"/>
    <cellStyle name="Notas 2 2 5 2 3 7 3" xfId="27947" xr:uid="{00000000-0005-0000-0000-0000396D0000}"/>
    <cellStyle name="Notas 2 2 5 2 3 7 4" xfId="27948" xr:uid="{00000000-0005-0000-0000-00003A6D0000}"/>
    <cellStyle name="Notas 2 2 5 2 3 7 5" xfId="27949" xr:uid="{00000000-0005-0000-0000-00003B6D0000}"/>
    <cellStyle name="Notas 2 2 5 2 3 7 6" xfId="27950" xr:uid="{00000000-0005-0000-0000-00003C6D0000}"/>
    <cellStyle name="Notas 2 2 5 2 3 8" xfId="27951" xr:uid="{00000000-0005-0000-0000-00003D6D0000}"/>
    <cellStyle name="Notas 2 2 5 2 3 8 2" xfId="27952" xr:uid="{00000000-0005-0000-0000-00003E6D0000}"/>
    <cellStyle name="Notas 2 2 5 2 3 8 3" xfId="27953" xr:uid="{00000000-0005-0000-0000-00003F6D0000}"/>
    <cellStyle name="Notas 2 2 5 2 3 8 4" xfId="27954" xr:uid="{00000000-0005-0000-0000-0000406D0000}"/>
    <cellStyle name="Notas 2 2 5 2 3 8 5" xfId="27955" xr:uid="{00000000-0005-0000-0000-0000416D0000}"/>
    <cellStyle name="Notas 2 2 5 2 3 8 6" xfId="27956" xr:uid="{00000000-0005-0000-0000-0000426D0000}"/>
    <cellStyle name="Notas 2 2 5 2 3 9" xfId="27957" xr:uid="{00000000-0005-0000-0000-0000436D0000}"/>
    <cellStyle name="Notas 2 2 5 2 3 9 2" xfId="27958" xr:uid="{00000000-0005-0000-0000-0000446D0000}"/>
    <cellStyle name="Notas 2 2 5 2 3 9 3" xfId="27959" xr:uid="{00000000-0005-0000-0000-0000456D0000}"/>
    <cellStyle name="Notas 2 2 5 2 3 9 4" xfId="27960" xr:uid="{00000000-0005-0000-0000-0000466D0000}"/>
    <cellStyle name="Notas 2 2 5 2 3 9 5" xfId="27961" xr:uid="{00000000-0005-0000-0000-0000476D0000}"/>
    <cellStyle name="Notas 2 2 5 2 3 9 6" xfId="27962" xr:uid="{00000000-0005-0000-0000-0000486D0000}"/>
    <cellStyle name="Notas 2 2 5 2 4" xfId="27963" xr:uid="{00000000-0005-0000-0000-0000496D0000}"/>
    <cellStyle name="Notas 2 2 5 2 4 10" xfId="27964" xr:uid="{00000000-0005-0000-0000-00004A6D0000}"/>
    <cellStyle name="Notas 2 2 5 2 4 11" xfId="27965" xr:uid="{00000000-0005-0000-0000-00004B6D0000}"/>
    <cellStyle name="Notas 2 2 5 2 4 12" xfId="27966" xr:uid="{00000000-0005-0000-0000-00004C6D0000}"/>
    <cellStyle name="Notas 2 2 5 2 4 13" xfId="27967" xr:uid="{00000000-0005-0000-0000-00004D6D0000}"/>
    <cellStyle name="Notas 2 2 5 2 4 2" xfId="27968" xr:uid="{00000000-0005-0000-0000-00004E6D0000}"/>
    <cellStyle name="Notas 2 2 5 2 4 2 2" xfId="27969" xr:uid="{00000000-0005-0000-0000-00004F6D0000}"/>
    <cellStyle name="Notas 2 2 5 2 4 2 3" xfId="27970" xr:uid="{00000000-0005-0000-0000-0000506D0000}"/>
    <cellStyle name="Notas 2 2 5 2 4 2 4" xfId="27971" xr:uid="{00000000-0005-0000-0000-0000516D0000}"/>
    <cellStyle name="Notas 2 2 5 2 4 2 5" xfId="27972" xr:uid="{00000000-0005-0000-0000-0000526D0000}"/>
    <cellStyle name="Notas 2 2 5 2 4 2 6" xfId="27973" xr:uid="{00000000-0005-0000-0000-0000536D0000}"/>
    <cellStyle name="Notas 2 2 5 2 4 3" xfId="27974" xr:uid="{00000000-0005-0000-0000-0000546D0000}"/>
    <cellStyle name="Notas 2 2 5 2 4 3 2" xfId="27975" xr:uid="{00000000-0005-0000-0000-0000556D0000}"/>
    <cellStyle name="Notas 2 2 5 2 4 3 3" xfId="27976" xr:uid="{00000000-0005-0000-0000-0000566D0000}"/>
    <cellStyle name="Notas 2 2 5 2 4 3 4" xfId="27977" xr:uid="{00000000-0005-0000-0000-0000576D0000}"/>
    <cellStyle name="Notas 2 2 5 2 4 3 5" xfId="27978" xr:uid="{00000000-0005-0000-0000-0000586D0000}"/>
    <cellStyle name="Notas 2 2 5 2 4 3 6" xfId="27979" xr:uid="{00000000-0005-0000-0000-0000596D0000}"/>
    <cellStyle name="Notas 2 2 5 2 4 4" xfId="27980" xr:uid="{00000000-0005-0000-0000-00005A6D0000}"/>
    <cellStyle name="Notas 2 2 5 2 4 4 2" xfId="27981" xr:uid="{00000000-0005-0000-0000-00005B6D0000}"/>
    <cellStyle name="Notas 2 2 5 2 4 4 3" xfId="27982" xr:uid="{00000000-0005-0000-0000-00005C6D0000}"/>
    <cellStyle name="Notas 2 2 5 2 4 4 4" xfId="27983" xr:uid="{00000000-0005-0000-0000-00005D6D0000}"/>
    <cellStyle name="Notas 2 2 5 2 4 4 5" xfId="27984" xr:uid="{00000000-0005-0000-0000-00005E6D0000}"/>
    <cellStyle name="Notas 2 2 5 2 4 4 6" xfId="27985" xr:uid="{00000000-0005-0000-0000-00005F6D0000}"/>
    <cellStyle name="Notas 2 2 5 2 4 5" xfId="27986" xr:uid="{00000000-0005-0000-0000-0000606D0000}"/>
    <cellStyle name="Notas 2 2 5 2 4 5 2" xfId="27987" xr:uid="{00000000-0005-0000-0000-0000616D0000}"/>
    <cellStyle name="Notas 2 2 5 2 4 5 3" xfId="27988" xr:uid="{00000000-0005-0000-0000-0000626D0000}"/>
    <cellStyle name="Notas 2 2 5 2 4 5 4" xfId="27989" xr:uid="{00000000-0005-0000-0000-0000636D0000}"/>
    <cellStyle name="Notas 2 2 5 2 4 5 5" xfId="27990" xr:uid="{00000000-0005-0000-0000-0000646D0000}"/>
    <cellStyle name="Notas 2 2 5 2 4 5 6" xfId="27991" xr:uid="{00000000-0005-0000-0000-0000656D0000}"/>
    <cellStyle name="Notas 2 2 5 2 4 6" xfId="27992" xr:uid="{00000000-0005-0000-0000-0000666D0000}"/>
    <cellStyle name="Notas 2 2 5 2 4 6 2" xfId="27993" xr:uid="{00000000-0005-0000-0000-0000676D0000}"/>
    <cellStyle name="Notas 2 2 5 2 4 6 3" xfId="27994" xr:uid="{00000000-0005-0000-0000-0000686D0000}"/>
    <cellStyle name="Notas 2 2 5 2 4 6 4" xfId="27995" xr:uid="{00000000-0005-0000-0000-0000696D0000}"/>
    <cellStyle name="Notas 2 2 5 2 4 6 5" xfId="27996" xr:uid="{00000000-0005-0000-0000-00006A6D0000}"/>
    <cellStyle name="Notas 2 2 5 2 4 6 6" xfId="27997" xr:uid="{00000000-0005-0000-0000-00006B6D0000}"/>
    <cellStyle name="Notas 2 2 5 2 4 7" xfId="27998" xr:uid="{00000000-0005-0000-0000-00006C6D0000}"/>
    <cellStyle name="Notas 2 2 5 2 4 7 2" xfId="27999" xr:uid="{00000000-0005-0000-0000-00006D6D0000}"/>
    <cellStyle name="Notas 2 2 5 2 4 7 3" xfId="28000" xr:uid="{00000000-0005-0000-0000-00006E6D0000}"/>
    <cellStyle name="Notas 2 2 5 2 4 7 4" xfId="28001" xr:uid="{00000000-0005-0000-0000-00006F6D0000}"/>
    <cellStyle name="Notas 2 2 5 2 4 7 5" xfId="28002" xr:uid="{00000000-0005-0000-0000-0000706D0000}"/>
    <cellStyle name="Notas 2 2 5 2 4 7 6" xfId="28003" xr:uid="{00000000-0005-0000-0000-0000716D0000}"/>
    <cellStyle name="Notas 2 2 5 2 4 8" xfId="28004" xr:uid="{00000000-0005-0000-0000-0000726D0000}"/>
    <cellStyle name="Notas 2 2 5 2 4 8 2" xfId="28005" xr:uid="{00000000-0005-0000-0000-0000736D0000}"/>
    <cellStyle name="Notas 2 2 5 2 4 8 3" xfId="28006" xr:uid="{00000000-0005-0000-0000-0000746D0000}"/>
    <cellStyle name="Notas 2 2 5 2 4 8 4" xfId="28007" xr:uid="{00000000-0005-0000-0000-0000756D0000}"/>
    <cellStyle name="Notas 2 2 5 2 4 8 5" xfId="28008" xr:uid="{00000000-0005-0000-0000-0000766D0000}"/>
    <cellStyle name="Notas 2 2 5 2 4 8 6" xfId="28009" xr:uid="{00000000-0005-0000-0000-0000776D0000}"/>
    <cellStyle name="Notas 2 2 5 2 4 9" xfId="28010" xr:uid="{00000000-0005-0000-0000-0000786D0000}"/>
    <cellStyle name="Notas 2 2 5 2 5" xfId="28011" xr:uid="{00000000-0005-0000-0000-0000796D0000}"/>
    <cellStyle name="Notas 2 2 5 2 5 10" xfId="28012" xr:uid="{00000000-0005-0000-0000-00007A6D0000}"/>
    <cellStyle name="Notas 2 2 5 2 5 11" xfId="28013" xr:uid="{00000000-0005-0000-0000-00007B6D0000}"/>
    <cellStyle name="Notas 2 2 5 2 5 12" xfId="28014" xr:uid="{00000000-0005-0000-0000-00007C6D0000}"/>
    <cellStyle name="Notas 2 2 5 2 5 13" xfId="28015" xr:uid="{00000000-0005-0000-0000-00007D6D0000}"/>
    <cellStyle name="Notas 2 2 5 2 5 2" xfId="28016" xr:uid="{00000000-0005-0000-0000-00007E6D0000}"/>
    <cellStyle name="Notas 2 2 5 2 5 2 2" xfId="28017" xr:uid="{00000000-0005-0000-0000-00007F6D0000}"/>
    <cellStyle name="Notas 2 2 5 2 5 2 3" xfId="28018" xr:uid="{00000000-0005-0000-0000-0000806D0000}"/>
    <cellStyle name="Notas 2 2 5 2 5 2 4" xfId="28019" xr:uid="{00000000-0005-0000-0000-0000816D0000}"/>
    <cellStyle name="Notas 2 2 5 2 5 2 5" xfId="28020" xr:uid="{00000000-0005-0000-0000-0000826D0000}"/>
    <cellStyle name="Notas 2 2 5 2 5 2 6" xfId="28021" xr:uid="{00000000-0005-0000-0000-0000836D0000}"/>
    <cellStyle name="Notas 2 2 5 2 5 3" xfId="28022" xr:uid="{00000000-0005-0000-0000-0000846D0000}"/>
    <cellStyle name="Notas 2 2 5 2 5 3 2" xfId="28023" xr:uid="{00000000-0005-0000-0000-0000856D0000}"/>
    <cellStyle name="Notas 2 2 5 2 5 3 3" xfId="28024" xr:uid="{00000000-0005-0000-0000-0000866D0000}"/>
    <cellStyle name="Notas 2 2 5 2 5 3 4" xfId="28025" xr:uid="{00000000-0005-0000-0000-0000876D0000}"/>
    <cellStyle name="Notas 2 2 5 2 5 3 5" xfId="28026" xr:uid="{00000000-0005-0000-0000-0000886D0000}"/>
    <cellStyle name="Notas 2 2 5 2 5 3 6" xfId="28027" xr:uid="{00000000-0005-0000-0000-0000896D0000}"/>
    <cellStyle name="Notas 2 2 5 2 5 4" xfId="28028" xr:uid="{00000000-0005-0000-0000-00008A6D0000}"/>
    <cellStyle name="Notas 2 2 5 2 5 4 2" xfId="28029" xr:uid="{00000000-0005-0000-0000-00008B6D0000}"/>
    <cellStyle name="Notas 2 2 5 2 5 4 3" xfId="28030" xr:uid="{00000000-0005-0000-0000-00008C6D0000}"/>
    <cellStyle name="Notas 2 2 5 2 5 4 4" xfId="28031" xr:uid="{00000000-0005-0000-0000-00008D6D0000}"/>
    <cellStyle name="Notas 2 2 5 2 5 4 5" xfId="28032" xr:uid="{00000000-0005-0000-0000-00008E6D0000}"/>
    <cellStyle name="Notas 2 2 5 2 5 4 6" xfId="28033" xr:uid="{00000000-0005-0000-0000-00008F6D0000}"/>
    <cellStyle name="Notas 2 2 5 2 5 5" xfId="28034" xr:uid="{00000000-0005-0000-0000-0000906D0000}"/>
    <cellStyle name="Notas 2 2 5 2 5 5 2" xfId="28035" xr:uid="{00000000-0005-0000-0000-0000916D0000}"/>
    <cellStyle name="Notas 2 2 5 2 5 5 3" xfId="28036" xr:uid="{00000000-0005-0000-0000-0000926D0000}"/>
    <cellStyle name="Notas 2 2 5 2 5 5 4" xfId="28037" xr:uid="{00000000-0005-0000-0000-0000936D0000}"/>
    <cellStyle name="Notas 2 2 5 2 5 5 5" xfId="28038" xr:uid="{00000000-0005-0000-0000-0000946D0000}"/>
    <cellStyle name="Notas 2 2 5 2 5 5 6" xfId="28039" xr:uid="{00000000-0005-0000-0000-0000956D0000}"/>
    <cellStyle name="Notas 2 2 5 2 5 6" xfId="28040" xr:uid="{00000000-0005-0000-0000-0000966D0000}"/>
    <cellStyle name="Notas 2 2 5 2 5 6 2" xfId="28041" xr:uid="{00000000-0005-0000-0000-0000976D0000}"/>
    <cellStyle name="Notas 2 2 5 2 5 6 3" xfId="28042" xr:uid="{00000000-0005-0000-0000-0000986D0000}"/>
    <cellStyle name="Notas 2 2 5 2 5 6 4" xfId="28043" xr:uid="{00000000-0005-0000-0000-0000996D0000}"/>
    <cellStyle name="Notas 2 2 5 2 5 6 5" xfId="28044" xr:uid="{00000000-0005-0000-0000-00009A6D0000}"/>
    <cellStyle name="Notas 2 2 5 2 5 6 6" xfId="28045" xr:uid="{00000000-0005-0000-0000-00009B6D0000}"/>
    <cellStyle name="Notas 2 2 5 2 5 7" xfId="28046" xr:uid="{00000000-0005-0000-0000-00009C6D0000}"/>
    <cellStyle name="Notas 2 2 5 2 5 7 2" xfId="28047" xr:uid="{00000000-0005-0000-0000-00009D6D0000}"/>
    <cellStyle name="Notas 2 2 5 2 5 7 3" xfId="28048" xr:uid="{00000000-0005-0000-0000-00009E6D0000}"/>
    <cellStyle name="Notas 2 2 5 2 5 7 4" xfId="28049" xr:uid="{00000000-0005-0000-0000-00009F6D0000}"/>
    <cellStyle name="Notas 2 2 5 2 5 7 5" xfId="28050" xr:uid="{00000000-0005-0000-0000-0000A06D0000}"/>
    <cellStyle name="Notas 2 2 5 2 5 7 6" xfId="28051" xr:uid="{00000000-0005-0000-0000-0000A16D0000}"/>
    <cellStyle name="Notas 2 2 5 2 5 8" xfId="28052" xr:uid="{00000000-0005-0000-0000-0000A26D0000}"/>
    <cellStyle name="Notas 2 2 5 2 5 8 2" xfId="28053" xr:uid="{00000000-0005-0000-0000-0000A36D0000}"/>
    <cellStyle name="Notas 2 2 5 2 5 8 3" xfId="28054" xr:uid="{00000000-0005-0000-0000-0000A46D0000}"/>
    <cellStyle name="Notas 2 2 5 2 5 8 4" xfId="28055" xr:uid="{00000000-0005-0000-0000-0000A56D0000}"/>
    <cellStyle name="Notas 2 2 5 2 5 8 5" xfId="28056" xr:uid="{00000000-0005-0000-0000-0000A66D0000}"/>
    <cellStyle name="Notas 2 2 5 2 5 8 6" xfId="28057" xr:uid="{00000000-0005-0000-0000-0000A76D0000}"/>
    <cellStyle name="Notas 2 2 5 2 5 9" xfId="28058" xr:uid="{00000000-0005-0000-0000-0000A86D0000}"/>
    <cellStyle name="Notas 2 2 5 2 6" xfId="28059" xr:uid="{00000000-0005-0000-0000-0000A96D0000}"/>
    <cellStyle name="Notas 2 2 5 2 6 10" xfId="28060" xr:uid="{00000000-0005-0000-0000-0000AA6D0000}"/>
    <cellStyle name="Notas 2 2 5 2 6 11" xfId="28061" xr:uid="{00000000-0005-0000-0000-0000AB6D0000}"/>
    <cellStyle name="Notas 2 2 5 2 6 12" xfId="28062" xr:uid="{00000000-0005-0000-0000-0000AC6D0000}"/>
    <cellStyle name="Notas 2 2 5 2 6 13" xfId="28063" xr:uid="{00000000-0005-0000-0000-0000AD6D0000}"/>
    <cellStyle name="Notas 2 2 5 2 6 2" xfId="28064" xr:uid="{00000000-0005-0000-0000-0000AE6D0000}"/>
    <cellStyle name="Notas 2 2 5 2 6 2 2" xfId="28065" xr:uid="{00000000-0005-0000-0000-0000AF6D0000}"/>
    <cellStyle name="Notas 2 2 5 2 6 2 3" xfId="28066" xr:uid="{00000000-0005-0000-0000-0000B06D0000}"/>
    <cellStyle name="Notas 2 2 5 2 6 2 4" xfId="28067" xr:uid="{00000000-0005-0000-0000-0000B16D0000}"/>
    <cellStyle name="Notas 2 2 5 2 6 2 5" xfId="28068" xr:uid="{00000000-0005-0000-0000-0000B26D0000}"/>
    <cellStyle name="Notas 2 2 5 2 6 2 6" xfId="28069" xr:uid="{00000000-0005-0000-0000-0000B36D0000}"/>
    <cellStyle name="Notas 2 2 5 2 6 3" xfId="28070" xr:uid="{00000000-0005-0000-0000-0000B46D0000}"/>
    <cellStyle name="Notas 2 2 5 2 6 3 2" xfId="28071" xr:uid="{00000000-0005-0000-0000-0000B56D0000}"/>
    <cellStyle name="Notas 2 2 5 2 6 3 3" xfId="28072" xr:uid="{00000000-0005-0000-0000-0000B66D0000}"/>
    <cellStyle name="Notas 2 2 5 2 6 3 4" xfId="28073" xr:uid="{00000000-0005-0000-0000-0000B76D0000}"/>
    <cellStyle name="Notas 2 2 5 2 6 3 5" xfId="28074" xr:uid="{00000000-0005-0000-0000-0000B86D0000}"/>
    <cellStyle name="Notas 2 2 5 2 6 3 6" xfId="28075" xr:uid="{00000000-0005-0000-0000-0000B96D0000}"/>
    <cellStyle name="Notas 2 2 5 2 6 4" xfId="28076" xr:uid="{00000000-0005-0000-0000-0000BA6D0000}"/>
    <cellStyle name="Notas 2 2 5 2 6 4 2" xfId="28077" xr:uid="{00000000-0005-0000-0000-0000BB6D0000}"/>
    <cellStyle name="Notas 2 2 5 2 6 4 3" xfId="28078" xr:uid="{00000000-0005-0000-0000-0000BC6D0000}"/>
    <cellStyle name="Notas 2 2 5 2 6 4 4" xfId="28079" xr:uid="{00000000-0005-0000-0000-0000BD6D0000}"/>
    <cellStyle name="Notas 2 2 5 2 6 4 5" xfId="28080" xr:uid="{00000000-0005-0000-0000-0000BE6D0000}"/>
    <cellStyle name="Notas 2 2 5 2 6 4 6" xfId="28081" xr:uid="{00000000-0005-0000-0000-0000BF6D0000}"/>
    <cellStyle name="Notas 2 2 5 2 6 5" xfId="28082" xr:uid="{00000000-0005-0000-0000-0000C06D0000}"/>
    <cellStyle name="Notas 2 2 5 2 6 5 2" xfId="28083" xr:uid="{00000000-0005-0000-0000-0000C16D0000}"/>
    <cellStyle name="Notas 2 2 5 2 6 5 3" xfId="28084" xr:uid="{00000000-0005-0000-0000-0000C26D0000}"/>
    <cellStyle name="Notas 2 2 5 2 6 5 4" xfId="28085" xr:uid="{00000000-0005-0000-0000-0000C36D0000}"/>
    <cellStyle name="Notas 2 2 5 2 6 5 5" xfId="28086" xr:uid="{00000000-0005-0000-0000-0000C46D0000}"/>
    <cellStyle name="Notas 2 2 5 2 6 5 6" xfId="28087" xr:uid="{00000000-0005-0000-0000-0000C56D0000}"/>
    <cellStyle name="Notas 2 2 5 2 6 6" xfId="28088" xr:uid="{00000000-0005-0000-0000-0000C66D0000}"/>
    <cellStyle name="Notas 2 2 5 2 6 6 2" xfId="28089" xr:uid="{00000000-0005-0000-0000-0000C76D0000}"/>
    <cellStyle name="Notas 2 2 5 2 6 6 3" xfId="28090" xr:uid="{00000000-0005-0000-0000-0000C86D0000}"/>
    <cellStyle name="Notas 2 2 5 2 6 6 4" xfId="28091" xr:uid="{00000000-0005-0000-0000-0000C96D0000}"/>
    <cellStyle name="Notas 2 2 5 2 6 6 5" xfId="28092" xr:uid="{00000000-0005-0000-0000-0000CA6D0000}"/>
    <cellStyle name="Notas 2 2 5 2 6 6 6" xfId="28093" xr:uid="{00000000-0005-0000-0000-0000CB6D0000}"/>
    <cellStyle name="Notas 2 2 5 2 6 7" xfId="28094" xr:uid="{00000000-0005-0000-0000-0000CC6D0000}"/>
    <cellStyle name="Notas 2 2 5 2 6 7 2" xfId="28095" xr:uid="{00000000-0005-0000-0000-0000CD6D0000}"/>
    <cellStyle name="Notas 2 2 5 2 6 7 3" xfId="28096" xr:uid="{00000000-0005-0000-0000-0000CE6D0000}"/>
    <cellStyle name="Notas 2 2 5 2 6 7 4" xfId="28097" xr:uid="{00000000-0005-0000-0000-0000CF6D0000}"/>
    <cellStyle name="Notas 2 2 5 2 6 7 5" xfId="28098" xr:uid="{00000000-0005-0000-0000-0000D06D0000}"/>
    <cellStyle name="Notas 2 2 5 2 6 7 6" xfId="28099" xr:uid="{00000000-0005-0000-0000-0000D16D0000}"/>
    <cellStyle name="Notas 2 2 5 2 6 8" xfId="28100" xr:uid="{00000000-0005-0000-0000-0000D26D0000}"/>
    <cellStyle name="Notas 2 2 5 2 6 8 2" xfId="28101" xr:uid="{00000000-0005-0000-0000-0000D36D0000}"/>
    <cellStyle name="Notas 2 2 5 2 6 8 3" xfId="28102" xr:uid="{00000000-0005-0000-0000-0000D46D0000}"/>
    <cellStyle name="Notas 2 2 5 2 6 8 4" xfId="28103" xr:uid="{00000000-0005-0000-0000-0000D56D0000}"/>
    <cellStyle name="Notas 2 2 5 2 6 8 5" xfId="28104" xr:uid="{00000000-0005-0000-0000-0000D66D0000}"/>
    <cellStyle name="Notas 2 2 5 2 6 8 6" xfId="28105" xr:uid="{00000000-0005-0000-0000-0000D76D0000}"/>
    <cellStyle name="Notas 2 2 5 2 6 9" xfId="28106" xr:uid="{00000000-0005-0000-0000-0000D86D0000}"/>
    <cellStyle name="Notas 2 2 5 2 7" xfId="28107" xr:uid="{00000000-0005-0000-0000-0000D96D0000}"/>
    <cellStyle name="Notas 2 2 5 2 7 10" xfId="28108" xr:uid="{00000000-0005-0000-0000-0000DA6D0000}"/>
    <cellStyle name="Notas 2 2 5 2 7 11" xfId="28109" xr:uid="{00000000-0005-0000-0000-0000DB6D0000}"/>
    <cellStyle name="Notas 2 2 5 2 7 12" xfId="28110" xr:uid="{00000000-0005-0000-0000-0000DC6D0000}"/>
    <cellStyle name="Notas 2 2 5 2 7 13" xfId="28111" xr:uid="{00000000-0005-0000-0000-0000DD6D0000}"/>
    <cellStyle name="Notas 2 2 5 2 7 2" xfId="28112" xr:uid="{00000000-0005-0000-0000-0000DE6D0000}"/>
    <cellStyle name="Notas 2 2 5 2 7 2 2" xfId="28113" xr:uid="{00000000-0005-0000-0000-0000DF6D0000}"/>
    <cellStyle name="Notas 2 2 5 2 7 2 3" xfId="28114" xr:uid="{00000000-0005-0000-0000-0000E06D0000}"/>
    <cellStyle name="Notas 2 2 5 2 7 2 4" xfId="28115" xr:uid="{00000000-0005-0000-0000-0000E16D0000}"/>
    <cellStyle name="Notas 2 2 5 2 7 2 5" xfId="28116" xr:uid="{00000000-0005-0000-0000-0000E26D0000}"/>
    <cellStyle name="Notas 2 2 5 2 7 2 6" xfId="28117" xr:uid="{00000000-0005-0000-0000-0000E36D0000}"/>
    <cellStyle name="Notas 2 2 5 2 7 3" xfId="28118" xr:uid="{00000000-0005-0000-0000-0000E46D0000}"/>
    <cellStyle name="Notas 2 2 5 2 7 3 2" xfId="28119" xr:uid="{00000000-0005-0000-0000-0000E56D0000}"/>
    <cellStyle name="Notas 2 2 5 2 7 3 3" xfId="28120" xr:uid="{00000000-0005-0000-0000-0000E66D0000}"/>
    <cellStyle name="Notas 2 2 5 2 7 3 4" xfId="28121" xr:uid="{00000000-0005-0000-0000-0000E76D0000}"/>
    <cellStyle name="Notas 2 2 5 2 7 3 5" xfId="28122" xr:uid="{00000000-0005-0000-0000-0000E86D0000}"/>
    <cellStyle name="Notas 2 2 5 2 7 3 6" xfId="28123" xr:uid="{00000000-0005-0000-0000-0000E96D0000}"/>
    <cellStyle name="Notas 2 2 5 2 7 4" xfId="28124" xr:uid="{00000000-0005-0000-0000-0000EA6D0000}"/>
    <cellStyle name="Notas 2 2 5 2 7 4 2" xfId="28125" xr:uid="{00000000-0005-0000-0000-0000EB6D0000}"/>
    <cellStyle name="Notas 2 2 5 2 7 4 3" xfId="28126" xr:uid="{00000000-0005-0000-0000-0000EC6D0000}"/>
    <cellStyle name="Notas 2 2 5 2 7 4 4" xfId="28127" xr:uid="{00000000-0005-0000-0000-0000ED6D0000}"/>
    <cellStyle name="Notas 2 2 5 2 7 4 5" xfId="28128" xr:uid="{00000000-0005-0000-0000-0000EE6D0000}"/>
    <cellStyle name="Notas 2 2 5 2 7 4 6" xfId="28129" xr:uid="{00000000-0005-0000-0000-0000EF6D0000}"/>
    <cellStyle name="Notas 2 2 5 2 7 5" xfId="28130" xr:uid="{00000000-0005-0000-0000-0000F06D0000}"/>
    <cellStyle name="Notas 2 2 5 2 7 5 2" xfId="28131" xr:uid="{00000000-0005-0000-0000-0000F16D0000}"/>
    <cellStyle name="Notas 2 2 5 2 7 5 3" xfId="28132" xr:uid="{00000000-0005-0000-0000-0000F26D0000}"/>
    <cellStyle name="Notas 2 2 5 2 7 5 4" xfId="28133" xr:uid="{00000000-0005-0000-0000-0000F36D0000}"/>
    <cellStyle name="Notas 2 2 5 2 7 5 5" xfId="28134" xr:uid="{00000000-0005-0000-0000-0000F46D0000}"/>
    <cellStyle name="Notas 2 2 5 2 7 5 6" xfId="28135" xr:uid="{00000000-0005-0000-0000-0000F56D0000}"/>
    <cellStyle name="Notas 2 2 5 2 7 6" xfId="28136" xr:uid="{00000000-0005-0000-0000-0000F66D0000}"/>
    <cellStyle name="Notas 2 2 5 2 7 6 2" xfId="28137" xr:uid="{00000000-0005-0000-0000-0000F76D0000}"/>
    <cellStyle name="Notas 2 2 5 2 7 6 3" xfId="28138" xr:uid="{00000000-0005-0000-0000-0000F86D0000}"/>
    <cellStyle name="Notas 2 2 5 2 7 6 4" xfId="28139" xr:uid="{00000000-0005-0000-0000-0000F96D0000}"/>
    <cellStyle name="Notas 2 2 5 2 7 6 5" xfId="28140" xr:uid="{00000000-0005-0000-0000-0000FA6D0000}"/>
    <cellStyle name="Notas 2 2 5 2 7 6 6" xfId="28141" xr:uid="{00000000-0005-0000-0000-0000FB6D0000}"/>
    <cellStyle name="Notas 2 2 5 2 7 7" xfId="28142" xr:uid="{00000000-0005-0000-0000-0000FC6D0000}"/>
    <cellStyle name="Notas 2 2 5 2 7 7 2" xfId="28143" xr:uid="{00000000-0005-0000-0000-0000FD6D0000}"/>
    <cellStyle name="Notas 2 2 5 2 7 7 3" xfId="28144" xr:uid="{00000000-0005-0000-0000-0000FE6D0000}"/>
    <cellStyle name="Notas 2 2 5 2 7 7 4" xfId="28145" xr:uid="{00000000-0005-0000-0000-0000FF6D0000}"/>
    <cellStyle name="Notas 2 2 5 2 7 7 5" xfId="28146" xr:uid="{00000000-0005-0000-0000-0000006E0000}"/>
    <cellStyle name="Notas 2 2 5 2 7 7 6" xfId="28147" xr:uid="{00000000-0005-0000-0000-0000016E0000}"/>
    <cellStyle name="Notas 2 2 5 2 7 8" xfId="28148" xr:uid="{00000000-0005-0000-0000-0000026E0000}"/>
    <cellStyle name="Notas 2 2 5 2 7 8 2" xfId="28149" xr:uid="{00000000-0005-0000-0000-0000036E0000}"/>
    <cellStyle name="Notas 2 2 5 2 7 8 3" xfId="28150" xr:uid="{00000000-0005-0000-0000-0000046E0000}"/>
    <cellStyle name="Notas 2 2 5 2 7 8 4" xfId="28151" xr:uid="{00000000-0005-0000-0000-0000056E0000}"/>
    <cellStyle name="Notas 2 2 5 2 7 8 5" xfId="28152" xr:uid="{00000000-0005-0000-0000-0000066E0000}"/>
    <cellStyle name="Notas 2 2 5 2 7 8 6" xfId="28153" xr:uid="{00000000-0005-0000-0000-0000076E0000}"/>
    <cellStyle name="Notas 2 2 5 2 7 9" xfId="28154" xr:uid="{00000000-0005-0000-0000-0000086E0000}"/>
    <cellStyle name="Notas 2 2 5 2 8" xfId="28155" xr:uid="{00000000-0005-0000-0000-0000096E0000}"/>
    <cellStyle name="Notas 2 2 5 2 8 10" xfId="28156" xr:uid="{00000000-0005-0000-0000-00000A6E0000}"/>
    <cellStyle name="Notas 2 2 5 2 8 11" xfId="28157" xr:uid="{00000000-0005-0000-0000-00000B6E0000}"/>
    <cellStyle name="Notas 2 2 5 2 8 12" xfId="28158" xr:uid="{00000000-0005-0000-0000-00000C6E0000}"/>
    <cellStyle name="Notas 2 2 5 2 8 13" xfId="28159" xr:uid="{00000000-0005-0000-0000-00000D6E0000}"/>
    <cellStyle name="Notas 2 2 5 2 8 2" xfId="28160" xr:uid="{00000000-0005-0000-0000-00000E6E0000}"/>
    <cellStyle name="Notas 2 2 5 2 8 2 2" xfId="28161" xr:uid="{00000000-0005-0000-0000-00000F6E0000}"/>
    <cellStyle name="Notas 2 2 5 2 8 2 3" xfId="28162" xr:uid="{00000000-0005-0000-0000-0000106E0000}"/>
    <cellStyle name="Notas 2 2 5 2 8 2 4" xfId="28163" xr:uid="{00000000-0005-0000-0000-0000116E0000}"/>
    <cellStyle name="Notas 2 2 5 2 8 2 5" xfId="28164" xr:uid="{00000000-0005-0000-0000-0000126E0000}"/>
    <cellStyle name="Notas 2 2 5 2 8 2 6" xfId="28165" xr:uid="{00000000-0005-0000-0000-0000136E0000}"/>
    <cellStyle name="Notas 2 2 5 2 8 3" xfId="28166" xr:uid="{00000000-0005-0000-0000-0000146E0000}"/>
    <cellStyle name="Notas 2 2 5 2 8 3 2" xfId="28167" xr:uid="{00000000-0005-0000-0000-0000156E0000}"/>
    <cellStyle name="Notas 2 2 5 2 8 3 3" xfId="28168" xr:uid="{00000000-0005-0000-0000-0000166E0000}"/>
    <cellStyle name="Notas 2 2 5 2 8 3 4" xfId="28169" xr:uid="{00000000-0005-0000-0000-0000176E0000}"/>
    <cellStyle name="Notas 2 2 5 2 8 3 5" xfId="28170" xr:uid="{00000000-0005-0000-0000-0000186E0000}"/>
    <cellStyle name="Notas 2 2 5 2 8 3 6" xfId="28171" xr:uid="{00000000-0005-0000-0000-0000196E0000}"/>
    <cellStyle name="Notas 2 2 5 2 8 4" xfId="28172" xr:uid="{00000000-0005-0000-0000-00001A6E0000}"/>
    <cellStyle name="Notas 2 2 5 2 8 4 2" xfId="28173" xr:uid="{00000000-0005-0000-0000-00001B6E0000}"/>
    <cellStyle name="Notas 2 2 5 2 8 4 3" xfId="28174" xr:uid="{00000000-0005-0000-0000-00001C6E0000}"/>
    <cellStyle name="Notas 2 2 5 2 8 4 4" xfId="28175" xr:uid="{00000000-0005-0000-0000-00001D6E0000}"/>
    <cellStyle name="Notas 2 2 5 2 8 4 5" xfId="28176" xr:uid="{00000000-0005-0000-0000-00001E6E0000}"/>
    <cellStyle name="Notas 2 2 5 2 8 4 6" xfId="28177" xr:uid="{00000000-0005-0000-0000-00001F6E0000}"/>
    <cellStyle name="Notas 2 2 5 2 8 5" xfId="28178" xr:uid="{00000000-0005-0000-0000-0000206E0000}"/>
    <cellStyle name="Notas 2 2 5 2 8 5 2" xfId="28179" xr:uid="{00000000-0005-0000-0000-0000216E0000}"/>
    <cellStyle name="Notas 2 2 5 2 8 5 3" xfId="28180" xr:uid="{00000000-0005-0000-0000-0000226E0000}"/>
    <cellStyle name="Notas 2 2 5 2 8 5 4" xfId="28181" xr:uid="{00000000-0005-0000-0000-0000236E0000}"/>
    <cellStyle name="Notas 2 2 5 2 8 5 5" xfId="28182" xr:uid="{00000000-0005-0000-0000-0000246E0000}"/>
    <cellStyle name="Notas 2 2 5 2 8 5 6" xfId="28183" xr:uid="{00000000-0005-0000-0000-0000256E0000}"/>
    <cellStyle name="Notas 2 2 5 2 8 6" xfId="28184" xr:uid="{00000000-0005-0000-0000-0000266E0000}"/>
    <cellStyle name="Notas 2 2 5 2 8 6 2" xfId="28185" xr:uid="{00000000-0005-0000-0000-0000276E0000}"/>
    <cellStyle name="Notas 2 2 5 2 8 6 3" xfId="28186" xr:uid="{00000000-0005-0000-0000-0000286E0000}"/>
    <cellStyle name="Notas 2 2 5 2 8 6 4" xfId="28187" xr:uid="{00000000-0005-0000-0000-0000296E0000}"/>
    <cellStyle name="Notas 2 2 5 2 8 6 5" xfId="28188" xr:uid="{00000000-0005-0000-0000-00002A6E0000}"/>
    <cellStyle name="Notas 2 2 5 2 8 6 6" xfId="28189" xr:uid="{00000000-0005-0000-0000-00002B6E0000}"/>
    <cellStyle name="Notas 2 2 5 2 8 7" xfId="28190" xr:uid="{00000000-0005-0000-0000-00002C6E0000}"/>
    <cellStyle name="Notas 2 2 5 2 8 7 2" xfId="28191" xr:uid="{00000000-0005-0000-0000-00002D6E0000}"/>
    <cellStyle name="Notas 2 2 5 2 8 7 3" xfId="28192" xr:uid="{00000000-0005-0000-0000-00002E6E0000}"/>
    <cellStyle name="Notas 2 2 5 2 8 7 4" xfId="28193" xr:uid="{00000000-0005-0000-0000-00002F6E0000}"/>
    <cellStyle name="Notas 2 2 5 2 8 7 5" xfId="28194" xr:uid="{00000000-0005-0000-0000-0000306E0000}"/>
    <cellStyle name="Notas 2 2 5 2 8 7 6" xfId="28195" xr:uid="{00000000-0005-0000-0000-0000316E0000}"/>
    <cellStyle name="Notas 2 2 5 2 8 8" xfId="28196" xr:uid="{00000000-0005-0000-0000-0000326E0000}"/>
    <cellStyle name="Notas 2 2 5 2 8 8 2" xfId="28197" xr:uid="{00000000-0005-0000-0000-0000336E0000}"/>
    <cellStyle name="Notas 2 2 5 2 8 8 3" xfId="28198" xr:uid="{00000000-0005-0000-0000-0000346E0000}"/>
    <cellStyle name="Notas 2 2 5 2 8 8 4" xfId="28199" xr:uid="{00000000-0005-0000-0000-0000356E0000}"/>
    <cellStyle name="Notas 2 2 5 2 8 8 5" xfId="28200" xr:uid="{00000000-0005-0000-0000-0000366E0000}"/>
    <cellStyle name="Notas 2 2 5 2 8 8 6" xfId="28201" xr:uid="{00000000-0005-0000-0000-0000376E0000}"/>
    <cellStyle name="Notas 2 2 5 2 8 9" xfId="28202" xr:uid="{00000000-0005-0000-0000-0000386E0000}"/>
    <cellStyle name="Notas 2 2 5 2 9" xfId="28203" xr:uid="{00000000-0005-0000-0000-0000396E0000}"/>
    <cellStyle name="Notas 2 2 5 2 9 2" xfId="28204" xr:uid="{00000000-0005-0000-0000-00003A6E0000}"/>
    <cellStyle name="Notas 2 2 5 2 9 3" xfId="28205" xr:uid="{00000000-0005-0000-0000-00003B6E0000}"/>
    <cellStyle name="Notas 2 2 5 2 9 4" xfId="28206" xr:uid="{00000000-0005-0000-0000-00003C6E0000}"/>
    <cellStyle name="Notas 2 2 5 2 9 5" xfId="28207" xr:uid="{00000000-0005-0000-0000-00003D6E0000}"/>
    <cellStyle name="Notas 2 2 5 2 9 6" xfId="28208" xr:uid="{00000000-0005-0000-0000-00003E6E0000}"/>
    <cellStyle name="Notas 2 2 5 20" xfId="28209" xr:uid="{00000000-0005-0000-0000-00003F6E0000}"/>
    <cellStyle name="Notas 2 2 5 21" xfId="28210" xr:uid="{00000000-0005-0000-0000-0000406E0000}"/>
    <cellStyle name="Notas 2 2 5 22" xfId="28211" xr:uid="{00000000-0005-0000-0000-0000416E0000}"/>
    <cellStyle name="Notas 2 2 5 3" xfId="28212" xr:uid="{00000000-0005-0000-0000-0000426E0000}"/>
    <cellStyle name="Notas 2 2 5 3 10" xfId="28213" xr:uid="{00000000-0005-0000-0000-0000436E0000}"/>
    <cellStyle name="Notas 2 2 5 3 10 2" xfId="28214" xr:uid="{00000000-0005-0000-0000-0000446E0000}"/>
    <cellStyle name="Notas 2 2 5 3 10 3" xfId="28215" xr:uid="{00000000-0005-0000-0000-0000456E0000}"/>
    <cellStyle name="Notas 2 2 5 3 10 4" xfId="28216" xr:uid="{00000000-0005-0000-0000-0000466E0000}"/>
    <cellStyle name="Notas 2 2 5 3 10 5" xfId="28217" xr:uid="{00000000-0005-0000-0000-0000476E0000}"/>
    <cellStyle name="Notas 2 2 5 3 10 6" xfId="28218" xr:uid="{00000000-0005-0000-0000-0000486E0000}"/>
    <cellStyle name="Notas 2 2 5 3 11" xfId="28219" xr:uid="{00000000-0005-0000-0000-0000496E0000}"/>
    <cellStyle name="Notas 2 2 5 3 11 2" xfId="28220" xr:uid="{00000000-0005-0000-0000-00004A6E0000}"/>
    <cellStyle name="Notas 2 2 5 3 11 3" xfId="28221" xr:uid="{00000000-0005-0000-0000-00004B6E0000}"/>
    <cellStyle name="Notas 2 2 5 3 11 4" xfId="28222" xr:uid="{00000000-0005-0000-0000-00004C6E0000}"/>
    <cellStyle name="Notas 2 2 5 3 11 5" xfId="28223" xr:uid="{00000000-0005-0000-0000-00004D6E0000}"/>
    <cellStyle name="Notas 2 2 5 3 11 6" xfId="28224" xr:uid="{00000000-0005-0000-0000-00004E6E0000}"/>
    <cellStyle name="Notas 2 2 5 3 12" xfId="28225" xr:uid="{00000000-0005-0000-0000-00004F6E0000}"/>
    <cellStyle name="Notas 2 2 5 3 12 2" xfId="28226" xr:uid="{00000000-0005-0000-0000-0000506E0000}"/>
    <cellStyle name="Notas 2 2 5 3 12 3" xfId="28227" xr:uid="{00000000-0005-0000-0000-0000516E0000}"/>
    <cellStyle name="Notas 2 2 5 3 12 4" xfId="28228" xr:uid="{00000000-0005-0000-0000-0000526E0000}"/>
    <cellStyle name="Notas 2 2 5 3 12 5" xfId="28229" xr:uid="{00000000-0005-0000-0000-0000536E0000}"/>
    <cellStyle name="Notas 2 2 5 3 12 6" xfId="28230" xr:uid="{00000000-0005-0000-0000-0000546E0000}"/>
    <cellStyle name="Notas 2 2 5 3 13" xfId="28231" xr:uid="{00000000-0005-0000-0000-0000556E0000}"/>
    <cellStyle name="Notas 2 2 5 3 13 2" xfId="28232" xr:uid="{00000000-0005-0000-0000-0000566E0000}"/>
    <cellStyle name="Notas 2 2 5 3 13 3" xfId="28233" xr:uid="{00000000-0005-0000-0000-0000576E0000}"/>
    <cellStyle name="Notas 2 2 5 3 13 4" xfId="28234" xr:uid="{00000000-0005-0000-0000-0000586E0000}"/>
    <cellStyle name="Notas 2 2 5 3 13 5" xfId="28235" xr:uid="{00000000-0005-0000-0000-0000596E0000}"/>
    <cellStyle name="Notas 2 2 5 3 13 6" xfId="28236" xr:uid="{00000000-0005-0000-0000-00005A6E0000}"/>
    <cellStyle name="Notas 2 2 5 3 14" xfId="28237" xr:uid="{00000000-0005-0000-0000-00005B6E0000}"/>
    <cellStyle name="Notas 2 2 5 3 14 2" xfId="28238" xr:uid="{00000000-0005-0000-0000-00005C6E0000}"/>
    <cellStyle name="Notas 2 2 5 3 14 3" xfId="28239" xr:uid="{00000000-0005-0000-0000-00005D6E0000}"/>
    <cellStyle name="Notas 2 2 5 3 14 4" xfId="28240" xr:uid="{00000000-0005-0000-0000-00005E6E0000}"/>
    <cellStyle name="Notas 2 2 5 3 14 5" xfId="28241" xr:uid="{00000000-0005-0000-0000-00005F6E0000}"/>
    <cellStyle name="Notas 2 2 5 3 14 6" xfId="28242" xr:uid="{00000000-0005-0000-0000-0000606E0000}"/>
    <cellStyle name="Notas 2 2 5 3 15" xfId="28243" xr:uid="{00000000-0005-0000-0000-0000616E0000}"/>
    <cellStyle name="Notas 2 2 5 3 16" xfId="28244" xr:uid="{00000000-0005-0000-0000-0000626E0000}"/>
    <cellStyle name="Notas 2 2 5 3 17" xfId="28245" xr:uid="{00000000-0005-0000-0000-0000636E0000}"/>
    <cellStyle name="Notas 2 2 5 3 18" xfId="28246" xr:uid="{00000000-0005-0000-0000-0000646E0000}"/>
    <cellStyle name="Notas 2 2 5 3 19" xfId="28247" xr:uid="{00000000-0005-0000-0000-0000656E0000}"/>
    <cellStyle name="Notas 2 2 5 3 2" xfId="28248" xr:uid="{00000000-0005-0000-0000-0000666E0000}"/>
    <cellStyle name="Notas 2 2 5 3 2 10" xfId="28249" xr:uid="{00000000-0005-0000-0000-0000676E0000}"/>
    <cellStyle name="Notas 2 2 5 3 2 11" xfId="28250" xr:uid="{00000000-0005-0000-0000-0000686E0000}"/>
    <cellStyle name="Notas 2 2 5 3 2 12" xfId="28251" xr:uid="{00000000-0005-0000-0000-0000696E0000}"/>
    <cellStyle name="Notas 2 2 5 3 2 13" xfId="28252" xr:uid="{00000000-0005-0000-0000-00006A6E0000}"/>
    <cellStyle name="Notas 2 2 5 3 2 14" xfId="28253" xr:uid="{00000000-0005-0000-0000-00006B6E0000}"/>
    <cellStyle name="Notas 2 2 5 3 2 2" xfId="28254" xr:uid="{00000000-0005-0000-0000-00006C6E0000}"/>
    <cellStyle name="Notas 2 2 5 3 2 2 2" xfId="28255" xr:uid="{00000000-0005-0000-0000-00006D6E0000}"/>
    <cellStyle name="Notas 2 2 5 3 2 2 3" xfId="28256" xr:uid="{00000000-0005-0000-0000-00006E6E0000}"/>
    <cellStyle name="Notas 2 2 5 3 2 2 4" xfId="28257" xr:uid="{00000000-0005-0000-0000-00006F6E0000}"/>
    <cellStyle name="Notas 2 2 5 3 2 2 5" xfId="28258" xr:uid="{00000000-0005-0000-0000-0000706E0000}"/>
    <cellStyle name="Notas 2 2 5 3 2 2 6" xfId="28259" xr:uid="{00000000-0005-0000-0000-0000716E0000}"/>
    <cellStyle name="Notas 2 2 5 3 2 2 7" xfId="28260" xr:uid="{00000000-0005-0000-0000-0000726E0000}"/>
    <cellStyle name="Notas 2 2 5 3 2 3" xfId="28261" xr:uid="{00000000-0005-0000-0000-0000736E0000}"/>
    <cellStyle name="Notas 2 2 5 3 2 3 2" xfId="28262" xr:uid="{00000000-0005-0000-0000-0000746E0000}"/>
    <cellStyle name="Notas 2 2 5 3 2 3 3" xfId="28263" xr:uid="{00000000-0005-0000-0000-0000756E0000}"/>
    <cellStyle name="Notas 2 2 5 3 2 3 4" xfId="28264" xr:uid="{00000000-0005-0000-0000-0000766E0000}"/>
    <cellStyle name="Notas 2 2 5 3 2 3 5" xfId="28265" xr:uid="{00000000-0005-0000-0000-0000776E0000}"/>
    <cellStyle name="Notas 2 2 5 3 2 3 6" xfId="28266" xr:uid="{00000000-0005-0000-0000-0000786E0000}"/>
    <cellStyle name="Notas 2 2 5 3 2 4" xfId="28267" xr:uid="{00000000-0005-0000-0000-0000796E0000}"/>
    <cellStyle name="Notas 2 2 5 3 2 4 2" xfId="28268" xr:uid="{00000000-0005-0000-0000-00007A6E0000}"/>
    <cellStyle name="Notas 2 2 5 3 2 4 3" xfId="28269" xr:uid="{00000000-0005-0000-0000-00007B6E0000}"/>
    <cellStyle name="Notas 2 2 5 3 2 4 4" xfId="28270" xr:uid="{00000000-0005-0000-0000-00007C6E0000}"/>
    <cellStyle name="Notas 2 2 5 3 2 4 5" xfId="28271" xr:uid="{00000000-0005-0000-0000-00007D6E0000}"/>
    <cellStyle name="Notas 2 2 5 3 2 4 6" xfId="28272" xr:uid="{00000000-0005-0000-0000-00007E6E0000}"/>
    <cellStyle name="Notas 2 2 5 3 2 5" xfId="28273" xr:uid="{00000000-0005-0000-0000-00007F6E0000}"/>
    <cellStyle name="Notas 2 2 5 3 2 5 2" xfId="28274" xr:uid="{00000000-0005-0000-0000-0000806E0000}"/>
    <cellStyle name="Notas 2 2 5 3 2 5 3" xfId="28275" xr:uid="{00000000-0005-0000-0000-0000816E0000}"/>
    <cellStyle name="Notas 2 2 5 3 2 5 4" xfId="28276" xr:uid="{00000000-0005-0000-0000-0000826E0000}"/>
    <cellStyle name="Notas 2 2 5 3 2 5 5" xfId="28277" xr:uid="{00000000-0005-0000-0000-0000836E0000}"/>
    <cellStyle name="Notas 2 2 5 3 2 5 6" xfId="28278" xr:uid="{00000000-0005-0000-0000-0000846E0000}"/>
    <cellStyle name="Notas 2 2 5 3 2 6" xfId="28279" xr:uid="{00000000-0005-0000-0000-0000856E0000}"/>
    <cellStyle name="Notas 2 2 5 3 2 6 2" xfId="28280" xr:uid="{00000000-0005-0000-0000-0000866E0000}"/>
    <cellStyle name="Notas 2 2 5 3 2 6 3" xfId="28281" xr:uid="{00000000-0005-0000-0000-0000876E0000}"/>
    <cellStyle name="Notas 2 2 5 3 2 6 4" xfId="28282" xr:uid="{00000000-0005-0000-0000-0000886E0000}"/>
    <cellStyle name="Notas 2 2 5 3 2 6 5" xfId="28283" xr:uid="{00000000-0005-0000-0000-0000896E0000}"/>
    <cellStyle name="Notas 2 2 5 3 2 6 6" xfId="28284" xr:uid="{00000000-0005-0000-0000-00008A6E0000}"/>
    <cellStyle name="Notas 2 2 5 3 2 7" xfId="28285" xr:uid="{00000000-0005-0000-0000-00008B6E0000}"/>
    <cellStyle name="Notas 2 2 5 3 2 7 2" xfId="28286" xr:uid="{00000000-0005-0000-0000-00008C6E0000}"/>
    <cellStyle name="Notas 2 2 5 3 2 7 3" xfId="28287" xr:uid="{00000000-0005-0000-0000-00008D6E0000}"/>
    <cellStyle name="Notas 2 2 5 3 2 7 4" xfId="28288" xr:uid="{00000000-0005-0000-0000-00008E6E0000}"/>
    <cellStyle name="Notas 2 2 5 3 2 7 5" xfId="28289" xr:uid="{00000000-0005-0000-0000-00008F6E0000}"/>
    <cellStyle name="Notas 2 2 5 3 2 7 6" xfId="28290" xr:uid="{00000000-0005-0000-0000-0000906E0000}"/>
    <cellStyle name="Notas 2 2 5 3 2 8" xfId="28291" xr:uid="{00000000-0005-0000-0000-0000916E0000}"/>
    <cellStyle name="Notas 2 2 5 3 2 8 2" xfId="28292" xr:uid="{00000000-0005-0000-0000-0000926E0000}"/>
    <cellStyle name="Notas 2 2 5 3 2 8 3" xfId="28293" xr:uid="{00000000-0005-0000-0000-0000936E0000}"/>
    <cellStyle name="Notas 2 2 5 3 2 8 4" xfId="28294" xr:uid="{00000000-0005-0000-0000-0000946E0000}"/>
    <cellStyle name="Notas 2 2 5 3 2 8 5" xfId="28295" xr:uid="{00000000-0005-0000-0000-0000956E0000}"/>
    <cellStyle name="Notas 2 2 5 3 2 8 6" xfId="28296" xr:uid="{00000000-0005-0000-0000-0000966E0000}"/>
    <cellStyle name="Notas 2 2 5 3 2 9" xfId="28297" xr:uid="{00000000-0005-0000-0000-0000976E0000}"/>
    <cellStyle name="Notas 2 2 5 3 20" xfId="28298" xr:uid="{00000000-0005-0000-0000-0000986E0000}"/>
    <cellStyle name="Notas 2 2 5 3 3" xfId="28299" xr:uid="{00000000-0005-0000-0000-0000996E0000}"/>
    <cellStyle name="Notas 2 2 5 3 3 10" xfId="28300" xr:uid="{00000000-0005-0000-0000-00009A6E0000}"/>
    <cellStyle name="Notas 2 2 5 3 3 11" xfId="28301" xr:uid="{00000000-0005-0000-0000-00009B6E0000}"/>
    <cellStyle name="Notas 2 2 5 3 3 12" xfId="28302" xr:uid="{00000000-0005-0000-0000-00009C6E0000}"/>
    <cellStyle name="Notas 2 2 5 3 3 13" xfId="28303" xr:uid="{00000000-0005-0000-0000-00009D6E0000}"/>
    <cellStyle name="Notas 2 2 5 3 3 2" xfId="28304" xr:uid="{00000000-0005-0000-0000-00009E6E0000}"/>
    <cellStyle name="Notas 2 2 5 3 3 2 2" xfId="28305" xr:uid="{00000000-0005-0000-0000-00009F6E0000}"/>
    <cellStyle name="Notas 2 2 5 3 3 2 3" xfId="28306" xr:uid="{00000000-0005-0000-0000-0000A06E0000}"/>
    <cellStyle name="Notas 2 2 5 3 3 2 4" xfId="28307" xr:uid="{00000000-0005-0000-0000-0000A16E0000}"/>
    <cellStyle name="Notas 2 2 5 3 3 2 5" xfId="28308" xr:uid="{00000000-0005-0000-0000-0000A26E0000}"/>
    <cellStyle name="Notas 2 2 5 3 3 2 6" xfId="28309" xr:uid="{00000000-0005-0000-0000-0000A36E0000}"/>
    <cellStyle name="Notas 2 2 5 3 3 3" xfId="28310" xr:uid="{00000000-0005-0000-0000-0000A46E0000}"/>
    <cellStyle name="Notas 2 2 5 3 3 3 2" xfId="28311" xr:uid="{00000000-0005-0000-0000-0000A56E0000}"/>
    <cellStyle name="Notas 2 2 5 3 3 3 3" xfId="28312" xr:uid="{00000000-0005-0000-0000-0000A66E0000}"/>
    <cellStyle name="Notas 2 2 5 3 3 3 4" xfId="28313" xr:uid="{00000000-0005-0000-0000-0000A76E0000}"/>
    <cellStyle name="Notas 2 2 5 3 3 3 5" xfId="28314" xr:uid="{00000000-0005-0000-0000-0000A86E0000}"/>
    <cellStyle name="Notas 2 2 5 3 3 3 6" xfId="28315" xr:uid="{00000000-0005-0000-0000-0000A96E0000}"/>
    <cellStyle name="Notas 2 2 5 3 3 4" xfId="28316" xr:uid="{00000000-0005-0000-0000-0000AA6E0000}"/>
    <cellStyle name="Notas 2 2 5 3 3 4 2" xfId="28317" xr:uid="{00000000-0005-0000-0000-0000AB6E0000}"/>
    <cellStyle name="Notas 2 2 5 3 3 4 3" xfId="28318" xr:uid="{00000000-0005-0000-0000-0000AC6E0000}"/>
    <cellStyle name="Notas 2 2 5 3 3 4 4" xfId="28319" xr:uid="{00000000-0005-0000-0000-0000AD6E0000}"/>
    <cellStyle name="Notas 2 2 5 3 3 4 5" xfId="28320" xr:uid="{00000000-0005-0000-0000-0000AE6E0000}"/>
    <cellStyle name="Notas 2 2 5 3 3 4 6" xfId="28321" xr:uid="{00000000-0005-0000-0000-0000AF6E0000}"/>
    <cellStyle name="Notas 2 2 5 3 3 5" xfId="28322" xr:uid="{00000000-0005-0000-0000-0000B06E0000}"/>
    <cellStyle name="Notas 2 2 5 3 3 5 2" xfId="28323" xr:uid="{00000000-0005-0000-0000-0000B16E0000}"/>
    <cellStyle name="Notas 2 2 5 3 3 5 3" xfId="28324" xr:uid="{00000000-0005-0000-0000-0000B26E0000}"/>
    <cellStyle name="Notas 2 2 5 3 3 5 4" xfId="28325" xr:uid="{00000000-0005-0000-0000-0000B36E0000}"/>
    <cellStyle name="Notas 2 2 5 3 3 5 5" xfId="28326" xr:uid="{00000000-0005-0000-0000-0000B46E0000}"/>
    <cellStyle name="Notas 2 2 5 3 3 5 6" xfId="28327" xr:uid="{00000000-0005-0000-0000-0000B56E0000}"/>
    <cellStyle name="Notas 2 2 5 3 3 6" xfId="28328" xr:uid="{00000000-0005-0000-0000-0000B66E0000}"/>
    <cellStyle name="Notas 2 2 5 3 3 6 2" xfId="28329" xr:uid="{00000000-0005-0000-0000-0000B76E0000}"/>
    <cellStyle name="Notas 2 2 5 3 3 6 3" xfId="28330" xr:uid="{00000000-0005-0000-0000-0000B86E0000}"/>
    <cellStyle name="Notas 2 2 5 3 3 6 4" xfId="28331" xr:uid="{00000000-0005-0000-0000-0000B96E0000}"/>
    <cellStyle name="Notas 2 2 5 3 3 6 5" xfId="28332" xr:uid="{00000000-0005-0000-0000-0000BA6E0000}"/>
    <cellStyle name="Notas 2 2 5 3 3 6 6" xfId="28333" xr:uid="{00000000-0005-0000-0000-0000BB6E0000}"/>
    <cellStyle name="Notas 2 2 5 3 3 7" xfId="28334" xr:uid="{00000000-0005-0000-0000-0000BC6E0000}"/>
    <cellStyle name="Notas 2 2 5 3 3 7 2" xfId="28335" xr:uid="{00000000-0005-0000-0000-0000BD6E0000}"/>
    <cellStyle name="Notas 2 2 5 3 3 7 3" xfId="28336" xr:uid="{00000000-0005-0000-0000-0000BE6E0000}"/>
    <cellStyle name="Notas 2 2 5 3 3 7 4" xfId="28337" xr:uid="{00000000-0005-0000-0000-0000BF6E0000}"/>
    <cellStyle name="Notas 2 2 5 3 3 7 5" xfId="28338" xr:uid="{00000000-0005-0000-0000-0000C06E0000}"/>
    <cellStyle name="Notas 2 2 5 3 3 7 6" xfId="28339" xr:uid="{00000000-0005-0000-0000-0000C16E0000}"/>
    <cellStyle name="Notas 2 2 5 3 3 8" xfId="28340" xr:uid="{00000000-0005-0000-0000-0000C26E0000}"/>
    <cellStyle name="Notas 2 2 5 3 3 8 2" xfId="28341" xr:uid="{00000000-0005-0000-0000-0000C36E0000}"/>
    <cellStyle name="Notas 2 2 5 3 3 8 3" xfId="28342" xr:uid="{00000000-0005-0000-0000-0000C46E0000}"/>
    <cellStyle name="Notas 2 2 5 3 3 8 4" xfId="28343" xr:uid="{00000000-0005-0000-0000-0000C56E0000}"/>
    <cellStyle name="Notas 2 2 5 3 3 8 5" xfId="28344" xr:uid="{00000000-0005-0000-0000-0000C66E0000}"/>
    <cellStyle name="Notas 2 2 5 3 3 8 6" xfId="28345" xr:uid="{00000000-0005-0000-0000-0000C76E0000}"/>
    <cellStyle name="Notas 2 2 5 3 3 9" xfId="28346" xr:uid="{00000000-0005-0000-0000-0000C86E0000}"/>
    <cellStyle name="Notas 2 2 5 3 4" xfId="28347" xr:uid="{00000000-0005-0000-0000-0000C96E0000}"/>
    <cellStyle name="Notas 2 2 5 3 4 10" xfId="28348" xr:uid="{00000000-0005-0000-0000-0000CA6E0000}"/>
    <cellStyle name="Notas 2 2 5 3 4 11" xfId="28349" xr:uid="{00000000-0005-0000-0000-0000CB6E0000}"/>
    <cellStyle name="Notas 2 2 5 3 4 12" xfId="28350" xr:uid="{00000000-0005-0000-0000-0000CC6E0000}"/>
    <cellStyle name="Notas 2 2 5 3 4 13" xfId="28351" xr:uid="{00000000-0005-0000-0000-0000CD6E0000}"/>
    <cellStyle name="Notas 2 2 5 3 4 2" xfId="28352" xr:uid="{00000000-0005-0000-0000-0000CE6E0000}"/>
    <cellStyle name="Notas 2 2 5 3 4 2 2" xfId="28353" xr:uid="{00000000-0005-0000-0000-0000CF6E0000}"/>
    <cellStyle name="Notas 2 2 5 3 4 2 3" xfId="28354" xr:uid="{00000000-0005-0000-0000-0000D06E0000}"/>
    <cellStyle name="Notas 2 2 5 3 4 2 4" xfId="28355" xr:uid="{00000000-0005-0000-0000-0000D16E0000}"/>
    <cellStyle name="Notas 2 2 5 3 4 2 5" xfId="28356" xr:uid="{00000000-0005-0000-0000-0000D26E0000}"/>
    <cellStyle name="Notas 2 2 5 3 4 2 6" xfId="28357" xr:uid="{00000000-0005-0000-0000-0000D36E0000}"/>
    <cellStyle name="Notas 2 2 5 3 4 3" xfId="28358" xr:uid="{00000000-0005-0000-0000-0000D46E0000}"/>
    <cellStyle name="Notas 2 2 5 3 4 3 2" xfId="28359" xr:uid="{00000000-0005-0000-0000-0000D56E0000}"/>
    <cellStyle name="Notas 2 2 5 3 4 3 3" xfId="28360" xr:uid="{00000000-0005-0000-0000-0000D66E0000}"/>
    <cellStyle name="Notas 2 2 5 3 4 3 4" xfId="28361" xr:uid="{00000000-0005-0000-0000-0000D76E0000}"/>
    <cellStyle name="Notas 2 2 5 3 4 3 5" xfId="28362" xr:uid="{00000000-0005-0000-0000-0000D86E0000}"/>
    <cellStyle name="Notas 2 2 5 3 4 3 6" xfId="28363" xr:uid="{00000000-0005-0000-0000-0000D96E0000}"/>
    <cellStyle name="Notas 2 2 5 3 4 4" xfId="28364" xr:uid="{00000000-0005-0000-0000-0000DA6E0000}"/>
    <cellStyle name="Notas 2 2 5 3 4 4 2" xfId="28365" xr:uid="{00000000-0005-0000-0000-0000DB6E0000}"/>
    <cellStyle name="Notas 2 2 5 3 4 4 3" xfId="28366" xr:uid="{00000000-0005-0000-0000-0000DC6E0000}"/>
    <cellStyle name="Notas 2 2 5 3 4 4 4" xfId="28367" xr:uid="{00000000-0005-0000-0000-0000DD6E0000}"/>
    <cellStyle name="Notas 2 2 5 3 4 4 5" xfId="28368" xr:uid="{00000000-0005-0000-0000-0000DE6E0000}"/>
    <cellStyle name="Notas 2 2 5 3 4 4 6" xfId="28369" xr:uid="{00000000-0005-0000-0000-0000DF6E0000}"/>
    <cellStyle name="Notas 2 2 5 3 4 5" xfId="28370" xr:uid="{00000000-0005-0000-0000-0000E06E0000}"/>
    <cellStyle name="Notas 2 2 5 3 4 5 2" xfId="28371" xr:uid="{00000000-0005-0000-0000-0000E16E0000}"/>
    <cellStyle name="Notas 2 2 5 3 4 5 3" xfId="28372" xr:uid="{00000000-0005-0000-0000-0000E26E0000}"/>
    <cellStyle name="Notas 2 2 5 3 4 5 4" xfId="28373" xr:uid="{00000000-0005-0000-0000-0000E36E0000}"/>
    <cellStyle name="Notas 2 2 5 3 4 5 5" xfId="28374" xr:uid="{00000000-0005-0000-0000-0000E46E0000}"/>
    <cellStyle name="Notas 2 2 5 3 4 5 6" xfId="28375" xr:uid="{00000000-0005-0000-0000-0000E56E0000}"/>
    <cellStyle name="Notas 2 2 5 3 4 6" xfId="28376" xr:uid="{00000000-0005-0000-0000-0000E66E0000}"/>
    <cellStyle name="Notas 2 2 5 3 4 6 2" xfId="28377" xr:uid="{00000000-0005-0000-0000-0000E76E0000}"/>
    <cellStyle name="Notas 2 2 5 3 4 6 3" xfId="28378" xr:uid="{00000000-0005-0000-0000-0000E86E0000}"/>
    <cellStyle name="Notas 2 2 5 3 4 6 4" xfId="28379" xr:uid="{00000000-0005-0000-0000-0000E96E0000}"/>
    <cellStyle name="Notas 2 2 5 3 4 6 5" xfId="28380" xr:uid="{00000000-0005-0000-0000-0000EA6E0000}"/>
    <cellStyle name="Notas 2 2 5 3 4 6 6" xfId="28381" xr:uid="{00000000-0005-0000-0000-0000EB6E0000}"/>
    <cellStyle name="Notas 2 2 5 3 4 7" xfId="28382" xr:uid="{00000000-0005-0000-0000-0000EC6E0000}"/>
    <cellStyle name="Notas 2 2 5 3 4 7 2" xfId="28383" xr:uid="{00000000-0005-0000-0000-0000ED6E0000}"/>
    <cellStyle name="Notas 2 2 5 3 4 7 3" xfId="28384" xr:uid="{00000000-0005-0000-0000-0000EE6E0000}"/>
    <cellStyle name="Notas 2 2 5 3 4 7 4" xfId="28385" xr:uid="{00000000-0005-0000-0000-0000EF6E0000}"/>
    <cellStyle name="Notas 2 2 5 3 4 7 5" xfId="28386" xr:uid="{00000000-0005-0000-0000-0000F06E0000}"/>
    <cellStyle name="Notas 2 2 5 3 4 7 6" xfId="28387" xr:uid="{00000000-0005-0000-0000-0000F16E0000}"/>
    <cellStyle name="Notas 2 2 5 3 4 8" xfId="28388" xr:uid="{00000000-0005-0000-0000-0000F26E0000}"/>
    <cellStyle name="Notas 2 2 5 3 4 8 2" xfId="28389" xr:uid="{00000000-0005-0000-0000-0000F36E0000}"/>
    <cellStyle name="Notas 2 2 5 3 4 8 3" xfId="28390" xr:uid="{00000000-0005-0000-0000-0000F46E0000}"/>
    <cellStyle name="Notas 2 2 5 3 4 8 4" xfId="28391" xr:uid="{00000000-0005-0000-0000-0000F56E0000}"/>
    <cellStyle name="Notas 2 2 5 3 4 8 5" xfId="28392" xr:uid="{00000000-0005-0000-0000-0000F66E0000}"/>
    <cellStyle name="Notas 2 2 5 3 4 8 6" xfId="28393" xr:uid="{00000000-0005-0000-0000-0000F76E0000}"/>
    <cellStyle name="Notas 2 2 5 3 4 9" xfId="28394" xr:uid="{00000000-0005-0000-0000-0000F86E0000}"/>
    <cellStyle name="Notas 2 2 5 3 5" xfId="28395" xr:uid="{00000000-0005-0000-0000-0000F96E0000}"/>
    <cellStyle name="Notas 2 2 5 3 5 10" xfId="28396" xr:uid="{00000000-0005-0000-0000-0000FA6E0000}"/>
    <cellStyle name="Notas 2 2 5 3 5 11" xfId="28397" xr:uid="{00000000-0005-0000-0000-0000FB6E0000}"/>
    <cellStyle name="Notas 2 2 5 3 5 12" xfId="28398" xr:uid="{00000000-0005-0000-0000-0000FC6E0000}"/>
    <cellStyle name="Notas 2 2 5 3 5 13" xfId="28399" xr:uid="{00000000-0005-0000-0000-0000FD6E0000}"/>
    <cellStyle name="Notas 2 2 5 3 5 2" xfId="28400" xr:uid="{00000000-0005-0000-0000-0000FE6E0000}"/>
    <cellStyle name="Notas 2 2 5 3 5 2 2" xfId="28401" xr:uid="{00000000-0005-0000-0000-0000FF6E0000}"/>
    <cellStyle name="Notas 2 2 5 3 5 2 3" xfId="28402" xr:uid="{00000000-0005-0000-0000-0000006F0000}"/>
    <cellStyle name="Notas 2 2 5 3 5 2 4" xfId="28403" xr:uid="{00000000-0005-0000-0000-0000016F0000}"/>
    <cellStyle name="Notas 2 2 5 3 5 2 5" xfId="28404" xr:uid="{00000000-0005-0000-0000-0000026F0000}"/>
    <cellStyle name="Notas 2 2 5 3 5 2 6" xfId="28405" xr:uid="{00000000-0005-0000-0000-0000036F0000}"/>
    <cellStyle name="Notas 2 2 5 3 5 3" xfId="28406" xr:uid="{00000000-0005-0000-0000-0000046F0000}"/>
    <cellStyle name="Notas 2 2 5 3 5 3 2" xfId="28407" xr:uid="{00000000-0005-0000-0000-0000056F0000}"/>
    <cellStyle name="Notas 2 2 5 3 5 3 3" xfId="28408" xr:uid="{00000000-0005-0000-0000-0000066F0000}"/>
    <cellStyle name="Notas 2 2 5 3 5 3 4" xfId="28409" xr:uid="{00000000-0005-0000-0000-0000076F0000}"/>
    <cellStyle name="Notas 2 2 5 3 5 3 5" xfId="28410" xr:uid="{00000000-0005-0000-0000-0000086F0000}"/>
    <cellStyle name="Notas 2 2 5 3 5 3 6" xfId="28411" xr:uid="{00000000-0005-0000-0000-0000096F0000}"/>
    <cellStyle name="Notas 2 2 5 3 5 4" xfId="28412" xr:uid="{00000000-0005-0000-0000-00000A6F0000}"/>
    <cellStyle name="Notas 2 2 5 3 5 4 2" xfId="28413" xr:uid="{00000000-0005-0000-0000-00000B6F0000}"/>
    <cellStyle name="Notas 2 2 5 3 5 4 3" xfId="28414" xr:uid="{00000000-0005-0000-0000-00000C6F0000}"/>
    <cellStyle name="Notas 2 2 5 3 5 4 4" xfId="28415" xr:uid="{00000000-0005-0000-0000-00000D6F0000}"/>
    <cellStyle name="Notas 2 2 5 3 5 4 5" xfId="28416" xr:uid="{00000000-0005-0000-0000-00000E6F0000}"/>
    <cellStyle name="Notas 2 2 5 3 5 4 6" xfId="28417" xr:uid="{00000000-0005-0000-0000-00000F6F0000}"/>
    <cellStyle name="Notas 2 2 5 3 5 5" xfId="28418" xr:uid="{00000000-0005-0000-0000-0000106F0000}"/>
    <cellStyle name="Notas 2 2 5 3 5 5 2" xfId="28419" xr:uid="{00000000-0005-0000-0000-0000116F0000}"/>
    <cellStyle name="Notas 2 2 5 3 5 5 3" xfId="28420" xr:uid="{00000000-0005-0000-0000-0000126F0000}"/>
    <cellStyle name="Notas 2 2 5 3 5 5 4" xfId="28421" xr:uid="{00000000-0005-0000-0000-0000136F0000}"/>
    <cellStyle name="Notas 2 2 5 3 5 5 5" xfId="28422" xr:uid="{00000000-0005-0000-0000-0000146F0000}"/>
    <cellStyle name="Notas 2 2 5 3 5 5 6" xfId="28423" xr:uid="{00000000-0005-0000-0000-0000156F0000}"/>
    <cellStyle name="Notas 2 2 5 3 5 6" xfId="28424" xr:uid="{00000000-0005-0000-0000-0000166F0000}"/>
    <cellStyle name="Notas 2 2 5 3 5 6 2" xfId="28425" xr:uid="{00000000-0005-0000-0000-0000176F0000}"/>
    <cellStyle name="Notas 2 2 5 3 5 6 3" xfId="28426" xr:uid="{00000000-0005-0000-0000-0000186F0000}"/>
    <cellStyle name="Notas 2 2 5 3 5 6 4" xfId="28427" xr:uid="{00000000-0005-0000-0000-0000196F0000}"/>
    <cellStyle name="Notas 2 2 5 3 5 6 5" xfId="28428" xr:uid="{00000000-0005-0000-0000-00001A6F0000}"/>
    <cellStyle name="Notas 2 2 5 3 5 6 6" xfId="28429" xr:uid="{00000000-0005-0000-0000-00001B6F0000}"/>
    <cellStyle name="Notas 2 2 5 3 5 7" xfId="28430" xr:uid="{00000000-0005-0000-0000-00001C6F0000}"/>
    <cellStyle name="Notas 2 2 5 3 5 7 2" xfId="28431" xr:uid="{00000000-0005-0000-0000-00001D6F0000}"/>
    <cellStyle name="Notas 2 2 5 3 5 7 3" xfId="28432" xr:uid="{00000000-0005-0000-0000-00001E6F0000}"/>
    <cellStyle name="Notas 2 2 5 3 5 7 4" xfId="28433" xr:uid="{00000000-0005-0000-0000-00001F6F0000}"/>
    <cellStyle name="Notas 2 2 5 3 5 7 5" xfId="28434" xr:uid="{00000000-0005-0000-0000-0000206F0000}"/>
    <cellStyle name="Notas 2 2 5 3 5 7 6" xfId="28435" xr:uid="{00000000-0005-0000-0000-0000216F0000}"/>
    <cellStyle name="Notas 2 2 5 3 5 8" xfId="28436" xr:uid="{00000000-0005-0000-0000-0000226F0000}"/>
    <cellStyle name="Notas 2 2 5 3 5 8 2" xfId="28437" xr:uid="{00000000-0005-0000-0000-0000236F0000}"/>
    <cellStyle name="Notas 2 2 5 3 5 8 3" xfId="28438" xr:uid="{00000000-0005-0000-0000-0000246F0000}"/>
    <cellStyle name="Notas 2 2 5 3 5 8 4" xfId="28439" xr:uid="{00000000-0005-0000-0000-0000256F0000}"/>
    <cellStyle name="Notas 2 2 5 3 5 8 5" xfId="28440" xr:uid="{00000000-0005-0000-0000-0000266F0000}"/>
    <cellStyle name="Notas 2 2 5 3 5 8 6" xfId="28441" xr:uid="{00000000-0005-0000-0000-0000276F0000}"/>
    <cellStyle name="Notas 2 2 5 3 5 9" xfId="28442" xr:uid="{00000000-0005-0000-0000-0000286F0000}"/>
    <cellStyle name="Notas 2 2 5 3 6" xfId="28443" xr:uid="{00000000-0005-0000-0000-0000296F0000}"/>
    <cellStyle name="Notas 2 2 5 3 6 10" xfId="28444" xr:uid="{00000000-0005-0000-0000-00002A6F0000}"/>
    <cellStyle name="Notas 2 2 5 3 6 11" xfId="28445" xr:uid="{00000000-0005-0000-0000-00002B6F0000}"/>
    <cellStyle name="Notas 2 2 5 3 6 12" xfId="28446" xr:uid="{00000000-0005-0000-0000-00002C6F0000}"/>
    <cellStyle name="Notas 2 2 5 3 6 13" xfId="28447" xr:uid="{00000000-0005-0000-0000-00002D6F0000}"/>
    <cellStyle name="Notas 2 2 5 3 6 2" xfId="28448" xr:uid="{00000000-0005-0000-0000-00002E6F0000}"/>
    <cellStyle name="Notas 2 2 5 3 6 2 2" xfId="28449" xr:uid="{00000000-0005-0000-0000-00002F6F0000}"/>
    <cellStyle name="Notas 2 2 5 3 6 2 3" xfId="28450" xr:uid="{00000000-0005-0000-0000-0000306F0000}"/>
    <cellStyle name="Notas 2 2 5 3 6 2 4" xfId="28451" xr:uid="{00000000-0005-0000-0000-0000316F0000}"/>
    <cellStyle name="Notas 2 2 5 3 6 2 5" xfId="28452" xr:uid="{00000000-0005-0000-0000-0000326F0000}"/>
    <cellStyle name="Notas 2 2 5 3 6 2 6" xfId="28453" xr:uid="{00000000-0005-0000-0000-0000336F0000}"/>
    <cellStyle name="Notas 2 2 5 3 6 3" xfId="28454" xr:uid="{00000000-0005-0000-0000-0000346F0000}"/>
    <cellStyle name="Notas 2 2 5 3 6 3 2" xfId="28455" xr:uid="{00000000-0005-0000-0000-0000356F0000}"/>
    <cellStyle name="Notas 2 2 5 3 6 3 3" xfId="28456" xr:uid="{00000000-0005-0000-0000-0000366F0000}"/>
    <cellStyle name="Notas 2 2 5 3 6 3 4" xfId="28457" xr:uid="{00000000-0005-0000-0000-0000376F0000}"/>
    <cellStyle name="Notas 2 2 5 3 6 3 5" xfId="28458" xr:uid="{00000000-0005-0000-0000-0000386F0000}"/>
    <cellStyle name="Notas 2 2 5 3 6 3 6" xfId="28459" xr:uid="{00000000-0005-0000-0000-0000396F0000}"/>
    <cellStyle name="Notas 2 2 5 3 6 4" xfId="28460" xr:uid="{00000000-0005-0000-0000-00003A6F0000}"/>
    <cellStyle name="Notas 2 2 5 3 6 4 2" xfId="28461" xr:uid="{00000000-0005-0000-0000-00003B6F0000}"/>
    <cellStyle name="Notas 2 2 5 3 6 4 3" xfId="28462" xr:uid="{00000000-0005-0000-0000-00003C6F0000}"/>
    <cellStyle name="Notas 2 2 5 3 6 4 4" xfId="28463" xr:uid="{00000000-0005-0000-0000-00003D6F0000}"/>
    <cellStyle name="Notas 2 2 5 3 6 4 5" xfId="28464" xr:uid="{00000000-0005-0000-0000-00003E6F0000}"/>
    <cellStyle name="Notas 2 2 5 3 6 4 6" xfId="28465" xr:uid="{00000000-0005-0000-0000-00003F6F0000}"/>
    <cellStyle name="Notas 2 2 5 3 6 5" xfId="28466" xr:uid="{00000000-0005-0000-0000-0000406F0000}"/>
    <cellStyle name="Notas 2 2 5 3 6 5 2" xfId="28467" xr:uid="{00000000-0005-0000-0000-0000416F0000}"/>
    <cellStyle name="Notas 2 2 5 3 6 5 3" xfId="28468" xr:uid="{00000000-0005-0000-0000-0000426F0000}"/>
    <cellStyle name="Notas 2 2 5 3 6 5 4" xfId="28469" xr:uid="{00000000-0005-0000-0000-0000436F0000}"/>
    <cellStyle name="Notas 2 2 5 3 6 5 5" xfId="28470" xr:uid="{00000000-0005-0000-0000-0000446F0000}"/>
    <cellStyle name="Notas 2 2 5 3 6 5 6" xfId="28471" xr:uid="{00000000-0005-0000-0000-0000456F0000}"/>
    <cellStyle name="Notas 2 2 5 3 6 6" xfId="28472" xr:uid="{00000000-0005-0000-0000-0000466F0000}"/>
    <cellStyle name="Notas 2 2 5 3 6 6 2" xfId="28473" xr:uid="{00000000-0005-0000-0000-0000476F0000}"/>
    <cellStyle name="Notas 2 2 5 3 6 6 3" xfId="28474" xr:uid="{00000000-0005-0000-0000-0000486F0000}"/>
    <cellStyle name="Notas 2 2 5 3 6 6 4" xfId="28475" xr:uid="{00000000-0005-0000-0000-0000496F0000}"/>
    <cellStyle name="Notas 2 2 5 3 6 6 5" xfId="28476" xr:uid="{00000000-0005-0000-0000-00004A6F0000}"/>
    <cellStyle name="Notas 2 2 5 3 6 6 6" xfId="28477" xr:uid="{00000000-0005-0000-0000-00004B6F0000}"/>
    <cellStyle name="Notas 2 2 5 3 6 7" xfId="28478" xr:uid="{00000000-0005-0000-0000-00004C6F0000}"/>
    <cellStyle name="Notas 2 2 5 3 6 7 2" xfId="28479" xr:uid="{00000000-0005-0000-0000-00004D6F0000}"/>
    <cellStyle name="Notas 2 2 5 3 6 7 3" xfId="28480" xr:uid="{00000000-0005-0000-0000-00004E6F0000}"/>
    <cellStyle name="Notas 2 2 5 3 6 7 4" xfId="28481" xr:uid="{00000000-0005-0000-0000-00004F6F0000}"/>
    <cellStyle name="Notas 2 2 5 3 6 7 5" xfId="28482" xr:uid="{00000000-0005-0000-0000-0000506F0000}"/>
    <cellStyle name="Notas 2 2 5 3 6 7 6" xfId="28483" xr:uid="{00000000-0005-0000-0000-0000516F0000}"/>
    <cellStyle name="Notas 2 2 5 3 6 8" xfId="28484" xr:uid="{00000000-0005-0000-0000-0000526F0000}"/>
    <cellStyle name="Notas 2 2 5 3 6 8 2" xfId="28485" xr:uid="{00000000-0005-0000-0000-0000536F0000}"/>
    <cellStyle name="Notas 2 2 5 3 6 8 3" xfId="28486" xr:uid="{00000000-0005-0000-0000-0000546F0000}"/>
    <cellStyle name="Notas 2 2 5 3 6 8 4" xfId="28487" xr:uid="{00000000-0005-0000-0000-0000556F0000}"/>
    <cellStyle name="Notas 2 2 5 3 6 8 5" xfId="28488" xr:uid="{00000000-0005-0000-0000-0000566F0000}"/>
    <cellStyle name="Notas 2 2 5 3 6 8 6" xfId="28489" xr:uid="{00000000-0005-0000-0000-0000576F0000}"/>
    <cellStyle name="Notas 2 2 5 3 6 9" xfId="28490" xr:uid="{00000000-0005-0000-0000-0000586F0000}"/>
    <cellStyle name="Notas 2 2 5 3 7" xfId="28491" xr:uid="{00000000-0005-0000-0000-0000596F0000}"/>
    <cellStyle name="Notas 2 2 5 3 7 10" xfId="28492" xr:uid="{00000000-0005-0000-0000-00005A6F0000}"/>
    <cellStyle name="Notas 2 2 5 3 7 11" xfId="28493" xr:uid="{00000000-0005-0000-0000-00005B6F0000}"/>
    <cellStyle name="Notas 2 2 5 3 7 12" xfId="28494" xr:uid="{00000000-0005-0000-0000-00005C6F0000}"/>
    <cellStyle name="Notas 2 2 5 3 7 13" xfId="28495" xr:uid="{00000000-0005-0000-0000-00005D6F0000}"/>
    <cellStyle name="Notas 2 2 5 3 7 2" xfId="28496" xr:uid="{00000000-0005-0000-0000-00005E6F0000}"/>
    <cellStyle name="Notas 2 2 5 3 7 2 2" xfId="28497" xr:uid="{00000000-0005-0000-0000-00005F6F0000}"/>
    <cellStyle name="Notas 2 2 5 3 7 2 3" xfId="28498" xr:uid="{00000000-0005-0000-0000-0000606F0000}"/>
    <cellStyle name="Notas 2 2 5 3 7 2 4" xfId="28499" xr:uid="{00000000-0005-0000-0000-0000616F0000}"/>
    <cellStyle name="Notas 2 2 5 3 7 2 5" xfId="28500" xr:uid="{00000000-0005-0000-0000-0000626F0000}"/>
    <cellStyle name="Notas 2 2 5 3 7 2 6" xfId="28501" xr:uid="{00000000-0005-0000-0000-0000636F0000}"/>
    <cellStyle name="Notas 2 2 5 3 7 3" xfId="28502" xr:uid="{00000000-0005-0000-0000-0000646F0000}"/>
    <cellStyle name="Notas 2 2 5 3 7 3 2" xfId="28503" xr:uid="{00000000-0005-0000-0000-0000656F0000}"/>
    <cellStyle name="Notas 2 2 5 3 7 3 3" xfId="28504" xr:uid="{00000000-0005-0000-0000-0000666F0000}"/>
    <cellStyle name="Notas 2 2 5 3 7 3 4" xfId="28505" xr:uid="{00000000-0005-0000-0000-0000676F0000}"/>
    <cellStyle name="Notas 2 2 5 3 7 3 5" xfId="28506" xr:uid="{00000000-0005-0000-0000-0000686F0000}"/>
    <cellStyle name="Notas 2 2 5 3 7 3 6" xfId="28507" xr:uid="{00000000-0005-0000-0000-0000696F0000}"/>
    <cellStyle name="Notas 2 2 5 3 7 4" xfId="28508" xr:uid="{00000000-0005-0000-0000-00006A6F0000}"/>
    <cellStyle name="Notas 2 2 5 3 7 4 2" xfId="28509" xr:uid="{00000000-0005-0000-0000-00006B6F0000}"/>
    <cellStyle name="Notas 2 2 5 3 7 4 3" xfId="28510" xr:uid="{00000000-0005-0000-0000-00006C6F0000}"/>
    <cellStyle name="Notas 2 2 5 3 7 4 4" xfId="28511" xr:uid="{00000000-0005-0000-0000-00006D6F0000}"/>
    <cellStyle name="Notas 2 2 5 3 7 4 5" xfId="28512" xr:uid="{00000000-0005-0000-0000-00006E6F0000}"/>
    <cellStyle name="Notas 2 2 5 3 7 4 6" xfId="28513" xr:uid="{00000000-0005-0000-0000-00006F6F0000}"/>
    <cellStyle name="Notas 2 2 5 3 7 5" xfId="28514" xr:uid="{00000000-0005-0000-0000-0000706F0000}"/>
    <cellStyle name="Notas 2 2 5 3 7 5 2" xfId="28515" xr:uid="{00000000-0005-0000-0000-0000716F0000}"/>
    <cellStyle name="Notas 2 2 5 3 7 5 3" xfId="28516" xr:uid="{00000000-0005-0000-0000-0000726F0000}"/>
    <cellStyle name="Notas 2 2 5 3 7 5 4" xfId="28517" xr:uid="{00000000-0005-0000-0000-0000736F0000}"/>
    <cellStyle name="Notas 2 2 5 3 7 5 5" xfId="28518" xr:uid="{00000000-0005-0000-0000-0000746F0000}"/>
    <cellStyle name="Notas 2 2 5 3 7 5 6" xfId="28519" xr:uid="{00000000-0005-0000-0000-0000756F0000}"/>
    <cellStyle name="Notas 2 2 5 3 7 6" xfId="28520" xr:uid="{00000000-0005-0000-0000-0000766F0000}"/>
    <cellStyle name="Notas 2 2 5 3 7 6 2" xfId="28521" xr:uid="{00000000-0005-0000-0000-0000776F0000}"/>
    <cellStyle name="Notas 2 2 5 3 7 6 3" xfId="28522" xr:uid="{00000000-0005-0000-0000-0000786F0000}"/>
    <cellStyle name="Notas 2 2 5 3 7 6 4" xfId="28523" xr:uid="{00000000-0005-0000-0000-0000796F0000}"/>
    <cellStyle name="Notas 2 2 5 3 7 6 5" xfId="28524" xr:uid="{00000000-0005-0000-0000-00007A6F0000}"/>
    <cellStyle name="Notas 2 2 5 3 7 6 6" xfId="28525" xr:uid="{00000000-0005-0000-0000-00007B6F0000}"/>
    <cellStyle name="Notas 2 2 5 3 7 7" xfId="28526" xr:uid="{00000000-0005-0000-0000-00007C6F0000}"/>
    <cellStyle name="Notas 2 2 5 3 7 7 2" xfId="28527" xr:uid="{00000000-0005-0000-0000-00007D6F0000}"/>
    <cellStyle name="Notas 2 2 5 3 7 7 3" xfId="28528" xr:uid="{00000000-0005-0000-0000-00007E6F0000}"/>
    <cellStyle name="Notas 2 2 5 3 7 7 4" xfId="28529" xr:uid="{00000000-0005-0000-0000-00007F6F0000}"/>
    <cellStyle name="Notas 2 2 5 3 7 7 5" xfId="28530" xr:uid="{00000000-0005-0000-0000-0000806F0000}"/>
    <cellStyle name="Notas 2 2 5 3 7 7 6" xfId="28531" xr:uid="{00000000-0005-0000-0000-0000816F0000}"/>
    <cellStyle name="Notas 2 2 5 3 7 8" xfId="28532" xr:uid="{00000000-0005-0000-0000-0000826F0000}"/>
    <cellStyle name="Notas 2 2 5 3 7 8 2" xfId="28533" xr:uid="{00000000-0005-0000-0000-0000836F0000}"/>
    <cellStyle name="Notas 2 2 5 3 7 8 3" xfId="28534" xr:uid="{00000000-0005-0000-0000-0000846F0000}"/>
    <cellStyle name="Notas 2 2 5 3 7 8 4" xfId="28535" xr:uid="{00000000-0005-0000-0000-0000856F0000}"/>
    <cellStyle name="Notas 2 2 5 3 7 8 5" xfId="28536" xr:uid="{00000000-0005-0000-0000-0000866F0000}"/>
    <cellStyle name="Notas 2 2 5 3 7 8 6" xfId="28537" xr:uid="{00000000-0005-0000-0000-0000876F0000}"/>
    <cellStyle name="Notas 2 2 5 3 7 9" xfId="28538" xr:uid="{00000000-0005-0000-0000-0000886F0000}"/>
    <cellStyle name="Notas 2 2 5 3 8" xfId="28539" xr:uid="{00000000-0005-0000-0000-0000896F0000}"/>
    <cellStyle name="Notas 2 2 5 3 8 2" xfId="28540" xr:uid="{00000000-0005-0000-0000-00008A6F0000}"/>
    <cellStyle name="Notas 2 2 5 3 8 3" xfId="28541" xr:uid="{00000000-0005-0000-0000-00008B6F0000}"/>
    <cellStyle name="Notas 2 2 5 3 8 4" xfId="28542" xr:uid="{00000000-0005-0000-0000-00008C6F0000}"/>
    <cellStyle name="Notas 2 2 5 3 8 5" xfId="28543" xr:uid="{00000000-0005-0000-0000-00008D6F0000}"/>
    <cellStyle name="Notas 2 2 5 3 8 6" xfId="28544" xr:uid="{00000000-0005-0000-0000-00008E6F0000}"/>
    <cellStyle name="Notas 2 2 5 3 9" xfId="28545" xr:uid="{00000000-0005-0000-0000-00008F6F0000}"/>
    <cellStyle name="Notas 2 2 5 3 9 2" xfId="28546" xr:uid="{00000000-0005-0000-0000-0000906F0000}"/>
    <cellStyle name="Notas 2 2 5 3 9 3" xfId="28547" xr:uid="{00000000-0005-0000-0000-0000916F0000}"/>
    <cellStyle name="Notas 2 2 5 3 9 4" xfId="28548" xr:uid="{00000000-0005-0000-0000-0000926F0000}"/>
    <cellStyle name="Notas 2 2 5 3 9 5" xfId="28549" xr:uid="{00000000-0005-0000-0000-0000936F0000}"/>
    <cellStyle name="Notas 2 2 5 3 9 6" xfId="28550" xr:uid="{00000000-0005-0000-0000-0000946F0000}"/>
    <cellStyle name="Notas 2 2 5 4" xfId="28551" xr:uid="{00000000-0005-0000-0000-0000956F0000}"/>
    <cellStyle name="Notas 2 2 5 4 10" xfId="28552" xr:uid="{00000000-0005-0000-0000-0000966F0000}"/>
    <cellStyle name="Notas 2 2 5 4 11" xfId="28553" xr:uid="{00000000-0005-0000-0000-0000976F0000}"/>
    <cellStyle name="Notas 2 2 5 4 12" xfId="28554" xr:uid="{00000000-0005-0000-0000-0000986F0000}"/>
    <cellStyle name="Notas 2 2 5 4 13" xfId="28555" xr:uid="{00000000-0005-0000-0000-0000996F0000}"/>
    <cellStyle name="Notas 2 2 5 4 14" xfId="28556" xr:uid="{00000000-0005-0000-0000-00009A6F0000}"/>
    <cellStyle name="Notas 2 2 5 4 15" xfId="28557" xr:uid="{00000000-0005-0000-0000-00009B6F0000}"/>
    <cellStyle name="Notas 2 2 5 4 2" xfId="28558" xr:uid="{00000000-0005-0000-0000-00009C6F0000}"/>
    <cellStyle name="Notas 2 2 5 4 2 10" xfId="28559" xr:uid="{00000000-0005-0000-0000-00009D6F0000}"/>
    <cellStyle name="Notas 2 2 5 4 2 11" xfId="28560" xr:uid="{00000000-0005-0000-0000-00009E6F0000}"/>
    <cellStyle name="Notas 2 2 5 4 2 12" xfId="28561" xr:uid="{00000000-0005-0000-0000-00009F6F0000}"/>
    <cellStyle name="Notas 2 2 5 4 2 13" xfId="28562" xr:uid="{00000000-0005-0000-0000-0000A06F0000}"/>
    <cellStyle name="Notas 2 2 5 4 2 14" xfId="28563" xr:uid="{00000000-0005-0000-0000-0000A16F0000}"/>
    <cellStyle name="Notas 2 2 5 4 2 2" xfId="28564" xr:uid="{00000000-0005-0000-0000-0000A26F0000}"/>
    <cellStyle name="Notas 2 2 5 4 2 2 2" xfId="28565" xr:uid="{00000000-0005-0000-0000-0000A36F0000}"/>
    <cellStyle name="Notas 2 2 5 4 2 2 3" xfId="28566" xr:uid="{00000000-0005-0000-0000-0000A46F0000}"/>
    <cellStyle name="Notas 2 2 5 4 2 2 4" xfId="28567" xr:uid="{00000000-0005-0000-0000-0000A56F0000}"/>
    <cellStyle name="Notas 2 2 5 4 2 2 5" xfId="28568" xr:uid="{00000000-0005-0000-0000-0000A66F0000}"/>
    <cellStyle name="Notas 2 2 5 4 2 2 6" xfId="28569" xr:uid="{00000000-0005-0000-0000-0000A76F0000}"/>
    <cellStyle name="Notas 2 2 5 4 2 3" xfId="28570" xr:uid="{00000000-0005-0000-0000-0000A86F0000}"/>
    <cellStyle name="Notas 2 2 5 4 2 3 2" xfId="28571" xr:uid="{00000000-0005-0000-0000-0000A96F0000}"/>
    <cellStyle name="Notas 2 2 5 4 2 3 3" xfId="28572" xr:uid="{00000000-0005-0000-0000-0000AA6F0000}"/>
    <cellStyle name="Notas 2 2 5 4 2 3 4" xfId="28573" xr:uid="{00000000-0005-0000-0000-0000AB6F0000}"/>
    <cellStyle name="Notas 2 2 5 4 2 3 5" xfId="28574" xr:uid="{00000000-0005-0000-0000-0000AC6F0000}"/>
    <cellStyle name="Notas 2 2 5 4 2 3 6" xfId="28575" xr:uid="{00000000-0005-0000-0000-0000AD6F0000}"/>
    <cellStyle name="Notas 2 2 5 4 2 4" xfId="28576" xr:uid="{00000000-0005-0000-0000-0000AE6F0000}"/>
    <cellStyle name="Notas 2 2 5 4 2 4 2" xfId="28577" xr:uid="{00000000-0005-0000-0000-0000AF6F0000}"/>
    <cellStyle name="Notas 2 2 5 4 2 4 3" xfId="28578" xr:uid="{00000000-0005-0000-0000-0000B06F0000}"/>
    <cellStyle name="Notas 2 2 5 4 2 4 4" xfId="28579" xr:uid="{00000000-0005-0000-0000-0000B16F0000}"/>
    <cellStyle name="Notas 2 2 5 4 2 4 5" xfId="28580" xr:uid="{00000000-0005-0000-0000-0000B26F0000}"/>
    <cellStyle name="Notas 2 2 5 4 2 4 6" xfId="28581" xr:uid="{00000000-0005-0000-0000-0000B36F0000}"/>
    <cellStyle name="Notas 2 2 5 4 2 5" xfId="28582" xr:uid="{00000000-0005-0000-0000-0000B46F0000}"/>
    <cellStyle name="Notas 2 2 5 4 2 5 2" xfId="28583" xr:uid="{00000000-0005-0000-0000-0000B56F0000}"/>
    <cellStyle name="Notas 2 2 5 4 2 5 3" xfId="28584" xr:uid="{00000000-0005-0000-0000-0000B66F0000}"/>
    <cellStyle name="Notas 2 2 5 4 2 5 4" xfId="28585" xr:uid="{00000000-0005-0000-0000-0000B76F0000}"/>
    <cellStyle name="Notas 2 2 5 4 2 5 5" xfId="28586" xr:uid="{00000000-0005-0000-0000-0000B86F0000}"/>
    <cellStyle name="Notas 2 2 5 4 2 5 6" xfId="28587" xr:uid="{00000000-0005-0000-0000-0000B96F0000}"/>
    <cellStyle name="Notas 2 2 5 4 2 6" xfId="28588" xr:uid="{00000000-0005-0000-0000-0000BA6F0000}"/>
    <cellStyle name="Notas 2 2 5 4 2 6 2" xfId="28589" xr:uid="{00000000-0005-0000-0000-0000BB6F0000}"/>
    <cellStyle name="Notas 2 2 5 4 2 6 3" xfId="28590" xr:uid="{00000000-0005-0000-0000-0000BC6F0000}"/>
    <cellStyle name="Notas 2 2 5 4 2 6 4" xfId="28591" xr:uid="{00000000-0005-0000-0000-0000BD6F0000}"/>
    <cellStyle name="Notas 2 2 5 4 2 6 5" xfId="28592" xr:uid="{00000000-0005-0000-0000-0000BE6F0000}"/>
    <cellStyle name="Notas 2 2 5 4 2 6 6" xfId="28593" xr:uid="{00000000-0005-0000-0000-0000BF6F0000}"/>
    <cellStyle name="Notas 2 2 5 4 2 7" xfId="28594" xr:uid="{00000000-0005-0000-0000-0000C06F0000}"/>
    <cellStyle name="Notas 2 2 5 4 2 7 2" xfId="28595" xr:uid="{00000000-0005-0000-0000-0000C16F0000}"/>
    <cellStyle name="Notas 2 2 5 4 2 7 3" xfId="28596" xr:uid="{00000000-0005-0000-0000-0000C26F0000}"/>
    <cellStyle name="Notas 2 2 5 4 2 7 4" xfId="28597" xr:uid="{00000000-0005-0000-0000-0000C36F0000}"/>
    <cellStyle name="Notas 2 2 5 4 2 7 5" xfId="28598" xr:uid="{00000000-0005-0000-0000-0000C46F0000}"/>
    <cellStyle name="Notas 2 2 5 4 2 7 6" xfId="28599" xr:uid="{00000000-0005-0000-0000-0000C56F0000}"/>
    <cellStyle name="Notas 2 2 5 4 2 8" xfId="28600" xr:uid="{00000000-0005-0000-0000-0000C66F0000}"/>
    <cellStyle name="Notas 2 2 5 4 2 8 2" xfId="28601" xr:uid="{00000000-0005-0000-0000-0000C76F0000}"/>
    <cellStyle name="Notas 2 2 5 4 2 8 3" xfId="28602" xr:uid="{00000000-0005-0000-0000-0000C86F0000}"/>
    <cellStyle name="Notas 2 2 5 4 2 8 4" xfId="28603" xr:uid="{00000000-0005-0000-0000-0000C96F0000}"/>
    <cellStyle name="Notas 2 2 5 4 2 8 5" xfId="28604" xr:uid="{00000000-0005-0000-0000-0000CA6F0000}"/>
    <cellStyle name="Notas 2 2 5 4 2 8 6" xfId="28605" xr:uid="{00000000-0005-0000-0000-0000CB6F0000}"/>
    <cellStyle name="Notas 2 2 5 4 2 9" xfId="28606" xr:uid="{00000000-0005-0000-0000-0000CC6F0000}"/>
    <cellStyle name="Notas 2 2 5 4 3" xfId="28607" xr:uid="{00000000-0005-0000-0000-0000CD6F0000}"/>
    <cellStyle name="Notas 2 2 5 4 3 2" xfId="28608" xr:uid="{00000000-0005-0000-0000-0000CE6F0000}"/>
    <cellStyle name="Notas 2 2 5 4 3 2 2" xfId="28609" xr:uid="{00000000-0005-0000-0000-0000CF6F0000}"/>
    <cellStyle name="Notas 2 2 5 4 3 2 3" xfId="28610" xr:uid="{00000000-0005-0000-0000-0000D06F0000}"/>
    <cellStyle name="Notas 2 2 5 4 3 2 4" xfId="28611" xr:uid="{00000000-0005-0000-0000-0000D16F0000}"/>
    <cellStyle name="Notas 2 2 5 4 3 3" xfId="28612" xr:uid="{00000000-0005-0000-0000-0000D26F0000}"/>
    <cellStyle name="Notas 2 2 5 4 3 4" xfId="28613" xr:uid="{00000000-0005-0000-0000-0000D36F0000}"/>
    <cellStyle name="Notas 2 2 5 4 3 5" xfId="28614" xr:uid="{00000000-0005-0000-0000-0000D46F0000}"/>
    <cellStyle name="Notas 2 2 5 4 3 6" xfId="28615" xr:uid="{00000000-0005-0000-0000-0000D56F0000}"/>
    <cellStyle name="Notas 2 2 5 4 3 7" xfId="28616" xr:uid="{00000000-0005-0000-0000-0000D66F0000}"/>
    <cellStyle name="Notas 2 2 5 4 4" xfId="28617" xr:uid="{00000000-0005-0000-0000-0000D76F0000}"/>
    <cellStyle name="Notas 2 2 5 4 4 2" xfId="28618" xr:uid="{00000000-0005-0000-0000-0000D86F0000}"/>
    <cellStyle name="Notas 2 2 5 4 4 2 2" xfId="28619" xr:uid="{00000000-0005-0000-0000-0000D96F0000}"/>
    <cellStyle name="Notas 2 2 5 4 4 3" xfId="28620" xr:uid="{00000000-0005-0000-0000-0000DA6F0000}"/>
    <cellStyle name="Notas 2 2 5 4 4 4" xfId="28621" xr:uid="{00000000-0005-0000-0000-0000DB6F0000}"/>
    <cellStyle name="Notas 2 2 5 4 4 5" xfId="28622" xr:uid="{00000000-0005-0000-0000-0000DC6F0000}"/>
    <cellStyle name="Notas 2 2 5 4 4 6" xfId="28623" xr:uid="{00000000-0005-0000-0000-0000DD6F0000}"/>
    <cellStyle name="Notas 2 2 5 4 4 7" xfId="28624" xr:uid="{00000000-0005-0000-0000-0000DE6F0000}"/>
    <cellStyle name="Notas 2 2 5 4 5" xfId="28625" xr:uid="{00000000-0005-0000-0000-0000DF6F0000}"/>
    <cellStyle name="Notas 2 2 5 4 5 2" xfId="28626" xr:uid="{00000000-0005-0000-0000-0000E06F0000}"/>
    <cellStyle name="Notas 2 2 5 4 5 3" xfId="28627" xr:uid="{00000000-0005-0000-0000-0000E16F0000}"/>
    <cellStyle name="Notas 2 2 5 4 5 4" xfId="28628" xr:uid="{00000000-0005-0000-0000-0000E26F0000}"/>
    <cellStyle name="Notas 2 2 5 4 5 5" xfId="28629" xr:uid="{00000000-0005-0000-0000-0000E36F0000}"/>
    <cellStyle name="Notas 2 2 5 4 5 6" xfId="28630" xr:uid="{00000000-0005-0000-0000-0000E46F0000}"/>
    <cellStyle name="Notas 2 2 5 4 6" xfId="28631" xr:uid="{00000000-0005-0000-0000-0000E56F0000}"/>
    <cellStyle name="Notas 2 2 5 4 6 2" xfId="28632" xr:uid="{00000000-0005-0000-0000-0000E66F0000}"/>
    <cellStyle name="Notas 2 2 5 4 6 3" xfId="28633" xr:uid="{00000000-0005-0000-0000-0000E76F0000}"/>
    <cellStyle name="Notas 2 2 5 4 6 4" xfId="28634" xr:uid="{00000000-0005-0000-0000-0000E86F0000}"/>
    <cellStyle name="Notas 2 2 5 4 6 5" xfId="28635" xr:uid="{00000000-0005-0000-0000-0000E96F0000}"/>
    <cellStyle name="Notas 2 2 5 4 6 6" xfId="28636" xr:uid="{00000000-0005-0000-0000-0000EA6F0000}"/>
    <cellStyle name="Notas 2 2 5 4 7" xfId="28637" xr:uid="{00000000-0005-0000-0000-0000EB6F0000}"/>
    <cellStyle name="Notas 2 2 5 4 7 2" xfId="28638" xr:uid="{00000000-0005-0000-0000-0000EC6F0000}"/>
    <cellStyle name="Notas 2 2 5 4 7 3" xfId="28639" xr:uid="{00000000-0005-0000-0000-0000ED6F0000}"/>
    <cellStyle name="Notas 2 2 5 4 7 4" xfId="28640" xr:uid="{00000000-0005-0000-0000-0000EE6F0000}"/>
    <cellStyle name="Notas 2 2 5 4 7 5" xfId="28641" xr:uid="{00000000-0005-0000-0000-0000EF6F0000}"/>
    <cellStyle name="Notas 2 2 5 4 7 6" xfId="28642" xr:uid="{00000000-0005-0000-0000-0000F06F0000}"/>
    <cellStyle name="Notas 2 2 5 4 8" xfId="28643" xr:uid="{00000000-0005-0000-0000-0000F16F0000}"/>
    <cellStyle name="Notas 2 2 5 4 8 2" xfId="28644" xr:uid="{00000000-0005-0000-0000-0000F26F0000}"/>
    <cellStyle name="Notas 2 2 5 4 8 3" xfId="28645" xr:uid="{00000000-0005-0000-0000-0000F36F0000}"/>
    <cellStyle name="Notas 2 2 5 4 8 4" xfId="28646" xr:uid="{00000000-0005-0000-0000-0000F46F0000}"/>
    <cellStyle name="Notas 2 2 5 4 8 5" xfId="28647" xr:uid="{00000000-0005-0000-0000-0000F56F0000}"/>
    <cellStyle name="Notas 2 2 5 4 8 6" xfId="28648" xr:uid="{00000000-0005-0000-0000-0000F66F0000}"/>
    <cellStyle name="Notas 2 2 5 4 9" xfId="28649" xr:uid="{00000000-0005-0000-0000-0000F76F0000}"/>
    <cellStyle name="Notas 2 2 5 4 9 2" xfId="28650" xr:uid="{00000000-0005-0000-0000-0000F86F0000}"/>
    <cellStyle name="Notas 2 2 5 4 9 3" xfId="28651" xr:uid="{00000000-0005-0000-0000-0000F96F0000}"/>
    <cellStyle name="Notas 2 2 5 4 9 4" xfId="28652" xr:uid="{00000000-0005-0000-0000-0000FA6F0000}"/>
    <cellStyle name="Notas 2 2 5 4 9 5" xfId="28653" xr:uid="{00000000-0005-0000-0000-0000FB6F0000}"/>
    <cellStyle name="Notas 2 2 5 4 9 6" xfId="28654" xr:uid="{00000000-0005-0000-0000-0000FC6F0000}"/>
    <cellStyle name="Notas 2 2 5 5" xfId="28655" xr:uid="{00000000-0005-0000-0000-0000FD6F0000}"/>
    <cellStyle name="Notas 2 2 5 5 10" xfId="28656" xr:uid="{00000000-0005-0000-0000-0000FE6F0000}"/>
    <cellStyle name="Notas 2 2 5 5 11" xfId="28657" xr:uid="{00000000-0005-0000-0000-0000FF6F0000}"/>
    <cellStyle name="Notas 2 2 5 5 12" xfId="28658" xr:uid="{00000000-0005-0000-0000-000000700000}"/>
    <cellStyle name="Notas 2 2 5 5 13" xfId="28659" xr:uid="{00000000-0005-0000-0000-000001700000}"/>
    <cellStyle name="Notas 2 2 5 5 14" xfId="28660" xr:uid="{00000000-0005-0000-0000-000002700000}"/>
    <cellStyle name="Notas 2 2 5 5 2" xfId="28661" xr:uid="{00000000-0005-0000-0000-000003700000}"/>
    <cellStyle name="Notas 2 2 5 5 2 2" xfId="28662" xr:uid="{00000000-0005-0000-0000-000004700000}"/>
    <cellStyle name="Notas 2 2 5 5 2 3" xfId="28663" xr:uid="{00000000-0005-0000-0000-000005700000}"/>
    <cellStyle name="Notas 2 2 5 5 2 4" xfId="28664" xr:uid="{00000000-0005-0000-0000-000006700000}"/>
    <cellStyle name="Notas 2 2 5 5 2 5" xfId="28665" xr:uid="{00000000-0005-0000-0000-000007700000}"/>
    <cellStyle name="Notas 2 2 5 5 2 6" xfId="28666" xr:uid="{00000000-0005-0000-0000-000008700000}"/>
    <cellStyle name="Notas 2 2 5 5 2 7" xfId="28667" xr:uid="{00000000-0005-0000-0000-000009700000}"/>
    <cellStyle name="Notas 2 2 5 5 3" xfId="28668" xr:uid="{00000000-0005-0000-0000-00000A700000}"/>
    <cellStyle name="Notas 2 2 5 5 3 2" xfId="28669" xr:uid="{00000000-0005-0000-0000-00000B700000}"/>
    <cellStyle name="Notas 2 2 5 5 3 3" xfId="28670" xr:uid="{00000000-0005-0000-0000-00000C700000}"/>
    <cellStyle name="Notas 2 2 5 5 3 4" xfId="28671" xr:uid="{00000000-0005-0000-0000-00000D700000}"/>
    <cellStyle name="Notas 2 2 5 5 3 5" xfId="28672" xr:uid="{00000000-0005-0000-0000-00000E700000}"/>
    <cellStyle name="Notas 2 2 5 5 3 6" xfId="28673" xr:uid="{00000000-0005-0000-0000-00000F700000}"/>
    <cellStyle name="Notas 2 2 5 5 4" xfId="28674" xr:uid="{00000000-0005-0000-0000-000010700000}"/>
    <cellStyle name="Notas 2 2 5 5 4 2" xfId="28675" xr:uid="{00000000-0005-0000-0000-000011700000}"/>
    <cellStyle name="Notas 2 2 5 5 4 3" xfId="28676" xr:uid="{00000000-0005-0000-0000-000012700000}"/>
    <cellStyle name="Notas 2 2 5 5 4 4" xfId="28677" xr:uid="{00000000-0005-0000-0000-000013700000}"/>
    <cellStyle name="Notas 2 2 5 5 4 5" xfId="28678" xr:uid="{00000000-0005-0000-0000-000014700000}"/>
    <cellStyle name="Notas 2 2 5 5 4 6" xfId="28679" xr:uid="{00000000-0005-0000-0000-000015700000}"/>
    <cellStyle name="Notas 2 2 5 5 5" xfId="28680" xr:uid="{00000000-0005-0000-0000-000016700000}"/>
    <cellStyle name="Notas 2 2 5 5 5 2" xfId="28681" xr:uid="{00000000-0005-0000-0000-000017700000}"/>
    <cellStyle name="Notas 2 2 5 5 5 3" xfId="28682" xr:uid="{00000000-0005-0000-0000-000018700000}"/>
    <cellStyle name="Notas 2 2 5 5 5 4" xfId="28683" xr:uid="{00000000-0005-0000-0000-000019700000}"/>
    <cellStyle name="Notas 2 2 5 5 5 5" xfId="28684" xr:uid="{00000000-0005-0000-0000-00001A700000}"/>
    <cellStyle name="Notas 2 2 5 5 5 6" xfId="28685" xr:uid="{00000000-0005-0000-0000-00001B700000}"/>
    <cellStyle name="Notas 2 2 5 5 6" xfId="28686" xr:uid="{00000000-0005-0000-0000-00001C700000}"/>
    <cellStyle name="Notas 2 2 5 5 6 2" xfId="28687" xr:uid="{00000000-0005-0000-0000-00001D700000}"/>
    <cellStyle name="Notas 2 2 5 5 6 3" xfId="28688" xr:uid="{00000000-0005-0000-0000-00001E700000}"/>
    <cellStyle name="Notas 2 2 5 5 6 4" xfId="28689" xr:uid="{00000000-0005-0000-0000-00001F700000}"/>
    <cellStyle name="Notas 2 2 5 5 6 5" xfId="28690" xr:uid="{00000000-0005-0000-0000-000020700000}"/>
    <cellStyle name="Notas 2 2 5 5 6 6" xfId="28691" xr:uid="{00000000-0005-0000-0000-000021700000}"/>
    <cellStyle name="Notas 2 2 5 5 7" xfId="28692" xr:uid="{00000000-0005-0000-0000-000022700000}"/>
    <cellStyle name="Notas 2 2 5 5 7 2" xfId="28693" xr:uid="{00000000-0005-0000-0000-000023700000}"/>
    <cellStyle name="Notas 2 2 5 5 7 3" xfId="28694" xr:uid="{00000000-0005-0000-0000-000024700000}"/>
    <cellStyle name="Notas 2 2 5 5 7 4" xfId="28695" xr:uid="{00000000-0005-0000-0000-000025700000}"/>
    <cellStyle name="Notas 2 2 5 5 7 5" xfId="28696" xr:uid="{00000000-0005-0000-0000-000026700000}"/>
    <cellStyle name="Notas 2 2 5 5 7 6" xfId="28697" xr:uid="{00000000-0005-0000-0000-000027700000}"/>
    <cellStyle name="Notas 2 2 5 5 8" xfId="28698" xr:uid="{00000000-0005-0000-0000-000028700000}"/>
    <cellStyle name="Notas 2 2 5 5 8 2" xfId="28699" xr:uid="{00000000-0005-0000-0000-000029700000}"/>
    <cellStyle name="Notas 2 2 5 5 8 3" xfId="28700" xr:uid="{00000000-0005-0000-0000-00002A700000}"/>
    <cellStyle name="Notas 2 2 5 5 8 4" xfId="28701" xr:uid="{00000000-0005-0000-0000-00002B700000}"/>
    <cellStyle name="Notas 2 2 5 5 8 5" xfId="28702" xr:uid="{00000000-0005-0000-0000-00002C700000}"/>
    <cellStyle name="Notas 2 2 5 5 8 6" xfId="28703" xr:uid="{00000000-0005-0000-0000-00002D700000}"/>
    <cellStyle name="Notas 2 2 5 5 9" xfId="28704" xr:uid="{00000000-0005-0000-0000-00002E700000}"/>
    <cellStyle name="Notas 2 2 5 6" xfId="28705" xr:uid="{00000000-0005-0000-0000-00002F700000}"/>
    <cellStyle name="Notas 2 2 5 6 10" xfId="28706" xr:uid="{00000000-0005-0000-0000-000030700000}"/>
    <cellStyle name="Notas 2 2 5 6 11" xfId="28707" xr:uid="{00000000-0005-0000-0000-000031700000}"/>
    <cellStyle name="Notas 2 2 5 6 12" xfId="28708" xr:uid="{00000000-0005-0000-0000-000032700000}"/>
    <cellStyle name="Notas 2 2 5 6 13" xfId="28709" xr:uid="{00000000-0005-0000-0000-000033700000}"/>
    <cellStyle name="Notas 2 2 5 6 14" xfId="28710" xr:uid="{00000000-0005-0000-0000-000034700000}"/>
    <cellStyle name="Notas 2 2 5 6 2" xfId="28711" xr:uid="{00000000-0005-0000-0000-000035700000}"/>
    <cellStyle name="Notas 2 2 5 6 2 2" xfId="28712" xr:uid="{00000000-0005-0000-0000-000036700000}"/>
    <cellStyle name="Notas 2 2 5 6 2 3" xfId="28713" xr:uid="{00000000-0005-0000-0000-000037700000}"/>
    <cellStyle name="Notas 2 2 5 6 2 4" xfId="28714" xr:uid="{00000000-0005-0000-0000-000038700000}"/>
    <cellStyle name="Notas 2 2 5 6 2 5" xfId="28715" xr:uid="{00000000-0005-0000-0000-000039700000}"/>
    <cellStyle name="Notas 2 2 5 6 2 6" xfId="28716" xr:uid="{00000000-0005-0000-0000-00003A700000}"/>
    <cellStyle name="Notas 2 2 5 6 2 7" xfId="28717" xr:uid="{00000000-0005-0000-0000-00003B700000}"/>
    <cellStyle name="Notas 2 2 5 6 3" xfId="28718" xr:uid="{00000000-0005-0000-0000-00003C700000}"/>
    <cellStyle name="Notas 2 2 5 6 3 2" xfId="28719" xr:uid="{00000000-0005-0000-0000-00003D700000}"/>
    <cellStyle name="Notas 2 2 5 6 3 3" xfId="28720" xr:uid="{00000000-0005-0000-0000-00003E700000}"/>
    <cellStyle name="Notas 2 2 5 6 3 4" xfId="28721" xr:uid="{00000000-0005-0000-0000-00003F700000}"/>
    <cellStyle name="Notas 2 2 5 6 3 5" xfId="28722" xr:uid="{00000000-0005-0000-0000-000040700000}"/>
    <cellStyle name="Notas 2 2 5 6 3 6" xfId="28723" xr:uid="{00000000-0005-0000-0000-000041700000}"/>
    <cellStyle name="Notas 2 2 5 6 4" xfId="28724" xr:uid="{00000000-0005-0000-0000-000042700000}"/>
    <cellStyle name="Notas 2 2 5 6 4 2" xfId="28725" xr:uid="{00000000-0005-0000-0000-000043700000}"/>
    <cellStyle name="Notas 2 2 5 6 4 3" xfId="28726" xr:uid="{00000000-0005-0000-0000-000044700000}"/>
    <cellStyle name="Notas 2 2 5 6 4 4" xfId="28727" xr:uid="{00000000-0005-0000-0000-000045700000}"/>
    <cellStyle name="Notas 2 2 5 6 4 5" xfId="28728" xr:uid="{00000000-0005-0000-0000-000046700000}"/>
    <cellStyle name="Notas 2 2 5 6 4 6" xfId="28729" xr:uid="{00000000-0005-0000-0000-000047700000}"/>
    <cellStyle name="Notas 2 2 5 6 5" xfId="28730" xr:uid="{00000000-0005-0000-0000-000048700000}"/>
    <cellStyle name="Notas 2 2 5 6 5 2" xfId="28731" xr:uid="{00000000-0005-0000-0000-000049700000}"/>
    <cellStyle name="Notas 2 2 5 6 5 3" xfId="28732" xr:uid="{00000000-0005-0000-0000-00004A700000}"/>
    <cellStyle name="Notas 2 2 5 6 5 4" xfId="28733" xr:uid="{00000000-0005-0000-0000-00004B700000}"/>
    <cellStyle name="Notas 2 2 5 6 5 5" xfId="28734" xr:uid="{00000000-0005-0000-0000-00004C700000}"/>
    <cellStyle name="Notas 2 2 5 6 5 6" xfId="28735" xr:uid="{00000000-0005-0000-0000-00004D700000}"/>
    <cellStyle name="Notas 2 2 5 6 6" xfId="28736" xr:uid="{00000000-0005-0000-0000-00004E700000}"/>
    <cellStyle name="Notas 2 2 5 6 6 2" xfId="28737" xr:uid="{00000000-0005-0000-0000-00004F700000}"/>
    <cellStyle name="Notas 2 2 5 6 6 3" xfId="28738" xr:uid="{00000000-0005-0000-0000-000050700000}"/>
    <cellStyle name="Notas 2 2 5 6 6 4" xfId="28739" xr:uid="{00000000-0005-0000-0000-000051700000}"/>
    <cellStyle name="Notas 2 2 5 6 6 5" xfId="28740" xr:uid="{00000000-0005-0000-0000-000052700000}"/>
    <cellStyle name="Notas 2 2 5 6 6 6" xfId="28741" xr:uid="{00000000-0005-0000-0000-000053700000}"/>
    <cellStyle name="Notas 2 2 5 6 7" xfId="28742" xr:uid="{00000000-0005-0000-0000-000054700000}"/>
    <cellStyle name="Notas 2 2 5 6 7 2" xfId="28743" xr:uid="{00000000-0005-0000-0000-000055700000}"/>
    <cellStyle name="Notas 2 2 5 6 7 3" xfId="28744" xr:uid="{00000000-0005-0000-0000-000056700000}"/>
    <cellStyle name="Notas 2 2 5 6 7 4" xfId="28745" xr:uid="{00000000-0005-0000-0000-000057700000}"/>
    <cellStyle name="Notas 2 2 5 6 7 5" xfId="28746" xr:uid="{00000000-0005-0000-0000-000058700000}"/>
    <cellStyle name="Notas 2 2 5 6 7 6" xfId="28747" xr:uid="{00000000-0005-0000-0000-000059700000}"/>
    <cellStyle name="Notas 2 2 5 6 8" xfId="28748" xr:uid="{00000000-0005-0000-0000-00005A700000}"/>
    <cellStyle name="Notas 2 2 5 6 8 2" xfId="28749" xr:uid="{00000000-0005-0000-0000-00005B700000}"/>
    <cellStyle name="Notas 2 2 5 6 8 3" xfId="28750" xr:uid="{00000000-0005-0000-0000-00005C700000}"/>
    <cellStyle name="Notas 2 2 5 6 8 4" xfId="28751" xr:uid="{00000000-0005-0000-0000-00005D700000}"/>
    <cellStyle name="Notas 2 2 5 6 8 5" xfId="28752" xr:uid="{00000000-0005-0000-0000-00005E700000}"/>
    <cellStyle name="Notas 2 2 5 6 8 6" xfId="28753" xr:uid="{00000000-0005-0000-0000-00005F700000}"/>
    <cellStyle name="Notas 2 2 5 6 9" xfId="28754" xr:uid="{00000000-0005-0000-0000-000060700000}"/>
    <cellStyle name="Notas 2 2 5 7" xfId="28755" xr:uid="{00000000-0005-0000-0000-000061700000}"/>
    <cellStyle name="Notas 2 2 5 7 10" xfId="28756" xr:uid="{00000000-0005-0000-0000-000062700000}"/>
    <cellStyle name="Notas 2 2 5 7 11" xfId="28757" xr:uid="{00000000-0005-0000-0000-000063700000}"/>
    <cellStyle name="Notas 2 2 5 7 12" xfId="28758" xr:uid="{00000000-0005-0000-0000-000064700000}"/>
    <cellStyle name="Notas 2 2 5 7 13" xfId="28759" xr:uid="{00000000-0005-0000-0000-000065700000}"/>
    <cellStyle name="Notas 2 2 5 7 14" xfId="28760" xr:uid="{00000000-0005-0000-0000-000066700000}"/>
    <cellStyle name="Notas 2 2 5 7 2" xfId="28761" xr:uid="{00000000-0005-0000-0000-000067700000}"/>
    <cellStyle name="Notas 2 2 5 7 2 2" xfId="28762" xr:uid="{00000000-0005-0000-0000-000068700000}"/>
    <cellStyle name="Notas 2 2 5 7 2 3" xfId="28763" xr:uid="{00000000-0005-0000-0000-000069700000}"/>
    <cellStyle name="Notas 2 2 5 7 2 4" xfId="28764" xr:uid="{00000000-0005-0000-0000-00006A700000}"/>
    <cellStyle name="Notas 2 2 5 7 2 5" xfId="28765" xr:uid="{00000000-0005-0000-0000-00006B700000}"/>
    <cellStyle name="Notas 2 2 5 7 2 6" xfId="28766" xr:uid="{00000000-0005-0000-0000-00006C700000}"/>
    <cellStyle name="Notas 2 2 5 7 2 7" xfId="28767" xr:uid="{00000000-0005-0000-0000-00006D700000}"/>
    <cellStyle name="Notas 2 2 5 7 3" xfId="28768" xr:uid="{00000000-0005-0000-0000-00006E700000}"/>
    <cellStyle name="Notas 2 2 5 7 3 2" xfId="28769" xr:uid="{00000000-0005-0000-0000-00006F700000}"/>
    <cellStyle name="Notas 2 2 5 7 3 3" xfId="28770" xr:uid="{00000000-0005-0000-0000-000070700000}"/>
    <cellStyle name="Notas 2 2 5 7 3 4" xfId="28771" xr:uid="{00000000-0005-0000-0000-000071700000}"/>
    <cellStyle name="Notas 2 2 5 7 3 5" xfId="28772" xr:uid="{00000000-0005-0000-0000-000072700000}"/>
    <cellStyle name="Notas 2 2 5 7 3 6" xfId="28773" xr:uid="{00000000-0005-0000-0000-000073700000}"/>
    <cellStyle name="Notas 2 2 5 7 3 7" xfId="28774" xr:uid="{00000000-0005-0000-0000-000074700000}"/>
    <cellStyle name="Notas 2 2 5 7 4" xfId="28775" xr:uid="{00000000-0005-0000-0000-000075700000}"/>
    <cellStyle name="Notas 2 2 5 7 4 2" xfId="28776" xr:uid="{00000000-0005-0000-0000-000076700000}"/>
    <cellStyle name="Notas 2 2 5 7 4 3" xfId="28777" xr:uid="{00000000-0005-0000-0000-000077700000}"/>
    <cellStyle name="Notas 2 2 5 7 4 4" xfId="28778" xr:uid="{00000000-0005-0000-0000-000078700000}"/>
    <cellStyle name="Notas 2 2 5 7 4 5" xfId="28779" xr:uid="{00000000-0005-0000-0000-000079700000}"/>
    <cellStyle name="Notas 2 2 5 7 4 6" xfId="28780" xr:uid="{00000000-0005-0000-0000-00007A700000}"/>
    <cellStyle name="Notas 2 2 5 7 5" xfId="28781" xr:uid="{00000000-0005-0000-0000-00007B700000}"/>
    <cellStyle name="Notas 2 2 5 7 5 2" xfId="28782" xr:uid="{00000000-0005-0000-0000-00007C700000}"/>
    <cellStyle name="Notas 2 2 5 7 5 3" xfId="28783" xr:uid="{00000000-0005-0000-0000-00007D700000}"/>
    <cellStyle name="Notas 2 2 5 7 5 4" xfId="28784" xr:uid="{00000000-0005-0000-0000-00007E700000}"/>
    <cellStyle name="Notas 2 2 5 7 5 5" xfId="28785" xr:uid="{00000000-0005-0000-0000-00007F700000}"/>
    <cellStyle name="Notas 2 2 5 7 5 6" xfId="28786" xr:uid="{00000000-0005-0000-0000-000080700000}"/>
    <cellStyle name="Notas 2 2 5 7 6" xfId="28787" xr:uid="{00000000-0005-0000-0000-000081700000}"/>
    <cellStyle name="Notas 2 2 5 7 6 2" xfId="28788" xr:uid="{00000000-0005-0000-0000-000082700000}"/>
    <cellStyle name="Notas 2 2 5 7 6 3" xfId="28789" xr:uid="{00000000-0005-0000-0000-000083700000}"/>
    <cellStyle name="Notas 2 2 5 7 6 4" xfId="28790" xr:uid="{00000000-0005-0000-0000-000084700000}"/>
    <cellStyle name="Notas 2 2 5 7 6 5" xfId="28791" xr:uid="{00000000-0005-0000-0000-000085700000}"/>
    <cellStyle name="Notas 2 2 5 7 6 6" xfId="28792" xr:uid="{00000000-0005-0000-0000-000086700000}"/>
    <cellStyle name="Notas 2 2 5 7 7" xfId="28793" xr:uid="{00000000-0005-0000-0000-000087700000}"/>
    <cellStyle name="Notas 2 2 5 7 7 2" xfId="28794" xr:uid="{00000000-0005-0000-0000-000088700000}"/>
    <cellStyle name="Notas 2 2 5 7 7 3" xfId="28795" xr:uid="{00000000-0005-0000-0000-000089700000}"/>
    <cellStyle name="Notas 2 2 5 7 7 4" xfId="28796" xr:uid="{00000000-0005-0000-0000-00008A700000}"/>
    <cellStyle name="Notas 2 2 5 7 7 5" xfId="28797" xr:uid="{00000000-0005-0000-0000-00008B700000}"/>
    <cellStyle name="Notas 2 2 5 7 7 6" xfId="28798" xr:uid="{00000000-0005-0000-0000-00008C700000}"/>
    <cellStyle name="Notas 2 2 5 7 8" xfId="28799" xr:uid="{00000000-0005-0000-0000-00008D700000}"/>
    <cellStyle name="Notas 2 2 5 7 8 2" xfId="28800" xr:uid="{00000000-0005-0000-0000-00008E700000}"/>
    <cellStyle name="Notas 2 2 5 7 8 3" xfId="28801" xr:uid="{00000000-0005-0000-0000-00008F700000}"/>
    <cellStyle name="Notas 2 2 5 7 8 4" xfId="28802" xr:uid="{00000000-0005-0000-0000-000090700000}"/>
    <cellStyle name="Notas 2 2 5 7 8 5" xfId="28803" xr:uid="{00000000-0005-0000-0000-000091700000}"/>
    <cellStyle name="Notas 2 2 5 7 8 6" xfId="28804" xr:uid="{00000000-0005-0000-0000-000092700000}"/>
    <cellStyle name="Notas 2 2 5 7 9" xfId="28805" xr:uid="{00000000-0005-0000-0000-000093700000}"/>
    <cellStyle name="Notas 2 2 5 8" xfId="28806" xr:uid="{00000000-0005-0000-0000-000094700000}"/>
    <cellStyle name="Notas 2 2 5 8 10" xfId="28807" xr:uid="{00000000-0005-0000-0000-000095700000}"/>
    <cellStyle name="Notas 2 2 5 8 11" xfId="28808" xr:uid="{00000000-0005-0000-0000-000096700000}"/>
    <cellStyle name="Notas 2 2 5 8 12" xfId="28809" xr:uid="{00000000-0005-0000-0000-000097700000}"/>
    <cellStyle name="Notas 2 2 5 8 13" xfId="28810" xr:uid="{00000000-0005-0000-0000-000098700000}"/>
    <cellStyle name="Notas 2 2 5 8 14" xfId="28811" xr:uid="{00000000-0005-0000-0000-000099700000}"/>
    <cellStyle name="Notas 2 2 5 8 2" xfId="28812" xr:uid="{00000000-0005-0000-0000-00009A700000}"/>
    <cellStyle name="Notas 2 2 5 8 2 2" xfId="28813" xr:uid="{00000000-0005-0000-0000-00009B700000}"/>
    <cellStyle name="Notas 2 2 5 8 2 3" xfId="28814" xr:uid="{00000000-0005-0000-0000-00009C700000}"/>
    <cellStyle name="Notas 2 2 5 8 2 4" xfId="28815" xr:uid="{00000000-0005-0000-0000-00009D700000}"/>
    <cellStyle name="Notas 2 2 5 8 2 5" xfId="28816" xr:uid="{00000000-0005-0000-0000-00009E700000}"/>
    <cellStyle name="Notas 2 2 5 8 2 6" xfId="28817" xr:uid="{00000000-0005-0000-0000-00009F700000}"/>
    <cellStyle name="Notas 2 2 5 8 2 7" xfId="28818" xr:uid="{00000000-0005-0000-0000-0000A0700000}"/>
    <cellStyle name="Notas 2 2 5 8 3" xfId="28819" xr:uid="{00000000-0005-0000-0000-0000A1700000}"/>
    <cellStyle name="Notas 2 2 5 8 3 2" xfId="28820" xr:uid="{00000000-0005-0000-0000-0000A2700000}"/>
    <cellStyle name="Notas 2 2 5 8 3 3" xfId="28821" xr:uid="{00000000-0005-0000-0000-0000A3700000}"/>
    <cellStyle name="Notas 2 2 5 8 3 4" xfId="28822" xr:uid="{00000000-0005-0000-0000-0000A4700000}"/>
    <cellStyle name="Notas 2 2 5 8 3 5" xfId="28823" xr:uid="{00000000-0005-0000-0000-0000A5700000}"/>
    <cellStyle name="Notas 2 2 5 8 3 6" xfId="28824" xr:uid="{00000000-0005-0000-0000-0000A6700000}"/>
    <cellStyle name="Notas 2 2 5 8 4" xfId="28825" xr:uid="{00000000-0005-0000-0000-0000A7700000}"/>
    <cellStyle name="Notas 2 2 5 8 4 2" xfId="28826" xr:uid="{00000000-0005-0000-0000-0000A8700000}"/>
    <cellStyle name="Notas 2 2 5 8 4 3" xfId="28827" xr:uid="{00000000-0005-0000-0000-0000A9700000}"/>
    <cellStyle name="Notas 2 2 5 8 4 4" xfId="28828" xr:uid="{00000000-0005-0000-0000-0000AA700000}"/>
    <cellStyle name="Notas 2 2 5 8 4 5" xfId="28829" xr:uid="{00000000-0005-0000-0000-0000AB700000}"/>
    <cellStyle name="Notas 2 2 5 8 4 6" xfId="28830" xr:uid="{00000000-0005-0000-0000-0000AC700000}"/>
    <cellStyle name="Notas 2 2 5 8 5" xfId="28831" xr:uid="{00000000-0005-0000-0000-0000AD700000}"/>
    <cellStyle name="Notas 2 2 5 8 5 2" xfId="28832" xr:uid="{00000000-0005-0000-0000-0000AE700000}"/>
    <cellStyle name="Notas 2 2 5 8 5 3" xfId="28833" xr:uid="{00000000-0005-0000-0000-0000AF700000}"/>
    <cellStyle name="Notas 2 2 5 8 5 4" xfId="28834" xr:uid="{00000000-0005-0000-0000-0000B0700000}"/>
    <cellStyle name="Notas 2 2 5 8 5 5" xfId="28835" xr:uid="{00000000-0005-0000-0000-0000B1700000}"/>
    <cellStyle name="Notas 2 2 5 8 5 6" xfId="28836" xr:uid="{00000000-0005-0000-0000-0000B2700000}"/>
    <cellStyle name="Notas 2 2 5 8 6" xfId="28837" xr:uid="{00000000-0005-0000-0000-0000B3700000}"/>
    <cellStyle name="Notas 2 2 5 8 6 2" xfId="28838" xr:uid="{00000000-0005-0000-0000-0000B4700000}"/>
    <cellStyle name="Notas 2 2 5 8 6 3" xfId="28839" xr:uid="{00000000-0005-0000-0000-0000B5700000}"/>
    <cellStyle name="Notas 2 2 5 8 6 4" xfId="28840" xr:uid="{00000000-0005-0000-0000-0000B6700000}"/>
    <cellStyle name="Notas 2 2 5 8 6 5" xfId="28841" xr:uid="{00000000-0005-0000-0000-0000B7700000}"/>
    <cellStyle name="Notas 2 2 5 8 6 6" xfId="28842" xr:uid="{00000000-0005-0000-0000-0000B8700000}"/>
    <cellStyle name="Notas 2 2 5 8 7" xfId="28843" xr:uid="{00000000-0005-0000-0000-0000B9700000}"/>
    <cellStyle name="Notas 2 2 5 8 7 2" xfId="28844" xr:uid="{00000000-0005-0000-0000-0000BA700000}"/>
    <cellStyle name="Notas 2 2 5 8 7 3" xfId="28845" xr:uid="{00000000-0005-0000-0000-0000BB700000}"/>
    <cellStyle name="Notas 2 2 5 8 7 4" xfId="28846" xr:uid="{00000000-0005-0000-0000-0000BC700000}"/>
    <cellStyle name="Notas 2 2 5 8 7 5" xfId="28847" xr:uid="{00000000-0005-0000-0000-0000BD700000}"/>
    <cellStyle name="Notas 2 2 5 8 7 6" xfId="28848" xr:uid="{00000000-0005-0000-0000-0000BE700000}"/>
    <cellStyle name="Notas 2 2 5 8 8" xfId="28849" xr:uid="{00000000-0005-0000-0000-0000BF700000}"/>
    <cellStyle name="Notas 2 2 5 8 8 2" xfId="28850" xr:uid="{00000000-0005-0000-0000-0000C0700000}"/>
    <cellStyle name="Notas 2 2 5 8 8 3" xfId="28851" xr:uid="{00000000-0005-0000-0000-0000C1700000}"/>
    <cellStyle name="Notas 2 2 5 8 8 4" xfId="28852" xr:uid="{00000000-0005-0000-0000-0000C2700000}"/>
    <cellStyle name="Notas 2 2 5 8 8 5" xfId="28853" xr:uid="{00000000-0005-0000-0000-0000C3700000}"/>
    <cellStyle name="Notas 2 2 5 8 8 6" xfId="28854" xr:uid="{00000000-0005-0000-0000-0000C4700000}"/>
    <cellStyle name="Notas 2 2 5 8 9" xfId="28855" xr:uid="{00000000-0005-0000-0000-0000C5700000}"/>
    <cellStyle name="Notas 2 2 5 9" xfId="28856" xr:uid="{00000000-0005-0000-0000-0000C6700000}"/>
    <cellStyle name="Notas 2 2 5 9 10" xfId="28857" xr:uid="{00000000-0005-0000-0000-0000C7700000}"/>
    <cellStyle name="Notas 2 2 5 9 11" xfId="28858" xr:uid="{00000000-0005-0000-0000-0000C8700000}"/>
    <cellStyle name="Notas 2 2 5 9 12" xfId="28859" xr:uid="{00000000-0005-0000-0000-0000C9700000}"/>
    <cellStyle name="Notas 2 2 5 9 13" xfId="28860" xr:uid="{00000000-0005-0000-0000-0000CA700000}"/>
    <cellStyle name="Notas 2 2 5 9 14" xfId="28861" xr:uid="{00000000-0005-0000-0000-0000CB700000}"/>
    <cellStyle name="Notas 2 2 5 9 2" xfId="28862" xr:uid="{00000000-0005-0000-0000-0000CC700000}"/>
    <cellStyle name="Notas 2 2 5 9 2 2" xfId="28863" xr:uid="{00000000-0005-0000-0000-0000CD700000}"/>
    <cellStyle name="Notas 2 2 5 9 2 3" xfId="28864" xr:uid="{00000000-0005-0000-0000-0000CE700000}"/>
    <cellStyle name="Notas 2 2 5 9 2 4" xfId="28865" xr:uid="{00000000-0005-0000-0000-0000CF700000}"/>
    <cellStyle name="Notas 2 2 5 9 2 5" xfId="28866" xr:uid="{00000000-0005-0000-0000-0000D0700000}"/>
    <cellStyle name="Notas 2 2 5 9 2 6" xfId="28867" xr:uid="{00000000-0005-0000-0000-0000D1700000}"/>
    <cellStyle name="Notas 2 2 5 9 3" xfId="28868" xr:uid="{00000000-0005-0000-0000-0000D2700000}"/>
    <cellStyle name="Notas 2 2 5 9 3 2" xfId="28869" xr:uid="{00000000-0005-0000-0000-0000D3700000}"/>
    <cellStyle name="Notas 2 2 5 9 3 3" xfId="28870" xr:uid="{00000000-0005-0000-0000-0000D4700000}"/>
    <cellStyle name="Notas 2 2 5 9 3 4" xfId="28871" xr:uid="{00000000-0005-0000-0000-0000D5700000}"/>
    <cellStyle name="Notas 2 2 5 9 3 5" xfId="28872" xr:uid="{00000000-0005-0000-0000-0000D6700000}"/>
    <cellStyle name="Notas 2 2 5 9 3 6" xfId="28873" xr:uid="{00000000-0005-0000-0000-0000D7700000}"/>
    <cellStyle name="Notas 2 2 5 9 4" xfId="28874" xr:uid="{00000000-0005-0000-0000-0000D8700000}"/>
    <cellStyle name="Notas 2 2 5 9 4 2" xfId="28875" xr:uid="{00000000-0005-0000-0000-0000D9700000}"/>
    <cellStyle name="Notas 2 2 5 9 4 3" xfId="28876" xr:uid="{00000000-0005-0000-0000-0000DA700000}"/>
    <cellStyle name="Notas 2 2 5 9 4 4" xfId="28877" xr:uid="{00000000-0005-0000-0000-0000DB700000}"/>
    <cellStyle name="Notas 2 2 5 9 4 5" xfId="28878" xr:uid="{00000000-0005-0000-0000-0000DC700000}"/>
    <cellStyle name="Notas 2 2 5 9 4 6" xfId="28879" xr:uid="{00000000-0005-0000-0000-0000DD700000}"/>
    <cellStyle name="Notas 2 2 5 9 5" xfId="28880" xr:uid="{00000000-0005-0000-0000-0000DE700000}"/>
    <cellStyle name="Notas 2 2 5 9 5 2" xfId="28881" xr:uid="{00000000-0005-0000-0000-0000DF700000}"/>
    <cellStyle name="Notas 2 2 5 9 5 3" xfId="28882" xr:uid="{00000000-0005-0000-0000-0000E0700000}"/>
    <cellStyle name="Notas 2 2 5 9 5 4" xfId="28883" xr:uid="{00000000-0005-0000-0000-0000E1700000}"/>
    <cellStyle name="Notas 2 2 5 9 5 5" xfId="28884" xr:uid="{00000000-0005-0000-0000-0000E2700000}"/>
    <cellStyle name="Notas 2 2 5 9 5 6" xfId="28885" xr:uid="{00000000-0005-0000-0000-0000E3700000}"/>
    <cellStyle name="Notas 2 2 5 9 6" xfId="28886" xr:uid="{00000000-0005-0000-0000-0000E4700000}"/>
    <cellStyle name="Notas 2 2 5 9 6 2" xfId="28887" xr:uid="{00000000-0005-0000-0000-0000E5700000}"/>
    <cellStyle name="Notas 2 2 5 9 6 3" xfId="28888" xr:uid="{00000000-0005-0000-0000-0000E6700000}"/>
    <cellStyle name="Notas 2 2 5 9 6 4" xfId="28889" xr:uid="{00000000-0005-0000-0000-0000E7700000}"/>
    <cellStyle name="Notas 2 2 5 9 6 5" xfId="28890" xr:uid="{00000000-0005-0000-0000-0000E8700000}"/>
    <cellStyle name="Notas 2 2 5 9 6 6" xfId="28891" xr:uid="{00000000-0005-0000-0000-0000E9700000}"/>
    <cellStyle name="Notas 2 2 5 9 7" xfId="28892" xr:uid="{00000000-0005-0000-0000-0000EA700000}"/>
    <cellStyle name="Notas 2 2 5 9 7 2" xfId="28893" xr:uid="{00000000-0005-0000-0000-0000EB700000}"/>
    <cellStyle name="Notas 2 2 5 9 7 3" xfId="28894" xr:uid="{00000000-0005-0000-0000-0000EC700000}"/>
    <cellStyle name="Notas 2 2 5 9 7 4" xfId="28895" xr:uid="{00000000-0005-0000-0000-0000ED700000}"/>
    <cellStyle name="Notas 2 2 5 9 7 5" xfId="28896" xr:uid="{00000000-0005-0000-0000-0000EE700000}"/>
    <cellStyle name="Notas 2 2 5 9 7 6" xfId="28897" xr:uid="{00000000-0005-0000-0000-0000EF700000}"/>
    <cellStyle name="Notas 2 2 5 9 8" xfId="28898" xr:uid="{00000000-0005-0000-0000-0000F0700000}"/>
    <cellStyle name="Notas 2 2 5 9 8 2" xfId="28899" xr:uid="{00000000-0005-0000-0000-0000F1700000}"/>
    <cellStyle name="Notas 2 2 5 9 8 3" xfId="28900" xr:uid="{00000000-0005-0000-0000-0000F2700000}"/>
    <cellStyle name="Notas 2 2 5 9 8 4" xfId="28901" xr:uid="{00000000-0005-0000-0000-0000F3700000}"/>
    <cellStyle name="Notas 2 2 5 9 8 5" xfId="28902" xr:uid="{00000000-0005-0000-0000-0000F4700000}"/>
    <cellStyle name="Notas 2 2 5 9 8 6" xfId="28903" xr:uid="{00000000-0005-0000-0000-0000F5700000}"/>
    <cellStyle name="Notas 2 2 5 9 9" xfId="28904" xr:uid="{00000000-0005-0000-0000-0000F6700000}"/>
    <cellStyle name="Notas 2 2 50" xfId="28905" xr:uid="{00000000-0005-0000-0000-0000F7700000}"/>
    <cellStyle name="Notas 2 2 50 2" xfId="28906" xr:uid="{00000000-0005-0000-0000-0000F8700000}"/>
    <cellStyle name="Notas 2 2 50 2 2" xfId="28907" xr:uid="{00000000-0005-0000-0000-0000F9700000}"/>
    <cellStyle name="Notas 2 2 50 2 2 2" xfId="28908" xr:uid="{00000000-0005-0000-0000-0000FA700000}"/>
    <cellStyle name="Notas 2 2 50 2 3" xfId="28909" xr:uid="{00000000-0005-0000-0000-0000FB700000}"/>
    <cellStyle name="Notas 2 2 50 2 4" xfId="28910" xr:uid="{00000000-0005-0000-0000-0000FC700000}"/>
    <cellStyle name="Notas 2 2 50 2 5" xfId="28911" xr:uid="{00000000-0005-0000-0000-0000FD700000}"/>
    <cellStyle name="Notas 2 2 50 2 6" xfId="28912" xr:uid="{00000000-0005-0000-0000-0000FE700000}"/>
    <cellStyle name="Notas 2 2 50 3" xfId="28913" xr:uid="{00000000-0005-0000-0000-0000FF700000}"/>
    <cellStyle name="Notas 2 2 50 3 2" xfId="28914" xr:uid="{00000000-0005-0000-0000-000000710000}"/>
    <cellStyle name="Notas 2 2 50 4" xfId="28915" xr:uid="{00000000-0005-0000-0000-000001710000}"/>
    <cellStyle name="Notas 2 2 50 4 2" xfId="28916" xr:uid="{00000000-0005-0000-0000-000002710000}"/>
    <cellStyle name="Notas 2 2 50 5" xfId="28917" xr:uid="{00000000-0005-0000-0000-000003710000}"/>
    <cellStyle name="Notas 2 2 51" xfId="28918" xr:uid="{00000000-0005-0000-0000-000004710000}"/>
    <cellStyle name="Notas 2 2 51 2" xfId="28919" xr:uid="{00000000-0005-0000-0000-000005710000}"/>
    <cellStyle name="Notas 2 2 51 2 2" xfId="28920" xr:uid="{00000000-0005-0000-0000-000006710000}"/>
    <cellStyle name="Notas 2 2 51 2 2 2" xfId="28921" xr:uid="{00000000-0005-0000-0000-000007710000}"/>
    <cellStyle name="Notas 2 2 51 2 3" xfId="28922" xr:uid="{00000000-0005-0000-0000-000008710000}"/>
    <cellStyle name="Notas 2 2 51 2 4" xfId="28923" xr:uid="{00000000-0005-0000-0000-000009710000}"/>
    <cellStyle name="Notas 2 2 51 2 5" xfId="28924" xr:uid="{00000000-0005-0000-0000-00000A710000}"/>
    <cellStyle name="Notas 2 2 51 2 6" xfId="28925" xr:uid="{00000000-0005-0000-0000-00000B710000}"/>
    <cellStyle name="Notas 2 2 51 3" xfId="28926" xr:uid="{00000000-0005-0000-0000-00000C710000}"/>
    <cellStyle name="Notas 2 2 51 3 2" xfId="28927" xr:uid="{00000000-0005-0000-0000-00000D710000}"/>
    <cellStyle name="Notas 2 2 51 4" xfId="28928" xr:uid="{00000000-0005-0000-0000-00000E710000}"/>
    <cellStyle name="Notas 2 2 51 4 2" xfId="28929" xr:uid="{00000000-0005-0000-0000-00000F710000}"/>
    <cellStyle name="Notas 2 2 51 5" xfId="28930" xr:uid="{00000000-0005-0000-0000-000010710000}"/>
    <cellStyle name="Notas 2 2 52" xfId="28931" xr:uid="{00000000-0005-0000-0000-000011710000}"/>
    <cellStyle name="Notas 2 2 52 2" xfId="28932" xr:uid="{00000000-0005-0000-0000-000012710000}"/>
    <cellStyle name="Notas 2 2 52 2 2" xfId="28933" xr:uid="{00000000-0005-0000-0000-000013710000}"/>
    <cellStyle name="Notas 2 2 52 2 2 2" xfId="28934" xr:uid="{00000000-0005-0000-0000-000014710000}"/>
    <cellStyle name="Notas 2 2 52 2 3" xfId="28935" xr:uid="{00000000-0005-0000-0000-000015710000}"/>
    <cellStyle name="Notas 2 2 52 2 4" xfId="28936" xr:uid="{00000000-0005-0000-0000-000016710000}"/>
    <cellStyle name="Notas 2 2 52 2 5" xfId="28937" xr:uid="{00000000-0005-0000-0000-000017710000}"/>
    <cellStyle name="Notas 2 2 52 2 6" xfId="28938" xr:uid="{00000000-0005-0000-0000-000018710000}"/>
    <cellStyle name="Notas 2 2 52 3" xfId="28939" xr:uid="{00000000-0005-0000-0000-000019710000}"/>
    <cellStyle name="Notas 2 2 52 3 2" xfId="28940" xr:uid="{00000000-0005-0000-0000-00001A710000}"/>
    <cellStyle name="Notas 2 2 52 4" xfId="28941" xr:uid="{00000000-0005-0000-0000-00001B710000}"/>
    <cellStyle name="Notas 2 2 52 4 2" xfId="28942" xr:uid="{00000000-0005-0000-0000-00001C710000}"/>
    <cellStyle name="Notas 2 2 52 5" xfId="28943" xr:uid="{00000000-0005-0000-0000-00001D710000}"/>
    <cellStyle name="Notas 2 2 53" xfId="28944" xr:uid="{00000000-0005-0000-0000-00001E710000}"/>
    <cellStyle name="Notas 2 2 53 2" xfId="28945" xr:uid="{00000000-0005-0000-0000-00001F710000}"/>
    <cellStyle name="Notas 2 2 53 2 2" xfId="28946" xr:uid="{00000000-0005-0000-0000-000020710000}"/>
    <cellStyle name="Notas 2 2 53 2 2 2" xfId="28947" xr:uid="{00000000-0005-0000-0000-000021710000}"/>
    <cellStyle name="Notas 2 2 53 2 3" xfId="28948" xr:uid="{00000000-0005-0000-0000-000022710000}"/>
    <cellStyle name="Notas 2 2 53 2 4" xfId="28949" xr:uid="{00000000-0005-0000-0000-000023710000}"/>
    <cellStyle name="Notas 2 2 53 2 5" xfId="28950" xr:uid="{00000000-0005-0000-0000-000024710000}"/>
    <cellStyle name="Notas 2 2 53 2 6" xfId="28951" xr:uid="{00000000-0005-0000-0000-000025710000}"/>
    <cellStyle name="Notas 2 2 53 3" xfId="28952" xr:uid="{00000000-0005-0000-0000-000026710000}"/>
    <cellStyle name="Notas 2 2 53 3 2" xfId="28953" xr:uid="{00000000-0005-0000-0000-000027710000}"/>
    <cellStyle name="Notas 2 2 53 4" xfId="28954" xr:uid="{00000000-0005-0000-0000-000028710000}"/>
    <cellStyle name="Notas 2 2 53 4 2" xfId="28955" xr:uid="{00000000-0005-0000-0000-000029710000}"/>
    <cellStyle name="Notas 2 2 53 5" xfId="28956" xr:uid="{00000000-0005-0000-0000-00002A710000}"/>
    <cellStyle name="Notas 2 2 54" xfId="28957" xr:uid="{00000000-0005-0000-0000-00002B710000}"/>
    <cellStyle name="Notas 2 2 54 2" xfId="28958" xr:uid="{00000000-0005-0000-0000-00002C710000}"/>
    <cellStyle name="Notas 2 2 54 2 2" xfId="28959" xr:uid="{00000000-0005-0000-0000-00002D710000}"/>
    <cellStyle name="Notas 2 2 54 2 2 2" xfId="28960" xr:uid="{00000000-0005-0000-0000-00002E710000}"/>
    <cellStyle name="Notas 2 2 54 2 3" xfId="28961" xr:uid="{00000000-0005-0000-0000-00002F710000}"/>
    <cellStyle name="Notas 2 2 54 2 4" xfId="28962" xr:uid="{00000000-0005-0000-0000-000030710000}"/>
    <cellStyle name="Notas 2 2 54 2 5" xfId="28963" xr:uid="{00000000-0005-0000-0000-000031710000}"/>
    <cellStyle name="Notas 2 2 54 2 6" xfId="28964" xr:uid="{00000000-0005-0000-0000-000032710000}"/>
    <cellStyle name="Notas 2 2 54 3" xfId="28965" xr:uid="{00000000-0005-0000-0000-000033710000}"/>
    <cellStyle name="Notas 2 2 54 3 2" xfId="28966" xr:uid="{00000000-0005-0000-0000-000034710000}"/>
    <cellStyle name="Notas 2 2 54 4" xfId="28967" xr:uid="{00000000-0005-0000-0000-000035710000}"/>
    <cellStyle name="Notas 2 2 54 4 2" xfId="28968" xr:uid="{00000000-0005-0000-0000-000036710000}"/>
    <cellStyle name="Notas 2 2 54 5" xfId="28969" xr:uid="{00000000-0005-0000-0000-000037710000}"/>
    <cellStyle name="Notas 2 2 55" xfId="28970" xr:uid="{00000000-0005-0000-0000-000038710000}"/>
    <cellStyle name="Notas 2 2 55 2" xfId="28971" xr:uid="{00000000-0005-0000-0000-000039710000}"/>
    <cellStyle name="Notas 2 2 55 2 2" xfId="28972" xr:uid="{00000000-0005-0000-0000-00003A710000}"/>
    <cellStyle name="Notas 2 2 55 2 2 2" xfId="28973" xr:uid="{00000000-0005-0000-0000-00003B710000}"/>
    <cellStyle name="Notas 2 2 55 2 3" xfId="28974" xr:uid="{00000000-0005-0000-0000-00003C710000}"/>
    <cellStyle name="Notas 2 2 55 2 4" xfId="28975" xr:uid="{00000000-0005-0000-0000-00003D710000}"/>
    <cellStyle name="Notas 2 2 55 2 5" xfId="28976" xr:uid="{00000000-0005-0000-0000-00003E710000}"/>
    <cellStyle name="Notas 2 2 55 2 6" xfId="28977" xr:uid="{00000000-0005-0000-0000-00003F710000}"/>
    <cellStyle name="Notas 2 2 55 3" xfId="28978" xr:uid="{00000000-0005-0000-0000-000040710000}"/>
    <cellStyle name="Notas 2 2 55 3 2" xfId="28979" xr:uid="{00000000-0005-0000-0000-000041710000}"/>
    <cellStyle name="Notas 2 2 55 4" xfId="28980" xr:uid="{00000000-0005-0000-0000-000042710000}"/>
    <cellStyle name="Notas 2 2 55 4 2" xfId="28981" xr:uid="{00000000-0005-0000-0000-000043710000}"/>
    <cellStyle name="Notas 2 2 55 5" xfId="28982" xr:uid="{00000000-0005-0000-0000-000044710000}"/>
    <cellStyle name="Notas 2 2 56" xfId="28983" xr:uid="{00000000-0005-0000-0000-000045710000}"/>
    <cellStyle name="Notas 2 2 56 2" xfId="28984" xr:uid="{00000000-0005-0000-0000-000046710000}"/>
    <cellStyle name="Notas 2 2 56 2 2" xfId="28985" xr:uid="{00000000-0005-0000-0000-000047710000}"/>
    <cellStyle name="Notas 2 2 56 2 2 2" xfId="28986" xr:uid="{00000000-0005-0000-0000-000048710000}"/>
    <cellStyle name="Notas 2 2 56 2 3" xfId="28987" xr:uid="{00000000-0005-0000-0000-000049710000}"/>
    <cellStyle name="Notas 2 2 56 2 4" xfId="28988" xr:uid="{00000000-0005-0000-0000-00004A710000}"/>
    <cellStyle name="Notas 2 2 56 2 5" xfId="28989" xr:uid="{00000000-0005-0000-0000-00004B710000}"/>
    <cellStyle name="Notas 2 2 56 2 6" xfId="28990" xr:uid="{00000000-0005-0000-0000-00004C710000}"/>
    <cellStyle name="Notas 2 2 56 3" xfId="28991" xr:uid="{00000000-0005-0000-0000-00004D710000}"/>
    <cellStyle name="Notas 2 2 56 3 2" xfId="28992" xr:uid="{00000000-0005-0000-0000-00004E710000}"/>
    <cellStyle name="Notas 2 2 56 4" xfId="28993" xr:uid="{00000000-0005-0000-0000-00004F710000}"/>
    <cellStyle name="Notas 2 2 56 4 2" xfId="28994" xr:uid="{00000000-0005-0000-0000-000050710000}"/>
    <cellStyle name="Notas 2 2 56 5" xfId="28995" xr:uid="{00000000-0005-0000-0000-000051710000}"/>
    <cellStyle name="Notas 2 2 57" xfId="28996" xr:uid="{00000000-0005-0000-0000-000052710000}"/>
    <cellStyle name="Notas 2 2 57 2" xfId="28997" xr:uid="{00000000-0005-0000-0000-000053710000}"/>
    <cellStyle name="Notas 2 2 57 2 2" xfId="28998" xr:uid="{00000000-0005-0000-0000-000054710000}"/>
    <cellStyle name="Notas 2 2 57 2 2 2" xfId="28999" xr:uid="{00000000-0005-0000-0000-000055710000}"/>
    <cellStyle name="Notas 2 2 57 2 3" xfId="29000" xr:uid="{00000000-0005-0000-0000-000056710000}"/>
    <cellStyle name="Notas 2 2 57 2 4" xfId="29001" xr:uid="{00000000-0005-0000-0000-000057710000}"/>
    <cellStyle name="Notas 2 2 57 2 5" xfId="29002" xr:uid="{00000000-0005-0000-0000-000058710000}"/>
    <cellStyle name="Notas 2 2 57 2 6" xfId="29003" xr:uid="{00000000-0005-0000-0000-000059710000}"/>
    <cellStyle name="Notas 2 2 57 3" xfId="29004" xr:uid="{00000000-0005-0000-0000-00005A710000}"/>
    <cellStyle name="Notas 2 2 57 3 2" xfId="29005" xr:uid="{00000000-0005-0000-0000-00005B710000}"/>
    <cellStyle name="Notas 2 2 57 4" xfId="29006" xr:uid="{00000000-0005-0000-0000-00005C710000}"/>
    <cellStyle name="Notas 2 2 57 4 2" xfId="29007" xr:uid="{00000000-0005-0000-0000-00005D710000}"/>
    <cellStyle name="Notas 2 2 57 5" xfId="29008" xr:uid="{00000000-0005-0000-0000-00005E710000}"/>
    <cellStyle name="Notas 2 2 58" xfId="29009" xr:uid="{00000000-0005-0000-0000-00005F710000}"/>
    <cellStyle name="Notas 2 2 58 2" xfId="29010" xr:uid="{00000000-0005-0000-0000-000060710000}"/>
    <cellStyle name="Notas 2 2 58 2 2" xfId="29011" xr:uid="{00000000-0005-0000-0000-000061710000}"/>
    <cellStyle name="Notas 2 2 58 2 2 2" xfId="29012" xr:uid="{00000000-0005-0000-0000-000062710000}"/>
    <cellStyle name="Notas 2 2 58 2 3" xfId="29013" xr:uid="{00000000-0005-0000-0000-000063710000}"/>
    <cellStyle name="Notas 2 2 58 2 4" xfId="29014" xr:uid="{00000000-0005-0000-0000-000064710000}"/>
    <cellStyle name="Notas 2 2 58 2 5" xfId="29015" xr:uid="{00000000-0005-0000-0000-000065710000}"/>
    <cellStyle name="Notas 2 2 58 2 6" xfId="29016" xr:uid="{00000000-0005-0000-0000-000066710000}"/>
    <cellStyle name="Notas 2 2 58 3" xfId="29017" xr:uid="{00000000-0005-0000-0000-000067710000}"/>
    <cellStyle name="Notas 2 2 58 3 2" xfId="29018" xr:uid="{00000000-0005-0000-0000-000068710000}"/>
    <cellStyle name="Notas 2 2 58 4" xfId="29019" xr:uid="{00000000-0005-0000-0000-000069710000}"/>
    <cellStyle name="Notas 2 2 58 4 2" xfId="29020" xr:uid="{00000000-0005-0000-0000-00006A710000}"/>
    <cellStyle name="Notas 2 2 58 5" xfId="29021" xr:uid="{00000000-0005-0000-0000-00006B710000}"/>
    <cellStyle name="Notas 2 2 59" xfId="29022" xr:uid="{00000000-0005-0000-0000-00006C710000}"/>
    <cellStyle name="Notas 2 2 59 2" xfId="29023" xr:uid="{00000000-0005-0000-0000-00006D710000}"/>
    <cellStyle name="Notas 2 2 59 2 2" xfId="29024" xr:uid="{00000000-0005-0000-0000-00006E710000}"/>
    <cellStyle name="Notas 2 2 59 2 3" xfId="29025" xr:uid="{00000000-0005-0000-0000-00006F710000}"/>
    <cellStyle name="Notas 2 2 59 3" xfId="29026" xr:uid="{00000000-0005-0000-0000-000070710000}"/>
    <cellStyle name="Notas 2 2 59 3 2" xfId="29027" xr:uid="{00000000-0005-0000-0000-000071710000}"/>
    <cellStyle name="Notas 2 2 59 4" xfId="29028" xr:uid="{00000000-0005-0000-0000-000072710000}"/>
    <cellStyle name="Notas 2 2 59 5" xfId="29029" xr:uid="{00000000-0005-0000-0000-000073710000}"/>
    <cellStyle name="Notas 2 2 6" xfId="29030" xr:uid="{00000000-0005-0000-0000-000074710000}"/>
    <cellStyle name="Notas 2 2 6 10" xfId="29031" xr:uid="{00000000-0005-0000-0000-000075710000}"/>
    <cellStyle name="Notas 2 2 6 10 2" xfId="29032" xr:uid="{00000000-0005-0000-0000-000076710000}"/>
    <cellStyle name="Notas 2 2 6 10 3" xfId="29033" xr:uid="{00000000-0005-0000-0000-000077710000}"/>
    <cellStyle name="Notas 2 2 6 10 4" xfId="29034" xr:uid="{00000000-0005-0000-0000-000078710000}"/>
    <cellStyle name="Notas 2 2 6 10 5" xfId="29035" xr:uid="{00000000-0005-0000-0000-000079710000}"/>
    <cellStyle name="Notas 2 2 6 10 6" xfId="29036" xr:uid="{00000000-0005-0000-0000-00007A710000}"/>
    <cellStyle name="Notas 2 2 6 11" xfId="29037" xr:uid="{00000000-0005-0000-0000-00007B710000}"/>
    <cellStyle name="Notas 2 2 6 11 2" xfId="29038" xr:uid="{00000000-0005-0000-0000-00007C710000}"/>
    <cellStyle name="Notas 2 2 6 11 3" xfId="29039" xr:uid="{00000000-0005-0000-0000-00007D710000}"/>
    <cellStyle name="Notas 2 2 6 11 4" xfId="29040" xr:uid="{00000000-0005-0000-0000-00007E710000}"/>
    <cellStyle name="Notas 2 2 6 11 5" xfId="29041" xr:uid="{00000000-0005-0000-0000-00007F710000}"/>
    <cellStyle name="Notas 2 2 6 11 6" xfId="29042" xr:uid="{00000000-0005-0000-0000-000080710000}"/>
    <cellStyle name="Notas 2 2 6 12" xfId="29043" xr:uid="{00000000-0005-0000-0000-000081710000}"/>
    <cellStyle name="Notas 2 2 6 12 2" xfId="29044" xr:uid="{00000000-0005-0000-0000-000082710000}"/>
    <cellStyle name="Notas 2 2 6 12 3" xfId="29045" xr:uid="{00000000-0005-0000-0000-000083710000}"/>
    <cellStyle name="Notas 2 2 6 12 4" xfId="29046" xr:uid="{00000000-0005-0000-0000-000084710000}"/>
    <cellStyle name="Notas 2 2 6 12 5" xfId="29047" xr:uid="{00000000-0005-0000-0000-000085710000}"/>
    <cellStyle name="Notas 2 2 6 12 6" xfId="29048" xr:uid="{00000000-0005-0000-0000-000086710000}"/>
    <cellStyle name="Notas 2 2 6 13" xfId="29049" xr:uid="{00000000-0005-0000-0000-000087710000}"/>
    <cellStyle name="Notas 2 2 6 13 2" xfId="29050" xr:uid="{00000000-0005-0000-0000-000088710000}"/>
    <cellStyle name="Notas 2 2 6 13 3" xfId="29051" xr:uid="{00000000-0005-0000-0000-000089710000}"/>
    <cellStyle name="Notas 2 2 6 13 4" xfId="29052" xr:uid="{00000000-0005-0000-0000-00008A710000}"/>
    <cellStyle name="Notas 2 2 6 13 5" xfId="29053" xr:uid="{00000000-0005-0000-0000-00008B710000}"/>
    <cellStyle name="Notas 2 2 6 13 6" xfId="29054" xr:uid="{00000000-0005-0000-0000-00008C710000}"/>
    <cellStyle name="Notas 2 2 6 14" xfId="29055" xr:uid="{00000000-0005-0000-0000-00008D710000}"/>
    <cellStyle name="Notas 2 2 6 14 2" xfId="29056" xr:uid="{00000000-0005-0000-0000-00008E710000}"/>
    <cellStyle name="Notas 2 2 6 14 3" xfId="29057" xr:uid="{00000000-0005-0000-0000-00008F710000}"/>
    <cellStyle name="Notas 2 2 6 14 4" xfId="29058" xr:uid="{00000000-0005-0000-0000-000090710000}"/>
    <cellStyle name="Notas 2 2 6 14 5" xfId="29059" xr:uid="{00000000-0005-0000-0000-000091710000}"/>
    <cellStyle name="Notas 2 2 6 14 6" xfId="29060" xr:uid="{00000000-0005-0000-0000-000092710000}"/>
    <cellStyle name="Notas 2 2 6 15" xfId="29061" xr:uid="{00000000-0005-0000-0000-000093710000}"/>
    <cellStyle name="Notas 2 2 6 15 2" xfId="29062" xr:uid="{00000000-0005-0000-0000-000094710000}"/>
    <cellStyle name="Notas 2 2 6 15 3" xfId="29063" xr:uid="{00000000-0005-0000-0000-000095710000}"/>
    <cellStyle name="Notas 2 2 6 15 4" xfId="29064" xr:uid="{00000000-0005-0000-0000-000096710000}"/>
    <cellStyle name="Notas 2 2 6 15 5" xfId="29065" xr:uid="{00000000-0005-0000-0000-000097710000}"/>
    <cellStyle name="Notas 2 2 6 15 6" xfId="29066" xr:uid="{00000000-0005-0000-0000-000098710000}"/>
    <cellStyle name="Notas 2 2 6 16" xfId="29067" xr:uid="{00000000-0005-0000-0000-000099710000}"/>
    <cellStyle name="Notas 2 2 6 17" xfId="29068" xr:uid="{00000000-0005-0000-0000-00009A710000}"/>
    <cellStyle name="Notas 2 2 6 18" xfId="29069" xr:uid="{00000000-0005-0000-0000-00009B710000}"/>
    <cellStyle name="Notas 2 2 6 19" xfId="29070" xr:uid="{00000000-0005-0000-0000-00009C710000}"/>
    <cellStyle name="Notas 2 2 6 2" xfId="29071" xr:uid="{00000000-0005-0000-0000-00009D710000}"/>
    <cellStyle name="Notas 2 2 6 2 10" xfId="29072" xr:uid="{00000000-0005-0000-0000-00009E710000}"/>
    <cellStyle name="Notas 2 2 6 2 10 2" xfId="29073" xr:uid="{00000000-0005-0000-0000-00009F710000}"/>
    <cellStyle name="Notas 2 2 6 2 10 3" xfId="29074" xr:uid="{00000000-0005-0000-0000-0000A0710000}"/>
    <cellStyle name="Notas 2 2 6 2 10 4" xfId="29075" xr:uid="{00000000-0005-0000-0000-0000A1710000}"/>
    <cellStyle name="Notas 2 2 6 2 10 5" xfId="29076" xr:uid="{00000000-0005-0000-0000-0000A2710000}"/>
    <cellStyle name="Notas 2 2 6 2 10 6" xfId="29077" xr:uid="{00000000-0005-0000-0000-0000A3710000}"/>
    <cellStyle name="Notas 2 2 6 2 11" xfId="29078" xr:uid="{00000000-0005-0000-0000-0000A4710000}"/>
    <cellStyle name="Notas 2 2 6 2 11 2" xfId="29079" xr:uid="{00000000-0005-0000-0000-0000A5710000}"/>
    <cellStyle name="Notas 2 2 6 2 11 3" xfId="29080" xr:uid="{00000000-0005-0000-0000-0000A6710000}"/>
    <cellStyle name="Notas 2 2 6 2 11 4" xfId="29081" xr:uid="{00000000-0005-0000-0000-0000A7710000}"/>
    <cellStyle name="Notas 2 2 6 2 11 5" xfId="29082" xr:uid="{00000000-0005-0000-0000-0000A8710000}"/>
    <cellStyle name="Notas 2 2 6 2 11 6" xfId="29083" xr:uid="{00000000-0005-0000-0000-0000A9710000}"/>
    <cellStyle name="Notas 2 2 6 2 12" xfId="29084" xr:uid="{00000000-0005-0000-0000-0000AA710000}"/>
    <cellStyle name="Notas 2 2 6 2 12 2" xfId="29085" xr:uid="{00000000-0005-0000-0000-0000AB710000}"/>
    <cellStyle name="Notas 2 2 6 2 12 3" xfId="29086" xr:uid="{00000000-0005-0000-0000-0000AC710000}"/>
    <cellStyle name="Notas 2 2 6 2 12 4" xfId="29087" xr:uid="{00000000-0005-0000-0000-0000AD710000}"/>
    <cellStyle name="Notas 2 2 6 2 12 5" xfId="29088" xr:uid="{00000000-0005-0000-0000-0000AE710000}"/>
    <cellStyle name="Notas 2 2 6 2 12 6" xfId="29089" xr:uid="{00000000-0005-0000-0000-0000AF710000}"/>
    <cellStyle name="Notas 2 2 6 2 13" xfId="29090" xr:uid="{00000000-0005-0000-0000-0000B0710000}"/>
    <cellStyle name="Notas 2 2 6 2 13 2" xfId="29091" xr:uid="{00000000-0005-0000-0000-0000B1710000}"/>
    <cellStyle name="Notas 2 2 6 2 13 3" xfId="29092" xr:uid="{00000000-0005-0000-0000-0000B2710000}"/>
    <cellStyle name="Notas 2 2 6 2 13 4" xfId="29093" xr:uid="{00000000-0005-0000-0000-0000B3710000}"/>
    <cellStyle name="Notas 2 2 6 2 13 5" xfId="29094" xr:uid="{00000000-0005-0000-0000-0000B4710000}"/>
    <cellStyle name="Notas 2 2 6 2 13 6" xfId="29095" xr:uid="{00000000-0005-0000-0000-0000B5710000}"/>
    <cellStyle name="Notas 2 2 6 2 14" xfId="29096" xr:uid="{00000000-0005-0000-0000-0000B6710000}"/>
    <cellStyle name="Notas 2 2 6 2 14 2" xfId="29097" xr:uid="{00000000-0005-0000-0000-0000B7710000}"/>
    <cellStyle name="Notas 2 2 6 2 14 3" xfId="29098" xr:uid="{00000000-0005-0000-0000-0000B8710000}"/>
    <cellStyle name="Notas 2 2 6 2 14 4" xfId="29099" xr:uid="{00000000-0005-0000-0000-0000B9710000}"/>
    <cellStyle name="Notas 2 2 6 2 14 5" xfId="29100" xr:uid="{00000000-0005-0000-0000-0000BA710000}"/>
    <cellStyle name="Notas 2 2 6 2 14 6" xfId="29101" xr:uid="{00000000-0005-0000-0000-0000BB710000}"/>
    <cellStyle name="Notas 2 2 6 2 15" xfId="29102" xr:uid="{00000000-0005-0000-0000-0000BC710000}"/>
    <cellStyle name="Notas 2 2 6 2 16" xfId="29103" xr:uid="{00000000-0005-0000-0000-0000BD710000}"/>
    <cellStyle name="Notas 2 2 6 2 17" xfId="29104" xr:uid="{00000000-0005-0000-0000-0000BE710000}"/>
    <cellStyle name="Notas 2 2 6 2 18" xfId="29105" xr:uid="{00000000-0005-0000-0000-0000BF710000}"/>
    <cellStyle name="Notas 2 2 6 2 19" xfId="29106" xr:uid="{00000000-0005-0000-0000-0000C0710000}"/>
    <cellStyle name="Notas 2 2 6 2 2" xfId="29107" xr:uid="{00000000-0005-0000-0000-0000C1710000}"/>
    <cellStyle name="Notas 2 2 6 2 2 10" xfId="29108" xr:uid="{00000000-0005-0000-0000-0000C2710000}"/>
    <cellStyle name="Notas 2 2 6 2 2 10 2" xfId="29109" xr:uid="{00000000-0005-0000-0000-0000C3710000}"/>
    <cellStyle name="Notas 2 2 6 2 2 10 3" xfId="29110" xr:uid="{00000000-0005-0000-0000-0000C4710000}"/>
    <cellStyle name="Notas 2 2 6 2 2 10 4" xfId="29111" xr:uid="{00000000-0005-0000-0000-0000C5710000}"/>
    <cellStyle name="Notas 2 2 6 2 2 10 5" xfId="29112" xr:uid="{00000000-0005-0000-0000-0000C6710000}"/>
    <cellStyle name="Notas 2 2 6 2 2 10 6" xfId="29113" xr:uid="{00000000-0005-0000-0000-0000C7710000}"/>
    <cellStyle name="Notas 2 2 6 2 2 11" xfId="29114" xr:uid="{00000000-0005-0000-0000-0000C8710000}"/>
    <cellStyle name="Notas 2 2 6 2 2 11 2" xfId="29115" xr:uid="{00000000-0005-0000-0000-0000C9710000}"/>
    <cellStyle name="Notas 2 2 6 2 2 11 3" xfId="29116" xr:uid="{00000000-0005-0000-0000-0000CA710000}"/>
    <cellStyle name="Notas 2 2 6 2 2 11 4" xfId="29117" xr:uid="{00000000-0005-0000-0000-0000CB710000}"/>
    <cellStyle name="Notas 2 2 6 2 2 11 5" xfId="29118" xr:uid="{00000000-0005-0000-0000-0000CC710000}"/>
    <cellStyle name="Notas 2 2 6 2 2 11 6" xfId="29119" xr:uid="{00000000-0005-0000-0000-0000CD710000}"/>
    <cellStyle name="Notas 2 2 6 2 2 12" xfId="29120" xr:uid="{00000000-0005-0000-0000-0000CE710000}"/>
    <cellStyle name="Notas 2 2 6 2 2 12 2" xfId="29121" xr:uid="{00000000-0005-0000-0000-0000CF710000}"/>
    <cellStyle name="Notas 2 2 6 2 2 12 3" xfId="29122" xr:uid="{00000000-0005-0000-0000-0000D0710000}"/>
    <cellStyle name="Notas 2 2 6 2 2 12 4" xfId="29123" xr:uid="{00000000-0005-0000-0000-0000D1710000}"/>
    <cellStyle name="Notas 2 2 6 2 2 12 5" xfId="29124" xr:uid="{00000000-0005-0000-0000-0000D2710000}"/>
    <cellStyle name="Notas 2 2 6 2 2 12 6" xfId="29125" xr:uid="{00000000-0005-0000-0000-0000D3710000}"/>
    <cellStyle name="Notas 2 2 6 2 2 13" xfId="29126" xr:uid="{00000000-0005-0000-0000-0000D4710000}"/>
    <cellStyle name="Notas 2 2 6 2 2 13 2" xfId="29127" xr:uid="{00000000-0005-0000-0000-0000D5710000}"/>
    <cellStyle name="Notas 2 2 6 2 2 13 3" xfId="29128" xr:uid="{00000000-0005-0000-0000-0000D6710000}"/>
    <cellStyle name="Notas 2 2 6 2 2 13 4" xfId="29129" xr:uid="{00000000-0005-0000-0000-0000D7710000}"/>
    <cellStyle name="Notas 2 2 6 2 2 13 5" xfId="29130" xr:uid="{00000000-0005-0000-0000-0000D8710000}"/>
    <cellStyle name="Notas 2 2 6 2 2 13 6" xfId="29131" xr:uid="{00000000-0005-0000-0000-0000D9710000}"/>
    <cellStyle name="Notas 2 2 6 2 2 14" xfId="29132" xr:uid="{00000000-0005-0000-0000-0000DA710000}"/>
    <cellStyle name="Notas 2 2 6 2 2 14 2" xfId="29133" xr:uid="{00000000-0005-0000-0000-0000DB710000}"/>
    <cellStyle name="Notas 2 2 6 2 2 14 3" xfId="29134" xr:uid="{00000000-0005-0000-0000-0000DC710000}"/>
    <cellStyle name="Notas 2 2 6 2 2 14 4" xfId="29135" xr:uid="{00000000-0005-0000-0000-0000DD710000}"/>
    <cellStyle name="Notas 2 2 6 2 2 14 5" xfId="29136" xr:uid="{00000000-0005-0000-0000-0000DE710000}"/>
    <cellStyle name="Notas 2 2 6 2 2 14 6" xfId="29137" xr:uid="{00000000-0005-0000-0000-0000DF710000}"/>
    <cellStyle name="Notas 2 2 6 2 2 15" xfId="29138" xr:uid="{00000000-0005-0000-0000-0000E0710000}"/>
    <cellStyle name="Notas 2 2 6 2 2 16" xfId="29139" xr:uid="{00000000-0005-0000-0000-0000E1710000}"/>
    <cellStyle name="Notas 2 2 6 2 2 17" xfId="29140" xr:uid="{00000000-0005-0000-0000-0000E2710000}"/>
    <cellStyle name="Notas 2 2 6 2 2 18" xfId="29141" xr:uid="{00000000-0005-0000-0000-0000E3710000}"/>
    <cellStyle name="Notas 2 2 6 2 2 19" xfId="29142" xr:uid="{00000000-0005-0000-0000-0000E4710000}"/>
    <cellStyle name="Notas 2 2 6 2 2 2" xfId="29143" xr:uid="{00000000-0005-0000-0000-0000E5710000}"/>
    <cellStyle name="Notas 2 2 6 2 2 2 10" xfId="29144" xr:uid="{00000000-0005-0000-0000-0000E6710000}"/>
    <cellStyle name="Notas 2 2 6 2 2 2 11" xfId="29145" xr:uid="{00000000-0005-0000-0000-0000E7710000}"/>
    <cellStyle name="Notas 2 2 6 2 2 2 12" xfId="29146" xr:uid="{00000000-0005-0000-0000-0000E8710000}"/>
    <cellStyle name="Notas 2 2 6 2 2 2 13" xfId="29147" xr:uid="{00000000-0005-0000-0000-0000E9710000}"/>
    <cellStyle name="Notas 2 2 6 2 2 2 14" xfId="29148" xr:uid="{00000000-0005-0000-0000-0000EA710000}"/>
    <cellStyle name="Notas 2 2 6 2 2 2 2" xfId="29149" xr:uid="{00000000-0005-0000-0000-0000EB710000}"/>
    <cellStyle name="Notas 2 2 6 2 2 2 2 10" xfId="29150" xr:uid="{00000000-0005-0000-0000-0000EC710000}"/>
    <cellStyle name="Notas 2 2 6 2 2 2 2 11" xfId="29151" xr:uid="{00000000-0005-0000-0000-0000ED710000}"/>
    <cellStyle name="Notas 2 2 6 2 2 2 2 12" xfId="29152" xr:uid="{00000000-0005-0000-0000-0000EE710000}"/>
    <cellStyle name="Notas 2 2 6 2 2 2 2 13" xfId="29153" xr:uid="{00000000-0005-0000-0000-0000EF710000}"/>
    <cellStyle name="Notas 2 2 6 2 2 2 2 2" xfId="29154" xr:uid="{00000000-0005-0000-0000-0000F0710000}"/>
    <cellStyle name="Notas 2 2 6 2 2 2 2 2 2" xfId="29155" xr:uid="{00000000-0005-0000-0000-0000F1710000}"/>
    <cellStyle name="Notas 2 2 6 2 2 2 2 2 3" xfId="29156" xr:uid="{00000000-0005-0000-0000-0000F2710000}"/>
    <cellStyle name="Notas 2 2 6 2 2 2 2 2 4" xfId="29157" xr:uid="{00000000-0005-0000-0000-0000F3710000}"/>
    <cellStyle name="Notas 2 2 6 2 2 2 2 2 5" xfId="29158" xr:uid="{00000000-0005-0000-0000-0000F4710000}"/>
    <cellStyle name="Notas 2 2 6 2 2 2 2 2 6" xfId="29159" xr:uid="{00000000-0005-0000-0000-0000F5710000}"/>
    <cellStyle name="Notas 2 2 6 2 2 2 2 3" xfId="29160" xr:uid="{00000000-0005-0000-0000-0000F6710000}"/>
    <cellStyle name="Notas 2 2 6 2 2 2 2 3 2" xfId="29161" xr:uid="{00000000-0005-0000-0000-0000F7710000}"/>
    <cellStyle name="Notas 2 2 6 2 2 2 2 3 3" xfId="29162" xr:uid="{00000000-0005-0000-0000-0000F8710000}"/>
    <cellStyle name="Notas 2 2 6 2 2 2 2 3 4" xfId="29163" xr:uid="{00000000-0005-0000-0000-0000F9710000}"/>
    <cellStyle name="Notas 2 2 6 2 2 2 2 3 5" xfId="29164" xr:uid="{00000000-0005-0000-0000-0000FA710000}"/>
    <cellStyle name="Notas 2 2 6 2 2 2 2 3 6" xfId="29165" xr:uid="{00000000-0005-0000-0000-0000FB710000}"/>
    <cellStyle name="Notas 2 2 6 2 2 2 2 4" xfId="29166" xr:uid="{00000000-0005-0000-0000-0000FC710000}"/>
    <cellStyle name="Notas 2 2 6 2 2 2 2 4 2" xfId="29167" xr:uid="{00000000-0005-0000-0000-0000FD710000}"/>
    <cellStyle name="Notas 2 2 6 2 2 2 2 4 3" xfId="29168" xr:uid="{00000000-0005-0000-0000-0000FE710000}"/>
    <cellStyle name="Notas 2 2 6 2 2 2 2 4 4" xfId="29169" xr:uid="{00000000-0005-0000-0000-0000FF710000}"/>
    <cellStyle name="Notas 2 2 6 2 2 2 2 4 5" xfId="29170" xr:uid="{00000000-0005-0000-0000-000000720000}"/>
    <cellStyle name="Notas 2 2 6 2 2 2 2 4 6" xfId="29171" xr:uid="{00000000-0005-0000-0000-000001720000}"/>
    <cellStyle name="Notas 2 2 6 2 2 2 2 5" xfId="29172" xr:uid="{00000000-0005-0000-0000-000002720000}"/>
    <cellStyle name="Notas 2 2 6 2 2 2 2 5 2" xfId="29173" xr:uid="{00000000-0005-0000-0000-000003720000}"/>
    <cellStyle name="Notas 2 2 6 2 2 2 2 5 3" xfId="29174" xr:uid="{00000000-0005-0000-0000-000004720000}"/>
    <cellStyle name="Notas 2 2 6 2 2 2 2 5 4" xfId="29175" xr:uid="{00000000-0005-0000-0000-000005720000}"/>
    <cellStyle name="Notas 2 2 6 2 2 2 2 5 5" xfId="29176" xr:uid="{00000000-0005-0000-0000-000006720000}"/>
    <cellStyle name="Notas 2 2 6 2 2 2 2 5 6" xfId="29177" xr:uid="{00000000-0005-0000-0000-000007720000}"/>
    <cellStyle name="Notas 2 2 6 2 2 2 2 6" xfId="29178" xr:uid="{00000000-0005-0000-0000-000008720000}"/>
    <cellStyle name="Notas 2 2 6 2 2 2 2 6 2" xfId="29179" xr:uid="{00000000-0005-0000-0000-000009720000}"/>
    <cellStyle name="Notas 2 2 6 2 2 2 2 6 3" xfId="29180" xr:uid="{00000000-0005-0000-0000-00000A720000}"/>
    <cellStyle name="Notas 2 2 6 2 2 2 2 6 4" xfId="29181" xr:uid="{00000000-0005-0000-0000-00000B720000}"/>
    <cellStyle name="Notas 2 2 6 2 2 2 2 6 5" xfId="29182" xr:uid="{00000000-0005-0000-0000-00000C720000}"/>
    <cellStyle name="Notas 2 2 6 2 2 2 2 6 6" xfId="29183" xr:uid="{00000000-0005-0000-0000-00000D720000}"/>
    <cellStyle name="Notas 2 2 6 2 2 2 2 7" xfId="29184" xr:uid="{00000000-0005-0000-0000-00000E720000}"/>
    <cellStyle name="Notas 2 2 6 2 2 2 2 7 2" xfId="29185" xr:uid="{00000000-0005-0000-0000-00000F720000}"/>
    <cellStyle name="Notas 2 2 6 2 2 2 2 7 3" xfId="29186" xr:uid="{00000000-0005-0000-0000-000010720000}"/>
    <cellStyle name="Notas 2 2 6 2 2 2 2 7 4" xfId="29187" xr:uid="{00000000-0005-0000-0000-000011720000}"/>
    <cellStyle name="Notas 2 2 6 2 2 2 2 7 5" xfId="29188" xr:uid="{00000000-0005-0000-0000-000012720000}"/>
    <cellStyle name="Notas 2 2 6 2 2 2 2 7 6" xfId="29189" xr:uid="{00000000-0005-0000-0000-000013720000}"/>
    <cellStyle name="Notas 2 2 6 2 2 2 2 8" xfId="29190" xr:uid="{00000000-0005-0000-0000-000014720000}"/>
    <cellStyle name="Notas 2 2 6 2 2 2 2 8 2" xfId="29191" xr:uid="{00000000-0005-0000-0000-000015720000}"/>
    <cellStyle name="Notas 2 2 6 2 2 2 2 8 3" xfId="29192" xr:uid="{00000000-0005-0000-0000-000016720000}"/>
    <cellStyle name="Notas 2 2 6 2 2 2 2 8 4" xfId="29193" xr:uid="{00000000-0005-0000-0000-000017720000}"/>
    <cellStyle name="Notas 2 2 6 2 2 2 2 8 5" xfId="29194" xr:uid="{00000000-0005-0000-0000-000018720000}"/>
    <cellStyle name="Notas 2 2 6 2 2 2 2 8 6" xfId="29195" xr:uid="{00000000-0005-0000-0000-000019720000}"/>
    <cellStyle name="Notas 2 2 6 2 2 2 2 9" xfId="29196" xr:uid="{00000000-0005-0000-0000-00001A720000}"/>
    <cellStyle name="Notas 2 2 6 2 2 2 3" xfId="29197" xr:uid="{00000000-0005-0000-0000-00001B720000}"/>
    <cellStyle name="Notas 2 2 6 2 2 2 3 2" xfId="29198" xr:uid="{00000000-0005-0000-0000-00001C720000}"/>
    <cellStyle name="Notas 2 2 6 2 2 2 3 3" xfId="29199" xr:uid="{00000000-0005-0000-0000-00001D720000}"/>
    <cellStyle name="Notas 2 2 6 2 2 2 3 4" xfId="29200" xr:uid="{00000000-0005-0000-0000-00001E720000}"/>
    <cellStyle name="Notas 2 2 6 2 2 2 3 5" xfId="29201" xr:uid="{00000000-0005-0000-0000-00001F720000}"/>
    <cellStyle name="Notas 2 2 6 2 2 2 3 6" xfId="29202" xr:uid="{00000000-0005-0000-0000-000020720000}"/>
    <cellStyle name="Notas 2 2 6 2 2 2 4" xfId="29203" xr:uid="{00000000-0005-0000-0000-000021720000}"/>
    <cellStyle name="Notas 2 2 6 2 2 2 4 2" xfId="29204" xr:uid="{00000000-0005-0000-0000-000022720000}"/>
    <cellStyle name="Notas 2 2 6 2 2 2 4 3" xfId="29205" xr:uid="{00000000-0005-0000-0000-000023720000}"/>
    <cellStyle name="Notas 2 2 6 2 2 2 4 4" xfId="29206" xr:uid="{00000000-0005-0000-0000-000024720000}"/>
    <cellStyle name="Notas 2 2 6 2 2 2 4 5" xfId="29207" xr:uid="{00000000-0005-0000-0000-000025720000}"/>
    <cellStyle name="Notas 2 2 6 2 2 2 4 6" xfId="29208" xr:uid="{00000000-0005-0000-0000-000026720000}"/>
    <cellStyle name="Notas 2 2 6 2 2 2 5" xfId="29209" xr:uid="{00000000-0005-0000-0000-000027720000}"/>
    <cellStyle name="Notas 2 2 6 2 2 2 5 2" xfId="29210" xr:uid="{00000000-0005-0000-0000-000028720000}"/>
    <cellStyle name="Notas 2 2 6 2 2 2 5 3" xfId="29211" xr:uid="{00000000-0005-0000-0000-000029720000}"/>
    <cellStyle name="Notas 2 2 6 2 2 2 5 4" xfId="29212" xr:uid="{00000000-0005-0000-0000-00002A720000}"/>
    <cellStyle name="Notas 2 2 6 2 2 2 5 5" xfId="29213" xr:uid="{00000000-0005-0000-0000-00002B720000}"/>
    <cellStyle name="Notas 2 2 6 2 2 2 5 6" xfId="29214" xr:uid="{00000000-0005-0000-0000-00002C720000}"/>
    <cellStyle name="Notas 2 2 6 2 2 2 6" xfId="29215" xr:uid="{00000000-0005-0000-0000-00002D720000}"/>
    <cellStyle name="Notas 2 2 6 2 2 2 6 2" xfId="29216" xr:uid="{00000000-0005-0000-0000-00002E720000}"/>
    <cellStyle name="Notas 2 2 6 2 2 2 6 3" xfId="29217" xr:uid="{00000000-0005-0000-0000-00002F720000}"/>
    <cellStyle name="Notas 2 2 6 2 2 2 6 4" xfId="29218" xr:uid="{00000000-0005-0000-0000-000030720000}"/>
    <cellStyle name="Notas 2 2 6 2 2 2 6 5" xfId="29219" xr:uid="{00000000-0005-0000-0000-000031720000}"/>
    <cellStyle name="Notas 2 2 6 2 2 2 6 6" xfId="29220" xr:uid="{00000000-0005-0000-0000-000032720000}"/>
    <cellStyle name="Notas 2 2 6 2 2 2 7" xfId="29221" xr:uid="{00000000-0005-0000-0000-000033720000}"/>
    <cellStyle name="Notas 2 2 6 2 2 2 7 2" xfId="29222" xr:uid="{00000000-0005-0000-0000-000034720000}"/>
    <cellStyle name="Notas 2 2 6 2 2 2 7 3" xfId="29223" xr:uid="{00000000-0005-0000-0000-000035720000}"/>
    <cellStyle name="Notas 2 2 6 2 2 2 7 4" xfId="29224" xr:uid="{00000000-0005-0000-0000-000036720000}"/>
    <cellStyle name="Notas 2 2 6 2 2 2 7 5" xfId="29225" xr:uid="{00000000-0005-0000-0000-000037720000}"/>
    <cellStyle name="Notas 2 2 6 2 2 2 7 6" xfId="29226" xr:uid="{00000000-0005-0000-0000-000038720000}"/>
    <cellStyle name="Notas 2 2 6 2 2 2 8" xfId="29227" xr:uid="{00000000-0005-0000-0000-000039720000}"/>
    <cellStyle name="Notas 2 2 6 2 2 2 8 2" xfId="29228" xr:uid="{00000000-0005-0000-0000-00003A720000}"/>
    <cellStyle name="Notas 2 2 6 2 2 2 8 3" xfId="29229" xr:uid="{00000000-0005-0000-0000-00003B720000}"/>
    <cellStyle name="Notas 2 2 6 2 2 2 8 4" xfId="29230" xr:uid="{00000000-0005-0000-0000-00003C720000}"/>
    <cellStyle name="Notas 2 2 6 2 2 2 8 5" xfId="29231" xr:uid="{00000000-0005-0000-0000-00003D720000}"/>
    <cellStyle name="Notas 2 2 6 2 2 2 8 6" xfId="29232" xr:uid="{00000000-0005-0000-0000-00003E720000}"/>
    <cellStyle name="Notas 2 2 6 2 2 2 9" xfId="29233" xr:uid="{00000000-0005-0000-0000-00003F720000}"/>
    <cellStyle name="Notas 2 2 6 2 2 2 9 2" xfId="29234" xr:uid="{00000000-0005-0000-0000-000040720000}"/>
    <cellStyle name="Notas 2 2 6 2 2 2 9 3" xfId="29235" xr:uid="{00000000-0005-0000-0000-000041720000}"/>
    <cellStyle name="Notas 2 2 6 2 2 2 9 4" xfId="29236" xr:uid="{00000000-0005-0000-0000-000042720000}"/>
    <cellStyle name="Notas 2 2 6 2 2 2 9 5" xfId="29237" xr:uid="{00000000-0005-0000-0000-000043720000}"/>
    <cellStyle name="Notas 2 2 6 2 2 2 9 6" xfId="29238" xr:uid="{00000000-0005-0000-0000-000044720000}"/>
    <cellStyle name="Notas 2 2 6 2 2 20" xfId="29239" xr:uid="{00000000-0005-0000-0000-000045720000}"/>
    <cellStyle name="Notas 2 2 6 2 2 3" xfId="29240" xr:uid="{00000000-0005-0000-0000-000046720000}"/>
    <cellStyle name="Notas 2 2 6 2 2 3 10" xfId="29241" xr:uid="{00000000-0005-0000-0000-000047720000}"/>
    <cellStyle name="Notas 2 2 6 2 2 3 11" xfId="29242" xr:uid="{00000000-0005-0000-0000-000048720000}"/>
    <cellStyle name="Notas 2 2 6 2 2 3 12" xfId="29243" xr:uid="{00000000-0005-0000-0000-000049720000}"/>
    <cellStyle name="Notas 2 2 6 2 2 3 13" xfId="29244" xr:uid="{00000000-0005-0000-0000-00004A720000}"/>
    <cellStyle name="Notas 2 2 6 2 2 3 2" xfId="29245" xr:uid="{00000000-0005-0000-0000-00004B720000}"/>
    <cellStyle name="Notas 2 2 6 2 2 3 2 2" xfId="29246" xr:uid="{00000000-0005-0000-0000-00004C720000}"/>
    <cellStyle name="Notas 2 2 6 2 2 3 2 3" xfId="29247" xr:uid="{00000000-0005-0000-0000-00004D720000}"/>
    <cellStyle name="Notas 2 2 6 2 2 3 2 4" xfId="29248" xr:uid="{00000000-0005-0000-0000-00004E720000}"/>
    <cellStyle name="Notas 2 2 6 2 2 3 2 5" xfId="29249" xr:uid="{00000000-0005-0000-0000-00004F720000}"/>
    <cellStyle name="Notas 2 2 6 2 2 3 2 6" xfId="29250" xr:uid="{00000000-0005-0000-0000-000050720000}"/>
    <cellStyle name="Notas 2 2 6 2 2 3 3" xfId="29251" xr:uid="{00000000-0005-0000-0000-000051720000}"/>
    <cellStyle name="Notas 2 2 6 2 2 3 3 2" xfId="29252" xr:uid="{00000000-0005-0000-0000-000052720000}"/>
    <cellStyle name="Notas 2 2 6 2 2 3 3 3" xfId="29253" xr:uid="{00000000-0005-0000-0000-000053720000}"/>
    <cellStyle name="Notas 2 2 6 2 2 3 3 4" xfId="29254" xr:uid="{00000000-0005-0000-0000-000054720000}"/>
    <cellStyle name="Notas 2 2 6 2 2 3 3 5" xfId="29255" xr:uid="{00000000-0005-0000-0000-000055720000}"/>
    <cellStyle name="Notas 2 2 6 2 2 3 3 6" xfId="29256" xr:uid="{00000000-0005-0000-0000-000056720000}"/>
    <cellStyle name="Notas 2 2 6 2 2 3 4" xfId="29257" xr:uid="{00000000-0005-0000-0000-000057720000}"/>
    <cellStyle name="Notas 2 2 6 2 2 3 4 2" xfId="29258" xr:uid="{00000000-0005-0000-0000-000058720000}"/>
    <cellStyle name="Notas 2 2 6 2 2 3 4 3" xfId="29259" xr:uid="{00000000-0005-0000-0000-000059720000}"/>
    <cellStyle name="Notas 2 2 6 2 2 3 4 4" xfId="29260" xr:uid="{00000000-0005-0000-0000-00005A720000}"/>
    <cellStyle name="Notas 2 2 6 2 2 3 4 5" xfId="29261" xr:uid="{00000000-0005-0000-0000-00005B720000}"/>
    <cellStyle name="Notas 2 2 6 2 2 3 4 6" xfId="29262" xr:uid="{00000000-0005-0000-0000-00005C720000}"/>
    <cellStyle name="Notas 2 2 6 2 2 3 5" xfId="29263" xr:uid="{00000000-0005-0000-0000-00005D720000}"/>
    <cellStyle name="Notas 2 2 6 2 2 3 5 2" xfId="29264" xr:uid="{00000000-0005-0000-0000-00005E720000}"/>
    <cellStyle name="Notas 2 2 6 2 2 3 5 3" xfId="29265" xr:uid="{00000000-0005-0000-0000-00005F720000}"/>
    <cellStyle name="Notas 2 2 6 2 2 3 5 4" xfId="29266" xr:uid="{00000000-0005-0000-0000-000060720000}"/>
    <cellStyle name="Notas 2 2 6 2 2 3 5 5" xfId="29267" xr:uid="{00000000-0005-0000-0000-000061720000}"/>
    <cellStyle name="Notas 2 2 6 2 2 3 5 6" xfId="29268" xr:uid="{00000000-0005-0000-0000-000062720000}"/>
    <cellStyle name="Notas 2 2 6 2 2 3 6" xfId="29269" xr:uid="{00000000-0005-0000-0000-000063720000}"/>
    <cellStyle name="Notas 2 2 6 2 2 3 6 2" xfId="29270" xr:uid="{00000000-0005-0000-0000-000064720000}"/>
    <cellStyle name="Notas 2 2 6 2 2 3 6 3" xfId="29271" xr:uid="{00000000-0005-0000-0000-000065720000}"/>
    <cellStyle name="Notas 2 2 6 2 2 3 6 4" xfId="29272" xr:uid="{00000000-0005-0000-0000-000066720000}"/>
    <cellStyle name="Notas 2 2 6 2 2 3 6 5" xfId="29273" xr:uid="{00000000-0005-0000-0000-000067720000}"/>
    <cellStyle name="Notas 2 2 6 2 2 3 6 6" xfId="29274" xr:uid="{00000000-0005-0000-0000-000068720000}"/>
    <cellStyle name="Notas 2 2 6 2 2 3 7" xfId="29275" xr:uid="{00000000-0005-0000-0000-000069720000}"/>
    <cellStyle name="Notas 2 2 6 2 2 3 7 2" xfId="29276" xr:uid="{00000000-0005-0000-0000-00006A720000}"/>
    <cellStyle name="Notas 2 2 6 2 2 3 7 3" xfId="29277" xr:uid="{00000000-0005-0000-0000-00006B720000}"/>
    <cellStyle name="Notas 2 2 6 2 2 3 7 4" xfId="29278" xr:uid="{00000000-0005-0000-0000-00006C720000}"/>
    <cellStyle name="Notas 2 2 6 2 2 3 7 5" xfId="29279" xr:uid="{00000000-0005-0000-0000-00006D720000}"/>
    <cellStyle name="Notas 2 2 6 2 2 3 7 6" xfId="29280" xr:uid="{00000000-0005-0000-0000-00006E720000}"/>
    <cellStyle name="Notas 2 2 6 2 2 3 8" xfId="29281" xr:uid="{00000000-0005-0000-0000-00006F720000}"/>
    <cellStyle name="Notas 2 2 6 2 2 3 8 2" xfId="29282" xr:uid="{00000000-0005-0000-0000-000070720000}"/>
    <cellStyle name="Notas 2 2 6 2 2 3 8 3" xfId="29283" xr:uid="{00000000-0005-0000-0000-000071720000}"/>
    <cellStyle name="Notas 2 2 6 2 2 3 8 4" xfId="29284" xr:uid="{00000000-0005-0000-0000-000072720000}"/>
    <cellStyle name="Notas 2 2 6 2 2 3 8 5" xfId="29285" xr:uid="{00000000-0005-0000-0000-000073720000}"/>
    <cellStyle name="Notas 2 2 6 2 2 3 8 6" xfId="29286" xr:uid="{00000000-0005-0000-0000-000074720000}"/>
    <cellStyle name="Notas 2 2 6 2 2 3 9" xfId="29287" xr:uid="{00000000-0005-0000-0000-000075720000}"/>
    <cellStyle name="Notas 2 2 6 2 2 4" xfId="29288" xr:uid="{00000000-0005-0000-0000-000076720000}"/>
    <cellStyle name="Notas 2 2 6 2 2 4 10" xfId="29289" xr:uid="{00000000-0005-0000-0000-000077720000}"/>
    <cellStyle name="Notas 2 2 6 2 2 4 11" xfId="29290" xr:uid="{00000000-0005-0000-0000-000078720000}"/>
    <cellStyle name="Notas 2 2 6 2 2 4 12" xfId="29291" xr:uid="{00000000-0005-0000-0000-000079720000}"/>
    <cellStyle name="Notas 2 2 6 2 2 4 13" xfId="29292" xr:uid="{00000000-0005-0000-0000-00007A720000}"/>
    <cellStyle name="Notas 2 2 6 2 2 4 2" xfId="29293" xr:uid="{00000000-0005-0000-0000-00007B720000}"/>
    <cellStyle name="Notas 2 2 6 2 2 4 2 2" xfId="29294" xr:uid="{00000000-0005-0000-0000-00007C720000}"/>
    <cellStyle name="Notas 2 2 6 2 2 4 2 3" xfId="29295" xr:uid="{00000000-0005-0000-0000-00007D720000}"/>
    <cellStyle name="Notas 2 2 6 2 2 4 2 4" xfId="29296" xr:uid="{00000000-0005-0000-0000-00007E720000}"/>
    <cellStyle name="Notas 2 2 6 2 2 4 2 5" xfId="29297" xr:uid="{00000000-0005-0000-0000-00007F720000}"/>
    <cellStyle name="Notas 2 2 6 2 2 4 2 6" xfId="29298" xr:uid="{00000000-0005-0000-0000-000080720000}"/>
    <cellStyle name="Notas 2 2 6 2 2 4 3" xfId="29299" xr:uid="{00000000-0005-0000-0000-000081720000}"/>
    <cellStyle name="Notas 2 2 6 2 2 4 3 2" xfId="29300" xr:uid="{00000000-0005-0000-0000-000082720000}"/>
    <cellStyle name="Notas 2 2 6 2 2 4 3 3" xfId="29301" xr:uid="{00000000-0005-0000-0000-000083720000}"/>
    <cellStyle name="Notas 2 2 6 2 2 4 3 4" xfId="29302" xr:uid="{00000000-0005-0000-0000-000084720000}"/>
    <cellStyle name="Notas 2 2 6 2 2 4 3 5" xfId="29303" xr:uid="{00000000-0005-0000-0000-000085720000}"/>
    <cellStyle name="Notas 2 2 6 2 2 4 3 6" xfId="29304" xr:uid="{00000000-0005-0000-0000-000086720000}"/>
    <cellStyle name="Notas 2 2 6 2 2 4 4" xfId="29305" xr:uid="{00000000-0005-0000-0000-000087720000}"/>
    <cellStyle name="Notas 2 2 6 2 2 4 4 2" xfId="29306" xr:uid="{00000000-0005-0000-0000-000088720000}"/>
    <cellStyle name="Notas 2 2 6 2 2 4 4 3" xfId="29307" xr:uid="{00000000-0005-0000-0000-000089720000}"/>
    <cellStyle name="Notas 2 2 6 2 2 4 4 4" xfId="29308" xr:uid="{00000000-0005-0000-0000-00008A720000}"/>
    <cellStyle name="Notas 2 2 6 2 2 4 4 5" xfId="29309" xr:uid="{00000000-0005-0000-0000-00008B720000}"/>
    <cellStyle name="Notas 2 2 6 2 2 4 4 6" xfId="29310" xr:uid="{00000000-0005-0000-0000-00008C720000}"/>
    <cellStyle name="Notas 2 2 6 2 2 4 5" xfId="29311" xr:uid="{00000000-0005-0000-0000-00008D720000}"/>
    <cellStyle name="Notas 2 2 6 2 2 4 5 2" xfId="29312" xr:uid="{00000000-0005-0000-0000-00008E720000}"/>
    <cellStyle name="Notas 2 2 6 2 2 4 5 3" xfId="29313" xr:uid="{00000000-0005-0000-0000-00008F720000}"/>
    <cellStyle name="Notas 2 2 6 2 2 4 5 4" xfId="29314" xr:uid="{00000000-0005-0000-0000-000090720000}"/>
    <cellStyle name="Notas 2 2 6 2 2 4 5 5" xfId="29315" xr:uid="{00000000-0005-0000-0000-000091720000}"/>
    <cellStyle name="Notas 2 2 6 2 2 4 5 6" xfId="29316" xr:uid="{00000000-0005-0000-0000-000092720000}"/>
    <cellStyle name="Notas 2 2 6 2 2 4 6" xfId="29317" xr:uid="{00000000-0005-0000-0000-000093720000}"/>
    <cellStyle name="Notas 2 2 6 2 2 4 6 2" xfId="29318" xr:uid="{00000000-0005-0000-0000-000094720000}"/>
    <cellStyle name="Notas 2 2 6 2 2 4 6 3" xfId="29319" xr:uid="{00000000-0005-0000-0000-000095720000}"/>
    <cellStyle name="Notas 2 2 6 2 2 4 6 4" xfId="29320" xr:uid="{00000000-0005-0000-0000-000096720000}"/>
    <cellStyle name="Notas 2 2 6 2 2 4 6 5" xfId="29321" xr:uid="{00000000-0005-0000-0000-000097720000}"/>
    <cellStyle name="Notas 2 2 6 2 2 4 6 6" xfId="29322" xr:uid="{00000000-0005-0000-0000-000098720000}"/>
    <cellStyle name="Notas 2 2 6 2 2 4 7" xfId="29323" xr:uid="{00000000-0005-0000-0000-000099720000}"/>
    <cellStyle name="Notas 2 2 6 2 2 4 7 2" xfId="29324" xr:uid="{00000000-0005-0000-0000-00009A720000}"/>
    <cellStyle name="Notas 2 2 6 2 2 4 7 3" xfId="29325" xr:uid="{00000000-0005-0000-0000-00009B720000}"/>
    <cellStyle name="Notas 2 2 6 2 2 4 7 4" xfId="29326" xr:uid="{00000000-0005-0000-0000-00009C720000}"/>
    <cellStyle name="Notas 2 2 6 2 2 4 7 5" xfId="29327" xr:uid="{00000000-0005-0000-0000-00009D720000}"/>
    <cellStyle name="Notas 2 2 6 2 2 4 7 6" xfId="29328" xr:uid="{00000000-0005-0000-0000-00009E720000}"/>
    <cellStyle name="Notas 2 2 6 2 2 4 8" xfId="29329" xr:uid="{00000000-0005-0000-0000-00009F720000}"/>
    <cellStyle name="Notas 2 2 6 2 2 4 8 2" xfId="29330" xr:uid="{00000000-0005-0000-0000-0000A0720000}"/>
    <cellStyle name="Notas 2 2 6 2 2 4 8 3" xfId="29331" xr:uid="{00000000-0005-0000-0000-0000A1720000}"/>
    <cellStyle name="Notas 2 2 6 2 2 4 8 4" xfId="29332" xr:uid="{00000000-0005-0000-0000-0000A2720000}"/>
    <cellStyle name="Notas 2 2 6 2 2 4 8 5" xfId="29333" xr:uid="{00000000-0005-0000-0000-0000A3720000}"/>
    <cellStyle name="Notas 2 2 6 2 2 4 8 6" xfId="29334" xr:uid="{00000000-0005-0000-0000-0000A4720000}"/>
    <cellStyle name="Notas 2 2 6 2 2 4 9" xfId="29335" xr:uid="{00000000-0005-0000-0000-0000A5720000}"/>
    <cellStyle name="Notas 2 2 6 2 2 5" xfId="29336" xr:uid="{00000000-0005-0000-0000-0000A6720000}"/>
    <cellStyle name="Notas 2 2 6 2 2 5 10" xfId="29337" xr:uid="{00000000-0005-0000-0000-0000A7720000}"/>
    <cellStyle name="Notas 2 2 6 2 2 5 11" xfId="29338" xr:uid="{00000000-0005-0000-0000-0000A8720000}"/>
    <cellStyle name="Notas 2 2 6 2 2 5 12" xfId="29339" xr:uid="{00000000-0005-0000-0000-0000A9720000}"/>
    <cellStyle name="Notas 2 2 6 2 2 5 13" xfId="29340" xr:uid="{00000000-0005-0000-0000-0000AA720000}"/>
    <cellStyle name="Notas 2 2 6 2 2 5 2" xfId="29341" xr:uid="{00000000-0005-0000-0000-0000AB720000}"/>
    <cellStyle name="Notas 2 2 6 2 2 5 2 2" xfId="29342" xr:uid="{00000000-0005-0000-0000-0000AC720000}"/>
    <cellStyle name="Notas 2 2 6 2 2 5 2 3" xfId="29343" xr:uid="{00000000-0005-0000-0000-0000AD720000}"/>
    <cellStyle name="Notas 2 2 6 2 2 5 2 4" xfId="29344" xr:uid="{00000000-0005-0000-0000-0000AE720000}"/>
    <cellStyle name="Notas 2 2 6 2 2 5 2 5" xfId="29345" xr:uid="{00000000-0005-0000-0000-0000AF720000}"/>
    <cellStyle name="Notas 2 2 6 2 2 5 2 6" xfId="29346" xr:uid="{00000000-0005-0000-0000-0000B0720000}"/>
    <cellStyle name="Notas 2 2 6 2 2 5 3" xfId="29347" xr:uid="{00000000-0005-0000-0000-0000B1720000}"/>
    <cellStyle name="Notas 2 2 6 2 2 5 3 2" xfId="29348" xr:uid="{00000000-0005-0000-0000-0000B2720000}"/>
    <cellStyle name="Notas 2 2 6 2 2 5 3 3" xfId="29349" xr:uid="{00000000-0005-0000-0000-0000B3720000}"/>
    <cellStyle name="Notas 2 2 6 2 2 5 3 4" xfId="29350" xr:uid="{00000000-0005-0000-0000-0000B4720000}"/>
    <cellStyle name="Notas 2 2 6 2 2 5 3 5" xfId="29351" xr:uid="{00000000-0005-0000-0000-0000B5720000}"/>
    <cellStyle name="Notas 2 2 6 2 2 5 3 6" xfId="29352" xr:uid="{00000000-0005-0000-0000-0000B6720000}"/>
    <cellStyle name="Notas 2 2 6 2 2 5 4" xfId="29353" xr:uid="{00000000-0005-0000-0000-0000B7720000}"/>
    <cellStyle name="Notas 2 2 6 2 2 5 4 2" xfId="29354" xr:uid="{00000000-0005-0000-0000-0000B8720000}"/>
    <cellStyle name="Notas 2 2 6 2 2 5 4 3" xfId="29355" xr:uid="{00000000-0005-0000-0000-0000B9720000}"/>
    <cellStyle name="Notas 2 2 6 2 2 5 4 4" xfId="29356" xr:uid="{00000000-0005-0000-0000-0000BA720000}"/>
    <cellStyle name="Notas 2 2 6 2 2 5 4 5" xfId="29357" xr:uid="{00000000-0005-0000-0000-0000BB720000}"/>
    <cellStyle name="Notas 2 2 6 2 2 5 4 6" xfId="29358" xr:uid="{00000000-0005-0000-0000-0000BC720000}"/>
    <cellStyle name="Notas 2 2 6 2 2 5 5" xfId="29359" xr:uid="{00000000-0005-0000-0000-0000BD720000}"/>
    <cellStyle name="Notas 2 2 6 2 2 5 5 2" xfId="29360" xr:uid="{00000000-0005-0000-0000-0000BE720000}"/>
    <cellStyle name="Notas 2 2 6 2 2 5 5 3" xfId="29361" xr:uid="{00000000-0005-0000-0000-0000BF720000}"/>
    <cellStyle name="Notas 2 2 6 2 2 5 5 4" xfId="29362" xr:uid="{00000000-0005-0000-0000-0000C0720000}"/>
    <cellStyle name="Notas 2 2 6 2 2 5 5 5" xfId="29363" xr:uid="{00000000-0005-0000-0000-0000C1720000}"/>
    <cellStyle name="Notas 2 2 6 2 2 5 5 6" xfId="29364" xr:uid="{00000000-0005-0000-0000-0000C2720000}"/>
    <cellStyle name="Notas 2 2 6 2 2 5 6" xfId="29365" xr:uid="{00000000-0005-0000-0000-0000C3720000}"/>
    <cellStyle name="Notas 2 2 6 2 2 5 6 2" xfId="29366" xr:uid="{00000000-0005-0000-0000-0000C4720000}"/>
    <cellStyle name="Notas 2 2 6 2 2 5 6 3" xfId="29367" xr:uid="{00000000-0005-0000-0000-0000C5720000}"/>
    <cellStyle name="Notas 2 2 6 2 2 5 6 4" xfId="29368" xr:uid="{00000000-0005-0000-0000-0000C6720000}"/>
    <cellStyle name="Notas 2 2 6 2 2 5 6 5" xfId="29369" xr:uid="{00000000-0005-0000-0000-0000C7720000}"/>
    <cellStyle name="Notas 2 2 6 2 2 5 6 6" xfId="29370" xr:uid="{00000000-0005-0000-0000-0000C8720000}"/>
    <cellStyle name="Notas 2 2 6 2 2 5 7" xfId="29371" xr:uid="{00000000-0005-0000-0000-0000C9720000}"/>
    <cellStyle name="Notas 2 2 6 2 2 5 7 2" xfId="29372" xr:uid="{00000000-0005-0000-0000-0000CA720000}"/>
    <cellStyle name="Notas 2 2 6 2 2 5 7 3" xfId="29373" xr:uid="{00000000-0005-0000-0000-0000CB720000}"/>
    <cellStyle name="Notas 2 2 6 2 2 5 7 4" xfId="29374" xr:uid="{00000000-0005-0000-0000-0000CC720000}"/>
    <cellStyle name="Notas 2 2 6 2 2 5 7 5" xfId="29375" xr:uid="{00000000-0005-0000-0000-0000CD720000}"/>
    <cellStyle name="Notas 2 2 6 2 2 5 7 6" xfId="29376" xr:uid="{00000000-0005-0000-0000-0000CE720000}"/>
    <cellStyle name="Notas 2 2 6 2 2 5 8" xfId="29377" xr:uid="{00000000-0005-0000-0000-0000CF720000}"/>
    <cellStyle name="Notas 2 2 6 2 2 5 8 2" xfId="29378" xr:uid="{00000000-0005-0000-0000-0000D0720000}"/>
    <cellStyle name="Notas 2 2 6 2 2 5 8 3" xfId="29379" xr:uid="{00000000-0005-0000-0000-0000D1720000}"/>
    <cellStyle name="Notas 2 2 6 2 2 5 8 4" xfId="29380" xr:uid="{00000000-0005-0000-0000-0000D2720000}"/>
    <cellStyle name="Notas 2 2 6 2 2 5 8 5" xfId="29381" xr:uid="{00000000-0005-0000-0000-0000D3720000}"/>
    <cellStyle name="Notas 2 2 6 2 2 5 8 6" xfId="29382" xr:uid="{00000000-0005-0000-0000-0000D4720000}"/>
    <cellStyle name="Notas 2 2 6 2 2 5 9" xfId="29383" xr:uid="{00000000-0005-0000-0000-0000D5720000}"/>
    <cellStyle name="Notas 2 2 6 2 2 6" xfId="29384" xr:uid="{00000000-0005-0000-0000-0000D6720000}"/>
    <cellStyle name="Notas 2 2 6 2 2 6 10" xfId="29385" xr:uid="{00000000-0005-0000-0000-0000D7720000}"/>
    <cellStyle name="Notas 2 2 6 2 2 6 11" xfId="29386" xr:uid="{00000000-0005-0000-0000-0000D8720000}"/>
    <cellStyle name="Notas 2 2 6 2 2 6 12" xfId="29387" xr:uid="{00000000-0005-0000-0000-0000D9720000}"/>
    <cellStyle name="Notas 2 2 6 2 2 6 13" xfId="29388" xr:uid="{00000000-0005-0000-0000-0000DA720000}"/>
    <cellStyle name="Notas 2 2 6 2 2 6 2" xfId="29389" xr:uid="{00000000-0005-0000-0000-0000DB720000}"/>
    <cellStyle name="Notas 2 2 6 2 2 6 2 2" xfId="29390" xr:uid="{00000000-0005-0000-0000-0000DC720000}"/>
    <cellStyle name="Notas 2 2 6 2 2 6 2 3" xfId="29391" xr:uid="{00000000-0005-0000-0000-0000DD720000}"/>
    <cellStyle name="Notas 2 2 6 2 2 6 2 4" xfId="29392" xr:uid="{00000000-0005-0000-0000-0000DE720000}"/>
    <cellStyle name="Notas 2 2 6 2 2 6 2 5" xfId="29393" xr:uid="{00000000-0005-0000-0000-0000DF720000}"/>
    <cellStyle name="Notas 2 2 6 2 2 6 2 6" xfId="29394" xr:uid="{00000000-0005-0000-0000-0000E0720000}"/>
    <cellStyle name="Notas 2 2 6 2 2 6 3" xfId="29395" xr:uid="{00000000-0005-0000-0000-0000E1720000}"/>
    <cellStyle name="Notas 2 2 6 2 2 6 3 2" xfId="29396" xr:uid="{00000000-0005-0000-0000-0000E2720000}"/>
    <cellStyle name="Notas 2 2 6 2 2 6 3 3" xfId="29397" xr:uid="{00000000-0005-0000-0000-0000E3720000}"/>
    <cellStyle name="Notas 2 2 6 2 2 6 3 4" xfId="29398" xr:uid="{00000000-0005-0000-0000-0000E4720000}"/>
    <cellStyle name="Notas 2 2 6 2 2 6 3 5" xfId="29399" xr:uid="{00000000-0005-0000-0000-0000E5720000}"/>
    <cellStyle name="Notas 2 2 6 2 2 6 3 6" xfId="29400" xr:uid="{00000000-0005-0000-0000-0000E6720000}"/>
    <cellStyle name="Notas 2 2 6 2 2 6 4" xfId="29401" xr:uid="{00000000-0005-0000-0000-0000E7720000}"/>
    <cellStyle name="Notas 2 2 6 2 2 6 4 2" xfId="29402" xr:uid="{00000000-0005-0000-0000-0000E8720000}"/>
    <cellStyle name="Notas 2 2 6 2 2 6 4 3" xfId="29403" xr:uid="{00000000-0005-0000-0000-0000E9720000}"/>
    <cellStyle name="Notas 2 2 6 2 2 6 4 4" xfId="29404" xr:uid="{00000000-0005-0000-0000-0000EA720000}"/>
    <cellStyle name="Notas 2 2 6 2 2 6 4 5" xfId="29405" xr:uid="{00000000-0005-0000-0000-0000EB720000}"/>
    <cellStyle name="Notas 2 2 6 2 2 6 4 6" xfId="29406" xr:uid="{00000000-0005-0000-0000-0000EC720000}"/>
    <cellStyle name="Notas 2 2 6 2 2 6 5" xfId="29407" xr:uid="{00000000-0005-0000-0000-0000ED720000}"/>
    <cellStyle name="Notas 2 2 6 2 2 6 5 2" xfId="29408" xr:uid="{00000000-0005-0000-0000-0000EE720000}"/>
    <cellStyle name="Notas 2 2 6 2 2 6 5 3" xfId="29409" xr:uid="{00000000-0005-0000-0000-0000EF720000}"/>
    <cellStyle name="Notas 2 2 6 2 2 6 5 4" xfId="29410" xr:uid="{00000000-0005-0000-0000-0000F0720000}"/>
    <cellStyle name="Notas 2 2 6 2 2 6 5 5" xfId="29411" xr:uid="{00000000-0005-0000-0000-0000F1720000}"/>
    <cellStyle name="Notas 2 2 6 2 2 6 5 6" xfId="29412" xr:uid="{00000000-0005-0000-0000-0000F2720000}"/>
    <cellStyle name="Notas 2 2 6 2 2 6 6" xfId="29413" xr:uid="{00000000-0005-0000-0000-0000F3720000}"/>
    <cellStyle name="Notas 2 2 6 2 2 6 6 2" xfId="29414" xr:uid="{00000000-0005-0000-0000-0000F4720000}"/>
    <cellStyle name="Notas 2 2 6 2 2 6 6 3" xfId="29415" xr:uid="{00000000-0005-0000-0000-0000F5720000}"/>
    <cellStyle name="Notas 2 2 6 2 2 6 6 4" xfId="29416" xr:uid="{00000000-0005-0000-0000-0000F6720000}"/>
    <cellStyle name="Notas 2 2 6 2 2 6 6 5" xfId="29417" xr:uid="{00000000-0005-0000-0000-0000F7720000}"/>
    <cellStyle name="Notas 2 2 6 2 2 6 6 6" xfId="29418" xr:uid="{00000000-0005-0000-0000-0000F8720000}"/>
    <cellStyle name="Notas 2 2 6 2 2 6 7" xfId="29419" xr:uid="{00000000-0005-0000-0000-0000F9720000}"/>
    <cellStyle name="Notas 2 2 6 2 2 6 7 2" xfId="29420" xr:uid="{00000000-0005-0000-0000-0000FA720000}"/>
    <cellStyle name="Notas 2 2 6 2 2 6 7 3" xfId="29421" xr:uid="{00000000-0005-0000-0000-0000FB720000}"/>
    <cellStyle name="Notas 2 2 6 2 2 6 7 4" xfId="29422" xr:uid="{00000000-0005-0000-0000-0000FC720000}"/>
    <cellStyle name="Notas 2 2 6 2 2 6 7 5" xfId="29423" xr:uid="{00000000-0005-0000-0000-0000FD720000}"/>
    <cellStyle name="Notas 2 2 6 2 2 6 7 6" xfId="29424" xr:uid="{00000000-0005-0000-0000-0000FE720000}"/>
    <cellStyle name="Notas 2 2 6 2 2 6 8" xfId="29425" xr:uid="{00000000-0005-0000-0000-0000FF720000}"/>
    <cellStyle name="Notas 2 2 6 2 2 6 8 2" xfId="29426" xr:uid="{00000000-0005-0000-0000-000000730000}"/>
    <cellStyle name="Notas 2 2 6 2 2 6 8 3" xfId="29427" xr:uid="{00000000-0005-0000-0000-000001730000}"/>
    <cellStyle name="Notas 2 2 6 2 2 6 8 4" xfId="29428" xr:uid="{00000000-0005-0000-0000-000002730000}"/>
    <cellStyle name="Notas 2 2 6 2 2 6 8 5" xfId="29429" xr:uid="{00000000-0005-0000-0000-000003730000}"/>
    <cellStyle name="Notas 2 2 6 2 2 6 8 6" xfId="29430" xr:uid="{00000000-0005-0000-0000-000004730000}"/>
    <cellStyle name="Notas 2 2 6 2 2 6 9" xfId="29431" xr:uid="{00000000-0005-0000-0000-000005730000}"/>
    <cellStyle name="Notas 2 2 6 2 2 7" xfId="29432" xr:uid="{00000000-0005-0000-0000-000006730000}"/>
    <cellStyle name="Notas 2 2 6 2 2 7 10" xfId="29433" xr:uid="{00000000-0005-0000-0000-000007730000}"/>
    <cellStyle name="Notas 2 2 6 2 2 7 11" xfId="29434" xr:uid="{00000000-0005-0000-0000-000008730000}"/>
    <cellStyle name="Notas 2 2 6 2 2 7 12" xfId="29435" xr:uid="{00000000-0005-0000-0000-000009730000}"/>
    <cellStyle name="Notas 2 2 6 2 2 7 13" xfId="29436" xr:uid="{00000000-0005-0000-0000-00000A730000}"/>
    <cellStyle name="Notas 2 2 6 2 2 7 2" xfId="29437" xr:uid="{00000000-0005-0000-0000-00000B730000}"/>
    <cellStyle name="Notas 2 2 6 2 2 7 2 2" xfId="29438" xr:uid="{00000000-0005-0000-0000-00000C730000}"/>
    <cellStyle name="Notas 2 2 6 2 2 7 2 3" xfId="29439" xr:uid="{00000000-0005-0000-0000-00000D730000}"/>
    <cellStyle name="Notas 2 2 6 2 2 7 2 4" xfId="29440" xr:uid="{00000000-0005-0000-0000-00000E730000}"/>
    <cellStyle name="Notas 2 2 6 2 2 7 2 5" xfId="29441" xr:uid="{00000000-0005-0000-0000-00000F730000}"/>
    <cellStyle name="Notas 2 2 6 2 2 7 2 6" xfId="29442" xr:uid="{00000000-0005-0000-0000-000010730000}"/>
    <cellStyle name="Notas 2 2 6 2 2 7 3" xfId="29443" xr:uid="{00000000-0005-0000-0000-000011730000}"/>
    <cellStyle name="Notas 2 2 6 2 2 7 3 2" xfId="29444" xr:uid="{00000000-0005-0000-0000-000012730000}"/>
    <cellStyle name="Notas 2 2 6 2 2 7 3 3" xfId="29445" xr:uid="{00000000-0005-0000-0000-000013730000}"/>
    <cellStyle name="Notas 2 2 6 2 2 7 3 4" xfId="29446" xr:uid="{00000000-0005-0000-0000-000014730000}"/>
    <cellStyle name="Notas 2 2 6 2 2 7 3 5" xfId="29447" xr:uid="{00000000-0005-0000-0000-000015730000}"/>
    <cellStyle name="Notas 2 2 6 2 2 7 3 6" xfId="29448" xr:uid="{00000000-0005-0000-0000-000016730000}"/>
    <cellStyle name="Notas 2 2 6 2 2 7 4" xfId="29449" xr:uid="{00000000-0005-0000-0000-000017730000}"/>
    <cellStyle name="Notas 2 2 6 2 2 7 4 2" xfId="29450" xr:uid="{00000000-0005-0000-0000-000018730000}"/>
    <cellStyle name="Notas 2 2 6 2 2 7 4 3" xfId="29451" xr:uid="{00000000-0005-0000-0000-000019730000}"/>
    <cellStyle name="Notas 2 2 6 2 2 7 4 4" xfId="29452" xr:uid="{00000000-0005-0000-0000-00001A730000}"/>
    <cellStyle name="Notas 2 2 6 2 2 7 4 5" xfId="29453" xr:uid="{00000000-0005-0000-0000-00001B730000}"/>
    <cellStyle name="Notas 2 2 6 2 2 7 4 6" xfId="29454" xr:uid="{00000000-0005-0000-0000-00001C730000}"/>
    <cellStyle name="Notas 2 2 6 2 2 7 5" xfId="29455" xr:uid="{00000000-0005-0000-0000-00001D730000}"/>
    <cellStyle name="Notas 2 2 6 2 2 7 5 2" xfId="29456" xr:uid="{00000000-0005-0000-0000-00001E730000}"/>
    <cellStyle name="Notas 2 2 6 2 2 7 5 3" xfId="29457" xr:uid="{00000000-0005-0000-0000-00001F730000}"/>
    <cellStyle name="Notas 2 2 6 2 2 7 5 4" xfId="29458" xr:uid="{00000000-0005-0000-0000-000020730000}"/>
    <cellStyle name="Notas 2 2 6 2 2 7 5 5" xfId="29459" xr:uid="{00000000-0005-0000-0000-000021730000}"/>
    <cellStyle name="Notas 2 2 6 2 2 7 5 6" xfId="29460" xr:uid="{00000000-0005-0000-0000-000022730000}"/>
    <cellStyle name="Notas 2 2 6 2 2 7 6" xfId="29461" xr:uid="{00000000-0005-0000-0000-000023730000}"/>
    <cellStyle name="Notas 2 2 6 2 2 7 6 2" xfId="29462" xr:uid="{00000000-0005-0000-0000-000024730000}"/>
    <cellStyle name="Notas 2 2 6 2 2 7 6 3" xfId="29463" xr:uid="{00000000-0005-0000-0000-000025730000}"/>
    <cellStyle name="Notas 2 2 6 2 2 7 6 4" xfId="29464" xr:uid="{00000000-0005-0000-0000-000026730000}"/>
    <cellStyle name="Notas 2 2 6 2 2 7 6 5" xfId="29465" xr:uid="{00000000-0005-0000-0000-000027730000}"/>
    <cellStyle name="Notas 2 2 6 2 2 7 6 6" xfId="29466" xr:uid="{00000000-0005-0000-0000-000028730000}"/>
    <cellStyle name="Notas 2 2 6 2 2 7 7" xfId="29467" xr:uid="{00000000-0005-0000-0000-000029730000}"/>
    <cellStyle name="Notas 2 2 6 2 2 7 7 2" xfId="29468" xr:uid="{00000000-0005-0000-0000-00002A730000}"/>
    <cellStyle name="Notas 2 2 6 2 2 7 7 3" xfId="29469" xr:uid="{00000000-0005-0000-0000-00002B730000}"/>
    <cellStyle name="Notas 2 2 6 2 2 7 7 4" xfId="29470" xr:uid="{00000000-0005-0000-0000-00002C730000}"/>
    <cellStyle name="Notas 2 2 6 2 2 7 7 5" xfId="29471" xr:uid="{00000000-0005-0000-0000-00002D730000}"/>
    <cellStyle name="Notas 2 2 6 2 2 7 7 6" xfId="29472" xr:uid="{00000000-0005-0000-0000-00002E730000}"/>
    <cellStyle name="Notas 2 2 6 2 2 7 8" xfId="29473" xr:uid="{00000000-0005-0000-0000-00002F730000}"/>
    <cellStyle name="Notas 2 2 6 2 2 7 8 2" xfId="29474" xr:uid="{00000000-0005-0000-0000-000030730000}"/>
    <cellStyle name="Notas 2 2 6 2 2 7 8 3" xfId="29475" xr:uid="{00000000-0005-0000-0000-000031730000}"/>
    <cellStyle name="Notas 2 2 6 2 2 7 8 4" xfId="29476" xr:uid="{00000000-0005-0000-0000-000032730000}"/>
    <cellStyle name="Notas 2 2 6 2 2 7 8 5" xfId="29477" xr:uid="{00000000-0005-0000-0000-000033730000}"/>
    <cellStyle name="Notas 2 2 6 2 2 7 8 6" xfId="29478" xr:uid="{00000000-0005-0000-0000-000034730000}"/>
    <cellStyle name="Notas 2 2 6 2 2 7 9" xfId="29479" xr:uid="{00000000-0005-0000-0000-000035730000}"/>
    <cellStyle name="Notas 2 2 6 2 2 8" xfId="29480" xr:uid="{00000000-0005-0000-0000-000036730000}"/>
    <cellStyle name="Notas 2 2 6 2 2 8 2" xfId="29481" xr:uid="{00000000-0005-0000-0000-000037730000}"/>
    <cellStyle name="Notas 2 2 6 2 2 8 3" xfId="29482" xr:uid="{00000000-0005-0000-0000-000038730000}"/>
    <cellStyle name="Notas 2 2 6 2 2 8 4" xfId="29483" xr:uid="{00000000-0005-0000-0000-000039730000}"/>
    <cellStyle name="Notas 2 2 6 2 2 8 5" xfId="29484" xr:uid="{00000000-0005-0000-0000-00003A730000}"/>
    <cellStyle name="Notas 2 2 6 2 2 8 6" xfId="29485" xr:uid="{00000000-0005-0000-0000-00003B730000}"/>
    <cellStyle name="Notas 2 2 6 2 2 9" xfId="29486" xr:uid="{00000000-0005-0000-0000-00003C730000}"/>
    <cellStyle name="Notas 2 2 6 2 2 9 2" xfId="29487" xr:uid="{00000000-0005-0000-0000-00003D730000}"/>
    <cellStyle name="Notas 2 2 6 2 2 9 3" xfId="29488" xr:uid="{00000000-0005-0000-0000-00003E730000}"/>
    <cellStyle name="Notas 2 2 6 2 2 9 4" xfId="29489" xr:uid="{00000000-0005-0000-0000-00003F730000}"/>
    <cellStyle name="Notas 2 2 6 2 2 9 5" xfId="29490" xr:uid="{00000000-0005-0000-0000-000040730000}"/>
    <cellStyle name="Notas 2 2 6 2 2 9 6" xfId="29491" xr:uid="{00000000-0005-0000-0000-000041730000}"/>
    <cellStyle name="Notas 2 2 6 2 20" xfId="29492" xr:uid="{00000000-0005-0000-0000-000042730000}"/>
    <cellStyle name="Notas 2 2 6 2 21" xfId="29493" xr:uid="{00000000-0005-0000-0000-000043730000}"/>
    <cellStyle name="Notas 2 2 6 2 3" xfId="29494" xr:uid="{00000000-0005-0000-0000-000044730000}"/>
    <cellStyle name="Notas 2 2 6 2 3 10" xfId="29495" xr:uid="{00000000-0005-0000-0000-000045730000}"/>
    <cellStyle name="Notas 2 2 6 2 3 11" xfId="29496" xr:uid="{00000000-0005-0000-0000-000046730000}"/>
    <cellStyle name="Notas 2 2 6 2 3 12" xfId="29497" xr:uid="{00000000-0005-0000-0000-000047730000}"/>
    <cellStyle name="Notas 2 2 6 2 3 13" xfId="29498" xr:uid="{00000000-0005-0000-0000-000048730000}"/>
    <cellStyle name="Notas 2 2 6 2 3 14" xfId="29499" xr:uid="{00000000-0005-0000-0000-000049730000}"/>
    <cellStyle name="Notas 2 2 6 2 3 15" xfId="29500" xr:uid="{00000000-0005-0000-0000-00004A730000}"/>
    <cellStyle name="Notas 2 2 6 2 3 2" xfId="29501" xr:uid="{00000000-0005-0000-0000-00004B730000}"/>
    <cellStyle name="Notas 2 2 6 2 3 2 10" xfId="29502" xr:uid="{00000000-0005-0000-0000-00004C730000}"/>
    <cellStyle name="Notas 2 2 6 2 3 2 11" xfId="29503" xr:uid="{00000000-0005-0000-0000-00004D730000}"/>
    <cellStyle name="Notas 2 2 6 2 3 2 12" xfId="29504" xr:uid="{00000000-0005-0000-0000-00004E730000}"/>
    <cellStyle name="Notas 2 2 6 2 3 2 13" xfId="29505" xr:uid="{00000000-0005-0000-0000-00004F730000}"/>
    <cellStyle name="Notas 2 2 6 2 3 2 2" xfId="29506" xr:uid="{00000000-0005-0000-0000-000050730000}"/>
    <cellStyle name="Notas 2 2 6 2 3 2 2 2" xfId="29507" xr:uid="{00000000-0005-0000-0000-000051730000}"/>
    <cellStyle name="Notas 2 2 6 2 3 2 2 3" xfId="29508" xr:uid="{00000000-0005-0000-0000-000052730000}"/>
    <cellStyle name="Notas 2 2 6 2 3 2 2 4" xfId="29509" xr:uid="{00000000-0005-0000-0000-000053730000}"/>
    <cellStyle name="Notas 2 2 6 2 3 2 2 5" xfId="29510" xr:uid="{00000000-0005-0000-0000-000054730000}"/>
    <cellStyle name="Notas 2 2 6 2 3 2 2 6" xfId="29511" xr:uid="{00000000-0005-0000-0000-000055730000}"/>
    <cellStyle name="Notas 2 2 6 2 3 2 3" xfId="29512" xr:uid="{00000000-0005-0000-0000-000056730000}"/>
    <cellStyle name="Notas 2 2 6 2 3 2 3 2" xfId="29513" xr:uid="{00000000-0005-0000-0000-000057730000}"/>
    <cellStyle name="Notas 2 2 6 2 3 2 3 3" xfId="29514" xr:uid="{00000000-0005-0000-0000-000058730000}"/>
    <cellStyle name="Notas 2 2 6 2 3 2 3 4" xfId="29515" xr:uid="{00000000-0005-0000-0000-000059730000}"/>
    <cellStyle name="Notas 2 2 6 2 3 2 3 5" xfId="29516" xr:uid="{00000000-0005-0000-0000-00005A730000}"/>
    <cellStyle name="Notas 2 2 6 2 3 2 3 6" xfId="29517" xr:uid="{00000000-0005-0000-0000-00005B730000}"/>
    <cellStyle name="Notas 2 2 6 2 3 2 4" xfId="29518" xr:uid="{00000000-0005-0000-0000-00005C730000}"/>
    <cellStyle name="Notas 2 2 6 2 3 2 4 2" xfId="29519" xr:uid="{00000000-0005-0000-0000-00005D730000}"/>
    <cellStyle name="Notas 2 2 6 2 3 2 4 3" xfId="29520" xr:uid="{00000000-0005-0000-0000-00005E730000}"/>
    <cellStyle name="Notas 2 2 6 2 3 2 4 4" xfId="29521" xr:uid="{00000000-0005-0000-0000-00005F730000}"/>
    <cellStyle name="Notas 2 2 6 2 3 2 4 5" xfId="29522" xr:uid="{00000000-0005-0000-0000-000060730000}"/>
    <cellStyle name="Notas 2 2 6 2 3 2 4 6" xfId="29523" xr:uid="{00000000-0005-0000-0000-000061730000}"/>
    <cellStyle name="Notas 2 2 6 2 3 2 5" xfId="29524" xr:uid="{00000000-0005-0000-0000-000062730000}"/>
    <cellStyle name="Notas 2 2 6 2 3 2 5 2" xfId="29525" xr:uid="{00000000-0005-0000-0000-000063730000}"/>
    <cellStyle name="Notas 2 2 6 2 3 2 5 3" xfId="29526" xr:uid="{00000000-0005-0000-0000-000064730000}"/>
    <cellStyle name="Notas 2 2 6 2 3 2 5 4" xfId="29527" xr:uid="{00000000-0005-0000-0000-000065730000}"/>
    <cellStyle name="Notas 2 2 6 2 3 2 5 5" xfId="29528" xr:uid="{00000000-0005-0000-0000-000066730000}"/>
    <cellStyle name="Notas 2 2 6 2 3 2 5 6" xfId="29529" xr:uid="{00000000-0005-0000-0000-000067730000}"/>
    <cellStyle name="Notas 2 2 6 2 3 2 6" xfId="29530" xr:uid="{00000000-0005-0000-0000-000068730000}"/>
    <cellStyle name="Notas 2 2 6 2 3 2 6 2" xfId="29531" xr:uid="{00000000-0005-0000-0000-000069730000}"/>
    <cellStyle name="Notas 2 2 6 2 3 2 6 3" xfId="29532" xr:uid="{00000000-0005-0000-0000-00006A730000}"/>
    <cellStyle name="Notas 2 2 6 2 3 2 6 4" xfId="29533" xr:uid="{00000000-0005-0000-0000-00006B730000}"/>
    <cellStyle name="Notas 2 2 6 2 3 2 6 5" xfId="29534" xr:uid="{00000000-0005-0000-0000-00006C730000}"/>
    <cellStyle name="Notas 2 2 6 2 3 2 6 6" xfId="29535" xr:uid="{00000000-0005-0000-0000-00006D730000}"/>
    <cellStyle name="Notas 2 2 6 2 3 2 7" xfId="29536" xr:uid="{00000000-0005-0000-0000-00006E730000}"/>
    <cellStyle name="Notas 2 2 6 2 3 2 7 2" xfId="29537" xr:uid="{00000000-0005-0000-0000-00006F730000}"/>
    <cellStyle name="Notas 2 2 6 2 3 2 7 3" xfId="29538" xr:uid="{00000000-0005-0000-0000-000070730000}"/>
    <cellStyle name="Notas 2 2 6 2 3 2 7 4" xfId="29539" xr:uid="{00000000-0005-0000-0000-000071730000}"/>
    <cellStyle name="Notas 2 2 6 2 3 2 7 5" xfId="29540" xr:uid="{00000000-0005-0000-0000-000072730000}"/>
    <cellStyle name="Notas 2 2 6 2 3 2 7 6" xfId="29541" xr:uid="{00000000-0005-0000-0000-000073730000}"/>
    <cellStyle name="Notas 2 2 6 2 3 2 8" xfId="29542" xr:uid="{00000000-0005-0000-0000-000074730000}"/>
    <cellStyle name="Notas 2 2 6 2 3 2 8 2" xfId="29543" xr:uid="{00000000-0005-0000-0000-000075730000}"/>
    <cellStyle name="Notas 2 2 6 2 3 2 8 3" xfId="29544" xr:uid="{00000000-0005-0000-0000-000076730000}"/>
    <cellStyle name="Notas 2 2 6 2 3 2 8 4" xfId="29545" xr:uid="{00000000-0005-0000-0000-000077730000}"/>
    <cellStyle name="Notas 2 2 6 2 3 2 8 5" xfId="29546" xr:uid="{00000000-0005-0000-0000-000078730000}"/>
    <cellStyle name="Notas 2 2 6 2 3 2 8 6" xfId="29547" xr:uid="{00000000-0005-0000-0000-000079730000}"/>
    <cellStyle name="Notas 2 2 6 2 3 2 9" xfId="29548" xr:uid="{00000000-0005-0000-0000-00007A730000}"/>
    <cellStyle name="Notas 2 2 6 2 3 3" xfId="29549" xr:uid="{00000000-0005-0000-0000-00007B730000}"/>
    <cellStyle name="Notas 2 2 6 2 3 3 2" xfId="29550" xr:uid="{00000000-0005-0000-0000-00007C730000}"/>
    <cellStyle name="Notas 2 2 6 2 3 3 3" xfId="29551" xr:uid="{00000000-0005-0000-0000-00007D730000}"/>
    <cellStyle name="Notas 2 2 6 2 3 3 4" xfId="29552" xr:uid="{00000000-0005-0000-0000-00007E730000}"/>
    <cellStyle name="Notas 2 2 6 2 3 3 5" xfId="29553" xr:uid="{00000000-0005-0000-0000-00007F730000}"/>
    <cellStyle name="Notas 2 2 6 2 3 3 6" xfId="29554" xr:uid="{00000000-0005-0000-0000-000080730000}"/>
    <cellStyle name="Notas 2 2 6 2 3 4" xfId="29555" xr:uid="{00000000-0005-0000-0000-000081730000}"/>
    <cellStyle name="Notas 2 2 6 2 3 4 2" xfId="29556" xr:uid="{00000000-0005-0000-0000-000082730000}"/>
    <cellStyle name="Notas 2 2 6 2 3 4 3" xfId="29557" xr:uid="{00000000-0005-0000-0000-000083730000}"/>
    <cellStyle name="Notas 2 2 6 2 3 4 4" xfId="29558" xr:uid="{00000000-0005-0000-0000-000084730000}"/>
    <cellStyle name="Notas 2 2 6 2 3 4 5" xfId="29559" xr:uid="{00000000-0005-0000-0000-000085730000}"/>
    <cellStyle name="Notas 2 2 6 2 3 4 6" xfId="29560" xr:uid="{00000000-0005-0000-0000-000086730000}"/>
    <cellStyle name="Notas 2 2 6 2 3 5" xfId="29561" xr:uid="{00000000-0005-0000-0000-000087730000}"/>
    <cellStyle name="Notas 2 2 6 2 3 5 2" xfId="29562" xr:uid="{00000000-0005-0000-0000-000088730000}"/>
    <cellStyle name="Notas 2 2 6 2 3 5 3" xfId="29563" xr:uid="{00000000-0005-0000-0000-000089730000}"/>
    <cellStyle name="Notas 2 2 6 2 3 5 4" xfId="29564" xr:uid="{00000000-0005-0000-0000-00008A730000}"/>
    <cellStyle name="Notas 2 2 6 2 3 5 5" xfId="29565" xr:uid="{00000000-0005-0000-0000-00008B730000}"/>
    <cellStyle name="Notas 2 2 6 2 3 5 6" xfId="29566" xr:uid="{00000000-0005-0000-0000-00008C730000}"/>
    <cellStyle name="Notas 2 2 6 2 3 6" xfId="29567" xr:uid="{00000000-0005-0000-0000-00008D730000}"/>
    <cellStyle name="Notas 2 2 6 2 3 6 2" xfId="29568" xr:uid="{00000000-0005-0000-0000-00008E730000}"/>
    <cellStyle name="Notas 2 2 6 2 3 6 3" xfId="29569" xr:uid="{00000000-0005-0000-0000-00008F730000}"/>
    <cellStyle name="Notas 2 2 6 2 3 6 4" xfId="29570" xr:uid="{00000000-0005-0000-0000-000090730000}"/>
    <cellStyle name="Notas 2 2 6 2 3 6 5" xfId="29571" xr:uid="{00000000-0005-0000-0000-000091730000}"/>
    <cellStyle name="Notas 2 2 6 2 3 6 6" xfId="29572" xr:uid="{00000000-0005-0000-0000-000092730000}"/>
    <cellStyle name="Notas 2 2 6 2 3 7" xfId="29573" xr:uid="{00000000-0005-0000-0000-000093730000}"/>
    <cellStyle name="Notas 2 2 6 2 3 7 2" xfId="29574" xr:uid="{00000000-0005-0000-0000-000094730000}"/>
    <cellStyle name="Notas 2 2 6 2 3 7 3" xfId="29575" xr:uid="{00000000-0005-0000-0000-000095730000}"/>
    <cellStyle name="Notas 2 2 6 2 3 7 4" xfId="29576" xr:uid="{00000000-0005-0000-0000-000096730000}"/>
    <cellStyle name="Notas 2 2 6 2 3 7 5" xfId="29577" xr:uid="{00000000-0005-0000-0000-000097730000}"/>
    <cellStyle name="Notas 2 2 6 2 3 7 6" xfId="29578" xr:uid="{00000000-0005-0000-0000-000098730000}"/>
    <cellStyle name="Notas 2 2 6 2 3 8" xfId="29579" xr:uid="{00000000-0005-0000-0000-000099730000}"/>
    <cellStyle name="Notas 2 2 6 2 3 8 2" xfId="29580" xr:uid="{00000000-0005-0000-0000-00009A730000}"/>
    <cellStyle name="Notas 2 2 6 2 3 8 3" xfId="29581" xr:uid="{00000000-0005-0000-0000-00009B730000}"/>
    <cellStyle name="Notas 2 2 6 2 3 8 4" xfId="29582" xr:uid="{00000000-0005-0000-0000-00009C730000}"/>
    <cellStyle name="Notas 2 2 6 2 3 8 5" xfId="29583" xr:uid="{00000000-0005-0000-0000-00009D730000}"/>
    <cellStyle name="Notas 2 2 6 2 3 8 6" xfId="29584" xr:uid="{00000000-0005-0000-0000-00009E730000}"/>
    <cellStyle name="Notas 2 2 6 2 3 9" xfId="29585" xr:uid="{00000000-0005-0000-0000-00009F730000}"/>
    <cellStyle name="Notas 2 2 6 2 3 9 2" xfId="29586" xr:uid="{00000000-0005-0000-0000-0000A0730000}"/>
    <cellStyle name="Notas 2 2 6 2 3 9 3" xfId="29587" xr:uid="{00000000-0005-0000-0000-0000A1730000}"/>
    <cellStyle name="Notas 2 2 6 2 3 9 4" xfId="29588" xr:uid="{00000000-0005-0000-0000-0000A2730000}"/>
    <cellStyle name="Notas 2 2 6 2 3 9 5" xfId="29589" xr:uid="{00000000-0005-0000-0000-0000A3730000}"/>
    <cellStyle name="Notas 2 2 6 2 3 9 6" xfId="29590" xr:uid="{00000000-0005-0000-0000-0000A4730000}"/>
    <cellStyle name="Notas 2 2 6 2 4" xfId="29591" xr:uid="{00000000-0005-0000-0000-0000A5730000}"/>
    <cellStyle name="Notas 2 2 6 2 4 10" xfId="29592" xr:uid="{00000000-0005-0000-0000-0000A6730000}"/>
    <cellStyle name="Notas 2 2 6 2 4 11" xfId="29593" xr:uid="{00000000-0005-0000-0000-0000A7730000}"/>
    <cellStyle name="Notas 2 2 6 2 4 12" xfId="29594" xr:uid="{00000000-0005-0000-0000-0000A8730000}"/>
    <cellStyle name="Notas 2 2 6 2 4 13" xfId="29595" xr:uid="{00000000-0005-0000-0000-0000A9730000}"/>
    <cellStyle name="Notas 2 2 6 2 4 14" xfId="29596" xr:uid="{00000000-0005-0000-0000-0000AA730000}"/>
    <cellStyle name="Notas 2 2 6 2 4 2" xfId="29597" xr:uid="{00000000-0005-0000-0000-0000AB730000}"/>
    <cellStyle name="Notas 2 2 6 2 4 2 2" xfId="29598" xr:uid="{00000000-0005-0000-0000-0000AC730000}"/>
    <cellStyle name="Notas 2 2 6 2 4 2 3" xfId="29599" xr:uid="{00000000-0005-0000-0000-0000AD730000}"/>
    <cellStyle name="Notas 2 2 6 2 4 2 4" xfId="29600" xr:uid="{00000000-0005-0000-0000-0000AE730000}"/>
    <cellStyle name="Notas 2 2 6 2 4 2 5" xfId="29601" xr:uid="{00000000-0005-0000-0000-0000AF730000}"/>
    <cellStyle name="Notas 2 2 6 2 4 2 6" xfId="29602" xr:uid="{00000000-0005-0000-0000-0000B0730000}"/>
    <cellStyle name="Notas 2 2 6 2 4 2 7" xfId="29603" xr:uid="{00000000-0005-0000-0000-0000B1730000}"/>
    <cellStyle name="Notas 2 2 6 2 4 3" xfId="29604" xr:uid="{00000000-0005-0000-0000-0000B2730000}"/>
    <cellStyle name="Notas 2 2 6 2 4 3 2" xfId="29605" xr:uid="{00000000-0005-0000-0000-0000B3730000}"/>
    <cellStyle name="Notas 2 2 6 2 4 3 3" xfId="29606" xr:uid="{00000000-0005-0000-0000-0000B4730000}"/>
    <cellStyle name="Notas 2 2 6 2 4 3 4" xfId="29607" xr:uid="{00000000-0005-0000-0000-0000B5730000}"/>
    <cellStyle name="Notas 2 2 6 2 4 3 5" xfId="29608" xr:uid="{00000000-0005-0000-0000-0000B6730000}"/>
    <cellStyle name="Notas 2 2 6 2 4 3 6" xfId="29609" xr:uid="{00000000-0005-0000-0000-0000B7730000}"/>
    <cellStyle name="Notas 2 2 6 2 4 3 7" xfId="29610" xr:uid="{00000000-0005-0000-0000-0000B8730000}"/>
    <cellStyle name="Notas 2 2 6 2 4 4" xfId="29611" xr:uid="{00000000-0005-0000-0000-0000B9730000}"/>
    <cellStyle name="Notas 2 2 6 2 4 4 2" xfId="29612" xr:uid="{00000000-0005-0000-0000-0000BA730000}"/>
    <cellStyle name="Notas 2 2 6 2 4 4 3" xfId="29613" xr:uid="{00000000-0005-0000-0000-0000BB730000}"/>
    <cellStyle name="Notas 2 2 6 2 4 4 4" xfId="29614" xr:uid="{00000000-0005-0000-0000-0000BC730000}"/>
    <cellStyle name="Notas 2 2 6 2 4 4 5" xfId="29615" xr:uid="{00000000-0005-0000-0000-0000BD730000}"/>
    <cellStyle name="Notas 2 2 6 2 4 4 6" xfId="29616" xr:uid="{00000000-0005-0000-0000-0000BE730000}"/>
    <cellStyle name="Notas 2 2 6 2 4 5" xfId="29617" xr:uid="{00000000-0005-0000-0000-0000BF730000}"/>
    <cellStyle name="Notas 2 2 6 2 4 5 2" xfId="29618" xr:uid="{00000000-0005-0000-0000-0000C0730000}"/>
    <cellStyle name="Notas 2 2 6 2 4 5 3" xfId="29619" xr:uid="{00000000-0005-0000-0000-0000C1730000}"/>
    <cellStyle name="Notas 2 2 6 2 4 5 4" xfId="29620" xr:uid="{00000000-0005-0000-0000-0000C2730000}"/>
    <cellStyle name="Notas 2 2 6 2 4 5 5" xfId="29621" xr:uid="{00000000-0005-0000-0000-0000C3730000}"/>
    <cellStyle name="Notas 2 2 6 2 4 5 6" xfId="29622" xr:uid="{00000000-0005-0000-0000-0000C4730000}"/>
    <cellStyle name="Notas 2 2 6 2 4 6" xfId="29623" xr:uid="{00000000-0005-0000-0000-0000C5730000}"/>
    <cellStyle name="Notas 2 2 6 2 4 6 2" xfId="29624" xr:uid="{00000000-0005-0000-0000-0000C6730000}"/>
    <cellStyle name="Notas 2 2 6 2 4 6 3" xfId="29625" xr:uid="{00000000-0005-0000-0000-0000C7730000}"/>
    <cellStyle name="Notas 2 2 6 2 4 6 4" xfId="29626" xr:uid="{00000000-0005-0000-0000-0000C8730000}"/>
    <cellStyle name="Notas 2 2 6 2 4 6 5" xfId="29627" xr:uid="{00000000-0005-0000-0000-0000C9730000}"/>
    <cellStyle name="Notas 2 2 6 2 4 6 6" xfId="29628" xr:uid="{00000000-0005-0000-0000-0000CA730000}"/>
    <cellStyle name="Notas 2 2 6 2 4 7" xfId="29629" xr:uid="{00000000-0005-0000-0000-0000CB730000}"/>
    <cellStyle name="Notas 2 2 6 2 4 7 2" xfId="29630" xr:uid="{00000000-0005-0000-0000-0000CC730000}"/>
    <cellStyle name="Notas 2 2 6 2 4 7 3" xfId="29631" xr:uid="{00000000-0005-0000-0000-0000CD730000}"/>
    <cellStyle name="Notas 2 2 6 2 4 7 4" xfId="29632" xr:uid="{00000000-0005-0000-0000-0000CE730000}"/>
    <cellStyle name="Notas 2 2 6 2 4 7 5" xfId="29633" xr:uid="{00000000-0005-0000-0000-0000CF730000}"/>
    <cellStyle name="Notas 2 2 6 2 4 7 6" xfId="29634" xr:uid="{00000000-0005-0000-0000-0000D0730000}"/>
    <cellStyle name="Notas 2 2 6 2 4 8" xfId="29635" xr:uid="{00000000-0005-0000-0000-0000D1730000}"/>
    <cellStyle name="Notas 2 2 6 2 4 8 2" xfId="29636" xr:uid="{00000000-0005-0000-0000-0000D2730000}"/>
    <cellStyle name="Notas 2 2 6 2 4 8 3" xfId="29637" xr:uid="{00000000-0005-0000-0000-0000D3730000}"/>
    <cellStyle name="Notas 2 2 6 2 4 8 4" xfId="29638" xr:uid="{00000000-0005-0000-0000-0000D4730000}"/>
    <cellStyle name="Notas 2 2 6 2 4 8 5" xfId="29639" xr:uid="{00000000-0005-0000-0000-0000D5730000}"/>
    <cellStyle name="Notas 2 2 6 2 4 8 6" xfId="29640" xr:uid="{00000000-0005-0000-0000-0000D6730000}"/>
    <cellStyle name="Notas 2 2 6 2 4 9" xfId="29641" xr:uid="{00000000-0005-0000-0000-0000D7730000}"/>
    <cellStyle name="Notas 2 2 6 2 5" xfId="29642" xr:uid="{00000000-0005-0000-0000-0000D8730000}"/>
    <cellStyle name="Notas 2 2 6 2 5 10" xfId="29643" xr:uid="{00000000-0005-0000-0000-0000D9730000}"/>
    <cellStyle name="Notas 2 2 6 2 5 11" xfId="29644" xr:uid="{00000000-0005-0000-0000-0000DA730000}"/>
    <cellStyle name="Notas 2 2 6 2 5 12" xfId="29645" xr:uid="{00000000-0005-0000-0000-0000DB730000}"/>
    <cellStyle name="Notas 2 2 6 2 5 13" xfId="29646" xr:uid="{00000000-0005-0000-0000-0000DC730000}"/>
    <cellStyle name="Notas 2 2 6 2 5 2" xfId="29647" xr:uid="{00000000-0005-0000-0000-0000DD730000}"/>
    <cellStyle name="Notas 2 2 6 2 5 2 2" xfId="29648" xr:uid="{00000000-0005-0000-0000-0000DE730000}"/>
    <cellStyle name="Notas 2 2 6 2 5 2 3" xfId="29649" xr:uid="{00000000-0005-0000-0000-0000DF730000}"/>
    <cellStyle name="Notas 2 2 6 2 5 2 4" xfId="29650" xr:uid="{00000000-0005-0000-0000-0000E0730000}"/>
    <cellStyle name="Notas 2 2 6 2 5 2 5" xfId="29651" xr:uid="{00000000-0005-0000-0000-0000E1730000}"/>
    <cellStyle name="Notas 2 2 6 2 5 2 6" xfId="29652" xr:uid="{00000000-0005-0000-0000-0000E2730000}"/>
    <cellStyle name="Notas 2 2 6 2 5 3" xfId="29653" xr:uid="{00000000-0005-0000-0000-0000E3730000}"/>
    <cellStyle name="Notas 2 2 6 2 5 3 2" xfId="29654" xr:uid="{00000000-0005-0000-0000-0000E4730000}"/>
    <cellStyle name="Notas 2 2 6 2 5 3 3" xfId="29655" xr:uid="{00000000-0005-0000-0000-0000E5730000}"/>
    <cellStyle name="Notas 2 2 6 2 5 3 4" xfId="29656" xr:uid="{00000000-0005-0000-0000-0000E6730000}"/>
    <cellStyle name="Notas 2 2 6 2 5 3 5" xfId="29657" xr:uid="{00000000-0005-0000-0000-0000E7730000}"/>
    <cellStyle name="Notas 2 2 6 2 5 3 6" xfId="29658" xr:uid="{00000000-0005-0000-0000-0000E8730000}"/>
    <cellStyle name="Notas 2 2 6 2 5 4" xfId="29659" xr:uid="{00000000-0005-0000-0000-0000E9730000}"/>
    <cellStyle name="Notas 2 2 6 2 5 4 2" xfId="29660" xr:uid="{00000000-0005-0000-0000-0000EA730000}"/>
    <cellStyle name="Notas 2 2 6 2 5 4 3" xfId="29661" xr:uid="{00000000-0005-0000-0000-0000EB730000}"/>
    <cellStyle name="Notas 2 2 6 2 5 4 4" xfId="29662" xr:uid="{00000000-0005-0000-0000-0000EC730000}"/>
    <cellStyle name="Notas 2 2 6 2 5 4 5" xfId="29663" xr:uid="{00000000-0005-0000-0000-0000ED730000}"/>
    <cellStyle name="Notas 2 2 6 2 5 4 6" xfId="29664" xr:uid="{00000000-0005-0000-0000-0000EE730000}"/>
    <cellStyle name="Notas 2 2 6 2 5 5" xfId="29665" xr:uid="{00000000-0005-0000-0000-0000EF730000}"/>
    <cellStyle name="Notas 2 2 6 2 5 5 2" xfId="29666" xr:uid="{00000000-0005-0000-0000-0000F0730000}"/>
    <cellStyle name="Notas 2 2 6 2 5 5 3" xfId="29667" xr:uid="{00000000-0005-0000-0000-0000F1730000}"/>
    <cellStyle name="Notas 2 2 6 2 5 5 4" xfId="29668" xr:uid="{00000000-0005-0000-0000-0000F2730000}"/>
    <cellStyle name="Notas 2 2 6 2 5 5 5" xfId="29669" xr:uid="{00000000-0005-0000-0000-0000F3730000}"/>
    <cellStyle name="Notas 2 2 6 2 5 5 6" xfId="29670" xr:uid="{00000000-0005-0000-0000-0000F4730000}"/>
    <cellStyle name="Notas 2 2 6 2 5 6" xfId="29671" xr:uid="{00000000-0005-0000-0000-0000F5730000}"/>
    <cellStyle name="Notas 2 2 6 2 5 6 2" xfId="29672" xr:uid="{00000000-0005-0000-0000-0000F6730000}"/>
    <cellStyle name="Notas 2 2 6 2 5 6 3" xfId="29673" xr:uid="{00000000-0005-0000-0000-0000F7730000}"/>
    <cellStyle name="Notas 2 2 6 2 5 6 4" xfId="29674" xr:uid="{00000000-0005-0000-0000-0000F8730000}"/>
    <cellStyle name="Notas 2 2 6 2 5 6 5" xfId="29675" xr:uid="{00000000-0005-0000-0000-0000F9730000}"/>
    <cellStyle name="Notas 2 2 6 2 5 6 6" xfId="29676" xr:uid="{00000000-0005-0000-0000-0000FA730000}"/>
    <cellStyle name="Notas 2 2 6 2 5 7" xfId="29677" xr:uid="{00000000-0005-0000-0000-0000FB730000}"/>
    <cellStyle name="Notas 2 2 6 2 5 7 2" xfId="29678" xr:uid="{00000000-0005-0000-0000-0000FC730000}"/>
    <cellStyle name="Notas 2 2 6 2 5 7 3" xfId="29679" xr:uid="{00000000-0005-0000-0000-0000FD730000}"/>
    <cellStyle name="Notas 2 2 6 2 5 7 4" xfId="29680" xr:uid="{00000000-0005-0000-0000-0000FE730000}"/>
    <cellStyle name="Notas 2 2 6 2 5 7 5" xfId="29681" xr:uid="{00000000-0005-0000-0000-0000FF730000}"/>
    <cellStyle name="Notas 2 2 6 2 5 7 6" xfId="29682" xr:uid="{00000000-0005-0000-0000-000000740000}"/>
    <cellStyle name="Notas 2 2 6 2 5 8" xfId="29683" xr:uid="{00000000-0005-0000-0000-000001740000}"/>
    <cellStyle name="Notas 2 2 6 2 5 8 2" xfId="29684" xr:uid="{00000000-0005-0000-0000-000002740000}"/>
    <cellStyle name="Notas 2 2 6 2 5 8 3" xfId="29685" xr:uid="{00000000-0005-0000-0000-000003740000}"/>
    <cellStyle name="Notas 2 2 6 2 5 8 4" xfId="29686" xr:uid="{00000000-0005-0000-0000-000004740000}"/>
    <cellStyle name="Notas 2 2 6 2 5 8 5" xfId="29687" xr:uid="{00000000-0005-0000-0000-000005740000}"/>
    <cellStyle name="Notas 2 2 6 2 5 8 6" xfId="29688" xr:uid="{00000000-0005-0000-0000-000006740000}"/>
    <cellStyle name="Notas 2 2 6 2 5 9" xfId="29689" xr:uid="{00000000-0005-0000-0000-000007740000}"/>
    <cellStyle name="Notas 2 2 6 2 6" xfId="29690" xr:uid="{00000000-0005-0000-0000-000008740000}"/>
    <cellStyle name="Notas 2 2 6 2 6 10" xfId="29691" xr:uid="{00000000-0005-0000-0000-000009740000}"/>
    <cellStyle name="Notas 2 2 6 2 6 11" xfId="29692" xr:uid="{00000000-0005-0000-0000-00000A740000}"/>
    <cellStyle name="Notas 2 2 6 2 6 12" xfId="29693" xr:uid="{00000000-0005-0000-0000-00000B740000}"/>
    <cellStyle name="Notas 2 2 6 2 6 13" xfId="29694" xr:uid="{00000000-0005-0000-0000-00000C740000}"/>
    <cellStyle name="Notas 2 2 6 2 6 2" xfId="29695" xr:uid="{00000000-0005-0000-0000-00000D740000}"/>
    <cellStyle name="Notas 2 2 6 2 6 2 2" xfId="29696" xr:uid="{00000000-0005-0000-0000-00000E740000}"/>
    <cellStyle name="Notas 2 2 6 2 6 2 3" xfId="29697" xr:uid="{00000000-0005-0000-0000-00000F740000}"/>
    <cellStyle name="Notas 2 2 6 2 6 2 4" xfId="29698" xr:uid="{00000000-0005-0000-0000-000010740000}"/>
    <cellStyle name="Notas 2 2 6 2 6 2 5" xfId="29699" xr:uid="{00000000-0005-0000-0000-000011740000}"/>
    <cellStyle name="Notas 2 2 6 2 6 2 6" xfId="29700" xr:uid="{00000000-0005-0000-0000-000012740000}"/>
    <cellStyle name="Notas 2 2 6 2 6 3" xfId="29701" xr:uid="{00000000-0005-0000-0000-000013740000}"/>
    <cellStyle name="Notas 2 2 6 2 6 3 2" xfId="29702" xr:uid="{00000000-0005-0000-0000-000014740000}"/>
    <cellStyle name="Notas 2 2 6 2 6 3 3" xfId="29703" xr:uid="{00000000-0005-0000-0000-000015740000}"/>
    <cellStyle name="Notas 2 2 6 2 6 3 4" xfId="29704" xr:uid="{00000000-0005-0000-0000-000016740000}"/>
    <cellStyle name="Notas 2 2 6 2 6 3 5" xfId="29705" xr:uid="{00000000-0005-0000-0000-000017740000}"/>
    <cellStyle name="Notas 2 2 6 2 6 3 6" xfId="29706" xr:uid="{00000000-0005-0000-0000-000018740000}"/>
    <cellStyle name="Notas 2 2 6 2 6 4" xfId="29707" xr:uid="{00000000-0005-0000-0000-000019740000}"/>
    <cellStyle name="Notas 2 2 6 2 6 4 2" xfId="29708" xr:uid="{00000000-0005-0000-0000-00001A740000}"/>
    <cellStyle name="Notas 2 2 6 2 6 4 3" xfId="29709" xr:uid="{00000000-0005-0000-0000-00001B740000}"/>
    <cellStyle name="Notas 2 2 6 2 6 4 4" xfId="29710" xr:uid="{00000000-0005-0000-0000-00001C740000}"/>
    <cellStyle name="Notas 2 2 6 2 6 4 5" xfId="29711" xr:uid="{00000000-0005-0000-0000-00001D740000}"/>
    <cellStyle name="Notas 2 2 6 2 6 4 6" xfId="29712" xr:uid="{00000000-0005-0000-0000-00001E740000}"/>
    <cellStyle name="Notas 2 2 6 2 6 5" xfId="29713" xr:uid="{00000000-0005-0000-0000-00001F740000}"/>
    <cellStyle name="Notas 2 2 6 2 6 5 2" xfId="29714" xr:uid="{00000000-0005-0000-0000-000020740000}"/>
    <cellStyle name="Notas 2 2 6 2 6 5 3" xfId="29715" xr:uid="{00000000-0005-0000-0000-000021740000}"/>
    <cellStyle name="Notas 2 2 6 2 6 5 4" xfId="29716" xr:uid="{00000000-0005-0000-0000-000022740000}"/>
    <cellStyle name="Notas 2 2 6 2 6 5 5" xfId="29717" xr:uid="{00000000-0005-0000-0000-000023740000}"/>
    <cellStyle name="Notas 2 2 6 2 6 5 6" xfId="29718" xr:uid="{00000000-0005-0000-0000-000024740000}"/>
    <cellStyle name="Notas 2 2 6 2 6 6" xfId="29719" xr:uid="{00000000-0005-0000-0000-000025740000}"/>
    <cellStyle name="Notas 2 2 6 2 6 6 2" xfId="29720" xr:uid="{00000000-0005-0000-0000-000026740000}"/>
    <cellStyle name="Notas 2 2 6 2 6 6 3" xfId="29721" xr:uid="{00000000-0005-0000-0000-000027740000}"/>
    <cellStyle name="Notas 2 2 6 2 6 6 4" xfId="29722" xr:uid="{00000000-0005-0000-0000-000028740000}"/>
    <cellStyle name="Notas 2 2 6 2 6 6 5" xfId="29723" xr:uid="{00000000-0005-0000-0000-000029740000}"/>
    <cellStyle name="Notas 2 2 6 2 6 6 6" xfId="29724" xr:uid="{00000000-0005-0000-0000-00002A740000}"/>
    <cellStyle name="Notas 2 2 6 2 6 7" xfId="29725" xr:uid="{00000000-0005-0000-0000-00002B740000}"/>
    <cellStyle name="Notas 2 2 6 2 6 7 2" xfId="29726" xr:uid="{00000000-0005-0000-0000-00002C740000}"/>
    <cellStyle name="Notas 2 2 6 2 6 7 3" xfId="29727" xr:uid="{00000000-0005-0000-0000-00002D740000}"/>
    <cellStyle name="Notas 2 2 6 2 6 7 4" xfId="29728" xr:uid="{00000000-0005-0000-0000-00002E740000}"/>
    <cellStyle name="Notas 2 2 6 2 6 7 5" xfId="29729" xr:uid="{00000000-0005-0000-0000-00002F740000}"/>
    <cellStyle name="Notas 2 2 6 2 6 7 6" xfId="29730" xr:uid="{00000000-0005-0000-0000-000030740000}"/>
    <cellStyle name="Notas 2 2 6 2 6 8" xfId="29731" xr:uid="{00000000-0005-0000-0000-000031740000}"/>
    <cellStyle name="Notas 2 2 6 2 6 8 2" xfId="29732" xr:uid="{00000000-0005-0000-0000-000032740000}"/>
    <cellStyle name="Notas 2 2 6 2 6 8 3" xfId="29733" xr:uid="{00000000-0005-0000-0000-000033740000}"/>
    <cellStyle name="Notas 2 2 6 2 6 8 4" xfId="29734" xr:uid="{00000000-0005-0000-0000-000034740000}"/>
    <cellStyle name="Notas 2 2 6 2 6 8 5" xfId="29735" xr:uid="{00000000-0005-0000-0000-000035740000}"/>
    <cellStyle name="Notas 2 2 6 2 6 8 6" xfId="29736" xr:uid="{00000000-0005-0000-0000-000036740000}"/>
    <cellStyle name="Notas 2 2 6 2 6 9" xfId="29737" xr:uid="{00000000-0005-0000-0000-000037740000}"/>
    <cellStyle name="Notas 2 2 6 2 7" xfId="29738" xr:uid="{00000000-0005-0000-0000-000038740000}"/>
    <cellStyle name="Notas 2 2 6 2 7 10" xfId="29739" xr:uid="{00000000-0005-0000-0000-000039740000}"/>
    <cellStyle name="Notas 2 2 6 2 7 11" xfId="29740" xr:uid="{00000000-0005-0000-0000-00003A740000}"/>
    <cellStyle name="Notas 2 2 6 2 7 12" xfId="29741" xr:uid="{00000000-0005-0000-0000-00003B740000}"/>
    <cellStyle name="Notas 2 2 6 2 7 13" xfId="29742" xr:uid="{00000000-0005-0000-0000-00003C740000}"/>
    <cellStyle name="Notas 2 2 6 2 7 2" xfId="29743" xr:uid="{00000000-0005-0000-0000-00003D740000}"/>
    <cellStyle name="Notas 2 2 6 2 7 2 2" xfId="29744" xr:uid="{00000000-0005-0000-0000-00003E740000}"/>
    <cellStyle name="Notas 2 2 6 2 7 2 3" xfId="29745" xr:uid="{00000000-0005-0000-0000-00003F740000}"/>
    <cellStyle name="Notas 2 2 6 2 7 2 4" xfId="29746" xr:uid="{00000000-0005-0000-0000-000040740000}"/>
    <cellStyle name="Notas 2 2 6 2 7 2 5" xfId="29747" xr:uid="{00000000-0005-0000-0000-000041740000}"/>
    <cellStyle name="Notas 2 2 6 2 7 2 6" xfId="29748" xr:uid="{00000000-0005-0000-0000-000042740000}"/>
    <cellStyle name="Notas 2 2 6 2 7 3" xfId="29749" xr:uid="{00000000-0005-0000-0000-000043740000}"/>
    <cellStyle name="Notas 2 2 6 2 7 3 2" xfId="29750" xr:uid="{00000000-0005-0000-0000-000044740000}"/>
    <cellStyle name="Notas 2 2 6 2 7 3 3" xfId="29751" xr:uid="{00000000-0005-0000-0000-000045740000}"/>
    <cellStyle name="Notas 2 2 6 2 7 3 4" xfId="29752" xr:uid="{00000000-0005-0000-0000-000046740000}"/>
    <cellStyle name="Notas 2 2 6 2 7 3 5" xfId="29753" xr:uid="{00000000-0005-0000-0000-000047740000}"/>
    <cellStyle name="Notas 2 2 6 2 7 3 6" xfId="29754" xr:uid="{00000000-0005-0000-0000-000048740000}"/>
    <cellStyle name="Notas 2 2 6 2 7 4" xfId="29755" xr:uid="{00000000-0005-0000-0000-000049740000}"/>
    <cellStyle name="Notas 2 2 6 2 7 4 2" xfId="29756" xr:uid="{00000000-0005-0000-0000-00004A740000}"/>
    <cellStyle name="Notas 2 2 6 2 7 4 3" xfId="29757" xr:uid="{00000000-0005-0000-0000-00004B740000}"/>
    <cellStyle name="Notas 2 2 6 2 7 4 4" xfId="29758" xr:uid="{00000000-0005-0000-0000-00004C740000}"/>
    <cellStyle name="Notas 2 2 6 2 7 4 5" xfId="29759" xr:uid="{00000000-0005-0000-0000-00004D740000}"/>
    <cellStyle name="Notas 2 2 6 2 7 4 6" xfId="29760" xr:uid="{00000000-0005-0000-0000-00004E740000}"/>
    <cellStyle name="Notas 2 2 6 2 7 5" xfId="29761" xr:uid="{00000000-0005-0000-0000-00004F740000}"/>
    <cellStyle name="Notas 2 2 6 2 7 5 2" xfId="29762" xr:uid="{00000000-0005-0000-0000-000050740000}"/>
    <cellStyle name="Notas 2 2 6 2 7 5 3" xfId="29763" xr:uid="{00000000-0005-0000-0000-000051740000}"/>
    <cellStyle name="Notas 2 2 6 2 7 5 4" xfId="29764" xr:uid="{00000000-0005-0000-0000-000052740000}"/>
    <cellStyle name="Notas 2 2 6 2 7 5 5" xfId="29765" xr:uid="{00000000-0005-0000-0000-000053740000}"/>
    <cellStyle name="Notas 2 2 6 2 7 5 6" xfId="29766" xr:uid="{00000000-0005-0000-0000-000054740000}"/>
    <cellStyle name="Notas 2 2 6 2 7 6" xfId="29767" xr:uid="{00000000-0005-0000-0000-000055740000}"/>
    <cellStyle name="Notas 2 2 6 2 7 6 2" xfId="29768" xr:uid="{00000000-0005-0000-0000-000056740000}"/>
    <cellStyle name="Notas 2 2 6 2 7 6 3" xfId="29769" xr:uid="{00000000-0005-0000-0000-000057740000}"/>
    <cellStyle name="Notas 2 2 6 2 7 6 4" xfId="29770" xr:uid="{00000000-0005-0000-0000-000058740000}"/>
    <cellStyle name="Notas 2 2 6 2 7 6 5" xfId="29771" xr:uid="{00000000-0005-0000-0000-000059740000}"/>
    <cellStyle name="Notas 2 2 6 2 7 6 6" xfId="29772" xr:uid="{00000000-0005-0000-0000-00005A740000}"/>
    <cellStyle name="Notas 2 2 6 2 7 7" xfId="29773" xr:uid="{00000000-0005-0000-0000-00005B740000}"/>
    <cellStyle name="Notas 2 2 6 2 7 7 2" xfId="29774" xr:uid="{00000000-0005-0000-0000-00005C740000}"/>
    <cellStyle name="Notas 2 2 6 2 7 7 3" xfId="29775" xr:uid="{00000000-0005-0000-0000-00005D740000}"/>
    <cellStyle name="Notas 2 2 6 2 7 7 4" xfId="29776" xr:uid="{00000000-0005-0000-0000-00005E740000}"/>
    <cellStyle name="Notas 2 2 6 2 7 7 5" xfId="29777" xr:uid="{00000000-0005-0000-0000-00005F740000}"/>
    <cellStyle name="Notas 2 2 6 2 7 7 6" xfId="29778" xr:uid="{00000000-0005-0000-0000-000060740000}"/>
    <cellStyle name="Notas 2 2 6 2 7 8" xfId="29779" xr:uid="{00000000-0005-0000-0000-000061740000}"/>
    <cellStyle name="Notas 2 2 6 2 7 8 2" xfId="29780" xr:uid="{00000000-0005-0000-0000-000062740000}"/>
    <cellStyle name="Notas 2 2 6 2 7 8 3" xfId="29781" xr:uid="{00000000-0005-0000-0000-000063740000}"/>
    <cellStyle name="Notas 2 2 6 2 7 8 4" xfId="29782" xr:uid="{00000000-0005-0000-0000-000064740000}"/>
    <cellStyle name="Notas 2 2 6 2 7 8 5" xfId="29783" xr:uid="{00000000-0005-0000-0000-000065740000}"/>
    <cellStyle name="Notas 2 2 6 2 7 8 6" xfId="29784" xr:uid="{00000000-0005-0000-0000-000066740000}"/>
    <cellStyle name="Notas 2 2 6 2 7 9" xfId="29785" xr:uid="{00000000-0005-0000-0000-000067740000}"/>
    <cellStyle name="Notas 2 2 6 2 8" xfId="29786" xr:uid="{00000000-0005-0000-0000-000068740000}"/>
    <cellStyle name="Notas 2 2 6 2 8 10" xfId="29787" xr:uid="{00000000-0005-0000-0000-000069740000}"/>
    <cellStyle name="Notas 2 2 6 2 8 11" xfId="29788" xr:uid="{00000000-0005-0000-0000-00006A740000}"/>
    <cellStyle name="Notas 2 2 6 2 8 12" xfId="29789" xr:uid="{00000000-0005-0000-0000-00006B740000}"/>
    <cellStyle name="Notas 2 2 6 2 8 13" xfId="29790" xr:uid="{00000000-0005-0000-0000-00006C740000}"/>
    <cellStyle name="Notas 2 2 6 2 8 2" xfId="29791" xr:uid="{00000000-0005-0000-0000-00006D740000}"/>
    <cellStyle name="Notas 2 2 6 2 8 2 2" xfId="29792" xr:uid="{00000000-0005-0000-0000-00006E740000}"/>
    <cellStyle name="Notas 2 2 6 2 8 2 3" xfId="29793" xr:uid="{00000000-0005-0000-0000-00006F740000}"/>
    <cellStyle name="Notas 2 2 6 2 8 2 4" xfId="29794" xr:uid="{00000000-0005-0000-0000-000070740000}"/>
    <cellStyle name="Notas 2 2 6 2 8 2 5" xfId="29795" xr:uid="{00000000-0005-0000-0000-000071740000}"/>
    <cellStyle name="Notas 2 2 6 2 8 2 6" xfId="29796" xr:uid="{00000000-0005-0000-0000-000072740000}"/>
    <cellStyle name="Notas 2 2 6 2 8 3" xfId="29797" xr:uid="{00000000-0005-0000-0000-000073740000}"/>
    <cellStyle name="Notas 2 2 6 2 8 3 2" xfId="29798" xr:uid="{00000000-0005-0000-0000-000074740000}"/>
    <cellStyle name="Notas 2 2 6 2 8 3 3" xfId="29799" xr:uid="{00000000-0005-0000-0000-000075740000}"/>
    <cellStyle name="Notas 2 2 6 2 8 3 4" xfId="29800" xr:uid="{00000000-0005-0000-0000-000076740000}"/>
    <cellStyle name="Notas 2 2 6 2 8 3 5" xfId="29801" xr:uid="{00000000-0005-0000-0000-000077740000}"/>
    <cellStyle name="Notas 2 2 6 2 8 3 6" xfId="29802" xr:uid="{00000000-0005-0000-0000-000078740000}"/>
    <cellStyle name="Notas 2 2 6 2 8 4" xfId="29803" xr:uid="{00000000-0005-0000-0000-000079740000}"/>
    <cellStyle name="Notas 2 2 6 2 8 4 2" xfId="29804" xr:uid="{00000000-0005-0000-0000-00007A740000}"/>
    <cellStyle name="Notas 2 2 6 2 8 4 3" xfId="29805" xr:uid="{00000000-0005-0000-0000-00007B740000}"/>
    <cellStyle name="Notas 2 2 6 2 8 4 4" xfId="29806" xr:uid="{00000000-0005-0000-0000-00007C740000}"/>
    <cellStyle name="Notas 2 2 6 2 8 4 5" xfId="29807" xr:uid="{00000000-0005-0000-0000-00007D740000}"/>
    <cellStyle name="Notas 2 2 6 2 8 4 6" xfId="29808" xr:uid="{00000000-0005-0000-0000-00007E740000}"/>
    <cellStyle name="Notas 2 2 6 2 8 5" xfId="29809" xr:uid="{00000000-0005-0000-0000-00007F740000}"/>
    <cellStyle name="Notas 2 2 6 2 8 5 2" xfId="29810" xr:uid="{00000000-0005-0000-0000-000080740000}"/>
    <cellStyle name="Notas 2 2 6 2 8 5 3" xfId="29811" xr:uid="{00000000-0005-0000-0000-000081740000}"/>
    <cellStyle name="Notas 2 2 6 2 8 5 4" xfId="29812" xr:uid="{00000000-0005-0000-0000-000082740000}"/>
    <cellStyle name="Notas 2 2 6 2 8 5 5" xfId="29813" xr:uid="{00000000-0005-0000-0000-000083740000}"/>
    <cellStyle name="Notas 2 2 6 2 8 5 6" xfId="29814" xr:uid="{00000000-0005-0000-0000-000084740000}"/>
    <cellStyle name="Notas 2 2 6 2 8 6" xfId="29815" xr:uid="{00000000-0005-0000-0000-000085740000}"/>
    <cellStyle name="Notas 2 2 6 2 8 6 2" xfId="29816" xr:uid="{00000000-0005-0000-0000-000086740000}"/>
    <cellStyle name="Notas 2 2 6 2 8 6 3" xfId="29817" xr:uid="{00000000-0005-0000-0000-000087740000}"/>
    <cellStyle name="Notas 2 2 6 2 8 6 4" xfId="29818" xr:uid="{00000000-0005-0000-0000-000088740000}"/>
    <cellStyle name="Notas 2 2 6 2 8 6 5" xfId="29819" xr:uid="{00000000-0005-0000-0000-000089740000}"/>
    <cellStyle name="Notas 2 2 6 2 8 6 6" xfId="29820" xr:uid="{00000000-0005-0000-0000-00008A740000}"/>
    <cellStyle name="Notas 2 2 6 2 8 7" xfId="29821" xr:uid="{00000000-0005-0000-0000-00008B740000}"/>
    <cellStyle name="Notas 2 2 6 2 8 7 2" xfId="29822" xr:uid="{00000000-0005-0000-0000-00008C740000}"/>
    <cellStyle name="Notas 2 2 6 2 8 7 3" xfId="29823" xr:uid="{00000000-0005-0000-0000-00008D740000}"/>
    <cellStyle name="Notas 2 2 6 2 8 7 4" xfId="29824" xr:uid="{00000000-0005-0000-0000-00008E740000}"/>
    <cellStyle name="Notas 2 2 6 2 8 7 5" xfId="29825" xr:uid="{00000000-0005-0000-0000-00008F740000}"/>
    <cellStyle name="Notas 2 2 6 2 8 7 6" xfId="29826" xr:uid="{00000000-0005-0000-0000-000090740000}"/>
    <cellStyle name="Notas 2 2 6 2 8 8" xfId="29827" xr:uid="{00000000-0005-0000-0000-000091740000}"/>
    <cellStyle name="Notas 2 2 6 2 8 8 2" xfId="29828" xr:uid="{00000000-0005-0000-0000-000092740000}"/>
    <cellStyle name="Notas 2 2 6 2 8 8 3" xfId="29829" xr:uid="{00000000-0005-0000-0000-000093740000}"/>
    <cellStyle name="Notas 2 2 6 2 8 8 4" xfId="29830" xr:uid="{00000000-0005-0000-0000-000094740000}"/>
    <cellStyle name="Notas 2 2 6 2 8 8 5" xfId="29831" xr:uid="{00000000-0005-0000-0000-000095740000}"/>
    <cellStyle name="Notas 2 2 6 2 8 8 6" xfId="29832" xr:uid="{00000000-0005-0000-0000-000096740000}"/>
    <cellStyle name="Notas 2 2 6 2 8 9" xfId="29833" xr:uid="{00000000-0005-0000-0000-000097740000}"/>
    <cellStyle name="Notas 2 2 6 2 9" xfId="29834" xr:uid="{00000000-0005-0000-0000-000098740000}"/>
    <cellStyle name="Notas 2 2 6 2 9 2" xfId="29835" xr:uid="{00000000-0005-0000-0000-000099740000}"/>
    <cellStyle name="Notas 2 2 6 2 9 3" xfId="29836" xr:uid="{00000000-0005-0000-0000-00009A740000}"/>
    <cellStyle name="Notas 2 2 6 2 9 4" xfId="29837" xr:uid="{00000000-0005-0000-0000-00009B740000}"/>
    <cellStyle name="Notas 2 2 6 2 9 5" xfId="29838" xr:uid="{00000000-0005-0000-0000-00009C740000}"/>
    <cellStyle name="Notas 2 2 6 2 9 6" xfId="29839" xr:uid="{00000000-0005-0000-0000-00009D740000}"/>
    <cellStyle name="Notas 2 2 6 20" xfId="29840" xr:uid="{00000000-0005-0000-0000-00009E740000}"/>
    <cellStyle name="Notas 2 2 6 21" xfId="29841" xr:uid="{00000000-0005-0000-0000-00009F740000}"/>
    <cellStyle name="Notas 2 2 6 22" xfId="29842" xr:uid="{00000000-0005-0000-0000-0000A0740000}"/>
    <cellStyle name="Notas 2 2 6 3" xfId="29843" xr:uid="{00000000-0005-0000-0000-0000A1740000}"/>
    <cellStyle name="Notas 2 2 6 3 10" xfId="29844" xr:uid="{00000000-0005-0000-0000-0000A2740000}"/>
    <cellStyle name="Notas 2 2 6 3 10 2" xfId="29845" xr:uid="{00000000-0005-0000-0000-0000A3740000}"/>
    <cellStyle name="Notas 2 2 6 3 10 3" xfId="29846" xr:uid="{00000000-0005-0000-0000-0000A4740000}"/>
    <cellStyle name="Notas 2 2 6 3 10 4" xfId="29847" xr:uid="{00000000-0005-0000-0000-0000A5740000}"/>
    <cellStyle name="Notas 2 2 6 3 10 5" xfId="29848" xr:uid="{00000000-0005-0000-0000-0000A6740000}"/>
    <cellStyle name="Notas 2 2 6 3 10 6" xfId="29849" xr:uid="{00000000-0005-0000-0000-0000A7740000}"/>
    <cellStyle name="Notas 2 2 6 3 11" xfId="29850" xr:uid="{00000000-0005-0000-0000-0000A8740000}"/>
    <cellStyle name="Notas 2 2 6 3 11 2" xfId="29851" xr:uid="{00000000-0005-0000-0000-0000A9740000}"/>
    <cellStyle name="Notas 2 2 6 3 11 3" xfId="29852" xr:uid="{00000000-0005-0000-0000-0000AA740000}"/>
    <cellStyle name="Notas 2 2 6 3 11 4" xfId="29853" xr:uid="{00000000-0005-0000-0000-0000AB740000}"/>
    <cellStyle name="Notas 2 2 6 3 11 5" xfId="29854" xr:uid="{00000000-0005-0000-0000-0000AC740000}"/>
    <cellStyle name="Notas 2 2 6 3 11 6" xfId="29855" xr:uid="{00000000-0005-0000-0000-0000AD740000}"/>
    <cellStyle name="Notas 2 2 6 3 12" xfId="29856" xr:uid="{00000000-0005-0000-0000-0000AE740000}"/>
    <cellStyle name="Notas 2 2 6 3 12 2" xfId="29857" xr:uid="{00000000-0005-0000-0000-0000AF740000}"/>
    <cellStyle name="Notas 2 2 6 3 12 3" xfId="29858" xr:uid="{00000000-0005-0000-0000-0000B0740000}"/>
    <cellStyle name="Notas 2 2 6 3 12 4" xfId="29859" xr:uid="{00000000-0005-0000-0000-0000B1740000}"/>
    <cellStyle name="Notas 2 2 6 3 12 5" xfId="29860" xr:uid="{00000000-0005-0000-0000-0000B2740000}"/>
    <cellStyle name="Notas 2 2 6 3 12 6" xfId="29861" xr:uid="{00000000-0005-0000-0000-0000B3740000}"/>
    <cellStyle name="Notas 2 2 6 3 13" xfId="29862" xr:uid="{00000000-0005-0000-0000-0000B4740000}"/>
    <cellStyle name="Notas 2 2 6 3 13 2" xfId="29863" xr:uid="{00000000-0005-0000-0000-0000B5740000}"/>
    <cellStyle name="Notas 2 2 6 3 13 3" xfId="29864" xr:uid="{00000000-0005-0000-0000-0000B6740000}"/>
    <cellStyle name="Notas 2 2 6 3 13 4" xfId="29865" xr:uid="{00000000-0005-0000-0000-0000B7740000}"/>
    <cellStyle name="Notas 2 2 6 3 13 5" xfId="29866" xr:uid="{00000000-0005-0000-0000-0000B8740000}"/>
    <cellStyle name="Notas 2 2 6 3 13 6" xfId="29867" xr:uid="{00000000-0005-0000-0000-0000B9740000}"/>
    <cellStyle name="Notas 2 2 6 3 14" xfId="29868" xr:uid="{00000000-0005-0000-0000-0000BA740000}"/>
    <cellStyle name="Notas 2 2 6 3 14 2" xfId="29869" xr:uid="{00000000-0005-0000-0000-0000BB740000}"/>
    <cellStyle name="Notas 2 2 6 3 14 3" xfId="29870" xr:uid="{00000000-0005-0000-0000-0000BC740000}"/>
    <cellStyle name="Notas 2 2 6 3 14 4" xfId="29871" xr:uid="{00000000-0005-0000-0000-0000BD740000}"/>
    <cellStyle name="Notas 2 2 6 3 14 5" xfId="29872" xr:uid="{00000000-0005-0000-0000-0000BE740000}"/>
    <cellStyle name="Notas 2 2 6 3 14 6" xfId="29873" xr:uid="{00000000-0005-0000-0000-0000BF740000}"/>
    <cellStyle name="Notas 2 2 6 3 15" xfId="29874" xr:uid="{00000000-0005-0000-0000-0000C0740000}"/>
    <cellStyle name="Notas 2 2 6 3 16" xfId="29875" xr:uid="{00000000-0005-0000-0000-0000C1740000}"/>
    <cellStyle name="Notas 2 2 6 3 17" xfId="29876" xr:uid="{00000000-0005-0000-0000-0000C2740000}"/>
    <cellStyle name="Notas 2 2 6 3 18" xfId="29877" xr:uid="{00000000-0005-0000-0000-0000C3740000}"/>
    <cellStyle name="Notas 2 2 6 3 19" xfId="29878" xr:uid="{00000000-0005-0000-0000-0000C4740000}"/>
    <cellStyle name="Notas 2 2 6 3 2" xfId="29879" xr:uid="{00000000-0005-0000-0000-0000C5740000}"/>
    <cellStyle name="Notas 2 2 6 3 2 10" xfId="29880" xr:uid="{00000000-0005-0000-0000-0000C6740000}"/>
    <cellStyle name="Notas 2 2 6 3 2 11" xfId="29881" xr:uid="{00000000-0005-0000-0000-0000C7740000}"/>
    <cellStyle name="Notas 2 2 6 3 2 12" xfId="29882" xr:uid="{00000000-0005-0000-0000-0000C8740000}"/>
    <cellStyle name="Notas 2 2 6 3 2 13" xfId="29883" xr:uid="{00000000-0005-0000-0000-0000C9740000}"/>
    <cellStyle name="Notas 2 2 6 3 2 14" xfId="29884" xr:uid="{00000000-0005-0000-0000-0000CA740000}"/>
    <cellStyle name="Notas 2 2 6 3 2 2" xfId="29885" xr:uid="{00000000-0005-0000-0000-0000CB740000}"/>
    <cellStyle name="Notas 2 2 6 3 2 2 2" xfId="29886" xr:uid="{00000000-0005-0000-0000-0000CC740000}"/>
    <cellStyle name="Notas 2 2 6 3 2 2 3" xfId="29887" xr:uid="{00000000-0005-0000-0000-0000CD740000}"/>
    <cellStyle name="Notas 2 2 6 3 2 2 4" xfId="29888" xr:uid="{00000000-0005-0000-0000-0000CE740000}"/>
    <cellStyle name="Notas 2 2 6 3 2 2 5" xfId="29889" xr:uid="{00000000-0005-0000-0000-0000CF740000}"/>
    <cellStyle name="Notas 2 2 6 3 2 2 6" xfId="29890" xr:uid="{00000000-0005-0000-0000-0000D0740000}"/>
    <cellStyle name="Notas 2 2 6 3 2 2 7" xfId="29891" xr:uid="{00000000-0005-0000-0000-0000D1740000}"/>
    <cellStyle name="Notas 2 2 6 3 2 3" xfId="29892" xr:uid="{00000000-0005-0000-0000-0000D2740000}"/>
    <cellStyle name="Notas 2 2 6 3 2 3 2" xfId="29893" xr:uid="{00000000-0005-0000-0000-0000D3740000}"/>
    <cellStyle name="Notas 2 2 6 3 2 3 3" xfId="29894" xr:uid="{00000000-0005-0000-0000-0000D4740000}"/>
    <cellStyle name="Notas 2 2 6 3 2 3 4" xfId="29895" xr:uid="{00000000-0005-0000-0000-0000D5740000}"/>
    <cellStyle name="Notas 2 2 6 3 2 3 5" xfId="29896" xr:uid="{00000000-0005-0000-0000-0000D6740000}"/>
    <cellStyle name="Notas 2 2 6 3 2 3 6" xfId="29897" xr:uid="{00000000-0005-0000-0000-0000D7740000}"/>
    <cellStyle name="Notas 2 2 6 3 2 4" xfId="29898" xr:uid="{00000000-0005-0000-0000-0000D8740000}"/>
    <cellStyle name="Notas 2 2 6 3 2 4 2" xfId="29899" xr:uid="{00000000-0005-0000-0000-0000D9740000}"/>
    <cellStyle name="Notas 2 2 6 3 2 4 3" xfId="29900" xr:uid="{00000000-0005-0000-0000-0000DA740000}"/>
    <cellStyle name="Notas 2 2 6 3 2 4 4" xfId="29901" xr:uid="{00000000-0005-0000-0000-0000DB740000}"/>
    <cellStyle name="Notas 2 2 6 3 2 4 5" xfId="29902" xr:uid="{00000000-0005-0000-0000-0000DC740000}"/>
    <cellStyle name="Notas 2 2 6 3 2 4 6" xfId="29903" xr:uid="{00000000-0005-0000-0000-0000DD740000}"/>
    <cellStyle name="Notas 2 2 6 3 2 5" xfId="29904" xr:uid="{00000000-0005-0000-0000-0000DE740000}"/>
    <cellStyle name="Notas 2 2 6 3 2 5 2" xfId="29905" xr:uid="{00000000-0005-0000-0000-0000DF740000}"/>
    <cellStyle name="Notas 2 2 6 3 2 5 3" xfId="29906" xr:uid="{00000000-0005-0000-0000-0000E0740000}"/>
    <cellStyle name="Notas 2 2 6 3 2 5 4" xfId="29907" xr:uid="{00000000-0005-0000-0000-0000E1740000}"/>
    <cellStyle name="Notas 2 2 6 3 2 5 5" xfId="29908" xr:uid="{00000000-0005-0000-0000-0000E2740000}"/>
    <cellStyle name="Notas 2 2 6 3 2 5 6" xfId="29909" xr:uid="{00000000-0005-0000-0000-0000E3740000}"/>
    <cellStyle name="Notas 2 2 6 3 2 6" xfId="29910" xr:uid="{00000000-0005-0000-0000-0000E4740000}"/>
    <cellStyle name="Notas 2 2 6 3 2 6 2" xfId="29911" xr:uid="{00000000-0005-0000-0000-0000E5740000}"/>
    <cellStyle name="Notas 2 2 6 3 2 6 3" xfId="29912" xr:uid="{00000000-0005-0000-0000-0000E6740000}"/>
    <cellStyle name="Notas 2 2 6 3 2 6 4" xfId="29913" xr:uid="{00000000-0005-0000-0000-0000E7740000}"/>
    <cellStyle name="Notas 2 2 6 3 2 6 5" xfId="29914" xr:uid="{00000000-0005-0000-0000-0000E8740000}"/>
    <cellStyle name="Notas 2 2 6 3 2 6 6" xfId="29915" xr:uid="{00000000-0005-0000-0000-0000E9740000}"/>
    <cellStyle name="Notas 2 2 6 3 2 7" xfId="29916" xr:uid="{00000000-0005-0000-0000-0000EA740000}"/>
    <cellStyle name="Notas 2 2 6 3 2 7 2" xfId="29917" xr:uid="{00000000-0005-0000-0000-0000EB740000}"/>
    <cellStyle name="Notas 2 2 6 3 2 7 3" xfId="29918" xr:uid="{00000000-0005-0000-0000-0000EC740000}"/>
    <cellStyle name="Notas 2 2 6 3 2 7 4" xfId="29919" xr:uid="{00000000-0005-0000-0000-0000ED740000}"/>
    <cellStyle name="Notas 2 2 6 3 2 7 5" xfId="29920" xr:uid="{00000000-0005-0000-0000-0000EE740000}"/>
    <cellStyle name="Notas 2 2 6 3 2 7 6" xfId="29921" xr:uid="{00000000-0005-0000-0000-0000EF740000}"/>
    <cellStyle name="Notas 2 2 6 3 2 8" xfId="29922" xr:uid="{00000000-0005-0000-0000-0000F0740000}"/>
    <cellStyle name="Notas 2 2 6 3 2 8 2" xfId="29923" xr:uid="{00000000-0005-0000-0000-0000F1740000}"/>
    <cellStyle name="Notas 2 2 6 3 2 8 3" xfId="29924" xr:uid="{00000000-0005-0000-0000-0000F2740000}"/>
    <cellStyle name="Notas 2 2 6 3 2 8 4" xfId="29925" xr:uid="{00000000-0005-0000-0000-0000F3740000}"/>
    <cellStyle name="Notas 2 2 6 3 2 8 5" xfId="29926" xr:uid="{00000000-0005-0000-0000-0000F4740000}"/>
    <cellStyle name="Notas 2 2 6 3 2 8 6" xfId="29927" xr:uid="{00000000-0005-0000-0000-0000F5740000}"/>
    <cellStyle name="Notas 2 2 6 3 2 9" xfId="29928" xr:uid="{00000000-0005-0000-0000-0000F6740000}"/>
    <cellStyle name="Notas 2 2 6 3 20" xfId="29929" xr:uid="{00000000-0005-0000-0000-0000F7740000}"/>
    <cellStyle name="Notas 2 2 6 3 3" xfId="29930" xr:uid="{00000000-0005-0000-0000-0000F8740000}"/>
    <cellStyle name="Notas 2 2 6 3 3 10" xfId="29931" xr:uid="{00000000-0005-0000-0000-0000F9740000}"/>
    <cellStyle name="Notas 2 2 6 3 3 11" xfId="29932" xr:uid="{00000000-0005-0000-0000-0000FA740000}"/>
    <cellStyle name="Notas 2 2 6 3 3 12" xfId="29933" xr:uid="{00000000-0005-0000-0000-0000FB740000}"/>
    <cellStyle name="Notas 2 2 6 3 3 13" xfId="29934" xr:uid="{00000000-0005-0000-0000-0000FC740000}"/>
    <cellStyle name="Notas 2 2 6 3 3 14" xfId="29935" xr:uid="{00000000-0005-0000-0000-0000FD740000}"/>
    <cellStyle name="Notas 2 2 6 3 3 2" xfId="29936" xr:uid="{00000000-0005-0000-0000-0000FE740000}"/>
    <cellStyle name="Notas 2 2 6 3 3 2 2" xfId="29937" xr:uid="{00000000-0005-0000-0000-0000FF740000}"/>
    <cellStyle name="Notas 2 2 6 3 3 2 3" xfId="29938" xr:uid="{00000000-0005-0000-0000-000000750000}"/>
    <cellStyle name="Notas 2 2 6 3 3 2 4" xfId="29939" xr:uid="{00000000-0005-0000-0000-000001750000}"/>
    <cellStyle name="Notas 2 2 6 3 3 2 5" xfId="29940" xr:uid="{00000000-0005-0000-0000-000002750000}"/>
    <cellStyle name="Notas 2 2 6 3 3 2 6" xfId="29941" xr:uid="{00000000-0005-0000-0000-000003750000}"/>
    <cellStyle name="Notas 2 2 6 3 3 3" xfId="29942" xr:uid="{00000000-0005-0000-0000-000004750000}"/>
    <cellStyle name="Notas 2 2 6 3 3 3 2" xfId="29943" xr:uid="{00000000-0005-0000-0000-000005750000}"/>
    <cellStyle name="Notas 2 2 6 3 3 3 3" xfId="29944" xr:uid="{00000000-0005-0000-0000-000006750000}"/>
    <cellStyle name="Notas 2 2 6 3 3 3 4" xfId="29945" xr:uid="{00000000-0005-0000-0000-000007750000}"/>
    <cellStyle name="Notas 2 2 6 3 3 3 5" xfId="29946" xr:uid="{00000000-0005-0000-0000-000008750000}"/>
    <cellStyle name="Notas 2 2 6 3 3 3 6" xfId="29947" xr:uid="{00000000-0005-0000-0000-000009750000}"/>
    <cellStyle name="Notas 2 2 6 3 3 4" xfId="29948" xr:uid="{00000000-0005-0000-0000-00000A750000}"/>
    <cellStyle name="Notas 2 2 6 3 3 4 2" xfId="29949" xr:uid="{00000000-0005-0000-0000-00000B750000}"/>
    <cellStyle name="Notas 2 2 6 3 3 4 3" xfId="29950" xr:uid="{00000000-0005-0000-0000-00000C750000}"/>
    <cellStyle name="Notas 2 2 6 3 3 4 4" xfId="29951" xr:uid="{00000000-0005-0000-0000-00000D750000}"/>
    <cellStyle name="Notas 2 2 6 3 3 4 5" xfId="29952" xr:uid="{00000000-0005-0000-0000-00000E750000}"/>
    <cellStyle name="Notas 2 2 6 3 3 4 6" xfId="29953" xr:uid="{00000000-0005-0000-0000-00000F750000}"/>
    <cellStyle name="Notas 2 2 6 3 3 5" xfId="29954" xr:uid="{00000000-0005-0000-0000-000010750000}"/>
    <cellStyle name="Notas 2 2 6 3 3 5 2" xfId="29955" xr:uid="{00000000-0005-0000-0000-000011750000}"/>
    <cellStyle name="Notas 2 2 6 3 3 5 3" xfId="29956" xr:uid="{00000000-0005-0000-0000-000012750000}"/>
    <cellStyle name="Notas 2 2 6 3 3 5 4" xfId="29957" xr:uid="{00000000-0005-0000-0000-000013750000}"/>
    <cellStyle name="Notas 2 2 6 3 3 5 5" xfId="29958" xr:uid="{00000000-0005-0000-0000-000014750000}"/>
    <cellStyle name="Notas 2 2 6 3 3 5 6" xfId="29959" xr:uid="{00000000-0005-0000-0000-000015750000}"/>
    <cellStyle name="Notas 2 2 6 3 3 6" xfId="29960" xr:uid="{00000000-0005-0000-0000-000016750000}"/>
    <cellStyle name="Notas 2 2 6 3 3 6 2" xfId="29961" xr:uid="{00000000-0005-0000-0000-000017750000}"/>
    <cellStyle name="Notas 2 2 6 3 3 6 3" xfId="29962" xr:uid="{00000000-0005-0000-0000-000018750000}"/>
    <cellStyle name="Notas 2 2 6 3 3 6 4" xfId="29963" xr:uid="{00000000-0005-0000-0000-000019750000}"/>
    <cellStyle name="Notas 2 2 6 3 3 6 5" xfId="29964" xr:uid="{00000000-0005-0000-0000-00001A750000}"/>
    <cellStyle name="Notas 2 2 6 3 3 6 6" xfId="29965" xr:uid="{00000000-0005-0000-0000-00001B750000}"/>
    <cellStyle name="Notas 2 2 6 3 3 7" xfId="29966" xr:uid="{00000000-0005-0000-0000-00001C750000}"/>
    <cellStyle name="Notas 2 2 6 3 3 7 2" xfId="29967" xr:uid="{00000000-0005-0000-0000-00001D750000}"/>
    <cellStyle name="Notas 2 2 6 3 3 7 3" xfId="29968" xr:uid="{00000000-0005-0000-0000-00001E750000}"/>
    <cellStyle name="Notas 2 2 6 3 3 7 4" xfId="29969" xr:uid="{00000000-0005-0000-0000-00001F750000}"/>
    <cellStyle name="Notas 2 2 6 3 3 7 5" xfId="29970" xr:uid="{00000000-0005-0000-0000-000020750000}"/>
    <cellStyle name="Notas 2 2 6 3 3 7 6" xfId="29971" xr:uid="{00000000-0005-0000-0000-000021750000}"/>
    <cellStyle name="Notas 2 2 6 3 3 8" xfId="29972" xr:uid="{00000000-0005-0000-0000-000022750000}"/>
    <cellStyle name="Notas 2 2 6 3 3 8 2" xfId="29973" xr:uid="{00000000-0005-0000-0000-000023750000}"/>
    <cellStyle name="Notas 2 2 6 3 3 8 3" xfId="29974" xr:uid="{00000000-0005-0000-0000-000024750000}"/>
    <cellStyle name="Notas 2 2 6 3 3 8 4" xfId="29975" xr:uid="{00000000-0005-0000-0000-000025750000}"/>
    <cellStyle name="Notas 2 2 6 3 3 8 5" xfId="29976" xr:uid="{00000000-0005-0000-0000-000026750000}"/>
    <cellStyle name="Notas 2 2 6 3 3 8 6" xfId="29977" xr:uid="{00000000-0005-0000-0000-000027750000}"/>
    <cellStyle name="Notas 2 2 6 3 3 9" xfId="29978" xr:uid="{00000000-0005-0000-0000-000028750000}"/>
    <cellStyle name="Notas 2 2 6 3 4" xfId="29979" xr:uid="{00000000-0005-0000-0000-000029750000}"/>
    <cellStyle name="Notas 2 2 6 3 4 10" xfId="29980" xr:uid="{00000000-0005-0000-0000-00002A750000}"/>
    <cellStyle name="Notas 2 2 6 3 4 11" xfId="29981" xr:uid="{00000000-0005-0000-0000-00002B750000}"/>
    <cellStyle name="Notas 2 2 6 3 4 12" xfId="29982" xr:uid="{00000000-0005-0000-0000-00002C750000}"/>
    <cellStyle name="Notas 2 2 6 3 4 13" xfId="29983" xr:uid="{00000000-0005-0000-0000-00002D750000}"/>
    <cellStyle name="Notas 2 2 6 3 4 2" xfId="29984" xr:uid="{00000000-0005-0000-0000-00002E750000}"/>
    <cellStyle name="Notas 2 2 6 3 4 2 2" xfId="29985" xr:uid="{00000000-0005-0000-0000-00002F750000}"/>
    <cellStyle name="Notas 2 2 6 3 4 2 3" xfId="29986" xr:uid="{00000000-0005-0000-0000-000030750000}"/>
    <cellStyle name="Notas 2 2 6 3 4 2 4" xfId="29987" xr:uid="{00000000-0005-0000-0000-000031750000}"/>
    <cellStyle name="Notas 2 2 6 3 4 2 5" xfId="29988" xr:uid="{00000000-0005-0000-0000-000032750000}"/>
    <cellStyle name="Notas 2 2 6 3 4 2 6" xfId="29989" xr:uid="{00000000-0005-0000-0000-000033750000}"/>
    <cellStyle name="Notas 2 2 6 3 4 3" xfId="29990" xr:uid="{00000000-0005-0000-0000-000034750000}"/>
    <cellStyle name="Notas 2 2 6 3 4 3 2" xfId="29991" xr:uid="{00000000-0005-0000-0000-000035750000}"/>
    <cellStyle name="Notas 2 2 6 3 4 3 3" xfId="29992" xr:uid="{00000000-0005-0000-0000-000036750000}"/>
    <cellStyle name="Notas 2 2 6 3 4 3 4" xfId="29993" xr:uid="{00000000-0005-0000-0000-000037750000}"/>
    <cellStyle name="Notas 2 2 6 3 4 3 5" xfId="29994" xr:uid="{00000000-0005-0000-0000-000038750000}"/>
    <cellStyle name="Notas 2 2 6 3 4 3 6" xfId="29995" xr:uid="{00000000-0005-0000-0000-000039750000}"/>
    <cellStyle name="Notas 2 2 6 3 4 4" xfId="29996" xr:uid="{00000000-0005-0000-0000-00003A750000}"/>
    <cellStyle name="Notas 2 2 6 3 4 4 2" xfId="29997" xr:uid="{00000000-0005-0000-0000-00003B750000}"/>
    <cellStyle name="Notas 2 2 6 3 4 4 3" xfId="29998" xr:uid="{00000000-0005-0000-0000-00003C750000}"/>
    <cellStyle name="Notas 2 2 6 3 4 4 4" xfId="29999" xr:uid="{00000000-0005-0000-0000-00003D750000}"/>
    <cellStyle name="Notas 2 2 6 3 4 4 5" xfId="30000" xr:uid="{00000000-0005-0000-0000-00003E750000}"/>
    <cellStyle name="Notas 2 2 6 3 4 4 6" xfId="30001" xr:uid="{00000000-0005-0000-0000-00003F750000}"/>
    <cellStyle name="Notas 2 2 6 3 4 5" xfId="30002" xr:uid="{00000000-0005-0000-0000-000040750000}"/>
    <cellStyle name="Notas 2 2 6 3 4 5 2" xfId="30003" xr:uid="{00000000-0005-0000-0000-000041750000}"/>
    <cellStyle name="Notas 2 2 6 3 4 5 3" xfId="30004" xr:uid="{00000000-0005-0000-0000-000042750000}"/>
    <cellStyle name="Notas 2 2 6 3 4 5 4" xfId="30005" xr:uid="{00000000-0005-0000-0000-000043750000}"/>
    <cellStyle name="Notas 2 2 6 3 4 5 5" xfId="30006" xr:uid="{00000000-0005-0000-0000-000044750000}"/>
    <cellStyle name="Notas 2 2 6 3 4 5 6" xfId="30007" xr:uid="{00000000-0005-0000-0000-000045750000}"/>
    <cellStyle name="Notas 2 2 6 3 4 6" xfId="30008" xr:uid="{00000000-0005-0000-0000-000046750000}"/>
    <cellStyle name="Notas 2 2 6 3 4 6 2" xfId="30009" xr:uid="{00000000-0005-0000-0000-000047750000}"/>
    <cellStyle name="Notas 2 2 6 3 4 6 3" xfId="30010" xr:uid="{00000000-0005-0000-0000-000048750000}"/>
    <cellStyle name="Notas 2 2 6 3 4 6 4" xfId="30011" xr:uid="{00000000-0005-0000-0000-000049750000}"/>
    <cellStyle name="Notas 2 2 6 3 4 6 5" xfId="30012" xr:uid="{00000000-0005-0000-0000-00004A750000}"/>
    <cellStyle name="Notas 2 2 6 3 4 6 6" xfId="30013" xr:uid="{00000000-0005-0000-0000-00004B750000}"/>
    <cellStyle name="Notas 2 2 6 3 4 7" xfId="30014" xr:uid="{00000000-0005-0000-0000-00004C750000}"/>
    <cellStyle name="Notas 2 2 6 3 4 7 2" xfId="30015" xr:uid="{00000000-0005-0000-0000-00004D750000}"/>
    <cellStyle name="Notas 2 2 6 3 4 7 3" xfId="30016" xr:uid="{00000000-0005-0000-0000-00004E750000}"/>
    <cellStyle name="Notas 2 2 6 3 4 7 4" xfId="30017" xr:uid="{00000000-0005-0000-0000-00004F750000}"/>
    <cellStyle name="Notas 2 2 6 3 4 7 5" xfId="30018" xr:uid="{00000000-0005-0000-0000-000050750000}"/>
    <cellStyle name="Notas 2 2 6 3 4 7 6" xfId="30019" xr:uid="{00000000-0005-0000-0000-000051750000}"/>
    <cellStyle name="Notas 2 2 6 3 4 8" xfId="30020" xr:uid="{00000000-0005-0000-0000-000052750000}"/>
    <cellStyle name="Notas 2 2 6 3 4 8 2" xfId="30021" xr:uid="{00000000-0005-0000-0000-000053750000}"/>
    <cellStyle name="Notas 2 2 6 3 4 8 3" xfId="30022" xr:uid="{00000000-0005-0000-0000-000054750000}"/>
    <cellStyle name="Notas 2 2 6 3 4 8 4" xfId="30023" xr:uid="{00000000-0005-0000-0000-000055750000}"/>
    <cellStyle name="Notas 2 2 6 3 4 8 5" xfId="30024" xr:uid="{00000000-0005-0000-0000-000056750000}"/>
    <cellStyle name="Notas 2 2 6 3 4 8 6" xfId="30025" xr:uid="{00000000-0005-0000-0000-000057750000}"/>
    <cellStyle name="Notas 2 2 6 3 4 9" xfId="30026" xr:uid="{00000000-0005-0000-0000-000058750000}"/>
    <cellStyle name="Notas 2 2 6 3 5" xfId="30027" xr:uid="{00000000-0005-0000-0000-000059750000}"/>
    <cellStyle name="Notas 2 2 6 3 5 10" xfId="30028" xr:uid="{00000000-0005-0000-0000-00005A750000}"/>
    <cellStyle name="Notas 2 2 6 3 5 11" xfId="30029" xr:uid="{00000000-0005-0000-0000-00005B750000}"/>
    <cellStyle name="Notas 2 2 6 3 5 12" xfId="30030" xr:uid="{00000000-0005-0000-0000-00005C750000}"/>
    <cellStyle name="Notas 2 2 6 3 5 13" xfId="30031" xr:uid="{00000000-0005-0000-0000-00005D750000}"/>
    <cellStyle name="Notas 2 2 6 3 5 2" xfId="30032" xr:uid="{00000000-0005-0000-0000-00005E750000}"/>
    <cellStyle name="Notas 2 2 6 3 5 2 2" xfId="30033" xr:uid="{00000000-0005-0000-0000-00005F750000}"/>
    <cellStyle name="Notas 2 2 6 3 5 2 3" xfId="30034" xr:uid="{00000000-0005-0000-0000-000060750000}"/>
    <cellStyle name="Notas 2 2 6 3 5 2 4" xfId="30035" xr:uid="{00000000-0005-0000-0000-000061750000}"/>
    <cellStyle name="Notas 2 2 6 3 5 2 5" xfId="30036" xr:uid="{00000000-0005-0000-0000-000062750000}"/>
    <cellStyle name="Notas 2 2 6 3 5 2 6" xfId="30037" xr:uid="{00000000-0005-0000-0000-000063750000}"/>
    <cellStyle name="Notas 2 2 6 3 5 3" xfId="30038" xr:uid="{00000000-0005-0000-0000-000064750000}"/>
    <cellStyle name="Notas 2 2 6 3 5 3 2" xfId="30039" xr:uid="{00000000-0005-0000-0000-000065750000}"/>
    <cellStyle name="Notas 2 2 6 3 5 3 3" xfId="30040" xr:uid="{00000000-0005-0000-0000-000066750000}"/>
    <cellStyle name="Notas 2 2 6 3 5 3 4" xfId="30041" xr:uid="{00000000-0005-0000-0000-000067750000}"/>
    <cellStyle name="Notas 2 2 6 3 5 3 5" xfId="30042" xr:uid="{00000000-0005-0000-0000-000068750000}"/>
    <cellStyle name="Notas 2 2 6 3 5 3 6" xfId="30043" xr:uid="{00000000-0005-0000-0000-000069750000}"/>
    <cellStyle name="Notas 2 2 6 3 5 4" xfId="30044" xr:uid="{00000000-0005-0000-0000-00006A750000}"/>
    <cellStyle name="Notas 2 2 6 3 5 4 2" xfId="30045" xr:uid="{00000000-0005-0000-0000-00006B750000}"/>
    <cellStyle name="Notas 2 2 6 3 5 4 3" xfId="30046" xr:uid="{00000000-0005-0000-0000-00006C750000}"/>
    <cellStyle name="Notas 2 2 6 3 5 4 4" xfId="30047" xr:uid="{00000000-0005-0000-0000-00006D750000}"/>
    <cellStyle name="Notas 2 2 6 3 5 4 5" xfId="30048" xr:uid="{00000000-0005-0000-0000-00006E750000}"/>
    <cellStyle name="Notas 2 2 6 3 5 4 6" xfId="30049" xr:uid="{00000000-0005-0000-0000-00006F750000}"/>
    <cellStyle name="Notas 2 2 6 3 5 5" xfId="30050" xr:uid="{00000000-0005-0000-0000-000070750000}"/>
    <cellStyle name="Notas 2 2 6 3 5 5 2" xfId="30051" xr:uid="{00000000-0005-0000-0000-000071750000}"/>
    <cellStyle name="Notas 2 2 6 3 5 5 3" xfId="30052" xr:uid="{00000000-0005-0000-0000-000072750000}"/>
    <cellStyle name="Notas 2 2 6 3 5 5 4" xfId="30053" xr:uid="{00000000-0005-0000-0000-000073750000}"/>
    <cellStyle name="Notas 2 2 6 3 5 5 5" xfId="30054" xr:uid="{00000000-0005-0000-0000-000074750000}"/>
    <cellStyle name="Notas 2 2 6 3 5 5 6" xfId="30055" xr:uid="{00000000-0005-0000-0000-000075750000}"/>
    <cellStyle name="Notas 2 2 6 3 5 6" xfId="30056" xr:uid="{00000000-0005-0000-0000-000076750000}"/>
    <cellStyle name="Notas 2 2 6 3 5 6 2" xfId="30057" xr:uid="{00000000-0005-0000-0000-000077750000}"/>
    <cellStyle name="Notas 2 2 6 3 5 6 3" xfId="30058" xr:uid="{00000000-0005-0000-0000-000078750000}"/>
    <cellStyle name="Notas 2 2 6 3 5 6 4" xfId="30059" xr:uid="{00000000-0005-0000-0000-000079750000}"/>
    <cellStyle name="Notas 2 2 6 3 5 6 5" xfId="30060" xr:uid="{00000000-0005-0000-0000-00007A750000}"/>
    <cellStyle name="Notas 2 2 6 3 5 6 6" xfId="30061" xr:uid="{00000000-0005-0000-0000-00007B750000}"/>
    <cellStyle name="Notas 2 2 6 3 5 7" xfId="30062" xr:uid="{00000000-0005-0000-0000-00007C750000}"/>
    <cellStyle name="Notas 2 2 6 3 5 7 2" xfId="30063" xr:uid="{00000000-0005-0000-0000-00007D750000}"/>
    <cellStyle name="Notas 2 2 6 3 5 7 3" xfId="30064" xr:uid="{00000000-0005-0000-0000-00007E750000}"/>
    <cellStyle name="Notas 2 2 6 3 5 7 4" xfId="30065" xr:uid="{00000000-0005-0000-0000-00007F750000}"/>
    <cellStyle name="Notas 2 2 6 3 5 7 5" xfId="30066" xr:uid="{00000000-0005-0000-0000-000080750000}"/>
    <cellStyle name="Notas 2 2 6 3 5 7 6" xfId="30067" xr:uid="{00000000-0005-0000-0000-000081750000}"/>
    <cellStyle name="Notas 2 2 6 3 5 8" xfId="30068" xr:uid="{00000000-0005-0000-0000-000082750000}"/>
    <cellStyle name="Notas 2 2 6 3 5 8 2" xfId="30069" xr:uid="{00000000-0005-0000-0000-000083750000}"/>
    <cellStyle name="Notas 2 2 6 3 5 8 3" xfId="30070" xr:uid="{00000000-0005-0000-0000-000084750000}"/>
    <cellStyle name="Notas 2 2 6 3 5 8 4" xfId="30071" xr:uid="{00000000-0005-0000-0000-000085750000}"/>
    <cellStyle name="Notas 2 2 6 3 5 8 5" xfId="30072" xr:uid="{00000000-0005-0000-0000-000086750000}"/>
    <cellStyle name="Notas 2 2 6 3 5 8 6" xfId="30073" xr:uid="{00000000-0005-0000-0000-000087750000}"/>
    <cellStyle name="Notas 2 2 6 3 5 9" xfId="30074" xr:uid="{00000000-0005-0000-0000-000088750000}"/>
    <cellStyle name="Notas 2 2 6 3 6" xfId="30075" xr:uid="{00000000-0005-0000-0000-000089750000}"/>
    <cellStyle name="Notas 2 2 6 3 6 10" xfId="30076" xr:uid="{00000000-0005-0000-0000-00008A750000}"/>
    <cellStyle name="Notas 2 2 6 3 6 11" xfId="30077" xr:uid="{00000000-0005-0000-0000-00008B750000}"/>
    <cellStyle name="Notas 2 2 6 3 6 12" xfId="30078" xr:uid="{00000000-0005-0000-0000-00008C750000}"/>
    <cellStyle name="Notas 2 2 6 3 6 13" xfId="30079" xr:uid="{00000000-0005-0000-0000-00008D750000}"/>
    <cellStyle name="Notas 2 2 6 3 6 2" xfId="30080" xr:uid="{00000000-0005-0000-0000-00008E750000}"/>
    <cellStyle name="Notas 2 2 6 3 6 2 2" xfId="30081" xr:uid="{00000000-0005-0000-0000-00008F750000}"/>
    <cellStyle name="Notas 2 2 6 3 6 2 3" xfId="30082" xr:uid="{00000000-0005-0000-0000-000090750000}"/>
    <cellStyle name="Notas 2 2 6 3 6 2 4" xfId="30083" xr:uid="{00000000-0005-0000-0000-000091750000}"/>
    <cellStyle name="Notas 2 2 6 3 6 2 5" xfId="30084" xr:uid="{00000000-0005-0000-0000-000092750000}"/>
    <cellStyle name="Notas 2 2 6 3 6 2 6" xfId="30085" xr:uid="{00000000-0005-0000-0000-000093750000}"/>
    <cellStyle name="Notas 2 2 6 3 6 3" xfId="30086" xr:uid="{00000000-0005-0000-0000-000094750000}"/>
    <cellStyle name="Notas 2 2 6 3 6 3 2" xfId="30087" xr:uid="{00000000-0005-0000-0000-000095750000}"/>
    <cellStyle name="Notas 2 2 6 3 6 3 3" xfId="30088" xr:uid="{00000000-0005-0000-0000-000096750000}"/>
    <cellStyle name="Notas 2 2 6 3 6 3 4" xfId="30089" xr:uid="{00000000-0005-0000-0000-000097750000}"/>
    <cellStyle name="Notas 2 2 6 3 6 3 5" xfId="30090" xr:uid="{00000000-0005-0000-0000-000098750000}"/>
    <cellStyle name="Notas 2 2 6 3 6 3 6" xfId="30091" xr:uid="{00000000-0005-0000-0000-000099750000}"/>
    <cellStyle name="Notas 2 2 6 3 6 4" xfId="30092" xr:uid="{00000000-0005-0000-0000-00009A750000}"/>
    <cellStyle name="Notas 2 2 6 3 6 4 2" xfId="30093" xr:uid="{00000000-0005-0000-0000-00009B750000}"/>
    <cellStyle name="Notas 2 2 6 3 6 4 3" xfId="30094" xr:uid="{00000000-0005-0000-0000-00009C750000}"/>
    <cellStyle name="Notas 2 2 6 3 6 4 4" xfId="30095" xr:uid="{00000000-0005-0000-0000-00009D750000}"/>
    <cellStyle name="Notas 2 2 6 3 6 4 5" xfId="30096" xr:uid="{00000000-0005-0000-0000-00009E750000}"/>
    <cellStyle name="Notas 2 2 6 3 6 4 6" xfId="30097" xr:uid="{00000000-0005-0000-0000-00009F750000}"/>
    <cellStyle name="Notas 2 2 6 3 6 5" xfId="30098" xr:uid="{00000000-0005-0000-0000-0000A0750000}"/>
    <cellStyle name="Notas 2 2 6 3 6 5 2" xfId="30099" xr:uid="{00000000-0005-0000-0000-0000A1750000}"/>
    <cellStyle name="Notas 2 2 6 3 6 5 3" xfId="30100" xr:uid="{00000000-0005-0000-0000-0000A2750000}"/>
    <cellStyle name="Notas 2 2 6 3 6 5 4" xfId="30101" xr:uid="{00000000-0005-0000-0000-0000A3750000}"/>
    <cellStyle name="Notas 2 2 6 3 6 5 5" xfId="30102" xr:uid="{00000000-0005-0000-0000-0000A4750000}"/>
    <cellStyle name="Notas 2 2 6 3 6 5 6" xfId="30103" xr:uid="{00000000-0005-0000-0000-0000A5750000}"/>
    <cellStyle name="Notas 2 2 6 3 6 6" xfId="30104" xr:uid="{00000000-0005-0000-0000-0000A6750000}"/>
    <cellStyle name="Notas 2 2 6 3 6 6 2" xfId="30105" xr:uid="{00000000-0005-0000-0000-0000A7750000}"/>
    <cellStyle name="Notas 2 2 6 3 6 6 3" xfId="30106" xr:uid="{00000000-0005-0000-0000-0000A8750000}"/>
    <cellStyle name="Notas 2 2 6 3 6 6 4" xfId="30107" xr:uid="{00000000-0005-0000-0000-0000A9750000}"/>
    <cellStyle name="Notas 2 2 6 3 6 6 5" xfId="30108" xr:uid="{00000000-0005-0000-0000-0000AA750000}"/>
    <cellStyle name="Notas 2 2 6 3 6 6 6" xfId="30109" xr:uid="{00000000-0005-0000-0000-0000AB750000}"/>
    <cellStyle name="Notas 2 2 6 3 6 7" xfId="30110" xr:uid="{00000000-0005-0000-0000-0000AC750000}"/>
    <cellStyle name="Notas 2 2 6 3 6 7 2" xfId="30111" xr:uid="{00000000-0005-0000-0000-0000AD750000}"/>
    <cellStyle name="Notas 2 2 6 3 6 7 3" xfId="30112" xr:uid="{00000000-0005-0000-0000-0000AE750000}"/>
    <cellStyle name="Notas 2 2 6 3 6 7 4" xfId="30113" xr:uid="{00000000-0005-0000-0000-0000AF750000}"/>
    <cellStyle name="Notas 2 2 6 3 6 7 5" xfId="30114" xr:uid="{00000000-0005-0000-0000-0000B0750000}"/>
    <cellStyle name="Notas 2 2 6 3 6 7 6" xfId="30115" xr:uid="{00000000-0005-0000-0000-0000B1750000}"/>
    <cellStyle name="Notas 2 2 6 3 6 8" xfId="30116" xr:uid="{00000000-0005-0000-0000-0000B2750000}"/>
    <cellStyle name="Notas 2 2 6 3 6 8 2" xfId="30117" xr:uid="{00000000-0005-0000-0000-0000B3750000}"/>
    <cellStyle name="Notas 2 2 6 3 6 8 3" xfId="30118" xr:uid="{00000000-0005-0000-0000-0000B4750000}"/>
    <cellStyle name="Notas 2 2 6 3 6 8 4" xfId="30119" xr:uid="{00000000-0005-0000-0000-0000B5750000}"/>
    <cellStyle name="Notas 2 2 6 3 6 8 5" xfId="30120" xr:uid="{00000000-0005-0000-0000-0000B6750000}"/>
    <cellStyle name="Notas 2 2 6 3 6 8 6" xfId="30121" xr:uid="{00000000-0005-0000-0000-0000B7750000}"/>
    <cellStyle name="Notas 2 2 6 3 6 9" xfId="30122" xr:uid="{00000000-0005-0000-0000-0000B8750000}"/>
    <cellStyle name="Notas 2 2 6 3 7" xfId="30123" xr:uid="{00000000-0005-0000-0000-0000B9750000}"/>
    <cellStyle name="Notas 2 2 6 3 7 10" xfId="30124" xr:uid="{00000000-0005-0000-0000-0000BA750000}"/>
    <cellStyle name="Notas 2 2 6 3 7 11" xfId="30125" xr:uid="{00000000-0005-0000-0000-0000BB750000}"/>
    <cellStyle name="Notas 2 2 6 3 7 12" xfId="30126" xr:uid="{00000000-0005-0000-0000-0000BC750000}"/>
    <cellStyle name="Notas 2 2 6 3 7 13" xfId="30127" xr:uid="{00000000-0005-0000-0000-0000BD750000}"/>
    <cellStyle name="Notas 2 2 6 3 7 2" xfId="30128" xr:uid="{00000000-0005-0000-0000-0000BE750000}"/>
    <cellStyle name="Notas 2 2 6 3 7 2 2" xfId="30129" xr:uid="{00000000-0005-0000-0000-0000BF750000}"/>
    <cellStyle name="Notas 2 2 6 3 7 2 3" xfId="30130" xr:uid="{00000000-0005-0000-0000-0000C0750000}"/>
    <cellStyle name="Notas 2 2 6 3 7 2 4" xfId="30131" xr:uid="{00000000-0005-0000-0000-0000C1750000}"/>
    <cellStyle name="Notas 2 2 6 3 7 2 5" xfId="30132" xr:uid="{00000000-0005-0000-0000-0000C2750000}"/>
    <cellStyle name="Notas 2 2 6 3 7 2 6" xfId="30133" xr:uid="{00000000-0005-0000-0000-0000C3750000}"/>
    <cellStyle name="Notas 2 2 6 3 7 3" xfId="30134" xr:uid="{00000000-0005-0000-0000-0000C4750000}"/>
    <cellStyle name="Notas 2 2 6 3 7 3 2" xfId="30135" xr:uid="{00000000-0005-0000-0000-0000C5750000}"/>
    <cellStyle name="Notas 2 2 6 3 7 3 3" xfId="30136" xr:uid="{00000000-0005-0000-0000-0000C6750000}"/>
    <cellStyle name="Notas 2 2 6 3 7 3 4" xfId="30137" xr:uid="{00000000-0005-0000-0000-0000C7750000}"/>
    <cellStyle name="Notas 2 2 6 3 7 3 5" xfId="30138" xr:uid="{00000000-0005-0000-0000-0000C8750000}"/>
    <cellStyle name="Notas 2 2 6 3 7 3 6" xfId="30139" xr:uid="{00000000-0005-0000-0000-0000C9750000}"/>
    <cellStyle name="Notas 2 2 6 3 7 4" xfId="30140" xr:uid="{00000000-0005-0000-0000-0000CA750000}"/>
    <cellStyle name="Notas 2 2 6 3 7 4 2" xfId="30141" xr:uid="{00000000-0005-0000-0000-0000CB750000}"/>
    <cellStyle name="Notas 2 2 6 3 7 4 3" xfId="30142" xr:uid="{00000000-0005-0000-0000-0000CC750000}"/>
    <cellStyle name="Notas 2 2 6 3 7 4 4" xfId="30143" xr:uid="{00000000-0005-0000-0000-0000CD750000}"/>
    <cellStyle name="Notas 2 2 6 3 7 4 5" xfId="30144" xr:uid="{00000000-0005-0000-0000-0000CE750000}"/>
    <cellStyle name="Notas 2 2 6 3 7 4 6" xfId="30145" xr:uid="{00000000-0005-0000-0000-0000CF750000}"/>
    <cellStyle name="Notas 2 2 6 3 7 5" xfId="30146" xr:uid="{00000000-0005-0000-0000-0000D0750000}"/>
    <cellStyle name="Notas 2 2 6 3 7 5 2" xfId="30147" xr:uid="{00000000-0005-0000-0000-0000D1750000}"/>
    <cellStyle name="Notas 2 2 6 3 7 5 3" xfId="30148" xr:uid="{00000000-0005-0000-0000-0000D2750000}"/>
    <cellStyle name="Notas 2 2 6 3 7 5 4" xfId="30149" xr:uid="{00000000-0005-0000-0000-0000D3750000}"/>
    <cellStyle name="Notas 2 2 6 3 7 5 5" xfId="30150" xr:uid="{00000000-0005-0000-0000-0000D4750000}"/>
    <cellStyle name="Notas 2 2 6 3 7 5 6" xfId="30151" xr:uid="{00000000-0005-0000-0000-0000D5750000}"/>
    <cellStyle name="Notas 2 2 6 3 7 6" xfId="30152" xr:uid="{00000000-0005-0000-0000-0000D6750000}"/>
    <cellStyle name="Notas 2 2 6 3 7 6 2" xfId="30153" xr:uid="{00000000-0005-0000-0000-0000D7750000}"/>
    <cellStyle name="Notas 2 2 6 3 7 6 3" xfId="30154" xr:uid="{00000000-0005-0000-0000-0000D8750000}"/>
    <cellStyle name="Notas 2 2 6 3 7 6 4" xfId="30155" xr:uid="{00000000-0005-0000-0000-0000D9750000}"/>
    <cellStyle name="Notas 2 2 6 3 7 6 5" xfId="30156" xr:uid="{00000000-0005-0000-0000-0000DA750000}"/>
    <cellStyle name="Notas 2 2 6 3 7 6 6" xfId="30157" xr:uid="{00000000-0005-0000-0000-0000DB750000}"/>
    <cellStyle name="Notas 2 2 6 3 7 7" xfId="30158" xr:uid="{00000000-0005-0000-0000-0000DC750000}"/>
    <cellStyle name="Notas 2 2 6 3 7 7 2" xfId="30159" xr:uid="{00000000-0005-0000-0000-0000DD750000}"/>
    <cellStyle name="Notas 2 2 6 3 7 7 3" xfId="30160" xr:uid="{00000000-0005-0000-0000-0000DE750000}"/>
    <cellStyle name="Notas 2 2 6 3 7 7 4" xfId="30161" xr:uid="{00000000-0005-0000-0000-0000DF750000}"/>
    <cellStyle name="Notas 2 2 6 3 7 7 5" xfId="30162" xr:uid="{00000000-0005-0000-0000-0000E0750000}"/>
    <cellStyle name="Notas 2 2 6 3 7 7 6" xfId="30163" xr:uid="{00000000-0005-0000-0000-0000E1750000}"/>
    <cellStyle name="Notas 2 2 6 3 7 8" xfId="30164" xr:uid="{00000000-0005-0000-0000-0000E2750000}"/>
    <cellStyle name="Notas 2 2 6 3 7 8 2" xfId="30165" xr:uid="{00000000-0005-0000-0000-0000E3750000}"/>
    <cellStyle name="Notas 2 2 6 3 7 8 3" xfId="30166" xr:uid="{00000000-0005-0000-0000-0000E4750000}"/>
    <cellStyle name="Notas 2 2 6 3 7 8 4" xfId="30167" xr:uid="{00000000-0005-0000-0000-0000E5750000}"/>
    <cellStyle name="Notas 2 2 6 3 7 8 5" xfId="30168" xr:uid="{00000000-0005-0000-0000-0000E6750000}"/>
    <cellStyle name="Notas 2 2 6 3 7 8 6" xfId="30169" xr:uid="{00000000-0005-0000-0000-0000E7750000}"/>
    <cellStyle name="Notas 2 2 6 3 7 9" xfId="30170" xr:uid="{00000000-0005-0000-0000-0000E8750000}"/>
    <cellStyle name="Notas 2 2 6 3 8" xfId="30171" xr:uid="{00000000-0005-0000-0000-0000E9750000}"/>
    <cellStyle name="Notas 2 2 6 3 8 2" xfId="30172" xr:uid="{00000000-0005-0000-0000-0000EA750000}"/>
    <cellStyle name="Notas 2 2 6 3 8 3" xfId="30173" xr:uid="{00000000-0005-0000-0000-0000EB750000}"/>
    <cellStyle name="Notas 2 2 6 3 8 4" xfId="30174" xr:uid="{00000000-0005-0000-0000-0000EC750000}"/>
    <cellStyle name="Notas 2 2 6 3 8 5" xfId="30175" xr:uid="{00000000-0005-0000-0000-0000ED750000}"/>
    <cellStyle name="Notas 2 2 6 3 8 6" xfId="30176" xr:uid="{00000000-0005-0000-0000-0000EE750000}"/>
    <cellStyle name="Notas 2 2 6 3 9" xfId="30177" xr:uid="{00000000-0005-0000-0000-0000EF750000}"/>
    <cellStyle name="Notas 2 2 6 3 9 2" xfId="30178" xr:uid="{00000000-0005-0000-0000-0000F0750000}"/>
    <cellStyle name="Notas 2 2 6 3 9 3" xfId="30179" xr:uid="{00000000-0005-0000-0000-0000F1750000}"/>
    <cellStyle name="Notas 2 2 6 3 9 4" xfId="30180" xr:uid="{00000000-0005-0000-0000-0000F2750000}"/>
    <cellStyle name="Notas 2 2 6 3 9 5" xfId="30181" xr:uid="{00000000-0005-0000-0000-0000F3750000}"/>
    <cellStyle name="Notas 2 2 6 3 9 6" xfId="30182" xr:uid="{00000000-0005-0000-0000-0000F4750000}"/>
    <cellStyle name="Notas 2 2 6 4" xfId="30183" xr:uid="{00000000-0005-0000-0000-0000F5750000}"/>
    <cellStyle name="Notas 2 2 6 4 10" xfId="30184" xr:uid="{00000000-0005-0000-0000-0000F6750000}"/>
    <cellStyle name="Notas 2 2 6 4 11" xfId="30185" xr:uid="{00000000-0005-0000-0000-0000F7750000}"/>
    <cellStyle name="Notas 2 2 6 4 12" xfId="30186" xr:uid="{00000000-0005-0000-0000-0000F8750000}"/>
    <cellStyle name="Notas 2 2 6 4 13" xfId="30187" xr:uid="{00000000-0005-0000-0000-0000F9750000}"/>
    <cellStyle name="Notas 2 2 6 4 14" xfId="30188" xr:uid="{00000000-0005-0000-0000-0000FA750000}"/>
    <cellStyle name="Notas 2 2 6 4 15" xfId="30189" xr:uid="{00000000-0005-0000-0000-0000FB750000}"/>
    <cellStyle name="Notas 2 2 6 4 2" xfId="30190" xr:uid="{00000000-0005-0000-0000-0000FC750000}"/>
    <cellStyle name="Notas 2 2 6 4 2 10" xfId="30191" xr:uid="{00000000-0005-0000-0000-0000FD750000}"/>
    <cellStyle name="Notas 2 2 6 4 2 11" xfId="30192" xr:uid="{00000000-0005-0000-0000-0000FE750000}"/>
    <cellStyle name="Notas 2 2 6 4 2 12" xfId="30193" xr:uid="{00000000-0005-0000-0000-0000FF750000}"/>
    <cellStyle name="Notas 2 2 6 4 2 13" xfId="30194" xr:uid="{00000000-0005-0000-0000-000000760000}"/>
    <cellStyle name="Notas 2 2 6 4 2 14" xfId="30195" xr:uid="{00000000-0005-0000-0000-000001760000}"/>
    <cellStyle name="Notas 2 2 6 4 2 2" xfId="30196" xr:uid="{00000000-0005-0000-0000-000002760000}"/>
    <cellStyle name="Notas 2 2 6 4 2 2 2" xfId="30197" xr:uid="{00000000-0005-0000-0000-000003760000}"/>
    <cellStyle name="Notas 2 2 6 4 2 2 3" xfId="30198" xr:uid="{00000000-0005-0000-0000-000004760000}"/>
    <cellStyle name="Notas 2 2 6 4 2 2 4" xfId="30199" xr:uid="{00000000-0005-0000-0000-000005760000}"/>
    <cellStyle name="Notas 2 2 6 4 2 2 5" xfId="30200" xr:uid="{00000000-0005-0000-0000-000006760000}"/>
    <cellStyle name="Notas 2 2 6 4 2 2 6" xfId="30201" xr:uid="{00000000-0005-0000-0000-000007760000}"/>
    <cellStyle name="Notas 2 2 6 4 2 3" xfId="30202" xr:uid="{00000000-0005-0000-0000-000008760000}"/>
    <cellStyle name="Notas 2 2 6 4 2 3 2" xfId="30203" xr:uid="{00000000-0005-0000-0000-000009760000}"/>
    <cellStyle name="Notas 2 2 6 4 2 3 3" xfId="30204" xr:uid="{00000000-0005-0000-0000-00000A760000}"/>
    <cellStyle name="Notas 2 2 6 4 2 3 4" xfId="30205" xr:uid="{00000000-0005-0000-0000-00000B760000}"/>
    <cellStyle name="Notas 2 2 6 4 2 3 5" xfId="30206" xr:uid="{00000000-0005-0000-0000-00000C760000}"/>
    <cellStyle name="Notas 2 2 6 4 2 3 6" xfId="30207" xr:uid="{00000000-0005-0000-0000-00000D760000}"/>
    <cellStyle name="Notas 2 2 6 4 2 4" xfId="30208" xr:uid="{00000000-0005-0000-0000-00000E760000}"/>
    <cellStyle name="Notas 2 2 6 4 2 4 2" xfId="30209" xr:uid="{00000000-0005-0000-0000-00000F760000}"/>
    <cellStyle name="Notas 2 2 6 4 2 4 3" xfId="30210" xr:uid="{00000000-0005-0000-0000-000010760000}"/>
    <cellStyle name="Notas 2 2 6 4 2 4 4" xfId="30211" xr:uid="{00000000-0005-0000-0000-000011760000}"/>
    <cellStyle name="Notas 2 2 6 4 2 4 5" xfId="30212" xr:uid="{00000000-0005-0000-0000-000012760000}"/>
    <cellStyle name="Notas 2 2 6 4 2 4 6" xfId="30213" xr:uid="{00000000-0005-0000-0000-000013760000}"/>
    <cellStyle name="Notas 2 2 6 4 2 5" xfId="30214" xr:uid="{00000000-0005-0000-0000-000014760000}"/>
    <cellStyle name="Notas 2 2 6 4 2 5 2" xfId="30215" xr:uid="{00000000-0005-0000-0000-000015760000}"/>
    <cellStyle name="Notas 2 2 6 4 2 5 3" xfId="30216" xr:uid="{00000000-0005-0000-0000-000016760000}"/>
    <cellStyle name="Notas 2 2 6 4 2 5 4" xfId="30217" xr:uid="{00000000-0005-0000-0000-000017760000}"/>
    <cellStyle name="Notas 2 2 6 4 2 5 5" xfId="30218" xr:uid="{00000000-0005-0000-0000-000018760000}"/>
    <cellStyle name="Notas 2 2 6 4 2 5 6" xfId="30219" xr:uid="{00000000-0005-0000-0000-000019760000}"/>
    <cellStyle name="Notas 2 2 6 4 2 6" xfId="30220" xr:uid="{00000000-0005-0000-0000-00001A760000}"/>
    <cellStyle name="Notas 2 2 6 4 2 6 2" xfId="30221" xr:uid="{00000000-0005-0000-0000-00001B760000}"/>
    <cellStyle name="Notas 2 2 6 4 2 6 3" xfId="30222" xr:uid="{00000000-0005-0000-0000-00001C760000}"/>
    <cellStyle name="Notas 2 2 6 4 2 6 4" xfId="30223" xr:uid="{00000000-0005-0000-0000-00001D760000}"/>
    <cellStyle name="Notas 2 2 6 4 2 6 5" xfId="30224" xr:uid="{00000000-0005-0000-0000-00001E760000}"/>
    <cellStyle name="Notas 2 2 6 4 2 6 6" xfId="30225" xr:uid="{00000000-0005-0000-0000-00001F760000}"/>
    <cellStyle name="Notas 2 2 6 4 2 7" xfId="30226" xr:uid="{00000000-0005-0000-0000-000020760000}"/>
    <cellStyle name="Notas 2 2 6 4 2 7 2" xfId="30227" xr:uid="{00000000-0005-0000-0000-000021760000}"/>
    <cellStyle name="Notas 2 2 6 4 2 7 3" xfId="30228" xr:uid="{00000000-0005-0000-0000-000022760000}"/>
    <cellStyle name="Notas 2 2 6 4 2 7 4" xfId="30229" xr:uid="{00000000-0005-0000-0000-000023760000}"/>
    <cellStyle name="Notas 2 2 6 4 2 7 5" xfId="30230" xr:uid="{00000000-0005-0000-0000-000024760000}"/>
    <cellStyle name="Notas 2 2 6 4 2 7 6" xfId="30231" xr:uid="{00000000-0005-0000-0000-000025760000}"/>
    <cellStyle name="Notas 2 2 6 4 2 8" xfId="30232" xr:uid="{00000000-0005-0000-0000-000026760000}"/>
    <cellStyle name="Notas 2 2 6 4 2 8 2" xfId="30233" xr:uid="{00000000-0005-0000-0000-000027760000}"/>
    <cellStyle name="Notas 2 2 6 4 2 8 3" xfId="30234" xr:uid="{00000000-0005-0000-0000-000028760000}"/>
    <cellStyle name="Notas 2 2 6 4 2 8 4" xfId="30235" xr:uid="{00000000-0005-0000-0000-000029760000}"/>
    <cellStyle name="Notas 2 2 6 4 2 8 5" xfId="30236" xr:uid="{00000000-0005-0000-0000-00002A760000}"/>
    <cellStyle name="Notas 2 2 6 4 2 8 6" xfId="30237" xr:uid="{00000000-0005-0000-0000-00002B760000}"/>
    <cellStyle name="Notas 2 2 6 4 2 9" xfId="30238" xr:uid="{00000000-0005-0000-0000-00002C760000}"/>
    <cellStyle name="Notas 2 2 6 4 3" xfId="30239" xr:uid="{00000000-0005-0000-0000-00002D760000}"/>
    <cellStyle name="Notas 2 2 6 4 3 2" xfId="30240" xr:uid="{00000000-0005-0000-0000-00002E760000}"/>
    <cellStyle name="Notas 2 2 6 4 3 3" xfId="30241" xr:uid="{00000000-0005-0000-0000-00002F760000}"/>
    <cellStyle name="Notas 2 2 6 4 3 4" xfId="30242" xr:uid="{00000000-0005-0000-0000-000030760000}"/>
    <cellStyle name="Notas 2 2 6 4 3 5" xfId="30243" xr:uid="{00000000-0005-0000-0000-000031760000}"/>
    <cellStyle name="Notas 2 2 6 4 3 6" xfId="30244" xr:uid="{00000000-0005-0000-0000-000032760000}"/>
    <cellStyle name="Notas 2 2 6 4 3 7" xfId="30245" xr:uid="{00000000-0005-0000-0000-000033760000}"/>
    <cellStyle name="Notas 2 2 6 4 4" xfId="30246" xr:uid="{00000000-0005-0000-0000-000034760000}"/>
    <cellStyle name="Notas 2 2 6 4 4 2" xfId="30247" xr:uid="{00000000-0005-0000-0000-000035760000}"/>
    <cellStyle name="Notas 2 2 6 4 4 3" xfId="30248" xr:uid="{00000000-0005-0000-0000-000036760000}"/>
    <cellStyle name="Notas 2 2 6 4 4 4" xfId="30249" xr:uid="{00000000-0005-0000-0000-000037760000}"/>
    <cellStyle name="Notas 2 2 6 4 4 5" xfId="30250" xr:uid="{00000000-0005-0000-0000-000038760000}"/>
    <cellStyle name="Notas 2 2 6 4 4 6" xfId="30251" xr:uid="{00000000-0005-0000-0000-000039760000}"/>
    <cellStyle name="Notas 2 2 6 4 5" xfId="30252" xr:uid="{00000000-0005-0000-0000-00003A760000}"/>
    <cellStyle name="Notas 2 2 6 4 5 2" xfId="30253" xr:uid="{00000000-0005-0000-0000-00003B760000}"/>
    <cellStyle name="Notas 2 2 6 4 5 3" xfId="30254" xr:uid="{00000000-0005-0000-0000-00003C760000}"/>
    <cellStyle name="Notas 2 2 6 4 5 4" xfId="30255" xr:uid="{00000000-0005-0000-0000-00003D760000}"/>
    <cellStyle name="Notas 2 2 6 4 5 5" xfId="30256" xr:uid="{00000000-0005-0000-0000-00003E760000}"/>
    <cellStyle name="Notas 2 2 6 4 5 6" xfId="30257" xr:uid="{00000000-0005-0000-0000-00003F760000}"/>
    <cellStyle name="Notas 2 2 6 4 6" xfId="30258" xr:uid="{00000000-0005-0000-0000-000040760000}"/>
    <cellStyle name="Notas 2 2 6 4 6 2" xfId="30259" xr:uid="{00000000-0005-0000-0000-000041760000}"/>
    <cellStyle name="Notas 2 2 6 4 6 3" xfId="30260" xr:uid="{00000000-0005-0000-0000-000042760000}"/>
    <cellStyle name="Notas 2 2 6 4 6 4" xfId="30261" xr:uid="{00000000-0005-0000-0000-000043760000}"/>
    <cellStyle name="Notas 2 2 6 4 6 5" xfId="30262" xr:uid="{00000000-0005-0000-0000-000044760000}"/>
    <cellStyle name="Notas 2 2 6 4 6 6" xfId="30263" xr:uid="{00000000-0005-0000-0000-000045760000}"/>
    <cellStyle name="Notas 2 2 6 4 7" xfId="30264" xr:uid="{00000000-0005-0000-0000-000046760000}"/>
    <cellStyle name="Notas 2 2 6 4 7 2" xfId="30265" xr:uid="{00000000-0005-0000-0000-000047760000}"/>
    <cellStyle name="Notas 2 2 6 4 7 3" xfId="30266" xr:uid="{00000000-0005-0000-0000-000048760000}"/>
    <cellStyle name="Notas 2 2 6 4 7 4" xfId="30267" xr:uid="{00000000-0005-0000-0000-000049760000}"/>
    <cellStyle name="Notas 2 2 6 4 7 5" xfId="30268" xr:uid="{00000000-0005-0000-0000-00004A760000}"/>
    <cellStyle name="Notas 2 2 6 4 7 6" xfId="30269" xr:uid="{00000000-0005-0000-0000-00004B760000}"/>
    <cellStyle name="Notas 2 2 6 4 8" xfId="30270" xr:uid="{00000000-0005-0000-0000-00004C760000}"/>
    <cellStyle name="Notas 2 2 6 4 8 2" xfId="30271" xr:uid="{00000000-0005-0000-0000-00004D760000}"/>
    <cellStyle name="Notas 2 2 6 4 8 3" xfId="30272" xr:uid="{00000000-0005-0000-0000-00004E760000}"/>
    <cellStyle name="Notas 2 2 6 4 8 4" xfId="30273" xr:uid="{00000000-0005-0000-0000-00004F760000}"/>
    <cellStyle name="Notas 2 2 6 4 8 5" xfId="30274" xr:uid="{00000000-0005-0000-0000-000050760000}"/>
    <cellStyle name="Notas 2 2 6 4 8 6" xfId="30275" xr:uid="{00000000-0005-0000-0000-000051760000}"/>
    <cellStyle name="Notas 2 2 6 4 9" xfId="30276" xr:uid="{00000000-0005-0000-0000-000052760000}"/>
    <cellStyle name="Notas 2 2 6 4 9 2" xfId="30277" xr:uid="{00000000-0005-0000-0000-000053760000}"/>
    <cellStyle name="Notas 2 2 6 4 9 3" xfId="30278" xr:uid="{00000000-0005-0000-0000-000054760000}"/>
    <cellStyle name="Notas 2 2 6 4 9 4" xfId="30279" xr:uid="{00000000-0005-0000-0000-000055760000}"/>
    <cellStyle name="Notas 2 2 6 4 9 5" xfId="30280" xr:uid="{00000000-0005-0000-0000-000056760000}"/>
    <cellStyle name="Notas 2 2 6 4 9 6" xfId="30281" xr:uid="{00000000-0005-0000-0000-000057760000}"/>
    <cellStyle name="Notas 2 2 6 5" xfId="30282" xr:uid="{00000000-0005-0000-0000-000058760000}"/>
    <cellStyle name="Notas 2 2 6 5 10" xfId="30283" xr:uid="{00000000-0005-0000-0000-000059760000}"/>
    <cellStyle name="Notas 2 2 6 5 11" xfId="30284" xr:uid="{00000000-0005-0000-0000-00005A760000}"/>
    <cellStyle name="Notas 2 2 6 5 12" xfId="30285" xr:uid="{00000000-0005-0000-0000-00005B760000}"/>
    <cellStyle name="Notas 2 2 6 5 13" xfId="30286" xr:uid="{00000000-0005-0000-0000-00005C760000}"/>
    <cellStyle name="Notas 2 2 6 5 14" xfId="30287" xr:uid="{00000000-0005-0000-0000-00005D760000}"/>
    <cellStyle name="Notas 2 2 6 5 2" xfId="30288" xr:uid="{00000000-0005-0000-0000-00005E760000}"/>
    <cellStyle name="Notas 2 2 6 5 2 2" xfId="30289" xr:uid="{00000000-0005-0000-0000-00005F760000}"/>
    <cellStyle name="Notas 2 2 6 5 2 3" xfId="30290" xr:uid="{00000000-0005-0000-0000-000060760000}"/>
    <cellStyle name="Notas 2 2 6 5 2 4" xfId="30291" xr:uid="{00000000-0005-0000-0000-000061760000}"/>
    <cellStyle name="Notas 2 2 6 5 2 5" xfId="30292" xr:uid="{00000000-0005-0000-0000-000062760000}"/>
    <cellStyle name="Notas 2 2 6 5 2 6" xfId="30293" xr:uid="{00000000-0005-0000-0000-000063760000}"/>
    <cellStyle name="Notas 2 2 6 5 2 7" xfId="30294" xr:uid="{00000000-0005-0000-0000-000064760000}"/>
    <cellStyle name="Notas 2 2 6 5 3" xfId="30295" xr:uid="{00000000-0005-0000-0000-000065760000}"/>
    <cellStyle name="Notas 2 2 6 5 3 2" xfId="30296" xr:uid="{00000000-0005-0000-0000-000066760000}"/>
    <cellStyle name="Notas 2 2 6 5 3 3" xfId="30297" xr:uid="{00000000-0005-0000-0000-000067760000}"/>
    <cellStyle name="Notas 2 2 6 5 3 4" xfId="30298" xr:uid="{00000000-0005-0000-0000-000068760000}"/>
    <cellStyle name="Notas 2 2 6 5 3 5" xfId="30299" xr:uid="{00000000-0005-0000-0000-000069760000}"/>
    <cellStyle name="Notas 2 2 6 5 3 6" xfId="30300" xr:uid="{00000000-0005-0000-0000-00006A760000}"/>
    <cellStyle name="Notas 2 2 6 5 3 7" xfId="30301" xr:uid="{00000000-0005-0000-0000-00006B760000}"/>
    <cellStyle name="Notas 2 2 6 5 4" xfId="30302" xr:uid="{00000000-0005-0000-0000-00006C760000}"/>
    <cellStyle name="Notas 2 2 6 5 4 2" xfId="30303" xr:uid="{00000000-0005-0000-0000-00006D760000}"/>
    <cellStyle name="Notas 2 2 6 5 4 3" xfId="30304" xr:uid="{00000000-0005-0000-0000-00006E760000}"/>
    <cellStyle name="Notas 2 2 6 5 4 4" xfId="30305" xr:uid="{00000000-0005-0000-0000-00006F760000}"/>
    <cellStyle name="Notas 2 2 6 5 4 5" xfId="30306" xr:uid="{00000000-0005-0000-0000-000070760000}"/>
    <cellStyle name="Notas 2 2 6 5 4 6" xfId="30307" xr:uid="{00000000-0005-0000-0000-000071760000}"/>
    <cellStyle name="Notas 2 2 6 5 5" xfId="30308" xr:uid="{00000000-0005-0000-0000-000072760000}"/>
    <cellStyle name="Notas 2 2 6 5 5 2" xfId="30309" xr:uid="{00000000-0005-0000-0000-000073760000}"/>
    <cellStyle name="Notas 2 2 6 5 5 3" xfId="30310" xr:uid="{00000000-0005-0000-0000-000074760000}"/>
    <cellStyle name="Notas 2 2 6 5 5 4" xfId="30311" xr:uid="{00000000-0005-0000-0000-000075760000}"/>
    <cellStyle name="Notas 2 2 6 5 5 5" xfId="30312" xr:uid="{00000000-0005-0000-0000-000076760000}"/>
    <cellStyle name="Notas 2 2 6 5 5 6" xfId="30313" xr:uid="{00000000-0005-0000-0000-000077760000}"/>
    <cellStyle name="Notas 2 2 6 5 6" xfId="30314" xr:uid="{00000000-0005-0000-0000-000078760000}"/>
    <cellStyle name="Notas 2 2 6 5 6 2" xfId="30315" xr:uid="{00000000-0005-0000-0000-000079760000}"/>
    <cellStyle name="Notas 2 2 6 5 6 3" xfId="30316" xr:uid="{00000000-0005-0000-0000-00007A760000}"/>
    <cellStyle name="Notas 2 2 6 5 6 4" xfId="30317" xr:uid="{00000000-0005-0000-0000-00007B760000}"/>
    <cellStyle name="Notas 2 2 6 5 6 5" xfId="30318" xr:uid="{00000000-0005-0000-0000-00007C760000}"/>
    <cellStyle name="Notas 2 2 6 5 6 6" xfId="30319" xr:uid="{00000000-0005-0000-0000-00007D760000}"/>
    <cellStyle name="Notas 2 2 6 5 7" xfId="30320" xr:uid="{00000000-0005-0000-0000-00007E760000}"/>
    <cellStyle name="Notas 2 2 6 5 7 2" xfId="30321" xr:uid="{00000000-0005-0000-0000-00007F760000}"/>
    <cellStyle name="Notas 2 2 6 5 7 3" xfId="30322" xr:uid="{00000000-0005-0000-0000-000080760000}"/>
    <cellStyle name="Notas 2 2 6 5 7 4" xfId="30323" xr:uid="{00000000-0005-0000-0000-000081760000}"/>
    <cellStyle name="Notas 2 2 6 5 7 5" xfId="30324" xr:uid="{00000000-0005-0000-0000-000082760000}"/>
    <cellStyle name="Notas 2 2 6 5 7 6" xfId="30325" xr:uid="{00000000-0005-0000-0000-000083760000}"/>
    <cellStyle name="Notas 2 2 6 5 8" xfId="30326" xr:uid="{00000000-0005-0000-0000-000084760000}"/>
    <cellStyle name="Notas 2 2 6 5 8 2" xfId="30327" xr:uid="{00000000-0005-0000-0000-000085760000}"/>
    <cellStyle name="Notas 2 2 6 5 8 3" xfId="30328" xr:uid="{00000000-0005-0000-0000-000086760000}"/>
    <cellStyle name="Notas 2 2 6 5 8 4" xfId="30329" xr:uid="{00000000-0005-0000-0000-000087760000}"/>
    <cellStyle name="Notas 2 2 6 5 8 5" xfId="30330" xr:uid="{00000000-0005-0000-0000-000088760000}"/>
    <cellStyle name="Notas 2 2 6 5 8 6" xfId="30331" xr:uid="{00000000-0005-0000-0000-000089760000}"/>
    <cellStyle name="Notas 2 2 6 5 9" xfId="30332" xr:uid="{00000000-0005-0000-0000-00008A760000}"/>
    <cellStyle name="Notas 2 2 6 6" xfId="30333" xr:uid="{00000000-0005-0000-0000-00008B760000}"/>
    <cellStyle name="Notas 2 2 6 6 10" xfId="30334" xr:uid="{00000000-0005-0000-0000-00008C760000}"/>
    <cellStyle name="Notas 2 2 6 6 11" xfId="30335" xr:uid="{00000000-0005-0000-0000-00008D760000}"/>
    <cellStyle name="Notas 2 2 6 6 12" xfId="30336" xr:uid="{00000000-0005-0000-0000-00008E760000}"/>
    <cellStyle name="Notas 2 2 6 6 13" xfId="30337" xr:uid="{00000000-0005-0000-0000-00008F760000}"/>
    <cellStyle name="Notas 2 2 6 6 14" xfId="30338" xr:uid="{00000000-0005-0000-0000-000090760000}"/>
    <cellStyle name="Notas 2 2 6 6 2" xfId="30339" xr:uid="{00000000-0005-0000-0000-000091760000}"/>
    <cellStyle name="Notas 2 2 6 6 2 2" xfId="30340" xr:uid="{00000000-0005-0000-0000-000092760000}"/>
    <cellStyle name="Notas 2 2 6 6 2 3" xfId="30341" xr:uid="{00000000-0005-0000-0000-000093760000}"/>
    <cellStyle name="Notas 2 2 6 6 2 4" xfId="30342" xr:uid="{00000000-0005-0000-0000-000094760000}"/>
    <cellStyle name="Notas 2 2 6 6 2 5" xfId="30343" xr:uid="{00000000-0005-0000-0000-000095760000}"/>
    <cellStyle name="Notas 2 2 6 6 2 6" xfId="30344" xr:uid="{00000000-0005-0000-0000-000096760000}"/>
    <cellStyle name="Notas 2 2 6 6 3" xfId="30345" xr:uid="{00000000-0005-0000-0000-000097760000}"/>
    <cellStyle name="Notas 2 2 6 6 3 2" xfId="30346" xr:uid="{00000000-0005-0000-0000-000098760000}"/>
    <cellStyle name="Notas 2 2 6 6 3 3" xfId="30347" xr:uid="{00000000-0005-0000-0000-000099760000}"/>
    <cellStyle name="Notas 2 2 6 6 3 4" xfId="30348" xr:uid="{00000000-0005-0000-0000-00009A760000}"/>
    <cellStyle name="Notas 2 2 6 6 3 5" xfId="30349" xr:uid="{00000000-0005-0000-0000-00009B760000}"/>
    <cellStyle name="Notas 2 2 6 6 3 6" xfId="30350" xr:uid="{00000000-0005-0000-0000-00009C760000}"/>
    <cellStyle name="Notas 2 2 6 6 4" xfId="30351" xr:uid="{00000000-0005-0000-0000-00009D760000}"/>
    <cellStyle name="Notas 2 2 6 6 4 2" xfId="30352" xr:uid="{00000000-0005-0000-0000-00009E760000}"/>
    <cellStyle name="Notas 2 2 6 6 4 3" xfId="30353" xr:uid="{00000000-0005-0000-0000-00009F760000}"/>
    <cellStyle name="Notas 2 2 6 6 4 4" xfId="30354" xr:uid="{00000000-0005-0000-0000-0000A0760000}"/>
    <cellStyle name="Notas 2 2 6 6 4 5" xfId="30355" xr:uid="{00000000-0005-0000-0000-0000A1760000}"/>
    <cellStyle name="Notas 2 2 6 6 4 6" xfId="30356" xr:uid="{00000000-0005-0000-0000-0000A2760000}"/>
    <cellStyle name="Notas 2 2 6 6 5" xfId="30357" xr:uid="{00000000-0005-0000-0000-0000A3760000}"/>
    <cellStyle name="Notas 2 2 6 6 5 2" xfId="30358" xr:uid="{00000000-0005-0000-0000-0000A4760000}"/>
    <cellStyle name="Notas 2 2 6 6 5 3" xfId="30359" xr:uid="{00000000-0005-0000-0000-0000A5760000}"/>
    <cellStyle name="Notas 2 2 6 6 5 4" xfId="30360" xr:uid="{00000000-0005-0000-0000-0000A6760000}"/>
    <cellStyle name="Notas 2 2 6 6 5 5" xfId="30361" xr:uid="{00000000-0005-0000-0000-0000A7760000}"/>
    <cellStyle name="Notas 2 2 6 6 5 6" xfId="30362" xr:uid="{00000000-0005-0000-0000-0000A8760000}"/>
    <cellStyle name="Notas 2 2 6 6 6" xfId="30363" xr:uid="{00000000-0005-0000-0000-0000A9760000}"/>
    <cellStyle name="Notas 2 2 6 6 6 2" xfId="30364" xr:uid="{00000000-0005-0000-0000-0000AA760000}"/>
    <cellStyle name="Notas 2 2 6 6 6 3" xfId="30365" xr:uid="{00000000-0005-0000-0000-0000AB760000}"/>
    <cellStyle name="Notas 2 2 6 6 6 4" xfId="30366" xr:uid="{00000000-0005-0000-0000-0000AC760000}"/>
    <cellStyle name="Notas 2 2 6 6 6 5" xfId="30367" xr:uid="{00000000-0005-0000-0000-0000AD760000}"/>
    <cellStyle name="Notas 2 2 6 6 6 6" xfId="30368" xr:uid="{00000000-0005-0000-0000-0000AE760000}"/>
    <cellStyle name="Notas 2 2 6 6 7" xfId="30369" xr:uid="{00000000-0005-0000-0000-0000AF760000}"/>
    <cellStyle name="Notas 2 2 6 6 7 2" xfId="30370" xr:uid="{00000000-0005-0000-0000-0000B0760000}"/>
    <cellStyle name="Notas 2 2 6 6 7 3" xfId="30371" xr:uid="{00000000-0005-0000-0000-0000B1760000}"/>
    <cellStyle name="Notas 2 2 6 6 7 4" xfId="30372" xr:uid="{00000000-0005-0000-0000-0000B2760000}"/>
    <cellStyle name="Notas 2 2 6 6 7 5" xfId="30373" xr:uid="{00000000-0005-0000-0000-0000B3760000}"/>
    <cellStyle name="Notas 2 2 6 6 7 6" xfId="30374" xr:uid="{00000000-0005-0000-0000-0000B4760000}"/>
    <cellStyle name="Notas 2 2 6 6 8" xfId="30375" xr:uid="{00000000-0005-0000-0000-0000B5760000}"/>
    <cellStyle name="Notas 2 2 6 6 8 2" xfId="30376" xr:uid="{00000000-0005-0000-0000-0000B6760000}"/>
    <cellStyle name="Notas 2 2 6 6 8 3" xfId="30377" xr:uid="{00000000-0005-0000-0000-0000B7760000}"/>
    <cellStyle name="Notas 2 2 6 6 8 4" xfId="30378" xr:uid="{00000000-0005-0000-0000-0000B8760000}"/>
    <cellStyle name="Notas 2 2 6 6 8 5" xfId="30379" xr:uid="{00000000-0005-0000-0000-0000B9760000}"/>
    <cellStyle name="Notas 2 2 6 6 8 6" xfId="30380" xr:uid="{00000000-0005-0000-0000-0000BA760000}"/>
    <cellStyle name="Notas 2 2 6 6 9" xfId="30381" xr:uid="{00000000-0005-0000-0000-0000BB760000}"/>
    <cellStyle name="Notas 2 2 6 7" xfId="30382" xr:uid="{00000000-0005-0000-0000-0000BC760000}"/>
    <cellStyle name="Notas 2 2 6 7 10" xfId="30383" xr:uid="{00000000-0005-0000-0000-0000BD760000}"/>
    <cellStyle name="Notas 2 2 6 7 11" xfId="30384" xr:uid="{00000000-0005-0000-0000-0000BE760000}"/>
    <cellStyle name="Notas 2 2 6 7 12" xfId="30385" xr:uid="{00000000-0005-0000-0000-0000BF760000}"/>
    <cellStyle name="Notas 2 2 6 7 13" xfId="30386" xr:uid="{00000000-0005-0000-0000-0000C0760000}"/>
    <cellStyle name="Notas 2 2 6 7 14" xfId="30387" xr:uid="{00000000-0005-0000-0000-0000C1760000}"/>
    <cellStyle name="Notas 2 2 6 7 2" xfId="30388" xr:uid="{00000000-0005-0000-0000-0000C2760000}"/>
    <cellStyle name="Notas 2 2 6 7 2 2" xfId="30389" xr:uid="{00000000-0005-0000-0000-0000C3760000}"/>
    <cellStyle name="Notas 2 2 6 7 2 3" xfId="30390" xr:uid="{00000000-0005-0000-0000-0000C4760000}"/>
    <cellStyle name="Notas 2 2 6 7 2 4" xfId="30391" xr:uid="{00000000-0005-0000-0000-0000C5760000}"/>
    <cellStyle name="Notas 2 2 6 7 2 5" xfId="30392" xr:uid="{00000000-0005-0000-0000-0000C6760000}"/>
    <cellStyle name="Notas 2 2 6 7 2 6" xfId="30393" xr:uid="{00000000-0005-0000-0000-0000C7760000}"/>
    <cellStyle name="Notas 2 2 6 7 2 7" xfId="30394" xr:uid="{00000000-0005-0000-0000-0000C8760000}"/>
    <cellStyle name="Notas 2 2 6 7 3" xfId="30395" xr:uid="{00000000-0005-0000-0000-0000C9760000}"/>
    <cellStyle name="Notas 2 2 6 7 3 2" xfId="30396" xr:uid="{00000000-0005-0000-0000-0000CA760000}"/>
    <cellStyle name="Notas 2 2 6 7 3 3" xfId="30397" xr:uid="{00000000-0005-0000-0000-0000CB760000}"/>
    <cellStyle name="Notas 2 2 6 7 3 4" xfId="30398" xr:uid="{00000000-0005-0000-0000-0000CC760000}"/>
    <cellStyle name="Notas 2 2 6 7 3 5" xfId="30399" xr:uid="{00000000-0005-0000-0000-0000CD760000}"/>
    <cellStyle name="Notas 2 2 6 7 3 6" xfId="30400" xr:uid="{00000000-0005-0000-0000-0000CE760000}"/>
    <cellStyle name="Notas 2 2 6 7 4" xfId="30401" xr:uid="{00000000-0005-0000-0000-0000CF760000}"/>
    <cellStyle name="Notas 2 2 6 7 4 2" xfId="30402" xr:uid="{00000000-0005-0000-0000-0000D0760000}"/>
    <cellStyle name="Notas 2 2 6 7 4 3" xfId="30403" xr:uid="{00000000-0005-0000-0000-0000D1760000}"/>
    <cellStyle name="Notas 2 2 6 7 4 4" xfId="30404" xr:uid="{00000000-0005-0000-0000-0000D2760000}"/>
    <cellStyle name="Notas 2 2 6 7 4 5" xfId="30405" xr:uid="{00000000-0005-0000-0000-0000D3760000}"/>
    <cellStyle name="Notas 2 2 6 7 4 6" xfId="30406" xr:uid="{00000000-0005-0000-0000-0000D4760000}"/>
    <cellStyle name="Notas 2 2 6 7 5" xfId="30407" xr:uid="{00000000-0005-0000-0000-0000D5760000}"/>
    <cellStyle name="Notas 2 2 6 7 5 2" xfId="30408" xr:uid="{00000000-0005-0000-0000-0000D6760000}"/>
    <cellStyle name="Notas 2 2 6 7 5 3" xfId="30409" xr:uid="{00000000-0005-0000-0000-0000D7760000}"/>
    <cellStyle name="Notas 2 2 6 7 5 4" xfId="30410" xr:uid="{00000000-0005-0000-0000-0000D8760000}"/>
    <cellStyle name="Notas 2 2 6 7 5 5" xfId="30411" xr:uid="{00000000-0005-0000-0000-0000D9760000}"/>
    <cellStyle name="Notas 2 2 6 7 5 6" xfId="30412" xr:uid="{00000000-0005-0000-0000-0000DA760000}"/>
    <cellStyle name="Notas 2 2 6 7 6" xfId="30413" xr:uid="{00000000-0005-0000-0000-0000DB760000}"/>
    <cellStyle name="Notas 2 2 6 7 6 2" xfId="30414" xr:uid="{00000000-0005-0000-0000-0000DC760000}"/>
    <cellStyle name="Notas 2 2 6 7 6 3" xfId="30415" xr:uid="{00000000-0005-0000-0000-0000DD760000}"/>
    <cellStyle name="Notas 2 2 6 7 6 4" xfId="30416" xr:uid="{00000000-0005-0000-0000-0000DE760000}"/>
    <cellStyle name="Notas 2 2 6 7 6 5" xfId="30417" xr:uid="{00000000-0005-0000-0000-0000DF760000}"/>
    <cellStyle name="Notas 2 2 6 7 6 6" xfId="30418" xr:uid="{00000000-0005-0000-0000-0000E0760000}"/>
    <cellStyle name="Notas 2 2 6 7 7" xfId="30419" xr:uid="{00000000-0005-0000-0000-0000E1760000}"/>
    <cellStyle name="Notas 2 2 6 7 7 2" xfId="30420" xr:uid="{00000000-0005-0000-0000-0000E2760000}"/>
    <cellStyle name="Notas 2 2 6 7 7 3" xfId="30421" xr:uid="{00000000-0005-0000-0000-0000E3760000}"/>
    <cellStyle name="Notas 2 2 6 7 7 4" xfId="30422" xr:uid="{00000000-0005-0000-0000-0000E4760000}"/>
    <cellStyle name="Notas 2 2 6 7 7 5" xfId="30423" xr:uid="{00000000-0005-0000-0000-0000E5760000}"/>
    <cellStyle name="Notas 2 2 6 7 7 6" xfId="30424" xr:uid="{00000000-0005-0000-0000-0000E6760000}"/>
    <cellStyle name="Notas 2 2 6 7 8" xfId="30425" xr:uid="{00000000-0005-0000-0000-0000E7760000}"/>
    <cellStyle name="Notas 2 2 6 7 8 2" xfId="30426" xr:uid="{00000000-0005-0000-0000-0000E8760000}"/>
    <cellStyle name="Notas 2 2 6 7 8 3" xfId="30427" xr:uid="{00000000-0005-0000-0000-0000E9760000}"/>
    <cellStyle name="Notas 2 2 6 7 8 4" xfId="30428" xr:uid="{00000000-0005-0000-0000-0000EA760000}"/>
    <cellStyle name="Notas 2 2 6 7 8 5" xfId="30429" xr:uid="{00000000-0005-0000-0000-0000EB760000}"/>
    <cellStyle name="Notas 2 2 6 7 8 6" xfId="30430" xr:uid="{00000000-0005-0000-0000-0000EC760000}"/>
    <cellStyle name="Notas 2 2 6 7 9" xfId="30431" xr:uid="{00000000-0005-0000-0000-0000ED760000}"/>
    <cellStyle name="Notas 2 2 6 8" xfId="30432" xr:uid="{00000000-0005-0000-0000-0000EE760000}"/>
    <cellStyle name="Notas 2 2 6 8 10" xfId="30433" xr:uid="{00000000-0005-0000-0000-0000EF760000}"/>
    <cellStyle name="Notas 2 2 6 8 11" xfId="30434" xr:uid="{00000000-0005-0000-0000-0000F0760000}"/>
    <cellStyle name="Notas 2 2 6 8 12" xfId="30435" xr:uid="{00000000-0005-0000-0000-0000F1760000}"/>
    <cellStyle name="Notas 2 2 6 8 13" xfId="30436" xr:uid="{00000000-0005-0000-0000-0000F2760000}"/>
    <cellStyle name="Notas 2 2 6 8 14" xfId="30437" xr:uid="{00000000-0005-0000-0000-0000F3760000}"/>
    <cellStyle name="Notas 2 2 6 8 2" xfId="30438" xr:uid="{00000000-0005-0000-0000-0000F4760000}"/>
    <cellStyle name="Notas 2 2 6 8 2 2" xfId="30439" xr:uid="{00000000-0005-0000-0000-0000F5760000}"/>
    <cellStyle name="Notas 2 2 6 8 2 3" xfId="30440" xr:uid="{00000000-0005-0000-0000-0000F6760000}"/>
    <cellStyle name="Notas 2 2 6 8 2 4" xfId="30441" xr:uid="{00000000-0005-0000-0000-0000F7760000}"/>
    <cellStyle name="Notas 2 2 6 8 2 5" xfId="30442" xr:uid="{00000000-0005-0000-0000-0000F8760000}"/>
    <cellStyle name="Notas 2 2 6 8 2 6" xfId="30443" xr:uid="{00000000-0005-0000-0000-0000F9760000}"/>
    <cellStyle name="Notas 2 2 6 8 3" xfId="30444" xr:uid="{00000000-0005-0000-0000-0000FA760000}"/>
    <cellStyle name="Notas 2 2 6 8 3 2" xfId="30445" xr:uid="{00000000-0005-0000-0000-0000FB760000}"/>
    <cellStyle name="Notas 2 2 6 8 3 3" xfId="30446" xr:uid="{00000000-0005-0000-0000-0000FC760000}"/>
    <cellStyle name="Notas 2 2 6 8 3 4" xfId="30447" xr:uid="{00000000-0005-0000-0000-0000FD760000}"/>
    <cellStyle name="Notas 2 2 6 8 3 5" xfId="30448" xr:uid="{00000000-0005-0000-0000-0000FE760000}"/>
    <cellStyle name="Notas 2 2 6 8 3 6" xfId="30449" xr:uid="{00000000-0005-0000-0000-0000FF760000}"/>
    <cellStyle name="Notas 2 2 6 8 4" xfId="30450" xr:uid="{00000000-0005-0000-0000-000000770000}"/>
    <cellStyle name="Notas 2 2 6 8 4 2" xfId="30451" xr:uid="{00000000-0005-0000-0000-000001770000}"/>
    <cellStyle name="Notas 2 2 6 8 4 3" xfId="30452" xr:uid="{00000000-0005-0000-0000-000002770000}"/>
    <cellStyle name="Notas 2 2 6 8 4 4" xfId="30453" xr:uid="{00000000-0005-0000-0000-000003770000}"/>
    <cellStyle name="Notas 2 2 6 8 4 5" xfId="30454" xr:uid="{00000000-0005-0000-0000-000004770000}"/>
    <cellStyle name="Notas 2 2 6 8 4 6" xfId="30455" xr:uid="{00000000-0005-0000-0000-000005770000}"/>
    <cellStyle name="Notas 2 2 6 8 5" xfId="30456" xr:uid="{00000000-0005-0000-0000-000006770000}"/>
    <cellStyle name="Notas 2 2 6 8 5 2" xfId="30457" xr:uid="{00000000-0005-0000-0000-000007770000}"/>
    <cellStyle name="Notas 2 2 6 8 5 3" xfId="30458" xr:uid="{00000000-0005-0000-0000-000008770000}"/>
    <cellStyle name="Notas 2 2 6 8 5 4" xfId="30459" xr:uid="{00000000-0005-0000-0000-000009770000}"/>
    <cellStyle name="Notas 2 2 6 8 5 5" xfId="30460" xr:uid="{00000000-0005-0000-0000-00000A770000}"/>
    <cellStyle name="Notas 2 2 6 8 5 6" xfId="30461" xr:uid="{00000000-0005-0000-0000-00000B770000}"/>
    <cellStyle name="Notas 2 2 6 8 6" xfId="30462" xr:uid="{00000000-0005-0000-0000-00000C770000}"/>
    <cellStyle name="Notas 2 2 6 8 6 2" xfId="30463" xr:uid="{00000000-0005-0000-0000-00000D770000}"/>
    <cellStyle name="Notas 2 2 6 8 6 3" xfId="30464" xr:uid="{00000000-0005-0000-0000-00000E770000}"/>
    <cellStyle name="Notas 2 2 6 8 6 4" xfId="30465" xr:uid="{00000000-0005-0000-0000-00000F770000}"/>
    <cellStyle name="Notas 2 2 6 8 6 5" xfId="30466" xr:uid="{00000000-0005-0000-0000-000010770000}"/>
    <cellStyle name="Notas 2 2 6 8 6 6" xfId="30467" xr:uid="{00000000-0005-0000-0000-000011770000}"/>
    <cellStyle name="Notas 2 2 6 8 7" xfId="30468" xr:uid="{00000000-0005-0000-0000-000012770000}"/>
    <cellStyle name="Notas 2 2 6 8 7 2" xfId="30469" xr:uid="{00000000-0005-0000-0000-000013770000}"/>
    <cellStyle name="Notas 2 2 6 8 7 3" xfId="30470" xr:uid="{00000000-0005-0000-0000-000014770000}"/>
    <cellStyle name="Notas 2 2 6 8 7 4" xfId="30471" xr:uid="{00000000-0005-0000-0000-000015770000}"/>
    <cellStyle name="Notas 2 2 6 8 7 5" xfId="30472" xr:uid="{00000000-0005-0000-0000-000016770000}"/>
    <cellStyle name="Notas 2 2 6 8 7 6" xfId="30473" xr:uid="{00000000-0005-0000-0000-000017770000}"/>
    <cellStyle name="Notas 2 2 6 8 8" xfId="30474" xr:uid="{00000000-0005-0000-0000-000018770000}"/>
    <cellStyle name="Notas 2 2 6 8 8 2" xfId="30475" xr:uid="{00000000-0005-0000-0000-000019770000}"/>
    <cellStyle name="Notas 2 2 6 8 8 3" xfId="30476" xr:uid="{00000000-0005-0000-0000-00001A770000}"/>
    <cellStyle name="Notas 2 2 6 8 8 4" xfId="30477" xr:uid="{00000000-0005-0000-0000-00001B770000}"/>
    <cellStyle name="Notas 2 2 6 8 8 5" xfId="30478" xr:uid="{00000000-0005-0000-0000-00001C770000}"/>
    <cellStyle name="Notas 2 2 6 8 8 6" xfId="30479" xr:uid="{00000000-0005-0000-0000-00001D770000}"/>
    <cellStyle name="Notas 2 2 6 8 9" xfId="30480" xr:uid="{00000000-0005-0000-0000-00001E770000}"/>
    <cellStyle name="Notas 2 2 6 9" xfId="30481" xr:uid="{00000000-0005-0000-0000-00001F770000}"/>
    <cellStyle name="Notas 2 2 6 9 10" xfId="30482" xr:uid="{00000000-0005-0000-0000-000020770000}"/>
    <cellStyle name="Notas 2 2 6 9 11" xfId="30483" xr:uid="{00000000-0005-0000-0000-000021770000}"/>
    <cellStyle name="Notas 2 2 6 9 12" xfId="30484" xr:uid="{00000000-0005-0000-0000-000022770000}"/>
    <cellStyle name="Notas 2 2 6 9 13" xfId="30485" xr:uid="{00000000-0005-0000-0000-000023770000}"/>
    <cellStyle name="Notas 2 2 6 9 2" xfId="30486" xr:uid="{00000000-0005-0000-0000-000024770000}"/>
    <cellStyle name="Notas 2 2 6 9 2 2" xfId="30487" xr:uid="{00000000-0005-0000-0000-000025770000}"/>
    <cellStyle name="Notas 2 2 6 9 2 3" xfId="30488" xr:uid="{00000000-0005-0000-0000-000026770000}"/>
    <cellStyle name="Notas 2 2 6 9 2 4" xfId="30489" xr:uid="{00000000-0005-0000-0000-000027770000}"/>
    <cellStyle name="Notas 2 2 6 9 2 5" xfId="30490" xr:uid="{00000000-0005-0000-0000-000028770000}"/>
    <cellStyle name="Notas 2 2 6 9 2 6" xfId="30491" xr:uid="{00000000-0005-0000-0000-000029770000}"/>
    <cellStyle name="Notas 2 2 6 9 3" xfId="30492" xr:uid="{00000000-0005-0000-0000-00002A770000}"/>
    <cellStyle name="Notas 2 2 6 9 3 2" xfId="30493" xr:uid="{00000000-0005-0000-0000-00002B770000}"/>
    <cellStyle name="Notas 2 2 6 9 3 3" xfId="30494" xr:uid="{00000000-0005-0000-0000-00002C770000}"/>
    <cellStyle name="Notas 2 2 6 9 3 4" xfId="30495" xr:uid="{00000000-0005-0000-0000-00002D770000}"/>
    <cellStyle name="Notas 2 2 6 9 3 5" xfId="30496" xr:uid="{00000000-0005-0000-0000-00002E770000}"/>
    <cellStyle name="Notas 2 2 6 9 3 6" xfId="30497" xr:uid="{00000000-0005-0000-0000-00002F770000}"/>
    <cellStyle name="Notas 2 2 6 9 4" xfId="30498" xr:uid="{00000000-0005-0000-0000-000030770000}"/>
    <cellStyle name="Notas 2 2 6 9 4 2" xfId="30499" xr:uid="{00000000-0005-0000-0000-000031770000}"/>
    <cellStyle name="Notas 2 2 6 9 4 3" xfId="30500" xr:uid="{00000000-0005-0000-0000-000032770000}"/>
    <cellStyle name="Notas 2 2 6 9 4 4" xfId="30501" xr:uid="{00000000-0005-0000-0000-000033770000}"/>
    <cellStyle name="Notas 2 2 6 9 4 5" xfId="30502" xr:uid="{00000000-0005-0000-0000-000034770000}"/>
    <cellStyle name="Notas 2 2 6 9 4 6" xfId="30503" xr:uid="{00000000-0005-0000-0000-000035770000}"/>
    <cellStyle name="Notas 2 2 6 9 5" xfId="30504" xr:uid="{00000000-0005-0000-0000-000036770000}"/>
    <cellStyle name="Notas 2 2 6 9 5 2" xfId="30505" xr:uid="{00000000-0005-0000-0000-000037770000}"/>
    <cellStyle name="Notas 2 2 6 9 5 3" xfId="30506" xr:uid="{00000000-0005-0000-0000-000038770000}"/>
    <cellStyle name="Notas 2 2 6 9 5 4" xfId="30507" xr:uid="{00000000-0005-0000-0000-000039770000}"/>
    <cellStyle name="Notas 2 2 6 9 5 5" xfId="30508" xr:uid="{00000000-0005-0000-0000-00003A770000}"/>
    <cellStyle name="Notas 2 2 6 9 5 6" xfId="30509" xr:uid="{00000000-0005-0000-0000-00003B770000}"/>
    <cellStyle name="Notas 2 2 6 9 6" xfId="30510" xr:uid="{00000000-0005-0000-0000-00003C770000}"/>
    <cellStyle name="Notas 2 2 6 9 6 2" xfId="30511" xr:uid="{00000000-0005-0000-0000-00003D770000}"/>
    <cellStyle name="Notas 2 2 6 9 6 3" xfId="30512" xr:uid="{00000000-0005-0000-0000-00003E770000}"/>
    <cellStyle name="Notas 2 2 6 9 6 4" xfId="30513" xr:uid="{00000000-0005-0000-0000-00003F770000}"/>
    <cellStyle name="Notas 2 2 6 9 6 5" xfId="30514" xr:uid="{00000000-0005-0000-0000-000040770000}"/>
    <cellStyle name="Notas 2 2 6 9 6 6" xfId="30515" xr:uid="{00000000-0005-0000-0000-000041770000}"/>
    <cellStyle name="Notas 2 2 6 9 7" xfId="30516" xr:uid="{00000000-0005-0000-0000-000042770000}"/>
    <cellStyle name="Notas 2 2 6 9 7 2" xfId="30517" xr:uid="{00000000-0005-0000-0000-000043770000}"/>
    <cellStyle name="Notas 2 2 6 9 7 3" xfId="30518" xr:uid="{00000000-0005-0000-0000-000044770000}"/>
    <cellStyle name="Notas 2 2 6 9 7 4" xfId="30519" xr:uid="{00000000-0005-0000-0000-000045770000}"/>
    <cellStyle name="Notas 2 2 6 9 7 5" xfId="30520" xr:uid="{00000000-0005-0000-0000-000046770000}"/>
    <cellStyle name="Notas 2 2 6 9 7 6" xfId="30521" xr:uid="{00000000-0005-0000-0000-000047770000}"/>
    <cellStyle name="Notas 2 2 6 9 8" xfId="30522" xr:uid="{00000000-0005-0000-0000-000048770000}"/>
    <cellStyle name="Notas 2 2 6 9 8 2" xfId="30523" xr:uid="{00000000-0005-0000-0000-000049770000}"/>
    <cellStyle name="Notas 2 2 6 9 8 3" xfId="30524" xr:uid="{00000000-0005-0000-0000-00004A770000}"/>
    <cellStyle name="Notas 2 2 6 9 8 4" xfId="30525" xr:uid="{00000000-0005-0000-0000-00004B770000}"/>
    <cellStyle name="Notas 2 2 6 9 8 5" xfId="30526" xr:uid="{00000000-0005-0000-0000-00004C770000}"/>
    <cellStyle name="Notas 2 2 6 9 8 6" xfId="30527" xr:uid="{00000000-0005-0000-0000-00004D770000}"/>
    <cellStyle name="Notas 2 2 6 9 9" xfId="30528" xr:uid="{00000000-0005-0000-0000-00004E770000}"/>
    <cellStyle name="Notas 2 2 60" xfId="30529" xr:uid="{00000000-0005-0000-0000-00004F770000}"/>
    <cellStyle name="Notas 2 2 60 2" xfId="30530" xr:uid="{00000000-0005-0000-0000-000050770000}"/>
    <cellStyle name="Notas 2 2 61" xfId="30531" xr:uid="{00000000-0005-0000-0000-000051770000}"/>
    <cellStyle name="Notas 2 2 61 2" xfId="30532" xr:uid="{00000000-0005-0000-0000-000052770000}"/>
    <cellStyle name="Notas 2 2 61 3" xfId="30533" xr:uid="{00000000-0005-0000-0000-000053770000}"/>
    <cellStyle name="Notas 2 2 62" xfId="30534" xr:uid="{00000000-0005-0000-0000-000054770000}"/>
    <cellStyle name="Notas 2 2 62 2" xfId="30535" xr:uid="{00000000-0005-0000-0000-000055770000}"/>
    <cellStyle name="Notas 2 2 63" xfId="30536" xr:uid="{00000000-0005-0000-0000-000056770000}"/>
    <cellStyle name="Notas 2 2 64" xfId="30537" xr:uid="{00000000-0005-0000-0000-000057770000}"/>
    <cellStyle name="Notas 2 2 7" xfId="30538" xr:uid="{00000000-0005-0000-0000-000058770000}"/>
    <cellStyle name="Notas 2 2 7 10" xfId="30539" xr:uid="{00000000-0005-0000-0000-000059770000}"/>
    <cellStyle name="Notas 2 2 7 10 2" xfId="30540" xr:uid="{00000000-0005-0000-0000-00005A770000}"/>
    <cellStyle name="Notas 2 2 7 10 3" xfId="30541" xr:uid="{00000000-0005-0000-0000-00005B770000}"/>
    <cellStyle name="Notas 2 2 7 10 4" xfId="30542" xr:uid="{00000000-0005-0000-0000-00005C770000}"/>
    <cellStyle name="Notas 2 2 7 10 5" xfId="30543" xr:uid="{00000000-0005-0000-0000-00005D770000}"/>
    <cellStyle name="Notas 2 2 7 10 6" xfId="30544" xr:uid="{00000000-0005-0000-0000-00005E770000}"/>
    <cellStyle name="Notas 2 2 7 11" xfId="30545" xr:uid="{00000000-0005-0000-0000-00005F770000}"/>
    <cellStyle name="Notas 2 2 7 11 2" xfId="30546" xr:uid="{00000000-0005-0000-0000-000060770000}"/>
    <cellStyle name="Notas 2 2 7 11 3" xfId="30547" xr:uid="{00000000-0005-0000-0000-000061770000}"/>
    <cellStyle name="Notas 2 2 7 11 4" xfId="30548" xr:uid="{00000000-0005-0000-0000-000062770000}"/>
    <cellStyle name="Notas 2 2 7 11 5" xfId="30549" xr:uid="{00000000-0005-0000-0000-000063770000}"/>
    <cellStyle name="Notas 2 2 7 11 6" xfId="30550" xr:uid="{00000000-0005-0000-0000-000064770000}"/>
    <cellStyle name="Notas 2 2 7 12" xfId="30551" xr:uid="{00000000-0005-0000-0000-000065770000}"/>
    <cellStyle name="Notas 2 2 7 12 2" xfId="30552" xr:uid="{00000000-0005-0000-0000-000066770000}"/>
    <cellStyle name="Notas 2 2 7 12 3" xfId="30553" xr:uid="{00000000-0005-0000-0000-000067770000}"/>
    <cellStyle name="Notas 2 2 7 12 4" xfId="30554" xr:uid="{00000000-0005-0000-0000-000068770000}"/>
    <cellStyle name="Notas 2 2 7 12 5" xfId="30555" xr:uid="{00000000-0005-0000-0000-000069770000}"/>
    <cellStyle name="Notas 2 2 7 12 6" xfId="30556" xr:uid="{00000000-0005-0000-0000-00006A770000}"/>
    <cellStyle name="Notas 2 2 7 13" xfId="30557" xr:uid="{00000000-0005-0000-0000-00006B770000}"/>
    <cellStyle name="Notas 2 2 7 13 2" xfId="30558" xr:uid="{00000000-0005-0000-0000-00006C770000}"/>
    <cellStyle name="Notas 2 2 7 13 3" xfId="30559" xr:uid="{00000000-0005-0000-0000-00006D770000}"/>
    <cellStyle name="Notas 2 2 7 13 4" xfId="30560" xr:uid="{00000000-0005-0000-0000-00006E770000}"/>
    <cellStyle name="Notas 2 2 7 13 5" xfId="30561" xr:uid="{00000000-0005-0000-0000-00006F770000}"/>
    <cellStyle name="Notas 2 2 7 13 6" xfId="30562" xr:uid="{00000000-0005-0000-0000-000070770000}"/>
    <cellStyle name="Notas 2 2 7 14" xfId="30563" xr:uid="{00000000-0005-0000-0000-000071770000}"/>
    <cellStyle name="Notas 2 2 7 14 2" xfId="30564" xr:uid="{00000000-0005-0000-0000-000072770000}"/>
    <cellStyle name="Notas 2 2 7 14 3" xfId="30565" xr:uid="{00000000-0005-0000-0000-000073770000}"/>
    <cellStyle name="Notas 2 2 7 14 4" xfId="30566" xr:uid="{00000000-0005-0000-0000-000074770000}"/>
    <cellStyle name="Notas 2 2 7 14 5" xfId="30567" xr:uid="{00000000-0005-0000-0000-000075770000}"/>
    <cellStyle name="Notas 2 2 7 14 6" xfId="30568" xr:uid="{00000000-0005-0000-0000-000076770000}"/>
    <cellStyle name="Notas 2 2 7 15" xfId="30569" xr:uid="{00000000-0005-0000-0000-000077770000}"/>
    <cellStyle name="Notas 2 2 7 16" xfId="30570" xr:uid="{00000000-0005-0000-0000-000078770000}"/>
    <cellStyle name="Notas 2 2 7 17" xfId="30571" xr:uid="{00000000-0005-0000-0000-000079770000}"/>
    <cellStyle name="Notas 2 2 7 18" xfId="30572" xr:uid="{00000000-0005-0000-0000-00007A770000}"/>
    <cellStyle name="Notas 2 2 7 19" xfId="30573" xr:uid="{00000000-0005-0000-0000-00007B770000}"/>
    <cellStyle name="Notas 2 2 7 2" xfId="30574" xr:uid="{00000000-0005-0000-0000-00007C770000}"/>
    <cellStyle name="Notas 2 2 7 2 10" xfId="30575" xr:uid="{00000000-0005-0000-0000-00007D770000}"/>
    <cellStyle name="Notas 2 2 7 2 11" xfId="30576" xr:uid="{00000000-0005-0000-0000-00007E770000}"/>
    <cellStyle name="Notas 2 2 7 2 12" xfId="30577" xr:uid="{00000000-0005-0000-0000-00007F770000}"/>
    <cellStyle name="Notas 2 2 7 2 13" xfId="30578" xr:uid="{00000000-0005-0000-0000-000080770000}"/>
    <cellStyle name="Notas 2 2 7 2 14" xfId="30579" xr:uid="{00000000-0005-0000-0000-000081770000}"/>
    <cellStyle name="Notas 2 2 7 2 2" xfId="30580" xr:uid="{00000000-0005-0000-0000-000082770000}"/>
    <cellStyle name="Notas 2 2 7 2 2 2" xfId="30581" xr:uid="{00000000-0005-0000-0000-000083770000}"/>
    <cellStyle name="Notas 2 2 7 2 2 2 2" xfId="30582" xr:uid="{00000000-0005-0000-0000-000084770000}"/>
    <cellStyle name="Notas 2 2 7 2 2 3" xfId="30583" xr:uid="{00000000-0005-0000-0000-000085770000}"/>
    <cellStyle name="Notas 2 2 7 2 2 3 2" xfId="30584" xr:uid="{00000000-0005-0000-0000-000086770000}"/>
    <cellStyle name="Notas 2 2 7 2 2 4" xfId="30585" xr:uid="{00000000-0005-0000-0000-000087770000}"/>
    <cellStyle name="Notas 2 2 7 2 2 5" xfId="30586" xr:uid="{00000000-0005-0000-0000-000088770000}"/>
    <cellStyle name="Notas 2 2 7 2 2 6" xfId="30587" xr:uid="{00000000-0005-0000-0000-000089770000}"/>
    <cellStyle name="Notas 2 2 7 2 2 7" xfId="30588" xr:uid="{00000000-0005-0000-0000-00008A770000}"/>
    <cellStyle name="Notas 2 2 7 2 3" xfId="30589" xr:uid="{00000000-0005-0000-0000-00008B770000}"/>
    <cellStyle name="Notas 2 2 7 2 3 2" xfId="30590" xr:uid="{00000000-0005-0000-0000-00008C770000}"/>
    <cellStyle name="Notas 2 2 7 2 3 2 2" xfId="30591" xr:uid="{00000000-0005-0000-0000-00008D770000}"/>
    <cellStyle name="Notas 2 2 7 2 3 3" xfId="30592" xr:uid="{00000000-0005-0000-0000-00008E770000}"/>
    <cellStyle name="Notas 2 2 7 2 3 3 2" xfId="30593" xr:uid="{00000000-0005-0000-0000-00008F770000}"/>
    <cellStyle name="Notas 2 2 7 2 3 4" xfId="30594" xr:uid="{00000000-0005-0000-0000-000090770000}"/>
    <cellStyle name="Notas 2 2 7 2 3 4 2" xfId="30595" xr:uid="{00000000-0005-0000-0000-000091770000}"/>
    <cellStyle name="Notas 2 2 7 2 3 5" xfId="30596" xr:uid="{00000000-0005-0000-0000-000092770000}"/>
    <cellStyle name="Notas 2 2 7 2 3 6" xfId="30597" xr:uid="{00000000-0005-0000-0000-000093770000}"/>
    <cellStyle name="Notas 2 2 7 2 3 7" xfId="30598" xr:uid="{00000000-0005-0000-0000-000094770000}"/>
    <cellStyle name="Notas 2 2 7 2 4" xfId="30599" xr:uid="{00000000-0005-0000-0000-000095770000}"/>
    <cellStyle name="Notas 2 2 7 2 4 2" xfId="30600" xr:uid="{00000000-0005-0000-0000-000096770000}"/>
    <cellStyle name="Notas 2 2 7 2 4 2 2" xfId="30601" xr:uid="{00000000-0005-0000-0000-000097770000}"/>
    <cellStyle name="Notas 2 2 7 2 4 3" xfId="30602" xr:uid="{00000000-0005-0000-0000-000098770000}"/>
    <cellStyle name="Notas 2 2 7 2 4 4" xfId="30603" xr:uid="{00000000-0005-0000-0000-000099770000}"/>
    <cellStyle name="Notas 2 2 7 2 4 5" xfId="30604" xr:uid="{00000000-0005-0000-0000-00009A770000}"/>
    <cellStyle name="Notas 2 2 7 2 4 6" xfId="30605" xr:uid="{00000000-0005-0000-0000-00009B770000}"/>
    <cellStyle name="Notas 2 2 7 2 4 7" xfId="30606" xr:uid="{00000000-0005-0000-0000-00009C770000}"/>
    <cellStyle name="Notas 2 2 7 2 5" xfId="30607" xr:uid="{00000000-0005-0000-0000-00009D770000}"/>
    <cellStyle name="Notas 2 2 7 2 5 2" xfId="30608" xr:uid="{00000000-0005-0000-0000-00009E770000}"/>
    <cellStyle name="Notas 2 2 7 2 5 3" xfId="30609" xr:uid="{00000000-0005-0000-0000-00009F770000}"/>
    <cellStyle name="Notas 2 2 7 2 5 4" xfId="30610" xr:uid="{00000000-0005-0000-0000-0000A0770000}"/>
    <cellStyle name="Notas 2 2 7 2 5 5" xfId="30611" xr:uid="{00000000-0005-0000-0000-0000A1770000}"/>
    <cellStyle name="Notas 2 2 7 2 5 6" xfId="30612" xr:uid="{00000000-0005-0000-0000-0000A2770000}"/>
    <cellStyle name="Notas 2 2 7 2 5 7" xfId="30613" xr:uid="{00000000-0005-0000-0000-0000A3770000}"/>
    <cellStyle name="Notas 2 2 7 2 6" xfId="30614" xr:uid="{00000000-0005-0000-0000-0000A4770000}"/>
    <cellStyle name="Notas 2 2 7 2 6 2" xfId="30615" xr:uid="{00000000-0005-0000-0000-0000A5770000}"/>
    <cellStyle name="Notas 2 2 7 2 6 3" xfId="30616" xr:uid="{00000000-0005-0000-0000-0000A6770000}"/>
    <cellStyle name="Notas 2 2 7 2 6 4" xfId="30617" xr:uid="{00000000-0005-0000-0000-0000A7770000}"/>
    <cellStyle name="Notas 2 2 7 2 6 5" xfId="30618" xr:uid="{00000000-0005-0000-0000-0000A8770000}"/>
    <cellStyle name="Notas 2 2 7 2 6 6" xfId="30619" xr:uid="{00000000-0005-0000-0000-0000A9770000}"/>
    <cellStyle name="Notas 2 2 7 2 7" xfId="30620" xr:uid="{00000000-0005-0000-0000-0000AA770000}"/>
    <cellStyle name="Notas 2 2 7 2 7 2" xfId="30621" xr:uid="{00000000-0005-0000-0000-0000AB770000}"/>
    <cellStyle name="Notas 2 2 7 2 7 3" xfId="30622" xr:uid="{00000000-0005-0000-0000-0000AC770000}"/>
    <cellStyle name="Notas 2 2 7 2 7 4" xfId="30623" xr:uid="{00000000-0005-0000-0000-0000AD770000}"/>
    <cellStyle name="Notas 2 2 7 2 7 5" xfId="30624" xr:uid="{00000000-0005-0000-0000-0000AE770000}"/>
    <cellStyle name="Notas 2 2 7 2 7 6" xfId="30625" xr:uid="{00000000-0005-0000-0000-0000AF770000}"/>
    <cellStyle name="Notas 2 2 7 2 8" xfId="30626" xr:uid="{00000000-0005-0000-0000-0000B0770000}"/>
    <cellStyle name="Notas 2 2 7 2 8 2" xfId="30627" xr:uid="{00000000-0005-0000-0000-0000B1770000}"/>
    <cellStyle name="Notas 2 2 7 2 8 3" xfId="30628" xr:uid="{00000000-0005-0000-0000-0000B2770000}"/>
    <cellStyle name="Notas 2 2 7 2 8 4" xfId="30629" xr:uid="{00000000-0005-0000-0000-0000B3770000}"/>
    <cellStyle name="Notas 2 2 7 2 8 5" xfId="30630" xr:uid="{00000000-0005-0000-0000-0000B4770000}"/>
    <cellStyle name="Notas 2 2 7 2 8 6" xfId="30631" xr:uid="{00000000-0005-0000-0000-0000B5770000}"/>
    <cellStyle name="Notas 2 2 7 2 9" xfId="30632" xr:uid="{00000000-0005-0000-0000-0000B6770000}"/>
    <cellStyle name="Notas 2 2 7 20" xfId="30633" xr:uid="{00000000-0005-0000-0000-0000B7770000}"/>
    <cellStyle name="Notas 2 2 7 3" xfId="30634" xr:uid="{00000000-0005-0000-0000-0000B8770000}"/>
    <cellStyle name="Notas 2 2 7 3 10" xfId="30635" xr:uid="{00000000-0005-0000-0000-0000B9770000}"/>
    <cellStyle name="Notas 2 2 7 3 11" xfId="30636" xr:uid="{00000000-0005-0000-0000-0000BA770000}"/>
    <cellStyle name="Notas 2 2 7 3 12" xfId="30637" xr:uid="{00000000-0005-0000-0000-0000BB770000}"/>
    <cellStyle name="Notas 2 2 7 3 13" xfId="30638" xr:uid="{00000000-0005-0000-0000-0000BC770000}"/>
    <cellStyle name="Notas 2 2 7 3 14" xfId="30639" xr:uid="{00000000-0005-0000-0000-0000BD770000}"/>
    <cellStyle name="Notas 2 2 7 3 2" xfId="30640" xr:uid="{00000000-0005-0000-0000-0000BE770000}"/>
    <cellStyle name="Notas 2 2 7 3 2 2" xfId="30641" xr:uid="{00000000-0005-0000-0000-0000BF770000}"/>
    <cellStyle name="Notas 2 2 7 3 2 3" xfId="30642" xr:uid="{00000000-0005-0000-0000-0000C0770000}"/>
    <cellStyle name="Notas 2 2 7 3 2 4" xfId="30643" xr:uid="{00000000-0005-0000-0000-0000C1770000}"/>
    <cellStyle name="Notas 2 2 7 3 2 5" xfId="30644" xr:uid="{00000000-0005-0000-0000-0000C2770000}"/>
    <cellStyle name="Notas 2 2 7 3 2 6" xfId="30645" xr:uid="{00000000-0005-0000-0000-0000C3770000}"/>
    <cellStyle name="Notas 2 2 7 3 2 7" xfId="30646" xr:uid="{00000000-0005-0000-0000-0000C4770000}"/>
    <cellStyle name="Notas 2 2 7 3 3" xfId="30647" xr:uid="{00000000-0005-0000-0000-0000C5770000}"/>
    <cellStyle name="Notas 2 2 7 3 3 2" xfId="30648" xr:uid="{00000000-0005-0000-0000-0000C6770000}"/>
    <cellStyle name="Notas 2 2 7 3 3 3" xfId="30649" xr:uid="{00000000-0005-0000-0000-0000C7770000}"/>
    <cellStyle name="Notas 2 2 7 3 3 4" xfId="30650" xr:uid="{00000000-0005-0000-0000-0000C8770000}"/>
    <cellStyle name="Notas 2 2 7 3 3 5" xfId="30651" xr:uid="{00000000-0005-0000-0000-0000C9770000}"/>
    <cellStyle name="Notas 2 2 7 3 3 6" xfId="30652" xr:uid="{00000000-0005-0000-0000-0000CA770000}"/>
    <cellStyle name="Notas 2 2 7 3 4" xfId="30653" xr:uid="{00000000-0005-0000-0000-0000CB770000}"/>
    <cellStyle name="Notas 2 2 7 3 4 2" xfId="30654" xr:uid="{00000000-0005-0000-0000-0000CC770000}"/>
    <cellStyle name="Notas 2 2 7 3 4 3" xfId="30655" xr:uid="{00000000-0005-0000-0000-0000CD770000}"/>
    <cellStyle name="Notas 2 2 7 3 4 4" xfId="30656" xr:uid="{00000000-0005-0000-0000-0000CE770000}"/>
    <cellStyle name="Notas 2 2 7 3 4 5" xfId="30657" xr:uid="{00000000-0005-0000-0000-0000CF770000}"/>
    <cellStyle name="Notas 2 2 7 3 4 6" xfId="30658" xr:uid="{00000000-0005-0000-0000-0000D0770000}"/>
    <cellStyle name="Notas 2 2 7 3 5" xfId="30659" xr:uid="{00000000-0005-0000-0000-0000D1770000}"/>
    <cellStyle name="Notas 2 2 7 3 5 2" xfId="30660" xr:uid="{00000000-0005-0000-0000-0000D2770000}"/>
    <cellStyle name="Notas 2 2 7 3 5 3" xfId="30661" xr:uid="{00000000-0005-0000-0000-0000D3770000}"/>
    <cellStyle name="Notas 2 2 7 3 5 4" xfId="30662" xr:uid="{00000000-0005-0000-0000-0000D4770000}"/>
    <cellStyle name="Notas 2 2 7 3 5 5" xfId="30663" xr:uid="{00000000-0005-0000-0000-0000D5770000}"/>
    <cellStyle name="Notas 2 2 7 3 5 6" xfId="30664" xr:uid="{00000000-0005-0000-0000-0000D6770000}"/>
    <cellStyle name="Notas 2 2 7 3 6" xfId="30665" xr:uid="{00000000-0005-0000-0000-0000D7770000}"/>
    <cellStyle name="Notas 2 2 7 3 6 2" xfId="30666" xr:uid="{00000000-0005-0000-0000-0000D8770000}"/>
    <cellStyle name="Notas 2 2 7 3 6 3" xfId="30667" xr:uid="{00000000-0005-0000-0000-0000D9770000}"/>
    <cellStyle name="Notas 2 2 7 3 6 4" xfId="30668" xr:uid="{00000000-0005-0000-0000-0000DA770000}"/>
    <cellStyle name="Notas 2 2 7 3 6 5" xfId="30669" xr:uid="{00000000-0005-0000-0000-0000DB770000}"/>
    <cellStyle name="Notas 2 2 7 3 6 6" xfId="30670" xr:uid="{00000000-0005-0000-0000-0000DC770000}"/>
    <cellStyle name="Notas 2 2 7 3 7" xfId="30671" xr:uid="{00000000-0005-0000-0000-0000DD770000}"/>
    <cellStyle name="Notas 2 2 7 3 7 2" xfId="30672" xr:uid="{00000000-0005-0000-0000-0000DE770000}"/>
    <cellStyle name="Notas 2 2 7 3 7 3" xfId="30673" xr:uid="{00000000-0005-0000-0000-0000DF770000}"/>
    <cellStyle name="Notas 2 2 7 3 7 4" xfId="30674" xr:uid="{00000000-0005-0000-0000-0000E0770000}"/>
    <cellStyle name="Notas 2 2 7 3 7 5" xfId="30675" xr:uid="{00000000-0005-0000-0000-0000E1770000}"/>
    <cellStyle name="Notas 2 2 7 3 7 6" xfId="30676" xr:uid="{00000000-0005-0000-0000-0000E2770000}"/>
    <cellStyle name="Notas 2 2 7 3 8" xfId="30677" xr:uid="{00000000-0005-0000-0000-0000E3770000}"/>
    <cellStyle name="Notas 2 2 7 3 8 2" xfId="30678" xr:uid="{00000000-0005-0000-0000-0000E4770000}"/>
    <cellStyle name="Notas 2 2 7 3 8 3" xfId="30679" xr:uid="{00000000-0005-0000-0000-0000E5770000}"/>
    <cellStyle name="Notas 2 2 7 3 8 4" xfId="30680" xr:uid="{00000000-0005-0000-0000-0000E6770000}"/>
    <cellStyle name="Notas 2 2 7 3 8 5" xfId="30681" xr:uid="{00000000-0005-0000-0000-0000E7770000}"/>
    <cellStyle name="Notas 2 2 7 3 8 6" xfId="30682" xr:uid="{00000000-0005-0000-0000-0000E8770000}"/>
    <cellStyle name="Notas 2 2 7 3 9" xfId="30683" xr:uid="{00000000-0005-0000-0000-0000E9770000}"/>
    <cellStyle name="Notas 2 2 7 4" xfId="30684" xr:uid="{00000000-0005-0000-0000-0000EA770000}"/>
    <cellStyle name="Notas 2 2 7 4 10" xfId="30685" xr:uid="{00000000-0005-0000-0000-0000EB770000}"/>
    <cellStyle name="Notas 2 2 7 4 11" xfId="30686" xr:uid="{00000000-0005-0000-0000-0000EC770000}"/>
    <cellStyle name="Notas 2 2 7 4 12" xfId="30687" xr:uid="{00000000-0005-0000-0000-0000ED770000}"/>
    <cellStyle name="Notas 2 2 7 4 13" xfId="30688" xr:uid="{00000000-0005-0000-0000-0000EE770000}"/>
    <cellStyle name="Notas 2 2 7 4 14" xfId="30689" xr:uid="{00000000-0005-0000-0000-0000EF770000}"/>
    <cellStyle name="Notas 2 2 7 4 2" xfId="30690" xr:uid="{00000000-0005-0000-0000-0000F0770000}"/>
    <cellStyle name="Notas 2 2 7 4 2 2" xfId="30691" xr:uid="{00000000-0005-0000-0000-0000F1770000}"/>
    <cellStyle name="Notas 2 2 7 4 2 3" xfId="30692" xr:uid="{00000000-0005-0000-0000-0000F2770000}"/>
    <cellStyle name="Notas 2 2 7 4 2 4" xfId="30693" xr:uid="{00000000-0005-0000-0000-0000F3770000}"/>
    <cellStyle name="Notas 2 2 7 4 2 5" xfId="30694" xr:uid="{00000000-0005-0000-0000-0000F4770000}"/>
    <cellStyle name="Notas 2 2 7 4 2 6" xfId="30695" xr:uid="{00000000-0005-0000-0000-0000F5770000}"/>
    <cellStyle name="Notas 2 2 7 4 2 7" xfId="30696" xr:uid="{00000000-0005-0000-0000-0000F6770000}"/>
    <cellStyle name="Notas 2 2 7 4 3" xfId="30697" xr:uid="{00000000-0005-0000-0000-0000F7770000}"/>
    <cellStyle name="Notas 2 2 7 4 3 2" xfId="30698" xr:uid="{00000000-0005-0000-0000-0000F8770000}"/>
    <cellStyle name="Notas 2 2 7 4 3 3" xfId="30699" xr:uid="{00000000-0005-0000-0000-0000F9770000}"/>
    <cellStyle name="Notas 2 2 7 4 3 4" xfId="30700" xr:uid="{00000000-0005-0000-0000-0000FA770000}"/>
    <cellStyle name="Notas 2 2 7 4 3 5" xfId="30701" xr:uid="{00000000-0005-0000-0000-0000FB770000}"/>
    <cellStyle name="Notas 2 2 7 4 3 6" xfId="30702" xr:uid="{00000000-0005-0000-0000-0000FC770000}"/>
    <cellStyle name="Notas 2 2 7 4 3 7" xfId="30703" xr:uid="{00000000-0005-0000-0000-0000FD770000}"/>
    <cellStyle name="Notas 2 2 7 4 4" xfId="30704" xr:uid="{00000000-0005-0000-0000-0000FE770000}"/>
    <cellStyle name="Notas 2 2 7 4 4 2" xfId="30705" xr:uid="{00000000-0005-0000-0000-0000FF770000}"/>
    <cellStyle name="Notas 2 2 7 4 4 3" xfId="30706" xr:uid="{00000000-0005-0000-0000-000000780000}"/>
    <cellStyle name="Notas 2 2 7 4 4 4" xfId="30707" xr:uid="{00000000-0005-0000-0000-000001780000}"/>
    <cellStyle name="Notas 2 2 7 4 4 5" xfId="30708" xr:uid="{00000000-0005-0000-0000-000002780000}"/>
    <cellStyle name="Notas 2 2 7 4 4 6" xfId="30709" xr:uid="{00000000-0005-0000-0000-000003780000}"/>
    <cellStyle name="Notas 2 2 7 4 5" xfId="30710" xr:uid="{00000000-0005-0000-0000-000004780000}"/>
    <cellStyle name="Notas 2 2 7 4 5 2" xfId="30711" xr:uid="{00000000-0005-0000-0000-000005780000}"/>
    <cellStyle name="Notas 2 2 7 4 5 3" xfId="30712" xr:uid="{00000000-0005-0000-0000-000006780000}"/>
    <cellStyle name="Notas 2 2 7 4 5 4" xfId="30713" xr:uid="{00000000-0005-0000-0000-000007780000}"/>
    <cellStyle name="Notas 2 2 7 4 5 5" xfId="30714" xr:uid="{00000000-0005-0000-0000-000008780000}"/>
    <cellStyle name="Notas 2 2 7 4 5 6" xfId="30715" xr:uid="{00000000-0005-0000-0000-000009780000}"/>
    <cellStyle name="Notas 2 2 7 4 6" xfId="30716" xr:uid="{00000000-0005-0000-0000-00000A780000}"/>
    <cellStyle name="Notas 2 2 7 4 6 2" xfId="30717" xr:uid="{00000000-0005-0000-0000-00000B780000}"/>
    <cellStyle name="Notas 2 2 7 4 6 3" xfId="30718" xr:uid="{00000000-0005-0000-0000-00000C780000}"/>
    <cellStyle name="Notas 2 2 7 4 6 4" xfId="30719" xr:uid="{00000000-0005-0000-0000-00000D780000}"/>
    <cellStyle name="Notas 2 2 7 4 6 5" xfId="30720" xr:uid="{00000000-0005-0000-0000-00000E780000}"/>
    <cellStyle name="Notas 2 2 7 4 6 6" xfId="30721" xr:uid="{00000000-0005-0000-0000-00000F780000}"/>
    <cellStyle name="Notas 2 2 7 4 7" xfId="30722" xr:uid="{00000000-0005-0000-0000-000010780000}"/>
    <cellStyle name="Notas 2 2 7 4 7 2" xfId="30723" xr:uid="{00000000-0005-0000-0000-000011780000}"/>
    <cellStyle name="Notas 2 2 7 4 7 3" xfId="30724" xr:uid="{00000000-0005-0000-0000-000012780000}"/>
    <cellStyle name="Notas 2 2 7 4 7 4" xfId="30725" xr:uid="{00000000-0005-0000-0000-000013780000}"/>
    <cellStyle name="Notas 2 2 7 4 7 5" xfId="30726" xr:uid="{00000000-0005-0000-0000-000014780000}"/>
    <cellStyle name="Notas 2 2 7 4 7 6" xfId="30727" xr:uid="{00000000-0005-0000-0000-000015780000}"/>
    <cellStyle name="Notas 2 2 7 4 8" xfId="30728" xr:uid="{00000000-0005-0000-0000-000016780000}"/>
    <cellStyle name="Notas 2 2 7 4 8 2" xfId="30729" xr:uid="{00000000-0005-0000-0000-000017780000}"/>
    <cellStyle name="Notas 2 2 7 4 8 3" xfId="30730" xr:uid="{00000000-0005-0000-0000-000018780000}"/>
    <cellStyle name="Notas 2 2 7 4 8 4" xfId="30731" xr:uid="{00000000-0005-0000-0000-000019780000}"/>
    <cellStyle name="Notas 2 2 7 4 8 5" xfId="30732" xr:uid="{00000000-0005-0000-0000-00001A780000}"/>
    <cellStyle name="Notas 2 2 7 4 8 6" xfId="30733" xr:uid="{00000000-0005-0000-0000-00001B780000}"/>
    <cellStyle name="Notas 2 2 7 4 9" xfId="30734" xr:uid="{00000000-0005-0000-0000-00001C780000}"/>
    <cellStyle name="Notas 2 2 7 5" xfId="30735" xr:uid="{00000000-0005-0000-0000-00001D780000}"/>
    <cellStyle name="Notas 2 2 7 5 10" xfId="30736" xr:uid="{00000000-0005-0000-0000-00001E780000}"/>
    <cellStyle name="Notas 2 2 7 5 11" xfId="30737" xr:uid="{00000000-0005-0000-0000-00001F780000}"/>
    <cellStyle name="Notas 2 2 7 5 12" xfId="30738" xr:uid="{00000000-0005-0000-0000-000020780000}"/>
    <cellStyle name="Notas 2 2 7 5 13" xfId="30739" xr:uid="{00000000-0005-0000-0000-000021780000}"/>
    <cellStyle name="Notas 2 2 7 5 14" xfId="30740" xr:uid="{00000000-0005-0000-0000-000022780000}"/>
    <cellStyle name="Notas 2 2 7 5 2" xfId="30741" xr:uid="{00000000-0005-0000-0000-000023780000}"/>
    <cellStyle name="Notas 2 2 7 5 2 2" xfId="30742" xr:uid="{00000000-0005-0000-0000-000024780000}"/>
    <cellStyle name="Notas 2 2 7 5 2 3" xfId="30743" xr:uid="{00000000-0005-0000-0000-000025780000}"/>
    <cellStyle name="Notas 2 2 7 5 2 4" xfId="30744" xr:uid="{00000000-0005-0000-0000-000026780000}"/>
    <cellStyle name="Notas 2 2 7 5 2 5" xfId="30745" xr:uid="{00000000-0005-0000-0000-000027780000}"/>
    <cellStyle name="Notas 2 2 7 5 2 6" xfId="30746" xr:uid="{00000000-0005-0000-0000-000028780000}"/>
    <cellStyle name="Notas 2 2 7 5 3" xfId="30747" xr:uid="{00000000-0005-0000-0000-000029780000}"/>
    <cellStyle name="Notas 2 2 7 5 3 2" xfId="30748" xr:uid="{00000000-0005-0000-0000-00002A780000}"/>
    <cellStyle name="Notas 2 2 7 5 3 3" xfId="30749" xr:uid="{00000000-0005-0000-0000-00002B780000}"/>
    <cellStyle name="Notas 2 2 7 5 3 4" xfId="30750" xr:uid="{00000000-0005-0000-0000-00002C780000}"/>
    <cellStyle name="Notas 2 2 7 5 3 5" xfId="30751" xr:uid="{00000000-0005-0000-0000-00002D780000}"/>
    <cellStyle name="Notas 2 2 7 5 3 6" xfId="30752" xr:uid="{00000000-0005-0000-0000-00002E780000}"/>
    <cellStyle name="Notas 2 2 7 5 4" xfId="30753" xr:uid="{00000000-0005-0000-0000-00002F780000}"/>
    <cellStyle name="Notas 2 2 7 5 4 2" xfId="30754" xr:uid="{00000000-0005-0000-0000-000030780000}"/>
    <cellStyle name="Notas 2 2 7 5 4 3" xfId="30755" xr:uid="{00000000-0005-0000-0000-000031780000}"/>
    <cellStyle name="Notas 2 2 7 5 4 4" xfId="30756" xr:uid="{00000000-0005-0000-0000-000032780000}"/>
    <cellStyle name="Notas 2 2 7 5 4 5" xfId="30757" xr:uid="{00000000-0005-0000-0000-000033780000}"/>
    <cellStyle name="Notas 2 2 7 5 4 6" xfId="30758" xr:uid="{00000000-0005-0000-0000-000034780000}"/>
    <cellStyle name="Notas 2 2 7 5 5" xfId="30759" xr:uid="{00000000-0005-0000-0000-000035780000}"/>
    <cellStyle name="Notas 2 2 7 5 5 2" xfId="30760" xr:uid="{00000000-0005-0000-0000-000036780000}"/>
    <cellStyle name="Notas 2 2 7 5 5 3" xfId="30761" xr:uid="{00000000-0005-0000-0000-000037780000}"/>
    <cellStyle name="Notas 2 2 7 5 5 4" xfId="30762" xr:uid="{00000000-0005-0000-0000-000038780000}"/>
    <cellStyle name="Notas 2 2 7 5 5 5" xfId="30763" xr:uid="{00000000-0005-0000-0000-000039780000}"/>
    <cellStyle name="Notas 2 2 7 5 5 6" xfId="30764" xr:uid="{00000000-0005-0000-0000-00003A780000}"/>
    <cellStyle name="Notas 2 2 7 5 6" xfId="30765" xr:uid="{00000000-0005-0000-0000-00003B780000}"/>
    <cellStyle name="Notas 2 2 7 5 6 2" xfId="30766" xr:uid="{00000000-0005-0000-0000-00003C780000}"/>
    <cellStyle name="Notas 2 2 7 5 6 3" xfId="30767" xr:uid="{00000000-0005-0000-0000-00003D780000}"/>
    <cellStyle name="Notas 2 2 7 5 6 4" xfId="30768" xr:uid="{00000000-0005-0000-0000-00003E780000}"/>
    <cellStyle name="Notas 2 2 7 5 6 5" xfId="30769" xr:uid="{00000000-0005-0000-0000-00003F780000}"/>
    <cellStyle name="Notas 2 2 7 5 6 6" xfId="30770" xr:uid="{00000000-0005-0000-0000-000040780000}"/>
    <cellStyle name="Notas 2 2 7 5 7" xfId="30771" xr:uid="{00000000-0005-0000-0000-000041780000}"/>
    <cellStyle name="Notas 2 2 7 5 7 2" xfId="30772" xr:uid="{00000000-0005-0000-0000-000042780000}"/>
    <cellStyle name="Notas 2 2 7 5 7 3" xfId="30773" xr:uid="{00000000-0005-0000-0000-000043780000}"/>
    <cellStyle name="Notas 2 2 7 5 7 4" xfId="30774" xr:uid="{00000000-0005-0000-0000-000044780000}"/>
    <cellStyle name="Notas 2 2 7 5 7 5" xfId="30775" xr:uid="{00000000-0005-0000-0000-000045780000}"/>
    <cellStyle name="Notas 2 2 7 5 7 6" xfId="30776" xr:uid="{00000000-0005-0000-0000-000046780000}"/>
    <cellStyle name="Notas 2 2 7 5 8" xfId="30777" xr:uid="{00000000-0005-0000-0000-000047780000}"/>
    <cellStyle name="Notas 2 2 7 5 8 2" xfId="30778" xr:uid="{00000000-0005-0000-0000-000048780000}"/>
    <cellStyle name="Notas 2 2 7 5 8 3" xfId="30779" xr:uid="{00000000-0005-0000-0000-000049780000}"/>
    <cellStyle name="Notas 2 2 7 5 8 4" xfId="30780" xr:uid="{00000000-0005-0000-0000-00004A780000}"/>
    <cellStyle name="Notas 2 2 7 5 8 5" xfId="30781" xr:uid="{00000000-0005-0000-0000-00004B780000}"/>
    <cellStyle name="Notas 2 2 7 5 8 6" xfId="30782" xr:uid="{00000000-0005-0000-0000-00004C780000}"/>
    <cellStyle name="Notas 2 2 7 5 9" xfId="30783" xr:uid="{00000000-0005-0000-0000-00004D780000}"/>
    <cellStyle name="Notas 2 2 7 6" xfId="30784" xr:uid="{00000000-0005-0000-0000-00004E780000}"/>
    <cellStyle name="Notas 2 2 7 6 10" xfId="30785" xr:uid="{00000000-0005-0000-0000-00004F780000}"/>
    <cellStyle name="Notas 2 2 7 6 11" xfId="30786" xr:uid="{00000000-0005-0000-0000-000050780000}"/>
    <cellStyle name="Notas 2 2 7 6 12" xfId="30787" xr:uid="{00000000-0005-0000-0000-000051780000}"/>
    <cellStyle name="Notas 2 2 7 6 13" xfId="30788" xr:uid="{00000000-0005-0000-0000-000052780000}"/>
    <cellStyle name="Notas 2 2 7 6 14" xfId="30789" xr:uid="{00000000-0005-0000-0000-000053780000}"/>
    <cellStyle name="Notas 2 2 7 6 2" xfId="30790" xr:uid="{00000000-0005-0000-0000-000054780000}"/>
    <cellStyle name="Notas 2 2 7 6 2 2" xfId="30791" xr:uid="{00000000-0005-0000-0000-000055780000}"/>
    <cellStyle name="Notas 2 2 7 6 2 3" xfId="30792" xr:uid="{00000000-0005-0000-0000-000056780000}"/>
    <cellStyle name="Notas 2 2 7 6 2 4" xfId="30793" xr:uid="{00000000-0005-0000-0000-000057780000}"/>
    <cellStyle name="Notas 2 2 7 6 2 5" xfId="30794" xr:uid="{00000000-0005-0000-0000-000058780000}"/>
    <cellStyle name="Notas 2 2 7 6 2 6" xfId="30795" xr:uid="{00000000-0005-0000-0000-000059780000}"/>
    <cellStyle name="Notas 2 2 7 6 2 7" xfId="30796" xr:uid="{00000000-0005-0000-0000-00005A780000}"/>
    <cellStyle name="Notas 2 2 7 6 3" xfId="30797" xr:uid="{00000000-0005-0000-0000-00005B780000}"/>
    <cellStyle name="Notas 2 2 7 6 3 2" xfId="30798" xr:uid="{00000000-0005-0000-0000-00005C780000}"/>
    <cellStyle name="Notas 2 2 7 6 3 3" xfId="30799" xr:uid="{00000000-0005-0000-0000-00005D780000}"/>
    <cellStyle name="Notas 2 2 7 6 3 4" xfId="30800" xr:uid="{00000000-0005-0000-0000-00005E780000}"/>
    <cellStyle name="Notas 2 2 7 6 3 5" xfId="30801" xr:uid="{00000000-0005-0000-0000-00005F780000}"/>
    <cellStyle name="Notas 2 2 7 6 3 6" xfId="30802" xr:uid="{00000000-0005-0000-0000-000060780000}"/>
    <cellStyle name="Notas 2 2 7 6 4" xfId="30803" xr:uid="{00000000-0005-0000-0000-000061780000}"/>
    <cellStyle name="Notas 2 2 7 6 4 2" xfId="30804" xr:uid="{00000000-0005-0000-0000-000062780000}"/>
    <cellStyle name="Notas 2 2 7 6 4 3" xfId="30805" xr:uid="{00000000-0005-0000-0000-000063780000}"/>
    <cellStyle name="Notas 2 2 7 6 4 4" xfId="30806" xr:uid="{00000000-0005-0000-0000-000064780000}"/>
    <cellStyle name="Notas 2 2 7 6 4 5" xfId="30807" xr:uid="{00000000-0005-0000-0000-000065780000}"/>
    <cellStyle name="Notas 2 2 7 6 4 6" xfId="30808" xr:uid="{00000000-0005-0000-0000-000066780000}"/>
    <cellStyle name="Notas 2 2 7 6 5" xfId="30809" xr:uid="{00000000-0005-0000-0000-000067780000}"/>
    <cellStyle name="Notas 2 2 7 6 5 2" xfId="30810" xr:uid="{00000000-0005-0000-0000-000068780000}"/>
    <cellStyle name="Notas 2 2 7 6 5 3" xfId="30811" xr:uid="{00000000-0005-0000-0000-000069780000}"/>
    <cellStyle name="Notas 2 2 7 6 5 4" xfId="30812" xr:uid="{00000000-0005-0000-0000-00006A780000}"/>
    <cellStyle name="Notas 2 2 7 6 5 5" xfId="30813" xr:uid="{00000000-0005-0000-0000-00006B780000}"/>
    <cellStyle name="Notas 2 2 7 6 5 6" xfId="30814" xr:uid="{00000000-0005-0000-0000-00006C780000}"/>
    <cellStyle name="Notas 2 2 7 6 6" xfId="30815" xr:uid="{00000000-0005-0000-0000-00006D780000}"/>
    <cellStyle name="Notas 2 2 7 6 6 2" xfId="30816" xr:uid="{00000000-0005-0000-0000-00006E780000}"/>
    <cellStyle name="Notas 2 2 7 6 6 3" xfId="30817" xr:uid="{00000000-0005-0000-0000-00006F780000}"/>
    <cellStyle name="Notas 2 2 7 6 6 4" xfId="30818" xr:uid="{00000000-0005-0000-0000-000070780000}"/>
    <cellStyle name="Notas 2 2 7 6 6 5" xfId="30819" xr:uid="{00000000-0005-0000-0000-000071780000}"/>
    <cellStyle name="Notas 2 2 7 6 6 6" xfId="30820" xr:uid="{00000000-0005-0000-0000-000072780000}"/>
    <cellStyle name="Notas 2 2 7 6 7" xfId="30821" xr:uid="{00000000-0005-0000-0000-000073780000}"/>
    <cellStyle name="Notas 2 2 7 6 7 2" xfId="30822" xr:uid="{00000000-0005-0000-0000-000074780000}"/>
    <cellStyle name="Notas 2 2 7 6 7 3" xfId="30823" xr:uid="{00000000-0005-0000-0000-000075780000}"/>
    <cellStyle name="Notas 2 2 7 6 7 4" xfId="30824" xr:uid="{00000000-0005-0000-0000-000076780000}"/>
    <cellStyle name="Notas 2 2 7 6 7 5" xfId="30825" xr:uid="{00000000-0005-0000-0000-000077780000}"/>
    <cellStyle name="Notas 2 2 7 6 7 6" xfId="30826" xr:uid="{00000000-0005-0000-0000-000078780000}"/>
    <cellStyle name="Notas 2 2 7 6 8" xfId="30827" xr:uid="{00000000-0005-0000-0000-000079780000}"/>
    <cellStyle name="Notas 2 2 7 6 8 2" xfId="30828" xr:uid="{00000000-0005-0000-0000-00007A780000}"/>
    <cellStyle name="Notas 2 2 7 6 8 3" xfId="30829" xr:uid="{00000000-0005-0000-0000-00007B780000}"/>
    <cellStyle name="Notas 2 2 7 6 8 4" xfId="30830" xr:uid="{00000000-0005-0000-0000-00007C780000}"/>
    <cellStyle name="Notas 2 2 7 6 8 5" xfId="30831" xr:uid="{00000000-0005-0000-0000-00007D780000}"/>
    <cellStyle name="Notas 2 2 7 6 8 6" xfId="30832" xr:uid="{00000000-0005-0000-0000-00007E780000}"/>
    <cellStyle name="Notas 2 2 7 6 9" xfId="30833" xr:uid="{00000000-0005-0000-0000-00007F780000}"/>
    <cellStyle name="Notas 2 2 7 7" xfId="30834" xr:uid="{00000000-0005-0000-0000-000080780000}"/>
    <cellStyle name="Notas 2 2 7 7 10" xfId="30835" xr:uid="{00000000-0005-0000-0000-000081780000}"/>
    <cellStyle name="Notas 2 2 7 7 11" xfId="30836" xr:uid="{00000000-0005-0000-0000-000082780000}"/>
    <cellStyle name="Notas 2 2 7 7 12" xfId="30837" xr:uid="{00000000-0005-0000-0000-000083780000}"/>
    <cellStyle name="Notas 2 2 7 7 13" xfId="30838" xr:uid="{00000000-0005-0000-0000-000084780000}"/>
    <cellStyle name="Notas 2 2 7 7 14" xfId="30839" xr:uid="{00000000-0005-0000-0000-000085780000}"/>
    <cellStyle name="Notas 2 2 7 7 2" xfId="30840" xr:uid="{00000000-0005-0000-0000-000086780000}"/>
    <cellStyle name="Notas 2 2 7 7 2 2" xfId="30841" xr:uid="{00000000-0005-0000-0000-000087780000}"/>
    <cellStyle name="Notas 2 2 7 7 2 3" xfId="30842" xr:uid="{00000000-0005-0000-0000-000088780000}"/>
    <cellStyle name="Notas 2 2 7 7 2 4" xfId="30843" xr:uid="{00000000-0005-0000-0000-000089780000}"/>
    <cellStyle name="Notas 2 2 7 7 2 5" xfId="30844" xr:uid="{00000000-0005-0000-0000-00008A780000}"/>
    <cellStyle name="Notas 2 2 7 7 2 6" xfId="30845" xr:uid="{00000000-0005-0000-0000-00008B780000}"/>
    <cellStyle name="Notas 2 2 7 7 3" xfId="30846" xr:uid="{00000000-0005-0000-0000-00008C780000}"/>
    <cellStyle name="Notas 2 2 7 7 3 2" xfId="30847" xr:uid="{00000000-0005-0000-0000-00008D780000}"/>
    <cellStyle name="Notas 2 2 7 7 3 3" xfId="30848" xr:uid="{00000000-0005-0000-0000-00008E780000}"/>
    <cellStyle name="Notas 2 2 7 7 3 4" xfId="30849" xr:uid="{00000000-0005-0000-0000-00008F780000}"/>
    <cellStyle name="Notas 2 2 7 7 3 5" xfId="30850" xr:uid="{00000000-0005-0000-0000-000090780000}"/>
    <cellStyle name="Notas 2 2 7 7 3 6" xfId="30851" xr:uid="{00000000-0005-0000-0000-000091780000}"/>
    <cellStyle name="Notas 2 2 7 7 4" xfId="30852" xr:uid="{00000000-0005-0000-0000-000092780000}"/>
    <cellStyle name="Notas 2 2 7 7 4 2" xfId="30853" xr:uid="{00000000-0005-0000-0000-000093780000}"/>
    <cellStyle name="Notas 2 2 7 7 4 3" xfId="30854" xr:uid="{00000000-0005-0000-0000-000094780000}"/>
    <cellStyle name="Notas 2 2 7 7 4 4" xfId="30855" xr:uid="{00000000-0005-0000-0000-000095780000}"/>
    <cellStyle name="Notas 2 2 7 7 4 5" xfId="30856" xr:uid="{00000000-0005-0000-0000-000096780000}"/>
    <cellStyle name="Notas 2 2 7 7 4 6" xfId="30857" xr:uid="{00000000-0005-0000-0000-000097780000}"/>
    <cellStyle name="Notas 2 2 7 7 5" xfId="30858" xr:uid="{00000000-0005-0000-0000-000098780000}"/>
    <cellStyle name="Notas 2 2 7 7 5 2" xfId="30859" xr:uid="{00000000-0005-0000-0000-000099780000}"/>
    <cellStyle name="Notas 2 2 7 7 5 3" xfId="30860" xr:uid="{00000000-0005-0000-0000-00009A780000}"/>
    <cellStyle name="Notas 2 2 7 7 5 4" xfId="30861" xr:uid="{00000000-0005-0000-0000-00009B780000}"/>
    <cellStyle name="Notas 2 2 7 7 5 5" xfId="30862" xr:uid="{00000000-0005-0000-0000-00009C780000}"/>
    <cellStyle name="Notas 2 2 7 7 5 6" xfId="30863" xr:uid="{00000000-0005-0000-0000-00009D780000}"/>
    <cellStyle name="Notas 2 2 7 7 6" xfId="30864" xr:uid="{00000000-0005-0000-0000-00009E780000}"/>
    <cellStyle name="Notas 2 2 7 7 6 2" xfId="30865" xr:uid="{00000000-0005-0000-0000-00009F780000}"/>
    <cellStyle name="Notas 2 2 7 7 6 3" xfId="30866" xr:uid="{00000000-0005-0000-0000-0000A0780000}"/>
    <cellStyle name="Notas 2 2 7 7 6 4" xfId="30867" xr:uid="{00000000-0005-0000-0000-0000A1780000}"/>
    <cellStyle name="Notas 2 2 7 7 6 5" xfId="30868" xr:uid="{00000000-0005-0000-0000-0000A2780000}"/>
    <cellStyle name="Notas 2 2 7 7 6 6" xfId="30869" xr:uid="{00000000-0005-0000-0000-0000A3780000}"/>
    <cellStyle name="Notas 2 2 7 7 7" xfId="30870" xr:uid="{00000000-0005-0000-0000-0000A4780000}"/>
    <cellStyle name="Notas 2 2 7 7 7 2" xfId="30871" xr:uid="{00000000-0005-0000-0000-0000A5780000}"/>
    <cellStyle name="Notas 2 2 7 7 7 3" xfId="30872" xr:uid="{00000000-0005-0000-0000-0000A6780000}"/>
    <cellStyle name="Notas 2 2 7 7 7 4" xfId="30873" xr:uid="{00000000-0005-0000-0000-0000A7780000}"/>
    <cellStyle name="Notas 2 2 7 7 7 5" xfId="30874" xr:uid="{00000000-0005-0000-0000-0000A8780000}"/>
    <cellStyle name="Notas 2 2 7 7 7 6" xfId="30875" xr:uid="{00000000-0005-0000-0000-0000A9780000}"/>
    <cellStyle name="Notas 2 2 7 7 8" xfId="30876" xr:uid="{00000000-0005-0000-0000-0000AA780000}"/>
    <cellStyle name="Notas 2 2 7 7 8 2" xfId="30877" xr:uid="{00000000-0005-0000-0000-0000AB780000}"/>
    <cellStyle name="Notas 2 2 7 7 8 3" xfId="30878" xr:uid="{00000000-0005-0000-0000-0000AC780000}"/>
    <cellStyle name="Notas 2 2 7 7 8 4" xfId="30879" xr:uid="{00000000-0005-0000-0000-0000AD780000}"/>
    <cellStyle name="Notas 2 2 7 7 8 5" xfId="30880" xr:uid="{00000000-0005-0000-0000-0000AE780000}"/>
    <cellStyle name="Notas 2 2 7 7 8 6" xfId="30881" xr:uid="{00000000-0005-0000-0000-0000AF780000}"/>
    <cellStyle name="Notas 2 2 7 7 9" xfId="30882" xr:uid="{00000000-0005-0000-0000-0000B0780000}"/>
    <cellStyle name="Notas 2 2 7 8" xfId="30883" xr:uid="{00000000-0005-0000-0000-0000B1780000}"/>
    <cellStyle name="Notas 2 2 7 8 2" xfId="30884" xr:uid="{00000000-0005-0000-0000-0000B2780000}"/>
    <cellStyle name="Notas 2 2 7 8 3" xfId="30885" xr:uid="{00000000-0005-0000-0000-0000B3780000}"/>
    <cellStyle name="Notas 2 2 7 8 4" xfId="30886" xr:uid="{00000000-0005-0000-0000-0000B4780000}"/>
    <cellStyle name="Notas 2 2 7 8 5" xfId="30887" xr:uid="{00000000-0005-0000-0000-0000B5780000}"/>
    <cellStyle name="Notas 2 2 7 8 6" xfId="30888" xr:uid="{00000000-0005-0000-0000-0000B6780000}"/>
    <cellStyle name="Notas 2 2 7 9" xfId="30889" xr:uid="{00000000-0005-0000-0000-0000B7780000}"/>
    <cellStyle name="Notas 2 2 7 9 2" xfId="30890" xr:uid="{00000000-0005-0000-0000-0000B8780000}"/>
    <cellStyle name="Notas 2 2 7 9 3" xfId="30891" xr:uid="{00000000-0005-0000-0000-0000B9780000}"/>
    <cellStyle name="Notas 2 2 7 9 4" xfId="30892" xr:uid="{00000000-0005-0000-0000-0000BA780000}"/>
    <cellStyle name="Notas 2 2 7 9 5" xfId="30893" xr:uid="{00000000-0005-0000-0000-0000BB780000}"/>
    <cellStyle name="Notas 2 2 7 9 6" xfId="30894" xr:uid="{00000000-0005-0000-0000-0000BC780000}"/>
    <cellStyle name="Notas 2 2 8" xfId="30895" xr:uid="{00000000-0005-0000-0000-0000BD780000}"/>
    <cellStyle name="Notas 2 2 8 10" xfId="30896" xr:uid="{00000000-0005-0000-0000-0000BE780000}"/>
    <cellStyle name="Notas 2 2 8 11" xfId="30897" xr:uid="{00000000-0005-0000-0000-0000BF780000}"/>
    <cellStyle name="Notas 2 2 8 12" xfId="30898" xr:uid="{00000000-0005-0000-0000-0000C0780000}"/>
    <cellStyle name="Notas 2 2 8 13" xfId="30899" xr:uid="{00000000-0005-0000-0000-0000C1780000}"/>
    <cellStyle name="Notas 2 2 8 14" xfId="30900" xr:uid="{00000000-0005-0000-0000-0000C2780000}"/>
    <cellStyle name="Notas 2 2 8 15" xfId="30901" xr:uid="{00000000-0005-0000-0000-0000C3780000}"/>
    <cellStyle name="Notas 2 2 8 2" xfId="30902" xr:uid="{00000000-0005-0000-0000-0000C4780000}"/>
    <cellStyle name="Notas 2 2 8 2 10" xfId="30903" xr:uid="{00000000-0005-0000-0000-0000C5780000}"/>
    <cellStyle name="Notas 2 2 8 2 11" xfId="30904" xr:uid="{00000000-0005-0000-0000-0000C6780000}"/>
    <cellStyle name="Notas 2 2 8 2 12" xfId="30905" xr:uid="{00000000-0005-0000-0000-0000C7780000}"/>
    <cellStyle name="Notas 2 2 8 2 13" xfId="30906" xr:uid="{00000000-0005-0000-0000-0000C8780000}"/>
    <cellStyle name="Notas 2 2 8 2 14" xfId="30907" xr:uid="{00000000-0005-0000-0000-0000C9780000}"/>
    <cellStyle name="Notas 2 2 8 2 2" xfId="30908" xr:uid="{00000000-0005-0000-0000-0000CA780000}"/>
    <cellStyle name="Notas 2 2 8 2 2 2" xfId="30909" xr:uid="{00000000-0005-0000-0000-0000CB780000}"/>
    <cellStyle name="Notas 2 2 8 2 2 2 2" xfId="30910" xr:uid="{00000000-0005-0000-0000-0000CC780000}"/>
    <cellStyle name="Notas 2 2 8 2 2 3" xfId="30911" xr:uid="{00000000-0005-0000-0000-0000CD780000}"/>
    <cellStyle name="Notas 2 2 8 2 2 4" xfId="30912" xr:uid="{00000000-0005-0000-0000-0000CE780000}"/>
    <cellStyle name="Notas 2 2 8 2 2 5" xfId="30913" xr:uid="{00000000-0005-0000-0000-0000CF780000}"/>
    <cellStyle name="Notas 2 2 8 2 2 6" xfId="30914" xr:uid="{00000000-0005-0000-0000-0000D0780000}"/>
    <cellStyle name="Notas 2 2 8 2 2 7" xfId="30915" xr:uid="{00000000-0005-0000-0000-0000D1780000}"/>
    <cellStyle name="Notas 2 2 8 2 3" xfId="30916" xr:uid="{00000000-0005-0000-0000-0000D2780000}"/>
    <cellStyle name="Notas 2 2 8 2 3 2" xfId="30917" xr:uid="{00000000-0005-0000-0000-0000D3780000}"/>
    <cellStyle name="Notas 2 2 8 2 3 3" xfId="30918" xr:uid="{00000000-0005-0000-0000-0000D4780000}"/>
    <cellStyle name="Notas 2 2 8 2 3 4" xfId="30919" xr:uid="{00000000-0005-0000-0000-0000D5780000}"/>
    <cellStyle name="Notas 2 2 8 2 3 5" xfId="30920" xr:uid="{00000000-0005-0000-0000-0000D6780000}"/>
    <cellStyle name="Notas 2 2 8 2 3 6" xfId="30921" xr:uid="{00000000-0005-0000-0000-0000D7780000}"/>
    <cellStyle name="Notas 2 2 8 2 3 7" xfId="30922" xr:uid="{00000000-0005-0000-0000-0000D8780000}"/>
    <cellStyle name="Notas 2 2 8 2 4" xfId="30923" xr:uid="{00000000-0005-0000-0000-0000D9780000}"/>
    <cellStyle name="Notas 2 2 8 2 4 2" xfId="30924" xr:uid="{00000000-0005-0000-0000-0000DA780000}"/>
    <cellStyle name="Notas 2 2 8 2 4 3" xfId="30925" xr:uid="{00000000-0005-0000-0000-0000DB780000}"/>
    <cellStyle name="Notas 2 2 8 2 4 4" xfId="30926" xr:uid="{00000000-0005-0000-0000-0000DC780000}"/>
    <cellStyle name="Notas 2 2 8 2 4 5" xfId="30927" xr:uid="{00000000-0005-0000-0000-0000DD780000}"/>
    <cellStyle name="Notas 2 2 8 2 4 6" xfId="30928" xr:uid="{00000000-0005-0000-0000-0000DE780000}"/>
    <cellStyle name="Notas 2 2 8 2 4 7" xfId="30929" xr:uid="{00000000-0005-0000-0000-0000DF780000}"/>
    <cellStyle name="Notas 2 2 8 2 5" xfId="30930" xr:uid="{00000000-0005-0000-0000-0000E0780000}"/>
    <cellStyle name="Notas 2 2 8 2 5 2" xfId="30931" xr:uid="{00000000-0005-0000-0000-0000E1780000}"/>
    <cellStyle name="Notas 2 2 8 2 5 3" xfId="30932" xr:uid="{00000000-0005-0000-0000-0000E2780000}"/>
    <cellStyle name="Notas 2 2 8 2 5 4" xfId="30933" xr:uid="{00000000-0005-0000-0000-0000E3780000}"/>
    <cellStyle name="Notas 2 2 8 2 5 5" xfId="30934" xr:uid="{00000000-0005-0000-0000-0000E4780000}"/>
    <cellStyle name="Notas 2 2 8 2 5 6" xfId="30935" xr:uid="{00000000-0005-0000-0000-0000E5780000}"/>
    <cellStyle name="Notas 2 2 8 2 5 7" xfId="30936" xr:uid="{00000000-0005-0000-0000-0000E6780000}"/>
    <cellStyle name="Notas 2 2 8 2 6" xfId="30937" xr:uid="{00000000-0005-0000-0000-0000E7780000}"/>
    <cellStyle name="Notas 2 2 8 2 6 2" xfId="30938" xr:uid="{00000000-0005-0000-0000-0000E8780000}"/>
    <cellStyle name="Notas 2 2 8 2 6 3" xfId="30939" xr:uid="{00000000-0005-0000-0000-0000E9780000}"/>
    <cellStyle name="Notas 2 2 8 2 6 4" xfId="30940" xr:uid="{00000000-0005-0000-0000-0000EA780000}"/>
    <cellStyle name="Notas 2 2 8 2 6 5" xfId="30941" xr:uid="{00000000-0005-0000-0000-0000EB780000}"/>
    <cellStyle name="Notas 2 2 8 2 6 6" xfId="30942" xr:uid="{00000000-0005-0000-0000-0000EC780000}"/>
    <cellStyle name="Notas 2 2 8 2 6 7" xfId="30943" xr:uid="{00000000-0005-0000-0000-0000ED780000}"/>
    <cellStyle name="Notas 2 2 8 2 7" xfId="30944" xr:uid="{00000000-0005-0000-0000-0000EE780000}"/>
    <cellStyle name="Notas 2 2 8 2 7 2" xfId="30945" xr:uid="{00000000-0005-0000-0000-0000EF780000}"/>
    <cellStyle name="Notas 2 2 8 2 7 3" xfId="30946" xr:uid="{00000000-0005-0000-0000-0000F0780000}"/>
    <cellStyle name="Notas 2 2 8 2 7 4" xfId="30947" xr:uid="{00000000-0005-0000-0000-0000F1780000}"/>
    <cellStyle name="Notas 2 2 8 2 7 5" xfId="30948" xr:uid="{00000000-0005-0000-0000-0000F2780000}"/>
    <cellStyle name="Notas 2 2 8 2 7 6" xfId="30949" xr:uid="{00000000-0005-0000-0000-0000F3780000}"/>
    <cellStyle name="Notas 2 2 8 2 8" xfId="30950" xr:uid="{00000000-0005-0000-0000-0000F4780000}"/>
    <cellStyle name="Notas 2 2 8 2 8 2" xfId="30951" xr:uid="{00000000-0005-0000-0000-0000F5780000}"/>
    <cellStyle name="Notas 2 2 8 2 8 3" xfId="30952" xr:uid="{00000000-0005-0000-0000-0000F6780000}"/>
    <cellStyle name="Notas 2 2 8 2 8 4" xfId="30953" xr:uid="{00000000-0005-0000-0000-0000F7780000}"/>
    <cellStyle name="Notas 2 2 8 2 8 5" xfId="30954" xr:uid="{00000000-0005-0000-0000-0000F8780000}"/>
    <cellStyle name="Notas 2 2 8 2 8 6" xfId="30955" xr:uid="{00000000-0005-0000-0000-0000F9780000}"/>
    <cellStyle name="Notas 2 2 8 2 9" xfId="30956" xr:uid="{00000000-0005-0000-0000-0000FA780000}"/>
    <cellStyle name="Notas 2 2 8 3" xfId="30957" xr:uid="{00000000-0005-0000-0000-0000FB780000}"/>
    <cellStyle name="Notas 2 2 8 3 2" xfId="30958" xr:uid="{00000000-0005-0000-0000-0000FC780000}"/>
    <cellStyle name="Notas 2 2 8 3 2 2" xfId="30959" xr:uid="{00000000-0005-0000-0000-0000FD780000}"/>
    <cellStyle name="Notas 2 2 8 3 3" xfId="30960" xr:uid="{00000000-0005-0000-0000-0000FE780000}"/>
    <cellStyle name="Notas 2 2 8 3 4" xfId="30961" xr:uid="{00000000-0005-0000-0000-0000FF780000}"/>
    <cellStyle name="Notas 2 2 8 3 5" xfId="30962" xr:uid="{00000000-0005-0000-0000-000000790000}"/>
    <cellStyle name="Notas 2 2 8 3 6" xfId="30963" xr:uid="{00000000-0005-0000-0000-000001790000}"/>
    <cellStyle name="Notas 2 2 8 3 7" xfId="30964" xr:uid="{00000000-0005-0000-0000-000002790000}"/>
    <cellStyle name="Notas 2 2 8 4" xfId="30965" xr:uid="{00000000-0005-0000-0000-000003790000}"/>
    <cellStyle name="Notas 2 2 8 4 2" xfId="30966" xr:uid="{00000000-0005-0000-0000-000004790000}"/>
    <cellStyle name="Notas 2 2 8 4 2 2" xfId="30967" xr:uid="{00000000-0005-0000-0000-000005790000}"/>
    <cellStyle name="Notas 2 2 8 4 3" xfId="30968" xr:uid="{00000000-0005-0000-0000-000006790000}"/>
    <cellStyle name="Notas 2 2 8 4 4" xfId="30969" xr:uid="{00000000-0005-0000-0000-000007790000}"/>
    <cellStyle name="Notas 2 2 8 4 5" xfId="30970" xr:uid="{00000000-0005-0000-0000-000008790000}"/>
    <cellStyle name="Notas 2 2 8 4 6" xfId="30971" xr:uid="{00000000-0005-0000-0000-000009790000}"/>
    <cellStyle name="Notas 2 2 8 4 7" xfId="30972" xr:uid="{00000000-0005-0000-0000-00000A790000}"/>
    <cellStyle name="Notas 2 2 8 5" xfId="30973" xr:uid="{00000000-0005-0000-0000-00000B790000}"/>
    <cellStyle name="Notas 2 2 8 5 2" xfId="30974" xr:uid="{00000000-0005-0000-0000-00000C790000}"/>
    <cellStyle name="Notas 2 2 8 5 3" xfId="30975" xr:uid="{00000000-0005-0000-0000-00000D790000}"/>
    <cellStyle name="Notas 2 2 8 5 4" xfId="30976" xr:uid="{00000000-0005-0000-0000-00000E790000}"/>
    <cellStyle name="Notas 2 2 8 5 5" xfId="30977" xr:uid="{00000000-0005-0000-0000-00000F790000}"/>
    <cellStyle name="Notas 2 2 8 5 6" xfId="30978" xr:uid="{00000000-0005-0000-0000-000010790000}"/>
    <cellStyle name="Notas 2 2 8 5 7" xfId="30979" xr:uid="{00000000-0005-0000-0000-000011790000}"/>
    <cellStyle name="Notas 2 2 8 6" xfId="30980" xr:uid="{00000000-0005-0000-0000-000012790000}"/>
    <cellStyle name="Notas 2 2 8 6 2" xfId="30981" xr:uid="{00000000-0005-0000-0000-000013790000}"/>
    <cellStyle name="Notas 2 2 8 6 3" xfId="30982" xr:uid="{00000000-0005-0000-0000-000014790000}"/>
    <cellStyle name="Notas 2 2 8 6 4" xfId="30983" xr:uid="{00000000-0005-0000-0000-000015790000}"/>
    <cellStyle name="Notas 2 2 8 6 5" xfId="30984" xr:uid="{00000000-0005-0000-0000-000016790000}"/>
    <cellStyle name="Notas 2 2 8 6 6" xfId="30985" xr:uid="{00000000-0005-0000-0000-000017790000}"/>
    <cellStyle name="Notas 2 2 8 7" xfId="30986" xr:uid="{00000000-0005-0000-0000-000018790000}"/>
    <cellStyle name="Notas 2 2 8 7 2" xfId="30987" xr:uid="{00000000-0005-0000-0000-000019790000}"/>
    <cellStyle name="Notas 2 2 8 7 3" xfId="30988" xr:uid="{00000000-0005-0000-0000-00001A790000}"/>
    <cellStyle name="Notas 2 2 8 7 4" xfId="30989" xr:uid="{00000000-0005-0000-0000-00001B790000}"/>
    <cellStyle name="Notas 2 2 8 7 5" xfId="30990" xr:uid="{00000000-0005-0000-0000-00001C790000}"/>
    <cellStyle name="Notas 2 2 8 7 6" xfId="30991" xr:uid="{00000000-0005-0000-0000-00001D790000}"/>
    <cellStyle name="Notas 2 2 8 8" xfId="30992" xr:uid="{00000000-0005-0000-0000-00001E790000}"/>
    <cellStyle name="Notas 2 2 8 8 2" xfId="30993" xr:uid="{00000000-0005-0000-0000-00001F790000}"/>
    <cellStyle name="Notas 2 2 8 8 3" xfId="30994" xr:uid="{00000000-0005-0000-0000-000020790000}"/>
    <cellStyle name="Notas 2 2 8 8 4" xfId="30995" xr:uid="{00000000-0005-0000-0000-000021790000}"/>
    <cellStyle name="Notas 2 2 8 8 5" xfId="30996" xr:uid="{00000000-0005-0000-0000-000022790000}"/>
    <cellStyle name="Notas 2 2 8 8 6" xfId="30997" xr:uid="{00000000-0005-0000-0000-000023790000}"/>
    <cellStyle name="Notas 2 2 8 9" xfId="30998" xr:uid="{00000000-0005-0000-0000-000024790000}"/>
    <cellStyle name="Notas 2 2 8 9 2" xfId="30999" xr:uid="{00000000-0005-0000-0000-000025790000}"/>
    <cellStyle name="Notas 2 2 8 9 3" xfId="31000" xr:uid="{00000000-0005-0000-0000-000026790000}"/>
    <cellStyle name="Notas 2 2 8 9 4" xfId="31001" xr:uid="{00000000-0005-0000-0000-000027790000}"/>
    <cellStyle name="Notas 2 2 8 9 5" xfId="31002" xr:uid="{00000000-0005-0000-0000-000028790000}"/>
    <cellStyle name="Notas 2 2 8 9 6" xfId="31003" xr:uid="{00000000-0005-0000-0000-000029790000}"/>
    <cellStyle name="Notas 2 2 9" xfId="31004" xr:uid="{00000000-0005-0000-0000-00002A790000}"/>
    <cellStyle name="Notas 2 2 9 10" xfId="31005" xr:uid="{00000000-0005-0000-0000-00002B790000}"/>
    <cellStyle name="Notas 2 2 9 11" xfId="31006" xr:uid="{00000000-0005-0000-0000-00002C790000}"/>
    <cellStyle name="Notas 2 2 9 12" xfId="31007" xr:uid="{00000000-0005-0000-0000-00002D790000}"/>
    <cellStyle name="Notas 2 2 9 13" xfId="31008" xr:uid="{00000000-0005-0000-0000-00002E790000}"/>
    <cellStyle name="Notas 2 2 9 14" xfId="31009" xr:uid="{00000000-0005-0000-0000-00002F790000}"/>
    <cellStyle name="Notas 2 2 9 2" xfId="31010" xr:uid="{00000000-0005-0000-0000-000030790000}"/>
    <cellStyle name="Notas 2 2 9 2 2" xfId="31011" xr:uid="{00000000-0005-0000-0000-000031790000}"/>
    <cellStyle name="Notas 2 2 9 2 2 2" xfId="31012" xr:uid="{00000000-0005-0000-0000-000032790000}"/>
    <cellStyle name="Notas 2 2 9 2 2 3" xfId="31013" xr:uid="{00000000-0005-0000-0000-000033790000}"/>
    <cellStyle name="Notas 2 2 9 2 3" xfId="31014" xr:uid="{00000000-0005-0000-0000-000034790000}"/>
    <cellStyle name="Notas 2 2 9 2 3 2" xfId="31015" xr:uid="{00000000-0005-0000-0000-000035790000}"/>
    <cellStyle name="Notas 2 2 9 2 4" xfId="31016" xr:uid="{00000000-0005-0000-0000-000036790000}"/>
    <cellStyle name="Notas 2 2 9 2 4 2" xfId="31017" xr:uid="{00000000-0005-0000-0000-000037790000}"/>
    <cellStyle name="Notas 2 2 9 2 5" xfId="31018" xr:uid="{00000000-0005-0000-0000-000038790000}"/>
    <cellStyle name="Notas 2 2 9 2 5 2" xfId="31019" xr:uid="{00000000-0005-0000-0000-000039790000}"/>
    <cellStyle name="Notas 2 2 9 2 6" xfId="31020" xr:uid="{00000000-0005-0000-0000-00003A790000}"/>
    <cellStyle name="Notas 2 2 9 2 6 2" xfId="31021" xr:uid="{00000000-0005-0000-0000-00003B790000}"/>
    <cellStyle name="Notas 2 2 9 2 7" xfId="31022" xr:uid="{00000000-0005-0000-0000-00003C790000}"/>
    <cellStyle name="Notas 2 2 9 3" xfId="31023" xr:uid="{00000000-0005-0000-0000-00003D790000}"/>
    <cellStyle name="Notas 2 2 9 3 2" xfId="31024" xr:uid="{00000000-0005-0000-0000-00003E790000}"/>
    <cellStyle name="Notas 2 2 9 3 2 2" xfId="31025" xr:uid="{00000000-0005-0000-0000-00003F790000}"/>
    <cellStyle name="Notas 2 2 9 3 3" xfId="31026" xr:uid="{00000000-0005-0000-0000-000040790000}"/>
    <cellStyle name="Notas 2 2 9 3 3 2" xfId="31027" xr:uid="{00000000-0005-0000-0000-000041790000}"/>
    <cellStyle name="Notas 2 2 9 3 4" xfId="31028" xr:uid="{00000000-0005-0000-0000-000042790000}"/>
    <cellStyle name="Notas 2 2 9 3 5" xfId="31029" xr:uid="{00000000-0005-0000-0000-000043790000}"/>
    <cellStyle name="Notas 2 2 9 3 6" xfId="31030" xr:uid="{00000000-0005-0000-0000-000044790000}"/>
    <cellStyle name="Notas 2 2 9 3 7" xfId="31031" xr:uid="{00000000-0005-0000-0000-000045790000}"/>
    <cellStyle name="Notas 2 2 9 4" xfId="31032" xr:uid="{00000000-0005-0000-0000-000046790000}"/>
    <cellStyle name="Notas 2 2 9 4 2" xfId="31033" xr:uid="{00000000-0005-0000-0000-000047790000}"/>
    <cellStyle name="Notas 2 2 9 4 2 2" xfId="31034" xr:uid="{00000000-0005-0000-0000-000048790000}"/>
    <cellStyle name="Notas 2 2 9 4 3" xfId="31035" xr:uid="{00000000-0005-0000-0000-000049790000}"/>
    <cellStyle name="Notas 2 2 9 4 3 2" xfId="31036" xr:uid="{00000000-0005-0000-0000-00004A790000}"/>
    <cellStyle name="Notas 2 2 9 4 4" xfId="31037" xr:uid="{00000000-0005-0000-0000-00004B790000}"/>
    <cellStyle name="Notas 2 2 9 4 5" xfId="31038" xr:uid="{00000000-0005-0000-0000-00004C790000}"/>
    <cellStyle name="Notas 2 2 9 4 6" xfId="31039" xr:uid="{00000000-0005-0000-0000-00004D790000}"/>
    <cellStyle name="Notas 2 2 9 4 7" xfId="31040" xr:uid="{00000000-0005-0000-0000-00004E790000}"/>
    <cellStyle name="Notas 2 2 9 5" xfId="31041" xr:uid="{00000000-0005-0000-0000-00004F790000}"/>
    <cellStyle name="Notas 2 2 9 5 2" xfId="31042" xr:uid="{00000000-0005-0000-0000-000050790000}"/>
    <cellStyle name="Notas 2 2 9 5 3" xfId="31043" xr:uid="{00000000-0005-0000-0000-000051790000}"/>
    <cellStyle name="Notas 2 2 9 5 4" xfId="31044" xr:uid="{00000000-0005-0000-0000-000052790000}"/>
    <cellStyle name="Notas 2 2 9 5 5" xfId="31045" xr:uid="{00000000-0005-0000-0000-000053790000}"/>
    <cellStyle name="Notas 2 2 9 5 6" xfId="31046" xr:uid="{00000000-0005-0000-0000-000054790000}"/>
    <cellStyle name="Notas 2 2 9 5 7" xfId="31047" xr:uid="{00000000-0005-0000-0000-000055790000}"/>
    <cellStyle name="Notas 2 2 9 6" xfId="31048" xr:uid="{00000000-0005-0000-0000-000056790000}"/>
    <cellStyle name="Notas 2 2 9 6 2" xfId="31049" xr:uid="{00000000-0005-0000-0000-000057790000}"/>
    <cellStyle name="Notas 2 2 9 6 3" xfId="31050" xr:uid="{00000000-0005-0000-0000-000058790000}"/>
    <cellStyle name="Notas 2 2 9 6 4" xfId="31051" xr:uid="{00000000-0005-0000-0000-000059790000}"/>
    <cellStyle name="Notas 2 2 9 6 5" xfId="31052" xr:uid="{00000000-0005-0000-0000-00005A790000}"/>
    <cellStyle name="Notas 2 2 9 6 6" xfId="31053" xr:uid="{00000000-0005-0000-0000-00005B790000}"/>
    <cellStyle name="Notas 2 2 9 7" xfId="31054" xr:uid="{00000000-0005-0000-0000-00005C790000}"/>
    <cellStyle name="Notas 2 2 9 7 2" xfId="31055" xr:uid="{00000000-0005-0000-0000-00005D790000}"/>
    <cellStyle name="Notas 2 2 9 7 3" xfId="31056" xr:uid="{00000000-0005-0000-0000-00005E790000}"/>
    <cellStyle name="Notas 2 2 9 7 4" xfId="31057" xr:uid="{00000000-0005-0000-0000-00005F790000}"/>
    <cellStyle name="Notas 2 2 9 7 5" xfId="31058" xr:uid="{00000000-0005-0000-0000-000060790000}"/>
    <cellStyle name="Notas 2 2 9 7 6" xfId="31059" xr:uid="{00000000-0005-0000-0000-000061790000}"/>
    <cellStyle name="Notas 2 2 9 8" xfId="31060" xr:uid="{00000000-0005-0000-0000-000062790000}"/>
    <cellStyle name="Notas 2 2 9 8 2" xfId="31061" xr:uid="{00000000-0005-0000-0000-000063790000}"/>
    <cellStyle name="Notas 2 2 9 8 3" xfId="31062" xr:uid="{00000000-0005-0000-0000-000064790000}"/>
    <cellStyle name="Notas 2 2 9 8 4" xfId="31063" xr:uid="{00000000-0005-0000-0000-000065790000}"/>
    <cellStyle name="Notas 2 2 9 8 5" xfId="31064" xr:uid="{00000000-0005-0000-0000-000066790000}"/>
    <cellStyle name="Notas 2 2 9 8 6" xfId="31065" xr:uid="{00000000-0005-0000-0000-000067790000}"/>
    <cellStyle name="Notas 2 2 9 9" xfId="31066" xr:uid="{00000000-0005-0000-0000-000068790000}"/>
    <cellStyle name="Notas 2 2_TRANSF BANCARIAS  SEPT 2009" xfId="31067" xr:uid="{00000000-0005-0000-0000-000069790000}"/>
    <cellStyle name="Notas 2 20" xfId="31068" xr:uid="{00000000-0005-0000-0000-00006A790000}"/>
    <cellStyle name="Notas 2 20 2" xfId="31069" xr:uid="{00000000-0005-0000-0000-00006B790000}"/>
    <cellStyle name="Notas 2 20 2 2" xfId="31070" xr:uid="{00000000-0005-0000-0000-00006C790000}"/>
    <cellStyle name="Notas 2 20 2 2 2" xfId="31071" xr:uid="{00000000-0005-0000-0000-00006D790000}"/>
    <cellStyle name="Notas 2 20 2 3" xfId="31072" xr:uid="{00000000-0005-0000-0000-00006E790000}"/>
    <cellStyle name="Notas 2 20 2 4" xfId="31073" xr:uid="{00000000-0005-0000-0000-00006F790000}"/>
    <cellStyle name="Notas 2 20 2 5" xfId="31074" xr:uid="{00000000-0005-0000-0000-000070790000}"/>
    <cellStyle name="Notas 2 20 2 6" xfId="31075" xr:uid="{00000000-0005-0000-0000-000071790000}"/>
    <cellStyle name="Notas 2 20 3" xfId="31076" xr:uid="{00000000-0005-0000-0000-000072790000}"/>
    <cellStyle name="Notas 2 20 3 2" xfId="31077" xr:uid="{00000000-0005-0000-0000-000073790000}"/>
    <cellStyle name="Notas 2 20 4" xfId="31078" xr:uid="{00000000-0005-0000-0000-000074790000}"/>
    <cellStyle name="Notas 2 20 4 2" xfId="31079" xr:uid="{00000000-0005-0000-0000-000075790000}"/>
    <cellStyle name="Notas 2 20 5" xfId="31080" xr:uid="{00000000-0005-0000-0000-000076790000}"/>
    <cellStyle name="Notas 2 21" xfId="31081" xr:uid="{00000000-0005-0000-0000-000077790000}"/>
    <cellStyle name="Notas 2 21 2" xfId="31082" xr:uid="{00000000-0005-0000-0000-000078790000}"/>
    <cellStyle name="Notas 2 21 2 2" xfId="31083" xr:uid="{00000000-0005-0000-0000-000079790000}"/>
    <cellStyle name="Notas 2 21 2 2 2" xfId="31084" xr:uid="{00000000-0005-0000-0000-00007A790000}"/>
    <cellStyle name="Notas 2 21 2 3" xfId="31085" xr:uid="{00000000-0005-0000-0000-00007B790000}"/>
    <cellStyle name="Notas 2 21 2 4" xfId="31086" xr:uid="{00000000-0005-0000-0000-00007C790000}"/>
    <cellStyle name="Notas 2 21 2 5" xfId="31087" xr:uid="{00000000-0005-0000-0000-00007D790000}"/>
    <cellStyle name="Notas 2 21 2 6" xfId="31088" xr:uid="{00000000-0005-0000-0000-00007E790000}"/>
    <cellStyle name="Notas 2 21 3" xfId="31089" xr:uid="{00000000-0005-0000-0000-00007F790000}"/>
    <cellStyle name="Notas 2 21 3 2" xfId="31090" xr:uid="{00000000-0005-0000-0000-000080790000}"/>
    <cellStyle name="Notas 2 21 4" xfId="31091" xr:uid="{00000000-0005-0000-0000-000081790000}"/>
    <cellStyle name="Notas 2 21 4 2" xfId="31092" xr:uid="{00000000-0005-0000-0000-000082790000}"/>
    <cellStyle name="Notas 2 21 5" xfId="31093" xr:uid="{00000000-0005-0000-0000-000083790000}"/>
    <cellStyle name="Notas 2 22" xfId="31094" xr:uid="{00000000-0005-0000-0000-000084790000}"/>
    <cellStyle name="Notas 2 22 2" xfId="31095" xr:uid="{00000000-0005-0000-0000-000085790000}"/>
    <cellStyle name="Notas 2 22 2 2" xfId="31096" xr:uid="{00000000-0005-0000-0000-000086790000}"/>
    <cellStyle name="Notas 2 22 2 2 2" xfId="31097" xr:uid="{00000000-0005-0000-0000-000087790000}"/>
    <cellStyle name="Notas 2 22 2 3" xfId="31098" xr:uid="{00000000-0005-0000-0000-000088790000}"/>
    <cellStyle name="Notas 2 22 2 4" xfId="31099" xr:uid="{00000000-0005-0000-0000-000089790000}"/>
    <cellStyle name="Notas 2 22 2 5" xfId="31100" xr:uid="{00000000-0005-0000-0000-00008A790000}"/>
    <cellStyle name="Notas 2 22 2 6" xfId="31101" xr:uid="{00000000-0005-0000-0000-00008B790000}"/>
    <cellStyle name="Notas 2 22 3" xfId="31102" xr:uid="{00000000-0005-0000-0000-00008C790000}"/>
    <cellStyle name="Notas 2 22 3 2" xfId="31103" xr:uid="{00000000-0005-0000-0000-00008D790000}"/>
    <cellStyle name="Notas 2 22 4" xfId="31104" xr:uid="{00000000-0005-0000-0000-00008E790000}"/>
    <cellStyle name="Notas 2 22 4 2" xfId="31105" xr:uid="{00000000-0005-0000-0000-00008F790000}"/>
    <cellStyle name="Notas 2 22 5" xfId="31106" xr:uid="{00000000-0005-0000-0000-000090790000}"/>
    <cellStyle name="Notas 2 23" xfId="31107" xr:uid="{00000000-0005-0000-0000-000091790000}"/>
    <cellStyle name="Notas 2 23 2" xfId="31108" xr:uid="{00000000-0005-0000-0000-000092790000}"/>
    <cellStyle name="Notas 2 23 2 2" xfId="31109" xr:uid="{00000000-0005-0000-0000-000093790000}"/>
    <cellStyle name="Notas 2 23 2 2 2" xfId="31110" xr:uid="{00000000-0005-0000-0000-000094790000}"/>
    <cellStyle name="Notas 2 23 2 3" xfId="31111" xr:uid="{00000000-0005-0000-0000-000095790000}"/>
    <cellStyle name="Notas 2 23 2 4" xfId="31112" xr:uid="{00000000-0005-0000-0000-000096790000}"/>
    <cellStyle name="Notas 2 23 2 5" xfId="31113" xr:uid="{00000000-0005-0000-0000-000097790000}"/>
    <cellStyle name="Notas 2 23 2 6" xfId="31114" xr:uid="{00000000-0005-0000-0000-000098790000}"/>
    <cellStyle name="Notas 2 23 3" xfId="31115" xr:uid="{00000000-0005-0000-0000-000099790000}"/>
    <cellStyle name="Notas 2 23 3 2" xfId="31116" xr:uid="{00000000-0005-0000-0000-00009A790000}"/>
    <cellStyle name="Notas 2 23 4" xfId="31117" xr:uid="{00000000-0005-0000-0000-00009B790000}"/>
    <cellStyle name="Notas 2 23 4 2" xfId="31118" xr:uid="{00000000-0005-0000-0000-00009C790000}"/>
    <cellStyle name="Notas 2 23 5" xfId="31119" xr:uid="{00000000-0005-0000-0000-00009D790000}"/>
    <cellStyle name="Notas 2 24" xfId="31120" xr:uid="{00000000-0005-0000-0000-00009E790000}"/>
    <cellStyle name="Notas 2 24 2" xfId="31121" xr:uid="{00000000-0005-0000-0000-00009F790000}"/>
    <cellStyle name="Notas 2 24 2 2" xfId="31122" xr:uid="{00000000-0005-0000-0000-0000A0790000}"/>
    <cellStyle name="Notas 2 24 2 2 2" xfId="31123" xr:uid="{00000000-0005-0000-0000-0000A1790000}"/>
    <cellStyle name="Notas 2 24 2 3" xfId="31124" xr:uid="{00000000-0005-0000-0000-0000A2790000}"/>
    <cellStyle name="Notas 2 24 2 4" xfId="31125" xr:uid="{00000000-0005-0000-0000-0000A3790000}"/>
    <cellStyle name="Notas 2 24 2 5" xfId="31126" xr:uid="{00000000-0005-0000-0000-0000A4790000}"/>
    <cellStyle name="Notas 2 24 2 6" xfId="31127" xr:uid="{00000000-0005-0000-0000-0000A5790000}"/>
    <cellStyle name="Notas 2 24 3" xfId="31128" xr:uid="{00000000-0005-0000-0000-0000A6790000}"/>
    <cellStyle name="Notas 2 24 3 2" xfId="31129" xr:uid="{00000000-0005-0000-0000-0000A7790000}"/>
    <cellStyle name="Notas 2 24 4" xfId="31130" xr:uid="{00000000-0005-0000-0000-0000A8790000}"/>
    <cellStyle name="Notas 2 24 4 2" xfId="31131" xr:uid="{00000000-0005-0000-0000-0000A9790000}"/>
    <cellStyle name="Notas 2 24 5" xfId="31132" xr:uid="{00000000-0005-0000-0000-0000AA790000}"/>
    <cellStyle name="Notas 2 25" xfId="31133" xr:uid="{00000000-0005-0000-0000-0000AB790000}"/>
    <cellStyle name="Notas 2 25 2" xfId="31134" xr:uid="{00000000-0005-0000-0000-0000AC790000}"/>
    <cellStyle name="Notas 2 25 2 2" xfId="31135" xr:uid="{00000000-0005-0000-0000-0000AD790000}"/>
    <cellStyle name="Notas 2 25 2 2 2" xfId="31136" xr:uid="{00000000-0005-0000-0000-0000AE790000}"/>
    <cellStyle name="Notas 2 25 2 3" xfId="31137" xr:uid="{00000000-0005-0000-0000-0000AF790000}"/>
    <cellStyle name="Notas 2 25 2 4" xfId="31138" xr:uid="{00000000-0005-0000-0000-0000B0790000}"/>
    <cellStyle name="Notas 2 25 2 5" xfId="31139" xr:uid="{00000000-0005-0000-0000-0000B1790000}"/>
    <cellStyle name="Notas 2 25 2 6" xfId="31140" xr:uid="{00000000-0005-0000-0000-0000B2790000}"/>
    <cellStyle name="Notas 2 25 3" xfId="31141" xr:uid="{00000000-0005-0000-0000-0000B3790000}"/>
    <cellStyle name="Notas 2 25 3 2" xfId="31142" xr:uid="{00000000-0005-0000-0000-0000B4790000}"/>
    <cellStyle name="Notas 2 25 4" xfId="31143" xr:uid="{00000000-0005-0000-0000-0000B5790000}"/>
    <cellStyle name="Notas 2 25 4 2" xfId="31144" xr:uid="{00000000-0005-0000-0000-0000B6790000}"/>
    <cellStyle name="Notas 2 25 5" xfId="31145" xr:uid="{00000000-0005-0000-0000-0000B7790000}"/>
    <cellStyle name="Notas 2 26" xfId="31146" xr:uid="{00000000-0005-0000-0000-0000B8790000}"/>
    <cellStyle name="Notas 2 26 2" xfId="31147" xr:uid="{00000000-0005-0000-0000-0000B9790000}"/>
    <cellStyle name="Notas 2 26 2 2" xfId="31148" xr:uid="{00000000-0005-0000-0000-0000BA790000}"/>
    <cellStyle name="Notas 2 26 2 2 2" xfId="31149" xr:uid="{00000000-0005-0000-0000-0000BB790000}"/>
    <cellStyle name="Notas 2 26 2 3" xfId="31150" xr:uid="{00000000-0005-0000-0000-0000BC790000}"/>
    <cellStyle name="Notas 2 26 2 4" xfId="31151" xr:uid="{00000000-0005-0000-0000-0000BD790000}"/>
    <cellStyle name="Notas 2 26 2 5" xfId="31152" xr:uid="{00000000-0005-0000-0000-0000BE790000}"/>
    <cellStyle name="Notas 2 26 2 6" xfId="31153" xr:uid="{00000000-0005-0000-0000-0000BF790000}"/>
    <cellStyle name="Notas 2 26 3" xfId="31154" xr:uid="{00000000-0005-0000-0000-0000C0790000}"/>
    <cellStyle name="Notas 2 26 3 2" xfId="31155" xr:uid="{00000000-0005-0000-0000-0000C1790000}"/>
    <cellStyle name="Notas 2 26 4" xfId="31156" xr:uid="{00000000-0005-0000-0000-0000C2790000}"/>
    <cellStyle name="Notas 2 26 4 2" xfId="31157" xr:uid="{00000000-0005-0000-0000-0000C3790000}"/>
    <cellStyle name="Notas 2 26 5" xfId="31158" xr:uid="{00000000-0005-0000-0000-0000C4790000}"/>
    <cellStyle name="Notas 2 27" xfId="31159" xr:uid="{00000000-0005-0000-0000-0000C5790000}"/>
    <cellStyle name="Notas 2 27 2" xfId="31160" xr:uid="{00000000-0005-0000-0000-0000C6790000}"/>
    <cellStyle name="Notas 2 27 2 2" xfId="31161" xr:uid="{00000000-0005-0000-0000-0000C7790000}"/>
    <cellStyle name="Notas 2 27 2 2 2" xfId="31162" xr:uid="{00000000-0005-0000-0000-0000C8790000}"/>
    <cellStyle name="Notas 2 27 2 3" xfId="31163" xr:uid="{00000000-0005-0000-0000-0000C9790000}"/>
    <cellStyle name="Notas 2 27 2 4" xfId="31164" xr:uid="{00000000-0005-0000-0000-0000CA790000}"/>
    <cellStyle name="Notas 2 27 2 5" xfId="31165" xr:uid="{00000000-0005-0000-0000-0000CB790000}"/>
    <cellStyle name="Notas 2 27 2 6" xfId="31166" xr:uid="{00000000-0005-0000-0000-0000CC790000}"/>
    <cellStyle name="Notas 2 27 3" xfId="31167" xr:uid="{00000000-0005-0000-0000-0000CD790000}"/>
    <cellStyle name="Notas 2 27 3 2" xfId="31168" xr:uid="{00000000-0005-0000-0000-0000CE790000}"/>
    <cellStyle name="Notas 2 27 4" xfId="31169" xr:uid="{00000000-0005-0000-0000-0000CF790000}"/>
    <cellStyle name="Notas 2 27 4 2" xfId="31170" xr:uid="{00000000-0005-0000-0000-0000D0790000}"/>
    <cellStyle name="Notas 2 27 5" xfId="31171" xr:uid="{00000000-0005-0000-0000-0000D1790000}"/>
    <cellStyle name="Notas 2 28" xfId="31172" xr:uid="{00000000-0005-0000-0000-0000D2790000}"/>
    <cellStyle name="Notas 2 28 2" xfId="31173" xr:uid="{00000000-0005-0000-0000-0000D3790000}"/>
    <cellStyle name="Notas 2 28 2 2" xfId="31174" xr:uid="{00000000-0005-0000-0000-0000D4790000}"/>
    <cellStyle name="Notas 2 28 2 2 2" xfId="31175" xr:uid="{00000000-0005-0000-0000-0000D5790000}"/>
    <cellStyle name="Notas 2 28 2 3" xfId="31176" xr:uid="{00000000-0005-0000-0000-0000D6790000}"/>
    <cellStyle name="Notas 2 28 2 4" xfId="31177" xr:uid="{00000000-0005-0000-0000-0000D7790000}"/>
    <cellStyle name="Notas 2 28 2 5" xfId="31178" xr:uid="{00000000-0005-0000-0000-0000D8790000}"/>
    <cellStyle name="Notas 2 28 2 6" xfId="31179" xr:uid="{00000000-0005-0000-0000-0000D9790000}"/>
    <cellStyle name="Notas 2 28 3" xfId="31180" xr:uid="{00000000-0005-0000-0000-0000DA790000}"/>
    <cellStyle name="Notas 2 28 3 2" xfId="31181" xr:uid="{00000000-0005-0000-0000-0000DB790000}"/>
    <cellStyle name="Notas 2 28 4" xfId="31182" xr:uid="{00000000-0005-0000-0000-0000DC790000}"/>
    <cellStyle name="Notas 2 28 4 2" xfId="31183" xr:uid="{00000000-0005-0000-0000-0000DD790000}"/>
    <cellStyle name="Notas 2 28 5" xfId="31184" xr:uid="{00000000-0005-0000-0000-0000DE790000}"/>
    <cellStyle name="Notas 2 29" xfId="31185" xr:uid="{00000000-0005-0000-0000-0000DF790000}"/>
    <cellStyle name="Notas 2 29 2" xfId="31186" xr:uid="{00000000-0005-0000-0000-0000E0790000}"/>
    <cellStyle name="Notas 2 29 2 2" xfId="31187" xr:uid="{00000000-0005-0000-0000-0000E1790000}"/>
    <cellStyle name="Notas 2 29 2 2 2" xfId="31188" xr:uid="{00000000-0005-0000-0000-0000E2790000}"/>
    <cellStyle name="Notas 2 29 2 3" xfId="31189" xr:uid="{00000000-0005-0000-0000-0000E3790000}"/>
    <cellStyle name="Notas 2 29 2 4" xfId="31190" xr:uid="{00000000-0005-0000-0000-0000E4790000}"/>
    <cellStyle name="Notas 2 29 2 5" xfId="31191" xr:uid="{00000000-0005-0000-0000-0000E5790000}"/>
    <cellStyle name="Notas 2 29 2 6" xfId="31192" xr:uid="{00000000-0005-0000-0000-0000E6790000}"/>
    <cellStyle name="Notas 2 29 3" xfId="31193" xr:uid="{00000000-0005-0000-0000-0000E7790000}"/>
    <cellStyle name="Notas 2 29 3 2" xfId="31194" xr:uid="{00000000-0005-0000-0000-0000E8790000}"/>
    <cellStyle name="Notas 2 29 4" xfId="31195" xr:uid="{00000000-0005-0000-0000-0000E9790000}"/>
    <cellStyle name="Notas 2 29 4 2" xfId="31196" xr:uid="{00000000-0005-0000-0000-0000EA790000}"/>
    <cellStyle name="Notas 2 29 5" xfId="31197" xr:uid="{00000000-0005-0000-0000-0000EB790000}"/>
    <cellStyle name="Notas 2 3" xfId="31198" xr:uid="{00000000-0005-0000-0000-0000EC790000}"/>
    <cellStyle name="Notas 2 3 10" xfId="31199" xr:uid="{00000000-0005-0000-0000-0000ED790000}"/>
    <cellStyle name="Notas 2 3 10 2" xfId="31200" xr:uid="{00000000-0005-0000-0000-0000EE790000}"/>
    <cellStyle name="Notas 2 3 10 3" xfId="31201" xr:uid="{00000000-0005-0000-0000-0000EF790000}"/>
    <cellStyle name="Notas 2 3 11" xfId="31202" xr:uid="{00000000-0005-0000-0000-0000F0790000}"/>
    <cellStyle name="Notas 2 3 11 2" xfId="31203" xr:uid="{00000000-0005-0000-0000-0000F1790000}"/>
    <cellStyle name="Notas 2 3 12" xfId="31204" xr:uid="{00000000-0005-0000-0000-0000F2790000}"/>
    <cellStyle name="Notas 2 3 13" xfId="31205" xr:uid="{00000000-0005-0000-0000-0000F3790000}"/>
    <cellStyle name="Notas 2 3 14" xfId="31206" xr:uid="{00000000-0005-0000-0000-0000F4790000}"/>
    <cellStyle name="Notas 2 3 15" xfId="31207" xr:uid="{00000000-0005-0000-0000-0000F5790000}"/>
    <cellStyle name="Notas 2 3 16" xfId="31208" xr:uid="{00000000-0005-0000-0000-0000F6790000}"/>
    <cellStyle name="Notas 2 3 2" xfId="31209" xr:uid="{00000000-0005-0000-0000-0000F7790000}"/>
    <cellStyle name="Notas 2 3 2 2" xfId="31210" xr:uid="{00000000-0005-0000-0000-0000F8790000}"/>
    <cellStyle name="Notas 2 3 2 2 2" xfId="31211" xr:uid="{00000000-0005-0000-0000-0000F9790000}"/>
    <cellStyle name="Notas 2 3 2 2 2 2" xfId="31212" xr:uid="{00000000-0005-0000-0000-0000FA790000}"/>
    <cellStyle name="Notas 2 3 2 2 3" xfId="31213" xr:uid="{00000000-0005-0000-0000-0000FB790000}"/>
    <cellStyle name="Notas 2 3 2 2 4" xfId="31214" xr:uid="{00000000-0005-0000-0000-0000FC790000}"/>
    <cellStyle name="Notas 2 3 2 2 5" xfId="31215" xr:uid="{00000000-0005-0000-0000-0000FD790000}"/>
    <cellStyle name="Notas 2 3 2 2 6" xfId="31216" xr:uid="{00000000-0005-0000-0000-0000FE790000}"/>
    <cellStyle name="Notas 2 3 2 3" xfId="31217" xr:uid="{00000000-0005-0000-0000-0000FF790000}"/>
    <cellStyle name="Notas 2 3 2 3 2" xfId="31218" xr:uid="{00000000-0005-0000-0000-0000007A0000}"/>
    <cellStyle name="Notas 2 3 2 3 3" xfId="31219" xr:uid="{00000000-0005-0000-0000-0000017A0000}"/>
    <cellStyle name="Notas 2 3 2 4" xfId="31220" xr:uid="{00000000-0005-0000-0000-0000027A0000}"/>
    <cellStyle name="Notas 2 3 2 4 2" xfId="31221" xr:uid="{00000000-0005-0000-0000-0000037A0000}"/>
    <cellStyle name="Notas 2 3 2 5" xfId="31222" xr:uid="{00000000-0005-0000-0000-0000047A0000}"/>
    <cellStyle name="Notas 2 3 2 6" xfId="31223" xr:uid="{00000000-0005-0000-0000-0000057A0000}"/>
    <cellStyle name="Notas 2 3 3" xfId="31224" xr:uid="{00000000-0005-0000-0000-0000067A0000}"/>
    <cellStyle name="Notas 2 3 3 2" xfId="31225" xr:uid="{00000000-0005-0000-0000-0000077A0000}"/>
    <cellStyle name="Notas 2 3 3 2 2" xfId="31226" xr:uid="{00000000-0005-0000-0000-0000087A0000}"/>
    <cellStyle name="Notas 2 3 3 2 2 2" xfId="31227" xr:uid="{00000000-0005-0000-0000-0000097A0000}"/>
    <cellStyle name="Notas 2 3 3 2 3" xfId="31228" xr:uid="{00000000-0005-0000-0000-00000A7A0000}"/>
    <cellStyle name="Notas 2 3 3 2 4" xfId="31229" xr:uid="{00000000-0005-0000-0000-00000B7A0000}"/>
    <cellStyle name="Notas 2 3 3 2 5" xfId="31230" xr:uid="{00000000-0005-0000-0000-00000C7A0000}"/>
    <cellStyle name="Notas 2 3 3 2 6" xfId="31231" xr:uid="{00000000-0005-0000-0000-00000D7A0000}"/>
    <cellStyle name="Notas 2 3 3 3" xfId="31232" xr:uid="{00000000-0005-0000-0000-00000E7A0000}"/>
    <cellStyle name="Notas 2 3 3 3 2" xfId="31233" xr:uid="{00000000-0005-0000-0000-00000F7A0000}"/>
    <cellStyle name="Notas 2 3 3 4" xfId="31234" xr:uid="{00000000-0005-0000-0000-0000107A0000}"/>
    <cellStyle name="Notas 2 3 3 4 2" xfId="31235" xr:uid="{00000000-0005-0000-0000-0000117A0000}"/>
    <cellStyle name="Notas 2 3 3 5" xfId="31236" xr:uid="{00000000-0005-0000-0000-0000127A0000}"/>
    <cellStyle name="Notas 2 3 3 6" xfId="31237" xr:uid="{00000000-0005-0000-0000-0000137A0000}"/>
    <cellStyle name="Notas 2 3 4" xfId="31238" xr:uid="{00000000-0005-0000-0000-0000147A0000}"/>
    <cellStyle name="Notas 2 3 4 2" xfId="31239" xr:uid="{00000000-0005-0000-0000-0000157A0000}"/>
    <cellStyle name="Notas 2 3 4 2 2" xfId="31240" xr:uid="{00000000-0005-0000-0000-0000167A0000}"/>
    <cellStyle name="Notas 2 3 4 2 2 2" xfId="31241" xr:uid="{00000000-0005-0000-0000-0000177A0000}"/>
    <cellStyle name="Notas 2 3 4 2 3" xfId="31242" xr:uid="{00000000-0005-0000-0000-0000187A0000}"/>
    <cellStyle name="Notas 2 3 4 2 4" xfId="31243" xr:uid="{00000000-0005-0000-0000-0000197A0000}"/>
    <cellStyle name="Notas 2 3 4 2 5" xfId="31244" xr:uid="{00000000-0005-0000-0000-00001A7A0000}"/>
    <cellStyle name="Notas 2 3 4 2 6" xfId="31245" xr:uid="{00000000-0005-0000-0000-00001B7A0000}"/>
    <cellStyle name="Notas 2 3 4 3" xfId="31246" xr:uid="{00000000-0005-0000-0000-00001C7A0000}"/>
    <cellStyle name="Notas 2 3 4 3 2" xfId="31247" xr:uid="{00000000-0005-0000-0000-00001D7A0000}"/>
    <cellStyle name="Notas 2 3 4 4" xfId="31248" xr:uid="{00000000-0005-0000-0000-00001E7A0000}"/>
    <cellStyle name="Notas 2 3 4 4 2" xfId="31249" xr:uid="{00000000-0005-0000-0000-00001F7A0000}"/>
    <cellStyle name="Notas 2 3 4 5" xfId="31250" xr:uid="{00000000-0005-0000-0000-0000207A0000}"/>
    <cellStyle name="Notas 2 3 5" xfId="31251" xr:uid="{00000000-0005-0000-0000-0000217A0000}"/>
    <cellStyle name="Notas 2 3 5 2" xfId="31252" xr:uid="{00000000-0005-0000-0000-0000227A0000}"/>
    <cellStyle name="Notas 2 3 5 2 2" xfId="31253" xr:uid="{00000000-0005-0000-0000-0000237A0000}"/>
    <cellStyle name="Notas 2 3 5 2 2 2" xfId="31254" xr:uid="{00000000-0005-0000-0000-0000247A0000}"/>
    <cellStyle name="Notas 2 3 5 2 3" xfId="31255" xr:uid="{00000000-0005-0000-0000-0000257A0000}"/>
    <cellStyle name="Notas 2 3 5 2 4" xfId="31256" xr:uid="{00000000-0005-0000-0000-0000267A0000}"/>
    <cellStyle name="Notas 2 3 5 2 5" xfId="31257" xr:uid="{00000000-0005-0000-0000-0000277A0000}"/>
    <cellStyle name="Notas 2 3 5 2 6" xfId="31258" xr:uid="{00000000-0005-0000-0000-0000287A0000}"/>
    <cellStyle name="Notas 2 3 5 3" xfId="31259" xr:uid="{00000000-0005-0000-0000-0000297A0000}"/>
    <cellStyle name="Notas 2 3 5 3 2" xfId="31260" xr:uid="{00000000-0005-0000-0000-00002A7A0000}"/>
    <cellStyle name="Notas 2 3 5 4" xfId="31261" xr:uid="{00000000-0005-0000-0000-00002B7A0000}"/>
    <cellStyle name="Notas 2 3 5 4 2" xfId="31262" xr:uid="{00000000-0005-0000-0000-00002C7A0000}"/>
    <cellStyle name="Notas 2 3 5 5" xfId="31263" xr:uid="{00000000-0005-0000-0000-00002D7A0000}"/>
    <cellStyle name="Notas 2 3 6" xfId="31264" xr:uid="{00000000-0005-0000-0000-00002E7A0000}"/>
    <cellStyle name="Notas 2 3 6 2" xfId="31265" xr:uid="{00000000-0005-0000-0000-00002F7A0000}"/>
    <cellStyle name="Notas 2 3 6 2 2" xfId="31266" xr:uid="{00000000-0005-0000-0000-0000307A0000}"/>
    <cellStyle name="Notas 2 3 6 2 2 2" xfId="31267" xr:uid="{00000000-0005-0000-0000-0000317A0000}"/>
    <cellStyle name="Notas 2 3 6 2 3" xfId="31268" xr:uid="{00000000-0005-0000-0000-0000327A0000}"/>
    <cellStyle name="Notas 2 3 6 2 4" xfId="31269" xr:uid="{00000000-0005-0000-0000-0000337A0000}"/>
    <cellStyle name="Notas 2 3 6 2 5" xfId="31270" xr:uid="{00000000-0005-0000-0000-0000347A0000}"/>
    <cellStyle name="Notas 2 3 6 2 6" xfId="31271" xr:uid="{00000000-0005-0000-0000-0000357A0000}"/>
    <cellStyle name="Notas 2 3 6 3" xfId="31272" xr:uid="{00000000-0005-0000-0000-0000367A0000}"/>
    <cellStyle name="Notas 2 3 6 3 2" xfId="31273" xr:uid="{00000000-0005-0000-0000-0000377A0000}"/>
    <cellStyle name="Notas 2 3 6 4" xfId="31274" xr:uid="{00000000-0005-0000-0000-0000387A0000}"/>
    <cellStyle name="Notas 2 3 6 4 2" xfId="31275" xr:uid="{00000000-0005-0000-0000-0000397A0000}"/>
    <cellStyle name="Notas 2 3 6 5" xfId="31276" xr:uid="{00000000-0005-0000-0000-00003A7A0000}"/>
    <cellStyle name="Notas 2 3 7" xfId="31277" xr:uid="{00000000-0005-0000-0000-00003B7A0000}"/>
    <cellStyle name="Notas 2 3 7 2" xfId="31278" xr:uid="{00000000-0005-0000-0000-00003C7A0000}"/>
    <cellStyle name="Notas 2 3 7 2 2" xfId="31279" xr:uid="{00000000-0005-0000-0000-00003D7A0000}"/>
    <cellStyle name="Notas 2 3 7 2 2 2" xfId="31280" xr:uid="{00000000-0005-0000-0000-00003E7A0000}"/>
    <cellStyle name="Notas 2 3 7 2 3" xfId="31281" xr:uid="{00000000-0005-0000-0000-00003F7A0000}"/>
    <cellStyle name="Notas 2 3 7 2 4" xfId="31282" xr:uid="{00000000-0005-0000-0000-0000407A0000}"/>
    <cellStyle name="Notas 2 3 7 2 5" xfId="31283" xr:uid="{00000000-0005-0000-0000-0000417A0000}"/>
    <cellStyle name="Notas 2 3 7 2 6" xfId="31284" xr:uid="{00000000-0005-0000-0000-0000427A0000}"/>
    <cellStyle name="Notas 2 3 7 3" xfId="31285" xr:uid="{00000000-0005-0000-0000-0000437A0000}"/>
    <cellStyle name="Notas 2 3 7 3 2" xfId="31286" xr:uid="{00000000-0005-0000-0000-0000447A0000}"/>
    <cellStyle name="Notas 2 3 7 4" xfId="31287" xr:uid="{00000000-0005-0000-0000-0000457A0000}"/>
    <cellStyle name="Notas 2 3 7 4 2" xfId="31288" xr:uid="{00000000-0005-0000-0000-0000467A0000}"/>
    <cellStyle name="Notas 2 3 7 5" xfId="31289" xr:uid="{00000000-0005-0000-0000-0000477A0000}"/>
    <cellStyle name="Notas 2 3 8" xfId="31290" xr:uid="{00000000-0005-0000-0000-0000487A0000}"/>
    <cellStyle name="Notas 2 3 8 2" xfId="31291" xr:uid="{00000000-0005-0000-0000-0000497A0000}"/>
    <cellStyle name="Notas 2 3 8 2 2" xfId="31292" xr:uid="{00000000-0005-0000-0000-00004A7A0000}"/>
    <cellStyle name="Notas 2 3 8 2 2 2" xfId="31293" xr:uid="{00000000-0005-0000-0000-00004B7A0000}"/>
    <cellStyle name="Notas 2 3 8 2 3" xfId="31294" xr:uid="{00000000-0005-0000-0000-00004C7A0000}"/>
    <cellStyle name="Notas 2 3 8 2 4" xfId="31295" xr:uid="{00000000-0005-0000-0000-00004D7A0000}"/>
    <cellStyle name="Notas 2 3 8 2 5" xfId="31296" xr:uid="{00000000-0005-0000-0000-00004E7A0000}"/>
    <cellStyle name="Notas 2 3 8 2 6" xfId="31297" xr:uid="{00000000-0005-0000-0000-00004F7A0000}"/>
    <cellStyle name="Notas 2 3 8 3" xfId="31298" xr:uid="{00000000-0005-0000-0000-0000507A0000}"/>
    <cellStyle name="Notas 2 3 8 3 2" xfId="31299" xr:uid="{00000000-0005-0000-0000-0000517A0000}"/>
    <cellStyle name="Notas 2 3 8 4" xfId="31300" xr:uid="{00000000-0005-0000-0000-0000527A0000}"/>
    <cellStyle name="Notas 2 3 8 4 2" xfId="31301" xr:uid="{00000000-0005-0000-0000-0000537A0000}"/>
    <cellStyle name="Notas 2 3 8 5" xfId="31302" xr:uid="{00000000-0005-0000-0000-0000547A0000}"/>
    <cellStyle name="Notas 2 3 9" xfId="31303" xr:uid="{00000000-0005-0000-0000-0000557A0000}"/>
    <cellStyle name="Notas 2 3 9 2" xfId="31304" xr:uid="{00000000-0005-0000-0000-0000567A0000}"/>
    <cellStyle name="Notas 2 3 9 2 2" xfId="31305" xr:uid="{00000000-0005-0000-0000-0000577A0000}"/>
    <cellStyle name="Notas 2 3 9 3" xfId="31306" xr:uid="{00000000-0005-0000-0000-0000587A0000}"/>
    <cellStyle name="Notas 2 3 9 4" xfId="31307" xr:uid="{00000000-0005-0000-0000-0000597A0000}"/>
    <cellStyle name="Notas 2 3 9 5" xfId="31308" xr:uid="{00000000-0005-0000-0000-00005A7A0000}"/>
    <cellStyle name="Notas 2 3 9 6" xfId="31309" xr:uid="{00000000-0005-0000-0000-00005B7A0000}"/>
    <cellStyle name="Notas 2 30" xfId="31310" xr:uid="{00000000-0005-0000-0000-00005C7A0000}"/>
    <cellStyle name="Notas 2 30 2" xfId="31311" xr:uid="{00000000-0005-0000-0000-00005D7A0000}"/>
    <cellStyle name="Notas 2 30 2 2" xfId="31312" xr:uid="{00000000-0005-0000-0000-00005E7A0000}"/>
    <cellStyle name="Notas 2 30 2 2 2" xfId="31313" xr:uid="{00000000-0005-0000-0000-00005F7A0000}"/>
    <cellStyle name="Notas 2 30 2 3" xfId="31314" xr:uid="{00000000-0005-0000-0000-0000607A0000}"/>
    <cellStyle name="Notas 2 30 2 4" xfId="31315" xr:uid="{00000000-0005-0000-0000-0000617A0000}"/>
    <cellStyle name="Notas 2 30 2 5" xfId="31316" xr:uid="{00000000-0005-0000-0000-0000627A0000}"/>
    <cellStyle name="Notas 2 30 2 6" xfId="31317" xr:uid="{00000000-0005-0000-0000-0000637A0000}"/>
    <cellStyle name="Notas 2 30 3" xfId="31318" xr:uid="{00000000-0005-0000-0000-0000647A0000}"/>
    <cellStyle name="Notas 2 30 3 2" xfId="31319" xr:uid="{00000000-0005-0000-0000-0000657A0000}"/>
    <cellStyle name="Notas 2 30 4" xfId="31320" xr:uid="{00000000-0005-0000-0000-0000667A0000}"/>
    <cellStyle name="Notas 2 30 4 2" xfId="31321" xr:uid="{00000000-0005-0000-0000-0000677A0000}"/>
    <cellStyle name="Notas 2 30 5" xfId="31322" xr:uid="{00000000-0005-0000-0000-0000687A0000}"/>
    <cellStyle name="Notas 2 31" xfId="31323" xr:uid="{00000000-0005-0000-0000-0000697A0000}"/>
    <cellStyle name="Notas 2 31 2" xfId="31324" xr:uid="{00000000-0005-0000-0000-00006A7A0000}"/>
    <cellStyle name="Notas 2 31 2 2" xfId="31325" xr:uid="{00000000-0005-0000-0000-00006B7A0000}"/>
    <cellStyle name="Notas 2 31 2 2 2" xfId="31326" xr:uid="{00000000-0005-0000-0000-00006C7A0000}"/>
    <cellStyle name="Notas 2 31 2 3" xfId="31327" xr:uid="{00000000-0005-0000-0000-00006D7A0000}"/>
    <cellStyle name="Notas 2 31 2 4" xfId="31328" xr:uid="{00000000-0005-0000-0000-00006E7A0000}"/>
    <cellStyle name="Notas 2 31 2 5" xfId="31329" xr:uid="{00000000-0005-0000-0000-00006F7A0000}"/>
    <cellStyle name="Notas 2 31 2 6" xfId="31330" xr:uid="{00000000-0005-0000-0000-0000707A0000}"/>
    <cellStyle name="Notas 2 31 3" xfId="31331" xr:uid="{00000000-0005-0000-0000-0000717A0000}"/>
    <cellStyle name="Notas 2 31 3 2" xfId="31332" xr:uid="{00000000-0005-0000-0000-0000727A0000}"/>
    <cellStyle name="Notas 2 31 4" xfId="31333" xr:uid="{00000000-0005-0000-0000-0000737A0000}"/>
    <cellStyle name="Notas 2 31 4 2" xfId="31334" xr:uid="{00000000-0005-0000-0000-0000747A0000}"/>
    <cellStyle name="Notas 2 31 5" xfId="31335" xr:uid="{00000000-0005-0000-0000-0000757A0000}"/>
    <cellStyle name="Notas 2 32" xfId="31336" xr:uid="{00000000-0005-0000-0000-0000767A0000}"/>
    <cellStyle name="Notas 2 32 2" xfId="31337" xr:uid="{00000000-0005-0000-0000-0000777A0000}"/>
    <cellStyle name="Notas 2 32 2 2" xfId="31338" xr:uid="{00000000-0005-0000-0000-0000787A0000}"/>
    <cellStyle name="Notas 2 32 2 2 2" xfId="31339" xr:uid="{00000000-0005-0000-0000-0000797A0000}"/>
    <cellStyle name="Notas 2 32 2 3" xfId="31340" xr:uid="{00000000-0005-0000-0000-00007A7A0000}"/>
    <cellStyle name="Notas 2 32 2 4" xfId="31341" xr:uid="{00000000-0005-0000-0000-00007B7A0000}"/>
    <cellStyle name="Notas 2 32 2 5" xfId="31342" xr:uid="{00000000-0005-0000-0000-00007C7A0000}"/>
    <cellStyle name="Notas 2 32 2 6" xfId="31343" xr:uid="{00000000-0005-0000-0000-00007D7A0000}"/>
    <cellStyle name="Notas 2 32 3" xfId="31344" xr:uid="{00000000-0005-0000-0000-00007E7A0000}"/>
    <cellStyle name="Notas 2 32 3 2" xfId="31345" xr:uid="{00000000-0005-0000-0000-00007F7A0000}"/>
    <cellStyle name="Notas 2 32 4" xfId="31346" xr:uid="{00000000-0005-0000-0000-0000807A0000}"/>
    <cellStyle name="Notas 2 32 4 2" xfId="31347" xr:uid="{00000000-0005-0000-0000-0000817A0000}"/>
    <cellStyle name="Notas 2 32 5" xfId="31348" xr:uid="{00000000-0005-0000-0000-0000827A0000}"/>
    <cellStyle name="Notas 2 33" xfId="31349" xr:uid="{00000000-0005-0000-0000-0000837A0000}"/>
    <cellStyle name="Notas 2 33 2" xfId="31350" xr:uid="{00000000-0005-0000-0000-0000847A0000}"/>
    <cellStyle name="Notas 2 33 2 2" xfId="31351" xr:uid="{00000000-0005-0000-0000-0000857A0000}"/>
    <cellStyle name="Notas 2 33 2 2 2" xfId="31352" xr:uid="{00000000-0005-0000-0000-0000867A0000}"/>
    <cellStyle name="Notas 2 33 2 3" xfId="31353" xr:uid="{00000000-0005-0000-0000-0000877A0000}"/>
    <cellStyle name="Notas 2 33 2 4" xfId="31354" xr:uid="{00000000-0005-0000-0000-0000887A0000}"/>
    <cellStyle name="Notas 2 33 2 5" xfId="31355" xr:uid="{00000000-0005-0000-0000-0000897A0000}"/>
    <cellStyle name="Notas 2 33 2 6" xfId="31356" xr:uid="{00000000-0005-0000-0000-00008A7A0000}"/>
    <cellStyle name="Notas 2 33 3" xfId="31357" xr:uid="{00000000-0005-0000-0000-00008B7A0000}"/>
    <cellStyle name="Notas 2 33 3 2" xfId="31358" xr:uid="{00000000-0005-0000-0000-00008C7A0000}"/>
    <cellStyle name="Notas 2 33 4" xfId="31359" xr:uid="{00000000-0005-0000-0000-00008D7A0000}"/>
    <cellStyle name="Notas 2 33 4 2" xfId="31360" xr:uid="{00000000-0005-0000-0000-00008E7A0000}"/>
    <cellStyle name="Notas 2 33 5" xfId="31361" xr:uid="{00000000-0005-0000-0000-00008F7A0000}"/>
    <cellStyle name="Notas 2 34" xfId="31362" xr:uid="{00000000-0005-0000-0000-0000907A0000}"/>
    <cellStyle name="Notas 2 34 2" xfId="31363" xr:uid="{00000000-0005-0000-0000-0000917A0000}"/>
    <cellStyle name="Notas 2 34 2 2" xfId="31364" xr:uid="{00000000-0005-0000-0000-0000927A0000}"/>
    <cellStyle name="Notas 2 34 2 2 2" xfId="31365" xr:uid="{00000000-0005-0000-0000-0000937A0000}"/>
    <cellStyle name="Notas 2 34 2 3" xfId="31366" xr:uid="{00000000-0005-0000-0000-0000947A0000}"/>
    <cellStyle name="Notas 2 34 2 4" xfId="31367" xr:uid="{00000000-0005-0000-0000-0000957A0000}"/>
    <cellStyle name="Notas 2 34 2 5" xfId="31368" xr:uid="{00000000-0005-0000-0000-0000967A0000}"/>
    <cellStyle name="Notas 2 34 2 6" xfId="31369" xr:uid="{00000000-0005-0000-0000-0000977A0000}"/>
    <cellStyle name="Notas 2 34 3" xfId="31370" xr:uid="{00000000-0005-0000-0000-0000987A0000}"/>
    <cellStyle name="Notas 2 34 3 2" xfId="31371" xr:uid="{00000000-0005-0000-0000-0000997A0000}"/>
    <cellStyle name="Notas 2 34 4" xfId="31372" xr:uid="{00000000-0005-0000-0000-00009A7A0000}"/>
    <cellStyle name="Notas 2 34 4 2" xfId="31373" xr:uid="{00000000-0005-0000-0000-00009B7A0000}"/>
    <cellStyle name="Notas 2 34 5" xfId="31374" xr:uid="{00000000-0005-0000-0000-00009C7A0000}"/>
    <cellStyle name="Notas 2 35" xfId="31375" xr:uid="{00000000-0005-0000-0000-00009D7A0000}"/>
    <cellStyle name="Notas 2 35 2" xfId="31376" xr:uid="{00000000-0005-0000-0000-00009E7A0000}"/>
    <cellStyle name="Notas 2 35 2 2" xfId="31377" xr:uid="{00000000-0005-0000-0000-00009F7A0000}"/>
    <cellStyle name="Notas 2 35 2 2 2" xfId="31378" xr:uid="{00000000-0005-0000-0000-0000A07A0000}"/>
    <cellStyle name="Notas 2 35 2 3" xfId="31379" xr:uid="{00000000-0005-0000-0000-0000A17A0000}"/>
    <cellStyle name="Notas 2 35 2 4" xfId="31380" xr:uid="{00000000-0005-0000-0000-0000A27A0000}"/>
    <cellStyle name="Notas 2 35 2 5" xfId="31381" xr:uid="{00000000-0005-0000-0000-0000A37A0000}"/>
    <cellStyle name="Notas 2 35 2 6" xfId="31382" xr:uid="{00000000-0005-0000-0000-0000A47A0000}"/>
    <cellStyle name="Notas 2 35 3" xfId="31383" xr:uid="{00000000-0005-0000-0000-0000A57A0000}"/>
    <cellStyle name="Notas 2 35 3 2" xfId="31384" xr:uid="{00000000-0005-0000-0000-0000A67A0000}"/>
    <cellStyle name="Notas 2 35 4" xfId="31385" xr:uid="{00000000-0005-0000-0000-0000A77A0000}"/>
    <cellStyle name="Notas 2 35 4 2" xfId="31386" xr:uid="{00000000-0005-0000-0000-0000A87A0000}"/>
    <cellStyle name="Notas 2 35 5" xfId="31387" xr:uid="{00000000-0005-0000-0000-0000A97A0000}"/>
    <cellStyle name="Notas 2 36" xfId="31388" xr:uid="{00000000-0005-0000-0000-0000AA7A0000}"/>
    <cellStyle name="Notas 2 36 2" xfId="31389" xr:uid="{00000000-0005-0000-0000-0000AB7A0000}"/>
    <cellStyle name="Notas 2 36 2 2" xfId="31390" xr:uid="{00000000-0005-0000-0000-0000AC7A0000}"/>
    <cellStyle name="Notas 2 36 2 2 2" xfId="31391" xr:uid="{00000000-0005-0000-0000-0000AD7A0000}"/>
    <cellStyle name="Notas 2 36 2 3" xfId="31392" xr:uid="{00000000-0005-0000-0000-0000AE7A0000}"/>
    <cellStyle name="Notas 2 36 2 4" xfId="31393" xr:uid="{00000000-0005-0000-0000-0000AF7A0000}"/>
    <cellStyle name="Notas 2 36 2 5" xfId="31394" xr:uid="{00000000-0005-0000-0000-0000B07A0000}"/>
    <cellStyle name="Notas 2 36 2 6" xfId="31395" xr:uid="{00000000-0005-0000-0000-0000B17A0000}"/>
    <cellStyle name="Notas 2 36 3" xfId="31396" xr:uid="{00000000-0005-0000-0000-0000B27A0000}"/>
    <cellStyle name="Notas 2 36 3 2" xfId="31397" xr:uid="{00000000-0005-0000-0000-0000B37A0000}"/>
    <cellStyle name="Notas 2 36 4" xfId="31398" xr:uid="{00000000-0005-0000-0000-0000B47A0000}"/>
    <cellStyle name="Notas 2 36 4 2" xfId="31399" xr:uid="{00000000-0005-0000-0000-0000B57A0000}"/>
    <cellStyle name="Notas 2 36 5" xfId="31400" xr:uid="{00000000-0005-0000-0000-0000B67A0000}"/>
    <cellStyle name="Notas 2 37" xfId="31401" xr:uid="{00000000-0005-0000-0000-0000B77A0000}"/>
    <cellStyle name="Notas 2 37 2" xfId="31402" xr:uid="{00000000-0005-0000-0000-0000B87A0000}"/>
    <cellStyle name="Notas 2 37 2 2" xfId="31403" xr:uid="{00000000-0005-0000-0000-0000B97A0000}"/>
    <cellStyle name="Notas 2 37 2 2 2" xfId="31404" xr:uid="{00000000-0005-0000-0000-0000BA7A0000}"/>
    <cellStyle name="Notas 2 37 2 3" xfId="31405" xr:uid="{00000000-0005-0000-0000-0000BB7A0000}"/>
    <cellStyle name="Notas 2 37 2 4" xfId="31406" xr:uid="{00000000-0005-0000-0000-0000BC7A0000}"/>
    <cellStyle name="Notas 2 37 2 5" xfId="31407" xr:uid="{00000000-0005-0000-0000-0000BD7A0000}"/>
    <cellStyle name="Notas 2 37 2 6" xfId="31408" xr:uid="{00000000-0005-0000-0000-0000BE7A0000}"/>
    <cellStyle name="Notas 2 37 3" xfId="31409" xr:uid="{00000000-0005-0000-0000-0000BF7A0000}"/>
    <cellStyle name="Notas 2 37 3 2" xfId="31410" xr:uid="{00000000-0005-0000-0000-0000C07A0000}"/>
    <cellStyle name="Notas 2 37 4" xfId="31411" xr:uid="{00000000-0005-0000-0000-0000C17A0000}"/>
    <cellStyle name="Notas 2 37 4 2" xfId="31412" xr:uid="{00000000-0005-0000-0000-0000C27A0000}"/>
    <cellStyle name="Notas 2 37 5" xfId="31413" xr:uid="{00000000-0005-0000-0000-0000C37A0000}"/>
    <cellStyle name="Notas 2 38" xfId="31414" xr:uid="{00000000-0005-0000-0000-0000C47A0000}"/>
    <cellStyle name="Notas 2 38 2" xfId="31415" xr:uid="{00000000-0005-0000-0000-0000C57A0000}"/>
    <cellStyle name="Notas 2 38 2 2" xfId="31416" xr:uid="{00000000-0005-0000-0000-0000C67A0000}"/>
    <cellStyle name="Notas 2 38 2 2 2" xfId="31417" xr:uid="{00000000-0005-0000-0000-0000C77A0000}"/>
    <cellStyle name="Notas 2 38 2 3" xfId="31418" xr:uid="{00000000-0005-0000-0000-0000C87A0000}"/>
    <cellStyle name="Notas 2 38 2 4" xfId="31419" xr:uid="{00000000-0005-0000-0000-0000C97A0000}"/>
    <cellStyle name="Notas 2 38 2 5" xfId="31420" xr:uid="{00000000-0005-0000-0000-0000CA7A0000}"/>
    <cellStyle name="Notas 2 38 2 6" xfId="31421" xr:uid="{00000000-0005-0000-0000-0000CB7A0000}"/>
    <cellStyle name="Notas 2 38 3" xfId="31422" xr:uid="{00000000-0005-0000-0000-0000CC7A0000}"/>
    <cellStyle name="Notas 2 38 3 2" xfId="31423" xr:uid="{00000000-0005-0000-0000-0000CD7A0000}"/>
    <cellStyle name="Notas 2 38 4" xfId="31424" xr:uid="{00000000-0005-0000-0000-0000CE7A0000}"/>
    <cellStyle name="Notas 2 38 4 2" xfId="31425" xr:uid="{00000000-0005-0000-0000-0000CF7A0000}"/>
    <cellStyle name="Notas 2 38 5" xfId="31426" xr:uid="{00000000-0005-0000-0000-0000D07A0000}"/>
    <cellStyle name="Notas 2 39" xfId="31427" xr:uid="{00000000-0005-0000-0000-0000D17A0000}"/>
    <cellStyle name="Notas 2 39 2" xfId="31428" xr:uid="{00000000-0005-0000-0000-0000D27A0000}"/>
    <cellStyle name="Notas 2 39 2 2" xfId="31429" xr:uid="{00000000-0005-0000-0000-0000D37A0000}"/>
    <cellStyle name="Notas 2 39 2 2 2" xfId="31430" xr:uid="{00000000-0005-0000-0000-0000D47A0000}"/>
    <cellStyle name="Notas 2 39 2 3" xfId="31431" xr:uid="{00000000-0005-0000-0000-0000D57A0000}"/>
    <cellStyle name="Notas 2 39 2 4" xfId="31432" xr:uid="{00000000-0005-0000-0000-0000D67A0000}"/>
    <cellStyle name="Notas 2 39 2 5" xfId="31433" xr:uid="{00000000-0005-0000-0000-0000D77A0000}"/>
    <cellStyle name="Notas 2 39 2 6" xfId="31434" xr:uid="{00000000-0005-0000-0000-0000D87A0000}"/>
    <cellStyle name="Notas 2 39 3" xfId="31435" xr:uid="{00000000-0005-0000-0000-0000D97A0000}"/>
    <cellStyle name="Notas 2 39 3 2" xfId="31436" xr:uid="{00000000-0005-0000-0000-0000DA7A0000}"/>
    <cellStyle name="Notas 2 39 4" xfId="31437" xr:uid="{00000000-0005-0000-0000-0000DB7A0000}"/>
    <cellStyle name="Notas 2 39 4 2" xfId="31438" xr:uid="{00000000-0005-0000-0000-0000DC7A0000}"/>
    <cellStyle name="Notas 2 39 5" xfId="31439" xr:uid="{00000000-0005-0000-0000-0000DD7A0000}"/>
    <cellStyle name="Notas 2 4" xfId="31440" xr:uid="{00000000-0005-0000-0000-0000DE7A0000}"/>
    <cellStyle name="Notas 2 4 10" xfId="31441" xr:uid="{00000000-0005-0000-0000-0000DF7A0000}"/>
    <cellStyle name="Notas 2 4 10 2" xfId="31442" xr:uid="{00000000-0005-0000-0000-0000E07A0000}"/>
    <cellStyle name="Notas 2 4 10 2 2" xfId="31443" xr:uid="{00000000-0005-0000-0000-0000E17A0000}"/>
    <cellStyle name="Notas 2 4 10 3" xfId="31444" xr:uid="{00000000-0005-0000-0000-0000E27A0000}"/>
    <cellStyle name="Notas 2 4 10 3 2" xfId="31445" xr:uid="{00000000-0005-0000-0000-0000E37A0000}"/>
    <cellStyle name="Notas 2 4 10 4" xfId="31446" xr:uid="{00000000-0005-0000-0000-0000E47A0000}"/>
    <cellStyle name="Notas 2 4 10 5" xfId="31447" xr:uid="{00000000-0005-0000-0000-0000E57A0000}"/>
    <cellStyle name="Notas 2 4 10 6" xfId="31448" xr:uid="{00000000-0005-0000-0000-0000E67A0000}"/>
    <cellStyle name="Notas 2 4 10 7" xfId="31449" xr:uid="{00000000-0005-0000-0000-0000E77A0000}"/>
    <cellStyle name="Notas 2 4 11" xfId="31450" xr:uid="{00000000-0005-0000-0000-0000E87A0000}"/>
    <cellStyle name="Notas 2 4 11 2" xfId="31451" xr:uid="{00000000-0005-0000-0000-0000E97A0000}"/>
    <cellStyle name="Notas 2 4 11 2 2" xfId="31452" xr:uid="{00000000-0005-0000-0000-0000EA7A0000}"/>
    <cellStyle name="Notas 2 4 11 3" xfId="31453" xr:uid="{00000000-0005-0000-0000-0000EB7A0000}"/>
    <cellStyle name="Notas 2 4 11 4" xfId="31454" xr:uid="{00000000-0005-0000-0000-0000EC7A0000}"/>
    <cellStyle name="Notas 2 4 11 5" xfId="31455" xr:uid="{00000000-0005-0000-0000-0000ED7A0000}"/>
    <cellStyle name="Notas 2 4 11 6" xfId="31456" xr:uid="{00000000-0005-0000-0000-0000EE7A0000}"/>
    <cellStyle name="Notas 2 4 11 7" xfId="31457" xr:uid="{00000000-0005-0000-0000-0000EF7A0000}"/>
    <cellStyle name="Notas 2 4 12" xfId="31458" xr:uid="{00000000-0005-0000-0000-0000F07A0000}"/>
    <cellStyle name="Notas 2 4 12 2" xfId="31459" xr:uid="{00000000-0005-0000-0000-0000F17A0000}"/>
    <cellStyle name="Notas 2 4 12 3" xfId="31460" xr:uid="{00000000-0005-0000-0000-0000F27A0000}"/>
    <cellStyle name="Notas 2 4 12 4" xfId="31461" xr:uid="{00000000-0005-0000-0000-0000F37A0000}"/>
    <cellStyle name="Notas 2 4 12 5" xfId="31462" xr:uid="{00000000-0005-0000-0000-0000F47A0000}"/>
    <cellStyle name="Notas 2 4 12 6" xfId="31463" xr:uid="{00000000-0005-0000-0000-0000F57A0000}"/>
    <cellStyle name="Notas 2 4 12 7" xfId="31464" xr:uid="{00000000-0005-0000-0000-0000F67A0000}"/>
    <cellStyle name="Notas 2 4 13" xfId="31465" xr:uid="{00000000-0005-0000-0000-0000F77A0000}"/>
    <cellStyle name="Notas 2 4 13 2" xfId="31466" xr:uid="{00000000-0005-0000-0000-0000F87A0000}"/>
    <cellStyle name="Notas 2 4 13 3" xfId="31467" xr:uid="{00000000-0005-0000-0000-0000F97A0000}"/>
    <cellStyle name="Notas 2 4 13 4" xfId="31468" xr:uid="{00000000-0005-0000-0000-0000FA7A0000}"/>
    <cellStyle name="Notas 2 4 13 5" xfId="31469" xr:uid="{00000000-0005-0000-0000-0000FB7A0000}"/>
    <cellStyle name="Notas 2 4 13 6" xfId="31470" xr:uid="{00000000-0005-0000-0000-0000FC7A0000}"/>
    <cellStyle name="Notas 2 4 13 7" xfId="31471" xr:uid="{00000000-0005-0000-0000-0000FD7A0000}"/>
    <cellStyle name="Notas 2 4 14" xfId="31472" xr:uid="{00000000-0005-0000-0000-0000FE7A0000}"/>
    <cellStyle name="Notas 2 4 14 2" xfId="31473" xr:uid="{00000000-0005-0000-0000-0000FF7A0000}"/>
    <cellStyle name="Notas 2 4 14 3" xfId="31474" xr:uid="{00000000-0005-0000-0000-0000007B0000}"/>
    <cellStyle name="Notas 2 4 14 4" xfId="31475" xr:uid="{00000000-0005-0000-0000-0000017B0000}"/>
    <cellStyle name="Notas 2 4 14 5" xfId="31476" xr:uid="{00000000-0005-0000-0000-0000027B0000}"/>
    <cellStyle name="Notas 2 4 14 6" xfId="31477" xr:uid="{00000000-0005-0000-0000-0000037B0000}"/>
    <cellStyle name="Notas 2 4 14 7" xfId="31478" xr:uid="{00000000-0005-0000-0000-0000047B0000}"/>
    <cellStyle name="Notas 2 4 15" xfId="31479" xr:uid="{00000000-0005-0000-0000-0000057B0000}"/>
    <cellStyle name="Notas 2 4 16" xfId="31480" xr:uid="{00000000-0005-0000-0000-0000067B0000}"/>
    <cellStyle name="Notas 2 4 17" xfId="31481" xr:uid="{00000000-0005-0000-0000-0000077B0000}"/>
    <cellStyle name="Notas 2 4 18" xfId="31482" xr:uid="{00000000-0005-0000-0000-0000087B0000}"/>
    <cellStyle name="Notas 2 4 19" xfId="31483" xr:uid="{00000000-0005-0000-0000-0000097B0000}"/>
    <cellStyle name="Notas 2 4 2" xfId="31484" xr:uid="{00000000-0005-0000-0000-00000A7B0000}"/>
    <cellStyle name="Notas 2 4 2 10" xfId="31485" xr:uid="{00000000-0005-0000-0000-00000B7B0000}"/>
    <cellStyle name="Notas 2 4 2 10 2" xfId="31486" xr:uid="{00000000-0005-0000-0000-00000C7B0000}"/>
    <cellStyle name="Notas 2 4 2 10 3" xfId="31487" xr:uid="{00000000-0005-0000-0000-00000D7B0000}"/>
    <cellStyle name="Notas 2 4 2 10 4" xfId="31488" xr:uid="{00000000-0005-0000-0000-00000E7B0000}"/>
    <cellStyle name="Notas 2 4 2 10 5" xfId="31489" xr:uid="{00000000-0005-0000-0000-00000F7B0000}"/>
    <cellStyle name="Notas 2 4 2 10 6" xfId="31490" xr:uid="{00000000-0005-0000-0000-0000107B0000}"/>
    <cellStyle name="Notas 2 4 2 11" xfId="31491" xr:uid="{00000000-0005-0000-0000-0000117B0000}"/>
    <cellStyle name="Notas 2 4 2 11 2" xfId="31492" xr:uid="{00000000-0005-0000-0000-0000127B0000}"/>
    <cellStyle name="Notas 2 4 2 11 3" xfId="31493" xr:uid="{00000000-0005-0000-0000-0000137B0000}"/>
    <cellStyle name="Notas 2 4 2 11 4" xfId="31494" xr:uid="{00000000-0005-0000-0000-0000147B0000}"/>
    <cellStyle name="Notas 2 4 2 11 5" xfId="31495" xr:uid="{00000000-0005-0000-0000-0000157B0000}"/>
    <cellStyle name="Notas 2 4 2 11 6" xfId="31496" xr:uid="{00000000-0005-0000-0000-0000167B0000}"/>
    <cellStyle name="Notas 2 4 2 12" xfId="31497" xr:uid="{00000000-0005-0000-0000-0000177B0000}"/>
    <cellStyle name="Notas 2 4 2 12 2" xfId="31498" xr:uid="{00000000-0005-0000-0000-0000187B0000}"/>
    <cellStyle name="Notas 2 4 2 12 3" xfId="31499" xr:uid="{00000000-0005-0000-0000-0000197B0000}"/>
    <cellStyle name="Notas 2 4 2 12 4" xfId="31500" xr:uid="{00000000-0005-0000-0000-00001A7B0000}"/>
    <cellStyle name="Notas 2 4 2 12 5" xfId="31501" xr:uid="{00000000-0005-0000-0000-00001B7B0000}"/>
    <cellStyle name="Notas 2 4 2 12 6" xfId="31502" xr:uid="{00000000-0005-0000-0000-00001C7B0000}"/>
    <cellStyle name="Notas 2 4 2 13" xfId="31503" xr:uid="{00000000-0005-0000-0000-00001D7B0000}"/>
    <cellStyle name="Notas 2 4 2 13 2" xfId="31504" xr:uid="{00000000-0005-0000-0000-00001E7B0000}"/>
    <cellStyle name="Notas 2 4 2 13 3" xfId="31505" xr:uid="{00000000-0005-0000-0000-00001F7B0000}"/>
    <cellStyle name="Notas 2 4 2 13 4" xfId="31506" xr:uid="{00000000-0005-0000-0000-0000207B0000}"/>
    <cellStyle name="Notas 2 4 2 13 5" xfId="31507" xr:uid="{00000000-0005-0000-0000-0000217B0000}"/>
    <cellStyle name="Notas 2 4 2 13 6" xfId="31508" xr:uid="{00000000-0005-0000-0000-0000227B0000}"/>
    <cellStyle name="Notas 2 4 2 14" xfId="31509" xr:uid="{00000000-0005-0000-0000-0000237B0000}"/>
    <cellStyle name="Notas 2 4 2 14 2" xfId="31510" xr:uid="{00000000-0005-0000-0000-0000247B0000}"/>
    <cellStyle name="Notas 2 4 2 14 3" xfId="31511" xr:uid="{00000000-0005-0000-0000-0000257B0000}"/>
    <cellStyle name="Notas 2 4 2 14 4" xfId="31512" xr:uid="{00000000-0005-0000-0000-0000267B0000}"/>
    <cellStyle name="Notas 2 4 2 14 5" xfId="31513" xr:uid="{00000000-0005-0000-0000-0000277B0000}"/>
    <cellStyle name="Notas 2 4 2 14 6" xfId="31514" xr:uid="{00000000-0005-0000-0000-0000287B0000}"/>
    <cellStyle name="Notas 2 4 2 15" xfId="31515" xr:uid="{00000000-0005-0000-0000-0000297B0000}"/>
    <cellStyle name="Notas 2 4 2 16" xfId="31516" xr:uid="{00000000-0005-0000-0000-00002A7B0000}"/>
    <cellStyle name="Notas 2 4 2 17" xfId="31517" xr:uid="{00000000-0005-0000-0000-00002B7B0000}"/>
    <cellStyle name="Notas 2 4 2 18" xfId="31518" xr:uid="{00000000-0005-0000-0000-00002C7B0000}"/>
    <cellStyle name="Notas 2 4 2 19" xfId="31519" xr:uid="{00000000-0005-0000-0000-00002D7B0000}"/>
    <cellStyle name="Notas 2 4 2 2" xfId="31520" xr:uid="{00000000-0005-0000-0000-00002E7B0000}"/>
    <cellStyle name="Notas 2 4 2 2 10" xfId="31521" xr:uid="{00000000-0005-0000-0000-00002F7B0000}"/>
    <cellStyle name="Notas 2 4 2 2 11" xfId="31522" xr:uid="{00000000-0005-0000-0000-0000307B0000}"/>
    <cellStyle name="Notas 2 4 2 2 12" xfId="31523" xr:uid="{00000000-0005-0000-0000-0000317B0000}"/>
    <cellStyle name="Notas 2 4 2 2 13" xfId="31524" xr:uid="{00000000-0005-0000-0000-0000327B0000}"/>
    <cellStyle name="Notas 2 4 2 2 14" xfId="31525" xr:uid="{00000000-0005-0000-0000-0000337B0000}"/>
    <cellStyle name="Notas 2 4 2 2 2" xfId="31526" xr:uid="{00000000-0005-0000-0000-0000347B0000}"/>
    <cellStyle name="Notas 2 4 2 2 2 2" xfId="31527" xr:uid="{00000000-0005-0000-0000-0000357B0000}"/>
    <cellStyle name="Notas 2 4 2 2 2 2 2" xfId="31528" xr:uid="{00000000-0005-0000-0000-0000367B0000}"/>
    <cellStyle name="Notas 2 4 2 2 2 3" xfId="31529" xr:uid="{00000000-0005-0000-0000-0000377B0000}"/>
    <cellStyle name="Notas 2 4 2 2 2 4" xfId="31530" xr:uid="{00000000-0005-0000-0000-0000387B0000}"/>
    <cellStyle name="Notas 2 4 2 2 2 5" xfId="31531" xr:uid="{00000000-0005-0000-0000-0000397B0000}"/>
    <cellStyle name="Notas 2 4 2 2 2 6" xfId="31532" xr:uid="{00000000-0005-0000-0000-00003A7B0000}"/>
    <cellStyle name="Notas 2 4 2 2 2 7" xfId="31533" xr:uid="{00000000-0005-0000-0000-00003B7B0000}"/>
    <cellStyle name="Notas 2 4 2 2 3" xfId="31534" xr:uid="{00000000-0005-0000-0000-00003C7B0000}"/>
    <cellStyle name="Notas 2 4 2 2 3 2" xfId="31535" xr:uid="{00000000-0005-0000-0000-00003D7B0000}"/>
    <cellStyle name="Notas 2 4 2 2 3 3" xfId="31536" xr:uid="{00000000-0005-0000-0000-00003E7B0000}"/>
    <cellStyle name="Notas 2 4 2 2 3 4" xfId="31537" xr:uid="{00000000-0005-0000-0000-00003F7B0000}"/>
    <cellStyle name="Notas 2 4 2 2 3 5" xfId="31538" xr:uid="{00000000-0005-0000-0000-0000407B0000}"/>
    <cellStyle name="Notas 2 4 2 2 3 6" xfId="31539" xr:uid="{00000000-0005-0000-0000-0000417B0000}"/>
    <cellStyle name="Notas 2 4 2 2 3 7" xfId="31540" xr:uid="{00000000-0005-0000-0000-0000427B0000}"/>
    <cellStyle name="Notas 2 4 2 2 4" xfId="31541" xr:uid="{00000000-0005-0000-0000-0000437B0000}"/>
    <cellStyle name="Notas 2 4 2 2 4 2" xfId="31542" xr:uid="{00000000-0005-0000-0000-0000447B0000}"/>
    <cellStyle name="Notas 2 4 2 2 4 3" xfId="31543" xr:uid="{00000000-0005-0000-0000-0000457B0000}"/>
    <cellStyle name="Notas 2 4 2 2 4 4" xfId="31544" xr:uid="{00000000-0005-0000-0000-0000467B0000}"/>
    <cellStyle name="Notas 2 4 2 2 4 5" xfId="31545" xr:uid="{00000000-0005-0000-0000-0000477B0000}"/>
    <cellStyle name="Notas 2 4 2 2 4 6" xfId="31546" xr:uid="{00000000-0005-0000-0000-0000487B0000}"/>
    <cellStyle name="Notas 2 4 2 2 4 7" xfId="31547" xr:uid="{00000000-0005-0000-0000-0000497B0000}"/>
    <cellStyle name="Notas 2 4 2 2 5" xfId="31548" xr:uid="{00000000-0005-0000-0000-00004A7B0000}"/>
    <cellStyle name="Notas 2 4 2 2 5 2" xfId="31549" xr:uid="{00000000-0005-0000-0000-00004B7B0000}"/>
    <cellStyle name="Notas 2 4 2 2 5 3" xfId="31550" xr:uid="{00000000-0005-0000-0000-00004C7B0000}"/>
    <cellStyle name="Notas 2 4 2 2 5 4" xfId="31551" xr:uid="{00000000-0005-0000-0000-00004D7B0000}"/>
    <cellStyle name="Notas 2 4 2 2 5 5" xfId="31552" xr:uid="{00000000-0005-0000-0000-00004E7B0000}"/>
    <cellStyle name="Notas 2 4 2 2 5 6" xfId="31553" xr:uid="{00000000-0005-0000-0000-00004F7B0000}"/>
    <cellStyle name="Notas 2 4 2 2 5 7" xfId="31554" xr:uid="{00000000-0005-0000-0000-0000507B0000}"/>
    <cellStyle name="Notas 2 4 2 2 6" xfId="31555" xr:uid="{00000000-0005-0000-0000-0000517B0000}"/>
    <cellStyle name="Notas 2 4 2 2 6 2" xfId="31556" xr:uid="{00000000-0005-0000-0000-0000527B0000}"/>
    <cellStyle name="Notas 2 4 2 2 6 3" xfId="31557" xr:uid="{00000000-0005-0000-0000-0000537B0000}"/>
    <cellStyle name="Notas 2 4 2 2 6 4" xfId="31558" xr:uid="{00000000-0005-0000-0000-0000547B0000}"/>
    <cellStyle name="Notas 2 4 2 2 6 5" xfId="31559" xr:uid="{00000000-0005-0000-0000-0000557B0000}"/>
    <cellStyle name="Notas 2 4 2 2 6 6" xfId="31560" xr:uid="{00000000-0005-0000-0000-0000567B0000}"/>
    <cellStyle name="Notas 2 4 2 2 6 7" xfId="31561" xr:uid="{00000000-0005-0000-0000-0000577B0000}"/>
    <cellStyle name="Notas 2 4 2 2 7" xfId="31562" xr:uid="{00000000-0005-0000-0000-0000587B0000}"/>
    <cellStyle name="Notas 2 4 2 2 7 2" xfId="31563" xr:uid="{00000000-0005-0000-0000-0000597B0000}"/>
    <cellStyle name="Notas 2 4 2 2 7 3" xfId="31564" xr:uid="{00000000-0005-0000-0000-00005A7B0000}"/>
    <cellStyle name="Notas 2 4 2 2 7 4" xfId="31565" xr:uid="{00000000-0005-0000-0000-00005B7B0000}"/>
    <cellStyle name="Notas 2 4 2 2 7 5" xfId="31566" xr:uid="{00000000-0005-0000-0000-00005C7B0000}"/>
    <cellStyle name="Notas 2 4 2 2 7 6" xfId="31567" xr:uid="{00000000-0005-0000-0000-00005D7B0000}"/>
    <cellStyle name="Notas 2 4 2 2 8" xfId="31568" xr:uid="{00000000-0005-0000-0000-00005E7B0000}"/>
    <cellStyle name="Notas 2 4 2 2 8 2" xfId="31569" xr:uid="{00000000-0005-0000-0000-00005F7B0000}"/>
    <cellStyle name="Notas 2 4 2 2 8 3" xfId="31570" xr:uid="{00000000-0005-0000-0000-0000607B0000}"/>
    <cellStyle name="Notas 2 4 2 2 8 4" xfId="31571" xr:uid="{00000000-0005-0000-0000-0000617B0000}"/>
    <cellStyle name="Notas 2 4 2 2 8 5" xfId="31572" xr:uid="{00000000-0005-0000-0000-0000627B0000}"/>
    <cellStyle name="Notas 2 4 2 2 8 6" xfId="31573" xr:uid="{00000000-0005-0000-0000-0000637B0000}"/>
    <cellStyle name="Notas 2 4 2 2 9" xfId="31574" xr:uid="{00000000-0005-0000-0000-0000647B0000}"/>
    <cellStyle name="Notas 2 4 2 20" xfId="31575" xr:uid="{00000000-0005-0000-0000-0000657B0000}"/>
    <cellStyle name="Notas 2 4 2 3" xfId="31576" xr:uid="{00000000-0005-0000-0000-0000667B0000}"/>
    <cellStyle name="Notas 2 4 2 3 10" xfId="31577" xr:uid="{00000000-0005-0000-0000-0000677B0000}"/>
    <cellStyle name="Notas 2 4 2 3 11" xfId="31578" xr:uid="{00000000-0005-0000-0000-0000687B0000}"/>
    <cellStyle name="Notas 2 4 2 3 12" xfId="31579" xr:uid="{00000000-0005-0000-0000-0000697B0000}"/>
    <cellStyle name="Notas 2 4 2 3 13" xfId="31580" xr:uid="{00000000-0005-0000-0000-00006A7B0000}"/>
    <cellStyle name="Notas 2 4 2 3 14" xfId="31581" xr:uid="{00000000-0005-0000-0000-00006B7B0000}"/>
    <cellStyle name="Notas 2 4 2 3 2" xfId="31582" xr:uid="{00000000-0005-0000-0000-00006C7B0000}"/>
    <cellStyle name="Notas 2 4 2 3 2 2" xfId="31583" xr:uid="{00000000-0005-0000-0000-00006D7B0000}"/>
    <cellStyle name="Notas 2 4 2 3 2 3" xfId="31584" xr:uid="{00000000-0005-0000-0000-00006E7B0000}"/>
    <cellStyle name="Notas 2 4 2 3 2 4" xfId="31585" xr:uid="{00000000-0005-0000-0000-00006F7B0000}"/>
    <cellStyle name="Notas 2 4 2 3 2 5" xfId="31586" xr:uid="{00000000-0005-0000-0000-0000707B0000}"/>
    <cellStyle name="Notas 2 4 2 3 2 6" xfId="31587" xr:uid="{00000000-0005-0000-0000-0000717B0000}"/>
    <cellStyle name="Notas 2 4 2 3 2 7" xfId="31588" xr:uid="{00000000-0005-0000-0000-0000727B0000}"/>
    <cellStyle name="Notas 2 4 2 3 3" xfId="31589" xr:uid="{00000000-0005-0000-0000-0000737B0000}"/>
    <cellStyle name="Notas 2 4 2 3 3 2" xfId="31590" xr:uid="{00000000-0005-0000-0000-0000747B0000}"/>
    <cellStyle name="Notas 2 4 2 3 3 3" xfId="31591" xr:uid="{00000000-0005-0000-0000-0000757B0000}"/>
    <cellStyle name="Notas 2 4 2 3 3 4" xfId="31592" xr:uid="{00000000-0005-0000-0000-0000767B0000}"/>
    <cellStyle name="Notas 2 4 2 3 3 5" xfId="31593" xr:uid="{00000000-0005-0000-0000-0000777B0000}"/>
    <cellStyle name="Notas 2 4 2 3 3 6" xfId="31594" xr:uid="{00000000-0005-0000-0000-0000787B0000}"/>
    <cellStyle name="Notas 2 4 2 3 4" xfId="31595" xr:uid="{00000000-0005-0000-0000-0000797B0000}"/>
    <cellStyle name="Notas 2 4 2 3 4 2" xfId="31596" xr:uid="{00000000-0005-0000-0000-00007A7B0000}"/>
    <cellStyle name="Notas 2 4 2 3 4 3" xfId="31597" xr:uid="{00000000-0005-0000-0000-00007B7B0000}"/>
    <cellStyle name="Notas 2 4 2 3 4 4" xfId="31598" xr:uid="{00000000-0005-0000-0000-00007C7B0000}"/>
    <cellStyle name="Notas 2 4 2 3 4 5" xfId="31599" xr:uid="{00000000-0005-0000-0000-00007D7B0000}"/>
    <cellStyle name="Notas 2 4 2 3 4 6" xfId="31600" xr:uid="{00000000-0005-0000-0000-00007E7B0000}"/>
    <cellStyle name="Notas 2 4 2 3 5" xfId="31601" xr:uid="{00000000-0005-0000-0000-00007F7B0000}"/>
    <cellStyle name="Notas 2 4 2 3 5 2" xfId="31602" xr:uid="{00000000-0005-0000-0000-0000807B0000}"/>
    <cellStyle name="Notas 2 4 2 3 5 3" xfId="31603" xr:uid="{00000000-0005-0000-0000-0000817B0000}"/>
    <cellStyle name="Notas 2 4 2 3 5 4" xfId="31604" xr:uid="{00000000-0005-0000-0000-0000827B0000}"/>
    <cellStyle name="Notas 2 4 2 3 5 5" xfId="31605" xr:uid="{00000000-0005-0000-0000-0000837B0000}"/>
    <cellStyle name="Notas 2 4 2 3 5 6" xfId="31606" xr:uid="{00000000-0005-0000-0000-0000847B0000}"/>
    <cellStyle name="Notas 2 4 2 3 6" xfId="31607" xr:uid="{00000000-0005-0000-0000-0000857B0000}"/>
    <cellStyle name="Notas 2 4 2 3 6 2" xfId="31608" xr:uid="{00000000-0005-0000-0000-0000867B0000}"/>
    <cellStyle name="Notas 2 4 2 3 6 3" xfId="31609" xr:uid="{00000000-0005-0000-0000-0000877B0000}"/>
    <cellStyle name="Notas 2 4 2 3 6 4" xfId="31610" xr:uid="{00000000-0005-0000-0000-0000887B0000}"/>
    <cellStyle name="Notas 2 4 2 3 6 5" xfId="31611" xr:uid="{00000000-0005-0000-0000-0000897B0000}"/>
    <cellStyle name="Notas 2 4 2 3 6 6" xfId="31612" xr:uid="{00000000-0005-0000-0000-00008A7B0000}"/>
    <cellStyle name="Notas 2 4 2 3 7" xfId="31613" xr:uid="{00000000-0005-0000-0000-00008B7B0000}"/>
    <cellStyle name="Notas 2 4 2 3 7 2" xfId="31614" xr:uid="{00000000-0005-0000-0000-00008C7B0000}"/>
    <cellStyle name="Notas 2 4 2 3 7 3" xfId="31615" xr:uid="{00000000-0005-0000-0000-00008D7B0000}"/>
    <cellStyle name="Notas 2 4 2 3 7 4" xfId="31616" xr:uid="{00000000-0005-0000-0000-00008E7B0000}"/>
    <cellStyle name="Notas 2 4 2 3 7 5" xfId="31617" xr:uid="{00000000-0005-0000-0000-00008F7B0000}"/>
    <cellStyle name="Notas 2 4 2 3 7 6" xfId="31618" xr:uid="{00000000-0005-0000-0000-0000907B0000}"/>
    <cellStyle name="Notas 2 4 2 3 8" xfId="31619" xr:uid="{00000000-0005-0000-0000-0000917B0000}"/>
    <cellStyle name="Notas 2 4 2 3 8 2" xfId="31620" xr:uid="{00000000-0005-0000-0000-0000927B0000}"/>
    <cellStyle name="Notas 2 4 2 3 8 3" xfId="31621" xr:uid="{00000000-0005-0000-0000-0000937B0000}"/>
    <cellStyle name="Notas 2 4 2 3 8 4" xfId="31622" xr:uid="{00000000-0005-0000-0000-0000947B0000}"/>
    <cellStyle name="Notas 2 4 2 3 8 5" xfId="31623" xr:uid="{00000000-0005-0000-0000-0000957B0000}"/>
    <cellStyle name="Notas 2 4 2 3 8 6" xfId="31624" xr:uid="{00000000-0005-0000-0000-0000967B0000}"/>
    <cellStyle name="Notas 2 4 2 3 9" xfId="31625" xr:uid="{00000000-0005-0000-0000-0000977B0000}"/>
    <cellStyle name="Notas 2 4 2 4" xfId="31626" xr:uid="{00000000-0005-0000-0000-0000987B0000}"/>
    <cellStyle name="Notas 2 4 2 4 10" xfId="31627" xr:uid="{00000000-0005-0000-0000-0000997B0000}"/>
    <cellStyle name="Notas 2 4 2 4 11" xfId="31628" xr:uid="{00000000-0005-0000-0000-00009A7B0000}"/>
    <cellStyle name="Notas 2 4 2 4 12" xfId="31629" xr:uid="{00000000-0005-0000-0000-00009B7B0000}"/>
    <cellStyle name="Notas 2 4 2 4 13" xfId="31630" xr:uid="{00000000-0005-0000-0000-00009C7B0000}"/>
    <cellStyle name="Notas 2 4 2 4 14" xfId="31631" xr:uid="{00000000-0005-0000-0000-00009D7B0000}"/>
    <cellStyle name="Notas 2 4 2 4 2" xfId="31632" xr:uid="{00000000-0005-0000-0000-00009E7B0000}"/>
    <cellStyle name="Notas 2 4 2 4 2 2" xfId="31633" xr:uid="{00000000-0005-0000-0000-00009F7B0000}"/>
    <cellStyle name="Notas 2 4 2 4 2 3" xfId="31634" xr:uid="{00000000-0005-0000-0000-0000A07B0000}"/>
    <cellStyle name="Notas 2 4 2 4 2 4" xfId="31635" xr:uid="{00000000-0005-0000-0000-0000A17B0000}"/>
    <cellStyle name="Notas 2 4 2 4 2 5" xfId="31636" xr:uid="{00000000-0005-0000-0000-0000A27B0000}"/>
    <cellStyle name="Notas 2 4 2 4 2 6" xfId="31637" xr:uid="{00000000-0005-0000-0000-0000A37B0000}"/>
    <cellStyle name="Notas 2 4 2 4 2 7" xfId="31638" xr:uid="{00000000-0005-0000-0000-0000A47B0000}"/>
    <cellStyle name="Notas 2 4 2 4 3" xfId="31639" xr:uid="{00000000-0005-0000-0000-0000A57B0000}"/>
    <cellStyle name="Notas 2 4 2 4 3 2" xfId="31640" xr:uid="{00000000-0005-0000-0000-0000A67B0000}"/>
    <cellStyle name="Notas 2 4 2 4 3 3" xfId="31641" xr:uid="{00000000-0005-0000-0000-0000A77B0000}"/>
    <cellStyle name="Notas 2 4 2 4 3 4" xfId="31642" xr:uid="{00000000-0005-0000-0000-0000A87B0000}"/>
    <cellStyle name="Notas 2 4 2 4 3 5" xfId="31643" xr:uid="{00000000-0005-0000-0000-0000A97B0000}"/>
    <cellStyle name="Notas 2 4 2 4 3 6" xfId="31644" xr:uid="{00000000-0005-0000-0000-0000AA7B0000}"/>
    <cellStyle name="Notas 2 4 2 4 4" xfId="31645" xr:uid="{00000000-0005-0000-0000-0000AB7B0000}"/>
    <cellStyle name="Notas 2 4 2 4 4 2" xfId="31646" xr:uid="{00000000-0005-0000-0000-0000AC7B0000}"/>
    <cellStyle name="Notas 2 4 2 4 4 3" xfId="31647" xr:uid="{00000000-0005-0000-0000-0000AD7B0000}"/>
    <cellStyle name="Notas 2 4 2 4 4 4" xfId="31648" xr:uid="{00000000-0005-0000-0000-0000AE7B0000}"/>
    <cellStyle name="Notas 2 4 2 4 4 5" xfId="31649" xr:uid="{00000000-0005-0000-0000-0000AF7B0000}"/>
    <cellStyle name="Notas 2 4 2 4 4 6" xfId="31650" xr:uid="{00000000-0005-0000-0000-0000B07B0000}"/>
    <cellStyle name="Notas 2 4 2 4 5" xfId="31651" xr:uid="{00000000-0005-0000-0000-0000B17B0000}"/>
    <cellStyle name="Notas 2 4 2 4 5 2" xfId="31652" xr:uid="{00000000-0005-0000-0000-0000B27B0000}"/>
    <cellStyle name="Notas 2 4 2 4 5 3" xfId="31653" xr:uid="{00000000-0005-0000-0000-0000B37B0000}"/>
    <cellStyle name="Notas 2 4 2 4 5 4" xfId="31654" xr:uid="{00000000-0005-0000-0000-0000B47B0000}"/>
    <cellStyle name="Notas 2 4 2 4 5 5" xfId="31655" xr:uid="{00000000-0005-0000-0000-0000B57B0000}"/>
    <cellStyle name="Notas 2 4 2 4 5 6" xfId="31656" xr:uid="{00000000-0005-0000-0000-0000B67B0000}"/>
    <cellStyle name="Notas 2 4 2 4 6" xfId="31657" xr:uid="{00000000-0005-0000-0000-0000B77B0000}"/>
    <cellStyle name="Notas 2 4 2 4 6 2" xfId="31658" xr:uid="{00000000-0005-0000-0000-0000B87B0000}"/>
    <cellStyle name="Notas 2 4 2 4 6 3" xfId="31659" xr:uid="{00000000-0005-0000-0000-0000B97B0000}"/>
    <cellStyle name="Notas 2 4 2 4 6 4" xfId="31660" xr:uid="{00000000-0005-0000-0000-0000BA7B0000}"/>
    <cellStyle name="Notas 2 4 2 4 6 5" xfId="31661" xr:uid="{00000000-0005-0000-0000-0000BB7B0000}"/>
    <cellStyle name="Notas 2 4 2 4 6 6" xfId="31662" xr:uid="{00000000-0005-0000-0000-0000BC7B0000}"/>
    <cellStyle name="Notas 2 4 2 4 7" xfId="31663" xr:uid="{00000000-0005-0000-0000-0000BD7B0000}"/>
    <cellStyle name="Notas 2 4 2 4 7 2" xfId="31664" xr:uid="{00000000-0005-0000-0000-0000BE7B0000}"/>
    <cellStyle name="Notas 2 4 2 4 7 3" xfId="31665" xr:uid="{00000000-0005-0000-0000-0000BF7B0000}"/>
    <cellStyle name="Notas 2 4 2 4 7 4" xfId="31666" xr:uid="{00000000-0005-0000-0000-0000C07B0000}"/>
    <cellStyle name="Notas 2 4 2 4 7 5" xfId="31667" xr:uid="{00000000-0005-0000-0000-0000C17B0000}"/>
    <cellStyle name="Notas 2 4 2 4 7 6" xfId="31668" xr:uid="{00000000-0005-0000-0000-0000C27B0000}"/>
    <cellStyle name="Notas 2 4 2 4 8" xfId="31669" xr:uid="{00000000-0005-0000-0000-0000C37B0000}"/>
    <cellStyle name="Notas 2 4 2 4 8 2" xfId="31670" xr:uid="{00000000-0005-0000-0000-0000C47B0000}"/>
    <cellStyle name="Notas 2 4 2 4 8 3" xfId="31671" xr:uid="{00000000-0005-0000-0000-0000C57B0000}"/>
    <cellStyle name="Notas 2 4 2 4 8 4" xfId="31672" xr:uid="{00000000-0005-0000-0000-0000C67B0000}"/>
    <cellStyle name="Notas 2 4 2 4 8 5" xfId="31673" xr:uid="{00000000-0005-0000-0000-0000C77B0000}"/>
    <cellStyle name="Notas 2 4 2 4 8 6" xfId="31674" xr:uid="{00000000-0005-0000-0000-0000C87B0000}"/>
    <cellStyle name="Notas 2 4 2 4 9" xfId="31675" xr:uid="{00000000-0005-0000-0000-0000C97B0000}"/>
    <cellStyle name="Notas 2 4 2 5" xfId="31676" xr:uid="{00000000-0005-0000-0000-0000CA7B0000}"/>
    <cellStyle name="Notas 2 4 2 5 10" xfId="31677" xr:uid="{00000000-0005-0000-0000-0000CB7B0000}"/>
    <cellStyle name="Notas 2 4 2 5 11" xfId="31678" xr:uid="{00000000-0005-0000-0000-0000CC7B0000}"/>
    <cellStyle name="Notas 2 4 2 5 12" xfId="31679" xr:uid="{00000000-0005-0000-0000-0000CD7B0000}"/>
    <cellStyle name="Notas 2 4 2 5 13" xfId="31680" xr:uid="{00000000-0005-0000-0000-0000CE7B0000}"/>
    <cellStyle name="Notas 2 4 2 5 14" xfId="31681" xr:uid="{00000000-0005-0000-0000-0000CF7B0000}"/>
    <cellStyle name="Notas 2 4 2 5 2" xfId="31682" xr:uid="{00000000-0005-0000-0000-0000D07B0000}"/>
    <cellStyle name="Notas 2 4 2 5 2 2" xfId="31683" xr:uid="{00000000-0005-0000-0000-0000D17B0000}"/>
    <cellStyle name="Notas 2 4 2 5 2 3" xfId="31684" xr:uid="{00000000-0005-0000-0000-0000D27B0000}"/>
    <cellStyle name="Notas 2 4 2 5 2 4" xfId="31685" xr:uid="{00000000-0005-0000-0000-0000D37B0000}"/>
    <cellStyle name="Notas 2 4 2 5 2 5" xfId="31686" xr:uid="{00000000-0005-0000-0000-0000D47B0000}"/>
    <cellStyle name="Notas 2 4 2 5 2 6" xfId="31687" xr:uid="{00000000-0005-0000-0000-0000D57B0000}"/>
    <cellStyle name="Notas 2 4 2 5 3" xfId="31688" xr:uid="{00000000-0005-0000-0000-0000D67B0000}"/>
    <cellStyle name="Notas 2 4 2 5 3 2" xfId="31689" xr:uid="{00000000-0005-0000-0000-0000D77B0000}"/>
    <cellStyle name="Notas 2 4 2 5 3 3" xfId="31690" xr:uid="{00000000-0005-0000-0000-0000D87B0000}"/>
    <cellStyle name="Notas 2 4 2 5 3 4" xfId="31691" xr:uid="{00000000-0005-0000-0000-0000D97B0000}"/>
    <cellStyle name="Notas 2 4 2 5 3 5" xfId="31692" xr:uid="{00000000-0005-0000-0000-0000DA7B0000}"/>
    <cellStyle name="Notas 2 4 2 5 3 6" xfId="31693" xr:uid="{00000000-0005-0000-0000-0000DB7B0000}"/>
    <cellStyle name="Notas 2 4 2 5 4" xfId="31694" xr:uid="{00000000-0005-0000-0000-0000DC7B0000}"/>
    <cellStyle name="Notas 2 4 2 5 4 2" xfId="31695" xr:uid="{00000000-0005-0000-0000-0000DD7B0000}"/>
    <cellStyle name="Notas 2 4 2 5 4 3" xfId="31696" xr:uid="{00000000-0005-0000-0000-0000DE7B0000}"/>
    <cellStyle name="Notas 2 4 2 5 4 4" xfId="31697" xr:uid="{00000000-0005-0000-0000-0000DF7B0000}"/>
    <cellStyle name="Notas 2 4 2 5 4 5" xfId="31698" xr:uid="{00000000-0005-0000-0000-0000E07B0000}"/>
    <cellStyle name="Notas 2 4 2 5 4 6" xfId="31699" xr:uid="{00000000-0005-0000-0000-0000E17B0000}"/>
    <cellStyle name="Notas 2 4 2 5 5" xfId="31700" xr:uid="{00000000-0005-0000-0000-0000E27B0000}"/>
    <cellStyle name="Notas 2 4 2 5 5 2" xfId="31701" xr:uid="{00000000-0005-0000-0000-0000E37B0000}"/>
    <cellStyle name="Notas 2 4 2 5 5 3" xfId="31702" xr:uid="{00000000-0005-0000-0000-0000E47B0000}"/>
    <cellStyle name="Notas 2 4 2 5 5 4" xfId="31703" xr:uid="{00000000-0005-0000-0000-0000E57B0000}"/>
    <cellStyle name="Notas 2 4 2 5 5 5" xfId="31704" xr:uid="{00000000-0005-0000-0000-0000E67B0000}"/>
    <cellStyle name="Notas 2 4 2 5 5 6" xfId="31705" xr:uid="{00000000-0005-0000-0000-0000E77B0000}"/>
    <cellStyle name="Notas 2 4 2 5 6" xfId="31706" xr:uid="{00000000-0005-0000-0000-0000E87B0000}"/>
    <cellStyle name="Notas 2 4 2 5 6 2" xfId="31707" xr:uid="{00000000-0005-0000-0000-0000E97B0000}"/>
    <cellStyle name="Notas 2 4 2 5 6 3" xfId="31708" xr:uid="{00000000-0005-0000-0000-0000EA7B0000}"/>
    <cellStyle name="Notas 2 4 2 5 6 4" xfId="31709" xr:uid="{00000000-0005-0000-0000-0000EB7B0000}"/>
    <cellStyle name="Notas 2 4 2 5 6 5" xfId="31710" xr:uid="{00000000-0005-0000-0000-0000EC7B0000}"/>
    <cellStyle name="Notas 2 4 2 5 6 6" xfId="31711" xr:uid="{00000000-0005-0000-0000-0000ED7B0000}"/>
    <cellStyle name="Notas 2 4 2 5 7" xfId="31712" xr:uid="{00000000-0005-0000-0000-0000EE7B0000}"/>
    <cellStyle name="Notas 2 4 2 5 7 2" xfId="31713" xr:uid="{00000000-0005-0000-0000-0000EF7B0000}"/>
    <cellStyle name="Notas 2 4 2 5 7 3" xfId="31714" xr:uid="{00000000-0005-0000-0000-0000F07B0000}"/>
    <cellStyle name="Notas 2 4 2 5 7 4" xfId="31715" xr:uid="{00000000-0005-0000-0000-0000F17B0000}"/>
    <cellStyle name="Notas 2 4 2 5 7 5" xfId="31716" xr:uid="{00000000-0005-0000-0000-0000F27B0000}"/>
    <cellStyle name="Notas 2 4 2 5 7 6" xfId="31717" xr:uid="{00000000-0005-0000-0000-0000F37B0000}"/>
    <cellStyle name="Notas 2 4 2 5 8" xfId="31718" xr:uid="{00000000-0005-0000-0000-0000F47B0000}"/>
    <cellStyle name="Notas 2 4 2 5 8 2" xfId="31719" xr:uid="{00000000-0005-0000-0000-0000F57B0000}"/>
    <cellStyle name="Notas 2 4 2 5 8 3" xfId="31720" xr:uid="{00000000-0005-0000-0000-0000F67B0000}"/>
    <cellStyle name="Notas 2 4 2 5 8 4" xfId="31721" xr:uid="{00000000-0005-0000-0000-0000F77B0000}"/>
    <cellStyle name="Notas 2 4 2 5 8 5" xfId="31722" xr:uid="{00000000-0005-0000-0000-0000F87B0000}"/>
    <cellStyle name="Notas 2 4 2 5 8 6" xfId="31723" xr:uid="{00000000-0005-0000-0000-0000F97B0000}"/>
    <cellStyle name="Notas 2 4 2 5 9" xfId="31724" xr:uid="{00000000-0005-0000-0000-0000FA7B0000}"/>
    <cellStyle name="Notas 2 4 2 6" xfId="31725" xr:uid="{00000000-0005-0000-0000-0000FB7B0000}"/>
    <cellStyle name="Notas 2 4 2 6 10" xfId="31726" xr:uid="{00000000-0005-0000-0000-0000FC7B0000}"/>
    <cellStyle name="Notas 2 4 2 6 11" xfId="31727" xr:uid="{00000000-0005-0000-0000-0000FD7B0000}"/>
    <cellStyle name="Notas 2 4 2 6 12" xfId="31728" xr:uid="{00000000-0005-0000-0000-0000FE7B0000}"/>
    <cellStyle name="Notas 2 4 2 6 13" xfId="31729" xr:uid="{00000000-0005-0000-0000-0000FF7B0000}"/>
    <cellStyle name="Notas 2 4 2 6 2" xfId="31730" xr:uid="{00000000-0005-0000-0000-0000007C0000}"/>
    <cellStyle name="Notas 2 4 2 6 2 2" xfId="31731" xr:uid="{00000000-0005-0000-0000-0000017C0000}"/>
    <cellStyle name="Notas 2 4 2 6 2 3" xfId="31732" xr:uid="{00000000-0005-0000-0000-0000027C0000}"/>
    <cellStyle name="Notas 2 4 2 6 2 4" xfId="31733" xr:uid="{00000000-0005-0000-0000-0000037C0000}"/>
    <cellStyle name="Notas 2 4 2 6 2 5" xfId="31734" xr:uid="{00000000-0005-0000-0000-0000047C0000}"/>
    <cellStyle name="Notas 2 4 2 6 2 6" xfId="31735" xr:uid="{00000000-0005-0000-0000-0000057C0000}"/>
    <cellStyle name="Notas 2 4 2 6 3" xfId="31736" xr:uid="{00000000-0005-0000-0000-0000067C0000}"/>
    <cellStyle name="Notas 2 4 2 6 3 2" xfId="31737" xr:uid="{00000000-0005-0000-0000-0000077C0000}"/>
    <cellStyle name="Notas 2 4 2 6 3 3" xfId="31738" xr:uid="{00000000-0005-0000-0000-0000087C0000}"/>
    <cellStyle name="Notas 2 4 2 6 3 4" xfId="31739" xr:uid="{00000000-0005-0000-0000-0000097C0000}"/>
    <cellStyle name="Notas 2 4 2 6 3 5" xfId="31740" xr:uid="{00000000-0005-0000-0000-00000A7C0000}"/>
    <cellStyle name="Notas 2 4 2 6 3 6" xfId="31741" xr:uid="{00000000-0005-0000-0000-00000B7C0000}"/>
    <cellStyle name="Notas 2 4 2 6 4" xfId="31742" xr:uid="{00000000-0005-0000-0000-00000C7C0000}"/>
    <cellStyle name="Notas 2 4 2 6 4 2" xfId="31743" xr:uid="{00000000-0005-0000-0000-00000D7C0000}"/>
    <cellStyle name="Notas 2 4 2 6 4 3" xfId="31744" xr:uid="{00000000-0005-0000-0000-00000E7C0000}"/>
    <cellStyle name="Notas 2 4 2 6 4 4" xfId="31745" xr:uid="{00000000-0005-0000-0000-00000F7C0000}"/>
    <cellStyle name="Notas 2 4 2 6 4 5" xfId="31746" xr:uid="{00000000-0005-0000-0000-0000107C0000}"/>
    <cellStyle name="Notas 2 4 2 6 4 6" xfId="31747" xr:uid="{00000000-0005-0000-0000-0000117C0000}"/>
    <cellStyle name="Notas 2 4 2 6 5" xfId="31748" xr:uid="{00000000-0005-0000-0000-0000127C0000}"/>
    <cellStyle name="Notas 2 4 2 6 5 2" xfId="31749" xr:uid="{00000000-0005-0000-0000-0000137C0000}"/>
    <cellStyle name="Notas 2 4 2 6 5 3" xfId="31750" xr:uid="{00000000-0005-0000-0000-0000147C0000}"/>
    <cellStyle name="Notas 2 4 2 6 5 4" xfId="31751" xr:uid="{00000000-0005-0000-0000-0000157C0000}"/>
    <cellStyle name="Notas 2 4 2 6 5 5" xfId="31752" xr:uid="{00000000-0005-0000-0000-0000167C0000}"/>
    <cellStyle name="Notas 2 4 2 6 5 6" xfId="31753" xr:uid="{00000000-0005-0000-0000-0000177C0000}"/>
    <cellStyle name="Notas 2 4 2 6 6" xfId="31754" xr:uid="{00000000-0005-0000-0000-0000187C0000}"/>
    <cellStyle name="Notas 2 4 2 6 6 2" xfId="31755" xr:uid="{00000000-0005-0000-0000-0000197C0000}"/>
    <cellStyle name="Notas 2 4 2 6 6 3" xfId="31756" xr:uid="{00000000-0005-0000-0000-00001A7C0000}"/>
    <cellStyle name="Notas 2 4 2 6 6 4" xfId="31757" xr:uid="{00000000-0005-0000-0000-00001B7C0000}"/>
    <cellStyle name="Notas 2 4 2 6 6 5" xfId="31758" xr:uid="{00000000-0005-0000-0000-00001C7C0000}"/>
    <cellStyle name="Notas 2 4 2 6 6 6" xfId="31759" xr:uid="{00000000-0005-0000-0000-00001D7C0000}"/>
    <cellStyle name="Notas 2 4 2 6 7" xfId="31760" xr:uid="{00000000-0005-0000-0000-00001E7C0000}"/>
    <cellStyle name="Notas 2 4 2 6 7 2" xfId="31761" xr:uid="{00000000-0005-0000-0000-00001F7C0000}"/>
    <cellStyle name="Notas 2 4 2 6 7 3" xfId="31762" xr:uid="{00000000-0005-0000-0000-0000207C0000}"/>
    <cellStyle name="Notas 2 4 2 6 7 4" xfId="31763" xr:uid="{00000000-0005-0000-0000-0000217C0000}"/>
    <cellStyle name="Notas 2 4 2 6 7 5" xfId="31764" xr:uid="{00000000-0005-0000-0000-0000227C0000}"/>
    <cellStyle name="Notas 2 4 2 6 7 6" xfId="31765" xr:uid="{00000000-0005-0000-0000-0000237C0000}"/>
    <cellStyle name="Notas 2 4 2 6 8" xfId="31766" xr:uid="{00000000-0005-0000-0000-0000247C0000}"/>
    <cellStyle name="Notas 2 4 2 6 8 2" xfId="31767" xr:uid="{00000000-0005-0000-0000-0000257C0000}"/>
    <cellStyle name="Notas 2 4 2 6 8 3" xfId="31768" xr:uid="{00000000-0005-0000-0000-0000267C0000}"/>
    <cellStyle name="Notas 2 4 2 6 8 4" xfId="31769" xr:uid="{00000000-0005-0000-0000-0000277C0000}"/>
    <cellStyle name="Notas 2 4 2 6 8 5" xfId="31770" xr:uid="{00000000-0005-0000-0000-0000287C0000}"/>
    <cellStyle name="Notas 2 4 2 6 8 6" xfId="31771" xr:uid="{00000000-0005-0000-0000-0000297C0000}"/>
    <cellStyle name="Notas 2 4 2 6 9" xfId="31772" xr:uid="{00000000-0005-0000-0000-00002A7C0000}"/>
    <cellStyle name="Notas 2 4 2 7" xfId="31773" xr:uid="{00000000-0005-0000-0000-00002B7C0000}"/>
    <cellStyle name="Notas 2 4 2 7 10" xfId="31774" xr:uid="{00000000-0005-0000-0000-00002C7C0000}"/>
    <cellStyle name="Notas 2 4 2 7 11" xfId="31775" xr:uid="{00000000-0005-0000-0000-00002D7C0000}"/>
    <cellStyle name="Notas 2 4 2 7 12" xfId="31776" xr:uid="{00000000-0005-0000-0000-00002E7C0000}"/>
    <cellStyle name="Notas 2 4 2 7 13" xfId="31777" xr:uid="{00000000-0005-0000-0000-00002F7C0000}"/>
    <cellStyle name="Notas 2 4 2 7 2" xfId="31778" xr:uid="{00000000-0005-0000-0000-0000307C0000}"/>
    <cellStyle name="Notas 2 4 2 7 2 2" xfId="31779" xr:uid="{00000000-0005-0000-0000-0000317C0000}"/>
    <cellStyle name="Notas 2 4 2 7 2 3" xfId="31780" xr:uid="{00000000-0005-0000-0000-0000327C0000}"/>
    <cellStyle name="Notas 2 4 2 7 2 4" xfId="31781" xr:uid="{00000000-0005-0000-0000-0000337C0000}"/>
    <cellStyle name="Notas 2 4 2 7 2 5" xfId="31782" xr:uid="{00000000-0005-0000-0000-0000347C0000}"/>
    <cellStyle name="Notas 2 4 2 7 2 6" xfId="31783" xr:uid="{00000000-0005-0000-0000-0000357C0000}"/>
    <cellStyle name="Notas 2 4 2 7 3" xfId="31784" xr:uid="{00000000-0005-0000-0000-0000367C0000}"/>
    <cellStyle name="Notas 2 4 2 7 3 2" xfId="31785" xr:uid="{00000000-0005-0000-0000-0000377C0000}"/>
    <cellStyle name="Notas 2 4 2 7 3 3" xfId="31786" xr:uid="{00000000-0005-0000-0000-0000387C0000}"/>
    <cellStyle name="Notas 2 4 2 7 3 4" xfId="31787" xr:uid="{00000000-0005-0000-0000-0000397C0000}"/>
    <cellStyle name="Notas 2 4 2 7 3 5" xfId="31788" xr:uid="{00000000-0005-0000-0000-00003A7C0000}"/>
    <cellStyle name="Notas 2 4 2 7 3 6" xfId="31789" xr:uid="{00000000-0005-0000-0000-00003B7C0000}"/>
    <cellStyle name="Notas 2 4 2 7 4" xfId="31790" xr:uid="{00000000-0005-0000-0000-00003C7C0000}"/>
    <cellStyle name="Notas 2 4 2 7 4 2" xfId="31791" xr:uid="{00000000-0005-0000-0000-00003D7C0000}"/>
    <cellStyle name="Notas 2 4 2 7 4 3" xfId="31792" xr:uid="{00000000-0005-0000-0000-00003E7C0000}"/>
    <cellStyle name="Notas 2 4 2 7 4 4" xfId="31793" xr:uid="{00000000-0005-0000-0000-00003F7C0000}"/>
    <cellStyle name="Notas 2 4 2 7 4 5" xfId="31794" xr:uid="{00000000-0005-0000-0000-0000407C0000}"/>
    <cellStyle name="Notas 2 4 2 7 4 6" xfId="31795" xr:uid="{00000000-0005-0000-0000-0000417C0000}"/>
    <cellStyle name="Notas 2 4 2 7 5" xfId="31796" xr:uid="{00000000-0005-0000-0000-0000427C0000}"/>
    <cellStyle name="Notas 2 4 2 7 5 2" xfId="31797" xr:uid="{00000000-0005-0000-0000-0000437C0000}"/>
    <cellStyle name="Notas 2 4 2 7 5 3" xfId="31798" xr:uid="{00000000-0005-0000-0000-0000447C0000}"/>
    <cellStyle name="Notas 2 4 2 7 5 4" xfId="31799" xr:uid="{00000000-0005-0000-0000-0000457C0000}"/>
    <cellStyle name="Notas 2 4 2 7 5 5" xfId="31800" xr:uid="{00000000-0005-0000-0000-0000467C0000}"/>
    <cellStyle name="Notas 2 4 2 7 5 6" xfId="31801" xr:uid="{00000000-0005-0000-0000-0000477C0000}"/>
    <cellStyle name="Notas 2 4 2 7 6" xfId="31802" xr:uid="{00000000-0005-0000-0000-0000487C0000}"/>
    <cellStyle name="Notas 2 4 2 7 6 2" xfId="31803" xr:uid="{00000000-0005-0000-0000-0000497C0000}"/>
    <cellStyle name="Notas 2 4 2 7 6 3" xfId="31804" xr:uid="{00000000-0005-0000-0000-00004A7C0000}"/>
    <cellStyle name="Notas 2 4 2 7 6 4" xfId="31805" xr:uid="{00000000-0005-0000-0000-00004B7C0000}"/>
    <cellStyle name="Notas 2 4 2 7 6 5" xfId="31806" xr:uid="{00000000-0005-0000-0000-00004C7C0000}"/>
    <cellStyle name="Notas 2 4 2 7 6 6" xfId="31807" xr:uid="{00000000-0005-0000-0000-00004D7C0000}"/>
    <cellStyle name="Notas 2 4 2 7 7" xfId="31808" xr:uid="{00000000-0005-0000-0000-00004E7C0000}"/>
    <cellStyle name="Notas 2 4 2 7 7 2" xfId="31809" xr:uid="{00000000-0005-0000-0000-00004F7C0000}"/>
    <cellStyle name="Notas 2 4 2 7 7 3" xfId="31810" xr:uid="{00000000-0005-0000-0000-0000507C0000}"/>
    <cellStyle name="Notas 2 4 2 7 7 4" xfId="31811" xr:uid="{00000000-0005-0000-0000-0000517C0000}"/>
    <cellStyle name="Notas 2 4 2 7 7 5" xfId="31812" xr:uid="{00000000-0005-0000-0000-0000527C0000}"/>
    <cellStyle name="Notas 2 4 2 7 7 6" xfId="31813" xr:uid="{00000000-0005-0000-0000-0000537C0000}"/>
    <cellStyle name="Notas 2 4 2 7 8" xfId="31814" xr:uid="{00000000-0005-0000-0000-0000547C0000}"/>
    <cellStyle name="Notas 2 4 2 7 8 2" xfId="31815" xr:uid="{00000000-0005-0000-0000-0000557C0000}"/>
    <cellStyle name="Notas 2 4 2 7 8 3" xfId="31816" xr:uid="{00000000-0005-0000-0000-0000567C0000}"/>
    <cellStyle name="Notas 2 4 2 7 8 4" xfId="31817" xr:uid="{00000000-0005-0000-0000-0000577C0000}"/>
    <cellStyle name="Notas 2 4 2 7 8 5" xfId="31818" xr:uid="{00000000-0005-0000-0000-0000587C0000}"/>
    <cellStyle name="Notas 2 4 2 7 8 6" xfId="31819" xr:uid="{00000000-0005-0000-0000-0000597C0000}"/>
    <cellStyle name="Notas 2 4 2 7 9" xfId="31820" xr:uid="{00000000-0005-0000-0000-00005A7C0000}"/>
    <cellStyle name="Notas 2 4 2 8" xfId="31821" xr:uid="{00000000-0005-0000-0000-00005B7C0000}"/>
    <cellStyle name="Notas 2 4 2 8 2" xfId="31822" xr:uid="{00000000-0005-0000-0000-00005C7C0000}"/>
    <cellStyle name="Notas 2 4 2 8 3" xfId="31823" xr:uid="{00000000-0005-0000-0000-00005D7C0000}"/>
    <cellStyle name="Notas 2 4 2 8 4" xfId="31824" xr:uid="{00000000-0005-0000-0000-00005E7C0000}"/>
    <cellStyle name="Notas 2 4 2 8 5" xfId="31825" xr:uid="{00000000-0005-0000-0000-00005F7C0000}"/>
    <cellStyle name="Notas 2 4 2 8 6" xfId="31826" xr:uid="{00000000-0005-0000-0000-0000607C0000}"/>
    <cellStyle name="Notas 2 4 2 9" xfId="31827" xr:uid="{00000000-0005-0000-0000-0000617C0000}"/>
    <cellStyle name="Notas 2 4 2 9 2" xfId="31828" xr:uid="{00000000-0005-0000-0000-0000627C0000}"/>
    <cellStyle name="Notas 2 4 2 9 3" xfId="31829" xr:uid="{00000000-0005-0000-0000-0000637C0000}"/>
    <cellStyle name="Notas 2 4 2 9 4" xfId="31830" xr:uid="{00000000-0005-0000-0000-0000647C0000}"/>
    <cellStyle name="Notas 2 4 2 9 5" xfId="31831" xr:uid="{00000000-0005-0000-0000-0000657C0000}"/>
    <cellStyle name="Notas 2 4 2 9 6" xfId="31832" xr:uid="{00000000-0005-0000-0000-0000667C0000}"/>
    <cellStyle name="Notas 2 4 20" xfId="31833" xr:uid="{00000000-0005-0000-0000-0000677C0000}"/>
    <cellStyle name="Notas 2 4 21" xfId="31834" xr:uid="{00000000-0005-0000-0000-0000687C0000}"/>
    <cellStyle name="Notas 2 4 22" xfId="31835" xr:uid="{00000000-0005-0000-0000-0000697C0000}"/>
    <cellStyle name="Notas 2 4 3" xfId="31836" xr:uid="{00000000-0005-0000-0000-00006A7C0000}"/>
    <cellStyle name="Notas 2 4 3 10" xfId="31837" xr:uid="{00000000-0005-0000-0000-00006B7C0000}"/>
    <cellStyle name="Notas 2 4 3 11" xfId="31838" xr:uid="{00000000-0005-0000-0000-00006C7C0000}"/>
    <cellStyle name="Notas 2 4 3 12" xfId="31839" xr:uid="{00000000-0005-0000-0000-00006D7C0000}"/>
    <cellStyle name="Notas 2 4 3 13" xfId="31840" xr:uid="{00000000-0005-0000-0000-00006E7C0000}"/>
    <cellStyle name="Notas 2 4 3 14" xfId="31841" xr:uid="{00000000-0005-0000-0000-00006F7C0000}"/>
    <cellStyle name="Notas 2 4 3 15" xfId="31842" xr:uid="{00000000-0005-0000-0000-0000707C0000}"/>
    <cellStyle name="Notas 2 4 3 2" xfId="31843" xr:uid="{00000000-0005-0000-0000-0000717C0000}"/>
    <cellStyle name="Notas 2 4 3 2 10" xfId="31844" xr:uid="{00000000-0005-0000-0000-0000727C0000}"/>
    <cellStyle name="Notas 2 4 3 2 11" xfId="31845" xr:uid="{00000000-0005-0000-0000-0000737C0000}"/>
    <cellStyle name="Notas 2 4 3 2 12" xfId="31846" xr:uid="{00000000-0005-0000-0000-0000747C0000}"/>
    <cellStyle name="Notas 2 4 3 2 13" xfId="31847" xr:uid="{00000000-0005-0000-0000-0000757C0000}"/>
    <cellStyle name="Notas 2 4 3 2 14" xfId="31848" xr:uid="{00000000-0005-0000-0000-0000767C0000}"/>
    <cellStyle name="Notas 2 4 3 2 2" xfId="31849" xr:uid="{00000000-0005-0000-0000-0000777C0000}"/>
    <cellStyle name="Notas 2 4 3 2 2 2" xfId="31850" xr:uid="{00000000-0005-0000-0000-0000787C0000}"/>
    <cellStyle name="Notas 2 4 3 2 2 2 2" xfId="31851" xr:uid="{00000000-0005-0000-0000-0000797C0000}"/>
    <cellStyle name="Notas 2 4 3 2 2 3" xfId="31852" xr:uid="{00000000-0005-0000-0000-00007A7C0000}"/>
    <cellStyle name="Notas 2 4 3 2 2 4" xfId="31853" xr:uid="{00000000-0005-0000-0000-00007B7C0000}"/>
    <cellStyle name="Notas 2 4 3 2 2 5" xfId="31854" xr:uid="{00000000-0005-0000-0000-00007C7C0000}"/>
    <cellStyle name="Notas 2 4 3 2 2 6" xfId="31855" xr:uid="{00000000-0005-0000-0000-00007D7C0000}"/>
    <cellStyle name="Notas 2 4 3 2 2 7" xfId="31856" xr:uid="{00000000-0005-0000-0000-00007E7C0000}"/>
    <cellStyle name="Notas 2 4 3 2 3" xfId="31857" xr:uid="{00000000-0005-0000-0000-00007F7C0000}"/>
    <cellStyle name="Notas 2 4 3 2 3 2" xfId="31858" xr:uid="{00000000-0005-0000-0000-0000807C0000}"/>
    <cellStyle name="Notas 2 4 3 2 3 3" xfId="31859" xr:uid="{00000000-0005-0000-0000-0000817C0000}"/>
    <cellStyle name="Notas 2 4 3 2 3 4" xfId="31860" xr:uid="{00000000-0005-0000-0000-0000827C0000}"/>
    <cellStyle name="Notas 2 4 3 2 3 5" xfId="31861" xr:uid="{00000000-0005-0000-0000-0000837C0000}"/>
    <cellStyle name="Notas 2 4 3 2 3 6" xfId="31862" xr:uid="{00000000-0005-0000-0000-0000847C0000}"/>
    <cellStyle name="Notas 2 4 3 2 3 7" xfId="31863" xr:uid="{00000000-0005-0000-0000-0000857C0000}"/>
    <cellStyle name="Notas 2 4 3 2 4" xfId="31864" xr:uid="{00000000-0005-0000-0000-0000867C0000}"/>
    <cellStyle name="Notas 2 4 3 2 4 2" xfId="31865" xr:uid="{00000000-0005-0000-0000-0000877C0000}"/>
    <cellStyle name="Notas 2 4 3 2 4 3" xfId="31866" xr:uid="{00000000-0005-0000-0000-0000887C0000}"/>
    <cellStyle name="Notas 2 4 3 2 4 4" xfId="31867" xr:uid="{00000000-0005-0000-0000-0000897C0000}"/>
    <cellStyle name="Notas 2 4 3 2 4 5" xfId="31868" xr:uid="{00000000-0005-0000-0000-00008A7C0000}"/>
    <cellStyle name="Notas 2 4 3 2 4 6" xfId="31869" xr:uid="{00000000-0005-0000-0000-00008B7C0000}"/>
    <cellStyle name="Notas 2 4 3 2 4 7" xfId="31870" xr:uid="{00000000-0005-0000-0000-00008C7C0000}"/>
    <cellStyle name="Notas 2 4 3 2 5" xfId="31871" xr:uid="{00000000-0005-0000-0000-00008D7C0000}"/>
    <cellStyle name="Notas 2 4 3 2 5 2" xfId="31872" xr:uid="{00000000-0005-0000-0000-00008E7C0000}"/>
    <cellStyle name="Notas 2 4 3 2 5 3" xfId="31873" xr:uid="{00000000-0005-0000-0000-00008F7C0000}"/>
    <cellStyle name="Notas 2 4 3 2 5 4" xfId="31874" xr:uid="{00000000-0005-0000-0000-0000907C0000}"/>
    <cellStyle name="Notas 2 4 3 2 5 5" xfId="31875" xr:uid="{00000000-0005-0000-0000-0000917C0000}"/>
    <cellStyle name="Notas 2 4 3 2 5 6" xfId="31876" xr:uid="{00000000-0005-0000-0000-0000927C0000}"/>
    <cellStyle name="Notas 2 4 3 2 5 7" xfId="31877" xr:uid="{00000000-0005-0000-0000-0000937C0000}"/>
    <cellStyle name="Notas 2 4 3 2 6" xfId="31878" xr:uid="{00000000-0005-0000-0000-0000947C0000}"/>
    <cellStyle name="Notas 2 4 3 2 6 2" xfId="31879" xr:uid="{00000000-0005-0000-0000-0000957C0000}"/>
    <cellStyle name="Notas 2 4 3 2 6 3" xfId="31880" xr:uid="{00000000-0005-0000-0000-0000967C0000}"/>
    <cellStyle name="Notas 2 4 3 2 6 4" xfId="31881" xr:uid="{00000000-0005-0000-0000-0000977C0000}"/>
    <cellStyle name="Notas 2 4 3 2 6 5" xfId="31882" xr:uid="{00000000-0005-0000-0000-0000987C0000}"/>
    <cellStyle name="Notas 2 4 3 2 6 6" xfId="31883" xr:uid="{00000000-0005-0000-0000-0000997C0000}"/>
    <cellStyle name="Notas 2 4 3 2 6 7" xfId="31884" xr:uid="{00000000-0005-0000-0000-00009A7C0000}"/>
    <cellStyle name="Notas 2 4 3 2 7" xfId="31885" xr:uid="{00000000-0005-0000-0000-00009B7C0000}"/>
    <cellStyle name="Notas 2 4 3 2 7 2" xfId="31886" xr:uid="{00000000-0005-0000-0000-00009C7C0000}"/>
    <cellStyle name="Notas 2 4 3 2 7 3" xfId="31887" xr:uid="{00000000-0005-0000-0000-00009D7C0000}"/>
    <cellStyle name="Notas 2 4 3 2 7 4" xfId="31888" xr:uid="{00000000-0005-0000-0000-00009E7C0000}"/>
    <cellStyle name="Notas 2 4 3 2 7 5" xfId="31889" xr:uid="{00000000-0005-0000-0000-00009F7C0000}"/>
    <cellStyle name="Notas 2 4 3 2 7 6" xfId="31890" xr:uid="{00000000-0005-0000-0000-0000A07C0000}"/>
    <cellStyle name="Notas 2 4 3 2 8" xfId="31891" xr:uid="{00000000-0005-0000-0000-0000A17C0000}"/>
    <cellStyle name="Notas 2 4 3 2 8 2" xfId="31892" xr:uid="{00000000-0005-0000-0000-0000A27C0000}"/>
    <cellStyle name="Notas 2 4 3 2 8 3" xfId="31893" xr:uid="{00000000-0005-0000-0000-0000A37C0000}"/>
    <cellStyle name="Notas 2 4 3 2 8 4" xfId="31894" xr:uid="{00000000-0005-0000-0000-0000A47C0000}"/>
    <cellStyle name="Notas 2 4 3 2 8 5" xfId="31895" xr:uid="{00000000-0005-0000-0000-0000A57C0000}"/>
    <cellStyle name="Notas 2 4 3 2 8 6" xfId="31896" xr:uid="{00000000-0005-0000-0000-0000A67C0000}"/>
    <cellStyle name="Notas 2 4 3 2 9" xfId="31897" xr:uid="{00000000-0005-0000-0000-0000A77C0000}"/>
    <cellStyle name="Notas 2 4 3 3" xfId="31898" xr:uid="{00000000-0005-0000-0000-0000A87C0000}"/>
    <cellStyle name="Notas 2 4 3 3 2" xfId="31899" xr:uid="{00000000-0005-0000-0000-0000A97C0000}"/>
    <cellStyle name="Notas 2 4 3 3 2 2" xfId="31900" xr:uid="{00000000-0005-0000-0000-0000AA7C0000}"/>
    <cellStyle name="Notas 2 4 3 3 3" xfId="31901" xr:uid="{00000000-0005-0000-0000-0000AB7C0000}"/>
    <cellStyle name="Notas 2 4 3 3 4" xfId="31902" xr:uid="{00000000-0005-0000-0000-0000AC7C0000}"/>
    <cellStyle name="Notas 2 4 3 3 5" xfId="31903" xr:uid="{00000000-0005-0000-0000-0000AD7C0000}"/>
    <cellStyle name="Notas 2 4 3 3 6" xfId="31904" xr:uid="{00000000-0005-0000-0000-0000AE7C0000}"/>
    <cellStyle name="Notas 2 4 3 3 7" xfId="31905" xr:uid="{00000000-0005-0000-0000-0000AF7C0000}"/>
    <cellStyle name="Notas 2 4 3 4" xfId="31906" xr:uid="{00000000-0005-0000-0000-0000B07C0000}"/>
    <cellStyle name="Notas 2 4 3 4 2" xfId="31907" xr:uid="{00000000-0005-0000-0000-0000B17C0000}"/>
    <cellStyle name="Notas 2 4 3 4 2 2" xfId="31908" xr:uid="{00000000-0005-0000-0000-0000B27C0000}"/>
    <cellStyle name="Notas 2 4 3 4 3" xfId="31909" xr:uid="{00000000-0005-0000-0000-0000B37C0000}"/>
    <cellStyle name="Notas 2 4 3 4 4" xfId="31910" xr:uid="{00000000-0005-0000-0000-0000B47C0000}"/>
    <cellStyle name="Notas 2 4 3 4 5" xfId="31911" xr:uid="{00000000-0005-0000-0000-0000B57C0000}"/>
    <cellStyle name="Notas 2 4 3 4 6" xfId="31912" xr:uid="{00000000-0005-0000-0000-0000B67C0000}"/>
    <cellStyle name="Notas 2 4 3 4 7" xfId="31913" xr:uid="{00000000-0005-0000-0000-0000B77C0000}"/>
    <cellStyle name="Notas 2 4 3 5" xfId="31914" xr:uid="{00000000-0005-0000-0000-0000B87C0000}"/>
    <cellStyle name="Notas 2 4 3 5 2" xfId="31915" xr:uid="{00000000-0005-0000-0000-0000B97C0000}"/>
    <cellStyle name="Notas 2 4 3 5 3" xfId="31916" xr:uid="{00000000-0005-0000-0000-0000BA7C0000}"/>
    <cellStyle name="Notas 2 4 3 5 4" xfId="31917" xr:uid="{00000000-0005-0000-0000-0000BB7C0000}"/>
    <cellStyle name="Notas 2 4 3 5 5" xfId="31918" xr:uid="{00000000-0005-0000-0000-0000BC7C0000}"/>
    <cellStyle name="Notas 2 4 3 5 6" xfId="31919" xr:uid="{00000000-0005-0000-0000-0000BD7C0000}"/>
    <cellStyle name="Notas 2 4 3 5 7" xfId="31920" xr:uid="{00000000-0005-0000-0000-0000BE7C0000}"/>
    <cellStyle name="Notas 2 4 3 6" xfId="31921" xr:uid="{00000000-0005-0000-0000-0000BF7C0000}"/>
    <cellStyle name="Notas 2 4 3 6 2" xfId="31922" xr:uid="{00000000-0005-0000-0000-0000C07C0000}"/>
    <cellStyle name="Notas 2 4 3 6 3" xfId="31923" xr:uid="{00000000-0005-0000-0000-0000C17C0000}"/>
    <cellStyle name="Notas 2 4 3 6 4" xfId="31924" xr:uid="{00000000-0005-0000-0000-0000C27C0000}"/>
    <cellStyle name="Notas 2 4 3 6 5" xfId="31925" xr:uid="{00000000-0005-0000-0000-0000C37C0000}"/>
    <cellStyle name="Notas 2 4 3 6 6" xfId="31926" xr:uid="{00000000-0005-0000-0000-0000C47C0000}"/>
    <cellStyle name="Notas 2 4 3 7" xfId="31927" xr:uid="{00000000-0005-0000-0000-0000C57C0000}"/>
    <cellStyle name="Notas 2 4 3 7 2" xfId="31928" xr:uid="{00000000-0005-0000-0000-0000C67C0000}"/>
    <cellStyle name="Notas 2 4 3 7 3" xfId="31929" xr:uid="{00000000-0005-0000-0000-0000C77C0000}"/>
    <cellStyle name="Notas 2 4 3 7 4" xfId="31930" xr:uid="{00000000-0005-0000-0000-0000C87C0000}"/>
    <cellStyle name="Notas 2 4 3 7 5" xfId="31931" xr:uid="{00000000-0005-0000-0000-0000C97C0000}"/>
    <cellStyle name="Notas 2 4 3 7 6" xfId="31932" xr:uid="{00000000-0005-0000-0000-0000CA7C0000}"/>
    <cellStyle name="Notas 2 4 3 8" xfId="31933" xr:uid="{00000000-0005-0000-0000-0000CB7C0000}"/>
    <cellStyle name="Notas 2 4 3 8 2" xfId="31934" xr:uid="{00000000-0005-0000-0000-0000CC7C0000}"/>
    <cellStyle name="Notas 2 4 3 8 3" xfId="31935" xr:uid="{00000000-0005-0000-0000-0000CD7C0000}"/>
    <cellStyle name="Notas 2 4 3 8 4" xfId="31936" xr:uid="{00000000-0005-0000-0000-0000CE7C0000}"/>
    <cellStyle name="Notas 2 4 3 8 5" xfId="31937" xr:uid="{00000000-0005-0000-0000-0000CF7C0000}"/>
    <cellStyle name="Notas 2 4 3 8 6" xfId="31938" xr:uid="{00000000-0005-0000-0000-0000D07C0000}"/>
    <cellStyle name="Notas 2 4 3 9" xfId="31939" xr:uid="{00000000-0005-0000-0000-0000D17C0000}"/>
    <cellStyle name="Notas 2 4 3 9 2" xfId="31940" xr:uid="{00000000-0005-0000-0000-0000D27C0000}"/>
    <cellStyle name="Notas 2 4 3 9 3" xfId="31941" xr:uid="{00000000-0005-0000-0000-0000D37C0000}"/>
    <cellStyle name="Notas 2 4 3 9 4" xfId="31942" xr:uid="{00000000-0005-0000-0000-0000D47C0000}"/>
    <cellStyle name="Notas 2 4 3 9 5" xfId="31943" xr:uid="{00000000-0005-0000-0000-0000D57C0000}"/>
    <cellStyle name="Notas 2 4 3 9 6" xfId="31944" xr:uid="{00000000-0005-0000-0000-0000D67C0000}"/>
    <cellStyle name="Notas 2 4 4" xfId="31945" xr:uid="{00000000-0005-0000-0000-0000D77C0000}"/>
    <cellStyle name="Notas 2 4 4 10" xfId="31946" xr:uid="{00000000-0005-0000-0000-0000D87C0000}"/>
    <cellStyle name="Notas 2 4 4 11" xfId="31947" xr:uid="{00000000-0005-0000-0000-0000D97C0000}"/>
    <cellStyle name="Notas 2 4 4 12" xfId="31948" xr:uid="{00000000-0005-0000-0000-0000DA7C0000}"/>
    <cellStyle name="Notas 2 4 4 13" xfId="31949" xr:uid="{00000000-0005-0000-0000-0000DB7C0000}"/>
    <cellStyle name="Notas 2 4 4 14" xfId="31950" xr:uid="{00000000-0005-0000-0000-0000DC7C0000}"/>
    <cellStyle name="Notas 2 4 4 2" xfId="31951" xr:uid="{00000000-0005-0000-0000-0000DD7C0000}"/>
    <cellStyle name="Notas 2 4 4 2 2" xfId="31952" xr:uid="{00000000-0005-0000-0000-0000DE7C0000}"/>
    <cellStyle name="Notas 2 4 4 2 2 2" xfId="31953" xr:uid="{00000000-0005-0000-0000-0000DF7C0000}"/>
    <cellStyle name="Notas 2 4 4 2 2 3" xfId="31954" xr:uid="{00000000-0005-0000-0000-0000E07C0000}"/>
    <cellStyle name="Notas 2 4 4 2 3" xfId="31955" xr:uid="{00000000-0005-0000-0000-0000E17C0000}"/>
    <cellStyle name="Notas 2 4 4 2 3 2" xfId="31956" xr:uid="{00000000-0005-0000-0000-0000E27C0000}"/>
    <cellStyle name="Notas 2 4 4 2 4" xfId="31957" xr:uid="{00000000-0005-0000-0000-0000E37C0000}"/>
    <cellStyle name="Notas 2 4 4 2 4 2" xfId="31958" xr:uid="{00000000-0005-0000-0000-0000E47C0000}"/>
    <cellStyle name="Notas 2 4 4 2 5" xfId="31959" xr:uid="{00000000-0005-0000-0000-0000E57C0000}"/>
    <cellStyle name="Notas 2 4 4 2 5 2" xfId="31960" xr:uid="{00000000-0005-0000-0000-0000E67C0000}"/>
    <cellStyle name="Notas 2 4 4 2 6" xfId="31961" xr:uid="{00000000-0005-0000-0000-0000E77C0000}"/>
    <cellStyle name="Notas 2 4 4 2 6 2" xfId="31962" xr:uid="{00000000-0005-0000-0000-0000E87C0000}"/>
    <cellStyle name="Notas 2 4 4 2 7" xfId="31963" xr:uid="{00000000-0005-0000-0000-0000E97C0000}"/>
    <cellStyle name="Notas 2 4 4 3" xfId="31964" xr:uid="{00000000-0005-0000-0000-0000EA7C0000}"/>
    <cellStyle name="Notas 2 4 4 3 2" xfId="31965" xr:uid="{00000000-0005-0000-0000-0000EB7C0000}"/>
    <cellStyle name="Notas 2 4 4 3 2 2" xfId="31966" xr:uid="{00000000-0005-0000-0000-0000EC7C0000}"/>
    <cellStyle name="Notas 2 4 4 3 3" xfId="31967" xr:uid="{00000000-0005-0000-0000-0000ED7C0000}"/>
    <cellStyle name="Notas 2 4 4 3 4" xfId="31968" xr:uid="{00000000-0005-0000-0000-0000EE7C0000}"/>
    <cellStyle name="Notas 2 4 4 3 5" xfId="31969" xr:uid="{00000000-0005-0000-0000-0000EF7C0000}"/>
    <cellStyle name="Notas 2 4 4 3 6" xfId="31970" xr:uid="{00000000-0005-0000-0000-0000F07C0000}"/>
    <cellStyle name="Notas 2 4 4 3 7" xfId="31971" xr:uid="{00000000-0005-0000-0000-0000F17C0000}"/>
    <cellStyle name="Notas 2 4 4 4" xfId="31972" xr:uid="{00000000-0005-0000-0000-0000F27C0000}"/>
    <cellStyle name="Notas 2 4 4 4 2" xfId="31973" xr:uid="{00000000-0005-0000-0000-0000F37C0000}"/>
    <cellStyle name="Notas 2 4 4 4 2 2" xfId="31974" xr:uid="{00000000-0005-0000-0000-0000F47C0000}"/>
    <cellStyle name="Notas 2 4 4 4 3" xfId="31975" xr:uid="{00000000-0005-0000-0000-0000F57C0000}"/>
    <cellStyle name="Notas 2 4 4 4 4" xfId="31976" xr:uid="{00000000-0005-0000-0000-0000F67C0000}"/>
    <cellStyle name="Notas 2 4 4 4 5" xfId="31977" xr:uid="{00000000-0005-0000-0000-0000F77C0000}"/>
    <cellStyle name="Notas 2 4 4 4 6" xfId="31978" xr:uid="{00000000-0005-0000-0000-0000F87C0000}"/>
    <cellStyle name="Notas 2 4 4 4 7" xfId="31979" xr:uid="{00000000-0005-0000-0000-0000F97C0000}"/>
    <cellStyle name="Notas 2 4 4 5" xfId="31980" xr:uid="{00000000-0005-0000-0000-0000FA7C0000}"/>
    <cellStyle name="Notas 2 4 4 5 2" xfId="31981" xr:uid="{00000000-0005-0000-0000-0000FB7C0000}"/>
    <cellStyle name="Notas 2 4 4 5 3" xfId="31982" xr:uid="{00000000-0005-0000-0000-0000FC7C0000}"/>
    <cellStyle name="Notas 2 4 4 5 4" xfId="31983" xr:uid="{00000000-0005-0000-0000-0000FD7C0000}"/>
    <cellStyle name="Notas 2 4 4 5 5" xfId="31984" xr:uid="{00000000-0005-0000-0000-0000FE7C0000}"/>
    <cellStyle name="Notas 2 4 4 5 6" xfId="31985" xr:uid="{00000000-0005-0000-0000-0000FF7C0000}"/>
    <cellStyle name="Notas 2 4 4 5 7" xfId="31986" xr:uid="{00000000-0005-0000-0000-0000007D0000}"/>
    <cellStyle name="Notas 2 4 4 6" xfId="31987" xr:uid="{00000000-0005-0000-0000-0000017D0000}"/>
    <cellStyle name="Notas 2 4 4 6 2" xfId="31988" xr:uid="{00000000-0005-0000-0000-0000027D0000}"/>
    <cellStyle name="Notas 2 4 4 6 3" xfId="31989" xr:uid="{00000000-0005-0000-0000-0000037D0000}"/>
    <cellStyle name="Notas 2 4 4 6 4" xfId="31990" xr:uid="{00000000-0005-0000-0000-0000047D0000}"/>
    <cellStyle name="Notas 2 4 4 6 5" xfId="31991" xr:uid="{00000000-0005-0000-0000-0000057D0000}"/>
    <cellStyle name="Notas 2 4 4 6 6" xfId="31992" xr:uid="{00000000-0005-0000-0000-0000067D0000}"/>
    <cellStyle name="Notas 2 4 4 7" xfId="31993" xr:uid="{00000000-0005-0000-0000-0000077D0000}"/>
    <cellStyle name="Notas 2 4 4 7 2" xfId="31994" xr:uid="{00000000-0005-0000-0000-0000087D0000}"/>
    <cellStyle name="Notas 2 4 4 7 3" xfId="31995" xr:uid="{00000000-0005-0000-0000-0000097D0000}"/>
    <cellStyle name="Notas 2 4 4 7 4" xfId="31996" xr:uid="{00000000-0005-0000-0000-00000A7D0000}"/>
    <cellStyle name="Notas 2 4 4 7 5" xfId="31997" xr:uid="{00000000-0005-0000-0000-00000B7D0000}"/>
    <cellStyle name="Notas 2 4 4 7 6" xfId="31998" xr:uid="{00000000-0005-0000-0000-00000C7D0000}"/>
    <cellStyle name="Notas 2 4 4 8" xfId="31999" xr:uid="{00000000-0005-0000-0000-00000D7D0000}"/>
    <cellStyle name="Notas 2 4 4 8 2" xfId="32000" xr:uid="{00000000-0005-0000-0000-00000E7D0000}"/>
    <cellStyle name="Notas 2 4 4 8 3" xfId="32001" xr:uid="{00000000-0005-0000-0000-00000F7D0000}"/>
    <cellStyle name="Notas 2 4 4 8 4" xfId="32002" xr:uid="{00000000-0005-0000-0000-0000107D0000}"/>
    <cellStyle name="Notas 2 4 4 8 5" xfId="32003" xr:uid="{00000000-0005-0000-0000-0000117D0000}"/>
    <cellStyle name="Notas 2 4 4 8 6" xfId="32004" xr:uid="{00000000-0005-0000-0000-0000127D0000}"/>
    <cellStyle name="Notas 2 4 4 9" xfId="32005" xr:uid="{00000000-0005-0000-0000-0000137D0000}"/>
    <cellStyle name="Notas 2 4 5" xfId="32006" xr:uid="{00000000-0005-0000-0000-0000147D0000}"/>
    <cellStyle name="Notas 2 4 5 10" xfId="32007" xr:uid="{00000000-0005-0000-0000-0000157D0000}"/>
    <cellStyle name="Notas 2 4 5 11" xfId="32008" xr:uid="{00000000-0005-0000-0000-0000167D0000}"/>
    <cellStyle name="Notas 2 4 5 12" xfId="32009" xr:uid="{00000000-0005-0000-0000-0000177D0000}"/>
    <cellStyle name="Notas 2 4 5 13" xfId="32010" xr:uid="{00000000-0005-0000-0000-0000187D0000}"/>
    <cellStyle name="Notas 2 4 5 14" xfId="32011" xr:uid="{00000000-0005-0000-0000-0000197D0000}"/>
    <cellStyle name="Notas 2 4 5 2" xfId="32012" xr:uid="{00000000-0005-0000-0000-00001A7D0000}"/>
    <cellStyle name="Notas 2 4 5 2 2" xfId="32013" xr:uid="{00000000-0005-0000-0000-00001B7D0000}"/>
    <cellStyle name="Notas 2 4 5 2 2 2" xfId="32014" xr:uid="{00000000-0005-0000-0000-00001C7D0000}"/>
    <cellStyle name="Notas 2 4 5 2 2 3" xfId="32015" xr:uid="{00000000-0005-0000-0000-00001D7D0000}"/>
    <cellStyle name="Notas 2 4 5 2 3" xfId="32016" xr:uid="{00000000-0005-0000-0000-00001E7D0000}"/>
    <cellStyle name="Notas 2 4 5 2 3 2" xfId="32017" xr:uid="{00000000-0005-0000-0000-00001F7D0000}"/>
    <cellStyle name="Notas 2 4 5 2 4" xfId="32018" xr:uid="{00000000-0005-0000-0000-0000207D0000}"/>
    <cellStyle name="Notas 2 4 5 2 4 2" xfId="32019" xr:uid="{00000000-0005-0000-0000-0000217D0000}"/>
    <cellStyle name="Notas 2 4 5 2 5" xfId="32020" xr:uid="{00000000-0005-0000-0000-0000227D0000}"/>
    <cellStyle name="Notas 2 4 5 2 5 2" xfId="32021" xr:uid="{00000000-0005-0000-0000-0000237D0000}"/>
    <cellStyle name="Notas 2 4 5 2 6" xfId="32022" xr:uid="{00000000-0005-0000-0000-0000247D0000}"/>
    <cellStyle name="Notas 2 4 5 2 6 2" xfId="32023" xr:uid="{00000000-0005-0000-0000-0000257D0000}"/>
    <cellStyle name="Notas 2 4 5 2 7" xfId="32024" xr:uid="{00000000-0005-0000-0000-0000267D0000}"/>
    <cellStyle name="Notas 2 4 5 3" xfId="32025" xr:uid="{00000000-0005-0000-0000-0000277D0000}"/>
    <cellStyle name="Notas 2 4 5 3 2" xfId="32026" xr:uid="{00000000-0005-0000-0000-0000287D0000}"/>
    <cellStyle name="Notas 2 4 5 3 2 2" xfId="32027" xr:uid="{00000000-0005-0000-0000-0000297D0000}"/>
    <cellStyle name="Notas 2 4 5 3 3" xfId="32028" xr:uid="{00000000-0005-0000-0000-00002A7D0000}"/>
    <cellStyle name="Notas 2 4 5 3 4" xfId="32029" xr:uid="{00000000-0005-0000-0000-00002B7D0000}"/>
    <cellStyle name="Notas 2 4 5 3 5" xfId="32030" xr:uid="{00000000-0005-0000-0000-00002C7D0000}"/>
    <cellStyle name="Notas 2 4 5 3 6" xfId="32031" xr:uid="{00000000-0005-0000-0000-00002D7D0000}"/>
    <cellStyle name="Notas 2 4 5 3 7" xfId="32032" xr:uid="{00000000-0005-0000-0000-00002E7D0000}"/>
    <cellStyle name="Notas 2 4 5 4" xfId="32033" xr:uid="{00000000-0005-0000-0000-00002F7D0000}"/>
    <cellStyle name="Notas 2 4 5 4 2" xfId="32034" xr:uid="{00000000-0005-0000-0000-0000307D0000}"/>
    <cellStyle name="Notas 2 4 5 4 2 2" xfId="32035" xr:uid="{00000000-0005-0000-0000-0000317D0000}"/>
    <cellStyle name="Notas 2 4 5 4 3" xfId="32036" xr:uid="{00000000-0005-0000-0000-0000327D0000}"/>
    <cellStyle name="Notas 2 4 5 4 4" xfId="32037" xr:uid="{00000000-0005-0000-0000-0000337D0000}"/>
    <cellStyle name="Notas 2 4 5 4 5" xfId="32038" xr:uid="{00000000-0005-0000-0000-0000347D0000}"/>
    <cellStyle name="Notas 2 4 5 4 6" xfId="32039" xr:uid="{00000000-0005-0000-0000-0000357D0000}"/>
    <cellStyle name="Notas 2 4 5 4 7" xfId="32040" xr:uid="{00000000-0005-0000-0000-0000367D0000}"/>
    <cellStyle name="Notas 2 4 5 5" xfId="32041" xr:uid="{00000000-0005-0000-0000-0000377D0000}"/>
    <cellStyle name="Notas 2 4 5 5 2" xfId="32042" xr:uid="{00000000-0005-0000-0000-0000387D0000}"/>
    <cellStyle name="Notas 2 4 5 5 3" xfId="32043" xr:uid="{00000000-0005-0000-0000-0000397D0000}"/>
    <cellStyle name="Notas 2 4 5 5 4" xfId="32044" xr:uid="{00000000-0005-0000-0000-00003A7D0000}"/>
    <cellStyle name="Notas 2 4 5 5 5" xfId="32045" xr:uid="{00000000-0005-0000-0000-00003B7D0000}"/>
    <cellStyle name="Notas 2 4 5 5 6" xfId="32046" xr:uid="{00000000-0005-0000-0000-00003C7D0000}"/>
    <cellStyle name="Notas 2 4 5 5 7" xfId="32047" xr:uid="{00000000-0005-0000-0000-00003D7D0000}"/>
    <cellStyle name="Notas 2 4 5 6" xfId="32048" xr:uid="{00000000-0005-0000-0000-00003E7D0000}"/>
    <cellStyle name="Notas 2 4 5 6 2" xfId="32049" xr:uid="{00000000-0005-0000-0000-00003F7D0000}"/>
    <cellStyle name="Notas 2 4 5 6 3" xfId="32050" xr:uid="{00000000-0005-0000-0000-0000407D0000}"/>
    <cellStyle name="Notas 2 4 5 6 4" xfId="32051" xr:uid="{00000000-0005-0000-0000-0000417D0000}"/>
    <cellStyle name="Notas 2 4 5 6 5" xfId="32052" xr:uid="{00000000-0005-0000-0000-0000427D0000}"/>
    <cellStyle name="Notas 2 4 5 6 6" xfId="32053" xr:uid="{00000000-0005-0000-0000-0000437D0000}"/>
    <cellStyle name="Notas 2 4 5 7" xfId="32054" xr:uid="{00000000-0005-0000-0000-0000447D0000}"/>
    <cellStyle name="Notas 2 4 5 7 2" xfId="32055" xr:uid="{00000000-0005-0000-0000-0000457D0000}"/>
    <cellStyle name="Notas 2 4 5 7 3" xfId="32056" xr:uid="{00000000-0005-0000-0000-0000467D0000}"/>
    <cellStyle name="Notas 2 4 5 7 4" xfId="32057" xr:uid="{00000000-0005-0000-0000-0000477D0000}"/>
    <cellStyle name="Notas 2 4 5 7 5" xfId="32058" xr:uid="{00000000-0005-0000-0000-0000487D0000}"/>
    <cellStyle name="Notas 2 4 5 7 6" xfId="32059" xr:uid="{00000000-0005-0000-0000-0000497D0000}"/>
    <cellStyle name="Notas 2 4 5 8" xfId="32060" xr:uid="{00000000-0005-0000-0000-00004A7D0000}"/>
    <cellStyle name="Notas 2 4 5 8 2" xfId="32061" xr:uid="{00000000-0005-0000-0000-00004B7D0000}"/>
    <cellStyle name="Notas 2 4 5 8 3" xfId="32062" xr:uid="{00000000-0005-0000-0000-00004C7D0000}"/>
    <cellStyle name="Notas 2 4 5 8 4" xfId="32063" xr:uid="{00000000-0005-0000-0000-00004D7D0000}"/>
    <cellStyle name="Notas 2 4 5 8 5" xfId="32064" xr:uid="{00000000-0005-0000-0000-00004E7D0000}"/>
    <cellStyle name="Notas 2 4 5 8 6" xfId="32065" xr:uid="{00000000-0005-0000-0000-00004F7D0000}"/>
    <cellStyle name="Notas 2 4 5 9" xfId="32066" xr:uid="{00000000-0005-0000-0000-0000507D0000}"/>
    <cellStyle name="Notas 2 4 6" xfId="32067" xr:uid="{00000000-0005-0000-0000-0000517D0000}"/>
    <cellStyle name="Notas 2 4 6 10" xfId="32068" xr:uid="{00000000-0005-0000-0000-0000527D0000}"/>
    <cellStyle name="Notas 2 4 6 11" xfId="32069" xr:uid="{00000000-0005-0000-0000-0000537D0000}"/>
    <cellStyle name="Notas 2 4 6 12" xfId="32070" xr:uid="{00000000-0005-0000-0000-0000547D0000}"/>
    <cellStyle name="Notas 2 4 6 13" xfId="32071" xr:uid="{00000000-0005-0000-0000-0000557D0000}"/>
    <cellStyle name="Notas 2 4 6 14" xfId="32072" xr:uid="{00000000-0005-0000-0000-0000567D0000}"/>
    <cellStyle name="Notas 2 4 6 2" xfId="32073" xr:uid="{00000000-0005-0000-0000-0000577D0000}"/>
    <cellStyle name="Notas 2 4 6 2 2" xfId="32074" xr:uid="{00000000-0005-0000-0000-0000587D0000}"/>
    <cellStyle name="Notas 2 4 6 2 2 2" xfId="32075" xr:uid="{00000000-0005-0000-0000-0000597D0000}"/>
    <cellStyle name="Notas 2 4 6 2 2 3" xfId="32076" xr:uid="{00000000-0005-0000-0000-00005A7D0000}"/>
    <cellStyle name="Notas 2 4 6 2 3" xfId="32077" xr:uid="{00000000-0005-0000-0000-00005B7D0000}"/>
    <cellStyle name="Notas 2 4 6 2 3 2" xfId="32078" xr:uid="{00000000-0005-0000-0000-00005C7D0000}"/>
    <cellStyle name="Notas 2 4 6 2 4" xfId="32079" xr:uid="{00000000-0005-0000-0000-00005D7D0000}"/>
    <cellStyle name="Notas 2 4 6 2 4 2" xfId="32080" xr:uid="{00000000-0005-0000-0000-00005E7D0000}"/>
    <cellStyle name="Notas 2 4 6 2 5" xfId="32081" xr:uid="{00000000-0005-0000-0000-00005F7D0000}"/>
    <cellStyle name="Notas 2 4 6 2 5 2" xfId="32082" xr:uid="{00000000-0005-0000-0000-0000607D0000}"/>
    <cellStyle name="Notas 2 4 6 2 6" xfId="32083" xr:uid="{00000000-0005-0000-0000-0000617D0000}"/>
    <cellStyle name="Notas 2 4 6 2 6 2" xfId="32084" xr:uid="{00000000-0005-0000-0000-0000627D0000}"/>
    <cellStyle name="Notas 2 4 6 2 7" xfId="32085" xr:uid="{00000000-0005-0000-0000-0000637D0000}"/>
    <cellStyle name="Notas 2 4 6 3" xfId="32086" xr:uid="{00000000-0005-0000-0000-0000647D0000}"/>
    <cellStyle name="Notas 2 4 6 3 2" xfId="32087" xr:uid="{00000000-0005-0000-0000-0000657D0000}"/>
    <cellStyle name="Notas 2 4 6 3 2 2" xfId="32088" xr:uid="{00000000-0005-0000-0000-0000667D0000}"/>
    <cellStyle name="Notas 2 4 6 3 3" xfId="32089" xr:uid="{00000000-0005-0000-0000-0000677D0000}"/>
    <cellStyle name="Notas 2 4 6 3 4" xfId="32090" xr:uid="{00000000-0005-0000-0000-0000687D0000}"/>
    <cellStyle name="Notas 2 4 6 3 5" xfId="32091" xr:uid="{00000000-0005-0000-0000-0000697D0000}"/>
    <cellStyle name="Notas 2 4 6 3 6" xfId="32092" xr:uid="{00000000-0005-0000-0000-00006A7D0000}"/>
    <cellStyle name="Notas 2 4 6 3 7" xfId="32093" xr:uid="{00000000-0005-0000-0000-00006B7D0000}"/>
    <cellStyle name="Notas 2 4 6 4" xfId="32094" xr:uid="{00000000-0005-0000-0000-00006C7D0000}"/>
    <cellStyle name="Notas 2 4 6 4 2" xfId="32095" xr:uid="{00000000-0005-0000-0000-00006D7D0000}"/>
    <cellStyle name="Notas 2 4 6 4 2 2" xfId="32096" xr:uid="{00000000-0005-0000-0000-00006E7D0000}"/>
    <cellStyle name="Notas 2 4 6 4 3" xfId="32097" xr:uid="{00000000-0005-0000-0000-00006F7D0000}"/>
    <cellStyle name="Notas 2 4 6 4 4" xfId="32098" xr:uid="{00000000-0005-0000-0000-0000707D0000}"/>
    <cellStyle name="Notas 2 4 6 4 5" xfId="32099" xr:uid="{00000000-0005-0000-0000-0000717D0000}"/>
    <cellStyle name="Notas 2 4 6 4 6" xfId="32100" xr:uid="{00000000-0005-0000-0000-0000727D0000}"/>
    <cellStyle name="Notas 2 4 6 4 7" xfId="32101" xr:uid="{00000000-0005-0000-0000-0000737D0000}"/>
    <cellStyle name="Notas 2 4 6 5" xfId="32102" xr:uid="{00000000-0005-0000-0000-0000747D0000}"/>
    <cellStyle name="Notas 2 4 6 5 2" xfId="32103" xr:uid="{00000000-0005-0000-0000-0000757D0000}"/>
    <cellStyle name="Notas 2 4 6 5 3" xfId="32104" xr:uid="{00000000-0005-0000-0000-0000767D0000}"/>
    <cellStyle name="Notas 2 4 6 5 4" xfId="32105" xr:uid="{00000000-0005-0000-0000-0000777D0000}"/>
    <cellStyle name="Notas 2 4 6 5 5" xfId="32106" xr:uid="{00000000-0005-0000-0000-0000787D0000}"/>
    <cellStyle name="Notas 2 4 6 5 6" xfId="32107" xr:uid="{00000000-0005-0000-0000-0000797D0000}"/>
    <cellStyle name="Notas 2 4 6 5 7" xfId="32108" xr:uid="{00000000-0005-0000-0000-00007A7D0000}"/>
    <cellStyle name="Notas 2 4 6 6" xfId="32109" xr:uid="{00000000-0005-0000-0000-00007B7D0000}"/>
    <cellStyle name="Notas 2 4 6 6 2" xfId="32110" xr:uid="{00000000-0005-0000-0000-00007C7D0000}"/>
    <cellStyle name="Notas 2 4 6 6 3" xfId="32111" xr:uid="{00000000-0005-0000-0000-00007D7D0000}"/>
    <cellStyle name="Notas 2 4 6 6 4" xfId="32112" xr:uid="{00000000-0005-0000-0000-00007E7D0000}"/>
    <cellStyle name="Notas 2 4 6 6 5" xfId="32113" xr:uid="{00000000-0005-0000-0000-00007F7D0000}"/>
    <cellStyle name="Notas 2 4 6 6 6" xfId="32114" xr:uid="{00000000-0005-0000-0000-0000807D0000}"/>
    <cellStyle name="Notas 2 4 6 7" xfId="32115" xr:uid="{00000000-0005-0000-0000-0000817D0000}"/>
    <cellStyle name="Notas 2 4 6 7 2" xfId="32116" xr:uid="{00000000-0005-0000-0000-0000827D0000}"/>
    <cellStyle name="Notas 2 4 6 7 3" xfId="32117" xr:uid="{00000000-0005-0000-0000-0000837D0000}"/>
    <cellStyle name="Notas 2 4 6 7 4" xfId="32118" xr:uid="{00000000-0005-0000-0000-0000847D0000}"/>
    <cellStyle name="Notas 2 4 6 7 5" xfId="32119" xr:uid="{00000000-0005-0000-0000-0000857D0000}"/>
    <cellStyle name="Notas 2 4 6 7 6" xfId="32120" xr:uid="{00000000-0005-0000-0000-0000867D0000}"/>
    <cellStyle name="Notas 2 4 6 8" xfId="32121" xr:uid="{00000000-0005-0000-0000-0000877D0000}"/>
    <cellStyle name="Notas 2 4 6 8 2" xfId="32122" xr:uid="{00000000-0005-0000-0000-0000887D0000}"/>
    <cellStyle name="Notas 2 4 6 8 3" xfId="32123" xr:uid="{00000000-0005-0000-0000-0000897D0000}"/>
    <cellStyle name="Notas 2 4 6 8 4" xfId="32124" xr:uid="{00000000-0005-0000-0000-00008A7D0000}"/>
    <cellStyle name="Notas 2 4 6 8 5" xfId="32125" xr:uid="{00000000-0005-0000-0000-00008B7D0000}"/>
    <cellStyle name="Notas 2 4 6 8 6" xfId="32126" xr:uid="{00000000-0005-0000-0000-00008C7D0000}"/>
    <cellStyle name="Notas 2 4 6 9" xfId="32127" xr:uid="{00000000-0005-0000-0000-00008D7D0000}"/>
    <cellStyle name="Notas 2 4 7" xfId="32128" xr:uid="{00000000-0005-0000-0000-00008E7D0000}"/>
    <cellStyle name="Notas 2 4 7 10" xfId="32129" xr:uid="{00000000-0005-0000-0000-00008F7D0000}"/>
    <cellStyle name="Notas 2 4 7 11" xfId="32130" xr:uid="{00000000-0005-0000-0000-0000907D0000}"/>
    <cellStyle name="Notas 2 4 7 12" xfId="32131" xr:uid="{00000000-0005-0000-0000-0000917D0000}"/>
    <cellStyle name="Notas 2 4 7 13" xfId="32132" xr:uid="{00000000-0005-0000-0000-0000927D0000}"/>
    <cellStyle name="Notas 2 4 7 14" xfId="32133" xr:uid="{00000000-0005-0000-0000-0000937D0000}"/>
    <cellStyle name="Notas 2 4 7 2" xfId="32134" xr:uid="{00000000-0005-0000-0000-0000947D0000}"/>
    <cellStyle name="Notas 2 4 7 2 2" xfId="32135" xr:uid="{00000000-0005-0000-0000-0000957D0000}"/>
    <cellStyle name="Notas 2 4 7 2 2 2" xfId="32136" xr:uid="{00000000-0005-0000-0000-0000967D0000}"/>
    <cellStyle name="Notas 2 4 7 2 2 3" xfId="32137" xr:uid="{00000000-0005-0000-0000-0000977D0000}"/>
    <cellStyle name="Notas 2 4 7 2 3" xfId="32138" xr:uid="{00000000-0005-0000-0000-0000987D0000}"/>
    <cellStyle name="Notas 2 4 7 2 3 2" xfId="32139" xr:uid="{00000000-0005-0000-0000-0000997D0000}"/>
    <cellStyle name="Notas 2 4 7 2 4" xfId="32140" xr:uid="{00000000-0005-0000-0000-00009A7D0000}"/>
    <cellStyle name="Notas 2 4 7 2 4 2" xfId="32141" xr:uid="{00000000-0005-0000-0000-00009B7D0000}"/>
    <cellStyle name="Notas 2 4 7 2 5" xfId="32142" xr:uid="{00000000-0005-0000-0000-00009C7D0000}"/>
    <cellStyle name="Notas 2 4 7 2 5 2" xfId="32143" xr:uid="{00000000-0005-0000-0000-00009D7D0000}"/>
    <cellStyle name="Notas 2 4 7 2 6" xfId="32144" xr:uid="{00000000-0005-0000-0000-00009E7D0000}"/>
    <cellStyle name="Notas 2 4 7 2 6 2" xfId="32145" xr:uid="{00000000-0005-0000-0000-00009F7D0000}"/>
    <cellStyle name="Notas 2 4 7 2 7" xfId="32146" xr:uid="{00000000-0005-0000-0000-0000A07D0000}"/>
    <cellStyle name="Notas 2 4 7 3" xfId="32147" xr:uid="{00000000-0005-0000-0000-0000A17D0000}"/>
    <cellStyle name="Notas 2 4 7 3 2" xfId="32148" xr:uid="{00000000-0005-0000-0000-0000A27D0000}"/>
    <cellStyle name="Notas 2 4 7 3 2 2" xfId="32149" xr:uid="{00000000-0005-0000-0000-0000A37D0000}"/>
    <cellStyle name="Notas 2 4 7 3 3" xfId="32150" xr:uid="{00000000-0005-0000-0000-0000A47D0000}"/>
    <cellStyle name="Notas 2 4 7 3 4" xfId="32151" xr:uid="{00000000-0005-0000-0000-0000A57D0000}"/>
    <cellStyle name="Notas 2 4 7 3 5" xfId="32152" xr:uid="{00000000-0005-0000-0000-0000A67D0000}"/>
    <cellStyle name="Notas 2 4 7 3 6" xfId="32153" xr:uid="{00000000-0005-0000-0000-0000A77D0000}"/>
    <cellStyle name="Notas 2 4 7 3 7" xfId="32154" xr:uid="{00000000-0005-0000-0000-0000A87D0000}"/>
    <cellStyle name="Notas 2 4 7 4" xfId="32155" xr:uid="{00000000-0005-0000-0000-0000A97D0000}"/>
    <cellStyle name="Notas 2 4 7 4 2" xfId="32156" xr:uid="{00000000-0005-0000-0000-0000AA7D0000}"/>
    <cellStyle name="Notas 2 4 7 4 2 2" xfId="32157" xr:uid="{00000000-0005-0000-0000-0000AB7D0000}"/>
    <cellStyle name="Notas 2 4 7 4 3" xfId="32158" xr:uid="{00000000-0005-0000-0000-0000AC7D0000}"/>
    <cellStyle name="Notas 2 4 7 4 4" xfId="32159" xr:uid="{00000000-0005-0000-0000-0000AD7D0000}"/>
    <cellStyle name="Notas 2 4 7 4 5" xfId="32160" xr:uid="{00000000-0005-0000-0000-0000AE7D0000}"/>
    <cellStyle name="Notas 2 4 7 4 6" xfId="32161" xr:uid="{00000000-0005-0000-0000-0000AF7D0000}"/>
    <cellStyle name="Notas 2 4 7 4 7" xfId="32162" xr:uid="{00000000-0005-0000-0000-0000B07D0000}"/>
    <cellStyle name="Notas 2 4 7 5" xfId="32163" xr:uid="{00000000-0005-0000-0000-0000B17D0000}"/>
    <cellStyle name="Notas 2 4 7 5 2" xfId="32164" xr:uid="{00000000-0005-0000-0000-0000B27D0000}"/>
    <cellStyle name="Notas 2 4 7 5 3" xfId="32165" xr:uid="{00000000-0005-0000-0000-0000B37D0000}"/>
    <cellStyle name="Notas 2 4 7 5 4" xfId="32166" xr:uid="{00000000-0005-0000-0000-0000B47D0000}"/>
    <cellStyle name="Notas 2 4 7 5 5" xfId="32167" xr:uid="{00000000-0005-0000-0000-0000B57D0000}"/>
    <cellStyle name="Notas 2 4 7 5 6" xfId="32168" xr:uid="{00000000-0005-0000-0000-0000B67D0000}"/>
    <cellStyle name="Notas 2 4 7 5 7" xfId="32169" xr:uid="{00000000-0005-0000-0000-0000B77D0000}"/>
    <cellStyle name="Notas 2 4 7 6" xfId="32170" xr:uid="{00000000-0005-0000-0000-0000B87D0000}"/>
    <cellStyle name="Notas 2 4 7 6 2" xfId="32171" xr:uid="{00000000-0005-0000-0000-0000B97D0000}"/>
    <cellStyle name="Notas 2 4 7 6 3" xfId="32172" xr:uid="{00000000-0005-0000-0000-0000BA7D0000}"/>
    <cellStyle name="Notas 2 4 7 6 4" xfId="32173" xr:uid="{00000000-0005-0000-0000-0000BB7D0000}"/>
    <cellStyle name="Notas 2 4 7 6 5" xfId="32174" xr:uid="{00000000-0005-0000-0000-0000BC7D0000}"/>
    <cellStyle name="Notas 2 4 7 6 6" xfId="32175" xr:uid="{00000000-0005-0000-0000-0000BD7D0000}"/>
    <cellStyle name="Notas 2 4 7 7" xfId="32176" xr:uid="{00000000-0005-0000-0000-0000BE7D0000}"/>
    <cellStyle name="Notas 2 4 7 7 2" xfId="32177" xr:uid="{00000000-0005-0000-0000-0000BF7D0000}"/>
    <cellStyle name="Notas 2 4 7 7 3" xfId="32178" xr:uid="{00000000-0005-0000-0000-0000C07D0000}"/>
    <cellStyle name="Notas 2 4 7 7 4" xfId="32179" xr:uid="{00000000-0005-0000-0000-0000C17D0000}"/>
    <cellStyle name="Notas 2 4 7 7 5" xfId="32180" xr:uid="{00000000-0005-0000-0000-0000C27D0000}"/>
    <cellStyle name="Notas 2 4 7 7 6" xfId="32181" xr:uid="{00000000-0005-0000-0000-0000C37D0000}"/>
    <cellStyle name="Notas 2 4 7 8" xfId="32182" xr:uid="{00000000-0005-0000-0000-0000C47D0000}"/>
    <cellStyle name="Notas 2 4 7 8 2" xfId="32183" xr:uid="{00000000-0005-0000-0000-0000C57D0000}"/>
    <cellStyle name="Notas 2 4 7 8 3" xfId="32184" xr:uid="{00000000-0005-0000-0000-0000C67D0000}"/>
    <cellStyle name="Notas 2 4 7 8 4" xfId="32185" xr:uid="{00000000-0005-0000-0000-0000C77D0000}"/>
    <cellStyle name="Notas 2 4 7 8 5" xfId="32186" xr:uid="{00000000-0005-0000-0000-0000C87D0000}"/>
    <cellStyle name="Notas 2 4 7 8 6" xfId="32187" xr:uid="{00000000-0005-0000-0000-0000C97D0000}"/>
    <cellStyle name="Notas 2 4 7 9" xfId="32188" xr:uid="{00000000-0005-0000-0000-0000CA7D0000}"/>
    <cellStyle name="Notas 2 4 8" xfId="32189" xr:uid="{00000000-0005-0000-0000-0000CB7D0000}"/>
    <cellStyle name="Notas 2 4 8 10" xfId="32190" xr:uid="{00000000-0005-0000-0000-0000CC7D0000}"/>
    <cellStyle name="Notas 2 4 8 11" xfId="32191" xr:uid="{00000000-0005-0000-0000-0000CD7D0000}"/>
    <cellStyle name="Notas 2 4 8 12" xfId="32192" xr:uid="{00000000-0005-0000-0000-0000CE7D0000}"/>
    <cellStyle name="Notas 2 4 8 13" xfId="32193" xr:uid="{00000000-0005-0000-0000-0000CF7D0000}"/>
    <cellStyle name="Notas 2 4 8 14" xfId="32194" xr:uid="{00000000-0005-0000-0000-0000D07D0000}"/>
    <cellStyle name="Notas 2 4 8 2" xfId="32195" xr:uid="{00000000-0005-0000-0000-0000D17D0000}"/>
    <cellStyle name="Notas 2 4 8 2 2" xfId="32196" xr:uid="{00000000-0005-0000-0000-0000D27D0000}"/>
    <cellStyle name="Notas 2 4 8 2 2 2" xfId="32197" xr:uid="{00000000-0005-0000-0000-0000D37D0000}"/>
    <cellStyle name="Notas 2 4 8 2 2 3" xfId="32198" xr:uid="{00000000-0005-0000-0000-0000D47D0000}"/>
    <cellStyle name="Notas 2 4 8 2 3" xfId="32199" xr:uid="{00000000-0005-0000-0000-0000D57D0000}"/>
    <cellStyle name="Notas 2 4 8 2 3 2" xfId="32200" xr:uid="{00000000-0005-0000-0000-0000D67D0000}"/>
    <cellStyle name="Notas 2 4 8 2 4" xfId="32201" xr:uid="{00000000-0005-0000-0000-0000D77D0000}"/>
    <cellStyle name="Notas 2 4 8 2 4 2" xfId="32202" xr:uid="{00000000-0005-0000-0000-0000D87D0000}"/>
    <cellStyle name="Notas 2 4 8 2 5" xfId="32203" xr:uid="{00000000-0005-0000-0000-0000D97D0000}"/>
    <cellStyle name="Notas 2 4 8 2 5 2" xfId="32204" xr:uid="{00000000-0005-0000-0000-0000DA7D0000}"/>
    <cellStyle name="Notas 2 4 8 2 6" xfId="32205" xr:uid="{00000000-0005-0000-0000-0000DB7D0000}"/>
    <cellStyle name="Notas 2 4 8 2 6 2" xfId="32206" xr:uid="{00000000-0005-0000-0000-0000DC7D0000}"/>
    <cellStyle name="Notas 2 4 8 2 7" xfId="32207" xr:uid="{00000000-0005-0000-0000-0000DD7D0000}"/>
    <cellStyle name="Notas 2 4 8 3" xfId="32208" xr:uid="{00000000-0005-0000-0000-0000DE7D0000}"/>
    <cellStyle name="Notas 2 4 8 3 2" xfId="32209" xr:uid="{00000000-0005-0000-0000-0000DF7D0000}"/>
    <cellStyle name="Notas 2 4 8 3 2 2" xfId="32210" xr:uid="{00000000-0005-0000-0000-0000E07D0000}"/>
    <cellStyle name="Notas 2 4 8 3 3" xfId="32211" xr:uid="{00000000-0005-0000-0000-0000E17D0000}"/>
    <cellStyle name="Notas 2 4 8 3 4" xfId="32212" xr:uid="{00000000-0005-0000-0000-0000E27D0000}"/>
    <cellStyle name="Notas 2 4 8 3 5" xfId="32213" xr:uid="{00000000-0005-0000-0000-0000E37D0000}"/>
    <cellStyle name="Notas 2 4 8 3 6" xfId="32214" xr:uid="{00000000-0005-0000-0000-0000E47D0000}"/>
    <cellStyle name="Notas 2 4 8 3 7" xfId="32215" xr:uid="{00000000-0005-0000-0000-0000E57D0000}"/>
    <cellStyle name="Notas 2 4 8 4" xfId="32216" xr:uid="{00000000-0005-0000-0000-0000E67D0000}"/>
    <cellStyle name="Notas 2 4 8 4 2" xfId="32217" xr:uid="{00000000-0005-0000-0000-0000E77D0000}"/>
    <cellStyle name="Notas 2 4 8 4 2 2" xfId="32218" xr:uid="{00000000-0005-0000-0000-0000E87D0000}"/>
    <cellStyle name="Notas 2 4 8 4 3" xfId="32219" xr:uid="{00000000-0005-0000-0000-0000E97D0000}"/>
    <cellStyle name="Notas 2 4 8 4 4" xfId="32220" xr:uid="{00000000-0005-0000-0000-0000EA7D0000}"/>
    <cellStyle name="Notas 2 4 8 4 5" xfId="32221" xr:uid="{00000000-0005-0000-0000-0000EB7D0000}"/>
    <cellStyle name="Notas 2 4 8 4 6" xfId="32222" xr:uid="{00000000-0005-0000-0000-0000EC7D0000}"/>
    <cellStyle name="Notas 2 4 8 4 7" xfId="32223" xr:uid="{00000000-0005-0000-0000-0000ED7D0000}"/>
    <cellStyle name="Notas 2 4 8 5" xfId="32224" xr:uid="{00000000-0005-0000-0000-0000EE7D0000}"/>
    <cellStyle name="Notas 2 4 8 5 2" xfId="32225" xr:uid="{00000000-0005-0000-0000-0000EF7D0000}"/>
    <cellStyle name="Notas 2 4 8 5 3" xfId="32226" xr:uid="{00000000-0005-0000-0000-0000F07D0000}"/>
    <cellStyle name="Notas 2 4 8 5 4" xfId="32227" xr:uid="{00000000-0005-0000-0000-0000F17D0000}"/>
    <cellStyle name="Notas 2 4 8 5 5" xfId="32228" xr:uid="{00000000-0005-0000-0000-0000F27D0000}"/>
    <cellStyle name="Notas 2 4 8 5 6" xfId="32229" xr:uid="{00000000-0005-0000-0000-0000F37D0000}"/>
    <cellStyle name="Notas 2 4 8 5 7" xfId="32230" xr:uid="{00000000-0005-0000-0000-0000F47D0000}"/>
    <cellStyle name="Notas 2 4 8 6" xfId="32231" xr:uid="{00000000-0005-0000-0000-0000F57D0000}"/>
    <cellStyle name="Notas 2 4 8 6 2" xfId="32232" xr:uid="{00000000-0005-0000-0000-0000F67D0000}"/>
    <cellStyle name="Notas 2 4 8 6 3" xfId="32233" xr:uid="{00000000-0005-0000-0000-0000F77D0000}"/>
    <cellStyle name="Notas 2 4 8 6 4" xfId="32234" xr:uid="{00000000-0005-0000-0000-0000F87D0000}"/>
    <cellStyle name="Notas 2 4 8 6 5" xfId="32235" xr:uid="{00000000-0005-0000-0000-0000F97D0000}"/>
    <cellStyle name="Notas 2 4 8 6 6" xfId="32236" xr:uid="{00000000-0005-0000-0000-0000FA7D0000}"/>
    <cellStyle name="Notas 2 4 8 7" xfId="32237" xr:uid="{00000000-0005-0000-0000-0000FB7D0000}"/>
    <cellStyle name="Notas 2 4 8 7 2" xfId="32238" xr:uid="{00000000-0005-0000-0000-0000FC7D0000}"/>
    <cellStyle name="Notas 2 4 8 7 3" xfId="32239" xr:uid="{00000000-0005-0000-0000-0000FD7D0000}"/>
    <cellStyle name="Notas 2 4 8 7 4" xfId="32240" xr:uid="{00000000-0005-0000-0000-0000FE7D0000}"/>
    <cellStyle name="Notas 2 4 8 7 5" xfId="32241" xr:uid="{00000000-0005-0000-0000-0000FF7D0000}"/>
    <cellStyle name="Notas 2 4 8 7 6" xfId="32242" xr:uid="{00000000-0005-0000-0000-0000007E0000}"/>
    <cellStyle name="Notas 2 4 8 8" xfId="32243" xr:uid="{00000000-0005-0000-0000-0000017E0000}"/>
    <cellStyle name="Notas 2 4 8 8 2" xfId="32244" xr:uid="{00000000-0005-0000-0000-0000027E0000}"/>
    <cellStyle name="Notas 2 4 8 8 3" xfId="32245" xr:uid="{00000000-0005-0000-0000-0000037E0000}"/>
    <cellStyle name="Notas 2 4 8 8 4" xfId="32246" xr:uid="{00000000-0005-0000-0000-0000047E0000}"/>
    <cellStyle name="Notas 2 4 8 8 5" xfId="32247" xr:uid="{00000000-0005-0000-0000-0000057E0000}"/>
    <cellStyle name="Notas 2 4 8 8 6" xfId="32248" xr:uid="{00000000-0005-0000-0000-0000067E0000}"/>
    <cellStyle name="Notas 2 4 8 9" xfId="32249" xr:uid="{00000000-0005-0000-0000-0000077E0000}"/>
    <cellStyle name="Notas 2 4 9" xfId="32250" xr:uid="{00000000-0005-0000-0000-0000087E0000}"/>
    <cellStyle name="Notas 2 4 9 2" xfId="32251" xr:uid="{00000000-0005-0000-0000-0000097E0000}"/>
    <cellStyle name="Notas 2 4 9 2 2" xfId="32252" xr:uid="{00000000-0005-0000-0000-00000A7E0000}"/>
    <cellStyle name="Notas 2 4 9 2 3" xfId="32253" xr:uid="{00000000-0005-0000-0000-00000B7E0000}"/>
    <cellStyle name="Notas 2 4 9 3" xfId="32254" xr:uid="{00000000-0005-0000-0000-00000C7E0000}"/>
    <cellStyle name="Notas 2 4 9 3 2" xfId="32255" xr:uid="{00000000-0005-0000-0000-00000D7E0000}"/>
    <cellStyle name="Notas 2 4 9 4" xfId="32256" xr:uid="{00000000-0005-0000-0000-00000E7E0000}"/>
    <cellStyle name="Notas 2 4 9 4 2" xfId="32257" xr:uid="{00000000-0005-0000-0000-00000F7E0000}"/>
    <cellStyle name="Notas 2 4 9 5" xfId="32258" xr:uid="{00000000-0005-0000-0000-0000107E0000}"/>
    <cellStyle name="Notas 2 4 9 5 2" xfId="32259" xr:uid="{00000000-0005-0000-0000-0000117E0000}"/>
    <cellStyle name="Notas 2 4 9 6" xfId="32260" xr:uid="{00000000-0005-0000-0000-0000127E0000}"/>
    <cellStyle name="Notas 2 4 9 6 2" xfId="32261" xr:uid="{00000000-0005-0000-0000-0000137E0000}"/>
    <cellStyle name="Notas 2 4 9 7" xfId="32262" xr:uid="{00000000-0005-0000-0000-0000147E0000}"/>
    <cellStyle name="Notas 2 40" xfId="32263" xr:uid="{00000000-0005-0000-0000-0000157E0000}"/>
    <cellStyle name="Notas 2 40 2" xfId="32264" xr:uid="{00000000-0005-0000-0000-0000167E0000}"/>
    <cellStyle name="Notas 2 40 2 2" xfId="32265" xr:uid="{00000000-0005-0000-0000-0000177E0000}"/>
    <cellStyle name="Notas 2 40 2 2 2" xfId="32266" xr:uid="{00000000-0005-0000-0000-0000187E0000}"/>
    <cellStyle name="Notas 2 40 2 3" xfId="32267" xr:uid="{00000000-0005-0000-0000-0000197E0000}"/>
    <cellStyle name="Notas 2 40 2 4" xfId="32268" xr:uid="{00000000-0005-0000-0000-00001A7E0000}"/>
    <cellStyle name="Notas 2 40 2 5" xfId="32269" xr:uid="{00000000-0005-0000-0000-00001B7E0000}"/>
    <cellStyle name="Notas 2 40 2 6" xfId="32270" xr:uid="{00000000-0005-0000-0000-00001C7E0000}"/>
    <cellStyle name="Notas 2 40 3" xfId="32271" xr:uid="{00000000-0005-0000-0000-00001D7E0000}"/>
    <cellStyle name="Notas 2 40 3 2" xfId="32272" xr:uid="{00000000-0005-0000-0000-00001E7E0000}"/>
    <cellStyle name="Notas 2 40 4" xfId="32273" xr:uid="{00000000-0005-0000-0000-00001F7E0000}"/>
    <cellStyle name="Notas 2 40 4 2" xfId="32274" xr:uid="{00000000-0005-0000-0000-0000207E0000}"/>
    <cellStyle name="Notas 2 40 5" xfId="32275" xr:uid="{00000000-0005-0000-0000-0000217E0000}"/>
    <cellStyle name="Notas 2 41" xfId="32276" xr:uid="{00000000-0005-0000-0000-0000227E0000}"/>
    <cellStyle name="Notas 2 41 2" xfId="32277" xr:uid="{00000000-0005-0000-0000-0000237E0000}"/>
    <cellStyle name="Notas 2 41 2 2" xfId="32278" xr:uid="{00000000-0005-0000-0000-0000247E0000}"/>
    <cellStyle name="Notas 2 41 2 2 2" xfId="32279" xr:uid="{00000000-0005-0000-0000-0000257E0000}"/>
    <cellStyle name="Notas 2 41 2 3" xfId="32280" xr:uid="{00000000-0005-0000-0000-0000267E0000}"/>
    <cellStyle name="Notas 2 41 2 4" xfId="32281" xr:uid="{00000000-0005-0000-0000-0000277E0000}"/>
    <cellStyle name="Notas 2 41 2 5" xfId="32282" xr:uid="{00000000-0005-0000-0000-0000287E0000}"/>
    <cellStyle name="Notas 2 41 2 6" xfId="32283" xr:uid="{00000000-0005-0000-0000-0000297E0000}"/>
    <cellStyle name="Notas 2 41 3" xfId="32284" xr:uid="{00000000-0005-0000-0000-00002A7E0000}"/>
    <cellStyle name="Notas 2 41 3 2" xfId="32285" xr:uid="{00000000-0005-0000-0000-00002B7E0000}"/>
    <cellStyle name="Notas 2 41 4" xfId="32286" xr:uid="{00000000-0005-0000-0000-00002C7E0000}"/>
    <cellStyle name="Notas 2 41 4 2" xfId="32287" xr:uid="{00000000-0005-0000-0000-00002D7E0000}"/>
    <cellStyle name="Notas 2 41 5" xfId="32288" xr:uid="{00000000-0005-0000-0000-00002E7E0000}"/>
    <cellStyle name="Notas 2 42" xfId="32289" xr:uid="{00000000-0005-0000-0000-00002F7E0000}"/>
    <cellStyle name="Notas 2 42 2" xfId="32290" xr:uid="{00000000-0005-0000-0000-0000307E0000}"/>
    <cellStyle name="Notas 2 42 2 2" xfId="32291" xr:uid="{00000000-0005-0000-0000-0000317E0000}"/>
    <cellStyle name="Notas 2 42 2 2 2" xfId="32292" xr:uid="{00000000-0005-0000-0000-0000327E0000}"/>
    <cellStyle name="Notas 2 42 2 3" xfId="32293" xr:uid="{00000000-0005-0000-0000-0000337E0000}"/>
    <cellStyle name="Notas 2 42 2 4" xfId="32294" xr:uid="{00000000-0005-0000-0000-0000347E0000}"/>
    <cellStyle name="Notas 2 42 2 5" xfId="32295" xr:uid="{00000000-0005-0000-0000-0000357E0000}"/>
    <cellStyle name="Notas 2 42 2 6" xfId="32296" xr:uid="{00000000-0005-0000-0000-0000367E0000}"/>
    <cellStyle name="Notas 2 42 3" xfId="32297" xr:uid="{00000000-0005-0000-0000-0000377E0000}"/>
    <cellStyle name="Notas 2 42 3 2" xfId="32298" xr:uid="{00000000-0005-0000-0000-0000387E0000}"/>
    <cellStyle name="Notas 2 42 4" xfId="32299" xr:uid="{00000000-0005-0000-0000-0000397E0000}"/>
    <cellStyle name="Notas 2 42 4 2" xfId="32300" xr:uid="{00000000-0005-0000-0000-00003A7E0000}"/>
    <cellStyle name="Notas 2 42 5" xfId="32301" xr:uid="{00000000-0005-0000-0000-00003B7E0000}"/>
    <cellStyle name="Notas 2 43" xfId="32302" xr:uid="{00000000-0005-0000-0000-00003C7E0000}"/>
    <cellStyle name="Notas 2 43 2" xfId="32303" xr:uid="{00000000-0005-0000-0000-00003D7E0000}"/>
    <cellStyle name="Notas 2 43 2 2" xfId="32304" xr:uid="{00000000-0005-0000-0000-00003E7E0000}"/>
    <cellStyle name="Notas 2 43 2 2 2" xfId="32305" xr:uid="{00000000-0005-0000-0000-00003F7E0000}"/>
    <cellStyle name="Notas 2 43 2 3" xfId="32306" xr:uid="{00000000-0005-0000-0000-0000407E0000}"/>
    <cellStyle name="Notas 2 43 2 4" xfId="32307" xr:uid="{00000000-0005-0000-0000-0000417E0000}"/>
    <cellStyle name="Notas 2 43 2 5" xfId="32308" xr:uid="{00000000-0005-0000-0000-0000427E0000}"/>
    <cellStyle name="Notas 2 43 2 6" xfId="32309" xr:uid="{00000000-0005-0000-0000-0000437E0000}"/>
    <cellStyle name="Notas 2 43 3" xfId="32310" xr:uid="{00000000-0005-0000-0000-0000447E0000}"/>
    <cellStyle name="Notas 2 43 3 2" xfId="32311" xr:uid="{00000000-0005-0000-0000-0000457E0000}"/>
    <cellStyle name="Notas 2 43 4" xfId="32312" xr:uid="{00000000-0005-0000-0000-0000467E0000}"/>
    <cellStyle name="Notas 2 43 4 2" xfId="32313" xr:uid="{00000000-0005-0000-0000-0000477E0000}"/>
    <cellStyle name="Notas 2 43 5" xfId="32314" xr:uid="{00000000-0005-0000-0000-0000487E0000}"/>
    <cellStyle name="Notas 2 44" xfId="32315" xr:uid="{00000000-0005-0000-0000-0000497E0000}"/>
    <cellStyle name="Notas 2 44 2" xfId="32316" xr:uid="{00000000-0005-0000-0000-00004A7E0000}"/>
    <cellStyle name="Notas 2 44 2 2" xfId="32317" xr:uid="{00000000-0005-0000-0000-00004B7E0000}"/>
    <cellStyle name="Notas 2 44 2 2 2" xfId="32318" xr:uid="{00000000-0005-0000-0000-00004C7E0000}"/>
    <cellStyle name="Notas 2 44 2 3" xfId="32319" xr:uid="{00000000-0005-0000-0000-00004D7E0000}"/>
    <cellStyle name="Notas 2 44 2 4" xfId="32320" xr:uid="{00000000-0005-0000-0000-00004E7E0000}"/>
    <cellStyle name="Notas 2 44 2 5" xfId="32321" xr:uid="{00000000-0005-0000-0000-00004F7E0000}"/>
    <cellStyle name="Notas 2 44 2 6" xfId="32322" xr:uid="{00000000-0005-0000-0000-0000507E0000}"/>
    <cellStyle name="Notas 2 44 3" xfId="32323" xr:uid="{00000000-0005-0000-0000-0000517E0000}"/>
    <cellStyle name="Notas 2 44 3 2" xfId="32324" xr:uid="{00000000-0005-0000-0000-0000527E0000}"/>
    <cellStyle name="Notas 2 44 4" xfId="32325" xr:uid="{00000000-0005-0000-0000-0000537E0000}"/>
    <cellStyle name="Notas 2 44 4 2" xfId="32326" xr:uid="{00000000-0005-0000-0000-0000547E0000}"/>
    <cellStyle name="Notas 2 44 5" xfId="32327" xr:uid="{00000000-0005-0000-0000-0000557E0000}"/>
    <cellStyle name="Notas 2 45" xfId="32328" xr:uid="{00000000-0005-0000-0000-0000567E0000}"/>
    <cellStyle name="Notas 2 45 2" xfId="32329" xr:uid="{00000000-0005-0000-0000-0000577E0000}"/>
    <cellStyle name="Notas 2 45 2 2" xfId="32330" xr:uid="{00000000-0005-0000-0000-0000587E0000}"/>
    <cellStyle name="Notas 2 45 2 2 2" xfId="32331" xr:uid="{00000000-0005-0000-0000-0000597E0000}"/>
    <cellStyle name="Notas 2 45 2 3" xfId="32332" xr:uid="{00000000-0005-0000-0000-00005A7E0000}"/>
    <cellStyle name="Notas 2 45 2 4" xfId="32333" xr:uid="{00000000-0005-0000-0000-00005B7E0000}"/>
    <cellStyle name="Notas 2 45 2 5" xfId="32334" xr:uid="{00000000-0005-0000-0000-00005C7E0000}"/>
    <cellStyle name="Notas 2 45 2 6" xfId="32335" xr:uid="{00000000-0005-0000-0000-00005D7E0000}"/>
    <cellStyle name="Notas 2 45 3" xfId="32336" xr:uid="{00000000-0005-0000-0000-00005E7E0000}"/>
    <cellStyle name="Notas 2 45 3 2" xfId="32337" xr:uid="{00000000-0005-0000-0000-00005F7E0000}"/>
    <cellStyle name="Notas 2 45 4" xfId="32338" xr:uid="{00000000-0005-0000-0000-0000607E0000}"/>
    <cellStyle name="Notas 2 45 4 2" xfId="32339" xr:uid="{00000000-0005-0000-0000-0000617E0000}"/>
    <cellStyle name="Notas 2 45 5" xfId="32340" xr:uid="{00000000-0005-0000-0000-0000627E0000}"/>
    <cellStyle name="Notas 2 46" xfId="32341" xr:uid="{00000000-0005-0000-0000-0000637E0000}"/>
    <cellStyle name="Notas 2 46 2" xfId="32342" xr:uid="{00000000-0005-0000-0000-0000647E0000}"/>
    <cellStyle name="Notas 2 46 2 2" xfId="32343" xr:uid="{00000000-0005-0000-0000-0000657E0000}"/>
    <cellStyle name="Notas 2 46 2 2 2" xfId="32344" xr:uid="{00000000-0005-0000-0000-0000667E0000}"/>
    <cellStyle name="Notas 2 46 2 3" xfId="32345" xr:uid="{00000000-0005-0000-0000-0000677E0000}"/>
    <cellStyle name="Notas 2 46 2 4" xfId="32346" xr:uid="{00000000-0005-0000-0000-0000687E0000}"/>
    <cellStyle name="Notas 2 46 2 5" xfId="32347" xr:uid="{00000000-0005-0000-0000-0000697E0000}"/>
    <cellStyle name="Notas 2 46 2 6" xfId="32348" xr:uid="{00000000-0005-0000-0000-00006A7E0000}"/>
    <cellStyle name="Notas 2 46 3" xfId="32349" xr:uid="{00000000-0005-0000-0000-00006B7E0000}"/>
    <cellStyle name="Notas 2 46 3 2" xfId="32350" xr:uid="{00000000-0005-0000-0000-00006C7E0000}"/>
    <cellStyle name="Notas 2 46 4" xfId="32351" xr:uid="{00000000-0005-0000-0000-00006D7E0000}"/>
    <cellStyle name="Notas 2 46 4 2" xfId="32352" xr:uid="{00000000-0005-0000-0000-00006E7E0000}"/>
    <cellStyle name="Notas 2 46 5" xfId="32353" xr:uid="{00000000-0005-0000-0000-00006F7E0000}"/>
    <cellStyle name="Notas 2 47" xfId="32354" xr:uid="{00000000-0005-0000-0000-0000707E0000}"/>
    <cellStyle name="Notas 2 47 2" xfId="32355" xr:uid="{00000000-0005-0000-0000-0000717E0000}"/>
    <cellStyle name="Notas 2 47 2 2" xfId="32356" xr:uid="{00000000-0005-0000-0000-0000727E0000}"/>
    <cellStyle name="Notas 2 47 2 2 2" xfId="32357" xr:uid="{00000000-0005-0000-0000-0000737E0000}"/>
    <cellStyle name="Notas 2 47 2 3" xfId="32358" xr:uid="{00000000-0005-0000-0000-0000747E0000}"/>
    <cellStyle name="Notas 2 47 2 4" xfId="32359" xr:uid="{00000000-0005-0000-0000-0000757E0000}"/>
    <cellStyle name="Notas 2 47 2 5" xfId="32360" xr:uid="{00000000-0005-0000-0000-0000767E0000}"/>
    <cellStyle name="Notas 2 47 2 6" xfId="32361" xr:uid="{00000000-0005-0000-0000-0000777E0000}"/>
    <cellStyle name="Notas 2 47 3" xfId="32362" xr:uid="{00000000-0005-0000-0000-0000787E0000}"/>
    <cellStyle name="Notas 2 47 3 2" xfId="32363" xr:uid="{00000000-0005-0000-0000-0000797E0000}"/>
    <cellStyle name="Notas 2 47 4" xfId="32364" xr:uid="{00000000-0005-0000-0000-00007A7E0000}"/>
    <cellStyle name="Notas 2 47 4 2" xfId="32365" xr:uid="{00000000-0005-0000-0000-00007B7E0000}"/>
    <cellStyle name="Notas 2 47 5" xfId="32366" xr:uid="{00000000-0005-0000-0000-00007C7E0000}"/>
    <cellStyle name="Notas 2 48" xfId="32367" xr:uid="{00000000-0005-0000-0000-00007D7E0000}"/>
    <cellStyle name="Notas 2 48 2" xfId="32368" xr:uid="{00000000-0005-0000-0000-00007E7E0000}"/>
    <cellStyle name="Notas 2 48 2 2" xfId="32369" xr:uid="{00000000-0005-0000-0000-00007F7E0000}"/>
    <cellStyle name="Notas 2 48 2 2 2" xfId="32370" xr:uid="{00000000-0005-0000-0000-0000807E0000}"/>
    <cellStyle name="Notas 2 48 2 3" xfId="32371" xr:uid="{00000000-0005-0000-0000-0000817E0000}"/>
    <cellStyle name="Notas 2 48 2 4" xfId="32372" xr:uid="{00000000-0005-0000-0000-0000827E0000}"/>
    <cellStyle name="Notas 2 48 2 5" xfId="32373" xr:uid="{00000000-0005-0000-0000-0000837E0000}"/>
    <cellStyle name="Notas 2 48 2 6" xfId="32374" xr:uid="{00000000-0005-0000-0000-0000847E0000}"/>
    <cellStyle name="Notas 2 48 3" xfId="32375" xr:uid="{00000000-0005-0000-0000-0000857E0000}"/>
    <cellStyle name="Notas 2 48 3 2" xfId="32376" xr:uid="{00000000-0005-0000-0000-0000867E0000}"/>
    <cellStyle name="Notas 2 48 4" xfId="32377" xr:uid="{00000000-0005-0000-0000-0000877E0000}"/>
    <cellStyle name="Notas 2 48 4 2" xfId="32378" xr:uid="{00000000-0005-0000-0000-0000887E0000}"/>
    <cellStyle name="Notas 2 48 5" xfId="32379" xr:uid="{00000000-0005-0000-0000-0000897E0000}"/>
    <cellStyle name="Notas 2 49" xfId="32380" xr:uid="{00000000-0005-0000-0000-00008A7E0000}"/>
    <cellStyle name="Notas 2 49 2" xfId="32381" xr:uid="{00000000-0005-0000-0000-00008B7E0000}"/>
    <cellStyle name="Notas 2 49 2 2" xfId="32382" xr:uid="{00000000-0005-0000-0000-00008C7E0000}"/>
    <cellStyle name="Notas 2 49 2 2 2" xfId="32383" xr:uid="{00000000-0005-0000-0000-00008D7E0000}"/>
    <cellStyle name="Notas 2 49 2 3" xfId="32384" xr:uid="{00000000-0005-0000-0000-00008E7E0000}"/>
    <cellStyle name="Notas 2 49 2 4" xfId="32385" xr:uid="{00000000-0005-0000-0000-00008F7E0000}"/>
    <cellStyle name="Notas 2 49 2 5" xfId="32386" xr:uid="{00000000-0005-0000-0000-0000907E0000}"/>
    <cellStyle name="Notas 2 49 2 6" xfId="32387" xr:uid="{00000000-0005-0000-0000-0000917E0000}"/>
    <cellStyle name="Notas 2 49 3" xfId="32388" xr:uid="{00000000-0005-0000-0000-0000927E0000}"/>
    <cellStyle name="Notas 2 49 3 2" xfId="32389" xr:uid="{00000000-0005-0000-0000-0000937E0000}"/>
    <cellStyle name="Notas 2 49 4" xfId="32390" xr:uid="{00000000-0005-0000-0000-0000947E0000}"/>
    <cellStyle name="Notas 2 49 4 2" xfId="32391" xr:uid="{00000000-0005-0000-0000-0000957E0000}"/>
    <cellStyle name="Notas 2 49 5" xfId="32392" xr:uid="{00000000-0005-0000-0000-0000967E0000}"/>
    <cellStyle name="Notas 2 5" xfId="32393" xr:uid="{00000000-0005-0000-0000-0000977E0000}"/>
    <cellStyle name="Notas 2 5 2" xfId="32394" xr:uid="{00000000-0005-0000-0000-0000987E0000}"/>
    <cellStyle name="Notas 2 5 2 2" xfId="32395" xr:uid="{00000000-0005-0000-0000-0000997E0000}"/>
    <cellStyle name="Notas 2 5 2 2 2" xfId="32396" xr:uid="{00000000-0005-0000-0000-00009A7E0000}"/>
    <cellStyle name="Notas 2 5 2 3" xfId="32397" xr:uid="{00000000-0005-0000-0000-00009B7E0000}"/>
    <cellStyle name="Notas 2 5 2 4" xfId="32398" xr:uid="{00000000-0005-0000-0000-00009C7E0000}"/>
    <cellStyle name="Notas 2 5 2 5" xfId="32399" xr:uid="{00000000-0005-0000-0000-00009D7E0000}"/>
    <cellStyle name="Notas 2 5 2 6" xfId="32400" xr:uid="{00000000-0005-0000-0000-00009E7E0000}"/>
    <cellStyle name="Notas 2 5 3" xfId="32401" xr:uid="{00000000-0005-0000-0000-00009F7E0000}"/>
    <cellStyle name="Notas 2 5 3 2" xfId="32402" xr:uid="{00000000-0005-0000-0000-0000A07E0000}"/>
    <cellStyle name="Notas 2 5 4" xfId="32403" xr:uid="{00000000-0005-0000-0000-0000A17E0000}"/>
    <cellStyle name="Notas 2 5 4 2" xfId="32404" xr:uid="{00000000-0005-0000-0000-0000A27E0000}"/>
    <cellStyle name="Notas 2 5 5" xfId="32405" xr:uid="{00000000-0005-0000-0000-0000A37E0000}"/>
    <cellStyle name="Notas 2 5 6" xfId="32406" xr:uid="{00000000-0005-0000-0000-0000A47E0000}"/>
    <cellStyle name="Notas 2 5 7" xfId="32407" xr:uid="{00000000-0005-0000-0000-0000A57E0000}"/>
    <cellStyle name="Notas 2 5 8" xfId="32408" xr:uid="{00000000-0005-0000-0000-0000A67E0000}"/>
    <cellStyle name="Notas 2 50" xfId="32409" xr:uid="{00000000-0005-0000-0000-0000A77E0000}"/>
    <cellStyle name="Notas 2 50 2" xfId="32410" xr:uid="{00000000-0005-0000-0000-0000A87E0000}"/>
    <cellStyle name="Notas 2 50 2 2" xfId="32411" xr:uid="{00000000-0005-0000-0000-0000A97E0000}"/>
    <cellStyle name="Notas 2 50 2 2 2" xfId="32412" xr:uid="{00000000-0005-0000-0000-0000AA7E0000}"/>
    <cellStyle name="Notas 2 50 2 3" xfId="32413" xr:uid="{00000000-0005-0000-0000-0000AB7E0000}"/>
    <cellStyle name="Notas 2 50 2 4" xfId="32414" xr:uid="{00000000-0005-0000-0000-0000AC7E0000}"/>
    <cellStyle name="Notas 2 50 2 5" xfId="32415" xr:uid="{00000000-0005-0000-0000-0000AD7E0000}"/>
    <cellStyle name="Notas 2 50 2 6" xfId="32416" xr:uid="{00000000-0005-0000-0000-0000AE7E0000}"/>
    <cellStyle name="Notas 2 50 3" xfId="32417" xr:uid="{00000000-0005-0000-0000-0000AF7E0000}"/>
    <cellStyle name="Notas 2 50 3 2" xfId="32418" xr:uid="{00000000-0005-0000-0000-0000B07E0000}"/>
    <cellStyle name="Notas 2 50 4" xfId="32419" xr:uid="{00000000-0005-0000-0000-0000B17E0000}"/>
    <cellStyle name="Notas 2 50 4 2" xfId="32420" xr:uid="{00000000-0005-0000-0000-0000B27E0000}"/>
    <cellStyle name="Notas 2 50 5" xfId="32421" xr:uid="{00000000-0005-0000-0000-0000B37E0000}"/>
    <cellStyle name="Notas 2 51" xfId="32422" xr:uid="{00000000-0005-0000-0000-0000B47E0000}"/>
    <cellStyle name="Notas 2 51 2" xfId="32423" xr:uid="{00000000-0005-0000-0000-0000B57E0000}"/>
    <cellStyle name="Notas 2 51 2 2" xfId="32424" xr:uid="{00000000-0005-0000-0000-0000B67E0000}"/>
    <cellStyle name="Notas 2 51 2 2 2" xfId="32425" xr:uid="{00000000-0005-0000-0000-0000B77E0000}"/>
    <cellStyle name="Notas 2 51 2 3" xfId="32426" xr:uid="{00000000-0005-0000-0000-0000B87E0000}"/>
    <cellStyle name="Notas 2 51 2 4" xfId="32427" xr:uid="{00000000-0005-0000-0000-0000B97E0000}"/>
    <cellStyle name="Notas 2 51 2 5" xfId="32428" xr:uid="{00000000-0005-0000-0000-0000BA7E0000}"/>
    <cellStyle name="Notas 2 51 2 6" xfId="32429" xr:uid="{00000000-0005-0000-0000-0000BB7E0000}"/>
    <cellStyle name="Notas 2 51 3" xfId="32430" xr:uid="{00000000-0005-0000-0000-0000BC7E0000}"/>
    <cellStyle name="Notas 2 51 3 2" xfId="32431" xr:uid="{00000000-0005-0000-0000-0000BD7E0000}"/>
    <cellStyle name="Notas 2 51 4" xfId="32432" xr:uid="{00000000-0005-0000-0000-0000BE7E0000}"/>
    <cellStyle name="Notas 2 51 4 2" xfId="32433" xr:uid="{00000000-0005-0000-0000-0000BF7E0000}"/>
    <cellStyle name="Notas 2 51 5" xfId="32434" xr:uid="{00000000-0005-0000-0000-0000C07E0000}"/>
    <cellStyle name="Notas 2 52" xfId="32435" xr:uid="{00000000-0005-0000-0000-0000C17E0000}"/>
    <cellStyle name="Notas 2 52 2" xfId="32436" xr:uid="{00000000-0005-0000-0000-0000C27E0000}"/>
    <cellStyle name="Notas 2 52 2 2" xfId="32437" xr:uid="{00000000-0005-0000-0000-0000C37E0000}"/>
    <cellStyle name="Notas 2 52 2 2 2" xfId="32438" xr:uid="{00000000-0005-0000-0000-0000C47E0000}"/>
    <cellStyle name="Notas 2 52 2 3" xfId="32439" xr:uid="{00000000-0005-0000-0000-0000C57E0000}"/>
    <cellStyle name="Notas 2 52 2 4" xfId="32440" xr:uid="{00000000-0005-0000-0000-0000C67E0000}"/>
    <cellStyle name="Notas 2 52 2 5" xfId="32441" xr:uid="{00000000-0005-0000-0000-0000C77E0000}"/>
    <cellStyle name="Notas 2 52 2 6" xfId="32442" xr:uid="{00000000-0005-0000-0000-0000C87E0000}"/>
    <cellStyle name="Notas 2 52 3" xfId="32443" xr:uid="{00000000-0005-0000-0000-0000C97E0000}"/>
    <cellStyle name="Notas 2 52 3 2" xfId="32444" xr:uid="{00000000-0005-0000-0000-0000CA7E0000}"/>
    <cellStyle name="Notas 2 52 4" xfId="32445" xr:uid="{00000000-0005-0000-0000-0000CB7E0000}"/>
    <cellStyle name="Notas 2 52 4 2" xfId="32446" xr:uid="{00000000-0005-0000-0000-0000CC7E0000}"/>
    <cellStyle name="Notas 2 52 5" xfId="32447" xr:uid="{00000000-0005-0000-0000-0000CD7E0000}"/>
    <cellStyle name="Notas 2 53" xfId="32448" xr:uid="{00000000-0005-0000-0000-0000CE7E0000}"/>
    <cellStyle name="Notas 2 53 2" xfId="32449" xr:uid="{00000000-0005-0000-0000-0000CF7E0000}"/>
    <cellStyle name="Notas 2 53 2 2" xfId="32450" xr:uid="{00000000-0005-0000-0000-0000D07E0000}"/>
    <cellStyle name="Notas 2 53 2 2 2" xfId="32451" xr:uid="{00000000-0005-0000-0000-0000D17E0000}"/>
    <cellStyle name="Notas 2 53 2 3" xfId="32452" xr:uid="{00000000-0005-0000-0000-0000D27E0000}"/>
    <cellStyle name="Notas 2 53 2 4" xfId="32453" xr:uid="{00000000-0005-0000-0000-0000D37E0000}"/>
    <cellStyle name="Notas 2 53 2 5" xfId="32454" xr:uid="{00000000-0005-0000-0000-0000D47E0000}"/>
    <cellStyle name="Notas 2 53 2 6" xfId="32455" xr:uid="{00000000-0005-0000-0000-0000D57E0000}"/>
    <cellStyle name="Notas 2 53 3" xfId="32456" xr:uid="{00000000-0005-0000-0000-0000D67E0000}"/>
    <cellStyle name="Notas 2 53 3 2" xfId="32457" xr:uid="{00000000-0005-0000-0000-0000D77E0000}"/>
    <cellStyle name="Notas 2 53 4" xfId="32458" xr:uid="{00000000-0005-0000-0000-0000D87E0000}"/>
    <cellStyle name="Notas 2 53 4 2" xfId="32459" xr:uid="{00000000-0005-0000-0000-0000D97E0000}"/>
    <cellStyle name="Notas 2 53 5" xfId="32460" xr:uid="{00000000-0005-0000-0000-0000DA7E0000}"/>
    <cellStyle name="Notas 2 54" xfId="32461" xr:uid="{00000000-0005-0000-0000-0000DB7E0000}"/>
    <cellStyle name="Notas 2 54 2" xfId="32462" xr:uid="{00000000-0005-0000-0000-0000DC7E0000}"/>
    <cellStyle name="Notas 2 54 2 2" xfId="32463" xr:uid="{00000000-0005-0000-0000-0000DD7E0000}"/>
    <cellStyle name="Notas 2 54 2 2 2" xfId="32464" xr:uid="{00000000-0005-0000-0000-0000DE7E0000}"/>
    <cellStyle name="Notas 2 54 2 3" xfId="32465" xr:uid="{00000000-0005-0000-0000-0000DF7E0000}"/>
    <cellStyle name="Notas 2 54 2 4" xfId="32466" xr:uid="{00000000-0005-0000-0000-0000E07E0000}"/>
    <cellStyle name="Notas 2 54 2 5" xfId="32467" xr:uid="{00000000-0005-0000-0000-0000E17E0000}"/>
    <cellStyle name="Notas 2 54 2 6" xfId="32468" xr:uid="{00000000-0005-0000-0000-0000E27E0000}"/>
    <cellStyle name="Notas 2 54 3" xfId="32469" xr:uid="{00000000-0005-0000-0000-0000E37E0000}"/>
    <cellStyle name="Notas 2 54 3 2" xfId="32470" xr:uid="{00000000-0005-0000-0000-0000E47E0000}"/>
    <cellStyle name="Notas 2 54 4" xfId="32471" xr:uid="{00000000-0005-0000-0000-0000E57E0000}"/>
    <cellStyle name="Notas 2 54 4 2" xfId="32472" xr:uid="{00000000-0005-0000-0000-0000E67E0000}"/>
    <cellStyle name="Notas 2 54 5" xfId="32473" xr:uid="{00000000-0005-0000-0000-0000E77E0000}"/>
    <cellStyle name="Notas 2 55" xfId="32474" xr:uid="{00000000-0005-0000-0000-0000E87E0000}"/>
    <cellStyle name="Notas 2 55 2" xfId="32475" xr:uid="{00000000-0005-0000-0000-0000E97E0000}"/>
    <cellStyle name="Notas 2 55 2 2" xfId="32476" xr:uid="{00000000-0005-0000-0000-0000EA7E0000}"/>
    <cellStyle name="Notas 2 55 2 2 2" xfId="32477" xr:uid="{00000000-0005-0000-0000-0000EB7E0000}"/>
    <cellStyle name="Notas 2 55 2 3" xfId="32478" xr:uid="{00000000-0005-0000-0000-0000EC7E0000}"/>
    <cellStyle name="Notas 2 55 2 4" xfId="32479" xr:uid="{00000000-0005-0000-0000-0000ED7E0000}"/>
    <cellStyle name="Notas 2 55 2 5" xfId="32480" xr:uid="{00000000-0005-0000-0000-0000EE7E0000}"/>
    <cellStyle name="Notas 2 55 2 6" xfId="32481" xr:uid="{00000000-0005-0000-0000-0000EF7E0000}"/>
    <cellStyle name="Notas 2 55 3" xfId="32482" xr:uid="{00000000-0005-0000-0000-0000F07E0000}"/>
    <cellStyle name="Notas 2 55 3 2" xfId="32483" xr:uid="{00000000-0005-0000-0000-0000F17E0000}"/>
    <cellStyle name="Notas 2 55 4" xfId="32484" xr:uid="{00000000-0005-0000-0000-0000F27E0000}"/>
    <cellStyle name="Notas 2 55 4 2" xfId="32485" xr:uid="{00000000-0005-0000-0000-0000F37E0000}"/>
    <cellStyle name="Notas 2 55 5" xfId="32486" xr:uid="{00000000-0005-0000-0000-0000F47E0000}"/>
    <cellStyle name="Notas 2 56" xfId="32487" xr:uid="{00000000-0005-0000-0000-0000F57E0000}"/>
    <cellStyle name="Notas 2 56 2" xfId="32488" xr:uid="{00000000-0005-0000-0000-0000F67E0000}"/>
    <cellStyle name="Notas 2 56 2 2" xfId="32489" xr:uid="{00000000-0005-0000-0000-0000F77E0000}"/>
    <cellStyle name="Notas 2 56 2 2 2" xfId="32490" xr:uid="{00000000-0005-0000-0000-0000F87E0000}"/>
    <cellStyle name="Notas 2 56 2 3" xfId="32491" xr:uid="{00000000-0005-0000-0000-0000F97E0000}"/>
    <cellStyle name="Notas 2 56 2 4" xfId="32492" xr:uid="{00000000-0005-0000-0000-0000FA7E0000}"/>
    <cellStyle name="Notas 2 56 2 5" xfId="32493" xr:uid="{00000000-0005-0000-0000-0000FB7E0000}"/>
    <cellStyle name="Notas 2 56 2 6" xfId="32494" xr:uid="{00000000-0005-0000-0000-0000FC7E0000}"/>
    <cellStyle name="Notas 2 56 3" xfId="32495" xr:uid="{00000000-0005-0000-0000-0000FD7E0000}"/>
    <cellStyle name="Notas 2 56 3 2" xfId="32496" xr:uid="{00000000-0005-0000-0000-0000FE7E0000}"/>
    <cellStyle name="Notas 2 56 4" xfId="32497" xr:uid="{00000000-0005-0000-0000-0000FF7E0000}"/>
    <cellStyle name="Notas 2 56 4 2" xfId="32498" xr:uid="{00000000-0005-0000-0000-0000007F0000}"/>
    <cellStyle name="Notas 2 56 5" xfId="32499" xr:uid="{00000000-0005-0000-0000-0000017F0000}"/>
    <cellStyle name="Notas 2 57" xfId="32500" xr:uid="{00000000-0005-0000-0000-0000027F0000}"/>
    <cellStyle name="Notas 2 57 2" xfId="32501" xr:uid="{00000000-0005-0000-0000-0000037F0000}"/>
    <cellStyle name="Notas 2 57 2 2" xfId="32502" xr:uid="{00000000-0005-0000-0000-0000047F0000}"/>
    <cellStyle name="Notas 2 57 2 2 2" xfId="32503" xr:uid="{00000000-0005-0000-0000-0000057F0000}"/>
    <cellStyle name="Notas 2 57 2 3" xfId="32504" xr:uid="{00000000-0005-0000-0000-0000067F0000}"/>
    <cellStyle name="Notas 2 57 2 4" xfId="32505" xr:uid="{00000000-0005-0000-0000-0000077F0000}"/>
    <cellStyle name="Notas 2 57 2 5" xfId="32506" xr:uid="{00000000-0005-0000-0000-0000087F0000}"/>
    <cellStyle name="Notas 2 57 2 6" xfId="32507" xr:uid="{00000000-0005-0000-0000-0000097F0000}"/>
    <cellStyle name="Notas 2 57 3" xfId="32508" xr:uid="{00000000-0005-0000-0000-00000A7F0000}"/>
    <cellStyle name="Notas 2 57 3 2" xfId="32509" xr:uid="{00000000-0005-0000-0000-00000B7F0000}"/>
    <cellStyle name="Notas 2 57 4" xfId="32510" xr:uid="{00000000-0005-0000-0000-00000C7F0000}"/>
    <cellStyle name="Notas 2 57 4 2" xfId="32511" xr:uid="{00000000-0005-0000-0000-00000D7F0000}"/>
    <cellStyle name="Notas 2 57 5" xfId="32512" xr:uid="{00000000-0005-0000-0000-00000E7F0000}"/>
    <cellStyle name="Notas 2 58" xfId="32513" xr:uid="{00000000-0005-0000-0000-00000F7F0000}"/>
    <cellStyle name="Notas 2 58 2" xfId="32514" xr:uid="{00000000-0005-0000-0000-0000107F0000}"/>
    <cellStyle name="Notas 2 58 2 2" xfId="32515" xr:uid="{00000000-0005-0000-0000-0000117F0000}"/>
    <cellStyle name="Notas 2 58 2 2 2" xfId="32516" xr:uid="{00000000-0005-0000-0000-0000127F0000}"/>
    <cellStyle name="Notas 2 58 2 3" xfId="32517" xr:uid="{00000000-0005-0000-0000-0000137F0000}"/>
    <cellStyle name="Notas 2 58 2 4" xfId="32518" xr:uid="{00000000-0005-0000-0000-0000147F0000}"/>
    <cellStyle name="Notas 2 58 2 5" xfId="32519" xr:uid="{00000000-0005-0000-0000-0000157F0000}"/>
    <cellStyle name="Notas 2 58 2 6" xfId="32520" xr:uid="{00000000-0005-0000-0000-0000167F0000}"/>
    <cellStyle name="Notas 2 58 3" xfId="32521" xr:uid="{00000000-0005-0000-0000-0000177F0000}"/>
    <cellStyle name="Notas 2 58 3 2" xfId="32522" xr:uid="{00000000-0005-0000-0000-0000187F0000}"/>
    <cellStyle name="Notas 2 58 4" xfId="32523" xr:uid="{00000000-0005-0000-0000-0000197F0000}"/>
    <cellStyle name="Notas 2 58 4 2" xfId="32524" xr:uid="{00000000-0005-0000-0000-00001A7F0000}"/>
    <cellStyle name="Notas 2 58 5" xfId="32525" xr:uid="{00000000-0005-0000-0000-00001B7F0000}"/>
    <cellStyle name="Notas 2 59" xfId="32526" xr:uid="{00000000-0005-0000-0000-00001C7F0000}"/>
    <cellStyle name="Notas 2 59 2" xfId="32527" xr:uid="{00000000-0005-0000-0000-00001D7F0000}"/>
    <cellStyle name="Notas 2 59 2 2" xfId="32528" xr:uid="{00000000-0005-0000-0000-00001E7F0000}"/>
    <cellStyle name="Notas 2 59 2 2 2" xfId="32529" xr:uid="{00000000-0005-0000-0000-00001F7F0000}"/>
    <cellStyle name="Notas 2 59 2 3" xfId="32530" xr:uid="{00000000-0005-0000-0000-0000207F0000}"/>
    <cellStyle name="Notas 2 59 2 4" xfId="32531" xr:uid="{00000000-0005-0000-0000-0000217F0000}"/>
    <cellStyle name="Notas 2 59 2 5" xfId="32532" xr:uid="{00000000-0005-0000-0000-0000227F0000}"/>
    <cellStyle name="Notas 2 59 2 6" xfId="32533" xr:uid="{00000000-0005-0000-0000-0000237F0000}"/>
    <cellStyle name="Notas 2 59 3" xfId="32534" xr:uid="{00000000-0005-0000-0000-0000247F0000}"/>
    <cellStyle name="Notas 2 59 3 2" xfId="32535" xr:uid="{00000000-0005-0000-0000-0000257F0000}"/>
    <cellStyle name="Notas 2 59 4" xfId="32536" xr:uid="{00000000-0005-0000-0000-0000267F0000}"/>
    <cellStyle name="Notas 2 59 4 2" xfId="32537" xr:uid="{00000000-0005-0000-0000-0000277F0000}"/>
    <cellStyle name="Notas 2 59 5" xfId="32538" xr:uid="{00000000-0005-0000-0000-0000287F0000}"/>
    <cellStyle name="Notas 2 6" xfId="32539" xr:uid="{00000000-0005-0000-0000-0000297F0000}"/>
    <cellStyle name="Notas 2 6 2" xfId="32540" xr:uid="{00000000-0005-0000-0000-00002A7F0000}"/>
    <cellStyle name="Notas 2 6 2 2" xfId="32541" xr:uid="{00000000-0005-0000-0000-00002B7F0000}"/>
    <cellStyle name="Notas 2 6 2 2 2" xfId="32542" xr:uid="{00000000-0005-0000-0000-00002C7F0000}"/>
    <cellStyle name="Notas 2 6 2 3" xfId="32543" xr:uid="{00000000-0005-0000-0000-00002D7F0000}"/>
    <cellStyle name="Notas 2 6 2 4" xfId="32544" xr:uid="{00000000-0005-0000-0000-00002E7F0000}"/>
    <cellStyle name="Notas 2 6 2 5" xfId="32545" xr:uid="{00000000-0005-0000-0000-00002F7F0000}"/>
    <cellStyle name="Notas 2 6 2 6" xfId="32546" xr:uid="{00000000-0005-0000-0000-0000307F0000}"/>
    <cellStyle name="Notas 2 6 3" xfId="32547" xr:uid="{00000000-0005-0000-0000-0000317F0000}"/>
    <cellStyle name="Notas 2 6 3 2" xfId="32548" xr:uid="{00000000-0005-0000-0000-0000327F0000}"/>
    <cellStyle name="Notas 2 6 4" xfId="32549" xr:uid="{00000000-0005-0000-0000-0000337F0000}"/>
    <cellStyle name="Notas 2 6 4 2" xfId="32550" xr:uid="{00000000-0005-0000-0000-0000347F0000}"/>
    <cellStyle name="Notas 2 6 5" xfId="32551" xr:uid="{00000000-0005-0000-0000-0000357F0000}"/>
    <cellStyle name="Notas 2 6 6" xfId="32552" xr:uid="{00000000-0005-0000-0000-0000367F0000}"/>
    <cellStyle name="Notas 2 6 7" xfId="32553" xr:uid="{00000000-0005-0000-0000-0000377F0000}"/>
    <cellStyle name="Notas 2 6 8" xfId="32554" xr:uid="{00000000-0005-0000-0000-0000387F0000}"/>
    <cellStyle name="Notas 2 60" xfId="32555" xr:uid="{00000000-0005-0000-0000-0000397F0000}"/>
    <cellStyle name="Notas 2 60 2" xfId="32556" xr:uid="{00000000-0005-0000-0000-00003A7F0000}"/>
    <cellStyle name="Notas 2 60 2 2" xfId="32557" xr:uid="{00000000-0005-0000-0000-00003B7F0000}"/>
    <cellStyle name="Notas 2 60 2 2 2" xfId="32558" xr:uid="{00000000-0005-0000-0000-00003C7F0000}"/>
    <cellStyle name="Notas 2 60 2 3" xfId="32559" xr:uid="{00000000-0005-0000-0000-00003D7F0000}"/>
    <cellStyle name="Notas 2 60 2 4" xfId="32560" xr:uid="{00000000-0005-0000-0000-00003E7F0000}"/>
    <cellStyle name="Notas 2 60 2 5" xfId="32561" xr:uid="{00000000-0005-0000-0000-00003F7F0000}"/>
    <cellStyle name="Notas 2 60 2 6" xfId="32562" xr:uid="{00000000-0005-0000-0000-0000407F0000}"/>
    <cellStyle name="Notas 2 60 3" xfId="32563" xr:uid="{00000000-0005-0000-0000-0000417F0000}"/>
    <cellStyle name="Notas 2 60 3 2" xfId="32564" xr:uid="{00000000-0005-0000-0000-0000427F0000}"/>
    <cellStyle name="Notas 2 60 4" xfId="32565" xr:uid="{00000000-0005-0000-0000-0000437F0000}"/>
    <cellStyle name="Notas 2 60 4 2" xfId="32566" xr:uid="{00000000-0005-0000-0000-0000447F0000}"/>
    <cellStyle name="Notas 2 60 5" xfId="32567" xr:uid="{00000000-0005-0000-0000-0000457F0000}"/>
    <cellStyle name="Notas 2 61" xfId="32568" xr:uid="{00000000-0005-0000-0000-0000467F0000}"/>
    <cellStyle name="Notas 2 61 2" xfId="32569" xr:uid="{00000000-0005-0000-0000-0000477F0000}"/>
    <cellStyle name="Notas 2 61 2 2" xfId="32570" xr:uid="{00000000-0005-0000-0000-0000487F0000}"/>
    <cellStyle name="Notas 2 61 2 2 2" xfId="32571" xr:uid="{00000000-0005-0000-0000-0000497F0000}"/>
    <cellStyle name="Notas 2 61 2 3" xfId="32572" xr:uid="{00000000-0005-0000-0000-00004A7F0000}"/>
    <cellStyle name="Notas 2 61 2 4" xfId="32573" xr:uid="{00000000-0005-0000-0000-00004B7F0000}"/>
    <cellStyle name="Notas 2 61 2 5" xfId="32574" xr:uid="{00000000-0005-0000-0000-00004C7F0000}"/>
    <cellStyle name="Notas 2 61 2 6" xfId="32575" xr:uid="{00000000-0005-0000-0000-00004D7F0000}"/>
    <cellStyle name="Notas 2 61 3" xfId="32576" xr:uid="{00000000-0005-0000-0000-00004E7F0000}"/>
    <cellStyle name="Notas 2 61 3 2" xfId="32577" xr:uid="{00000000-0005-0000-0000-00004F7F0000}"/>
    <cellStyle name="Notas 2 61 4" xfId="32578" xr:uid="{00000000-0005-0000-0000-0000507F0000}"/>
    <cellStyle name="Notas 2 61 4 2" xfId="32579" xr:uid="{00000000-0005-0000-0000-0000517F0000}"/>
    <cellStyle name="Notas 2 61 5" xfId="32580" xr:uid="{00000000-0005-0000-0000-0000527F0000}"/>
    <cellStyle name="Notas 2 62" xfId="32581" xr:uid="{00000000-0005-0000-0000-0000537F0000}"/>
    <cellStyle name="Notas 2 62 2" xfId="32582" xr:uid="{00000000-0005-0000-0000-0000547F0000}"/>
    <cellStyle name="Notas 2 62 2 2" xfId="32583" xr:uid="{00000000-0005-0000-0000-0000557F0000}"/>
    <cellStyle name="Notas 2 62 2 2 2" xfId="32584" xr:uid="{00000000-0005-0000-0000-0000567F0000}"/>
    <cellStyle name="Notas 2 62 2 3" xfId="32585" xr:uid="{00000000-0005-0000-0000-0000577F0000}"/>
    <cellStyle name="Notas 2 62 2 4" xfId="32586" xr:uid="{00000000-0005-0000-0000-0000587F0000}"/>
    <cellStyle name="Notas 2 62 2 5" xfId="32587" xr:uid="{00000000-0005-0000-0000-0000597F0000}"/>
    <cellStyle name="Notas 2 62 2 6" xfId="32588" xr:uid="{00000000-0005-0000-0000-00005A7F0000}"/>
    <cellStyle name="Notas 2 62 3" xfId="32589" xr:uid="{00000000-0005-0000-0000-00005B7F0000}"/>
    <cellStyle name="Notas 2 62 3 2" xfId="32590" xr:uid="{00000000-0005-0000-0000-00005C7F0000}"/>
    <cellStyle name="Notas 2 62 4" xfId="32591" xr:uid="{00000000-0005-0000-0000-00005D7F0000}"/>
    <cellStyle name="Notas 2 62 4 2" xfId="32592" xr:uid="{00000000-0005-0000-0000-00005E7F0000}"/>
    <cellStyle name="Notas 2 62 5" xfId="32593" xr:uid="{00000000-0005-0000-0000-00005F7F0000}"/>
    <cellStyle name="Notas 2 63" xfId="32594" xr:uid="{00000000-0005-0000-0000-0000607F0000}"/>
    <cellStyle name="Notas 2 63 2" xfId="32595" xr:uid="{00000000-0005-0000-0000-0000617F0000}"/>
    <cellStyle name="Notas 2 63 2 2" xfId="32596" xr:uid="{00000000-0005-0000-0000-0000627F0000}"/>
    <cellStyle name="Notas 2 63 2 2 2" xfId="32597" xr:uid="{00000000-0005-0000-0000-0000637F0000}"/>
    <cellStyle name="Notas 2 63 2 3" xfId="32598" xr:uid="{00000000-0005-0000-0000-0000647F0000}"/>
    <cellStyle name="Notas 2 63 2 4" xfId="32599" xr:uid="{00000000-0005-0000-0000-0000657F0000}"/>
    <cellStyle name="Notas 2 63 2 5" xfId="32600" xr:uid="{00000000-0005-0000-0000-0000667F0000}"/>
    <cellStyle name="Notas 2 63 2 6" xfId="32601" xr:uid="{00000000-0005-0000-0000-0000677F0000}"/>
    <cellStyle name="Notas 2 63 3" xfId="32602" xr:uid="{00000000-0005-0000-0000-0000687F0000}"/>
    <cellStyle name="Notas 2 63 3 2" xfId="32603" xr:uid="{00000000-0005-0000-0000-0000697F0000}"/>
    <cellStyle name="Notas 2 63 4" xfId="32604" xr:uid="{00000000-0005-0000-0000-00006A7F0000}"/>
    <cellStyle name="Notas 2 63 4 2" xfId="32605" xr:uid="{00000000-0005-0000-0000-00006B7F0000}"/>
    <cellStyle name="Notas 2 63 5" xfId="32606" xr:uid="{00000000-0005-0000-0000-00006C7F0000}"/>
    <cellStyle name="Notas 2 64" xfId="32607" xr:uid="{00000000-0005-0000-0000-00006D7F0000}"/>
    <cellStyle name="Notas 2 64 2" xfId="32608" xr:uid="{00000000-0005-0000-0000-00006E7F0000}"/>
    <cellStyle name="Notas 2 64 2 2" xfId="32609" xr:uid="{00000000-0005-0000-0000-00006F7F0000}"/>
    <cellStyle name="Notas 2 64 3" xfId="32610" xr:uid="{00000000-0005-0000-0000-0000707F0000}"/>
    <cellStyle name="Notas 2 64 3 2" xfId="32611" xr:uid="{00000000-0005-0000-0000-0000717F0000}"/>
    <cellStyle name="Notas 2 64 4" xfId="32612" xr:uid="{00000000-0005-0000-0000-0000727F0000}"/>
    <cellStyle name="Notas 2 64 5" xfId="32613" xr:uid="{00000000-0005-0000-0000-0000737F0000}"/>
    <cellStyle name="Notas 2 64 6" xfId="32614" xr:uid="{00000000-0005-0000-0000-0000747F0000}"/>
    <cellStyle name="Notas 2 65" xfId="32615" xr:uid="{00000000-0005-0000-0000-0000757F0000}"/>
    <cellStyle name="Notas 2 65 2" xfId="32616" xr:uid="{00000000-0005-0000-0000-0000767F0000}"/>
    <cellStyle name="Notas 2 65 3" xfId="32617" xr:uid="{00000000-0005-0000-0000-0000777F0000}"/>
    <cellStyle name="Notas 2 66" xfId="32618" xr:uid="{00000000-0005-0000-0000-0000787F0000}"/>
    <cellStyle name="Notas 2 67" xfId="32619" xr:uid="{00000000-0005-0000-0000-0000797F0000}"/>
    <cellStyle name="Notas 2 68" xfId="32620" xr:uid="{00000000-0005-0000-0000-00007A7F0000}"/>
    <cellStyle name="Notas 2 69" xfId="32621" xr:uid="{00000000-0005-0000-0000-00007B7F0000}"/>
    <cellStyle name="Notas 2 69 2" xfId="32622" xr:uid="{00000000-0005-0000-0000-00007C7F0000}"/>
    <cellStyle name="Notas 2 7" xfId="32623" xr:uid="{00000000-0005-0000-0000-00007D7F0000}"/>
    <cellStyle name="Notas 2 7 2" xfId="32624" xr:uid="{00000000-0005-0000-0000-00007E7F0000}"/>
    <cellStyle name="Notas 2 7 2 2" xfId="32625" xr:uid="{00000000-0005-0000-0000-00007F7F0000}"/>
    <cellStyle name="Notas 2 7 2 2 2" xfId="32626" xr:uid="{00000000-0005-0000-0000-0000807F0000}"/>
    <cellStyle name="Notas 2 7 2 3" xfId="32627" xr:uid="{00000000-0005-0000-0000-0000817F0000}"/>
    <cellStyle name="Notas 2 7 2 4" xfId="32628" xr:uid="{00000000-0005-0000-0000-0000827F0000}"/>
    <cellStyle name="Notas 2 7 2 5" xfId="32629" xr:uid="{00000000-0005-0000-0000-0000837F0000}"/>
    <cellStyle name="Notas 2 7 2 6" xfId="32630" xr:uid="{00000000-0005-0000-0000-0000847F0000}"/>
    <cellStyle name="Notas 2 7 3" xfId="32631" xr:uid="{00000000-0005-0000-0000-0000857F0000}"/>
    <cellStyle name="Notas 2 7 3 2" xfId="32632" xr:uid="{00000000-0005-0000-0000-0000867F0000}"/>
    <cellStyle name="Notas 2 7 4" xfId="32633" xr:uid="{00000000-0005-0000-0000-0000877F0000}"/>
    <cellStyle name="Notas 2 7 4 2" xfId="32634" xr:uid="{00000000-0005-0000-0000-0000887F0000}"/>
    <cellStyle name="Notas 2 7 5" xfId="32635" xr:uid="{00000000-0005-0000-0000-0000897F0000}"/>
    <cellStyle name="Notas 2 7 6" xfId="32636" xr:uid="{00000000-0005-0000-0000-00008A7F0000}"/>
    <cellStyle name="Notas 2 70" xfId="32637" xr:uid="{00000000-0005-0000-0000-00008B7F0000}"/>
    <cellStyle name="Notas 2 70 2" xfId="32638" xr:uid="{00000000-0005-0000-0000-00008C7F0000}"/>
    <cellStyle name="Notas 2 71" xfId="32639" xr:uid="{00000000-0005-0000-0000-00008D7F0000}"/>
    <cellStyle name="Notas 2 72" xfId="32640" xr:uid="{00000000-0005-0000-0000-00008E7F0000}"/>
    <cellStyle name="Notas 2 73" xfId="32641" xr:uid="{00000000-0005-0000-0000-00008F7F0000}"/>
    <cellStyle name="Notas 2 74" xfId="32642" xr:uid="{00000000-0005-0000-0000-0000907F0000}"/>
    <cellStyle name="Notas 2 75" xfId="32643" xr:uid="{00000000-0005-0000-0000-0000917F0000}"/>
    <cellStyle name="Notas 2 76" xfId="32644" xr:uid="{00000000-0005-0000-0000-0000927F0000}"/>
    <cellStyle name="Notas 2 77" xfId="32645" xr:uid="{00000000-0005-0000-0000-0000937F0000}"/>
    <cellStyle name="Notas 2 78" xfId="32646" xr:uid="{00000000-0005-0000-0000-0000947F0000}"/>
    <cellStyle name="Notas 2 79" xfId="32647" xr:uid="{00000000-0005-0000-0000-0000957F0000}"/>
    <cellStyle name="Notas 2 8" xfId="32648" xr:uid="{00000000-0005-0000-0000-0000967F0000}"/>
    <cellStyle name="Notas 2 8 2" xfId="32649" xr:uid="{00000000-0005-0000-0000-0000977F0000}"/>
    <cellStyle name="Notas 2 8 2 2" xfId="32650" xr:uid="{00000000-0005-0000-0000-0000987F0000}"/>
    <cellStyle name="Notas 2 8 2 2 2" xfId="32651" xr:uid="{00000000-0005-0000-0000-0000997F0000}"/>
    <cellStyle name="Notas 2 8 2 3" xfId="32652" xr:uid="{00000000-0005-0000-0000-00009A7F0000}"/>
    <cellStyle name="Notas 2 8 2 4" xfId="32653" xr:uid="{00000000-0005-0000-0000-00009B7F0000}"/>
    <cellStyle name="Notas 2 8 2 5" xfId="32654" xr:uid="{00000000-0005-0000-0000-00009C7F0000}"/>
    <cellStyle name="Notas 2 8 2 6" xfId="32655" xr:uid="{00000000-0005-0000-0000-00009D7F0000}"/>
    <cellStyle name="Notas 2 8 3" xfId="32656" xr:uid="{00000000-0005-0000-0000-00009E7F0000}"/>
    <cellStyle name="Notas 2 8 3 2" xfId="32657" xr:uid="{00000000-0005-0000-0000-00009F7F0000}"/>
    <cellStyle name="Notas 2 8 4" xfId="32658" xr:uid="{00000000-0005-0000-0000-0000A07F0000}"/>
    <cellStyle name="Notas 2 8 4 2" xfId="32659" xr:uid="{00000000-0005-0000-0000-0000A17F0000}"/>
    <cellStyle name="Notas 2 8 5" xfId="32660" xr:uid="{00000000-0005-0000-0000-0000A27F0000}"/>
    <cellStyle name="Notas 2 8 6" xfId="32661" xr:uid="{00000000-0005-0000-0000-0000A37F0000}"/>
    <cellStyle name="Notas 2 80" xfId="32662" xr:uid="{00000000-0005-0000-0000-0000A47F0000}"/>
    <cellStyle name="Notas 2 81" xfId="32663" xr:uid="{00000000-0005-0000-0000-0000A57F0000}"/>
    <cellStyle name="Notas 2 82" xfId="32664" xr:uid="{00000000-0005-0000-0000-0000A67F0000}"/>
    <cellStyle name="Notas 2 83" xfId="32665" xr:uid="{00000000-0005-0000-0000-0000A77F0000}"/>
    <cellStyle name="Notas 2 84" xfId="32666" xr:uid="{00000000-0005-0000-0000-0000A87F0000}"/>
    <cellStyle name="Notas 2 85" xfId="32667" xr:uid="{00000000-0005-0000-0000-0000A97F0000}"/>
    <cellStyle name="Notas 2 86" xfId="32668" xr:uid="{00000000-0005-0000-0000-0000AA7F0000}"/>
    <cellStyle name="Notas 2 87" xfId="32669" xr:uid="{00000000-0005-0000-0000-0000AB7F0000}"/>
    <cellStyle name="Notas 2 88" xfId="32670" xr:uid="{00000000-0005-0000-0000-0000AC7F0000}"/>
    <cellStyle name="Notas 2 89" xfId="32671" xr:uid="{00000000-0005-0000-0000-0000AD7F0000}"/>
    <cellStyle name="Notas 2 9" xfId="32672" xr:uid="{00000000-0005-0000-0000-0000AE7F0000}"/>
    <cellStyle name="Notas 2 9 2" xfId="32673" xr:uid="{00000000-0005-0000-0000-0000AF7F0000}"/>
    <cellStyle name="Notas 2 9 2 2" xfId="32674" xr:uid="{00000000-0005-0000-0000-0000B07F0000}"/>
    <cellStyle name="Notas 2 9 2 2 2" xfId="32675" xr:uid="{00000000-0005-0000-0000-0000B17F0000}"/>
    <cellStyle name="Notas 2 9 2 3" xfId="32676" xr:uid="{00000000-0005-0000-0000-0000B27F0000}"/>
    <cellStyle name="Notas 2 9 2 4" xfId="32677" xr:uid="{00000000-0005-0000-0000-0000B37F0000}"/>
    <cellStyle name="Notas 2 9 2 5" xfId="32678" xr:uid="{00000000-0005-0000-0000-0000B47F0000}"/>
    <cellStyle name="Notas 2 9 2 6" xfId="32679" xr:uid="{00000000-0005-0000-0000-0000B57F0000}"/>
    <cellStyle name="Notas 2 9 3" xfId="32680" xr:uid="{00000000-0005-0000-0000-0000B67F0000}"/>
    <cellStyle name="Notas 2 9 3 2" xfId="32681" xr:uid="{00000000-0005-0000-0000-0000B77F0000}"/>
    <cellStyle name="Notas 2 9 4" xfId="32682" xr:uid="{00000000-0005-0000-0000-0000B87F0000}"/>
    <cellStyle name="Notas 2 9 4 2" xfId="32683" xr:uid="{00000000-0005-0000-0000-0000B97F0000}"/>
    <cellStyle name="Notas 2 9 5" xfId="32684" xr:uid="{00000000-0005-0000-0000-0000BA7F0000}"/>
    <cellStyle name="Notas 2 9 6" xfId="32685" xr:uid="{00000000-0005-0000-0000-0000BB7F0000}"/>
    <cellStyle name="Notas 2 90" xfId="32686" xr:uid="{00000000-0005-0000-0000-0000BC7F0000}"/>
    <cellStyle name="Notas 2 91" xfId="32687" xr:uid="{00000000-0005-0000-0000-0000BD7F0000}"/>
    <cellStyle name="Notas 2 92" xfId="32688" xr:uid="{00000000-0005-0000-0000-0000BE7F0000}"/>
    <cellStyle name="Notas 2 93" xfId="32689" xr:uid="{00000000-0005-0000-0000-0000BF7F0000}"/>
    <cellStyle name="Notas 2 94" xfId="19415" xr:uid="{00000000-0005-0000-0000-0000C07F0000}"/>
    <cellStyle name="Notas 2_TRANSF BANCARIAS  SEPT 2009" xfId="32690" xr:uid="{00000000-0005-0000-0000-0000C17F0000}"/>
    <cellStyle name="Notas 20" xfId="32691" xr:uid="{00000000-0005-0000-0000-0000C27F0000}"/>
    <cellStyle name="Notas 20 2" xfId="32692" xr:uid="{00000000-0005-0000-0000-0000C37F0000}"/>
    <cellStyle name="Notas 20 2 2" xfId="32693" xr:uid="{00000000-0005-0000-0000-0000C47F0000}"/>
    <cellStyle name="Notas 20 2 2 2" xfId="32694" xr:uid="{00000000-0005-0000-0000-0000C57F0000}"/>
    <cellStyle name="Notas 20 2 3" xfId="32695" xr:uid="{00000000-0005-0000-0000-0000C67F0000}"/>
    <cellStyle name="Notas 20 2 4" xfId="32696" xr:uid="{00000000-0005-0000-0000-0000C77F0000}"/>
    <cellStyle name="Notas 20 2 5" xfId="32697" xr:uid="{00000000-0005-0000-0000-0000C87F0000}"/>
    <cellStyle name="Notas 20 2 6" xfId="32698" xr:uid="{00000000-0005-0000-0000-0000C97F0000}"/>
    <cellStyle name="Notas 20 3" xfId="32699" xr:uid="{00000000-0005-0000-0000-0000CA7F0000}"/>
    <cellStyle name="Notas 20 3 2" xfId="32700" xr:uid="{00000000-0005-0000-0000-0000CB7F0000}"/>
    <cellStyle name="Notas 20 4" xfId="32701" xr:uid="{00000000-0005-0000-0000-0000CC7F0000}"/>
    <cellStyle name="Notas 20 4 2" xfId="32702" xr:uid="{00000000-0005-0000-0000-0000CD7F0000}"/>
    <cellStyle name="Notas 20 5" xfId="32703" xr:uid="{00000000-0005-0000-0000-0000CE7F0000}"/>
    <cellStyle name="Notas 21" xfId="32704" xr:uid="{00000000-0005-0000-0000-0000CF7F0000}"/>
    <cellStyle name="Notas 21 2" xfId="32705" xr:uid="{00000000-0005-0000-0000-0000D07F0000}"/>
    <cellStyle name="Notas 21 2 2" xfId="32706" xr:uid="{00000000-0005-0000-0000-0000D17F0000}"/>
    <cellStyle name="Notas 21 2 2 2" xfId="32707" xr:uid="{00000000-0005-0000-0000-0000D27F0000}"/>
    <cellStyle name="Notas 21 2 3" xfId="32708" xr:uid="{00000000-0005-0000-0000-0000D37F0000}"/>
    <cellStyle name="Notas 21 2 4" xfId="32709" xr:uid="{00000000-0005-0000-0000-0000D47F0000}"/>
    <cellStyle name="Notas 21 2 5" xfId="32710" xr:uid="{00000000-0005-0000-0000-0000D57F0000}"/>
    <cellStyle name="Notas 21 2 6" xfId="32711" xr:uid="{00000000-0005-0000-0000-0000D67F0000}"/>
    <cellStyle name="Notas 21 3" xfId="32712" xr:uid="{00000000-0005-0000-0000-0000D77F0000}"/>
    <cellStyle name="Notas 21 3 2" xfId="32713" xr:uid="{00000000-0005-0000-0000-0000D87F0000}"/>
    <cellStyle name="Notas 21 4" xfId="32714" xr:uid="{00000000-0005-0000-0000-0000D97F0000}"/>
    <cellStyle name="Notas 21 4 2" xfId="32715" xr:uid="{00000000-0005-0000-0000-0000DA7F0000}"/>
    <cellStyle name="Notas 21 5" xfId="32716" xr:uid="{00000000-0005-0000-0000-0000DB7F0000}"/>
    <cellStyle name="Notas 22" xfId="32717" xr:uid="{00000000-0005-0000-0000-0000DC7F0000}"/>
    <cellStyle name="Notas 22 2" xfId="32718" xr:uid="{00000000-0005-0000-0000-0000DD7F0000}"/>
    <cellStyle name="Notas 22 2 2" xfId="32719" xr:uid="{00000000-0005-0000-0000-0000DE7F0000}"/>
    <cellStyle name="Notas 22 2 2 2" xfId="32720" xr:uid="{00000000-0005-0000-0000-0000DF7F0000}"/>
    <cellStyle name="Notas 22 2 3" xfId="32721" xr:uid="{00000000-0005-0000-0000-0000E07F0000}"/>
    <cellStyle name="Notas 22 2 4" xfId="32722" xr:uid="{00000000-0005-0000-0000-0000E17F0000}"/>
    <cellStyle name="Notas 22 2 5" xfId="32723" xr:uid="{00000000-0005-0000-0000-0000E27F0000}"/>
    <cellStyle name="Notas 22 2 6" xfId="32724" xr:uid="{00000000-0005-0000-0000-0000E37F0000}"/>
    <cellStyle name="Notas 22 3" xfId="32725" xr:uid="{00000000-0005-0000-0000-0000E47F0000}"/>
    <cellStyle name="Notas 22 3 2" xfId="32726" xr:uid="{00000000-0005-0000-0000-0000E57F0000}"/>
    <cellStyle name="Notas 22 4" xfId="32727" xr:uid="{00000000-0005-0000-0000-0000E67F0000}"/>
    <cellStyle name="Notas 22 4 2" xfId="32728" xr:uid="{00000000-0005-0000-0000-0000E77F0000}"/>
    <cellStyle name="Notas 22 5" xfId="32729" xr:uid="{00000000-0005-0000-0000-0000E87F0000}"/>
    <cellStyle name="Notas 23" xfId="32730" xr:uid="{00000000-0005-0000-0000-0000E97F0000}"/>
    <cellStyle name="Notas 23 2" xfId="32731" xr:uid="{00000000-0005-0000-0000-0000EA7F0000}"/>
    <cellStyle name="Notas 23 2 2" xfId="32732" xr:uid="{00000000-0005-0000-0000-0000EB7F0000}"/>
    <cellStyle name="Notas 23 2 2 2" xfId="32733" xr:uid="{00000000-0005-0000-0000-0000EC7F0000}"/>
    <cellStyle name="Notas 23 2 3" xfId="32734" xr:uid="{00000000-0005-0000-0000-0000ED7F0000}"/>
    <cellStyle name="Notas 23 2 4" xfId="32735" xr:uid="{00000000-0005-0000-0000-0000EE7F0000}"/>
    <cellStyle name="Notas 23 2 5" xfId="32736" xr:uid="{00000000-0005-0000-0000-0000EF7F0000}"/>
    <cellStyle name="Notas 23 2 6" xfId="32737" xr:uid="{00000000-0005-0000-0000-0000F07F0000}"/>
    <cellStyle name="Notas 23 3" xfId="32738" xr:uid="{00000000-0005-0000-0000-0000F17F0000}"/>
    <cellStyle name="Notas 23 3 2" xfId="32739" xr:uid="{00000000-0005-0000-0000-0000F27F0000}"/>
    <cellStyle name="Notas 23 4" xfId="32740" xr:uid="{00000000-0005-0000-0000-0000F37F0000}"/>
    <cellStyle name="Notas 23 4 2" xfId="32741" xr:uid="{00000000-0005-0000-0000-0000F47F0000}"/>
    <cellStyle name="Notas 23 5" xfId="32742" xr:uid="{00000000-0005-0000-0000-0000F57F0000}"/>
    <cellStyle name="Notas 24" xfId="32743" xr:uid="{00000000-0005-0000-0000-0000F67F0000}"/>
    <cellStyle name="Notas 24 2" xfId="32744" xr:uid="{00000000-0005-0000-0000-0000F77F0000}"/>
    <cellStyle name="Notas 24 2 2" xfId="32745" xr:uid="{00000000-0005-0000-0000-0000F87F0000}"/>
    <cellStyle name="Notas 24 2 2 2" xfId="32746" xr:uid="{00000000-0005-0000-0000-0000F97F0000}"/>
    <cellStyle name="Notas 24 2 3" xfId="32747" xr:uid="{00000000-0005-0000-0000-0000FA7F0000}"/>
    <cellStyle name="Notas 24 2 4" xfId="32748" xr:uid="{00000000-0005-0000-0000-0000FB7F0000}"/>
    <cellStyle name="Notas 24 2 5" xfId="32749" xr:uid="{00000000-0005-0000-0000-0000FC7F0000}"/>
    <cellStyle name="Notas 24 2 6" xfId="32750" xr:uid="{00000000-0005-0000-0000-0000FD7F0000}"/>
    <cellStyle name="Notas 24 3" xfId="32751" xr:uid="{00000000-0005-0000-0000-0000FE7F0000}"/>
    <cellStyle name="Notas 24 3 2" xfId="32752" xr:uid="{00000000-0005-0000-0000-0000FF7F0000}"/>
    <cellStyle name="Notas 24 4" xfId="32753" xr:uid="{00000000-0005-0000-0000-000000800000}"/>
    <cellStyle name="Notas 24 4 2" xfId="32754" xr:uid="{00000000-0005-0000-0000-000001800000}"/>
    <cellStyle name="Notas 24 5" xfId="32755" xr:uid="{00000000-0005-0000-0000-000002800000}"/>
    <cellStyle name="Notas 25" xfId="32756" xr:uid="{00000000-0005-0000-0000-000003800000}"/>
    <cellStyle name="Notas 25 2" xfId="32757" xr:uid="{00000000-0005-0000-0000-000004800000}"/>
    <cellStyle name="Notas 25 2 2" xfId="32758" xr:uid="{00000000-0005-0000-0000-000005800000}"/>
    <cellStyle name="Notas 25 2 2 2" xfId="32759" xr:uid="{00000000-0005-0000-0000-000006800000}"/>
    <cellStyle name="Notas 25 2 3" xfId="32760" xr:uid="{00000000-0005-0000-0000-000007800000}"/>
    <cellStyle name="Notas 25 2 4" xfId="32761" xr:uid="{00000000-0005-0000-0000-000008800000}"/>
    <cellStyle name="Notas 25 2 5" xfId="32762" xr:uid="{00000000-0005-0000-0000-000009800000}"/>
    <cellStyle name="Notas 25 2 6" xfId="32763" xr:uid="{00000000-0005-0000-0000-00000A800000}"/>
    <cellStyle name="Notas 25 3" xfId="32764" xr:uid="{00000000-0005-0000-0000-00000B800000}"/>
    <cellStyle name="Notas 25 3 2" xfId="32765" xr:uid="{00000000-0005-0000-0000-00000C800000}"/>
    <cellStyle name="Notas 25 4" xfId="32766" xr:uid="{00000000-0005-0000-0000-00000D800000}"/>
    <cellStyle name="Notas 25 4 2" xfId="32767" xr:uid="{00000000-0005-0000-0000-00000E800000}"/>
    <cellStyle name="Notas 25 5" xfId="32768" xr:uid="{00000000-0005-0000-0000-00000F800000}"/>
    <cellStyle name="Notas 26" xfId="32769" xr:uid="{00000000-0005-0000-0000-000010800000}"/>
    <cellStyle name="Notas 26 2" xfId="32770" xr:uid="{00000000-0005-0000-0000-000011800000}"/>
    <cellStyle name="Notas 26 2 2" xfId="32771" xr:uid="{00000000-0005-0000-0000-000012800000}"/>
    <cellStyle name="Notas 26 2 2 2" xfId="32772" xr:uid="{00000000-0005-0000-0000-000013800000}"/>
    <cellStyle name="Notas 26 2 3" xfId="32773" xr:uid="{00000000-0005-0000-0000-000014800000}"/>
    <cellStyle name="Notas 26 2 4" xfId="32774" xr:uid="{00000000-0005-0000-0000-000015800000}"/>
    <cellStyle name="Notas 26 2 5" xfId="32775" xr:uid="{00000000-0005-0000-0000-000016800000}"/>
    <cellStyle name="Notas 26 2 6" xfId="32776" xr:uid="{00000000-0005-0000-0000-000017800000}"/>
    <cellStyle name="Notas 26 3" xfId="32777" xr:uid="{00000000-0005-0000-0000-000018800000}"/>
    <cellStyle name="Notas 26 3 2" xfId="32778" xr:uid="{00000000-0005-0000-0000-000019800000}"/>
    <cellStyle name="Notas 26 4" xfId="32779" xr:uid="{00000000-0005-0000-0000-00001A800000}"/>
    <cellStyle name="Notas 26 4 2" xfId="32780" xr:uid="{00000000-0005-0000-0000-00001B800000}"/>
    <cellStyle name="Notas 26 5" xfId="32781" xr:uid="{00000000-0005-0000-0000-00001C800000}"/>
    <cellStyle name="Notas 27" xfId="32782" xr:uid="{00000000-0005-0000-0000-00001D800000}"/>
    <cellStyle name="Notas 27 2" xfId="32783" xr:uid="{00000000-0005-0000-0000-00001E800000}"/>
    <cellStyle name="Notas 27 2 2" xfId="32784" xr:uid="{00000000-0005-0000-0000-00001F800000}"/>
    <cellStyle name="Notas 27 2 2 2" xfId="32785" xr:uid="{00000000-0005-0000-0000-000020800000}"/>
    <cellStyle name="Notas 27 2 3" xfId="32786" xr:uid="{00000000-0005-0000-0000-000021800000}"/>
    <cellStyle name="Notas 27 2 4" xfId="32787" xr:uid="{00000000-0005-0000-0000-000022800000}"/>
    <cellStyle name="Notas 27 2 5" xfId="32788" xr:uid="{00000000-0005-0000-0000-000023800000}"/>
    <cellStyle name="Notas 27 2 6" xfId="32789" xr:uid="{00000000-0005-0000-0000-000024800000}"/>
    <cellStyle name="Notas 27 3" xfId="32790" xr:uid="{00000000-0005-0000-0000-000025800000}"/>
    <cellStyle name="Notas 27 3 2" xfId="32791" xr:uid="{00000000-0005-0000-0000-000026800000}"/>
    <cellStyle name="Notas 27 4" xfId="32792" xr:uid="{00000000-0005-0000-0000-000027800000}"/>
    <cellStyle name="Notas 27 4 2" xfId="32793" xr:uid="{00000000-0005-0000-0000-000028800000}"/>
    <cellStyle name="Notas 27 5" xfId="32794" xr:uid="{00000000-0005-0000-0000-000029800000}"/>
    <cellStyle name="Notas 28" xfId="32795" xr:uid="{00000000-0005-0000-0000-00002A800000}"/>
    <cellStyle name="Notas 28 2" xfId="32796" xr:uid="{00000000-0005-0000-0000-00002B800000}"/>
    <cellStyle name="Notas 28 2 2" xfId="32797" xr:uid="{00000000-0005-0000-0000-00002C800000}"/>
    <cellStyle name="Notas 28 2 2 2" xfId="32798" xr:uid="{00000000-0005-0000-0000-00002D800000}"/>
    <cellStyle name="Notas 28 2 3" xfId="32799" xr:uid="{00000000-0005-0000-0000-00002E800000}"/>
    <cellStyle name="Notas 28 2 4" xfId="32800" xr:uid="{00000000-0005-0000-0000-00002F800000}"/>
    <cellStyle name="Notas 28 2 5" xfId="32801" xr:uid="{00000000-0005-0000-0000-000030800000}"/>
    <cellStyle name="Notas 28 2 6" xfId="32802" xr:uid="{00000000-0005-0000-0000-000031800000}"/>
    <cellStyle name="Notas 28 3" xfId="32803" xr:uid="{00000000-0005-0000-0000-000032800000}"/>
    <cellStyle name="Notas 28 3 2" xfId="32804" xr:uid="{00000000-0005-0000-0000-000033800000}"/>
    <cellStyle name="Notas 28 4" xfId="32805" xr:uid="{00000000-0005-0000-0000-000034800000}"/>
    <cellStyle name="Notas 28 4 2" xfId="32806" xr:uid="{00000000-0005-0000-0000-000035800000}"/>
    <cellStyle name="Notas 28 5" xfId="32807" xr:uid="{00000000-0005-0000-0000-000036800000}"/>
    <cellStyle name="Notas 29" xfId="32808" xr:uid="{00000000-0005-0000-0000-000037800000}"/>
    <cellStyle name="Notas 29 2" xfId="32809" xr:uid="{00000000-0005-0000-0000-000038800000}"/>
    <cellStyle name="Notas 29 2 2" xfId="32810" xr:uid="{00000000-0005-0000-0000-000039800000}"/>
    <cellStyle name="Notas 29 2 2 2" xfId="32811" xr:uid="{00000000-0005-0000-0000-00003A800000}"/>
    <cellStyle name="Notas 29 2 3" xfId="32812" xr:uid="{00000000-0005-0000-0000-00003B800000}"/>
    <cellStyle name="Notas 29 2 4" xfId="32813" xr:uid="{00000000-0005-0000-0000-00003C800000}"/>
    <cellStyle name="Notas 29 2 5" xfId="32814" xr:uid="{00000000-0005-0000-0000-00003D800000}"/>
    <cellStyle name="Notas 29 2 6" xfId="32815" xr:uid="{00000000-0005-0000-0000-00003E800000}"/>
    <cellStyle name="Notas 29 3" xfId="32816" xr:uid="{00000000-0005-0000-0000-00003F800000}"/>
    <cellStyle name="Notas 29 3 2" xfId="32817" xr:uid="{00000000-0005-0000-0000-000040800000}"/>
    <cellStyle name="Notas 29 4" xfId="32818" xr:uid="{00000000-0005-0000-0000-000041800000}"/>
    <cellStyle name="Notas 29 4 2" xfId="32819" xr:uid="{00000000-0005-0000-0000-000042800000}"/>
    <cellStyle name="Notas 29 5" xfId="32820" xr:uid="{00000000-0005-0000-0000-000043800000}"/>
    <cellStyle name="Notas 3" xfId="32821" xr:uid="{00000000-0005-0000-0000-000044800000}"/>
    <cellStyle name="Notas 3 10" xfId="32822" xr:uid="{00000000-0005-0000-0000-000045800000}"/>
    <cellStyle name="Notas 3 10 2" xfId="32823" xr:uid="{00000000-0005-0000-0000-000046800000}"/>
    <cellStyle name="Notas 3 10 2 2" xfId="32824" xr:uid="{00000000-0005-0000-0000-000047800000}"/>
    <cellStyle name="Notas 3 10 2 2 2" xfId="32825" xr:uid="{00000000-0005-0000-0000-000048800000}"/>
    <cellStyle name="Notas 3 10 2 3" xfId="32826" xr:uid="{00000000-0005-0000-0000-000049800000}"/>
    <cellStyle name="Notas 3 10 2 4" xfId="32827" xr:uid="{00000000-0005-0000-0000-00004A800000}"/>
    <cellStyle name="Notas 3 10 2 5" xfId="32828" xr:uid="{00000000-0005-0000-0000-00004B800000}"/>
    <cellStyle name="Notas 3 10 2 6" xfId="32829" xr:uid="{00000000-0005-0000-0000-00004C800000}"/>
    <cellStyle name="Notas 3 10 2 7" xfId="32830" xr:uid="{00000000-0005-0000-0000-00004D800000}"/>
    <cellStyle name="Notas 3 10 3" xfId="32831" xr:uid="{00000000-0005-0000-0000-00004E800000}"/>
    <cellStyle name="Notas 3 10 3 2" xfId="32832" xr:uid="{00000000-0005-0000-0000-00004F800000}"/>
    <cellStyle name="Notas 3 10 3 3" xfId="32833" xr:uid="{00000000-0005-0000-0000-000050800000}"/>
    <cellStyle name="Notas 3 10 4" xfId="32834" xr:uid="{00000000-0005-0000-0000-000051800000}"/>
    <cellStyle name="Notas 3 10 4 2" xfId="32835" xr:uid="{00000000-0005-0000-0000-000052800000}"/>
    <cellStyle name="Notas 3 10 4 3" xfId="32836" xr:uid="{00000000-0005-0000-0000-000053800000}"/>
    <cellStyle name="Notas 3 10 5" xfId="32837" xr:uid="{00000000-0005-0000-0000-000054800000}"/>
    <cellStyle name="Notas 3 10 5 2" xfId="32838" xr:uid="{00000000-0005-0000-0000-000055800000}"/>
    <cellStyle name="Notas 3 10 6" xfId="32839" xr:uid="{00000000-0005-0000-0000-000056800000}"/>
    <cellStyle name="Notas 3 10 7" xfId="32840" xr:uid="{00000000-0005-0000-0000-000057800000}"/>
    <cellStyle name="Notas 3 11" xfId="32841" xr:uid="{00000000-0005-0000-0000-000058800000}"/>
    <cellStyle name="Notas 3 11 2" xfId="32842" xr:uid="{00000000-0005-0000-0000-000059800000}"/>
    <cellStyle name="Notas 3 11 2 2" xfId="32843" xr:uid="{00000000-0005-0000-0000-00005A800000}"/>
    <cellStyle name="Notas 3 11 2 2 2" xfId="32844" xr:uid="{00000000-0005-0000-0000-00005B800000}"/>
    <cellStyle name="Notas 3 11 2 3" xfId="32845" xr:uid="{00000000-0005-0000-0000-00005C800000}"/>
    <cellStyle name="Notas 3 11 2 4" xfId="32846" xr:uid="{00000000-0005-0000-0000-00005D800000}"/>
    <cellStyle name="Notas 3 11 2 5" xfId="32847" xr:uid="{00000000-0005-0000-0000-00005E800000}"/>
    <cellStyle name="Notas 3 11 2 6" xfId="32848" xr:uid="{00000000-0005-0000-0000-00005F800000}"/>
    <cellStyle name="Notas 3 11 2 7" xfId="32849" xr:uid="{00000000-0005-0000-0000-000060800000}"/>
    <cellStyle name="Notas 3 11 3" xfId="32850" xr:uid="{00000000-0005-0000-0000-000061800000}"/>
    <cellStyle name="Notas 3 11 3 2" xfId="32851" xr:uid="{00000000-0005-0000-0000-000062800000}"/>
    <cellStyle name="Notas 3 11 3 3" xfId="32852" xr:uid="{00000000-0005-0000-0000-000063800000}"/>
    <cellStyle name="Notas 3 11 4" xfId="32853" xr:uid="{00000000-0005-0000-0000-000064800000}"/>
    <cellStyle name="Notas 3 11 4 2" xfId="32854" xr:uid="{00000000-0005-0000-0000-000065800000}"/>
    <cellStyle name="Notas 3 11 4 3" xfId="32855" xr:uid="{00000000-0005-0000-0000-000066800000}"/>
    <cellStyle name="Notas 3 11 5" xfId="32856" xr:uid="{00000000-0005-0000-0000-000067800000}"/>
    <cellStyle name="Notas 3 11 5 2" xfId="32857" xr:uid="{00000000-0005-0000-0000-000068800000}"/>
    <cellStyle name="Notas 3 11 6" xfId="32858" xr:uid="{00000000-0005-0000-0000-000069800000}"/>
    <cellStyle name="Notas 3 11 7" xfId="32859" xr:uid="{00000000-0005-0000-0000-00006A800000}"/>
    <cellStyle name="Notas 3 12" xfId="32860" xr:uid="{00000000-0005-0000-0000-00006B800000}"/>
    <cellStyle name="Notas 3 12 2" xfId="32861" xr:uid="{00000000-0005-0000-0000-00006C800000}"/>
    <cellStyle name="Notas 3 12 2 2" xfId="32862" xr:uid="{00000000-0005-0000-0000-00006D800000}"/>
    <cellStyle name="Notas 3 12 2 2 2" xfId="32863" xr:uid="{00000000-0005-0000-0000-00006E800000}"/>
    <cellStyle name="Notas 3 12 2 3" xfId="32864" xr:uid="{00000000-0005-0000-0000-00006F800000}"/>
    <cellStyle name="Notas 3 12 2 4" xfId="32865" xr:uid="{00000000-0005-0000-0000-000070800000}"/>
    <cellStyle name="Notas 3 12 2 5" xfId="32866" xr:uid="{00000000-0005-0000-0000-000071800000}"/>
    <cellStyle name="Notas 3 12 2 6" xfId="32867" xr:uid="{00000000-0005-0000-0000-000072800000}"/>
    <cellStyle name="Notas 3 12 2 7" xfId="32868" xr:uid="{00000000-0005-0000-0000-000073800000}"/>
    <cellStyle name="Notas 3 12 3" xfId="32869" xr:uid="{00000000-0005-0000-0000-000074800000}"/>
    <cellStyle name="Notas 3 12 3 2" xfId="32870" xr:uid="{00000000-0005-0000-0000-000075800000}"/>
    <cellStyle name="Notas 3 12 3 3" xfId="32871" xr:uid="{00000000-0005-0000-0000-000076800000}"/>
    <cellStyle name="Notas 3 12 4" xfId="32872" xr:uid="{00000000-0005-0000-0000-000077800000}"/>
    <cellStyle name="Notas 3 12 4 2" xfId="32873" xr:uid="{00000000-0005-0000-0000-000078800000}"/>
    <cellStyle name="Notas 3 12 4 3" xfId="32874" xr:uid="{00000000-0005-0000-0000-000079800000}"/>
    <cellStyle name="Notas 3 12 5" xfId="32875" xr:uid="{00000000-0005-0000-0000-00007A800000}"/>
    <cellStyle name="Notas 3 12 5 2" xfId="32876" xr:uid="{00000000-0005-0000-0000-00007B800000}"/>
    <cellStyle name="Notas 3 12 6" xfId="32877" xr:uid="{00000000-0005-0000-0000-00007C800000}"/>
    <cellStyle name="Notas 3 12 7" xfId="32878" xr:uid="{00000000-0005-0000-0000-00007D800000}"/>
    <cellStyle name="Notas 3 13" xfId="32879" xr:uid="{00000000-0005-0000-0000-00007E800000}"/>
    <cellStyle name="Notas 3 13 2" xfId="32880" xr:uid="{00000000-0005-0000-0000-00007F800000}"/>
    <cellStyle name="Notas 3 13 2 2" xfId="32881" xr:uid="{00000000-0005-0000-0000-000080800000}"/>
    <cellStyle name="Notas 3 13 2 2 2" xfId="32882" xr:uid="{00000000-0005-0000-0000-000081800000}"/>
    <cellStyle name="Notas 3 13 2 3" xfId="32883" xr:uid="{00000000-0005-0000-0000-000082800000}"/>
    <cellStyle name="Notas 3 13 2 4" xfId="32884" xr:uid="{00000000-0005-0000-0000-000083800000}"/>
    <cellStyle name="Notas 3 13 2 5" xfId="32885" xr:uid="{00000000-0005-0000-0000-000084800000}"/>
    <cellStyle name="Notas 3 13 2 6" xfId="32886" xr:uid="{00000000-0005-0000-0000-000085800000}"/>
    <cellStyle name="Notas 3 13 2 7" xfId="32887" xr:uid="{00000000-0005-0000-0000-000086800000}"/>
    <cellStyle name="Notas 3 13 3" xfId="32888" xr:uid="{00000000-0005-0000-0000-000087800000}"/>
    <cellStyle name="Notas 3 13 3 2" xfId="32889" xr:uid="{00000000-0005-0000-0000-000088800000}"/>
    <cellStyle name="Notas 3 13 3 3" xfId="32890" xr:uid="{00000000-0005-0000-0000-000089800000}"/>
    <cellStyle name="Notas 3 13 4" xfId="32891" xr:uid="{00000000-0005-0000-0000-00008A800000}"/>
    <cellStyle name="Notas 3 13 4 2" xfId="32892" xr:uid="{00000000-0005-0000-0000-00008B800000}"/>
    <cellStyle name="Notas 3 13 4 3" xfId="32893" xr:uid="{00000000-0005-0000-0000-00008C800000}"/>
    <cellStyle name="Notas 3 13 5" xfId="32894" xr:uid="{00000000-0005-0000-0000-00008D800000}"/>
    <cellStyle name="Notas 3 13 5 2" xfId="32895" xr:uid="{00000000-0005-0000-0000-00008E800000}"/>
    <cellStyle name="Notas 3 13 6" xfId="32896" xr:uid="{00000000-0005-0000-0000-00008F800000}"/>
    <cellStyle name="Notas 3 13 7" xfId="32897" xr:uid="{00000000-0005-0000-0000-000090800000}"/>
    <cellStyle name="Notas 3 14" xfId="32898" xr:uid="{00000000-0005-0000-0000-000091800000}"/>
    <cellStyle name="Notas 3 14 2" xfId="32899" xr:uid="{00000000-0005-0000-0000-000092800000}"/>
    <cellStyle name="Notas 3 14 2 2" xfId="32900" xr:uid="{00000000-0005-0000-0000-000093800000}"/>
    <cellStyle name="Notas 3 14 2 2 2" xfId="32901" xr:uid="{00000000-0005-0000-0000-000094800000}"/>
    <cellStyle name="Notas 3 14 2 3" xfId="32902" xr:uid="{00000000-0005-0000-0000-000095800000}"/>
    <cellStyle name="Notas 3 14 2 4" xfId="32903" xr:uid="{00000000-0005-0000-0000-000096800000}"/>
    <cellStyle name="Notas 3 14 2 5" xfId="32904" xr:uid="{00000000-0005-0000-0000-000097800000}"/>
    <cellStyle name="Notas 3 14 2 6" xfId="32905" xr:uid="{00000000-0005-0000-0000-000098800000}"/>
    <cellStyle name="Notas 3 14 2 7" xfId="32906" xr:uid="{00000000-0005-0000-0000-000099800000}"/>
    <cellStyle name="Notas 3 14 3" xfId="32907" xr:uid="{00000000-0005-0000-0000-00009A800000}"/>
    <cellStyle name="Notas 3 14 3 2" xfId="32908" xr:uid="{00000000-0005-0000-0000-00009B800000}"/>
    <cellStyle name="Notas 3 14 3 3" xfId="32909" xr:uid="{00000000-0005-0000-0000-00009C800000}"/>
    <cellStyle name="Notas 3 14 4" xfId="32910" xr:uid="{00000000-0005-0000-0000-00009D800000}"/>
    <cellStyle name="Notas 3 14 4 2" xfId="32911" xr:uid="{00000000-0005-0000-0000-00009E800000}"/>
    <cellStyle name="Notas 3 14 4 3" xfId="32912" xr:uid="{00000000-0005-0000-0000-00009F800000}"/>
    <cellStyle name="Notas 3 14 5" xfId="32913" xr:uid="{00000000-0005-0000-0000-0000A0800000}"/>
    <cellStyle name="Notas 3 14 5 2" xfId="32914" xr:uid="{00000000-0005-0000-0000-0000A1800000}"/>
    <cellStyle name="Notas 3 14 6" xfId="32915" xr:uid="{00000000-0005-0000-0000-0000A2800000}"/>
    <cellStyle name="Notas 3 14 7" xfId="32916" xr:uid="{00000000-0005-0000-0000-0000A3800000}"/>
    <cellStyle name="Notas 3 15" xfId="32917" xr:uid="{00000000-0005-0000-0000-0000A4800000}"/>
    <cellStyle name="Notas 3 15 2" xfId="32918" xr:uid="{00000000-0005-0000-0000-0000A5800000}"/>
    <cellStyle name="Notas 3 15 2 2" xfId="32919" xr:uid="{00000000-0005-0000-0000-0000A6800000}"/>
    <cellStyle name="Notas 3 15 2 2 2" xfId="32920" xr:uid="{00000000-0005-0000-0000-0000A7800000}"/>
    <cellStyle name="Notas 3 15 2 3" xfId="32921" xr:uid="{00000000-0005-0000-0000-0000A8800000}"/>
    <cellStyle name="Notas 3 15 2 4" xfId="32922" xr:uid="{00000000-0005-0000-0000-0000A9800000}"/>
    <cellStyle name="Notas 3 15 2 5" xfId="32923" xr:uid="{00000000-0005-0000-0000-0000AA800000}"/>
    <cellStyle name="Notas 3 15 2 6" xfId="32924" xr:uid="{00000000-0005-0000-0000-0000AB800000}"/>
    <cellStyle name="Notas 3 15 3" xfId="32925" xr:uid="{00000000-0005-0000-0000-0000AC800000}"/>
    <cellStyle name="Notas 3 15 3 2" xfId="32926" xr:uid="{00000000-0005-0000-0000-0000AD800000}"/>
    <cellStyle name="Notas 3 15 4" xfId="32927" xr:uid="{00000000-0005-0000-0000-0000AE800000}"/>
    <cellStyle name="Notas 3 15 4 2" xfId="32928" xr:uid="{00000000-0005-0000-0000-0000AF800000}"/>
    <cellStyle name="Notas 3 15 5" xfId="32929" xr:uid="{00000000-0005-0000-0000-0000B0800000}"/>
    <cellStyle name="Notas 3 15 6" xfId="32930" xr:uid="{00000000-0005-0000-0000-0000B1800000}"/>
    <cellStyle name="Notas 3 16" xfId="32931" xr:uid="{00000000-0005-0000-0000-0000B2800000}"/>
    <cellStyle name="Notas 3 16 2" xfId="32932" xr:uid="{00000000-0005-0000-0000-0000B3800000}"/>
    <cellStyle name="Notas 3 16 2 2" xfId="32933" xr:uid="{00000000-0005-0000-0000-0000B4800000}"/>
    <cellStyle name="Notas 3 16 2 2 2" xfId="32934" xr:uid="{00000000-0005-0000-0000-0000B5800000}"/>
    <cellStyle name="Notas 3 16 2 3" xfId="32935" xr:uid="{00000000-0005-0000-0000-0000B6800000}"/>
    <cellStyle name="Notas 3 16 2 4" xfId="32936" xr:uid="{00000000-0005-0000-0000-0000B7800000}"/>
    <cellStyle name="Notas 3 16 2 5" xfId="32937" xr:uid="{00000000-0005-0000-0000-0000B8800000}"/>
    <cellStyle name="Notas 3 16 2 6" xfId="32938" xr:uid="{00000000-0005-0000-0000-0000B9800000}"/>
    <cellStyle name="Notas 3 16 3" xfId="32939" xr:uid="{00000000-0005-0000-0000-0000BA800000}"/>
    <cellStyle name="Notas 3 16 3 2" xfId="32940" xr:uid="{00000000-0005-0000-0000-0000BB800000}"/>
    <cellStyle name="Notas 3 16 4" xfId="32941" xr:uid="{00000000-0005-0000-0000-0000BC800000}"/>
    <cellStyle name="Notas 3 16 4 2" xfId="32942" xr:uid="{00000000-0005-0000-0000-0000BD800000}"/>
    <cellStyle name="Notas 3 16 5" xfId="32943" xr:uid="{00000000-0005-0000-0000-0000BE800000}"/>
    <cellStyle name="Notas 3 16 6" xfId="32944" xr:uid="{00000000-0005-0000-0000-0000BF800000}"/>
    <cellStyle name="Notas 3 17" xfId="32945" xr:uid="{00000000-0005-0000-0000-0000C0800000}"/>
    <cellStyle name="Notas 3 17 2" xfId="32946" xr:uid="{00000000-0005-0000-0000-0000C1800000}"/>
    <cellStyle name="Notas 3 17 2 2" xfId="32947" xr:uid="{00000000-0005-0000-0000-0000C2800000}"/>
    <cellStyle name="Notas 3 17 2 2 2" xfId="32948" xr:uid="{00000000-0005-0000-0000-0000C3800000}"/>
    <cellStyle name="Notas 3 17 2 3" xfId="32949" xr:uid="{00000000-0005-0000-0000-0000C4800000}"/>
    <cellStyle name="Notas 3 17 2 4" xfId="32950" xr:uid="{00000000-0005-0000-0000-0000C5800000}"/>
    <cellStyle name="Notas 3 17 2 5" xfId="32951" xr:uid="{00000000-0005-0000-0000-0000C6800000}"/>
    <cellStyle name="Notas 3 17 2 6" xfId="32952" xr:uid="{00000000-0005-0000-0000-0000C7800000}"/>
    <cellStyle name="Notas 3 17 3" xfId="32953" xr:uid="{00000000-0005-0000-0000-0000C8800000}"/>
    <cellStyle name="Notas 3 17 3 2" xfId="32954" xr:uid="{00000000-0005-0000-0000-0000C9800000}"/>
    <cellStyle name="Notas 3 17 4" xfId="32955" xr:uid="{00000000-0005-0000-0000-0000CA800000}"/>
    <cellStyle name="Notas 3 17 4 2" xfId="32956" xr:uid="{00000000-0005-0000-0000-0000CB800000}"/>
    <cellStyle name="Notas 3 17 5" xfId="32957" xr:uid="{00000000-0005-0000-0000-0000CC800000}"/>
    <cellStyle name="Notas 3 17 6" xfId="32958" xr:uid="{00000000-0005-0000-0000-0000CD800000}"/>
    <cellStyle name="Notas 3 18" xfId="32959" xr:uid="{00000000-0005-0000-0000-0000CE800000}"/>
    <cellStyle name="Notas 3 18 2" xfId="32960" xr:uid="{00000000-0005-0000-0000-0000CF800000}"/>
    <cellStyle name="Notas 3 18 2 2" xfId="32961" xr:uid="{00000000-0005-0000-0000-0000D0800000}"/>
    <cellStyle name="Notas 3 18 2 2 2" xfId="32962" xr:uid="{00000000-0005-0000-0000-0000D1800000}"/>
    <cellStyle name="Notas 3 18 2 3" xfId="32963" xr:uid="{00000000-0005-0000-0000-0000D2800000}"/>
    <cellStyle name="Notas 3 18 2 4" xfId="32964" xr:uid="{00000000-0005-0000-0000-0000D3800000}"/>
    <cellStyle name="Notas 3 18 2 5" xfId="32965" xr:uid="{00000000-0005-0000-0000-0000D4800000}"/>
    <cellStyle name="Notas 3 18 2 6" xfId="32966" xr:uid="{00000000-0005-0000-0000-0000D5800000}"/>
    <cellStyle name="Notas 3 18 3" xfId="32967" xr:uid="{00000000-0005-0000-0000-0000D6800000}"/>
    <cellStyle name="Notas 3 18 3 2" xfId="32968" xr:uid="{00000000-0005-0000-0000-0000D7800000}"/>
    <cellStyle name="Notas 3 18 4" xfId="32969" xr:uid="{00000000-0005-0000-0000-0000D8800000}"/>
    <cellStyle name="Notas 3 18 4 2" xfId="32970" xr:uid="{00000000-0005-0000-0000-0000D9800000}"/>
    <cellStyle name="Notas 3 18 5" xfId="32971" xr:uid="{00000000-0005-0000-0000-0000DA800000}"/>
    <cellStyle name="Notas 3 18 6" xfId="32972" xr:uid="{00000000-0005-0000-0000-0000DB800000}"/>
    <cellStyle name="Notas 3 19" xfId="32973" xr:uid="{00000000-0005-0000-0000-0000DC800000}"/>
    <cellStyle name="Notas 3 19 2" xfId="32974" xr:uid="{00000000-0005-0000-0000-0000DD800000}"/>
    <cellStyle name="Notas 3 19 2 2" xfId="32975" xr:uid="{00000000-0005-0000-0000-0000DE800000}"/>
    <cellStyle name="Notas 3 19 2 2 2" xfId="32976" xr:uid="{00000000-0005-0000-0000-0000DF800000}"/>
    <cellStyle name="Notas 3 19 2 3" xfId="32977" xr:uid="{00000000-0005-0000-0000-0000E0800000}"/>
    <cellStyle name="Notas 3 19 2 4" xfId="32978" xr:uid="{00000000-0005-0000-0000-0000E1800000}"/>
    <cellStyle name="Notas 3 19 2 5" xfId="32979" xr:uid="{00000000-0005-0000-0000-0000E2800000}"/>
    <cellStyle name="Notas 3 19 2 6" xfId="32980" xr:uid="{00000000-0005-0000-0000-0000E3800000}"/>
    <cellStyle name="Notas 3 19 3" xfId="32981" xr:uid="{00000000-0005-0000-0000-0000E4800000}"/>
    <cellStyle name="Notas 3 19 3 2" xfId="32982" xr:uid="{00000000-0005-0000-0000-0000E5800000}"/>
    <cellStyle name="Notas 3 19 4" xfId="32983" xr:uid="{00000000-0005-0000-0000-0000E6800000}"/>
    <cellStyle name="Notas 3 19 4 2" xfId="32984" xr:uid="{00000000-0005-0000-0000-0000E7800000}"/>
    <cellStyle name="Notas 3 19 5" xfId="32985" xr:uid="{00000000-0005-0000-0000-0000E8800000}"/>
    <cellStyle name="Notas 3 19 6" xfId="32986" xr:uid="{00000000-0005-0000-0000-0000E9800000}"/>
    <cellStyle name="Notas 3 2" xfId="32987" xr:uid="{00000000-0005-0000-0000-0000EA800000}"/>
    <cellStyle name="Notas 3 2 10" xfId="32988" xr:uid="{00000000-0005-0000-0000-0000EB800000}"/>
    <cellStyle name="Notas 3 2 10 2" xfId="32989" xr:uid="{00000000-0005-0000-0000-0000EC800000}"/>
    <cellStyle name="Notas 3 2 10 3" xfId="32990" xr:uid="{00000000-0005-0000-0000-0000ED800000}"/>
    <cellStyle name="Notas 3 2 10 4" xfId="32991" xr:uid="{00000000-0005-0000-0000-0000EE800000}"/>
    <cellStyle name="Notas 3 2 10 5" xfId="32992" xr:uid="{00000000-0005-0000-0000-0000EF800000}"/>
    <cellStyle name="Notas 3 2 10 6" xfId="32993" xr:uid="{00000000-0005-0000-0000-0000F0800000}"/>
    <cellStyle name="Notas 3 2 11" xfId="32994" xr:uid="{00000000-0005-0000-0000-0000F1800000}"/>
    <cellStyle name="Notas 3 2 11 2" xfId="32995" xr:uid="{00000000-0005-0000-0000-0000F2800000}"/>
    <cellStyle name="Notas 3 2 11 3" xfId="32996" xr:uid="{00000000-0005-0000-0000-0000F3800000}"/>
    <cellStyle name="Notas 3 2 11 4" xfId="32997" xr:uid="{00000000-0005-0000-0000-0000F4800000}"/>
    <cellStyle name="Notas 3 2 11 5" xfId="32998" xr:uid="{00000000-0005-0000-0000-0000F5800000}"/>
    <cellStyle name="Notas 3 2 11 6" xfId="32999" xr:uid="{00000000-0005-0000-0000-0000F6800000}"/>
    <cellStyle name="Notas 3 2 12" xfId="33000" xr:uid="{00000000-0005-0000-0000-0000F7800000}"/>
    <cellStyle name="Notas 3 2 12 2" xfId="33001" xr:uid="{00000000-0005-0000-0000-0000F8800000}"/>
    <cellStyle name="Notas 3 2 12 3" xfId="33002" xr:uid="{00000000-0005-0000-0000-0000F9800000}"/>
    <cellStyle name="Notas 3 2 12 4" xfId="33003" xr:uid="{00000000-0005-0000-0000-0000FA800000}"/>
    <cellStyle name="Notas 3 2 12 5" xfId="33004" xr:uid="{00000000-0005-0000-0000-0000FB800000}"/>
    <cellStyle name="Notas 3 2 12 6" xfId="33005" xr:uid="{00000000-0005-0000-0000-0000FC800000}"/>
    <cellStyle name="Notas 3 2 13" xfId="33006" xr:uid="{00000000-0005-0000-0000-0000FD800000}"/>
    <cellStyle name="Notas 3 2 13 2" xfId="33007" xr:uid="{00000000-0005-0000-0000-0000FE800000}"/>
    <cellStyle name="Notas 3 2 13 3" xfId="33008" xr:uid="{00000000-0005-0000-0000-0000FF800000}"/>
    <cellStyle name="Notas 3 2 13 4" xfId="33009" xr:uid="{00000000-0005-0000-0000-000000810000}"/>
    <cellStyle name="Notas 3 2 13 5" xfId="33010" xr:uid="{00000000-0005-0000-0000-000001810000}"/>
    <cellStyle name="Notas 3 2 13 6" xfId="33011" xr:uid="{00000000-0005-0000-0000-000002810000}"/>
    <cellStyle name="Notas 3 2 14" xfId="33012" xr:uid="{00000000-0005-0000-0000-000003810000}"/>
    <cellStyle name="Notas 3 2 14 2" xfId="33013" xr:uid="{00000000-0005-0000-0000-000004810000}"/>
    <cellStyle name="Notas 3 2 14 3" xfId="33014" xr:uid="{00000000-0005-0000-0000-000005810000}"/>
    <cellStyle name="Notas 3 2 14 4" xfId="33015" xr:uid="{00000000-0005-0000-0000-000006810000}"/>
    <cellStyle name="Notas 3 2 14 5" xfId="33016" xr:uid="{00000000-0005-0000-0000-000007810000}"/>
    <cellStyle name="Notas 3 2 14 6" xfId="33017" xr:uid="{00000000-0005-0000-0000-000008810000}"/>
    <cellStyle name="Notas 3 2 15" xfId="33018" xr:uid="{00000000-0005-0000-0000-000009810000}"/>
    <cellStyle name="Notas 3 2 16" xfId="33019" xr:uid="{00000000-0005-0000-0000-00000A810000}"/>
    <cellStyle name="Notas 3 2 17" xfId="33020" xr:uid="{00000000-0005-0000-0000-00000B810000}"/>
    <cellStyle name="Notas 3 2 18" xfId="33021" xr:uid="{00000000-0005-0000-0000-00000C810000}"/>
    <cellStyle name="Notas 3 2 19" xfId="33022" xr:uid="{00000000-0005-0000-0000-00000D810000}"/>
    <cellStyle name="Notas 3 2 2" xfId="33023" xr:uid="{00000000-0005-0000-0000-00000E810000}"/>
    <cellStyle name="Notas 3 2 2 10" xfId="33024" xr:uid="{00000000-0005-0000-0000-00000F810000}"/>
    <cellStyle name="Notas 3 2 2 11" xfId="33025" xr:uid="{00000000-0005-0000-0000-000010810000}"/>
    <cellStyle name="Notas 3 2 2 12" xfId="33026" xr:uid="{00000000-0005-0000-0000-000011810000}"/>
    <cellStyle name="Notas 3 2 2 13" xfId="33027" xr:uid="{00000000-0005-0000-0000-000012810000}"/>
    <cellStyle name="Notas 3 2 2 14" xfId="33028" xr:uid="{00000000-0005-0000-0000-000013810000}"/>
    <cellStyle name="Notas 3 2 2 15" xfId="33029" xr:uid="{00000000-0005-0000-0000-000014810000}"/>
    <cellStyle name="Notas 3 2 2 2" xfId="33030" xr:uid="{00000000-0005-0000-0000-000015810000}"/>
    <cellStyle name="Notas 3 2 2 2 10" xfId="33031" xr:uid="{00000000-0005-0000-0000-000016810000}"/>
    <cellStyle name="Notas 3 2 2 2 11" xfId="33032" xr:uid="{00000000-0005-0000-0000-000017810000}"/>
    <cellStyle name="Notas 3 2 2 2 12" xfId="33033" xr:uid="{00000000-0005-0000-0000-000018810000}"/>
    <cellStyle name="Notas 3 2 2 2 13" xfId="33034" xr:uid="{00000000-0005-0000-0000-000019810000}"/>
    <cellStyle name="Notas 3 2 2 2 14" xfId="33035" xr:uid="{00000000-0005-0000-0000-00001A810000}"/>
    <cellStyle name="Notas 3 2 2 2 2" xfId="33036" xr:uid="{00000000-0005-0000-0000-00001B810000}"/>
    <cellStyle name="Notas 3 2 2 2 2 2" xfId="33037" xr:uid="{00000000-0005-0000-0000-00001C810000}"/>
    <cellStyle name="Notas 3 2 2 2 2 3" xfId="33038" xr:uid="{00000000-0005-0000-0000-00001D810000}"/>
    <cellStyle name="Notas 3 2 2 2 2 4" xfId="33039" xr:uid="{00000000-0005-0000-0000-00001E810000}"/>
    <cellStyle name="Notas 3 2 2 2 2 5" xfId="33040" xr:uid="{00000000-0005-0000-0000-00001F810000}"/>
    <cellStyle name="Notas 3 2 2 2 2 6" xfId="33041" xr:uid="{00000000-0005-0000-0000-000020810000}"/>
    <cellStyle name="Notas 3 2 2 2 2 7" xfId="33042" xr:uid="{00000000-0005-0000-0000-000021810000}"/>
    <cellStyle name="Notas 3 2 2 2 3" xfId="33043" xr:uid="{00000000-0005-0000-0000-000022810000}"/>
    <cellStyle name="Notas 3 2 2 2 3 2" xfId="33044" xr:uid="{00000000-0005-0000-0000-000023810000}"/>
    <cellStyle name="Notas 3 2 2 2 3 3" xfId="33045" xr:uid="{00000000-0005-0000-0000-000024810000}"/>
    <cellStyle name="Notas 3 2 2 2 3 4" xfId="33046" xr:uid="{00000000-0005-0000-0000-000025810000}"/>
    <cellStyle name="Notas 3 2 2 2 3 5" xfId="33047" xr:uid="{00000000-0005-0000-0000-000026810000}"/>
    <cellStyle name="Notas 3 2 2 2 3 6" xfId="33048" xr:uid="{00000000-0005-0000-0000-000027810000}"/>
    <cellStyle name="Notas 3 2 2 2 4" xfId="33049" xr:uid="{00000000-0005-0000-0000-000028810000}"/>
    <cellStyle name="Notas 3 2 2 2 4 2" xfId="33050" xr:uid="{00000000-0005-0000-0000-000029810000}"/>
    <cellStyle name="Notas 3 2 2 2 4 3" xfId="33051" xr:uid="{00000000-0005-0000-0000-00002A810000}"/>
    <cellStyle name="Notas 3 2 2 2 4 4" xfId="33052" xr:uid="{00000000-0005-0000-0000-00002B810000}"/>
    <cellStyle name="Notas 3 2 2 2 4 5" xfId="33053" xr:uid="{00000000-0005-0000-0000-00002C810000}"/>
    <cellStyle name="Notas 3 2 2 2 4 6" xfId="33054" xr:uid="{00000000-0005-0000-0000-00002D810000}"/>
    <cellStyle name="Notas 3 2 2 2 5" xfId="33055" xr:uid="{00000000-0005-0000-0000-00002E810000}"/>
    <cellStyle name="Notas 3 2 2 2 5 2" xfId="33056" xr:uid="{00000000-0005-0000-0000-00002F810000}"/>
    <cellStyle name="Notas 3 2 2 2 5 3" xfId="33057" xr:uid="{00000000-0005-0000-0000-000030810000}"/>
    <cellStyle name="Notas 3 2 2 2 5 4" xfId="33058" xr:uid="{00000000-0005-0000-0000-000031810000}"/>
    <cellStyle name="Notas 3 2 2 2 5 5" xfId="33059" xr:uid="{00000000-0005-0000-0000-000032810000}"/>
    <cellStyle name="Notas 3 2 2 2 5 6" xfId="33060" xr:uid="{00000000-0005-0000-0000-000033810000}"/>
    <cellStyle name="Notas 3 2 2 2 6" xfId="33061" xr:uid="{00000000-0005-0000-0000-000034810000}"/>
    <cellStyle name="Notas 3 2 2 2 6 2" xfId="33062" xr:uid="{00000000-0005-0000-0000-000035810000}"/>
    <cellStyle name="Notas 3 2 2 2 6 3" xfId="33063" xr:uid="{00000000-0005-0000-0000-000036810000}"/>
    <cellStyle name="Notas 3 2 2 2 6 4" xfId="33064" xr:uid="{00000000-0005-0000-0000-000037810000}"/>
    <cellStyle name="Notas 3 2 2 2 6 5" xfId="33065" xr:uid="{00000000-0005-0000-0000-000038810000}"/>
    <cellStyle name="Notas 3 2 2 2 6 6" xfId="33066" xr:uid="{00000000-0005-0000-0000-000039810000}"/>
    <cellStyle name="Notas 3 2 2 2 7" xfId="33067" xr:uid="{00000000-0005-0000-0000-00003A810000}"/>
    <cellStyle name="Notas 3 2 2 2 7 2" xfId="33068" xr:uid="{00000000-0005-0000-0000-00003B810000}"/>
    <cellStyle name="Notas 3 2 2 2 7 3" xfId="33069" xr:uid="{00000000-0005-0000-0000-00003C810000}"/>
    <cellStyle name="Notas 3 2 2 2 7 4" xfId="33070" xr:uid="{00000000-0005-0000-0000-00003D810000}"/>
    <cellStyle name="Notas 3 2 2 2 7 5" xfId="33071" xr:uid="{00000000-0005-0000-0000-00003E810000}"/>
    <cellStyle name="Notas 3 2 2 2 7 6" xfId="33072" xr:uid="{00000000-0005-0000-0000-00003F810000}"/>
    <cellStyle name="Notas 3 2 2 2 8" xfId="33073" xr:uid="{00000000-0005-0000-0000-000040810000}"/>
    <cellStyle name="Notas 3 2 2 2 8 2" xfId="33074" xr:uid="{00000000-0005-0000-0000-000041810000}"/>
    <cellStyle name="Notas 3 2 2 2 8 3" xfId="33075" xr:uid="{00000000-0005-0000-0000-000042810000}"/>
    <cellStyle name="Notas 3 2 2 2 8 4" xfId="33076" xr:uid="{00000000-0005-0000-0000-000043810000}"/>
    <cellStyle name="Notas 3 2 2 2 8 5" xfId="33077" xr:uid="{00000000-0005-0000-0000-000044810000}"/>
    <cellStyle name="Notas 3 2 2 2 8 6" xfId="33078" xr:uid="{00000000-0005-0000-0000-000045810000}"/>
    <cellStyle name="Notas 3 2 2 2 9" xfId="33079" xr:uid="{00000000-0005-0000-0000-000046810000}"/>
    <cellStyle name="Notas 3 2 2 3" xfId="33080" xr:uid="{00000000-0005-0000-0000-000047810000}"/>
    <cellStyle name="Notas 3 2 2 3 2" xfId="33081" xr:uid="{00000000-0005-0000-0000-000048810000}"/>
    <cellStyle name="Notas 3 2 2 3 3" xfId="33082" xr:uid="{00000000-0005-0000-0000-000049810000}"/>
    <cellStyle name="Notas 3 2 2 3 4" xfId="33083" xr:uid="{00000000-0005-0000-0000-00004A810000}"/>
    <cellStyle name="Notas 3 2 2 3 5" xfId="33084" xr:uid="{00000000-0005-0000-0000-00004B810000}"/>
    <cellStyle name="Notas 3 2 2 3 6" xfId="33085" xr:uid="{00000000-0005-0000-0000-00004C810000}"/>
    <cellStyle name="Notas 3 2 2 3 7" xfId="33086" xr:uid="{00000000-0005-0000-0000-00004D810000}"/>
    <cellStyle name="Notas 3 2 2 4" xfId="33087" xr:uid="{00000000-0005-0000-0000-00004E810000}"/>
    <cellStyle name="Notas 3 2 2 4 2" xfId="33088" xr:uid="{00000000-0005-0000-0000-00004F810000}"/>
    <cellStyle name="Notas 3 2 2 4 3" xfId="33089" xr:uid="{00000000-0005-0000-0000-000050810000}"/>
    <cellStyle name="Notas 3 2 2 4 4" xfId="33090" xr:uid="{00000000-0005-0000-0000-000051810000}"/>
    <cellStyle name="Notas 3 2 2 4 5" xfId="33091" xr:uid="{00000000-0005-0000-0000-000052810000}"/>
    <cellStyle name="Notas 3 2 2 4 6" xfId="33092" xr:uid="{00000000-0005-0000-0000-000053810000}"/>
    <cellStyle name="Notas 3 2 2 4 7" xfId="33093" xr:uid="{00000000-0005-0000-0000-000054810000}"/>
    <cellStyle name="Notas 3 2 2 5" xfId="33094" xr:uid="{00000000-0005-0000-0000-000055810000}"/>
    <cellStyle name="Notas 3 2 2 5 2" xfId="33095" xr:uid="{00000000-0005-0000-0000-000056810000}"/>
    <cellStyle name="Notas 3 2 2 5 3" xfId="33096" xr:uid="{00000000-0005-0000-0000-000057810000}"/>
    <cellStyle name="Notas 3 2 2 5 4" xfId="33097" xr:uid="{00000000-0005-0000-0000-000058810000}"/>
    <cellStyle name="Notas 3 2 2 5 5" xfId="33098" xr:uid="{00000000-0005-0000-0000-000059810000}"/>
    <cellStyle name="Notas 3 2 2 5 6" xfId="33099" xr:uid="{00000000-0005-0000-0000-00005A810000}"/>
    <cellStyle name="Notas 3 2 2 5 7" xfId="33100" xr:uid="{00000000-0005-0000-0000-00005B810000}"/>
    <cellStyle name="Notas 3 2 2 6" xfId="33101" xr:uid="{00000000-0005-0000-0000-00005C810000}"/>
    <cellStyle name="Notas 3 2 2 6 2" xfId="33102" xr:uid="{00000000-0005-0000-0000-00005D810000}"/>
    <cellStyle name="Notas 3 2 2 6 3" xfId="33103" xr:uid="{00000000-0005-0000-0000-00005E810000}"/>
    <cellStyle name="Notas 3 2 2 6 4" xfId="33104" xr:uid="{00000000-0005-0000-0000-00005F810000}"/>
    <cellStyle name="Notas 3 2 2 6 5" xfId="33105" xr:uid="{00000000-0005-0000-0000-000060810000}"/>
    <cellStyle name="Notas 3 2 2 6 6" xfId="33106" xr:uid="{00000000-0005-0000-0000-000061810000}"/>
    <cellStyle name="Notas 3 2 2 6 7" xfId="33107" xr:uid="{00000000-0005-0000-0000-000062810000}"/>
    <cellStyle name="Notas 3 2 2 7" xfId="33108" xr:uid="{00000000-0005-0000-0000-000063810000}"/>
    <cellStyle name="Notas 3 2 2 7 2" xfId="33109" xr:uid="{00000000-0005-0000-0000-000064810000}"/>
    <cellStyle name="Notas 3 2 2 7 3" xfId="33110" xr:uid="{00000000-0005-0000-0000-000065810000}"/>
    <cellStyle name="Notas 3 2 2 7 4" xfId="33111" xr:uid="{00000000-0005-0000-0000-000066810000}"/>
    <cellStyle name="Notas 3 2 2 7 5" xfId="33112" xr:uid="{00000000-0005-0000-0000-000067810000}"/>
    <cellStyle name="Notas 3 2 2 7 6" xfId="33113" xr:uid="{00000000-0005-0000-0000-000068810000}"/>
    <cellStyle name="Notas 3 2 2 8" xfId="33114" xr:uid="{00000000-0005-0000-0000-000069810000}"/>
    <cellStyle name="Notas 3 2 2 8 2" xfId="33115" xr:uid="{00000000-0005-0000-0000-00006A810000}"/>
    <cellStyle name="Notas 3 2 2 8 3" xfId="33116" xr:uid="{00000000-0005-0000-0000-00006B810000}"/>
    <cellStyle name="Notas 3 2 2 8 4" xfId="33117" xr:uid="{00000000-0005-0000-0000-00006C810000}"/>
    <cellStyle name="Notas 3 2 2 8 5" xfId="33118" xr:uid="{00000000-0005-0000-0000-00006D810000}"/>
    <cellStyle name="Notas 3 2 2 8 6" xfId="33119" xr:uid="{00000000-0005-0000-0000-00006E810000}"/>
    <cellStyle name="Notas 3 2 2 9" xfId="33120" xr:uid="{00000000-0005-0000-0000-00006F810000}"/>
    <cellStyle name="Notas 3 2 2 9 2" xfId="33121" xr:uid="{00000000-0005-0000-0000-000070810000}"/>
    <cellStyle name="Notas 3 2 2 9 3" xfId="33122" xr:uid="{00000000-0005-0000-0000-000071810000}"/>
    <cellStyle name="Notas 3 2 2 9 4" xfId="33123" xr:uid="{00000000-0005-0000-0000-000072810000}"/>
    <cellStyle name="Notas 3 2 2 9 5" xfId="33124" xr:uid="{00000000-0005-0000-0000-000073810000}"/>
    <cellStyle name="Notas 3 2 2 9 6" xfId="33125" xr:uid="{00000000-0005-0000-0000-000074810000}"/>
    <cellStyle name="Notas 3 2 20" xfId="33126" xr:uid="{00000000-0005-0000-0000-000075810000}"/>
    <cellStyle name="Notas 3 2 3" xfId="33127" xr:uid="{00000000-0005-0000-0000-000076810000}"/>
    <cellStyle name="Notas 3 2 3 10" xfId="33128" xr:uid="{00000000-0005-0000-0000-000077810000}"/>
    <cellStyle name="Notas 3 2 3 11" xfId="33129" xr:uid="{00000000-0005-0000-0000-000078810000}"/>
    <cellStyle name="Notas 3 2 3 12" xfId="33130" xr:uid="{00000000-0005-0000-0000-000079810000}"/>
    <cellStyle name="Notas 3 2 3 13" xfId="33131" xr:uid="{00000000-0005-0000-0000-00007A810000}"/>
    <cellStyle name="Notas 3 2 3 14" xfId="33132" xr:uid="{00000000-0005-0000-0000-00007B810000}"/>
    <cellStyle name="Notas 3 2 3 2" xfId="33133" xr:uid="{00000000-0005-0000-0000-00007C810000}"/>
    <cellStyle name="Notas 3 2 3 2 2" xfId="33134" xr:uid="{00000000-0005-0000-0000-00007D810000}"/>
    <cellStyle name="Notas 3 2 3 2 3" xfId="33135" xr:uid="{00000000-0005-0000-0000-00007E810000}"/>
    <cellStyle name="Notas 3 2 3 2 4" xfId="33136" xr:uid="{00000000-0005-0000-0000-00007F810000}"/>
    <cellStyle name="Notas 3 2 3 2 5" xfId="33137" xr:uid="{00000000-0005-0000-0000-000080810000}"/>
    <cellStyle name="Notas 3 2 3 2 6" xfId="33138" xr:uid="{00000000-0005-0000-0000-000081810000}"/>
    <cellStyle name="Notas 3 2 3 2 7" xfId="33139" xr:uid="{00000000-0005-0000-0000-000082810000}"/>
    <cellStyle name="Notas 3 2 3 3" xfId="33140" xr:uid="{00000000-0005-0000-0000-000083810000}"/>
    <cellStyle name="Notas 3 2 3 3 2" xfId="33141" xr:uid="{00000000-0005-0000-0000-000084810000}"/>
    <cellStyle name="Notas 3 2 3 3 3" xfId="33142" xr:uid="{00000000-0005-0000-0000-000085810000}"/>
    <cellStyle name="Notas 3 2 3 3 4" xfId="33143" xr:uid="{00000000-0005-0000-0000-000086810000}"/>
    <cellStyle name="Notas 3 2 3 3 5" xfId="33144" xr:uid="{00000000-0005-0000-0000-000087810000}"/>
    <cellStyle name="Notas 3 2 3 3 6" xfId="33145" xr:uid="{00000000-0005-0000-0000-000088810000}"/>
    <cellStyle name="Notas 3 2 3 3 7" xfId="33146" xr:uid="{00000000-0005-0000-0000-000089810000}"/>
    <cellStyle name="Notas 3 2 3 4" xfId="33147" xr:uid="{00000000-0005-0000-0000-00008A810000}"/>
    <cellStyle name="Notas 3 2 3 4 2" xfId="33148" xr:uid="{00000000-0005-0000-0000-00008B810000}"/>
    <cellStyle name="Notas 3 2 3 4 3" xfId="33149" xr:uid="{00000000-0005-0000-0000-00008C810000}"/>
    <cellStyle name="Notas 3 2 3 4 4" xfId="33150" xr:uid="{00000000-0005-0000-0000-00008D810000}"/>
    <cellStyle name="Notas 3 2 3 4 5" xfId="33151" xr:uid="{00000000-0005-0000-0000-00008E810000}"/>
    <cellStyle name="Notas 3 2 3 4 6" xfId="33152" xr:uid="{00000000-0005-0000-0000-00008F810000}"/>
    <cellStyle name="Notas 3 2 3 5" xfId="33153" xr:uid="{00000000-0005-0000-0000-000090810000}"/>
    <cellStyle name="Notas 3 2 3 5 2" xfId="33154" xr:uid="{00000000-0005-0000-0000-000091810000}"/>
    <cellStyle name="Notas 3 2 3 5 3" xfId="33155" xr:uid="{00000000-0005-0000-0000-000092810000}"/>
    <cellStyle name="Notas 3 2 3 5 4" xfId="33156" xr:uid="{00000000-0005-0000-0000-000093810000}"/>
    <cellStyle name="Notas 3 2 3 5 5" xfId="33157" xr:uid="{00000000-0005-0000-0000-000094810000}"/>
    <cellStyle name="Notas 3 2 3 5 6" xfId="33158" xr:uid="{00000000-0005-0000-0000-000095810000}"/>
    <cellStyle name="Notas 3 2 3 6" xfId="33159" xr:uid="{00000000-0005-0000-0000-000096810000}"/>
    <cellStyle name="Notas 3 2 3 6 2" xfId="33160" xr:uid="{00000000-0005-0000-0000-000097810000}"/>
    <cellStyle name="Notas 3 2 3 6 3" xfId="33161" xr:uid="{00000000-0005-0000-0000-000098810000}"/>
    <cellStyle name="Notas 3 2 3 6 4" xfId="33162" xr:uid="{00000000-0005-0000-0000-000099810000}"/>
    <cellStyle name="Notas 3 2 3 6 5" xfId="33163" xr:uid="{00000000-0005-0000-0000-00009A810000}"/>
    <cellStyle name="Notas 3 2 3 6 6" xfId="33164" xr:uid="{00000000-0005-0000-0000-00009B810000}"/>
    <cellStyle name="Notas 3 2 3 7" xfId="33165" xr:uid="{00000000-0005-0000-0000-00009C810000}"/>
    <cellStyle name="Notas 3 2 3 7 2" xfId="33166" xr:uid="{00000000-0005-0000-0000-00009D810000}"/>
    <cellStyle name="Notas 3 2 3 7 3" xfId="33167" xr:uid="{00000000-0005-0000-0000-00009E810000}"/>
    <cellStyle name="Notas 3 2 3 7 4" xfId="33168" xr:uid="{00000000-0005-0000-0000-00009F810000}"/>
    <cellStyle name="Notas 3 2 3 7 5" xfId="33169" xr:uid="{00000000-0005-0000-0000-0000A0810000}"/>
    <cellStyle name="Notas 3 2 3 7 6" xfId="33170" xr:uid="{00000000-0005-0000-0000-0000A1810000}"/>
    <cellStyle name="Notas 3 2 3 8" xfId="33171" xr:uid="{00000000-0005-0000-0000-0000A2810000}"/>
    <cellStyle name="Notas 3 2 3 8 2" xfId="33172" xr:uid="{00000000-0005-0000-0000-0000A3810000}"/>
    <cellStyle name="Notas 3 2 3 8 3" xfId="33173" xr:uid="{00000000-0005-0000-0000-0000A4810000}"/>
    <cellStyle name="Notas 3 2 3 8 4" xfId="33174" xr:uid="{00000000-0005-0000-0000-0000A5810000}"/>
    <cellStyle name="Notas 3 2 3 8 5" xfId="33175" xr:uid="{00000000-0005-0000-0000-0000A6810000}"/>
    <cellStyle name="Notas 3 2 3 8 6" xfId="33176" xr:uid="{00000000-0005-0000-0000-0000A7810000}"/>
    <cellStyle name="Notas 3 2 3 9" xfId="33177" xr:uid="{00000000-0005-0000-0000-0000A8810000}"/>
    <cellStyle name="Notas 3 2 4" xfId="33178" xr:uid="{00000000-0005-0000-0000-0000A9810000}"/>
    <cellStyle name="Notas 3 2 4 10" xfId="33179" xr:uid="{00000000-0005-0000-0000-0000AA810000}"/>
    <cellStyle name="Notas 3 2 4 11" xfId="33180" xr:uid="{00000000-0005-0000-0000-0000AB810000}"/>
    <cellStyle name="Notas 3 2 4 12" xfId="33181" xr:uid="{00000000-0005-0000-0000-0000AC810000}"/>
    <cellStyle name="Notas 3 2 4 13" xfId="33182" xr:uid="{00000000-0005-0000-0000-0000AD810000}"/>
    <cellStyle name="Notas 3 2 4 14" xfId="33183" xr:uid="{00000000-0005-0000-0000-0000AE810000}"/>
    <cellStyle name="Notas 3 2 4 2" xfId="33184" xr:uid="{00000000-0005-0000-0000-0000AF810000}"/>
    <cellStyle name="Notas 3 2 4 2 2" xfId="33185" xr:uid="{00000000-0005-0000-0000-0000B0810000}"/>
    <cellStyle name="Notas 3 2 4 2 3" xfId="33186" xr:uid="{00000000-0005-0000-0000-0000B1810000}"/>
    <cellStyle name="Notas 3 2 4 2 4" xfId="33187" xr:uid="{00000000-0005-0000-0000-0000B2810000}"/>
    <cellStyle name="Notas 3 2 4 2 5" xfId="33188" xr:uid="{00000000-0005-0000-0000-0000B3810000}"/>
    <cellStyle name="Notas 3 2 4 2 6" xfId="33189" xr:uid="{00000000-0005-0000-0000-0000B4810000}"/>
    <cellStyle name="Notas 3 2 4 2 7" xfId="33190" xr:uid="{00000000-0005-0000-0000-0000B5810000}"/>
    <cellStyle name="Notas 3 2 4 3" xfId="33191" xr:uid="{00000000-0005-0000-0000-0000B6810000}"/>
    <cellStyle name="Notas 3 2 4 3 2" xfId="33192" xr:uid="{00000000-0005-0000-0000-0000B7810000}"/>
    <cellStyle name="Notas 3 2 4 3 3" xfId="33193" xr:uid="{00000000-0005-0000-0000-0000B8810000}"/>
    <cellStyle name="Notas 3 2 4 3 4" xfId="33194" xr:uid="{00000000-0005-0000-0000-0000B9810000}"/>
    <cellStyle name="Notas 3 2 4 3 5" xfId="33195" xr:uid="{00000000-0005-0000-0000-0000BA810000}"/>
    <cellStyle name="Notas 3 2 4 3 6" xfId="33196" xr:uid="{00000000-0005-0000-0000-0000BB810000}"/>
    <cellStyle name="Notas 3 2 4 4" xfId="33197" xr:uid="{00000000-0005-0000-0000-0000BC810000}"/>
    <cellStyle name="Notas 3 2 4 4 2" xfId="33198" xr:uid="{00000000-0005-0000-0000-0000BD810000}"/>
    <cellStyle name="Notas 3 2 4 4 3" xfId="33199" xr:uid="{00000000-0005-0000-0000-0000BE810000}"/>
    <cellStyle name="Notas 3 2 4 4 4" xfId="33200" xr:uid="{00000000-0005-0000-0000-0000BF810000}"/>
    <cellStyle name="Notas 3 2 4 4 5" xfId="33201" xr:uid="{00000000-0005-0000-0000-0000C0810000}"/>
    <cellStyle name="Notas 3 2 4 4 6" xfId="33202" xr:uid="{00000000-0005-0000-0000-0000C1810000}"/>
    <cellStyle name="Notas 3 2 4 5" xfId="33203" xr:uid="{00000000-0005-0000-0000-0000C2810000}"/>
    <cellStyle name="Notas 3 2 4 5 2" xfId="33204" xr:uid="{00000000-0005-0000-0000-0000C3810000}"/>
    <cellStyle name="Notas 3 2 4 5 3" xfId="33205" xr:uid="{00000000-0005-0000-0000-0000C4810000}"/>
    <cellStyle name="Notas 3 2 4 5 4" xfId="33206" xr:uid="{00000000-0005-0000-0000-0000C5810000}"/>
    <cellStyle name="Notas 3 2 4 5 5" xfId="33207" xr:uid="{00000000-0005-0000-0000-0000C6810000}"/>
    <cellStyle name="Notas 3 2 4 5 6" xfId="33208" xr:uid="{00000000-0005-0000-0000-0000C7810000}"/>
    <cellStyle name="Notas 3 2 4 6" xfId="33209" xr:uid="{00000000-0005-0000-0000-0000C8810000}"/>
    <cellStyle name="Notas 3 2 4 6 2" xfId="33210" xr:uid="{00000000-0005-0000-0000-0000C9810000}"/>
    <cellStyle name="Notas 3 2 4 6 3" xfId="33211" xr:uid="{00000000-0005-0000-0000-0000CA810000}"/>
    <cellStyle name="Notas 3 2 4 6 4" xfId="33212" xr:uid="{00000000-0005-0000-0000-0000CB810000}"/>
    <cellStyle name="Notas 3 2 4 6 5" xfId="33213" xr:uid="{00000000-0005-0000-0000-0000CC810000}"/>
    <cellStyle name="Notas 3 2 4 6 6" xfId="33214" xr:uid="{00000000-0005-0000-0000-0000CD810000}"/>
    <cellStyle name="Notas 3 2 4 7" xfId="33215" xr:uid="{00000000-0005-0000-0000-0000CE810000}"/>
    <cellStyle name="Notas 3 2 4 7 2" xfId="33216" xr:uid="{00000000-0005-0000-0000-0000CF810000}"/>
    <cellStyle name="Notas 3 2 4 7 3" xfId="33217" xr:uid="{00000000-0005-0000-0000-0000D0810000}"/>
    <cellStyle name="Notas 3 2 4 7 4" xfId="33218" xr:uid="{00000000-0005-0000-0000-0000D1810000}"/>
    <cellStyle name="Notas 3 2 4 7 5" xfId="33219" xr:uid="{00000000-0005-0000-0000-0000D2810000}"/>
    <cellStyle name="Notas 3 2 4 7 6" xfId="33220" xr:uid="{00000000-0005-0000-0000-0000D3810000}"/>
    <cellStyle name="Notas 3 2 4 8" xfId="33221" xr:uid="{00000000-0005-0000-0000-0000D4810000}"/>
    <cellStyle name="Notas 3 2 4 8 2" xfId="33222" xr:uid="{00000000-0005-0000-0000-0000D5810000}"/>
    <cellStyle name="Notas 3 2 4 8 3" xfId="33223" xr:uid="{00000000-0005-0000-0000-0000D6810000}"/>
    <cellStyle name="Notas 3 2 4 8 4" xfId="33224" xr:uid="{00000000-0005-0000-0000-0000D7810000}"/>
    <cellStyle name="Notas 3 2 4 8 5" xfId="33225" xr:uid="{00000000-0005-0000-0000-0000D8810000}"/>
    <cellStyle name="Notas 3 2 4 8 6" xfId="33226" xr:uid="{00000000-0005-0000-0000-0000D9810000}"/>
    <cellStyle name="Notas 3 2 4 9" xfId="33227" xr:uid="{00000000-0005-0000-0000-0000DA810000}"/>
    <cellStyle name="Notas 3 2 5" xfId="33228" xr:uid="{00000000-0005-0000-0000-0000DB810000}"/>
    <cellStyle name="Notas 3 2 5 10" xfId="33229" xr:uid="{00000000-0005-0000-0000-0000DC810000}"/>
    <cellStyle name="Notas 3 2 5 11" xfId="33230" xr:uid="{00000000-0005-0000-0000-0000DD810000}"/>
    <cellStyle name="Notas 3 2 5 12" xfId="33231" xr:uid="{00000000-0005-0000-0000-0000DE810000}"/>
    <cellStyle name="Notas 3 2 5 13" xfId="33232" xr:uid="{00000000-0005-0000-0000-0000DF810000}"/>
    <cellStyle name="Notas 3 2 5 14" xfId="33233" xr:uid="{00000000-0005-0000-0000-0000E0810000}"/>
    <cellStyle name="Notas 3 2 5 2" xfId="33234" xr:uid="{00000000-0005-0000-0000-0000E1810000}"/>
    <cellStyle name="Notas 3 2 5 2 2" xfId="33235" xr:uid="{00000000-0005-0000-0000-0000E2810000}"/>
    <cellStyle name="Notas 3 2 5 2 3" xfId="33236" xr:uid="{00000000-0005-0000-0000-0000E3810000}"/>
    <cellStyle name="Notas 3 2 5 2 4" xfId="33237" xr:uid="{00000000-0005-0000-0000-0000E4810000}"/>
    <cellStyle name="Notas 3 2 5 2 5" xfId="33238" xr:uid="{00000000-0005-0000-0000-0000E5810000}"/>
    <cellStyle name="Notas 3 2 5 2 6" xfId="33239" xr:uid="{00000000-0005-0000-0000-0000E6810000}"/>
    <cellStyle name="Notas 3 2 5 2 7" xfId="33240" xr:uid="{00000000-0005-0000-0000-0000E7810000}"/>
    <cellStyle name="Notas 3 2 5 3" xfId="33241" xr:uid="{00000000-0005-0000-0000-0000E8810000}"/>
    <cellStyle name="Notas 3 2 5 3 2" xfId="33242" xr:uid="{00000000-0005-0000-0000-0000E9810000}"/>
    <cellStyle name="Notas 3 2 5 3 3" xfId="33243" xr:uid="{00000000-0005-0000-0000-0000EA810000}"/>
    <cellStyle name="Notas 3 2 5 3 4" xfId="33244" xr:uid="{00000000-0005-0000-0000-0000EB810000}"/>
    <cellStyle name="Notas 3 2 5 3 5" xfId="33245" xr:uid="{00000000-0005-0000-0000-0000EC810000}"/>
    <cellStyle name="Notas 3 2 5 3 6" xfId="33246" xr:uid="{00000000-0005-0000-0000-0000ED810000}"/>
    <cellStyle name="Notas 3 2 5 4" xfId="33247" xr:uid="{00000000-0005-0000-0000-0000EE810000}"/>
    <cellStyle name="Notas 3 2 5 4 2" xfId="33248" xr:uid="{00000000-0005-0000-0000-0000EF810000}"/>
    <cellStyle name="Notas 3 2 5 4 3" xfId="33249" xr:uid="{00000000-0005-0000-0000-0000F0810000}"/>
    <cellStyle name="Notas 3 2 5 4 4" xfId="33250" xr:uid="{00000000-0005-0000-0000-0000F1810000}"/>
    <cellStyle name="Notas 3 2 5 4 5" xfId="33251" xr:uid="{00000000-0005-0000-0000-0000F2810000}"/>
    <cellStyle name="Notas 3 2 5 4 6" xfId="33252" xr:uid="{00000000-0005-0000-0000-0000F3810000}"/>
    <cellStyle name="Notas 3 2 5 5" xfId="33253" xr:uid="{00000000-0005-0000-0000-0000F4810000}"/>
    <cellStyle name="Notas 3 2 5 5 2" xfId="33254" xr:uid="{00000000-0005-0000-0000-0000F5810000}"/>
    <cellStyle name="Notas 3 2 5 5 3" xfId="33255" xr:uid="{00000000-0005-0000-0000-0000F6810000}"/>
    <cellStyle name="Notas 3 2 5 5 4" xfId="33256" xr:uid="{00000000-0005-0000-0000-0000F7810000}"/>
    <cellStyle name="Notas 3 2 5 5 5" xfId="33257" xr:uid="{00000000-0005-0000-0000-0000F8810000}"/>
    <cellStyle name="Notas 3 2 5 5 6" xfId="33258" xr:uid="{00000000-0005-0000-0000-0000F9810000}"/>
    <cellStyle name="Notas 3 2 5 6" xfId="33259" xr:uid="{00000000-0005-0000-0000-0000FA810000}"/>
    <cellStyle name="Notas 3 2 5 6 2" xfId="33260" xr:uid="{00000000-0005-0000-0000-0000FB810000}"/>
    <cellStyle name="Notas 3 2 5 6 3" xfId="33261" xr:uid="{00000000-0005-0000-0000-0000FC810000}"/>
    <cellStyle name="Notas 3 2 5 6 4" xfId="33262" xr:uid="{00000000-0005-0000-0000-0000FD810000}"/>
    <cellStyle name="Notas 3 2 5 6 5" xfId="33263" xr:uid="{00000000-0005-0000-0000-0000FE810000}"/>
    <cellStyle name="Notas 3 2 5 6 6" xfId="33264" xr:uid="{00000000-0005-0000-0000-0000FF810000}"/>
    <cellStyle name="Notas 3 2 5 7" xfId="33265" xr:uid="{00000000-0005-0000-0000-000000820000}"/>
    <cellStyle name="Notas 3 2 5 7 2" xfId="33266" xr:uid="{00000000-0005-0000-0000-000001820000}"/>
    <cellStyle name="Notas 3 2 5 7 3" xfId="33267" xr:uid="{00000000-0005-0000-0000-000002820000}"/>
    <cellStyle name="Notas 3 2 5 7 4" xfId="33268" xr:uid="{00000000-0005-0000-0000-000003820000}"/>
    <cellStyle name="Notas 3 2 5 7 5" xfId="33269" xr:uid="{00000000-0005-0000-0000-000004820000}"/>
    <cellStyle name="Notas 3 2 5 7 6" xfId="33270" xr:uid="{00000000-0005-0000-0000-000005820000}"/>
    <cellStyle name="Notas 3 2 5 8" xfId="33271" xr:uid="{00000000-0005-0000-0000-000006820000}"/>
    <cellStyle name="Notas 3 2 5 8 2" xfId="33272" xr:uid="{00000000-0005-0000-0000-000007820000}"/>
    <cellStyle name="Notas 3 2 5 8 3" xfId="33273" xr:uid="{00000000-0005-0000-0000-000008820000}"/>
    <cellStyle name="Notas 3 2 5 8 4" xfId="33274" xr:uid="{00000000-0005-0000-0000-000009820000}"/>
    <cellStyle name="Notas 3 2 5 8 5" xfId="33275" xr:uid="{00000000-0005-0000-0000-00000A820000}"/>
    <cellStyle name="Notas 3 2 5 8 6" xfId="33276" xr:uid="{00000000-0005-0000-0000-00000B820000}"/>
    <cellStyle name="Notas 3 2 5 9" xfId="33277" xr:uid="{00000000-0005-0000-0000-00000C820000}"/>
    <cellStyle name="Notas 3 2 6" xfId="33278" xr:uid="{00000000-0005-0000-0000-00000D820000}"/>
    <cellStyle name="Notas 3 2 6 10" xfId="33279" xr:uid="{00000000-0005-0000-0000-00000E820000}"/>
    <cellStyle name="Notas 3 2 6 11" xfId="33280" xr:uid="{00000000-0005-0000-0000-00000F820000}"/>
    <cellStyle name="Notas 3 2 6 12" xfId="33281" xr:uid="{00000000-0005-0000-0000-000010820000}"/>
    <cellStyle name="Notas 3 2 6 13" xfId="33282" xr:uid="{00000000-0005-0000-0000-000011820000}"/>
    <cellStyle name="Notas 3 2 6 14" xfId="33283" xr:uid="{00000000-0005-0000-0000-000012820000}"/>
    <cellStyle name="Notas 3 2 6 2" xfId="33284" xr:uid="{00000000-0005-0000-0000-000013820000}"/>
    <cellStyle name="Notas 3 2 6 2 2" xfId="33285" xr:uid="{00000000-0005-0000-0000-000014820000}"/>
    <cellStyle name="Notas 3 2 6 2 3" xfId="33286" xr:uid="{00000000-0005-0000-0000-000015820000}"/>
    <cellStyle name="Notas 3 2 6 2 4" xfId="33287" xr:uid="{00000000-0005-0000-0000-000016820000}"/>
    <cellStyle name="Notas 3 2 6 2 5" xfId="33288" xr:uid="{00000000-0005-0000-0000-000017820000}"/>
    <cellStyle name="Notas 3 2 6 2 6" xfId="33289" xr:uid="{00000000-0005-0000-0000-000018820000}"/>
    <cellStyle name="Notas 3 2 6 3" xfId="33290" xr:uid="{00000000-0005-0000-0000-000019820000}"/>
    <cellStyle name="Notas 3 2 6 3 2" xfId="33291" xr:uid="{00000000-0005-0000-0000-00001A820000}"/>
    <cellStyle name="Notas 3 2 6 3 3" xfId="33292" xr:uid="{00000000-0005-0000-0000-00001B820000}"/>
    <cellStyle name="Notas 3 2 6 3 4" xfId="33293" xr:uid="{00000000-0005-0000-0000-00001C820000}"/>
    <cellStyle name="Notas 3 2 6 3 5" xfId="33294" xr:uid="{00000000-0005-0000-0000-00001D820000}"/>
    <cellStyle name="Notas 3 2 6 3 6" xfId="33295" xr:uid="{00000000-0005-0000-0000-00001E820000}"/>
    <cellStyle name="Notas 3 2 6 4" xfId="33296" xr:uid="{00000000-0005-0000-0000-00001F820000}"/>
    <cellStyle name="Notas 3 2 6 4 2" xfId="33297" xr:uid="{00000000-0005-0000-0000-000020820000}"/>
    <cellStyle name="Notas 3 2 6 4 3" xfId="33298" xr:uid="{00000000-0005-0000-0000-000021820000}"/>
    <cellStyle name="Notas 3 2 6 4 4" xfId="33299" xr:uid="{00000000-0005-0000-0000-000022820000}"/>
    <cellStyle name="Notas 3 2 6 4 5" xfId="33300" xr:uid="{00000000-0005-0000-0000-000023820000}"/>
    <cellStyle name="Notas 3 2 6 4 6" xfId="33301" xr:uid="{00000000-0005-0000-0000-000024820000}"/>
    <cellStyle name="Notas 3 2 6 5" xfId="33302" xr:uid="{00000000-0005-0000-0000-000025820000}"/>
    <cellStyle name="Notas 3 2 6 5 2" xfId="33303" xr:uid="{00000000-0005-0000-0000-000026820000}"/>
    <cellStyle name="Notas 3 2 6 5 3" xfId="33304" xr:uid="{00000000-0005-0000-0000-000027820000}"/>
    <cellStyle name="Notas 3 2 6 5 4" xfId="33305" xr:uid="{00000000-0005-0000-0000-000028820000}"/>
    <cellStyle name="Notas 3 2 6 5 5" xfId="33306" xr:uid="{00000000-0005-0000-0000-000029820000}"/>
    <cellStyle name="Notas 3 2 6 5 6" xfId="33307" xr:uid="{00000000-0005-0000-0000-00002A820000}"/>
    <cellStyle name="Notas 3 2 6 6" xfId="33308" xr:uid="{00000000-0005-0000-0000-00002B820000}"/>
    <cellStyle name="Notas 3 2 6 6 2" xfId="33309" xr:uid="{00000000-0005-0000-0000-00002C820000}"/>
    <cellStyle name="Notas 3 2 6 6 3" xfId="33310" xr:uid="{00000000-0005-0000-0000-00002D820000}"/>
    <cellStyle name="Notas 3 2 6 6 4" xfId="33311" xr:uid="{00000000-0005-0000-0000-00002E820000}"/>
    <cellStyle name="Notas 3 2 6 6 5" xfId="33312" xr:uid="{00000000-0005-0000-0000-00002F820000}"/>
    <cellStyle name="Notas 3 2 6 6 6" xfId="33313" xr:uid="{00000000-0005-0000-0000-000030820000}"/>
    <cellStyle name="Notas 3 2 6 7" xfId="33314" xr:uid="{00000000-0005-0000-0000-000031820000}"/>
    <cellStyle name="Notas 3 2 6 7 2" xfId="33315" xr:uid="{00000000-0005-0000-0000-000032820000}"/>
    <cellStyle name="Notas 3 2 6 7 3" xfId="33316" xr:uid="{00000000-0005-0000-0000-000033820000}"/>
    <cellStyle name="Notas 3 2 6 7 4" xfId="33317" xr:uid="{00000000-0005-0000-0000-000034820000}"/>
    <cellStyle name="Notas 3 2 6 7 5" xfId="33318" xr:uid="{00000000-0005-0000-0000-000035820000}"/>
    <cellStyle name="Notas 3 2 6 7 6" xfId="33319" xr:uid="{00000000-0005-0000-0000-000036820000}"/>
    <cellStyle name="Notas 3 2 6 8" xfId="33320" xr:uid="{00000000-0005-0000-0000-000037820000}"/>
    <cellStyle name="Notas 3 2 6 8 2" xfId="33321" xr:uid="{00000000-0005-0000-0000-000038820000}"/>
    <cellStyle name="Notas 3 2 6 8 3" xfId="33322" xr:uid="{00000000-0005-0000-0000-000039820000}"/>
    <cellStyle name="Notas 3 2 6 8 4" xfId="33323" xr:uid="{00000000-0005-0000-0000-00003A820000}"/>
    <cellStyle name="Notas 3 2 6 8 5" xfId="33324" xr:uid="{00000000-0005-0000-0000-00003B820000}"/>
    <cellStyle name="Notas 3 2 6 8 6" xfId="33325" xr:uid="{00000000-0005-0000-0000-00003C820000}"/>
    <cellStyle name="Notas 3 2 6 9" xfId="33326" xr:uid="{00000000-0005-0000-0000-00003D820000}"/>
    <cellStyle name="Notas 3 2 7" xfId="33327" xr:uid="{00000000-0005-0000-0000-00003E820000}"/>
    <cellStyle name="Notas 3 2 7 10" xfId="33328" xr:uid="{00000000-0005-0000-0000-00003F820000}"/>
    <cellStyle name="Notas 3 2 7 11" xfId="33329" xr:uid="{00000000-0005-0000-0000-000040820000}"/>
    <cellStyle name="Notas 3 2 7 12" xfId="33330" xr:uid="{00000000-0005-0000-0000-000041820000}"/>
    <cellStyle name="Notas 3 2 7 13" xfId="33331" xr:uid="{00000000-0005-0000-0000-000042820000}"/>
    <cellStyle name="Notas 3 2 7 2" xfId="33332" xr:uid="{00000000-0005-0000-0000-000043820000}"/>
    <cellStyle name="Notas 3 2 7 2 2" xfId="33333" xr:uid="{00000000-0005-0000-0000-000044820000}"/>
    <cellStyle name="Notas 3 2 7 2 3" xfId="33334" xr:uid="{00000000-0005-0000-0000-000045820000}"/>
    <cellStyle name="Notas 3 2 7 2 4" xfId="33335" xr:uid="{00000000-0005-0000-0000-000046820000}"/>
    <cellStyle name="Notas 3 2 7 2 5" xfId="33336" xr:uid="{00000000-0005-0000-0000-000047820000}"/>
    <cellStyle name="Notas 3 2 7 2 6" xfId="33337" xr:uid="{00000000-0005-0000-0000-000048820000}"/>
    <cellStyle name="Notas 3 2 7 3" xfId="33338" xr:uid="{00000000-0005-0000-0000-000049820000}"/>
    <cellStyle name="Notas 3 2 7 3 2" xfId="33339" xr:uid="{00000000-0005-0000-0000-00004A820000}"/>
    <cellStyle name="Notas 3 2 7 3 3" xfId="33340" xr:uid="{00000000-0005-0000-0000-00004B820000}"/>
    <cellStyle name="Notas 3 2 7 3 4" xfId="33341" xr:uid="{00000000-0005-0000-0000-00004C820000}"/>
    <cellStyle name="Notas 3 2 7 3 5" xfId="33342" xr:uid="{00000000-0005-0000-0000-00004D820000}"/>
    <cellStyle name="Notas 3 2 7 3 6" xfId="33343" xr:uid="{00000000-0005-0000-0000-00004E820000}"/>
    <cellStyle name="Notas 3 2 7 4" xfId="33344" xr:uid="{00000000-0005-0000-0000-00004F820000}"/>
    <cellStyle name="Notas 3 2 7 4 2" xfId="33345" xr:uid="{00000000-0005-0000-0000-000050820000}"/>
    <cellStyle name="Notas 3 2 7 4 3" xfId="33346" xr:uid="{00000000-0005-0000-0000-000051820000}"/>
    <cellStyle name="Notas 3 2 7 4 4" xfId="33347" xr:uid="{00000000-0005-0000-0000-000052820000}"/>
    <cellStyle name="Notas 3 2 7 4 5" xfId="33348" xr:uid="{00000000-0005-0000-0000-000053820000}"/>
    <cellStyle name="Notas 3 2 7 4 6" xfId="33349" xr:uid="{00000000-0005-0000-0000-000054820000}"/>
    <cellStyle name="Notas 3 2 7 5" xfId="33350" xr:uid="{00000000-0005-0000-0000-000055820000}"/>
    <cellStyle name="Notas 3 2 7 5 2" xfId="33351" xr:uid="{00000000-0005-0000-0000-000056820000}"/>
    <cellStyle name="Notas 3 2 7 5 3" xfId="33352" xr:uid="{00000000-0005-0000-0000-000057820000}"/>
    <cellStyle name="Notas 3 2 7 5 4" xfId="33353" xr:uid="{00000000-0005-0000-0000-000058820000}"/>
    <cellStyle name="Notas 3 2 7 5 5" xfId="33354" xr:uid="{00000000-0005-0000-0000-000059820000}"/>
    <cellStyle name="Notas 3 2 7 5 6" xfId="33355" xr:uid="{00000000-0005-0000-0000-00005A820000}"/>
    <cellStyle name="Notas 3 2 7 6" xfId="33356" xr:uid="{00000000-0005-0000-0000-00005B820000}"/>
    <cellStyle name="Notas 3 2 7 6 2" xfId="33357" xr:uid="{00000000-0005-0000-0000-00005C820000}"/>
    <cellStyle name="Notas 3 2 7 6 3" xfId="33358" xr:uid="{00000000-0005-0000-0000-00005D820000}"/>
    <cellStyle name="Notas 3 2 7 6 4" xfId="33359" xr:uid="{00000000-0005-0000-0000-00005E820000}"/>
    <cellStyle name="Notas 3 2 7 6 5" xfId="33360" xr:uid="{00000000-0005-0000-0000-00005F820000}"/>
    <cellStyle name="Notas 3 2 7 6 6" xfId="33361" xr:uid="{00000000-0005-0000-0000-000060820000}"/>
    <cellStyle name="Notas 3 2 7 7" xfId="33362" xr:uid="{00000000-0005-0000-0000-000061820000}"/>
    <cellStyle name="Notas 3 2 7 7 2" xfId="33363" xr:uid="{00000000-0005-0000-0000-000062820000}"/>
    <cellStyle name="Notas 3 2 7 7 3" xfId="33364" xr:uid="{00000000-0005-0000-0000-000063820000}"/>
    <cellStyle name="Notas 3 2 7 7 4" xfId="33365" xr:uid="{00000000-0005-0000-0000-000064820000}"/>
    <cellStyle name="Notas 3 2 7 7 5" xfId="33366" xr:uid="{00000000-0005-0000-0000-000065820000}"/>
    <cellStyle name="Notas 3 2 7 7 6" xfId="33367" xr:uid="{00000000-0005-0000-0000-000066820000}"/>
    <cellStyle name="Notas 3 2 7 8" xfId="33368" xr:uid="{00000000-0005-0000-0000-000067820000}"/>
    <cellStyle name="Notas 3 2 7 8 2" xfId="33369" xr:uid="{00000000-0005-0000-0000-000068820000}"/>
    <cellStyle name="Notas 3 2 7 8 3" xfId="33370" xr:uid="{00000000-0005-0000-0000-000069820000}"/>
    <cellStyle name="Notas 3 2 7 8 4" xfId="33371" xr:uid="{00000000-0005-0000-0000-00006A820000}"/>
    <cellStyle name="Notas 3 2 7 8 5" xfId="33372" xr:uid="{00000000-0005-0000-0000-00006B820000}"/>
    <cellStyle name="Notas 3 2 7 8 6" xfId="33373" xr:uid="{00000000-0005-0000-0000-00006C820000}"/>
    <cellStyle name="Notas 3 2 7 9" xfId="33374" xr:uid="{00000000-0005-0000-0000-00006D820000}"/>
    <cellStyle name="Notas 3 2 8" xfId="33375" xr:uid="{00000000-0005-0000-0000-00006E820000}"/>
    <cellStyle name="Notas 3 2 8 2" xfId="33376" xr:uid="{00000000-0005-0000-0000-00006F820000}"/>
    <cellStyle name="Notas 3 2 8 3" xfId="33377" xr:uid="{00000000-0005-0000-0000-000070820000}"/>
    <cellStyle name="Notas 3 2 8 4" xfId="33378" xr:uid="{00000000-0005-0000-0000-000071820000}"/>
    <cellStyle name="Notas 3 2 8 5" xfId="33379" xr:uid="{00000000-0005-0000-0000-000072820000}"/>
    <cellStyle name="Notas 3 2 8 6" xfId="33380" xr:uid="{00000000-0005-0000-0000-000073820000}"/>
    <cellStyle name="Notas 3 2 9" xfId="33381" xr:uid="{00000000-0005-0000-0000-000074820000}"/>
    <cellStyle name="Notas 3 2 9 2" xfId="33382" xr:uid="{00000000-0005-0000-0000-000075820000}"/>
    <cellStyle name="Notas 3 2 9 3" xfId="33383" xr:uid="{00000000-0005-0000-0000-000076820000}"/>
    <cellStyle name="Notas 3 2 9 4" xfId="33384" xr:uid="{00000000-0005-0000-0000-000077820000}"/>
    <cellStyle name="Notas 3 2 9 5" xfId="33385" xr:uid="{00000000-0005-0000-0000-000078820000}"/>
    <cellStyle name="Notas 3 2 9 6" xfId="33386" xr:uid="{00000000-0005-0000-0000-000079820000}"/>
    <cellStyle name="Notas 3 20" xfId="33387" xr:uid="{00000000-0005-0000-0000-00007A820000}"/>
    <cellStyle name="Notas 3 20 2" xfId="33388" xr:uid="{00000000-0005-0000-0000-00007B820000}"/>
    <cellStyle name="Notas 3 20 2 2" xfId="33389" xr:uid="{00000000-0005-0000-0000-00007C820000}"/>
    <cellStyle name="Notas 3 20 2 2 2" xfId="33390" xr:uid="{00000000-0005-0000-0000-00007D820000}"/>
    <cellStyle name="Notas 3 20 2 3" xfId="33391" xr:uid="{00000000-0005-0000-0000-00007E820000}"/>
    <cellStyle name="Notas 3 20 2 4" xfId="33392" xr:uid="{00000000-0005-0000-0000-00007F820000}"/>
    <cellStyle name="Notas 3 20 2 5" xfId="33393" xr:uid="{00000000-0005-0000-0000-000080820000}"/>
    <cellStyle name="Notas 3 20 2 6" xfId="33394" xr:uid="{00000000-0005-0000-0000-000081820000}"/>
    <cellStyle name="Notas 3 20 3" xfId="33395" xr:uid="{00000000-0005-0000-0000-000082820000}"/>
    <cellStyle name="Notas 3 20 3 2" xfId="33396" xr:uid="{00000000-0005-0000-0000-000083820000}"/>
    <cellStyle name="Notas 3 20 4" xfId="33397" xr:uid="{00000000-0005-0000-0000-000084820000}"/>
    <cellStyle name="Notas 3 20 4 2" xfId="33398" xr:uid="{00000000-0005-0000-0000-000085820000}"/>
    <cellStyle name="Notas 3 20 5" xfId="33399" xr:uid="{00000000-0005-0000-0000-000086820000}"/>
    <cellStyle name="Notas 3 20 6" xfId="33400" xr:uid="{00000000-0005-0000-0000-000087820000}"/>
    <cellStyle name="Notas 3 21" xfId="33401" xr:uid="{00000000-0005-0000-0000-000088820000}"/>
    <cellStyle name="Notas 3 21 2" xfId="33402" xr:uid="{00000000-0005-0000-0000-000089820000}"/>
    <cellStyle name="Notas 3 21 2 2" xfId="33403" xr:uid="{00000000-0005-0000-0000-00008A820000}"/>
    <cellStyle name="Notas 3 21 2 2 2" xfId="33404" xr:uid="{00000000-0005-0000-0000-00008B820000}"/>
    <cellStyle name="Notas 3 21 2 3" xfId="33405" xr:uid="{00000000-0005-0000-0000-00008C820000}"/>
    <cellStyle name="Notas 3 21 2 4" xfId="33406" xr:uid="{00000000-0005-0000-0000-00008D820000}"/>
    <cellStyle name="Notas 3 21 2 5" xfId="33407" xr:uid="{00000000-0005-0000-0000-00008E820000}"/>
    <cellStyle name="Notas 3 21 2 6" xfId="33408" xr:uid="{00000000-0005-0000-0000-00008F820000}"/>
    <cellStyle name="Notas 3 21 3" xfId="33409" xr:uid="{00000000-0005-0000-0000-000090820000}"/>
    <cellStyle name="Notas 3 21 3 2" xfId="33410" xr:uid="{00000000-0005-0000-0000-000091820000}"/>
    <cellStyle name="Notas 3 21 4" xfId="33411" xr:uid="{00000000-0005-0000-0000-000092820000}"/>
    <cellStyle name="Notas 3 21 4 2" xfId="33412" xr:uid="{00000000-0005-0000-0000-000093820000}"/>
    <cellStyle name="Notas 3 21 5" xfId="33413" xr:uid="{00000000-0005-0000-0000-000094820000}"/>
    <cellStyle name="Notas 3 21 6" xfId="33414" xr:uid="{00000000-0005-0000-0000-000095820000}"/>
    <cellStyle name="Notas 3 22" xfId="33415" xr:uid="{00000000-0005-0000-0000-000096820000}"/>
    <cellStyle name="Notas 3 22 2" xfId="33416" xr:uid="{00000000-0005-0000-0000-000097820000}"/>
    <cellStyle name="Notas 3 22 2 2" xfId="33417" xr:uid="{00000000-0005-0000-0000-000098820000}"/>
    <cellStyle name="Notas 3 22 2 2 2" xfId="33418" xr:uid="{00000000-0005-0000-0000-000099820000}"/>
    <cellStyle name="Notas 3 22 2 3" xfId="33419" xr:uid="{00000000-0005-0000-0000-00009A820000}"/>
    <cellStyle name="Notas 3 22 2 4" xfId="33420" xr:uid="{00000000-0005-0000-0000-00009B820000}"/>
    <cellStyle name="Notas 3 22 2 5" xfId="33421" xr:uid="{00000000-0005-0000-0000-00009C820000}"/>
    <cellStyle name="Notas 3 22 2 6" xfId="33422" xr:uid="{00000000-0005-0000-0000-00009D820000}"/>
    <cellStyle name="Notas 3 22 3" xfId="33423" xr:uid="{00000000-0005-0000-0000-00009E820000}"/>
    <cellStyle name="Notas 3 22 3 2" xfId="33424" xr:uid="{00000000-0005-0000-0000-00009F820000}"/>
    <cellStyle name="Notas 3 22 4" xfId="33425" xr:uid="{00000000-0005-0000-0000-0000A0820000}"/>
    <cellStyle name="Notas 3 22 4 2" xfId="33426" xr:uid="{00000000-0005-0000-0000-0000A1820000}"/>
    <cellStyle name="Notas 3 22 5" xfId="33427" xr:uid="{00000000-0005-0000-0000-0000A2820000}"/>
    <cellStyle name="Notas 3 23" xfId="33428" xr:uid="{00000000-0005-0000-0000-0000A3820000}"/>
    <cellStyle name="Notas 3 23 2" xfId="33429" xr:uid="{00000000-0005-0000-0000-0000A4820000}"/>
    <cellStyle name="Notas 3 23 2 2" xfId="33430" xr:uid="{00000000-0005-0000-0000-0000A5820000}"/>
    <cellStyle name="Notas 3 23 2 2 2" xfId="33431" xr:uid="{00000000-0005-0000-0000-0000A6820000}"/>
    <cellStyle name="Notas 3 23 2 3" xfId="33432" xr:uid="{00000000-0005-0000-0000-0000A7820000}"/>
    <cellStyle name="Notas 3 23 2 4" xfId="33433" xr:uid="{00000000-0005-0000-0000-0000A8820000}"/>
    <cellStyle name="Notas 3 23 2 5" xfId="33434" xr:uid="{00000000-0005-0000-0000-0000A9820000}"/>
    <cellStyle name="Notas 3 23 2 6" xfId="33435" xr:uid="{00000000-0005-0000-0000-0000AA820000}"/>
    <cellStyle name="Notas 3 23 3" xfId="33436" xr:uid="{00000000-0005-0000-0000-0000AB820000}"/>
    <cellStyle name="Notas 3 23 3 2" xfId="33437" xr:uid="{00000000-0005-0000-0000-0000AC820000}"/>
    <cellStyle name="Notas 3 23 4" xfId="33438" xr:uid="{00000000-0005-0000-0000-0000AD820000}"/>
    <cellStyle name="Notas 3 23 4 2" xfId="33439" xr:uid="{00000000-0005-0000-0000-0000AE820000}"/>
    <cellStyle name="Notas 3 23 5" xfId="33440" xr:uid="{00000000-0005-0000-0000-0000AF820000}"/>
    <cellStyle name="Notas 3 24" xfId="33441" xr:uid="{00000000-0005-0000-0000-0000B0820000}"/>
    <cellStyle name="Notas 3 24 2" xfId="33442" xr:uid="{00000000-0005-0000-0000-0000B1820000}"/>
    <cellStyle name="Notas 3 24 2 2" xfId="33443" xr:uid="{00000000-0005-0000-0000-0000B2820000}"/>
    <cellStyle name="Notas 3 24 2 2 2" xfId="33444" xr:uid="{00000000-0005-0000-0000-0000B3820000}"/>
    <cellStyle name="Notas 3 24 2 3" xfId="33445" xr:uid="{00000000-0005-0000-0000-0000B4820000}"/>
    <cellStyle name="Notas 3 24 2 4" xfId="33446" xr:uid="{00000000-0005-0000-0000-0000B5820000}"/>
    <cellStyle name="Notas 3 24 2 5" xfId="33447" xr:uid="{00000000-0005-0000-0000-0000B6820000}"/>
    <cellStyle name="Notas 3 24 2 6" xfId="33448" xr:uid="{00000000-0005-0000-0000-0000B7820000}"/>
    <cellStyle name="Notas 3 24 3" xfId="33449" xr:uid="{00000000-0005-0000-0000-0000B8820000}"/>
    <cellStyle name="Notas 3 24 3 2" xfId="33450" xr:uid="{00000000-0005-0000-0000-0000B9820000}"/>
    <cellStyle name="Notas 3 24 4" xfId="33451" xr:uid="{00000000-0005-0000-0000-0000BA820000}"/>
    <cellStyle name="Notas 3 24 4 2" xfId="33452" xr:uid="{00000000-0005-0000-0000-0000BB820000}"/>
    <cellStyle name="Notas 3 24 5" xfId="33453" xr:uid="{00000000-0005-0000-0000-0000BC820000}"/>
    <cellStyle name="Notas 3 25" xfId="33454" xr:uid="{00000000-0005-0000-0000-0000BD820000}"/>
    <cellStyle name="Notas 3 25 2" xfId="33455" xr:uid="{00000000-0005-0000-0000-0000BE820000}"/>
    <cellStyle name="Notas 3 25 2 2" xfId="33456" xr:uid="{00000000-0005-0000-0000-0000BF820000}"/>
    <cellStyle name="Notas 3 25 2 2 2" xfId="33457" xr:uid="{00000000-0005-0000-0000-0000C0820000}"/>
    <cellStyle name="Notas 3 25 2 3" xfId="33458" xr:uid="{00000000-0005-0000-0000-0000C1820000}"/>
    <cellStyle name="Notas 3 25 2 4" xfId="33459" xr:uid="{00000000-0005-0000-0000-0000C2820000}"/>
    <cellStyle name="Notas 3 25 2 5" xfId="33460" xr:uid="{00000000-0005-0000-0000-0000C3820000}"/>
    <cellStyle name="Notas 3 25 2 6" xfId="33461" xr:uid="{00000000-0005-0000-0000-0000C4820000}"/>
    <cellStyle name="Notas 3 25 3" xfId="33462" xr:uid="{00000000-0005-0000-0000-0000C5820000}"/>
    <cellStyle name="Notas 3 25 3 2" xfId="33463" xr:uid="{00000000-0005-0000-0000-0000C6820000}"/>
    <cellStyle name="Notas 3 25 4" xfId="33464" xr:uid="{00000000-0005-0000-0000-0000C7820000}"/>
    <cellStyle name="Notas 3 25 4 2" xfId="33465" xr:uid="{00000000-0005-0000-0000-0000C8820000}"/>
    <cellStyle name="Notas 3 25 5" xfId="33466" xr:uid="{00000000-0005-0000-0000-0000C9820000}"/>
    <cellStyle name="Notas 3 26" xfId="33467" xr:uid="{00000000-0005-0000-0000-0000CA820000}"/>
    <cellStyle name="Notas 3 26 2" xfId="33468" xr:uid="{00000000-0005-0000-0000-0000CB820000}"/>
    <cellStyle name="Notas 3 26 2 2" xfId="33469" xr:uid="{00000000-0005-0000-0000-0000CC820000}"/>
    <cellStyle name="Notas 3 26 2 2 2" xfId="33470" xr:uid="{00000000-0005-0000-0000-0000CD820000}"/>
    <cellStyle name="Notas 3 26 2 3" xfId="33471" xr:uid="{00000000-0005-0000-0000-0000CE820000}"/>
    <cellStyle name="Notas 3 26 2 4" xfId="33472" xr:uid="{00000000-0005-0000-0000-0000CF820000}"/>
    <cellStyle name="Notas 3 26 2 5" xfId="33473" xr:uid="{00000000-0005-0000-0000-0000D0820000}"/>
    <cellStyle name="Notas 3 26 2 6" xfId="33474" xr:uid="{00000000-0005-0000-0000-0000D1820000}"/>
    <cellStyle name="Notas 3 26 3" xfId="33475" xr:uid="{00000000-0005-0000-0000-0000D2820000}"/>
    <cellStyle name="Notas 3 26 3 2" xfId="33476" xr:uid="{00000000-0005-0000-0000-0000D3820000}"/>
    <cellStyle name="Notas 3 26 4" xfId="33477" xr:uid="{00000000-0005-0000-0000-0000D4820000}"/>
    <cellStyle name="Notas 3 26 4 2" xfId="33478" xr:uid="{00000000-0005-0000-0000-0000D5820000}"/>
    <cellStyle name="Notas 3 26 5" xfId="33479" xr:uid="{00000000-0005-0000-0000-0000D6820000}"/>
    <cellStyle name="Notas 3 27" xfId="33480" xr:uid="{00000000-0005-0000-0000-0000D7820000}"/>
    <cellStyle name="Notas 3 27 2" xfId="33481" xr:uid="{00000000-0005-0000-0000-0000D8820000}"/>
    <cellStyle name="Notas 3 27 2 2" xfId="33482" xr:uid="{00000000-0005-0000-0000-0000D9820000}"/>
    <cellStyle name="Notas 3 27 2 2 2" xfId="33483" xr:uid="{00000000-0005-0000-0000-0000DA820000}"/>
    <cellStyle name="Notas 3 27 2 3" xfId="33484" xr:uid="{00000000-0005-0000-0000-0000DB820000}"/>
    <cellStyle name="Notas 3 27 2 4" xfId="33485" xr:uid="{00000000-0005-0000-0000-0000DC820000}"/>
    <cellStyle name="Notas 3 27 2 5" xfId="33486" xr:uid="{00000000-0005-0000-0000-0000DD820000}"/>
    <cellStyle name="Notas 3 27 2 6" xfId="33487" xr:uid="{00000000-0005-0000-0000-0000DE820000}"/>
    <cellStyle name="Notas 3 27 3" xfId="33488" xr:uid="{00000000-0005-0000-0000-0000DF820000}"/>
    <cellStyle name="Notas 3 27 3 2" xfId="33489" xr:uid="{00000000-0005-0000-0000-0000E0820000}"/>
    <cellStyle name="Notas 3 27 4" xfId="33490" xr:uid="{00000000-0005-0000-0000-0000E1820000}"/>
    <cellStyle name="Notas 3 27 4 2" xfId="33491" xr:uid="{00000000-0005-0000-0000-0000E2820000}"/>
    <cellStyle name="Notas 3 27 5" xfId="33492" xr:uid="{00000000-0005-0000-0000-0000E3820000}"/>
    <cellStyle name="Notas 3 28" xfId="33493" xr:uid="{00000000-0005-0000-0000-0000E4820000}"/>
    <cellStyle name="Notas 3 28 2" xfId="33494" xr:uid="{00000000-0005-0000-0000-0000E5820000}"/>
    <cellStyle name="Notas 3 28 2 2" xfId="33495" xr:uid="{00000000-0005-0000-0000-0000E6820000}"/>
    <cellStyle name="Notas 3 28 2 2 2" xfId="33496" xr:uid="{00000000-0005-0000-0000-0000E7820000}"/>
    <cellStyle name="Notas 3 28 2 3" xfId="33497" xr:uid="{00000000-0005-0000-0000-0000E8820000}"/>
    <cellStyle name="Notas 3 28 2 4" xfId="33498" xr:uid="{00000000-0005-0000-0000-0000E9820000}"/>
    <cellStyle name="Notas 3 28 2 5" xfId="33499" xr:uid="{00000000-0005-0000-0000-0000EA820000}"/>
    <cellStyle name="Notas 3 28 2 6" xfId="33500" xr:uid="{00000000-0005-0000-0000-0000EB820000}"/>
    <cellStyle name="Notas 3 28 3" xfId="33501" xr:uid="{00000000-0005-0000-0000-0000EC820000}"/>
    <cellStyle name="Notas 3 28 3 2" xfId="33502" xr:uid="{00000000-0005-0000-0000-0000ED820000}"/>
    <cellStyle name="Notas 3 28 4" xfId="33503" xr:uid="{00000000-0005-0000-0000-0000EE820000}"/>
    <cellStyle name="Notas 3 28 4 2" xfId="33504" xr:uid="{00000000-0005-0000-0000-0000EF820000}"/>
    <cellStyle name="Notas 3 28 5" xfId="33505" xr:uid="{00000000-0005-0000-0000-0000F0820000}"/>
    <cellStyle name="Notas 3 29" xfId="33506" xr:uid="{00000000-0005-0000-0000-0000F1820000}"/>
    <cellStyle name="Notas 3 29 2" xfId="33507" xr:uid="{00000000-0005-0000-0000-0000F2820000}"/>
    <cellStyle name="Notas 3 29 2 2" xfId="33508" xr:uid="{00000000-0005-0000-0000-0000F3820000}"/>
    <cellStyle name="Notas 3 29 2 2 2" xfId="33509" xr:uid="{00000000-0005-0000-0000-0000F4820000}"/>
    <cellStyle name="Notas 3 29 2 3" xfId="33510" xr:uid="{00000000-0005-0000-0000-0000F5820000}"/>
    <cellStyle name="Notas 3 29 2 4" xfId="33511" xr:uid="{00000000-0005-0000-0000-0000F6820000}"/>
    <cellStyle name="Notas 3 29 2 5" xfId="33512" xr:uid="{00000000-0005-0000-0000-0000F7820000}"/>
    <cellStyle name="Notas 3 29 2 6" xfId="33513" xr:uid="{00000000-0005-0000-0000-0000F8820000}"/>
    <cellStyle name="Notas 3 29 3" xfId="33514" xr:uid="{00000000-0005-0000-0000-0000F9820000}"/>
    <cellStyle name="Notas 3 29 3 2" xfId="33515" xr:uid="{00000000-0005-0000-0000-0000FA820000}"/>
    <cellStyle name="Notas 3 29 4" xfId="33516" xr:uid="{00000000-0005-0000-0000-0000FB820000}"/>
    <cellStyle name="Notas 3 29 4 2" xfId="33517" xr:uid="{00000000-0005-0000-0000-0000FC820000}"/>
    <cellStyle name="Notas 3 29 5" xfId="33518" xr:uid="{00000000-0005-0000-0000-0000FD820000}"/>
    <cellStyle name="Notas 3 3" xfId="33519" xr:uid="{00000000-0005-0000-0000-0000FE820000}"/>
    <cellStyle name="Notas 3 3 10" xfId="33520" xr:uid="{00000000-0005-0000-0000-0000FF820000}"/>
    <cellStyle name="Notas 3 3 11" xfId="33521" xr:uid="{00000000-0005-0000-0000-000000830000}"/>
    <cellStyle name="Notas 3 3 12" xfId="33522" xr:uid="{00000000-0005-0000-0000-000001830000}"/>
    <cellStyle name="Notas 3 3 13" xfId="33523" xr:uid="{00000000-0005-0000-0000-000002830000}"/>
    <cellStyle name="Notas 3 3 14" xfId="33524" xr:uid="{00000000-0005-0000-0000-000003830000}"/>
    <cellStyle name="Notas 3 3 15" xfId="33525" xr:uid="{00000000-0005-0000-0000-000004830000}"/>
    <cellStyle name="Notas 3 3 2" xfId="33526" xr:uid="{00000000-0005-0000-0000-000005830000}"/>
    <cellStyle name="Notas 3 3 2 10" xfId="33527" xr:uid="{00000000-0005-0000-0000-000006830000}"/>
    <cellStyle name="Notas 3 3 2 11" xfId="33528" xr:uid="{00000000-0005-0000-0000-000007830000}"/>
    <cellStyle name="Notas 3 3 2 12" xfId="33529" xr:uid="{00000000-0005-0000-0000-000008830000}"/>
    <cellStyle name="Notas 3 3 2 13" xfId="33530" xr:uid="{00000000-0005-0000-0000-000009830000}"/>
    <cellStyle name="Notas 3 3 2 14" xfId="33531" xr:uid="{00000000-0005-0000-0000-00000A830000}"/>
    <cellStyle name="Notas 3 3 2 2" xfId="33532" xr:uid="{00000000-0005-0000-0000-00000B830000}"/>
    <cellStyle name="Notas 3 3 2 2 2" xfId="33533" xr:uid="{00000000-0005-0000-0000-00000C830000}"/>
    <cellStyle name="Notas 3 3 2 2 2 2" xfId="33534" xr:uid="{00000000-0005-0000-0000-00000D830000}"/>
    <cellStyle name="Notas 3 3 2 2 3" xfId="33535" xr:uid="{00000000-0005-0000-0000-00000E830000}"/>
    <cellStyle name="Notas 3 3 2 2 4" xfId="33536" xr:uid="{00000000-0005-0000-0000-00000F830000}"/>
    <cellStyle name="Notas 3 3 2 2 5" xfId="33537" xr:uid="{00000000-0005-0000-0000-000010830000}"/>
    <cellStyle name="Notas 3 3 2 2 6" xfId="33538" xr:uid="{00000000-0005-0000-0000-000011830000}"/>
    <cellStyle name="Notas 3 3 2 2 7" xfId="33539" xr:uid="{00000000-0005-0000-0000-000012830000}"/>
    <cellStyle name="Notas 3 3 2 3" xfId="33540" xr:uid="{00000000-0005-0000-0000-000013830000}"/>
    <cellStyle name="Notas 3 3 2 3 2" xfId="33541" xr:uid="{00000000-0005-0000-0000-000014830000}"/>
    <cellStyle name="Notas 3 3 2 3 3" xfId="33542" xr:uid="{00000000-0005-0000-0000-000015830000}"/>
    <cellStyle name="Notas 3 3 2 3 4" xfId="33543" xr:uid="{00000000-0005-0000-0000-000016830000}"/>
    <cellStyle name="Notas 3 3 2 3 5" xfId="33544" xr:uid="{00000000-0005-0000-0000-000017830000}"/>
    <cellStyle name="Notas 3 3 2 3 6" xfId="33545" xr:uid="{00000000-0005-0000-0000-000018830000}"/>
    <cellStyle name="Notas 3 3 2 3 7" xfId="33546" xr:uid="{00000000-0005-0000-0000-000019830000}"/>
    <cellStyle name="Notas 3 3 2 4" xfId="33547" xr:uid="{00000000-0005-0000-0000-00001A830000}"/>
    <cellStyle name="Notas 3 3 2 4 2" xfId="33548" xr:uid="{00000000-0005-0000-0000-00001B830000}"/>
    <cellStyle name="Notas 3 3 2 4 3" xfId="33549" xr:uid="{00000000-0005-0000-0000-00001C830000}"/>
    <cellStyle name="Notas 3 3 2 4 4" xfId="33550" xr:uid="{00000000-0005-0000-0000-00001D830000}"/>
    <cellStyle name="Notas 3 3 2 4 5" xfId="33551" xr:uid="{00000000-0005-0000-0000-00001E830000}"/>
    <cellStyle name="Notas 3 3 2 4 6" xfId="33552" xr:uid="{00000000-0005-0000-0000-00001F830000}"/>
    <cellStyle name="Notas 3 3 2 4 7" xfId="33553" xr:uid="{00000000-0005-0000-0000-000020830000}"/>
    <cellStyle name="Notas 3 3 2 5" xfId="33554" xr:uid="{00000000-0005-0000-0000-000021830000}"/>
    <cellStyle name="Notas 3 3 2 5 2" xfId="33555" xr:uid="{00000000-0005-0000-0000-000022830000}"/>
    <cellStyle name="Notas 3 3 2 5 3" xfId="33556" xr:uid="{00000000-0005-0000-0000-000023830000}"/>
    <cellStyle name="Notas 3 3 2 5 4" xfId="33557" xr:uid="{00000000-0005-0000-0000-000024830000}"/>
    <cellStyle name="Notas 3 3 2 5 5" xfId="33558" xr:uid="{00000000-0005-0000-0000-000025830000}"/>
    <cellStyle name="Notas 3 3 2 5 6" xfId="33559" xr:uid="{00000000-0005-0000-0000-000026830000}"/>
    <cellStyle name="Notas 3 3 2 5 7" xfId="33560" xr:uid="{00000000-0005-0000-0000-000027830000}"/>
    <cellStyle name="Notas 3 3 2 6" xfId="33561" xr:uid="{00000000-0005-0000-0000-000028830000}"/>
    <cellStyle name="Notas 3 3 2 6 2" xfId="33562" xr:uid="{00000000-0005-0000-0000-000029830000}"/>
    <cellStyle name="Notas 3 3 2 6 3" xfId="33563" xr:uid="{00000000-0005-0000-0000-00002A830000}"/>
    <cellStyle name="Notas 3 3 2 6 4" xfId="33564" xr:uid="{00000000-0005-0000-0000-00002B830000}"/>
    <cellStyle name="Notas 3 3 2 6 5" xfId="33565" xr:uid="{00000000-0005-0000-0000-00002C830000}"/>
    <cellStyle name="Notas 3 3 2 6 6" xfId="33566" xr:uid="{00000000-0005-0000-0000-00002D830000}"/>
    <cellStyle name="Notas 3 3 2 6 7" xfId="33567" xr:uid="{00000000-0005-0000-0000-00002E830000}"/>
    <cellStyle name="Notas 3 3 2 7" xfId="33568" xr:uid="{00000000-0005-0000-0000-00002F830000}"/>
    <cellStyle name="Notas 3 3 2 7 2" xfId="33569" xr:uid="{00000000-0005-0000-0000-000030830000}"/>
    <cellStyle name="Notas 3 3 2 7 3" xfId="33570" xr:uid="{00000000-0005-0000-0000-000031830000}"/>
    <cellStyle name="Notas 3 3 2 7 4" xfId="33571" xr:uid="{00000000-0005-0000-0000-000032830000}"/>
    <cellStyle name="Notas 3 3 2 7 5" xfId="33572" xr:uid="{00000000-0005-0000-0000-000033830000}"/>
    <cellStyle name="Notas 3 3 2 7 6" xfId="33573" xr:uid="{00000000-0005-0000-0000-000034830000}"/>
    <cellStyle name="Notas 3 3 2 8" xfId="33574" xr:uid="{00000000-0005-0000-0000-000035830000}"/>
    <cellStyle name="Notas 3 3 2 8 2" xfId="33575" xr:uid="{00000000-0005-0000-0000-000036830000}"/>
    <cellStyle name="Notas 3 3 2 8 3" xfId="33576" xr:uid="{00000000-0005-0000-0000-000037830000}"/>
    <cellStyle name="Notas 3 3 2 8 4" xfId="33577" xr:uid="{00000000-0005-0000-0000-000038830000}"/>
    <cellStyle name="Notas 3 3 2 8 5" xfId="33578" xr:uid="{00000000-0005-0000-0000-000039830000}"/>
    <cellStyle name="Notas 3 3 2 8 6" xfId="33579" xr:uid="{00000000-0005-0000-0000-00003A830000}"/>
    <cellStyle name="Notas 3 3 2 9" xfId="33580" xr:uid="{00000000-0005-0000-0000-00003B830000}"/>
    <cellStyle name="Notas 3 3 3" xfId="33581" xr:uid="{00000000-0005-0000-0000-00003C830000}"/>
    <cellStyle name="Notas 3 3 3 2" xfId="33582" xr:uid="{00000000-0005-0000-0000-00003D830000}"/>
    <cellStyle name="Notas 3 3 3 2 2" xfId="33583" xr:uid="{00000000-0005-0000-0000-00003E830000}"/>
    <cellStyle name="Notas 3 3 3 3" xfId="33584" xr:uid="{00000000-0005-0000-0000-00003F830000}"/>
    <cellStyle name="Notas 3 3 3 3 2" xfId="33585" xr:uid="{00000000-0005-0000-0000-000040830000}"/>
    <cellStyle name="Notas 3 3 3 4" xfId="33586" xr:uid="{00000000-0005-0000-0000-000041830000}"/>
    <cellStyle name="Notas 3 3 3 5" xfId="33587" xr:uid="{00000000-0005-0000-0000-000042830000}"/>
    <cellStyle name="Notas 3 3 3 6" xfId="33588" xr:uid="{00000000-0005-0000-0000-000043830000}"/>
    <cellStyle name="Notas 3 3 3 7" xfId="33589" xr:uid="{00000000-0005-0000-0000-000044830000}"/>
    <cellStyle name="Notas 3 3 4" xfId="33590" xr:uid="{00000000-0005-0000-0000-000045830000}"/>
    <cellStyle name="Notas 3 3 4 2" xfId="33591" xr:uid="{00000000-0005-0000-0000-000046830000}"/>
    <cellStyle name="Notas 3 3 4 2 2" xfId="33592" xr:uid="{00000000-0005-0000-0000-000047830000}"/>
    <cellStyle name="Notas 3 3 4 3" xfId="33593" xr:uid="{00000000-0005-0000-0000-000048830000}"/>
    <cellStyle name="Notas 3 3 4 4" xfId="33594" xr:uid="{00000000-0005-0000-0000-000049830000}"/>
    <cellStyle name="Notas 3 3 4 5" xfId="33595" xr:uid="{00000000-0005-0000-0000-00004A830000}"/>
    <cellStyle name="Notas 3 3 4 6" xfId="33596" xr:uid="{00000000-0005-0000-0000-00004B830000}"/>
    <cellStyle name="Notas 3 3 4 7" xfId="33597" xr:uid="{00000000-0005-0000-0000-00004C830000}"/>
    <cellStyle name="Notas 3 3 5" xfId="33598" xr:uid="{00000000-0005-0000-0000-00004D830000}"/>
    <cellStyle name="Notas 3 3 5 2" xfId="33599" xr:uid="{00000000-0005-0000-0000-00004E830000}"/>
    <cellStyle name="Notas 3 3 5 3" xfId="33600" xr:uid="{00000000-0005-0000-0000-00004F830000}"/>
    <cellStyle name="Notas 3 3 5 4" xfId="33601" xr:uid="{00000000-0005-0000-0000-000050830000}"/>
    <cellStyle name="Notas 3 3 5 5" xfId="33602" xr:uid="{00000000-0005-0000-0000-000051830000}"/>
    <cellStyle name="Notas 3 3 5 6" xfId="33603" xr:uid="{00000000-0005-0000-0000-000052830000}"/>
    <cellStyle name="Notas 3 3 5 7" xfId="33604" xr:uid="{00000000-0005-0000-0000-000053830000}"/>
    <cellStyle name="Notas 3 3 6" xfId="33605" xr:uid="{00000000-0005-0000-0000-000054830000}"/>
    <cellStyle name="Notas 3 3 6 2" xfId="33606" xr:uid="{00000000-0005-0000-0000-000055830000}"/>
    <cellStyle name="Notas 3 3 6 3" xfId="33607" xr:uid="{00000000-0005-0000-0000-000056830000}"/>
    <cellStyle name="Notas 3 3 6 4" xfId="33608" xr:uid="{00000000-0005-0000-0000-000057830000}"/>
    <cellStyle name="Notas 3 3 6 5" xfId="33609" xr:uid="{00000000-0005-0000-0000-000058830000}"/>
    <cellStyle name="Notas 3 3 6 6" xfId="33610" xr:uid="{00000000-0005-0000-0000-000059830000}"/>
    <cellStyle name="Notas 3 3 6 7" xfId="33611" xr:uid="{00000000-0005-0000-0000-00005A830000}"/>
    <cellStyle name="Notas 3 3 7" xfId="33612" xr:uid="{00000000-0005-0000-0000-00005B830000}"/>
    <cellStyle name="Notas 3 3 7 2" xfId="33613" xr:uid="{00000000-0005-0000-0000-00005C830000}"/>
    <cellStyle name="Notas 3 3 7 3" xfId="33614" xr:uid="{00000000-0005-0000-0000-00005D830000}"/>
    <cellStyle name="Notas 3 3 7 4" xfId="33615" xr:uid="{00000000-0005-0000-0000-00005E830000}"/>
    <cellStyle name="Notas 3 3 7 5" xfId="33616" xr:uid="{00000000-0005-0000-0000-00005F830000}"/>
    <cellStyle name="Notas 3 3 7 6" xfId="33617" xr:uid="{00000000-0005-0000-0000-000060830000}"/>
    <cellStyle name="Notas 3 3 8" xfId="33618" xr:uid="{00000000-0005-0000-0000-000061830000}"/>
    <cellStyle name="Notas 3 3 8 2" xfId="33619" xr:uid="{00000000-0005-0000-0000-000062830000}"/>
    <cellStyle name="Notas 3 3 8 3" xfId="33620" xr:uid="{00000000-0005-0000-0000-000063830000}"/>
    <cellStyle name="Notas 3 3 8 4" xfId="33621" xr:uid="{00000000-0005-0000-0000-000064830000}"/>
    <cellStyle name="Notas 3 3 8 5" xfId="33622" xr:uid="{00000000-0005-0000-0000-000065830000}"/>
    <cellStyle name="Notas 3 3 8 6" xfId="33623" xr:uid="{00000000-0005-0000-0000-000066830000}"/>
    <cellStyle name="Notas 3 3 9" xfId="33624" xr:uid="{00000000-0005-0000-0000-000067830000}"/>
    <cellStyle name="Notas 3 3 9 2" xfId="33625" xr:uid="{00000000-0005-0000-0000-000068830000}"/>
    <cellStyle name="Notas 3 3 9 3" xfId="33626" xr:uid="{00000000-0005-0000-0000-000069830000}"/>
    <cellStyle name="Notas 3 3 9 4" xfId="33627" xr:uid="{00000000-0005-0000-0000-00006A830000}"/>
    <cellStyle name="Notas 3 3 9 5" xfId="33628" xr:uid="{00000000-0005-0000-0000-00006B830000}"/>
    <cellStyle name="Notas 3 3 9 6" xfId="33629" xr:uid="{00000000-0005-0000-0000-00006C830000}"/>
    <cellStyle name="Notas 3 30" xfId="33630" xr:uid="{00000000-0005-0000-0000-00006D830000}"/>
    <cellStyle name="Notas 3 30 2" xfId="33631" xr:uid="{00000000-0005-0000-0000-00006E830000}"/>
    <cellStyle name="Notas 3 30 2 2" xfId="33632" xr:uid="{00000000-0005-0000-0000-00006F830000}"/>
    <cellStyle name="Notas 3 30 2 2 2" xfId="33633" xr:uid="{00000000-0005-0000-0000-000070830000}"/>
    <cellStyle name="Notas 3 30 2 3" xfId="33634" xr:uid="{00000000-0005-0000-0000-000071830000}"/>
    <cellStyle name="Notas 3 30 2 4" xfId="33635" xr:uid="{00000000-0005-0000-0000-000072830000}"/>
    <cellStyle name="Notas 3 30 2 5" xfId="33636" xr:uid="{00000000-0005-0000-0000-000073830000}"/>
    <cellStyle name="Notas 3 30 2 6" xfId="33637" xr:uid="{00000000-0005-0000-0000-000074830000}"/>
    <cellStyle name="Notas 3 30 3" xfId="33638" xr:uid="{00000000-0005-0000-0000-000075830000}"/>
    <cellStyle name="Notas 3 30 3 2" xfId="33639" xr:uid="{00000000-0005-0000-0000-000076830000}"/>
    <cellStyle name="Notas 3 30 4" xfId="33640" xr:uid="{00000000-0005-0000-0000-000077830000}"/>
    <cellStyle name="Notas 3 30 4 2" xfId="33641" xr:uid="{00000000-0005-0000-0000-000078830000}"/>
    <cellStyle name="Notas 3 30 5" xfId="33642" xr:uid="{00000000-0005-0000-0000-000079830000}"/>
    <cellStyle name="Notas 3 31" xfId="33643" xr:uid="{00000000-0005-0000-0000-00007A830000}"/>
    <cellStyle name="Notas 3 31 2" xfId="33644" xr:uid="{00000000-0005-0000-0000-00007B830000}"/>
    <cellStyle name="Notas 3 31 2 2" xfId="33645" xr:uid="{00000000-0005-0000-0000-00007C830000}"/>
    <cellStyle name="Notas 3 31 2 2 2" xfId="33646" xr:uid="{00000000-0005-0000-0000-00007D830000}"/>
    <cellStyle name="Notas 3 31 2 3" xfId="33647" xr:uid="{00000000-0005-0000-0000-00007E830000}"/>
    <cellStyle name="Notas 3 31 2 4" xfId="33648" xr:uid="{00000000-0005-0000-0000-00007F830000}"/>
    <cellStyle name="Notas 3 31 2 5" xfId="33649" xr:uid="{00000000-0005-0000-0000-000080830000}"/>
    <cellStyle name="Notas 3 31 2 6" xfId="33650" xr:uid="{00000000-0005-0000-0000-000081830000}"/>
    <cellStyle name="Notas 3 31 3" xfId="33651" xr:uid="{00000000-0005-0000-0000-000082830000}"/>
    <cellStyle name="Notas 3 31 3 2" xfId="33652" xr:uid="{00000000-0005-0000-0000-000083830000}"/>
    <cellStyle name="Notas 3 31 4" xfId="33653" xr:uid="{00000000-0005-0000-0000-000084830000}"/>
    <cellStyle name="Notas 3 31 4 2" xfId="33654" xr:uid="{00000000-0005-0000-0000-000085830000}"/>
    <cellStyle name="Notas 3 31 5" xfId="33655" xr:uid="{00000000-0005-0000-0000-000086830000}"/>
    <cellStyle name="Notas 3 32" xfId="33656" xr:uid="{00000000-0005-0000-0000-000087830000}"/>
    <cellStyle name="Notas 3 32 2" xfId="33657" xr:uid="{00000000-0005-0000-0000-000088830000}"/>
    <cellStyle name="Notas 3 32 2 2" xfId="33658" xr:uid="{00000000-0005-0000-0000-000089830000}"/>
    <cellStyle name="Notas 3 32 2 2 2" xfId="33659" xr:uid="{00000000-0005-0000-0000-00008A830000}"/>
    <cellStyle name="Notas 3 32 2 3" xfId="33660" xr:uid="{00000000-0005-0000-0000-00008B830000}"/>
    <cellStyle name="Notas 3 32 2 4" xfId="33661" xr:uid="{00000000-0005-0000-0000-00008C830000}"/>
    <cellStyle name="Notas 3 32 2 5" xfId="33662" xr:uid="{00000000-0005-0000-0000-00008D830000}"/>
    <cellStyle name="Notas 3 32 2 6" xfId="33663" xr:uid="{00000000-0005-0000-0000-00008E830000}"/>
    <cellStyle name="Notas 3 32 3" xfId="33664" xr:uid="{00000000-0005-0000-0000-00008F830000}"/>
    <cellStyle name="Notas 3 32 3 2" xfId="33665" xr:uid="{00000000-0005-0000-0000-000090830000}"/>
    <cellStyle name="Notas 3 32 4" xfId="33666" xr:uid="{00000000-0005-0000-0000-000091830000}"/>
    <cellStyle name="Notas 3 32 4 2" xfId="33667" xr:uid="{00000000-0005-0000-0000-000092830000}"/>
    <cellStyle name="Notas 3 32 5" xfId="33668" xr:uid="{00000000-0005-0000-0000-000093830000}"/>
    <cellStyle name="Notas 3 33" xfId="33669" xr:uid="{00000000-0005-0000-0000-000094830000}"/>
    <cellStyle name="Notas 3 33 2" xfId="33670" xr:uid="{00000000-0005-0000-0000-000095830000}"/>
    <cellStyle name="Notas 3 33 2 2" xfId="33671" xr:uid="{00000000-0005-0000-0000-000096830000}"/>
    <cellStyle name="Notas 3 33 2 2 2" xfId="33672" xr:uid="{00000000-0005-0000-0000-000097830000}"/>
    <cellStyle name="Notas 3 33 2 3" xfId="33673" xr:uid="{00000000-0005-0000-0000-000098830000}"/>
    <cellStyle name="Notas 3 33 2 4" xfId="33674" xr:uid="{00000000-0005-0000-0000-000099830000}"/>
    <cellStyle name="Notas 3 33 2 5" xfId="33675" xr:uid="{00000000-0005-0000-0000-00009A830000}"/>
    <cellStyle name="Notas 3 33 2 6" xfId="33676" xr:uid="{00000000-0005-0000-0000-00009B830000}"/>
    <cellStyle name="Notas 3 33 3" xfId="33677" xr:uid="{00000000-0005-0000-0000-00009C830000}"/>
    <cellStyle name="Notas 3 33 3 2" xfId="33678" xr:uid="{00000000-0005-0000-0000-00009D830000}"/>
    <cellStyle name="Notas 3 33 4" xfId="33679" xr:uid="{00000000-0005-0000-0000-00009E830000}"/>
    <cellStyle name="Notas 3 33 4 2" xfId="33680" xr:uid="{00000000-0005-0000-0000-00009F830000}"/>
    <cellStyle name="Notas 3 33 5" xfId="33681" xr:uid="{00000000-0005-0000-0000-0000A0830000}"/>
    <cellStyle name="Notas 3 34" xfId="33682" xr:uid="{00000000-0005-0000-0000-0000A1830000}"/>
    <cellStyle name="Notas 3 34 2" xfId="33683" xr:uid="{00000000-0005-0000-0000-0000A2830000}"/>
    <cellStyle name="Notas 3 34 2 2" xfId="33684" xr:uid="{00000000-0005-0000-0000-0000A3830000}"/>
    <cellStyle name="Notas 3 34 2 2 2" xfId="33685" xr:uid="{00000000-0005-0000-0000-0000A4830000}"/>
    <cellStyle name="Notas 3 34 2 3" xfId="33686" xr:uid="{00000000-0005-0000-0000-0000A5830000}"/>
    <cellStyle name="Notas 3 34 2 4" xfId="33687" xr:uid="{00000000-0005-0000-0000-0000A6830000}"/>
    <cellStyle name="Notas 3 34 2 5" xfId="33688" xr:uid="{00000000-0005-0000-0000-0000A7830000}"/>
    <cellStyle name="Notas 3 34 2 6" xfId="33689" xr:uid="{00000000-0005-0000-0000-0000A8830000}"/>
    <cellStyle name="Notas 3 34 3" xfId="33690" xr:uid="{00000000-0005-0000-0000-0000A9830000}"/>
    <cellStyle name="Notas 3 34 3 2" xfId="33691" xr:uid="{00000000-0005-0000-0000-0000AA830000}"/>
    <cellStyle name="Notas 3 34 4" xfId="33692" xr:uid="{00000000-0005-0000-0000-0000AB830000}"/>
    <cellStyle name="Notas 3 34 4 2" xfId="33693" xr:uid="{00000000-0005-0000-0000-0000AC830000}"/>
    <cellStyle name="Notas 3 34 5" xfId="33694" xr:uid="{00000000-0005-0000-0000-0000AD830000}"/>
    <cellStyle name="Notas 3 35" xfId="33695" xr:uid="{00000000-0005-0000-0000-0000AE830000}"/>
    <cellStyle name="Notas 3 35 2" xfId="33696" xr:uid="{00000000-0005-0000-0000-0000AF830000}"/>
    <cellStyle name="Notas 3 35 2 2" xfId="33697" xr:uid="{00000000-0005-0000-0000-0000B0830000}"/>
    <cellStyle name="Notas 3 35 2 2 2" xfId="33698" xr:uid="{00000000-0005-0000-0000-0000B1830000}"/>
    <cellStyle name="Notas 3 35 2 3" xfId="33699" xr:uid="{00000000-0005-0000-0000-0000B2830000}"/>
    <cellStyle name="Notas 3 35 2 4" xfId="33700" xr:uid="{00000000-0005-0000-0000-0000B3830000}"/>
    <cellStyle name="Notas 3 35 2 5" xfId="33701" xr:uid="{00000000-0005-0000-0000-0000B4830000}"/>
    <cellStyle name="Notas 3 35 2 6" xfId="33702" xr:uid="{00000000-0005-0000-0000-0000B5830000}"/>
    <cellStyle name="Notas 3 35 3" xfId="33703" xr:uid="{00000000-0005-0000-0000-0000B6830000}"/>
    <cellStyle name="Notas 3 35 3 2" xfId="33704" xr:uid="{00000000-0005-0000-0000-0000B7830000}"/>
    <cellStyle name="Notas 3 35 4" xfId="33705" xr:uid="{00000000-0005-0000-0000-0000B8830000}"/>
    <cellStyle name="Notas 3 35 4 2" xfId="33706" xr:uid="{00000000-0005-0000-0000-0000B9830000}"/>
    <cellStyle name="Notas 3 35 5" xfId="33707" xr:uid="{00000000-0005-0000-0000-0000BA830000}"/>
    <cellStyle name="Notas 3 36" xfId="33708" xr:uid="{00000000-0005-0000-0000-0000BB830000}"/>
    <cellStyle name="Notas 3 36 2" xfId="33709" xr:uid="{00000000-0005-0000-0000-0000BC830000}"/>
    <cellStyle name="Notas 3 36 2 2" xfId="33710" xr:uid="{00000000-0005-0000-0000-0000BD830000}"/>
    <cellStyle name="Notas 3 36 2 2 2" xfId="33711" xr:uid="{00000000-0005-0000-0000-0000BE830000}"/>
    <cellStyle name="Notas 3 36 2 3" xfId="33712" xr:uid="{00000000-0005-0000-0000-0000BF830000}"/>
    <cellStyle name="Notas 3 36 2 4" xfId="33713" xr:uid="{00000000-0005-0000-0000-0000C0830000}"/>
    <cellStyle name="Notas 3 36 2 5" xfId="33714" xr:uid="{00000000-0005-0000-0000-0000C1830000}"/>
    <cellStyle name="Notas 3 36 2 6" xfId="33715" xr:uid="{00000000-0005-0000-0000-0000C2830000}"/>
    <cellStyle name="Notas 3 36 3" xfId="33716" xr:uid="{00000000-0005-0000-0000-0000C3830000}"/>
    <cellStyle name="Notas 3 36 3 2" xfId="33717" xr:uid="{00000000-0005-0000-0000-0000C4830000}"/>
    <cellStyle name="Notas 3 36 4" xfId="33718" xr:uid="{00000000-0005-0000-0000-0000C5830000}"/>
    <cellStyle name="Notas 3 36 4 2" xfId="33719" xr:uid="{00000000-0005-0000-0000-0000C6830000}"/>
    <cellStyle name="Notas 3 36 5" xfId="33720" xr:uid="{00000000-0005-0000-0000-0000C7830000}"/>
    <cellStyle name="Notas 3 37" xfId="33721" xr:uid="{00000000-0005-0000-0000-0000C8830000}"/>
    <cellStyle name="Notas 3 37 2" xfId="33722" xr:uid="{00000000-0005-0000-0000-0000C9830000}"/>
    <cellStyle name="Notas 3 37 2 2" xfId="33723" xr:uid="{00000000-0005-0000-0000-0000CA830000}"/>
    <cellStyle name="Notas 3 37 2 2 2" xfId="33724" xr:uid="{00000000-0005-0000-0000-0000CB830000}"/>
    <cellStyle name="Notas 3 37 2 3" xfId="33725" xr:uid="{00000000-0005-0000-0000-0000CC830000}"/>
    <cellStyle name="Notas 3 37 2 4" xfId="33726" xr:uid="{00000000-0005-0000-0000-0000CD830000}"/>
    <cellStyle name="Notas 3 37 2 5" xfId="33727" xr:uid="{00000000-0005-0000-0000-0000CE830000}"/>
    <cellStyle name="Notas 3 37 2 6" xfId="33728" xr:uid="{00000000-0005-0000-0000-0000CF830000}"/>
    <cellStyle name="Notas 3 37 3" xfId="33729" xr:uid="{00000000-0005-0000-0000-0000D0830000}"/>
    <cellStyle name="Notas 3 37 3 2" xfId="33730" xr:uid="{00000000-0005-0000-0000-0000D1830000}"/>
    <cellStyle name="Notas 3 37 4" xfId="33731" xr:uid="{00000000-0005-0000-0000-0000D2830000}"/>
    <cellStyle name="Notas 3 37 4 2" xfId="33732" xr:uid="{00000000-0005-0000-0000-0000D3830000}"/>
    <cellStyle name="Notas 3 37 5" xfId="33733" xr:uid="{00000000-0005-0000-0000-0000D4830000}"/>
    <cellStyle name="Notas 3 38" xfId="33734" xr:uid="{00000000-0005-0000-0000-0000D5830000}"/>
    <cellStyle name="Notas 3 38 2" xfId="33735" xr:uid="{00000000-0005-0000-0000-0000D6830000}"/>
    <cellStyle name="Notas 3 38 2 2" xfId="33736" xr:uid="{00000000-0005-0000-0000-0000D7830000}"/>
    <cellStyle name="Notas 3 38 2 2 2" xfId="33737" xr:uid="{00000000-0005-0000-0000-0000D8830000}"/>
    <cellStyle name="Notas 3 38 2 3" xfId="33738" xr:uid="{00000000-0005-0000-0000-0000D9830000}"/>
    <cellStyle name="Notas 3 38 2 4" xfId="33739" xr:uid="{00000000-0005-0000-0000-0000DA830000}"/>
    <cellStyle name="Notas 3 38 2 5" xfId="33740" xr:uid="{00000000-0005-0000-0000-0000DB830000}"/>
    <cellStyle name="Notas 3 38 2 6" xfId="33741" xr:uid="{00000000-0005-0000-0000-0000DC830000}"/>
    <cellStyle name="Notas 3 38 3" xfId="33742" xr:uid="{00000000-0005-0000-0000-0000DD830000}"/>
    <cellStyle name="Notas 3 38 3 2" xfId="33743" xr:uid="{00000000-0005-0000-0000-0000DE830000}"/>
    <cellStyle name="Notas 3 38 4" xfId="33744" xr:uid="{00000000-0005-0000-0000-0000DF830000}"/>
    <cellStyle name="Notas 3 38 4 2" xfId="33745" xr:uid="{00000000-0005-0000-0000-0000E0830000}"/>
    <cellStyle name="Notas 3 38 5" xfId="33746" xr:uid="{00000000-0005-0000-0000-0000E1830000}"/>
    <cellStyle name="Notas 3 39" xfId="33747" xr:uid="{00000000-0005-0000-0000-0000E2830000}"/>
    <cellStyle name="Notas 3 39 2" xfId="33748" xr:uid="{00000000-0005-0000-0000-0000E3830000}"/>
    <cellStyle name="Notas 3 39 2 2" xfId="33749" xr:uid="{00000000-0005-0000-0000-0000E4830000}"/>
    <cellStyle name="Notas 3 39 2 2 2" xfId="33750" xr:uid="{00000000-0005-0000-0000-0000E5830000}"/>
    <cellStyle name="Notas 3 39 2 3" xfId="33751" xr:uid="{00000000-0005-0000-0000-0000E6830000}"/>
    <cellStyle name="Notas 3 39 2 4" xfId="33752" xr:uid="{00000000-0005-0000-0000-0000E7830000}"/>
    <cellStyle name="Notas 3 39 2 5" xfId="33753" xr:uid="{00000000-0005-0000-0000-0000E8830000}"/>
    <cellStyle name="Notas 3 39 2 6" xfId="33754" xr:uid="{00000000-0005-0000-0000-0000E9830000}"/>
    <cellStyle name="Notas 3 39 3" xfId="33755" xr:uid="{00000000-0005-0000-0000-0000EA830000}"/>
    <cellStyle name="Notas 3 39 3 2" xfId="33756" xr:uid="{00000000-0005-0000-0000-0000EB830000}"/>
    <cellStyle name="Notas 3 39 4" xfId="33757" xr:uid="{00000000-0005-0000-0000-0000EC830000}"/>
    <cellStyle name="Notas 3 39 4 2" xfId="33758" xr:uid="{00000000-0005-0000-0000-0000ED830000}"/>
    <cellStyle name="Notas 3 39 5" xfId="33759" xr:uid="{00000000-0005-0000-0000-0000EE830000}"/>
    <cellStyle name="Notas 3 4" xfId="33760" xr:uid="{00000000-0005-0000-0000-0000EF830000}"/>
    <cellStyle name="Notas 3 4 10" xfId="33761" xr:uid="{00000000-0005-0000-0000-0000F0830000}"/>
    <cellStyle name="Notas 3 4 11" xfId="33762" xr:uid="{00000000-0005-0000-0000-0000F1830000}"/>
    <cellStyle name="Notas 3 4 12" xfId="33763" xr:uid="{00000000-0005-0000-0000-0000F2830000}"/>
    <cellStyle name="Notas 3 4 13" xfId="33764" xr:uid="{00000000-0005-0000-0000-0000F3830000}"/>
    <cellStyle name="Notas 3 4 14" xfId="33765" xr:uid="{00000000-0005-0000-0000-0000F4830000}"/>
    <cellStyle name="Notas 3 4 2" xfId="33766" xr:uid="{00000000-0005-0000-0000-0000F5830000}"/>
    <cellStyle name="Notas 3 4 2 2" xfId="33767" xr:uid="{00000000-0005-0000-0000-0000F6830000}"/>
    <cellStyle name="Notas 3 4 2 2 2" xfId="33768" xr:uid="{00000000-0005-0000-0000-0000F7830000}"/>
    <cellStyle name="Notas 3 4 2 2 3" xfId="33769" xr:uid="{00000000-0005-0000-0000-0000F8830000}"/>
    <cellStyle name="Notas 3 4 2 3" xfId="33770" xr:uid="{00000000-0005-0000-0000-0000F9830000}"/>
    <cellStyle name="Notas 3 4 2 3 2" xfId="33771" xr:uid="{00000000-0005-0000-0000-0000FA830000}"/>
    <cellStyle name="Notas 3 4 2 4" xfId="33772" xr:uid="{00000000-0005-0000-0000-0000FB830000}"/>
    <cellStyle name="Notas 3 4 2 4 2" xfId="33773" xr:uid="{00000000-0005-0000-0000-0000FC830000}"/>
    <cellStyle name="Notas 3 4 2 5" xfId="33774" xr:uid="{00000000-0005-0000-0000-0000FD830000}"/>
    <cellStyle name="Notas 3 4 2 5 2" xfId="33775" xr:uid="{00000000-0005-0000-0000-0000FE830000}"/>
    <cellStyle name="Notas 3 4 2 6" xfId="33776" xr:uid="{00000000-0005-0000-0000-0000FF830000}"/>
    <cellStyle name="Notas 3 4 2 6 2" xfId="33777" xr:uid="{00000000-0005-0000-0000-000000840000}"/>
    <cellStyle name="Notas 3 4 2 7" xfId="33778" xr:uid="{00000000-0005-0000-0000-000001840000}"/>
    <cellStyle name="Notas 3 4 3" xfId="33779" xr:uid="{00000000-0005-0000-0000-000002840000}"/>
    <cellStyle name="Notas 3 4 3 2" xfId="33780" xr:uid="{00000000-0005-0000-0000-000003840000}"/>
    <cellStyle name="Notas 3 4 3 2 2" xfId="33781" xr:uid="{00000000-0005-0000-0000-000004840000}"/>
    <cellStyle name="Notas 3 4 3 3" xfId="33782" xr:uid="{00000000-0005-0000-0000-000005840000}"/>
    <cellStyle name="Notas 3 4 3 4" xfId="33783" xr:uid="{00000000-0005-0000-0000-000006840000}"/>
    <cellStyle name="Notas 3 4 3 5" xfId="33784" xr:uid="{00000000-0005-0000-0000-000007840000}"/>
    <cellStyle name="Notas 3 4 3 6" xfId="33785" xr:uid="{00000000-0005-0000-0000-000008840000}"/>
    <cellStyle name="Notas 3 4 3 7" xfId="33786" xr:uid="{00000000-0005-0000-0000-000009840000}"/>
    <cellStyle name="Notas 3 4 4" xfId="33787" xr:uid="{00000000-0005-0000-0000-00000A840000}"/>
    <cellStyle name="Notas 3 4 4 2" xfId="33788" xr:uid="{00000000-0005-0000-0000-00000B840000}"/>
    <cellStyle name="Notas 3 4 4 2 2" xfId="33789" xr:uid="{00000000-0005-0000-0000-00000C840000}"/>
    <cellStyle name="Notas 3 4 4 3" xfId="33790" xr:uid="{00000000-0005-0000-0000-00000D840000}"/>
    <cellStyle name="Notas 3 4 4 4" xfId="33791" xr:uid="{00000000-0005-0000-0000-00000E840000}"/>
    <cellStyle name="Notas 3 4 4 5" xfId="33792" xr:uid="{00000000-0005-0000-0000-00000F840000}"/>
    <cellStyle name="Notas 3 4 4 6" xfId="33793" xr:uid="{00000000-0005-0000-0000-000010840000}"/>
    <cellStyle name="Notas 3 4 4 7" xfId="33794" xr:uid="{00000000-0005-0000-0000-000011840000}"/>
    <cellStyle name="Notas 3 4 5" xfId="33795" xr:uid="{00000000-0005-0000-0000-000012840000}"/>
    <cellStyle name="Notas 3 4 5 2" xfId="33796" xr:uid="{00000000-0005-0000-0000-000013840000}"/>
    <cellStyle name="Notas 3 4 5 3" xfId="33797" xr:uid="{00000000-0005-0000-0000-000014840000}"/>
    <cellStyle name="Notas 3 4 5 4" xfId="33798" xr:uid="{00000000-0005-0000-0000-000015840000}"/>
    <cellStyle name="Notas 3 4 5 5" xfId="33799" xr:uid="{00000000-0005-0000-0000-000016840000}"/>
    <cellStyle name="Notas 3 4 5 6" xfId="33800" xr:uid="{00000000-0005-0000-0000-000017840000}"/>
    <cellStyle name="Notas 3 4 5 7" xfId="33801" xr:uid="{00000000-0005-0000-0000-000018840000}"/>
    <cellStyle name="Notas 3 4 6" xfId="33802" xr:uid="{00000000-0005-0000-0000-000019840000}"/>
    <cellStyle name="Notas 3 4 6 2" xfId="33803" xr:uid="{00000000-0005-0000-0000-00001A840000}"/>
    <cellStyle name="Notas 3 4 6 3" xfId="33804" xr:uid="{00000000-0005-0000-0000-00001B840000}"/>
    <cellStyle name="Notas 3 4 6 4" xfId="33805" xr:uid="{00000000-0005-0000-0000-00001C840000}"/>
    <cellStyle name="Notas 3 4 6 5" xfId="33806" xr:uid="{00000000-0005-0000-0000-00001D840000}"/>
    <cellStyle name="Notas 3 4 6 6" xfId="33807" xr:uid="{00000000-0005-0000-0000-00001E840000}"/>
    <cellStyle name="Notas 3 4 6 7" xfId="33808" xr:uid="{00000000-0005-0000-0000-00001F840000}"/>
    <cellStyle name="Notas 3 4 7" xfId="33809" xr:uid="{00000000-0005-0000-0000-000020840000}"/>
    <cellStyle name="Notas 3 4 7 2" xfId="33810" xr:uid="{00000000-0005-0000-0000-000021840000}"/>
    <cellStyle name="Notas 3 4 7 3" xfId="33811" xr:uid="{00000000-0005-0000-0000-000022840000}"/>
    <cellStyle name="Notas 3 4 7 4" xfId="33812" xr:uid="{00000000-0005-0000-0000-000023840000}"/>
    <cellStyle name="Notas 3 4 7 5" xfId="33813" xr:uid="{00000000-0005-0000-0000-000024840000}"/>
    <cellStyle name="Notas 3 4 7 6" xfId="33814" xr:uid="{00000000-0005-0000-0000-000025840000}"/>
    <cellStyle name="Notas 3 4 8" xfId="33815" xr:uid="{00000000-0005-0000-0000-000026840000}"/>
    <cellStyle name="Notas 3 4 8 2" xfId="33816" xr:uid="{00000000-0005-0000-0000-000027840000}"/>
    <cellStyle name="Notas 3 4 8 3" xfId="33817" xr:uid="{00000000-0005-0000-0000-000028840000}"/>
    <cellStyle name="Notas 3 4 8 4" xfId="33818" xr:uid="{00000000-0005-0000-0000-000029840000}"/>
    <cellStyle name="Notas 3 4 8 5" xfId="33819" xr:uid="{00000000-0005-0000-0000-00002A840000}"/>
    <cellStyle name="Notas 3 4 8 6" xfId="33820" xr:uid="{00000000-0005-0000-0000-00002B840000}"/>
    <cellStyle name="Notas 3 4 9" xfId="33821" xr:uid="{00000000-0005-0000-0000-00002C840000}"/>
    <cellStyle name="Notas 3 40" xfId="33822" xr:uid="{00000000-0005-0000-0000-00002D840000}"/>
    <cellStyle name="Notas 3 40 2" xfId="33823" xr:uid="{00000000-0005-0000-0000-00002E840000}"/>
    <cellStyle name="Notas 3 40 2 2" xfId="33824" xr:uid="{00000000-0005-0000-0000-00002F840000}"/>
    <cellStyle name="Notas 3 40 2 2 2" xfId="33825" xr:uid="{00000000-0005-0000-0000-000030840000}"/>
    <cellStyle name="Notas 3 40 2 3" xfId="33826" xr:uid="{00000000-0005-0000-0000-000031840000}"/>
    <cellStyle name="Notas 3 40 2 4" xfId="33827" xr:uid="{00000000-0005-0000-0000-000032840000}"/>
    <cellStyle name="Notas 3 40 2 5" xfId="33828" xr:uid="{00000000-0005-0000-0000-000033840000}"/>
    <cellStyle name="Notas 3 40 2 6" xfId="33829" xr:uid="{00000000-0005-0000-0000-000034840000}"/>
    <cellStyle name="Notas 3 40 3" xfId="33830" xr:uid="{00000000-0005-0000-0000-000035840000}"/>
    <cellStyle name="Notas 3 40 3 2" xfId="33831" xr:uid="{00000000-0005-0000-0000-000036840000}"/>
    <cellStyle name="Notas 3 40 4" xfId="33832" xr:uid="{00000000-0005-0000-0000-000037840000}"/>
    <cellStyle name="Notas 3 40 4 2" xfId="33833" xr:uid="{00000000-0005-0000-0000-000038840000}"/>
    <cellStyle name="Notas 3 40 5" xfId="33834" xr:uid="{00000000-0005-0000-0000-000039840000}"/>
    <cellStyle name="Notas 3 41" xfId="33835" xr:uid="{00000000-0005-0000-0000-00003A840000}"/>
    <cellStyle name="Notas 3 41 2" xfId="33836" xr:uid="{00000000-0005-0000-0000-00003B840000}"/>
    <cellStyle name="Notas 3 41 2 2" xfId="33837" xr:uid="{00000000-0005-0000-0000-00003C840000}"/>
    <cellStyle name="Notas 3 41 2 2 2" xfId="33838" xr:uid="{00000000-0005-0000-0000-00003D840000}"/>
    <cellStyle name="Notas 3 41 2 3" xfId="33839" xr:uid="{00000000-0005-0000-0000-00003E840000}"/>
    <cellStyle name="Notas 3 41 2 4" xfId="33840" xr:uid="{00000000-0005-0000-0000-00003F840000}"/>
    <cellStyle name="Notas 3 41 2 5" xfId="33841" xr:uid="{00000000-0005-0000-0000-000040840000}"/>
    <cellStyle name="Notas 3 41 2 6" xfId="33842" xr:uid="{00000000-0005-0000-0000-000041840000}"/>
    <cellStyle name="Notas 3 41 3" xfId="33843" xr:uid="{00000000-0005-0000-0000-000042840000}"/>
    <cellStyle name="Notas 3 41 3 2" xfId="33844" xr:uid="{00000000-0005-0000-0000-000043840000}"/>
    <cellStyle name="Notas 3 41 4" xfId="33845" xr:uid="{00000000-0005-0000-0000-000044840000}"/>
    <cellStyle name="Notas 3 41 4 2" xfId="33846" xr:uid="{00000000-0005-0000-0000-000045840000}"/>
    <cellStyle name="Notas 3 41 5" xfId="33847" xr:uid="{00000000-0005-0000-0000-000046840000}"/>
    <cellStyle name="Notas 3 42" xfId="33848" xr:uid="{00000000-0005-0000-0000-000047840000}"/>
    <cellStyle name="Notas 3 42 2" xfId="33849" xr:uid="{00000000-0005-0000-0000-000048840000}"/>
    <cellStyle name="Notas 3 42 2 2" xfId="33850" xr:uid="{00000000-0005-0000-0000-000049840000}"/>
    <cellStyle name="Notas 3 42 2 2 2" xfId="33851" xr:uid="{00000000-0005-0000-0000-00004A840000}"/>
    <cellStyle name="Notas 3 42 2 3" xfId="33852" xr:uid="{00000000-0005-0000-0000-00004B840000}"/>
    <cellStyle name="Notas 3 42 2 4" xfId="33853" xr:uid="{00000000-0005-0000-0000-00004C840000}"/>
    <cellStyle name="Notas 3 42 2 5" xfId="33854" xr:uid="{00000000-0005-0000-0000-00004D840000}"/>
    <cellStyle name="Notas 3 42 2 6" xfId="33855" xr:uid="{00000000-0005-0000-0000-00004E840000}"/>
    <cellStyle name="Notas 3 42 3" xfId="33856" xr:uid="{00000000-0005-0000-0000-00004F840000}"/>
    <cellStyle name="Notas 3 42 3 2" xfId="33857" xr:uid="{00000000-0005-0000-0000-000050840000}"/>
    <cellStyle name="Notas 3 42 4" xfId="33858" xr:uid="{00000000-0005-0000-0000-000051840000}"/>
    <cellStyle name="Notas 3 42 4 2" xfId="33859" xr:uid="{00000000-0005-0000-0000-000052840000}"/>
    <cellStyle name="Notas 3 42 5" xfId="33860" xr:uid="{00000000-0005-0000-0000-000053840000}"/>
    <cellStyle name="Notas 3 43" xfId="33861" xr:uid="{00000000-0005-0000-0000-000054840000}"/>
    <cellStyle name="Notas 3 43 2" xfId="33862" xr:uid="{00000000-0005-0000-0000-000055840000}"/>
    <cellStyle name="Notas 3 43 2 2" xfId="33863" xr:uid="{00000000-0005-0000-0000-000056840000}"/>
    <cellStyle name="Notas 3 43 2 2 2" xfId="33864" xr:uid="{00000000-0005-0000-0000-000057840000}"/>
    <cellStyle name="Notas 3 43 2 3" xfId="33865" xr:uid="{00000000-0005-0000-0000-000058840000}"/>
    <cellStyle name="Notas 3 43 2 4" xfId="33866" xr:uid="{00000000-0005-0000-0000-000059840000}"/>
    <cellStyle name="Notas 3 43 2 5" xfId="33867" xr:uid="{00000000-0005-0000-0000-00005A840000}"/>
    <cellStyle name="Notas 3 43 2 6" xfId="33868" xr:uid="{00000000-0005-0000-0000-00005B840000}"/>
    <cellStyle name="Notas 3 43 3" xfId="33869" xr:uid="{00000000-0005-0000-0000-00005C840000}"/>
    <cellStyle name="Notas 3 43 3 2" xfId="33870" xr:uid="{00000000-0005-0000-0000-00005D840000}"/>
    <cellStyle name="Notas 3 43 4" xfId="33871" xr:uid="{00000000-0005-0000-0000-00005E840000}"/>
    <cellStyle name="Notas 3 43 4 2" xfId="33872" xr:uid="{00000000-0005-0000-0000-00005F840000}"/>
    <cellStyle name="Notas 3 43 5" xfId="33873" xr:uid="{00000000-0005-0000-0000-000060840000}"/>
    <cellStyle name="Notas 3 44" xfId="33874" xr:uid="{00000000-0005-0000-0000-000061840000}"/>
    <cellStyle name="Notas 3 44 2" xfId="33875" xr:uid="{00000000-0005-0000-0000-000062840000}"/>
    <cellStyle name="Notas 3 44 2 2" xfId="33876" xr:uid="{00000000-0005-0000-0000-000063840000}"/>
    <cellStyle name="Notas 3 44 2 2 2" xfId="33877" xr:uid="{00000000-0005-0000-0000-000064840000}"/>
    <cellStyle name="Notas 3 44 2 3" xfId="33878" xr:uid="{00000000-0005-0000-0000-000065840000}"/>
    <cellStyle name="Notas 3 44 2 4" xfId="33879" xr:uid="{00000000-0005-0000-0000-000066840000}"/>
    <cellStyle name="Notas 3 44 2 5" xfId="33880" xr:uid="{00000000-0005-0000-0000-000067840000}"/>
    <cellStyle name="Notas 3 44 2 6" xfId="33881" xr:uid="{00000000-0005-0000-0000-000068840000}"/>
    <cellStyle name="Notas 3 44 3" xfId="33882" xr:uid="{00000000-0005-0000-0000-000069840000}"/>
    <cellStyle name="Notas 3 44 3 2" xfId="33883" xr:uid="{00000000-0005-0000-0000-00006A840000}"/>
    <cellStyle name="Notas 3 44 4" xfId="33884" xr:uid="{00000000-0005-0000-0000-00006B840000}"/>
    <cellStyle name="Notas 3 44 4 2" xfId="33885" xr:uid="{00000000-0005-0000-0000-00006C840000}"/>
    <cellStyle name="Notas 3 44 5" xfId="33886" xr:uid="{00000000-0005-0000-0000-00006D840000}"/>
    <cellStyle name="Notas 3 45" xfId="33887" xr:uid="{00000000-0005-0000-0000-00006E840000}"/>
    <cellStyle name="Notas 3 45 2" xfId="33888" xr:uid="{00000000-0005-0000-0000-00006F840000}"/>
    <cellStyle name="Notas 3 45 2 2" xfId="33889" xr:uid="{00000000-0005-0000-0000-000070840000}"/>
    <cellStyle name="Notas 3 45 2 2 2" xfId="33890" xr:uid="{00000000-0005-0000-0000-000071840000}"/>
    <cellStyle name="Notas 3 45 2 3" xfId="33891" xr:uid="{00000000-0005-0000-0000-000072840000}"/>
    <cellStyle name="Notas 3 45 2 4" xfId="33892" xr:uid="{00000000-0005-0000-0000-000073840000}"/>
    <cellStyle name="Notas 3 45 2 5" xfId="33893" xr:uid="{00000000-0005-0000-0000-000074840000}"/>
    <cellStyle name="Notas 3 45 2 6" xfId="33894" xr:uid="{00000000-0005-0000-0000-000075840000}"/>
    <cellStyle name="Notas 3 45 3" xfId="33895" xr:uid="{00000000-0005-0000-0000-000076840000}"/>
    <cellStyle name="Notas 3 45 3 2" xfId="33896" xr:uid="{00000000-0005-0000-0000-000077840000}"/>
    <cellStyle name="Notas 3 45 4" xfId="33897" xr:uid="{00000000-0005-0000-0000-000078840000}"/>
    <cellStyle name="Notas 3 45 4 2" xfId="33898" xr:uid="{00000000-0005-0000-0000-000079840000}"/>
    <cellStyle name="Notas 3 45 5" xfId="33899" xr:uid="{00000000-0005-0000-0000-00007A840000}"/>
    <cellStyle name="Notas 3 46" xfId="33900" xr:uid="{00000000-0005-0000-0000-00007B840000}"/>
    <cellStyle name="Notas 3 46 2" xfId="33901" xr:uid="{00000000-0005-0000-0000-00007C840000}"/>
    <cellStyle name="Notas 3 46 2 2" xfId="33902" xr:uid="{00000000-0005-0000-0000-00007D840000}"/>
    <cellStyle name="Notas 3 46 2 2 2" xfId="33903" xr:uid="{00000000-0005-0000-0000-00007E840000}"/>
    <cellStyle name="Notas 3 46 2 3" xfId="33904" xr:uid="{00000000-0005-0000-0000-00007F840000}"/>
    <cellStyle name="Notas 3 46 2 4" xfId="33905" xr:uid="{00000000-0005-0000-0000-000080840000}"/>
    <cellStyle name="Notas 3 46 2 5" xfId="33906" xr:uid="{00000000-0005-0000-0000-000081840000}"/>
    <cellStyle name="Notas 3 46 2 6" xfId="33907" xr:uid="{00000000-0005-0000-0000-000082840000}"/>
    <cellStyle name="Notas 3 46 3" xfId="33908" xr:uid="{00000000-0005-0000-0000-000083840000}"/>
    <cellStyle name="Notas 3 46 3 2" xfId="33909" xr:uid="{00000000-0005-0000-0000-000084840000}"/>
    <cellStyle name="Notas 3 46 4" xfId="33910" xr:uid="{00000000-0005-0000-0000-000085840000}"/>
    <cellStyle name="Notas 3 46 4 2" xfId="33911" xr:uid="{00000000-0005-0000-0000-000086840000}"/>
    <cellStyle name="Notas 3 46 5" xfId="33912" xr:uid="{00000000-0005-0000-0000-000087840000}"/>
    <cellStyle name="Notas 3 47" xfId="33913" xr:uid="{00000000-0005-0000-0000-000088840000}"/>
    <cellStyle name="Notas 3 47 2" xfId="33914" xr:uid="{00000000-0005-0000-0000-000089840000}"/>
    <cellStyle name="Notas 3 47 2 2" xfId="33915" xr:uid="{00000000-0005-0000-0000-00008A840000}"/>
    <cellStyle name="Notas 3 47 2 2 2" xfId="33916" xr:uid="{00000000-0005-0000-0000-00008B840000}"/>
    <cellStyle name="Notas 3 47 2 3" xfId="33917" xr:uid="{00000000-0005-0000-0000-00008C840000}"/>
    <cellStyle name="Notas 3 47 2 4" xfId="33918" xr:uid="{00000000-0005-0000-0000-00008D840000}"/>
    <cellStyle name="Notas 3 47 2 5" xfId="33919" xr:uid="{00000000-0005-0000-0000-00008E840000}"/>
    <cellStyle name="Notas 3 47 2 6" xfId="33920" xr:uid="{00000000-0005-0000-0000-00008F840000}"/>
    <cellStyle name="Notas 3 47 3" xfId="33921" xr:uid="{00000000-0005-0000-0000-000090840000}"/>
    <cellStyle name="Notas 3 47 3 2" xfId="33922" xr:uid="{00000000-0005-0000-0000-000091840000}"/>
    <cellStyle name="Notas 3 47 4" xfId="33923" xr:uid="{00000000-0005-0000-0000-000092840000}"/>
    <cellStyle name="Notas 3 47 4 2" xfId="33924" xr:uid="{00000000-0005-0000-0000-000093840000}"/>
    <cellStyle name="Notas 3 47 5" xfId="33925" xr:uid="{00000000-0005-0000-0000-000094840000}"/>
    <cellStyle name="Notas 3 48" xfId="33926" xr:uid="{00000000-0005-0000-0000-000095840000}"/>
    <cellStyle name="Notas 3 48 2" xfId="33927" xr:uid="{00000000-0005-0000-0000-000096840000}"/>
    <cellStyle name="Notas 3 48 2 2" xfId="33928" xr:uid="{00000000-0005-0000-0000-000097840000}"/>
    <cellStyle name="Notas 3 48 2 2 2" xfId="33929" xr:uid="{00000000-0005-0000-0000-000098840000}"/>
    <cellStyle name="Notas 3 48 2 3" xfId="33930" xr:uid="{00000000-0005-0000-0000-000099840000}"/>
    <cellStyle name="Notas 3 48 2 4" xfId="33931" xr:uid="{00000000-0005-0000-0000-00009A840000}"/>
    <cellStyle name="Notas 3 48 2 5" xfId="33932" xr:uid="{00000000-0005-0000-0000-00009B840000}"/>
    <cellStyle name="Notas 3 48 2 6" xfId="33933" xr:uid="{00000000-0005-0000-0000-00009C840000}"/>
    <cellStyle name="Notas 3 48 3" xfId="33934" xr:uid="{00000000-0005-0000-0000-00009D840000}"/>
    <cellStyle name="Notas 3 48 3 2" xfId="33935" xr:uid="{00000000-0005-0000-0000-00009E840000}"/>
    <cellStyle name="Notas 3 48 4" xfId="33936" xr:uid="{00000000-0005-0000-0000-00009F840000}"/>
    <cellStyle name="Notas 3 48 4 2" xfId="33937" xr:uid="{00000000-0005-0000-0000-0000A0840000}"/>
    <cellStyle name="Notas 3 48 5" xfId="33938" xr:uid="{00000000-0005-0000-0000-0000A1840000}"/>
    <cellStyle name="Notas 3 49" xfId="33939" xr:uid="{00000000-0005-0000-0000-0000A2840000}"/>
    <cellStyle name="Notas 3 49 2" xfId="33940" xr:uid="{00000000-0005-0000-0000-0000A3840000}"/>
    <cellStyle name="Notas 3 49 2 2" xfId="33941" xr:uid="{00000000-0005-0000-0000-0000A4840000}"/>
    <cellStyle name="Notas 3 49 2 2 2" xfId="33942" xr:uid="{00000000-0005-0000-0000-0000A5840000}"/>
    <cellStyle name="Notas 3 49 2 3" xfId="33943" xr:uid="{00000000-0005-0000-0000-0000A6840000}"/>
    <cellStyle name="Notas 3 49 2 4" xfId="33944" xr:uid="{00000000-0005-0000-0000-0000A7840000}"/>
    <cellStyle name="Notas 3 49 2 5" xfId="33945" xr:uid="{00000000-0005-0000-0000-0000A8840000}"/>
    <cellStyle name="Notas 3 49 2 6" xfId="33946" xr:uid="{00000000-0005-0000-0000-0000A9840000}"/>
    <cellStyle name="Notas 3 49 3" xfId="33947" xr:uid="{00000000-0005-0000-0000-0000AA840000}"/>
    <cellStyle name="Notas 3 49 3 2" xfId="33948" xr:uid="{00000000-0005-0000-0000-0000AB840000}"/>
    <cellStyle name="Notas 3 49 4" xfId="33949" xr:uid="{00000000-0005-0000-0000-0000AC840000}"/>
    <cellStyle name="Notas 3 49 4 2" xfId="33950" xr:uid="{00000000-0005-0000-0000-0000AD840000}"/>
    <cellStyle name="Notas 3 49 5" xfId="33951" xr:uid="{00000000-0005-0000-0000-0000AE840000}"/>
    <cellStyle name="Notas 3 5" xfId="33952" xr:uid="{00000000-0005-0000-0000-0000AF840000}"/>
    <cellStyle name="Notas 3 5 10" xfId="33953" xr:uid="{00000000-0005-0000-0000-0000B0840000}"/>
    <cellStyle name="Notas 3 5 11" xfId="33954" xr:uid="{00000000-0005-0000-0000-0000B1840000}"/>
    <cellStyle name="Notas 3 5 12" xfId="33955" xr:uid="{00000000-0005-0000-0000-0000B2840000}"/>
    <cellStyle name="Notas 3 5 13" xfId="33956" xr:uid="{00000000-0005-0000-0000-0000B3840000}"/>
    <cellStyle name="Notas 3 5 14" xfId="33957" xr:uid="{00000000-0005-0000-0000-0000B4840000}"/>
    <cellStyle name="Notas 3 5 2" xfId="33958" xr:uid="{00000000-0005-0000-0000-0000B5840000}"/>
    <cellStyle name="Notas 3 5 2 2" xfId="33959" xr:uid="{00000000-0005-0000-0000-0000B6840000}"/>
    <cellStyle name="Notas 3 5 2 2 2" xfId="33960" xr:uid="{00000000-0005-0000-0000-0000B7840000}"/>
    <cellStyle name="Notas 3 5 2 2 3" xfId="33961" xr:uid="{00000000-0005-0000-0000-0000B8840000}"/>
    <cellStyle name="Notas 3 5 2 3" xfId="33962" xr:uid="{00000000-0005-0000-0000-0000B9840000}"/>
    <cellStyle name="Notas 3 5 2 3 2" xfId="33963" xr:uid="{00000000-0005-0000-0000-0000BA840000}"/>
    <cellStyle name="Notas 3 5 2 4" xfId="33964" xr:uid="{00000000-0005-0000-0000-0000BB840000}"/>
    <cellStyle name="Notas 3 5 2 4 2" xfId="33965" xr:uid="{00000000-0005-0000-0000-0000BC840000}"/>
    <cellStyle name="Notas 3 5 2 5" xfId="33966" xr:uid="{00000000-0005-0000-0000-0000BD840000}"/>
    <cellStyle name="Notas 3 5 2 5 2" xfId="33967" xr:uid="{00000000-0005-0000-0000-0000BE840000}"/>
    <cellStyle name="Notas 3 5 2 6" xfId="33968" xr:uid="{00000000-0005-0000-0000-0000BF840000}"/>
    <cellStyle name="Notas 3 5 2 6 2" xfId="33969" xr:uid="{00000000-0005-0000-0000-0000C0840000}"/>
    <cellStyle name="Notas 3 5 2 7" xfId="33970" xr:uid="{00000000-0005-0000-0000-0000C1840000}"/>
    <cellStyle name="Notas 3 5 3" xfId="33971" xr:uid="{00000000-0005-0000-0000-0000C2840000}"/>
    <cellStyle name="Notas 3 5 3 2" xfId="33972" xr:uid="{00000000-0005-0000-0000-0000C3840000}"/>
    <cellStyle name="Notas 3 5 3 2 2" xfId="33973" xr:uid="{00000000-0005-0000-0000-0000C4840000}"/>
    <cellStyle name="Notas 3 5 3 3" xfId="33974" xr:uid="{00000000-0005-0000-0000-0000C5840000}"/>
    <cellStyle name="Notas 3 5 3 4" xfId="33975" xr:uid="{00000000-0005-0000-0000-0000C6840000}"/>
    <cellStyle name="Notas 3 5 3 5" xfId="33976" xr:uid="{00000000-0005-0000-0000-0000C7840000}"/>
    <cellStyle name="Notas 3 5 3 6" xfId="33977" xr:uid="{00000000-0005-0000-0000-0000C8840000}"/>
    <cellStyle name="Notas 3 5 3 7" xfId="33978" xr:uid="{00000000-0005-0000-0000-0000C9840000}"/>
    <cellStyle name="Notas 3 5 4" xfId="33979" xr:uid="{00000000-0005-0000-0000-0000CA840000}"/>
    <cellStyle name="Notas 3 5 4 2" xfId="33980" xr:uid="{00000000-0005-0000-0000-0000CB840000}"/>
    <cellStyle name="Notas 3 5 4 2 2" xfId="33981" xr:uid="{00000000-0005-0000-0000-0000CC840000}"/>
    <cellStyle name="Notas 3 5 4 3" xfId="33982" xr:uid="{00000000-0005-0000-0000-0000CD840000}"/>
    <cellStyle name="Notas 3 5 4 4" xfId="33983" xr:uid="{00000000-0005-0000-0000-0000CE840000}"/>
    <cellStyle name="Notas 3 5 4 5" xfId="33984" xr:uid="{00000000-0005-0000-0000-0000CF840000}"/>
    <cellStyle name="Notas 3 5 4 6" xfId="33985" xr:uid="{00000000-0005-0000-0000-0000D0840000}"/>
    <cellStyle name="Notas 3 5 4 7" xfId="33986" xr:uid="{00000000-0005-0000-0000-0000D1840000}"/>
    <cellStyle name="Notas 3 5 5" xfId="33987" xr:uid="{00000000-0005-0000-0000-0000D2840000}"/>
    <cellStyle name="Notas 3 5 5 2" xfId="33988" xr:uid="{00000000-0005-0000-0000-0000D3840000}"/>
    <cellStyle name="Notas 3 5 5 3" xfId="33989" xr:uid="{00000000-0005-0000-0000-0000D4840000}"/>
    <cellStyle name="Notas 3 5 5 4" xfId="33990" xr:uid="{00000000-0005-0000-0000-0000D5840000}"/>
    <cellStyle name="Notas 3 5 5 5" xfId="33991" xr:uid="{00000000-0005-0000-0000-0000D6840000}"/>
    <cellStyle name="Notas 3 5 5 6" xfId="33992" xr:uid="{00000000-0005-0000-0000-0000D7840000}"/>
    <cellStyle name="Notas 3 5 5 7" xfId="33993" xr:uid="{00000000-0005-0000-0000-0000D8840000}"/>
    <cellStyle name="Notas 3 5 6" xfId="33994" xr:uid="{00000000-0005-0000-0000-0000D9840000}"/>
    <cellStyle name="Notas 3 5 6 2" xfId="33995" xr:uid="{00000000-0005-0000-0000-0000DA840000}"/>
    <cellStyle name="Notas 3 5 6 3" xfId="33996" xr:uid="{00000000-0005-0000-0000-0000DB840000}"/>
    <cellStyle name="Notas 3 5 6 4" xfId="33997" xr:uid="{00000000-0005-0000-0000-0000DC840000}"/>
    <cellStyle name="Notas 3 5 6 5" xfId="33998" xr:uid="{00000000-0005-0000-0000-0000DD840000}"/>
    <cellStyle name="Notas 3 5 6 6" xfId="33999" xr:uid="{00000000-0005-0000-0000-0000DE840000}"/>
    <cellStyle name="Notas 3 5 7" xfId="34000" xr:uid="{00000000-0005-0000-0000-0000DF840000}"/>
    <cellStyle name="Notas 3 5 7 2" xfId="34001" xr:uid="{00000000-0005-0000-0000-0000E0840000}"/>
    <cellStyle name="Notas 3 5 7 3" xfId="34002" xr:uid="{00000000-0005-0000-0000-0000E1840000}"/>
    <cellStyle name="Notas 3 5 7 4" xfId="34003" xr:uid="{00000000-0005-0000-0000-0000E2840000}"/>
    <cellStyle name="Notas 3 5 7 5" xfId="34004" xr:uid="{00000000-0005-0000-0000-0000E3840000}"/>
    <cellStyle name="Notas 3 5 7 6" xfId="34005" xr:uid="{00000000-0005-0000-0000-0000E4840000}"/>
    <cellStyle name="Notas 3 5 8" xfId="34006" xr:uid="{00000000-0005-0000-0000-0000E5840000}"/>
    <cellStyle name="Notas 3 5 8 2" xfId="34007" xr:uid="{00000000-0005-0000-0000-0000E6840000}"/>
    <cellStyle name="Notas 3 5 8 3" xfId="34008" xr:uid="{00000000-0005-0000-0000-0000E7840000}"/>
    <cellStyle name="Notas 3 5 8 4" xfId="34009" xr:uid="{00000000-0005-0000-0000-0000E8840000}"/>
    <cellStyle name="Notas 3 5 8 5" xfId="34010" xr:uid="{00000000-0005-0000-0000-0000E9840000}"/>
    <cellStyle name="Notas 3 5 8 6" xfId="34011" xr:uid="{00000000-0005-0000-0000-0000EA840000}"/>
    <cellStyle name="Notas 3 5 9" xfId="34012" xr:uid="{00000000-0005-0000-0000-0000EB840000}"/>
    <cellStyle name="Notas 3 50" xfId="34013" xr:uid="{00000000-0005-0000-0000-0000EC840000}"/>
    <cellStyle name="Notas 3 50 2" xfId="34014" xr:uid="{00000000-0005-0000-0000-0000ED840000}"/>
    <cellStyle name="Notas 3 50 2 2" xfId="34015" xr:uid="{00000000-0005-0000-0000-0000EE840000}"/>
    <cellStyle name="Notas 3 50 2 2 2" xfId="34016" xr:uid="{00000000-0005-0000-0000-0000EF840000}"/>
    <cellStyle name="Notas 3 50 2 3" xfId="34017" xr:uid="{00000000-0005-0000-0000-0000F0840000}"/>
    <cellStyle name="Notas 3 50 2 4" xfId="34018" xr:uid="{00000000-0005-0000-0000-0000F1840000}"/>
    <cellStyle name="Notas 3 50 2 5" xfId="34019" xr:uid="{00000000-0005-0000-0000-0000F2840000}"/>
    <cellStyle name="Notas 3 50 2 6" xfId="34020" xr:uid="{00000000-0005-0000-0000-0000F3840000}"/>
    <cellStyle name="Notas 3 50 3" xfId="34021" xr:uid="{00000000-0005-0000-0000-0000F4840000}"/>
    <cellStyle name="Notas 3 50 3 2" xfId="34022" xr:uid="{00000000-0005-0000-0000-0000F5840000}"/>
    <cellStyle name="Notas 3 50 4" xfId="34023" xr:uid="{00000000-0005-0000-0000-0000F6840000}"/>
    <cellStyle name="Notas 3 50 4 2" xfId="34024" xr:uid="{00000000-0005-0000-0000-0000F7840000}"/>
    <cellStyle name="Notas 3 50 5" xfId="34025" xr:uid="{00000000-0005-0000-0000-0000F8840000}"/>
    <cellStyle name="Notas 3 51" xfId="34026" xr:uid="{00000000-0005-0000-0000-0000F9840000}"/>
    <cellStyle name="Notas 3 51 2" xfId="34027" xr:uid="{00000000-0005-0000-0000-0000FA840000}"/>
    <cellStyle name="Notas 3 51 2 2" xfId="34028" xr:uid="{00000000-0005-0000-0000-0000FB840000}"/>
    <cellStyle name="Notas 3 51 2 2 2" xfId="34029" xr:uid="{00000000-0005-0000-0000-0000FC840000}"/>
    <cellStyle name="Notas 3 51 2 3" xfId="34030" xr:uid="{00000000-0005-0000-0000-0000FD840000}"/>
    <cellStyle name="Notas 3 51 2 4" xfId="34031" xr:uid="{00000000-0005-0000-0000-0000FE840000}"/>
    <cellStyle name="Notas 3 51 2 5" xfId="34032" xr:uid="{00000000-0005-0000-0000-0000FF840000}"/>
    <cellStyle name="Notas 3 51 2 6" xfId="34033" xr:uid="{00000000-0005-0000-0000-000000850000}"/>
    <cellStyle name="Notas 3 51 3" xfId="34034" xr:uid="{00000000-0005-0000-0000-000001850000}"/>
    <cellStyle name="Notas 3 51 3 2" xfId="34035" xr:uid="{00000000-0005-0000-0000-000002850000}"/>
    <cellStyle name="Notas 3 51 4" xfId="34036" xr:uid="{00000000-0005-0000-0000-000003850000}"/>
    <cellStyle name="Notas 3 51 4 2" xfId="34037" xr:uid="{00000000-0005-0000-0000-000004850000}"/>
    <cellStyle name="Notas 3 51 5" xfId="34038" xr:uid="{00000000-0005-0000-0000-000005850000}"/>
    <cellStyle name="Notas 3 52" xfId="34039" xr:uid="{00000000-0005-0000-0000-000006850000}"/>
    <cellStyle name="Notas 3 52 2" xfId="34040" xr:uid="{00000000-0005-0000-0000-000007850000}"/>
    <cellStyle name="Notas 3 52 2 2" xfId="34041" xr:uid="{00000000-0005-0000-0000-000008850000}"/>
    <cellStyle name="Notas 3 52 2 2 2" xfId="34042" xr:uid="{00000000-0005-0000-0000-000009850000}"/>
    <cellStyle name="Notas 3 52 2 3" xfId="34043" xr:uid="{00000000-0005-0000-0000-00000A850000}"/>
    <cellStyle name="Notas 3 52 2 4" xfId="34044" xr:uid="{00000000-0005-0000-0000-00000B850000}"/>
    <cellStyle name="Notas 3 52 2 5" xfId="34045" xr:uid="{00000000-0005-0000-0000-00000C850000}"/>
    <cellStyle name="Notas 3 52 2 6" xfId="34046" xr:uid="{00000000-0005-0000-0000-00000D850000}"/>
    <cellStyle name="Notas 3 52 3" xfId="34047" xr:uid="{00000000-0005-0000-0000-00000E850000}"/>
    <cellStyle name="Notas 3 52 3 2" xfId="34048" xr:uid="{00000000-0005-0000-0000-00000F850000}"/>
    <cellStyle name="Notas 3 52 4" xfId="34049" xr:uid="{00000000-0005-0000-0000-000010850000}"/>
    <cellStyle name="Notas 3 52 4 2" xfId="34050" xr:uid="{00000000-0005-0000-0000-000011850000}"/>
    <cellStyle name="Notas 3 52 5" xfId="34051" xr:uid="{00000000-0005-0000-0000-000012850000}"/>
    <cellStyle name="Notas 3 53" xfId="34052" xr:uid="{00000000-0005-0000-0000-000013850000}"/>
    <cellStyle name="Notas 3 53 2" xfId="34053" xr:uid="{00000000-0005-0000-0000-000014850000}"/>
    <cellStyle name="Notas 3 53 2 2" xfId="34054" xr:uid="{00000000-0005-0000-0000-000015850000}"/>
    <cellStyle name="Notas 3 53 2 2 2" xfId="34055" xr:uid="{00000000-0005-0000-0000-000016850000}"/>
    <cellStyle name="Notas 3 53 2 3" xfId="34056" xr:uid="{00000000-0005-0000-0000-000017850000}"/>
    <cellStyle name="Notas 3 53 2 4" xfId="34057" xr:uid="{00000000-0005-0000-0000-000018850000}"/>
    <cellStyle name="Notas 3 53 2 5" xfId="34058" xr:uid="{00000000-0005-0000-0000-000019850000}"/>
    <cellStyle name="Notas 3 53 2 6" xfId="34059" xr:uid="{00000000-0005-0000-0000-00001A850000}"/>
    <cellStyle name="Notas 3 53 3" xfId="34060" xr:uid="{00000000-0005-0000-0000-00001B850000}"/>
    <cellStyle name="Notas 3 53 3 2" xfId="34061" xr:uid="{00000000-0005-0000-0000-00001C850000}"/>
    <cellStyle name="Notas 3 53 4" xfId="34062" xr:uid="{00000000-0005-0000-0000-00001D850000}"/>
    <cellStyle name="Notas 3 53 4 2" xfId="34063" xr:uid="{00000000-0005-0000-0000-00001E850000}"/>
    <cellStyle name="Notas 3 53 5" xfId="34064" xr:uid="{00000000-0005-0000-0000-00001F850000}"/>
    <cellStyle name="Notas 3 54" xfId="34065" xr:uid="{00000000-0005-0000-0000-000020850000}"/>
    <cellStyle name="Notas 3 54 2" xfId="34066" xr:uid="{00000000-0005-0000-0000-000021850000}"/>
    <cellStyle name="Notas 3 54 2 2" xfId="34067" xr:uid="{00000000-0005-0000-0000-000022850000}"/>
    <cellStyle name="Notas 3 54 2 2 2" xfId="34068" xr:uid="{00000000-0005-0000-0000-000023850000}"/>
    <cellStyle name="Notas 3 54 2 3" xfId="34069" xr:uid="{00000000-0005-0000-0000-000024850000}"/>
    <cellStyle name="Notas 3 54 2 4" xfId="34070" xr:uid="{00000000-0005-0000-0000-000025850000}"/>
    <cellStyle name="Notas 3 54 2 5" xfId="34071" xr:uid="{00000000-0005-0000-0000-000026850000}"/>
    <cellStyle name="Notas 3 54 2 6" xfId="34072" xr:uid="{00000000-0005-0000-0000-000027850000}"/>
    <cellStyle name="Notas 3 54 3" xfId="34073" xr:uid="{00000000-0005-0000-0000-000028850000}"/>
    <cellStyle name="Notas 3 54 3 2" xfId="34074" xr:uid="{00000000-0005-0000-0000-000029850000}"/>
    <cellStyle name="Notas 3 54 4" xfId="34075" xr:uid="{00000000-0005-0000-0000-00002A850000}"/>
    <cellStyle name="Notas 3 54 4 2" xfId="34076" xr:uid="{00000000-0005-0000-0000-00002B850000}"/>
    <cellStyle name="Notas 3 54 5" xfId="34077" xr:uid="{00000000-0005-0000-0000-00002C850000}"/>
    <cellStyle name="Notas 3 55" xfId="34078" xr:uid="{00000000-0005-0000-0000-00002D850000}"/>
    <cellStyle name="Notas 3 55 2" xfId="34079" xr:uid="{00000000-0005-0000-0000-00002E850000}"/>
    <cellStyle name="Notas 3 55 2 2" xfId="34080" xr:uid="{00000000-0005-0000-0000-00002F850000}"/>
    <cellStyle name="Notas 3 55 2 2 2" xfId="34081" xr:uid="{00000000-0005-0000-0000-000030850000}"/>
    <cellStyle name="Notas 3 55 2 3" xfId="34082" xr:uid="{00000000-0005-0000-0000-000031850000}"/>
    <cellStyle name="Notas 3 55 2 4" xfId="34083" xr:uid="{00000000-0005-0000-0000-000032850000}"/>
    <cellStyle name="Notas 3 55 2 5" xfId="34084" xr:uid="{00000000-0005-0000-0000-000033850000}"/>
    <cellStyle name="Notas 3 55 2 6" xfId="34085" xr:uid="{00000000-0005-0000-0000-000034850000}"/>
    <cellStyle name="Notas 3 55 3" xfId="34086" xr:uid="{00000000-0005-0000-0000-000035850000}"/>
    <cellStyle name="Notas 3 55 3 2" xfId="34087" xr:uid="{00000000-0005-0000-0000-000036850000}"/>
    <cellStyle name="Notas 3 55 4" xfId="34088" xr:uid="{00000000-0005-0000-0000-000037850000}"/>
    <cellStyle name="Notas 3 55 4 2" xfId="34089" xr:uid="{00000000-0005-0000-0000-000038850000}"/>
    <cellStyle name="Notas 3 55 5" xfId="34090" xr:uid="{00000000-0005-0000-0000-000039850000}"/>
    <cellStyle name="Notas 3 56" xfId="34091" xr:uid="{00000000-0005-0000-0000-00003A850000}"/>
    <cellStyle name="Notas 3 56 2" xfId="34092" xr:uid="{00000000-0005-0000-0000-00003B850000}"/>
    <cellStyle name="Notas 3 56 2 2" xfId="34093" xr:uid="{00000000-0005-0000-0000-00003C850000}"/>
    <cellStyle name="Notas 3 56 2 2 2" xfId="34094" xr:uid="{00000000-0005-0000-0000-00003D850000}"/>
    <cellStyle name="Notas 3 56 2 3" xfId="34095" xr:uid="{00000000-0005-0000-0000-00003E850000}"/>
    <cellStyle name="Notas 3 56 2 4" xfId="34096" xr:uid="{00000000-0005-0000-0000-00003F850000}"/>
    <cellStyle name="Notas 3 56 2 5" xfId="34097" xr:uid="{00000000-0005-0000-0000-000040850000}"/>
    <cellStyle name="Notas 3 56 2 6" xfId="34098" xr:uid="{00000000-0005-0000-0000-000041850000}"/>
    <cellStyle name="Notas 3 56 3" xfId="34099" xr:uid="{00000000-0005-0000-0000-000042850000}"/>
    <cellStyle name="Notas 3 56 3 2" xfId="34100" xr:uid="{00000000-0005-0000-0000-000043850000}"/>
    <cellStyle name="Notas 3 56 4" xfId="34101" xr:uid="{00000000-0005-0000-0000-000044850000}"/>
    <cellStyle name="Notas 3 56 4 2" xfId="34102" xr:uid="{00000000-0005-0000-0000-000045850000}"/>
    <cellStyle name="Notas 3 56 5" xfId="34103" xr:uid="{00000000-0005-0000-0000-000046850000}"/>
    <cellStyle name="Notas 3 57" xfId="34104" xr:uid="{00000000-0005-0000-0000-000047850000}"/>
    <cellStyle name="Notas 3 57 2" xfId="34105" xr:uid="{00000000-0005-0000-0000-000048850000}"/>
    <cellStyle name="Notas 3 57 2 2" xfId="34106" xr:uid="{00000000-0005-0000-0000-000049850000}"/>
    <cellStyle name="Notas 3 57 2 2 2" xfId="34107" xr:uid="{00000000-0005-0000-0000-00004A850000}"/>
    <cellStyle name="Notas 3 57 2 3" xfId="34108" xr:uid="{00000000-0005-0000-0000-00004B850000}"/>
    <cellStyle name="Notas 3 57 2 4" xfId="34109" xr:uid="{00000000-0005-0000-0000-00004C850000}"/>
    <cellStyle name="Notas 3 57 2 5" xfId="34110" xr:uid="{00000000-0005-0000-0000-00004D850000}"/>
    <cellStyle name="Notas 3 57 2 6" xfId="34111" xr:uid="{00000000-0005-0000-0000-00004E850000}"/>
    <cellStyle name="Notas 3 57 3" xfId="34112" xr:uid="{00000000-0005-0000-0000-00004F850000}"/>
    <cellStyle name="Notas 3 57 3 2" xfId="34113" xr:uid="{00000000-0005-0000-0000-000050850000}"/>
    <cellStyle name="Notas 3 57 4" xfId="34114" xr:uid="{00000000-0005-0000-0000-000051850000}"/>
    <cellStyle name="Notas 3 57 4 2" xfId="34115" xr:uid="{00000000-0005-0000-0000-000052850000}"/>
    <cellStyle name="Notas 3 57 5" xfId="34116" xr:uid="{00000000-0005-0000-0000-000053850000}"/>
    <cellStyle name="Notas 3 58" xfId="34117" xr:uid="{00000000-0005-0000-0000-000054850000}"/>
    <cellStyle name="Notas 3 58 2" xfId="34118" xr:uid="{00000000-0005-0000-0000-000055850000}"/>
    <cellStyle name="Notas 3 58 2 2" xfId="34119" xr:uid="{00000000-0005-0000-0000-000056850000}"/>
    <cellStyle name="Notas 3 58 2 2 2" xfId="34120" xr:uid="{00000000-0005-0000-0000-000057850000}"/>
    <cellStyle name="Notas 3 58 2 3" xfId="34121" xr:uid="{00000000-0005-0000-0000-000058850000}"/>
    <cellStyle name="Notas 3 58 2 4" xfId="34122" xr:uid="{00000000-0005-0000-0000-000059850000}"/>
    <cellStyle name="Notas 3 58 2 5" xfId="34123" xr:uid="{00000000-0005-0000-0000-00005A850000}"/>
    <cellStyle name="Notas 3 58 2 6" xfId="34124" xr:uid="{00000000-0005-0000-0000-00005B850000}"/>
    <cellStyle name="Notas 3 58 3" xfId="34125" xr:uid="{00000000-0005-0000-0000-00005C850000}"/>
    <cellStyle name="Notas 3 58 3 2" xfId="34126" xr:uid="{00000000-0005-0000-0000-00005D850000}"/>
    <cellStyle name="Notas 3 58 4" xfId="34127" xr:uid="{00000000-0005-0000-0000-00005E850000}"/>
    <cellStyle name="Notas 3 58 4 2" xfId="34128" xr:uid="{00000000-0005-0000-0000-00005F850000}"/>
    <cellStyle name="Notas 3 58 5" xfId="34129" xr:uid="{00000000-0005-0000-0000-000060850000}"/>
    <cellStyle name="Notas 3 59" xfId="34130" xr:uid="{00000000-0005-0000-0000-000061850000}"/>
    <cellStyle name="Notas 3 59 2" xfId="34131" xr:uid="{00000000-0005-0000-0000-000062850000}"/>
    <cellStyle name="Notas 3 59 2 2" xfId="34132" xr:uid="{00000000-0005-0000-0000-000063850000}"/>
    <cellStyle name="Notas 3 59 3" xfId="34133" xr:uid="{00000000-0005-0000-0000-000064850000}"/>
    <cellStyle name="Notas 3 59 3 2" xfId="34134" xr:uid="{00000000-0005-0000-0000-000065850000}"/>
    <cellStyle name="Notas 3 59 4" xfId="34135" xr:uid="{00000000-0005-0000-0000-000066850000}"/>
    <cellStyle name="Notas 3 59 5" xfId="34136" xr:uid="{00000000-0005-0000-0000-000067850000}"/>
    <cellStyle name="Notas 3 59 6" xfId="34137" xr:uid="{00000000-0005-0000-0000-000068850000}"/>
    <cellStyle name="Notas 3 6" xfId="34138" xr:uid="{00000000-0005-0000-0000-000069850000}"/>
    <cellStyle name="Notas 3 6 10" xfId="34139" xr:uid="{00000000-0005-0000-0000-00006A850000}"/>
    <cellStyle name="Notas 3 6 11" xfId="34140" xr:uid="{00000000-0005-0000-0000-00006B850000}"/>
    <cellStyle name="Notas 3 6 12" xfId="34141" xr:uid="{00000000-0005-0000-0000-00006C850000}"/>
    <cellStyle name="Notas 3 6 13" xfId="34142" xr:uid="{00000000-0005-0000-0000-00006D850000}"/>
    <cellStyle name="Notas 3 6 14" xfId="34143" xr:uid="{00000000-0005-0000-0000-00006E850000}"/>
    <cellStyle name="Notas 3 6 2" xfId="34144" xr:uid="{00000000-0005-0000-0000-00006F850000}"/>
    <cellStyle name="Notas 3 6 2 2" xfId="34145" xr:uid="{00000000-0005-0000-0000-000070850000}"/>
    <cellStyle name="Notas 3 6 2 2 2" xfId="34146" xr:uid="{00000000-0005-0000-0000-000071850000}"/>
    <cellStyle name="Notas 3 6 2 2 3" xfId="34147" xr:uid="{00000000-0005-0000-0000-000072850000}"/>
    <cellStyle name="Notas 3 6 2 3" xfId="34148" xr:uid="{00000000-0005-0000-0000-000073850000}"/>
    <cellStyle name="Notas 3 6 2 3 2" xfId="34149" xr:uid="{00000000-0005-0000-0000-000074850000}"/>
    <cellStyle name="Notas 3 6 2 4" xfId="34150" xr:uid="{00000000-0005-0000-0000-000075850000}"/>
    <cellStyle name="Notas 3 6 2 4 2" xfId="34151" xr:uid="{00000000-0005-0000-0000-000076850000}"/>
    <cellStyle name="Notas 3 6 2 5" xfId="34152" xr:uid="{00000000-0005-0000-0000-000077850000}"/>
    <cellStyle name="Notas 3 6 2 5 2" xfId="34153" xr:uid="{00000000-0005-0000-0000-000078850000}"/>
    <cellStyle name="Notas 3 6 2 6" xfId="34154" xr:uid="{00000000-0005-0000-0000-000079850000}"/>
    <cellStyle name="Notas 3 6 2 6 2" xfId="34155" xr:uid="{00000000-0005-0000-0000-00007A850000}"/>
    <cellStyle name="Notas 3 6 2 7" xfId="34156" xr:uid="{00000000-0005-0000-0000-00007B850000}"/>
    <cellStyle name="Notas 3 6 3" xfId="34157" xr:uid="{00000000-0005-0000-0000-00007C850000}"/>
    <cellStyle name="Notas 3 6 3 2" xfId="34158" xr:uid="{00000000-0005-0000-0000-00007D850000}"/>
    <cellStyle name="Notas 3 6 3 2 2" xfId="34159" xr:uid="{00000000-0005-0000-0000-00007E850000}"/>
    <cellStyle name="Notas 3 6 3 3" xfId="34160" xr:uid="{00000000-0005-0000-0000-00007F850000}"/>
    <cellStyle name="Notas 3 6 3 4" xfId="34161" xr:uid="{00000000-0005-0000-0000-000080850000}"/>
    <cellStyle name="Notas 3 6 3 5" xfId="34162" xr:uid="{00000000-0005-0000-0000-000081850000}"/>
    <cellStyle name="Notas 3 6 3 6" xfId="34163" xr:uid="{00000000-0005-0000-0000-000082850000}"/>
    <cellStyle name="Notas 3 6 3 7" xfId="34164" xr:uid="{00000000-0005-0000-0000-000083850000}"/>
    <cellStyle name="Notas 3 6 4" xfId="34165" xr:uid="{00000000-0005-0000-0000-000084850000}"/>
    <cellStyle name="Notas 3 6 4 2" xfId="34166" xr:uid="{00000000-0005-0000-0000-000085850000}"/>
    <cellStyle name="Notas 3 6 4 2 2" xfId="34167" xr:uid="{00000000-0005-0000-0000-000086850000}"/>
    <cellStyle name="Notas 3 6 4 3" xfId="34168" xr:uid="{00000000-0005-0000-0000-000087850000}"/>
    <cellStyle name="Notas 3 6 4 4" xfId="34169" xr:uid="{00000000-0005-0000-0000-000088850000}"/>
    <cellStyle name="Notas 3 6 4 5" xfId="34170" xr:uid="{00000000-0005-0000-0000-000089850000}"/>
    <cellStyle name="Notas 3 6 4 6" xfId="34171" xr:uid="{00000000-0005-0000-0000-00008A850000}"/>
    <cellStyle name="Notas 3 6 4 7" xfId="34172" xr:uid="{00000000-0005-0000-0000-00008B850000}"/>
    <cellStyle name="Notas 3 6 5" xfId="34173" xr:uid="{00000000-0005-0000-0000-00008C850000}"/>
    <cellStyle name="Notas 3 6 5 2" xfId="34174" xr:uid="{00000000-0005-0000-0000-00008D850000}"/>
    <cellStyle name="Notas 3 6 5 3" xfId="34175" xr:uid="{00000000-0005-0000-0000-00008E850000}"/>
    <cellStyle name="Notas 3 6 5 4" xfId="34176" xr:uid="{00000000-0005-0000-0000-00008F850000}"/>
    <cellStyle name="Notas 3 6 5 5" xfId="34177" xr:uid="{00000000-0005-0000-0000-000090850000}"/>
    <cellStyle name="Notas 3 6 5 6" xfId="34178" xr:uid="{00000000-0005-0000-0000-000091850000}"/>
    <cellStyle name="Notas 3 6 5 7" xfId="34179" xr:uid="{00000000-0005-0000-0000-000092850000}"/>
    <cellStyle name="Notas 3 6 6" xfId="34180" xr:uid="{00000000-0005-0000-0000-000093850000}"/>
    <cellStyle name="Notas 3 6 6 2" xfId="34181" xr:uid="{00000000-0005-0000-0000-000094850000}"/>
    <cellStyle name="Notas 3 6 6 3" xfId="34182" xr:uid="{00000000-0005-0000-0000-000095850000}"/>
    <cellStyle name="Notas 3 6 6 4" xfId="34183" xr:uid="{00000000-0005-0000-0000-000096850000}"/>
    <cellStyle name="Notas 3 6 6 5" xfId="34184" xr:uid="{00000000-0005-0000-0000-000097850000}"/>
    <cellStyle name="Notas 3 6 6 6" xfId="34185" xr:uid="{00000000-0005-0000-0000-000098850000}"/>
    <cellStyle name="Notas 3 6 7" xfId="34186" xr:uid="{00000000-0005-0000-0000-000099850000}"/>
    <cellStyle name="Notas 3 6 7 2" xfId="34187" xr:uid="{00000000-0005-0000-0000-00009A850000}"/>
    <cellStyle name="Notas 3 6 7 3" xfId="34188" xr:uid="{00000000-0005-0000-0000-00009B850000}"/>
    <cellStyle name="Notas 3 6 7 4" xfId="34189" xr:uid="{00000000-0005-0000-0000-00009C850000}"/>
    <cellStyle name="Notas 3 6 7 5" xfId="34190" xr:uid="{00000000-0005-0000-0000-00009D850000}"/>
    <cellStyle name="Notas 3 6 7 6" xfId="34191" xr:uid="{00000000-0005-0000-0000-00009E850000}"/>
    <cellStyle name="Notas 3 6 8" xfId="34192" xr:uid="{00000000-0005-0000-0000-00009F850000}"/>
    <cellStyle name="Notas 3 6 8 2" xfId="34193" xr:uid="{00000000-0005-0000-0000-0000A0850000}"/>
    <cellStyle name="Notas 3 6 8 3" xfId="34194" xr:uid="{00000000-0005-0000-0000-0000A1850000}"/>
    <cellStyle name="Notas 3 6 8 4" xfId="34195" xr:uid="{00000000-0005-0000-0000-0000A2850000}"/>
    <cellStyle name="Notas 3 6 8 5" xfId="34196" xr:uid="{00000000-0005-0000-0000-0000A3850000}"/>
    <cellStyle name="Notas 3 6 8 6" xfId="34197" xr:uid="{00000000-0005-0000-0000-0000A4850000}"/>
    <cellStyle name="Notas 3 6 9" xfId="34198" xr:uid="{00000000-0005-0000-0000-0000A5850000}"/>
    <cellStyle name="Notas 3 60" xfId="34199" xr:uid="{00000000-0005-0000-0000-0000A6850000}"/>
    <cellStyle name="Notas 3 60 2" xfId="34200" xr:uid="{00000000-0005-0000-0000-0000A7850000}"/>
    <cellStyle name="Notas 3 60 3" xfId="34201" xr:uid="{00000000-0005-0000-0000-0000A8850000}"/>
    <cellStyle name="Notas 3 61" xfId="34202" xr:uid="{00000000-0005-0000-0000-0000A9850000}"/>
    <cellStyle name="Notas 3 62" xfId="34203" xr:uid="{00000000-0005-0000-0000-0000AA850000}"/>
    <cellStyle name="Notas 3 63" xfId="34204" xr:uid="{00000000-0005-0000-0000-0000AB850000}"/>
    <cellStyle name="Notas 3 63 2" xfId="34205" xr:uid="{00000000-0005-0000-0000-0000AC850000}"/>
    <cellStyle name="Notas 3 64" xfId="34206" xr:uid="{00000000-0005-0000-0000-0000AD850000}"/>
    <cellStyle name="Notas 3 7" xfId="34207" xr:uid="{00000000-0005-0000-0000-0000AE850000}"/>
    <cellStyle name="Notas 3 7 10" xfId="34208" xr:uid="{00000000-0005-0000-0000-0000AF850000}"/>
    <cellStyle name="Notas 3 7 11" xfId="34209" xr:uid="{00000000-0005-0000-0000-0000B0850000}"/>
    <cellStyle name="Notas 3 7 12" xfId="34210" xr:uid="{00000000-0005-0000-0000-0000B1850000}"/>
    <cellStyle name="Notas 3 7 13" xfId="34211" xr:uid="{00000000-0005-0000-0000-0000B2850000}"/>
    <cellStyle name="Notas 3 7 14" xfId="34212" xr:uid="{00000000-0005-0000-0000-0000B3850000}"/>
    <cellStyle name="Notas 3 7 2" xfId="34213" xr:uid="{00000000-0005-0000-0000-0000B4850000}"/>
    <cellStyle name="Notas 3 7 2 2" xfId="34214" xr:uid="{00000000-0005-0000-0000-0000B5850000}"/>
    <cellStyle name="Notas 3 7 2 2 2" xfId="34215" xr:uid="{00000000-0005-0000-0000-0000B6850000}"/>
    <cellStyle name="Notas 3 7 2 2 3" xfId="34216" xr:uid="{00000000-0005-0000-0000-0000B7850000}"/>
    <cellStyle name="Notas 3 7 2 3" xfId="34217" xr:uid="{00000000-0005-0000-0000-0000B8850000}"/>
    <cellStyle name="Notas 3 7 2 3 2" xfId="34218" xr:uid="{00000000-0005-0000-0000-0000B9850000}"/>
    <cellStyle name="Notas 3 7 2 4" xfId="34219" xr:uid="{00000000-0005-0000-0000-0000BA850000}"/>
    <cellStyle name="Notas 3 7 2 4 2" xfId="34220" xr:uid="{00000000-0005-0000-0000-0000BB850000}"/>
    <cellStyle name="Notas 3 7 2 5" xfId="34221" xr:uid="{00000000-0005-0000-0000-0000BC850000}"/>
    <cellStyle name="Notas 3 7 2 5 2" xfId="34222" xr:uid="{00000000-0005-0000-0000-0000BD850000}"/>
    <cellStyle name="Notas 3 7 2 6" xfId="34223" xr:uid="{00000000-0005-0000-0000-0000BE850000}"/>
    <cellStyle name="Notas 3 7 2 6 2" xfId="34224" xr:uid="{00000000-0005-0000-0000-0000BF850000}"/>
    <cellStyle name="Notas 3 7 2 7" xfId="34225" xr:uid="{00000000-0005-0000-0000-0000C0850000}"/>
    <cellStyle name="Notas 3 7 3" xfId="34226" xr:uid="{00000000-0005-0000-0000-0000C1850000}"/>
    <cellStyle name="Notas 3 7 3 2" xfId="34227" xr:uid="{00000000-0005-0000-0000-0000C2850000}"/>
    <cellStyle name="Notas 3 7 3 2 2" xfId="34228" xr:uid="{00000000-0005-0000-0000-0000C3850000}"/>
    <cellStyle name="Notas 3 7 3 3" xfId="34229" xr:uid="{00000000-0005-0000-0000-0000C4850000}"/>
    <cellStyle name="Notas 3 7 3 4" xfId="34230" xr:uid="{00000000-0005-0000-0000-0000C5850000}"/>
    <cellStyle name="Notas 3 7 3 5" xfId="34231" xr:uid="{00000000-0005-0000-0000-0000C6850000}"/>
    <cellStyle name="Notas 3 7 3 6" xfId="34232" xr:uid="{00000000-0005-0000-0000-0000C7850000}"/>
    <cellStyle name="Notas 3 7 3 7" xfId="34233" xr:uid="{00000000-0005-0000-0000-0000C8850000}"/>
    <cellStyle name="Notas 3 7 4" xfId="34234" xr:uid="{00000000-0005-0000-0000-0000C9850000}"/>
    <cellStyle name="Notas 3 7 4 2" xfId="34235" xr:uid="{00000000-0005-0000-0000-0000CA850000}"/>
    <cellStyle name="Notas 3 7 4 2 2" xfId="34236" xr:uid="{00000000-0005-0000-0000-0000CB850000}"/>
    <cellStyle name="Notas 3 7 4 3" xfId="34237" xr:uid="{00000000-0005-0000-0000-0000CC850000}"/>
    <cellStyle name="Notas 3 7 4 4" xfId="34238" xr:uid="{00000000-0005-0000-0000-0000CD850000}"/>
    <cellStyle name="Notas 3 7 4 5" xfId="34239" xr:uid="{00000000-0005-0000-0000-0000CE850000}"/>
    <cellStyle name="Notas 3 7 4 6" xfId="34240" xr:uid="{00000000-0005-0000-0000-0000CF850000}"/>
    <cellStyle name="Notas 3 7 4 7" xfId="34241" xr:uid="{00000000-0005-0000-0000-0000D0850000}"/>
    <cellStyle name="Notas 3 7 5" xfId="34242" xr:uid="{00000000-0005-0000-0000-0000D1850000}"/>
    <cellStyle name="Notas 3 7 5 2" xfId="34243" xr:uid="{00000000-0005-0000-0000-0000D2850000}"/>
    <cellStyle name="Notas 3 7 5 3" xfId="34244" xr:uid="{00000000-0005-0000-0000-0000D3850000}"/>
    <cellStyle name="Notas 3 7 5 4" xfId="34245" xr:uid="{00000000-0005-0000-0000-0000D4850000}"/>
    <cellStyle name="Notas 3 7 5 5" xfId="34246" xr:uid="{00000000-0005-0000-0000-0000D5850000}"/>
    <cellStyle name="Notas 3 7 5 6" xfId="34247" xr:uid="{00000000-0005-0000-0000-0000D6850000}"/>
    <cellStyle name="Notas 3 7 5 7" xfId="34248" xr:uid="{00000000-0005-0000-0000-0000D7850000}"/>
    <cellStyle name="Notas 3 7 6" xfId="34249" xr:uid="{00000000-0005-0000-0000-0000D8850000}"/>
    <cellStyle name="Notas 3 7 6 2" xfId="34250" xr:uid="{00000000-0005-0000-0000-0000D9850000}"/>
    <cellStyle name="Notas 3 7 6 3" xfId="34251" xr:uid="{00000000-0005-0000-0000-0000DA850000}"/>
    <cellStyle name="Notas 3 7 6 4" xfId="34252" xr:uid="{00000000-0005-0000-0000-0000DB850000}"/>
    <cellStyle name="Notas 3 7 6 5" xfId="34253" xr:uid="{00000000-0005-0000-0000-0000DC850000}"/>
    <cellStyle name="Notas 3 7 6 6" xfId="34254" xr:uid="{00000000-0005-0000-0000-0000DD850000}"/>
    <cellStyle name="Notas 3 7 7" xfId="34255" xr:uid="{00000000-0005-0000-0000-0000DE850000}"/>
    <cellStyle name="Notas 3 7 7 2" xfId="34256" xr:uid="{00000000-0005-0000-0000-0000DF850000}"/>
    <cellStyle name="Notas 3 7 7 3" xfId="34257" xr:uid="{00000000-0005-0000-0000-0000E0850000}"/>
    <cellStyle name="Notas 3 7 7 4" xfId="34258" xr:uid="{00000000-0005-0000-0000-0000E1850000}"/>
    <cellStyle name="Notas 3 7 7 5" xfId="34259" xr:uid="{00000000-0005-0000-0000-0000E2850000}"/>
    <cellStyle name="Notas 3 7 7 6" xfId="34260" xr:uid="{00000000-0005-0000-0000-0000E3850000}"/>
    <cellStyle name="Notas 3 7 8" xfId="34261" xr:uid="{00000000-0005-0000-0000-0000E4850000}"/>
    <cellStyle name="Notas 3 7 8 2" xfId="34262" xr:uid="{00000000-0005-0000-0000-0000E5850000}"/>
    <cellStyle name="Notas 3 7 8 3" xfId="34263" xr:uid="{00000000-0005-0000-0000-0000E6850000}"/>
    <cellStyle name="Notas 3 7 8 4" xfId="34264" xr:uid="{00000000-0005-0000-0000-0000E7850000}"/>
    <cellStyle name="Notas 3 7 8 5" xfId="34265" xr:uid="{00000000-0005-0000-0000-0000E8850000}"/>
    <cellStyle name="Notas 3 7 8 6" xfId="34266" xr:uid="{00000000-0005-0000-0000-0000E9850000}"/>
    <cellStyle name="Notas 3 7 9" xfId="34267" xr:uid="{00000000-0005-0000-0000-0000EA850000}"/>
    <cellStyle name="Notas 3 8" xfId="34268" xr:uid="{00000000-0005-0000-0000-0000EB850000}"/>
    <cellStyle name="Notas 3 8 10" xfId="34269" xr:uid="{00000000-0005-0000-0000-0000EC850000}"/>
    <cellStyle name="Notas 3 8 11" xfId="34270" xr:uid="{00000000-0005-0000-0000-0000ED850000}"/>
    <cellStyle name="Notas 3 8 12" xfId="34271" xr:uid="{00000000-0005-0000-0000-0000EE850000}"/>
    <cellStyle name="Notas 3 8 13" xfId="34272" xr:uid="{00000000-0005-0000-0000-0000EF850000}"/>
    <cellStyle name="Notas 3 8 14" xfId="34273" xr:uid="{00000000-0005-0000-0000-0000F0850000}"/>
    <cellStyle name="Notas 3 8 2" xfId="34274" xr:uid="{00000000-0005-0000-0000-0000F1850000}"/>
    <cellStyle name="Notas 3 8 2 2" xfId="34275" xr:uid="{00000000-0005-0000-0000-0000F2850000}"/>
    <cellStyle name="Notas 3 8 2 2 2" xfId="34276" xr:uid="{00000000-0005-0000-0000-0000F3850000}"/>
    <cellStyle name="Notas 3 8 2 2 3" xfId="34277" xr:uid="{00000000-0005-0000-0000-0000F4850000}"/>
    <cellStyle name="Notas 3 8 2 3" xfId="34278" xr:uid="{00000000-0005-0000-0000-0000F5850000}"/>
    <cellStyle name="Notas 3 8 2 3 2" xfId="34279" xr:uid="{00000000-0005-0000-0000-0000F6850000}"/>
    <cellStyle name="Notas 3 8 2 4" xfId="34280" xr:uid="{00000000-0005-0000-0000-0000F7850000}"/>
    <cellStyle name="Notas 3 8 2 4 2" xfId="34281" xr:uid="{00000000-0005-0000-0000-0000F8850000}"/>
    <cellStyle name="Notas 3 8 2 5" xfId="34282" xr:uid="{00000000-0005-0000-0000-0000F9850000}"/>
    <cellStyle name="Notas 3 8 2 5 2" xfId="34283" xr:uid="{00000000-0005-0000-0000-0000FA850000}"/>
    <cellStyle name="Notas 3 8 2 6" xfId="34284" xr:uid="{00000000-0005-0000-0000-0000FB850000}"/>
    <cellStyle name="Notas 3 8 2 6 2" xfId="34285" xr:uid="{00000000-0005-0000-0000-0000FC850000}"/>
    <cellStyle name="Notas 3 8 2 7" xfId="34286" xr:uid="{00000000-0005-0000-0000-0000FD850000}"/>
    <cellStyle name="Notas 3 8 3" xfId="34287" xr:uid="{00000000-0005-0000-0000-0000FE850000}"/>
    <cellStyle name="Notas 3 8 3 2" xfId="34288" xr:uid="{00000000-0005-0000-0000-0000FF850000}"/>
    <cellStyle name="Notas 3 8 3 2 2" xfId="34289" xr:uid="{00000000-0005-0000-0000-000000860000}"/>
    <cellStyle name="Notas 3 8 3 3" xfId="34290" xr:uid="{00000000-0005-0000-0000-000001860000}"/>
    <cellStyle name="Notas 3 8 3 4" xfId="34291" xr:uid="{00000000-0005-0000-0000-000002860000}"/>
    <cellStyle name="Notas 3 8 3 5" xfId="34292" xr:uid="{00000000-0005-0000-0000-000003860000}"/>
    <cellStyle name="Notas 3 8 3 6" xfId="34293" xr:uid="{00000000-0005-0000-0000-000004860000}"/>
    <cellStyle name="Notas 3 8 3 7" xfId="34294" xr:uid="{00000000-0005-0000-0000-000005860000}"/>
    <cellStyle name="Notas 3 8 4" xfId="34295" xr:uid="{00000000-0005-0000-0000-000006860000}"/>
    <cellStyle name="Notas 3 8 4 2" xfId="34296" xr:uid="{00000000-0005-0000-0000-000007860000}"/>
    <cellStyle name="Notas 3 8 4 2 2" xfId="34297" xr:uid="{00000000-0005-0000-0000-000008860000}"/>
    <cellStyle name="Notas 3 8 4 3" xfId="34298" xr:uid="{00000000-0005-0000-0000-000009860000}"/>
    <cellStyle name="Notas 3 8 4 4" xfId="34299" xr:uid="{00000000-0005-0000-0000-00000A860000}"/>
    <cellStyle name="Notas 3 8 4 5" xfId="34300" xr:uid="{00000000-0005-0000-0000-00000B860000}"/>
    <cellStyle name="Notas 3 8 4 6" xfId="34301" xr:uid="{00000000-0005-0000-0000-00000C860000}"/>
    <cellStyle name="Notas 3 8 4 7" xfId="34302" xr:uid="{00000000-0005-0000-0000-00000D860000}"/>
    <cellStyle name="Notas 3 8 5" xfId="34303" xr:uid="{00000000-0005-0000-0000-00000E860000}"/>
    <cellStyle name="Notas 3 8 5 2" xfId="34304" xr:uid="{00000000-0005-0000-0000-00000F860000}"/>
    <cellStyle name="Notas 3 8 5 3" xfId="34305" xr:uid="{00000000-0005-0000-0000-000010860000}"/>
    <cellStyle name="Notas 3 8 5 4" xfId="34306" xr:uid="{00000000-0005-0000-0000-000011860000}"/>
    <cellStyle name="Notas 3 8 5 5" xfId="34307" xr:uid="{00000000-0005-0000-0000-000012860000}"/>
    <cellStyle name="Notas 3 8 5 6" xfId="34308" xr:uid="{00000000-0005-0000-0000-000013860000}"/>
    <cellStyle name="Notas 3 8 5 7" xfId="34309" xr:uid="{00000000-0005-0000-0000-000014860000}"/>
    <cellStyle name="Notas 3 8 6" xfId="34310" xr:uid="{00000000-0005-0000-0000-000015860000}"/>
    <cellStyle name="Notas 3 8 6 2" xfId="34311" xr:uid="{00000000-0005-0000-0000-000016860000}"/>
    <cellStyle name="Notas 3 8 6 3" xfId="34312" xr:uid="{00000000-0005-0000-0000-000017860000}"/>
    <cellStyle name="Notas 3 8 6 4" xfId="34313" xr:uid="{00000000-0005-0000-0000-000018860000}"/>
    <cellStyle name="Notas 3 8 6 5" xfId="34314" xr:uid="{00000000-0005-0000-0000-000019860000}"/>
    <cellStyle name="Notas 3 8 6 6" xfId="34315" xr:uid="{00000000-0005-0000-0000-00001A860000}"/>
    <cellStyle name="Notas 3 8 7" xfId="34316" xr:uid="{00000000-0005-0000-0000-00001B860000}"/>
    <cellStyle name="Notas 3 8 7 2" xfId="34317" xr:uid="{00000000-0005-0000-0000-00001C860000}"/>
    <cellStyle name="Notas 3 8 7 3" xfId="34318" xr:uid="{00000000-0005-0000-0000-00001D860000}"/>
    <cellStyle name="Notas 3 8 7 4" xfId="34319" xr:uid="{00000000-0005-0000-0000-00001E860000}"/>
    <cellStyle name="Notas 3 8 7 5" xfId="34320" xr:uid="{00000000-0005-0000-0000-00001F860000}"/>
    <cellStyle name="Notas 3 8 7 6" xfId="34321" xr:uid="{00000000-0005-0000-0000-000020860000}"/>
    <cellStyle name="Notas 3 8 8" xfId="34322" xr:uid="{00000000-0005-0000-0000-000021860000}"/>
    <cellStyle name="Notas 3 8 8 2" xfId="34323" xr:uid="{00000000-0005-0000-0000-000022860000}"/>
    <cellStyle name="Notas 3 8 8 3" xfId="34324" xr:uid="{00000000-0005-0000-0000-000023860000}"/>
    <cellStyle name="Notas 3 8 8 4" xfId="34325" xr:uid="{00000000-0005-0000-0000-000024860000}"/>
    <cellStyle name="Notas 3 8 8 5" xfId="34326" xr:uid="{00000000-0005-0000-0000-000025860000}"/>
    <cellStyle name="Notas 3 8 8 6" xfId="34327" xr:uid="{00000000-0005-0000-0000-000026860000}"/>
    <cellStyle name="Notas 3 8 9" xfId="34328" xr:uid="{00000000-0005-0000-0000-000027860000}"/>
    <cellStyle name="Notas 3 9" xfId="34329" xr:uid="{00000000-0005-0000-0000-000028860000}"/>
    <cellStyle name="Notas 3 9 2" xfId="34330" xr:uid="{00000000-0005-0000-0000-000029860000}"/>
    <cellStyle name="Notas 3 9 2 2" xfId="34331" xr:uid="{00000000-0005-0000-0000-00002A860000}"/>
    <cellStyle name="Notas 3 9 2 2 2" xfId="34332" xr:uid="{00000000-0005-0000-0000-00002B860000}"/>
    <cellStyle name="Notas 3 9 2 3" xfId="34333" xr:uid="{00000000-0005-0000-0000-00002C860000}"/>
    <cellStyle name="Notas 3 9 2 4" xfId="34334" xr:uid="{00000000-0005-0000-0000-00002D860000}"/>
    <cellStyle name="Notas 3 9 2 5" xfId="34335" xr:uid="{00000000-0005-0000-0000-00002E860000}"/>
    <cellStyle name="Notas 3 9 2 6" xfId="34336" xr:uid="{00000000-0005-0000-0000-00002F860000}"/>
    <cellStyle name="Notas 3 9 2 7" xfId="34337" xr:uid="{00000000-0005-0000-0000-000030860000}"/>
    <cellStyle name="Notas 3 9 3" xfId="34338" xr:uid="{00000000-0005-0000-0000-000031860000}"/>
    <cellStyle name="Notas 3 9 3 2" xfId="34339" xr:uid="{00000000-0005-0000-0000-000032860000}"/>
    <cellStyle name="Notas 3 9 3 3" xfId="34340" xr:uid="{00000000-0005-0000-0000-000033860000}"/>
    <cellStyle name="Notas 3 9 4" xfId="34341" xr:uid="{00000000-0005-0000-0000-000034860000}"/>
    <cellStyle name="Notas 3 9 4 2" xfId="34342" xr:uid="{00000000-0005-0000-0000-000035860000}"/>
    <cellStyle name="Notas 3 9 4 3" xfId="34343" xr:uid="{00000000-0005-0000-0000-000036860000}"/>
    <cellStyle name="Notas 3 9 5" xfId="34344" xr:uid="{00000000-0005-0000-0000-000037860000}"/>
    <cellStyle name="Notas 3 9 5 2" xfId="34345" xr:uid="{00000000-0005-0000-0000-000038860000}"/>
    <cellStyle name="Notas 3 9 6" xfId="34346" xr:uid="{00000000-0005-0000-0000-000039860000}"/>
    <cellStyle name="Notas 3 9 7" xfId="34347" xr:uid="{00000000-0005-0000-0000-00003A860000}"/>
    <cellStyle name="Notas 3_TRANSF BANCARIAS  SEPT 2009" xfId="34348" xr:uid="{00000000-0005-0000-0000-00003B860000}"/>
    <cellStyle name="Notas 30" xfId="34349" xr:uid="{00000000-0005-0000-0000-00003C860000}"/>
    <cellStyle name="Notas 30 2" xfId="34350" xr:uid="{00000000-0005-0000-0000-00003D860000}"/>
    <cellStyle name="Notas 30 2 2" xfId="34351" xr:uid="{00000000-0005-0000-0000-00003E860000}"/>
    <cellStyle name="Notas 30 2 2 2" xfId="34352" xr:uid="{00000000-0005-0000-0000-00003F860000}"/>
    <cellStyle name="Notas 30 2 3" xfId="34353" xr:uid="{00000000-0005-0000-0000-000040860000}"/>
    <cellStyle name="Notas 30 2 4" xfId="34354" xr:uid="{00000000-0005-0000-0000-000041860000}"/>
    <cellStyle name="Notas 30 2 5" xfId="34355" xr:uid="{00000000-0005-0000-0000-000042860000}"/>
    <cellStyle name="Notas 30 2 6" xfId="34356" xr:uid="{00000000-0005-0000-0000-000043860000}"/>
    <cellStyle name="Notas 30 3" xfId="34357" xr:uid="{00000000-0005-0000-0000-000044860000}"/>
    <cellStyle name="Notas 30 3 2" xfId="34358" xr:uid="{00000000-0005-0000-0000-000045860000}"/>
    <cellStyle name="Notas 30 4" xfId="34359" xr:uid="{00000000-0005-0000-0000-000046860000}"/>
    <cellStyle name="Notas 30 4 2" xfId="34360" xr:uid="{00000000-0005-0000-0000-000047860000}"/>
    <cellStyle name="Notas 30 5" xfId="34361" xr:uid="{00000000-0005-0000-0000-000048860000}"/>
    <cellStyle name="Notas 31" xfId="34362" xr:uid="{00000000-0005-0000-0000-000049860000}"/>
    <cellStyle name="Notas 31 2" xfId="34363" xr:uid="{00000000-0005-0000-0000-00004A860000}"/>
    <cellStyle name="Notas 31 2 2" xfId="34364" xr:uid="{00000000-0005-0000-0000-00004B860000}"/>
    <cellStyle name="Notas 31 2 2 2" xfId="34365" xr:uid="{00000000-0005-0000-0000-00004C860000}"/>
    <cellStyle name="Notas 31 2 3" xfId="34366" xr:uid="{00000000-0005-0000-0000-00004D860000}"/>
    <cellStyle name="Notas 31 2 4" xfId="34367" xr:uid="{00000000-0005-0000-0000-00004E860000}"/>
    <cellStyle name="Notas 31 2 5" xfId="34368" xr:uid="{00000000-0005-0000-0000-00004F860000}"/>
    <cellStyle name="Notas 31 2 6" xfId="34369" xr:uid="{00000000-0005-0000-0000-000050860000}"/>
    <cellStyle name="Notas 31 3" xfId="34370" xr:uid="{00000000-0005-0000-0000-000051860000}"/>
    <cellStyle name="Notas 31 3 2" xfId="34371" xr:uid="{00000000-0005-0000-0000-000052860000}"/>
    <cellStyle name="Notas 31 4" xfId="34372" xr:uid="{00000000-0005-0000-0000-000053860000}"/>
    <cellStyle name="Notas 31 4 2" xfId="34373" xr:uid="{00000000-0005-0000-0000-000054860000}"/>
    <cellStyle name="Notas 31 5" xfId="34374" xr:uid="{00000000-0005-0000-0000-000055860000}"/>
    <cellStyle name="Notas 32" xfId="34375" xr:uid="{00000000-0005-0000-0000-000056860000}"/>
    <cellStyle name="Notas 32 2" xfId="34376" xr:uid="{00000000-0005-0000-0000-000057860000}"/>
    <cellStyle name="Notas 32 2 2" xfId="34377" xr:uid="{00000000-0005-0000-0000-000058860000}"/>
    <cellStyle name="Notas 32 2 2 2" xfId="34378" xr:uid="{00000000-0005-0000-0000-000059860000}"/>
    <cellStyle name="Notas 32 2 3" xfId="34379" xr:uid="{00000000-0005-0000-0000-00005A860000}"/>
    <cellStyle name="Notas 32 2 4" xfId="34380" xr:uid="{00000000-0005-0000-0000-00005B860000}"/>
    <cellStyle name="Notas 32 2 5" xfId="34381" xr:uid="{00000000-0005-0000-0000-00005C860000}"/>
    <cellStyle name="Notas 32 2 6" xfId="34382" xr:uid="{00000000-0005-0000-0000-00005D860000}"/>
    <cellStyle name="Notas 32 3" xfId="34383" xr:uid="{00000000-0005-0000-0000-00005E860000}"/>
    <cellStyle name="Notas 32 3 2" xfId="34384" xr:uid="{00000000-0005-0000-0000-00005F860000}"/>
    <cellStyle name="Notas 32 4" xfId="34385" xr:uid="{00000000-0005-0000-0000-000060860000}"/>
    <cellStyle name="Notas 32 4 2" xfId="34386" xr:uid="{00000000-0005-0000-0000-000061860000}"/>
    <cellStyle name="Notas 32 5" xfId="34387" xr:uid="{00000000-0005-0000-0000-000062860000}"/>
    <cellStyle name="Notas 33" xfId="34388" xr:uid="{00000000-0005-0000-0000-000063860000}"/>
    <cellStyle name="Notas 33 2" xfId="34389" xr:uid="{00000000-0005-0000-0000-000064860000}"/>
    <cellStyle name="Notas 33 2 2" xfId="34390" xr:uid="{00000000-0005-0000-0000-000065860000}"/>
    <cellStyle name="Notas 33 2 2 2" xfId="34391" xr:uid="{00000000-0005-0000-0000-000066860000}"/>
    <cellStyle name="Notas 33 2 3" xfId="34392" xr:uid="{00000000-0005-0000-0000-000067860000}"/>
    <cellStyle name="Notas 33 2 4" xfId="34393" xr:uid="{00000000-0005-0000-0000-000068860000}"/>
    <cellStyle name="Notas 33 2 5" xfId="34394" xr:uid="{00000000-0005-0000-0000-000069860000}"/>
    <cellStyle name="Notas 33 2 6" xfId="34395" xr:uid="{00000000-0005-0000-0000-00006A860000}"/>
    <cellStyle name="Notas 33 3" xfId="34396" xr:uid="{00000000-0005-0000-0000-00006B860000}"/>
    <cellStyle name="Notas 33 3 2" xfId="34397" xr:uid="{00000000-0005-0000-0000-00006C860000}"/>
    <cellStyle name="Notas 33 4" xfId="34398" xr:uid="{00000000-0005-0000-0000-00006D860000}"/>
    <cellStyle name="Notas 33 4 2" xfId="34399" xr:uid="{00000000-0005-0000-0000-00006E860000}"/>
    <cellStyle name="Notas 33 5" xfId="34400" xr:uid="{00000000-0005-0000-0000-00006F860000}"/>
    <cellStyle name="Notas 34" xfId="34401" xr:uid="{00000000-0005-0000-0000-000070860000}"/>
    <cellStyle name="Notas 34 2" xfId="34402" xr:uid="{00000000-0005-0000-0000-000071860000}"/>
    <cellStyle name="Notas 34 2 2" xfId="34403" xr:uid="{00000000-0005-0000-0000-000072860000}"/>
    <cellStyle name="Notas 34 2 2 2" xfId="34404" xr:uid="{00000000-0005-0000-0000-000073860000}"/>
    <cellStyle name="Notas 34 2 3" xfId="34405" xr:uid="{00000000-0005-0000-0000-000074860000}"/>
    <cellStyle name="Notas 34 2 4" xfId="34406" xr:uid="{00000000-0005-0000-0000-000075860000}"/>
    <cellStyle name="Notas 34 2 5" xfId="34407" xr:uid="{00000000-0005-0000-0000-000076860000}"/>
    <cellStyle name="Notas 34 2 6" xfId="34408" xr:uid="{00000000-0005-0000-0000-000077860000}"/>
    <cellStyle name="Notas 34 3" xfId="34409" xr:uid="{00000000-0005-0000-0000-000078860000}"/>
    <cellStyle name="Notas 34 3 2" xfId="34410" xr:uid="{00000000-0005-0000-0000-000079860000}"/>
    <cellStyle name="Notas 34 4" xfId="34411" xr:uid="{00000000-0005-0000-0000-00007A860000}"/>
    <cellStyle name="Notas 34 4 2" xfId="34412" xr:uid="{00000000-0005-0000-0000-00007B860000}"/>
    <cellStyle name="Notas 34 5" xfId="34413" xr:uid="{00000000-0005-0000-0000-00007C860000}"/>
    <cellStyle name="Notas 35" xfId="34414" xr:uid="{00000000-0005-0000-0000-00007D860000}"/>
    <cellStyle name="Notas 35 2" xfId="34415" xr:uid="{00000000-0005-0000-0000-00007E860000}"/>
    <cellStyle name="Notas 35 2 2" xfId="34416" xr:uid="{00000000-0005-0000-0000-00007F860000}"/>
    <cellStyle name="Notas 35 2 2 2" xfId="34417" xr:uid="{00000000-0005-0000-0000-000080860000}"/>
    <cellStyle name="Notas 35 2 3" xfId="34418" xr:uid="{00000000-0005-0000-0000-000081860000}"/>
    <cellStyle name="Notas 35 2 4" xfId="34419" xr:uid="{00000000-0005-0000-0000-000082860000}"/>
    <cellStyle name="Notas 35 2 5" xfId="34420" xr:uid="{00000000-0005-0000-0000-000083860000}"/>
    <cellStyle name="Notas 35 2 6" xfId="34421" xr:uid="{00000000-0005-0000-0000-000084860000}"/>
    <cellStyle name="Notas 35 3" xfId="34422" xr:uid="{00000000-0005-0000-0000-000085860000}"/>
    <cellStyle name="Notas 35 3 2" xfId="34423" xr:uid="{00000000-0005-0000-0000-000086860000}"/>
    <cellStyle name="Notas 35 4" xfId="34424" xr:uid="{00000000-0005-0000-0000-000087860000}"/>
    <cellStyle name="Notas 35 4 2" xfId="34425" xr:uid="{00000000-0005-0000-0000-000088860000}"/>
    <cellStyle name="Notas 35 5" xfId="34426" xr:uid="{00000000-0005-0000-0000-000089860000}"/>
    <cellStyle name="Notas 36" xfId="34427" xr:uid="{00000000-0005-0000-0000-00008A860000}"/>
    <cellStyle name="Notas 36 2" xfId="34428" xr:uid="{00000000-0005-0000-0000-00008B860000}"/>
    <cellStyle name="Notas 36 2 2" xfId="34429" xr:uid="{00000000-0005-0000-0000-00008C860000}"/>
    <cellStyle name="Notas 36 2 2 2" xfId="34430" xr:uid="{00000000-0005-0000-0000-00008D860000}"/>
    <cellStyle name="Notas 36 2 3" xfId="34431" xr:uid="{00000000-0005-0000-0000-00008E860000}"/>
    <cellStyle name="Notas 36 2 4" xfId="34432" xr:uid="{00000000-0005-0000-0000-00008F860000}"/>
    <cellStyle name="Notas 36 2 5" xfId="34433" xr:uid="{00000000-0005-0000-0000-000090860000}"/>
    <cellStyle name="Notas 36 2 6" xfId="34434" xr:uid="{00000000-0005-0000-0000-000091860000}"/>
    <cellStyle name="Notas 36 3" xfId="34435" xr:uid="{00000000-0005-0000-0000-000092860000}"/>
    <cellStyle name="Notas 36 3 2" xfId="34436" xr:uid="{00000000-0005-0000-0000-000093860000}"/>
    <cellStyle name="Notas 36 4" xfId="34437" xr:uid="{00000000-0005-0000-0000-000094860000}"/>
    <cellStyle name="Notas 36 4 2" xfId="34438" xr:uid="{00000000-0005-0000-0000-000095860000}"/>
    <cellStyle name="Notas 36 5" xfId="34439" xr:uid="{00000000-0005-0000-0000-000096860000}"/>
    <cellStyle name="Notas 37" xfId="34440" xr:uid="{00000000-0005-0000-0000-000097860000}"/>
    <cellStyle name="Notas 37 2" xfId="34441" xr:uid="{00000000-0005-0000-0000-000098860000}"/>
    <cellStyle name="Notas 37 2 2" xfId="34442" xr:uid="{00000000-0005-0000-0000-000099860000}"/>
    <cellStyle name="Notas 37 2 2 2" xfId="34443" xr:uid="{00000000-0005-0000-0000-00009A860000}"/>
    <cellStyle name="Notas 37 2 3" xfId="34444" xr:uid="{00000000-0005-0000-0000-00009B860000}"/>
    <cellStyle name="Notas 37 2 4" xfId="34445" xr:uid="{00000000-0005-0000-0000-00009C860000}"/>
    <cellStyle name="Notas 37 2 5" xfId="34446" xr:uid="{00000000-0005-0000-0000-00009D860000}"/>
    <cellStyle name="Notas 37 2 6" xfId="34447" xr:uid="{00000000-0005-0000-0000-00009E860000}"/>
    <cellStyle name="Notas 37 3" xfId="34448" xr:uid="{00000000-0005-0000-0000-00009F860000}"/>
    <cellStyle name="Notas 37 3 2" xfId="34449" xr:uid="{00000000-0005-0000-0000-0000A0860000}"/>
    <cellStyle name="Notas 37 4" xfId="34450" xr:uid="{00000000-0005-0000-0000-0000A1860000}"/>
    <cellStyle name="Notas 37 4 2" xfId="34451" xr:uid="{00000000-0005-0000-0000-0000A2860000}"/>
    <cellStyle name="Notas 37 5" xfId="34452" xr:uid="{00000000-0005-0000-0000-0000A3860000}"/>
    <cellStyle name="Notas 38" xfId="34453" xr:uid="{00000000-0005-0000-0000-0000A4860000}"/>
    <cellStyle name="Notas 38 2" xfId="34454" xr:uid="{00000000-0005-0000-0000-0000A5860000}"/>
    <cellStyle name="Notas 38 2 2" xfId="34455" xr:uid="{00000000-0005-0000-0000-0000A6860000}"/>
    <cellStyle name="Notas 38 2 2 2" xfId="34456" xr:uid="{00000000-0005-0000-0000-0000A7860000}"/>
    <cellStyle name="Notas 38 2 3" xfId="34457" xr:uid="{00000000-0005-0000-0000-0000A8860000}"/>
    <cellStyle name="Notas 38 2 4" xfId="34458" xr:uid="{00000000-0005-0000-0000-0000A9860000}"/>
    <cellStyle name="Notas 38 2 5" xfId="34459" xr:uid="{00000000-0005-0000-0000-0000AA860000}"/>
    <cellStyle name="Notas 38 2 6" xfId="34460" xr:uid="{00000000-0005-0000-0000-0000AB860000}"/>
    <cellStyle name="Notas 38 3" xfId="34461" xr:uid="{00000000-0005-0000-0000-0000AC860000}"/>
    <cellStyle name="Notas 38 3 2" xfId="34462" xr:uid="{00000000-0005-0000-0000-0000AD860000}"/>
    <cellStyle name="Notas 38 4" xfId="34463" xr:uid="{00000000-0005-0000-0000-0000AE860000}"/>
    <cellStyle name="Notas 38 4 2" xfId="34464" xr:uid="{00000000-0005-0000-0000-0000AF860000}"/>
    <cellStyle name="Notas 38 5" xfId="34465" xr:uid="{00000000-0005-0000-0000-0000B0860000}"/>
    <cellStyle name="Notas 39" xfId="34466" xr:uid="{00000000-0005-0000-0000-0000B1860000}"/>
    <cellStyle name="Notas 39 2" xfId="34467" xr:uid="{00000000-0005-0000-0000-0000B2860000}"/>
    <cellStyle name="Notas 39 2 2" xfId="34468" xr:uid="{00000000-0005-0000-0000-0000B3860000}"/>
    <cellStyle name="Notas 39 2 2 2" xfId="34469" xr:uid="{00000000-0005-0000-0000-0000B4860000}"/>
    <cellStyle name="Notas 39 2 3" xfId="34470" xr:uid="{00000000-0005-0000-0000-0000B5860000}"/>
    <cellStyle name="Notas 39 2 4" xfId="34471" xr:uid="{00000000-0005-0000-0000-0000B6860000}"/>
    <cellStyle name="Notas 39 2 5" xfId="34472" xr:uid="{00000000-0005-0000-0000-0000B7860000}"/>
    <cellStyle name="Notas 39 2 6" xfId="34473" xr:uid="{00000000-0005-0000-0000-0000B8860000}"/>
    <cellStyle name="Notas 39 3" xfId="34474" xr:uid="{00000000-0005-0000-0000-0000B9860000}"/>
    <cellStyle name="Notas 39 3 2" xfId="34475" xr:uid="{00000000-0005-0000-0000-0000BA860000}"/>
    <cellStyle name="Notas 39 4" xfId="34476" xr:uid="{00000000-0005-0000-0000-0000BB860000}"/>
    <cellStyle name="Notas 39 4 2" xfId="34477" xr:uid="{00000000-0005-0000-0000-0000BC860000}"/>
    <cellStyle name="Notas 39 5" xfId="34478" xr:uid="{00000000-0005-0000-0000-0000BD860000}"/>
    <cellStyle name="Notas 4" xfId="34479" xr:uid="{00000000-0005-0000-0000-0000BE860000}"/>
    <cellStyle name="Notas 4 10" xfId="34480" xr:uid="{00000000-0005-0000-0000-0000BF860000}"/>
    <cellStyle name="Notas 4 10 10" xfId="34481" xr:uid="{00000000-0005-0000-0000-0000C0860000}"/>
    <cellStyle name="Notas 4 10 11" xfId="34482" xr:uid="{00000000-0005-0000-0000-0000C1860000}"/>
    <cellStyle name="Notas 4 10 12" xfId="34483" xr:uid="{00000000-0005-0000-0000-0000C2860000}"/>
    <cellStyle name="Notas 4 10 13" xfId="34484" xr:uid="{00000000-0005-0000-0000-0000C3860000}"/>
    <cellStyle name="Notas 4 10 14" xfId="34485" xr:uid="{00000000-0005-0000-0000-0000C4860000}"/>
    <cellStyle name="Notas 4 10 2" xfId="34486" xr:uid="{00000000-0005-0000-0000-0000C5860000}"/>
    <cellStyle name="Notas 4 10 2 2" xfId="34487" xr:uid="{00000000-0005-0000-0000-0000C6860000}"/>
    <cellStyle name="Notas 4 10 2 2 2" xfId="34488" xr:uid="{00000000-0005-0000-0000-0000C7860000}"/>
    <cellStyle name="Notas 4 10 2 2 3" xfId="34489" xr:uid="{00000000-0005-0000-0000-0000C8860000}"/>
    <cellStyle name="Notas 4 10 2 3" xfId="34490" xr:uid="{00000000-0005-0000-0000-0000C9860000}"/>
    <cellStyle name="Notas 4 10 2 3 2" xfId="34491" xr:uid="{00000000-0005-0000-0000-0000CA860000}"/>
    <cellStyle name="Notas 4 10 2 4" xfId="34492" xr:uid="{00000000-0005-0000-0000-0000CB860000}"/>
    <cellStyle name="Notas 4 10 2 4 2" xfId="34493" xr:uid="{00000000-0005-0000-0000-0000CC860000}"/>
    <cellStyle name="Notas 4 10 2 5" xfId="34494" xr:uid="{00000000-0005-0000-0000-0000CD860000}"/>
    <cellStyle name="Notas 4 10 2 5 2" xfId="34495" xr:uid="{00000000-0005-0000-0000-0000CE860000}"/>
    <cellStyle name="Notas 4 10 2 6" xfId="34496" xr:uid="{00000000-0005-0000-0000-0000CF860000}"/>
    <cellStyle name="Notas 4 10 2 6 2" xfId="34497" xr:uid="{00000000-0005-0000-0000-0000D0860000}"/>
    <cellStyle name="Notas 4 10 2 7" xfId="34498" xr:uid="{00000000-0005-0000-0000-0000D1860000}"/>
    <cellStyle name="Notas 4 10 3" xfId="34499" xr:uid="{00000000-0005-0000-0000-0000D2860000}"/>
    <cellStyle name="Notas 4 10 3 2" xfId="34500" xr:uid="{00000000-0005-0000-0000-0000D3860000}"/>
    <cellStyle name="Notas 4 10 3 2 2" xfId="34501" xr:uid="{00000000-0005-0000-0000-0000D4860000}"/>
    <cellStyle name="Notas 4 10 3 3" xfId="34502" xr:uid="{00000000-0005-0000-0000-0000D5860000}"/>
    <cellStyle name="Notas 4 10 3 4" xfId="34503" xr:uid="{00000000-0005-0000-0000-0000D6860000}"/>
    <cellStyle name="Notas 4 10 3 5" xfId="34504" xr:uid="{00000000-0005-0000-0000-0000D7860000}"/>
    <cellStyle name="Notas 4 10 3 6" xfId="34505" xr:uid="{00000000-0005-0000-0000-0000D8860000}"/>
    <cellStyle name="Notas 4 10 3 7" xfId="34506" xr:uid="{00000000-0005-0000-0000-0000D9860000}"/>
    <cellStyle name="Notas 4 10 4" xfId="34507" xr:uid="{00000000-0005-0000-0000-0000DA860000}"/>
    <cellStyle name="Notas 4 10 4 2" xfId="34508" xr:uid="{00000000-0005-0000-0000-0000DB860000}"/>
    <cellStyle name="Notas 4 10 4 2 2" xfId="34509" xr:uid="{00000000-0005-0000-0000-0000DC860000}"/>
    <cellStyle name="Notas 4 10 4 3" xfId="34510" xr:uid="{00000000-0005-0000-0000-0000DD860000}"/>
    <cellStyle name="Notas 4 10 4 3 2" xfId="34511" xr:uid="{00000000-0005-0000-0000-0000DE860000}"/>
    <cellStyle name="Notas 4 10 4 4" xfId="34512" xr:uid="{00000000-0005-0000-0000-0000DF860000}"/>
    <cellStyle name="Notas 4 10 4 4 2" xfId="34513" xr:uid="{00000000-0005-0000-0000-0000E0860000}"/>
    <cellStyle name="Notas 4 10 4 5" xfId="34514" xr:uid="{00000000-0005-0000-0000-0000E1860000}"/>
    <cellStyle name="Notas 4 10 4 6" xfId="34515" xr:uid="{00000000-0005-0000-0000-0000E2860000}"/>
    <cellStyle name="Notas 4 10 4 7" xfId="34516" xr:uid="{00000000-0005-0000-0000-0000E3860000}"/>
    <cellStyle name="Notas 4 10 5" xfId="34517" xr:uid="{00000000-0005-0000-0000-0000E4860000}"/>
    <cellStyle name="Notas 4 10 5 2" xfId="34518" xr:uid="{00000000-0005-0000-0000-0000E5860000}"/>
    <cellStyle name="Notas 4 10 5 2 2" xfId="34519" xr:uid="{00000000-0005-0000-0000-0000E6860000}"/>
    <cellStyle name="Notas 4 10 5 3" xfId="34520" xr:uid="{00000000-0005-0000-0000-0000E7860000}"/>
    <cellStyle name="Notas 4 10 5 4" xfId="34521" xr:uid="{00000000-0005-0000-0000-0000E8860000}"/>
    <cellStyle name="Notas 4 10 5 5" xfId="34522" xr:uid="{00000000-0005-0000-0000-0000E9860000}"/>
    <cellStyle name="Notas 4 10 5 6" xfId="34523" xr:uid="{00000000-0005-0000-0000-0000EA860000}"/>
    <cellStyle name="Notas 4 10 5 7" xfId="34524" xr:uid="{00000000-0005-0000-0000-0000EB860000}"/>
    <cellStyle name="Notas 4 10 6" xfId="34525" xr:uid="{00000000-0005-0000-0000-0000EC860000}"/>
    <cellStyle name="Notas 4 10 6 2" xfId="34526" xr:uid="{00000000-0005-0000-0000-0000ED860000}"/>
    <cellStyle name="Notas 4 10 6 3" xfId="34527" xr:uid="{00000000-0005-0000-0000-0000EE860000}"/>
    <cellStyle name="Notas 4 10 6 4" xfId="34528" xr:uid="{00000000-0005-0000-0000-0000EF860000}"/>
    <cellStyle name="Notas 4 10 6 5" xfId="34529" xr:uid="{00000000-0005-0000-0000-0000F0860000}"/>
    <cellStyle name="Notas 4 10 6 6" xfId="34530" xr:uid="{00000000-0005-0000-0000-0000F1860000}"/>
    <cellStyle name="Notas 4 10 7" xfId="34531" xr:uid="{00000000-0005-0000-0000-0000F2860000}"/>
    <cellStyle name="Notas 4 10 7 2" xfId="34532" xr:uid="{00000000-0005-0000-0000-0000F3860000}"/>
    <cellStyle name="Notas 4 10 7 3" xfId="34533" xr:uid="{00000000-0005-0000-0000-0000F4860000}"/>
    <cellStyle name="Notas 4 10 7 4" xfId="34534" xr:uid="{00000000-0005-0000-0000-0000F5860000}"/>
    <cellStyle name="Notas 4 10 7 5" xfId="34535" xr:uid="{00000000-0005-0000-0000-0000F6860000}"/>
    <cellStyle name="Notas 4 10 7 6" xfId="34536" xr:uid="{00000000-0005-0000-0000-0000F7860000}"/>
    <cellStyle name="Notas 4 10 8" xfId="34537" xr:uid="{00000000-0005-0000-0000-0000F8860000}"/>
    <cellStyle name="Notas 4 10 8 2" xfId="34538" xr:uid="{00000000-0005-0000-0000-0000F9860000}"/>
    <cellStyle name="Notas 4 10 8 3" xfId="34539" xr:uid="{00000000-0005-0000-0000-0000FA860000}"/>
    <cellStyle name="Notas 4 10 8 4" xfId="34540" xr:uid="{00000000-0005-0000-0000-0000FB860000}"/>
    <cellStyle name="Notas 4 10 8 5" xfId="34541" xr:uid="{00000000-0005-0000-0000-0000FC860000}"/>
    <cellStyle name="Notas 4 10 8 6" xfId="34542" xr:uid="{00000000-0005-0000-0000-0000FD860000}"/>
    <cellStyle name="Notas 4 10 9" xfId="34543" xr:uid="{00000000-0005-0000-0000-0000FE860000}"/>
    <cellStyle name="Notas 4 11" xfId="34544" xr:uid="{00000000-0005-0000-0000-0000FF860000}"/>
    <cellStyle name="Notas 4 11 10" xfId="34545" xr:uid="{00000000-0005-0000-0000-000000870000}"/>
    <cellStyle name="Notas 4 11 11" xfId="34546" xr:uid="{00000000-0005-0000-0000-000001870000}"/>
    <cellStyle name="Notas 4 11 12" xfId="34547" xr:uid="{00000000-0005-0000-0000-000002870000}"/>
    <cellStyle name="Notas 4 11 13" xfId="34548" xr:uid="{00000000-0005-0000-0000-000003870000}"/>
    <cellStyle name="Notas 4 11 14" xfId="34549" xr:uid="{00000000-0005-0000-0000-000004870000}"/>
    <cellStyle name="Notas 4 11 2" xfId="34550" xr:uid="{00000000-0005-0000-0000-000005870000}"/>
    <cellStyle name="Notas 4 11 2 2" xfId="34551" xr:uid="{00000000-0005-0000-0000-000006870000}"/>
    <cellStyle name="Notas 4 11 2 2 2" xfId="34552" xr:uid="{00000000-0005-0000-0000-000007870000}"/>
    <cellStyle name="Notas 4 11 2 2 3" xfId="34553" xr:uid="{00000000-0005-0000-0000-000008870000}"/>
    <cellStyle name="Notas 4 11 2 3" xfId="34554" xr:uid="{00000000-0005-0000-0000-000009870000}"/>
    <cellStyle name="Notas 4 11 2 3 2" xfId="34555" xr:uid="{00000000-0005-0000-0000-00000A870000}"/>
    <cellStyle name="Notas 4 11 2 4" xfId="34556" xr:uid="{00000000-0005-0000-0000-00000B870000}"/>
    <cellStyle name="Notas 4 11 2 4 2" xfId="34557" xr:uid="{00000000-0005-0000-0000-00000C870000}"/>
    <cellStyle name="Notas 4 11 2 5" xfId="34558" xr:uid="{00000000-0005-0000-0000-00000D870000}"/>
    <cellStyle name="Notas 4 11 2 5 2" xfId="34559" xr:uid="{00000000-0005-0000-0000-00000E870000}"/>
    <cellStyle name="Notas 4 11 2 6" xfId="34560" xr:uid="{00000000-0005-0000-0000-00000F870000}"/>
    <cellStyle name="Notas 4 11 2 6 2" xfId="34561" xr:uid="{00000000-0005-0000-0000-000010870000}"/>
    <cellStyle name="Notas 4 11 2 7" xfId="34562" xr:uid="{00000000-0005-0000-0000-000011870000}"/>
    <cellStyle name="Notas 4 11 3" xfId="34563" xr:uid="{00000000-0005-0000-0000-000012870000}"/>
    <cellStyle name="Notas 4 11 3 2" xfId="34564" xr:uid="{00000000-0005-0000-0000-000013870000}"/>
    <cellStyle name="Notas 4 11 3 2 2" xfId="34565" xr:uid="{00000000-0005-0000-0000-000014870000}"/>
    <cellStyle name="Notas 4 11 3 3" xfId="34566" xr:uid="{00000000-0005-0000-0000-000015870000}"/>
    <cellStyle name="Notas 4 11 3 4" xfId="34567" xr:uid="{00000000-0005-0000-0000-000016870000}"/>
    <cellStyle name="Notas 4 11 3 5" xfId="34568" xr:uid="{00000000-0005-0000-0000-000017870000}"/>
    <cellStyle name="Notas 4 11 3 6" xfId="34569" xr:uid="{00000000-0005-0000-0000-000018870000}"/>
    <cellStyle name="Notas 4 11 3 7" xfId="34570" xr:uid="{00000000-0005-0000-0000-000019870000}"/>
    <cellStyle name="Notas 4 11 4" xfId="34571" xr:uid="{00000000-0005-0000-0000-00001A870000}"/>
    <cellStyle name="Notas 4 11 4 2" xfId="34572" xr:uid="{00000000-0005-0000-0000-00001B870000}"/>
    <cellStyle name="Notas 4 11 4 2 2" xfId="34573" xr:uid="{00000000-0005-0000-0000-00001C870000}"/>
    <cellStyle name="Notas 4 11 4 3" xfId="34574" xr:uid="{00000000-0005-0000-0000-00001D870000}"/>
    <cellStyle name="Notas 4 11 4 4" xfId="34575" xr:uid="{00000000-0005-0000-0000-00001E870000}"/>
    <cellStyle name="Notas 4 11 4 5" xfId="34576" xr:uid="{00000000-0005-0000-0000-00001F870000}"/>
    <cellStyle name="Notas 4 11 4 6" xfId="34577" xr:uid="{00000000-0005-0000-0000-000020870000}"/>
    <cellStyle name="Notas 4 11 4 7" xfId="34578" xr:uid="{00000000-0005-0000-0000-000021870000}"/>
    <cellStyle name="Notas 4 11 5" xfId="34579" xr:uid="{00000000-0005-0000-0000-000022870000}"/>
    <cellStyle name="Notas 4 11 5 2" xfId="34580" xr:uid="{00000000-0005-0000-0000-000023870000}"/>
    <cellStyle name="Notas 4 11 5 3" xfId="34581" xr:uid="{00000000-0005-0000-0000-000024870000}"/>
    <cellStyle name="Notas 4 11 5 4" xfId="34582" xr:uid="{00000000-0005-0000-0000-000025870000}"/>
    <cellStyle name="Notas 4 11 5 5" xfId="34583" xr:uid="{00000000-0005-0000-0000-000026870000}"/>
    <cellStyle name="Notas 4 11 5 6" xfId="34584" xr:uid="{00000000-0005-0000-0000-000027870000}"/>
    <cellStyle name="Notas 4 11 5 7" xfId="34585" xr:uid="{00000000-0005-0000-0000-000028870000}"/>
    <cellStyle name="Notas 4 11 6" xfId="34586" xr:uid="{00000000-0005-0000-0000-000029870000}"/>
    <cellStyle name="Notas 4 11 6 2" xfId="34587" xr:uid="{00000000-0005-0000-0000-00002A870000}"/>
    <cellStyle name="Notas 4 11 6 3" xfId="34588" xr:uid="{00000000-0005-0000-0000-00002B870000}"/>
    <cellStyle name="Notas 4 11 6 4" xfId="34589" xr:uid="{00000000-0005-0000-0000-00002C870000}"/>
    <cellStyle name="Notas 4 11 6 5" xfId="34590" xr:uid="{00000000-0005-0000-0000-00002D870000}"/>
    <cellStyle name="Notas 4 11 6 6" xfId="34591" xr:uid="{00000000-0005-0000-0000-00002E870000}"/>
    <cellStyle name="Notas 4 11 7" xfId="34592" xr:uid="{00000000-0005-0000-0000-00002F870000}"/>
    <cellStyle name="Notas 4 11 7 2" xfId="34593" xr:uid="{00000000-0005-0000-0000-000030870000}"/>
    <cellStyle name="Notas 4 11 7 3" xfId="34594" xr:uid="{00000000-0005-0000-0000-000031870000}"/>
    <cellStyle name="Notas 4 11 7 4" xfId="34595" xr:uid="{00000000-0005-0000-0000-000032870000}"/>
    <cellStyle name="Notas 4 11 7 5" xfId="34596" xr:uid="{00000000-0005-0000-0000-000033870000}"/>
    <cellStyle name="Notas 4 11 7 6" xfId="34597" xr:uid="{00000000-0005-0000-0000-000034870000}"/>
    <cellStyle name="Notas 4 11 8" xfId="34598" xr:uid="{00000000-0005-0000-0000-000035870000}"/>
    <cellStyle name="Notas 4 11 8 2" xfId="34599" xr:uid="{00000000-0005-0000-0000-000036870000}"/>
    <cellStyle name="Notas 4 11 8 3" xfId="34600" xr:uid="{00000000-0005-0000-0000-000037870000}"/>
    <cellStyle name="Notas 4 11 8 4" xfId="34601" xr:uid="{00000000-0005-0000-0000-000038870000}"/>
    <cellStyle name="Notas 4 11 8 5" xfId="34602" xr:uid="{00000000-0005-0000-0000-000039870000}"/>
    <cellStyle name="Notas 4 11 8 6" xfId="34603" xr:uid="{00000000-0005-0000-0000-00003A870000}"/>
    <cellStyle name="Notas 4 11 9" xfId="34604" xr:uid="{00000000-0005-0000-0000-00003B870000}"/>
    <cellStyle name="Notas 4 12" xfId="34605" xr:uid="{00000000-0005-0000-0000-00003C870000}"/>
    <cellStyle name="Notas 4 12 10" xfId="34606" xr:uid="{00000000-0005-0000-0000-00003D870000}"/>
    <cellStyle name="Notas 4 12 11" xfId="34607" xr:uid="{00000000-0005-0000-0000-00003E870000}"/>
    <cellStyle name="Notas 4 12 12" xfId="34608" xr:uid="{00000000-0005-0000-0000-00003F870000}"/>
    <cellStyle name="Notas 4 12 13" xfId="34609" xr:uid="{00000000-0005-0000-0000-000040870000}"/>
    <cellStyle name="Notas 4 12 14" xfId="34610" xr:uid="{00000000-0005-0000-0000-000041870000}"/>
    <cellStyle name="Notas 4 12 2" xfId="34611" xr:uid="{00000000-0005-0000-0000-000042870000}"/>
    <cellStyle name="Notas 4 12 2 2" xfId="34612" xr:uid="{00000000-0005-0000-0000-000043870000}"/>
    <cellStyle name="Notas 4 12 2 2 2" xfId="34613" xr:uid="{00000000-0005-0000-0000-000044870000}"/>
    <cellStyle name="Notas 4 12 2 2 3" xfId="34614" xr:uid="{00000000-0005-0000-0000-000045870000}"/>
    <cellStyle name="Notas 4 12 2 3" xfId="34615" xr:uid="{00000000-0005-0000-0000-000046870000}"/>
    <cellStyle name="Notas 4 12 2 3 2" xfId="34616" xr:uid="{00000000-0005-0000-0000-000047870000}"/>
    <cellStyle name="Notas 4 12 2 4" xfId="34617" xr:uid="{00000000-0005-0000-0000-000048870000}"/>
    <cellStyle name="Notas 4 12 2 4 2" xfId="34618" xr:uid="{00000000-0005-0000-0000-000049870000}"/>
    <cellStyle name="Notas 4 12 2 5" xfId="34619" xr:uid="{00000000-0005-0000-0000-00004A870000}"/>
    <cellStyle name="Notas 4 12 2 5 2" xfId="34620" xr:uid="{00000000-0005-0000-0000-00004B870000}"/>
    <cellStyle name="Notas 4 12 2 6" xfId="34621" xr:uid="{00000000-0005-0000-0000-00004C870000}"/>
    <cellStyle name="Notas 4 12 2 6 2" xfId="34622" xr:uid="{00000000-0005-0000-0000-00004D870000}"/>
    <cellStyle name="Notas 4 12 2 7" xfId="34623" xr:uid="{00000000-0005-0000-0000-00004E870000}"/>
    <cellStyle name="Notas 4 12 3" xfId="34624" xr:uid="{00000000-0005-0000-0000-00004F870000}"/>
    <cellStyle name="Notas 4 12 3 2" xfId="34625" xr:uid="{00000000-0005-0000-0000-000050870000}"/>
    <cellStyle name="Notas 4 12 3 2 2" xfId="34626" xr:uid="{00000000-0005-0000-0000-000051870000}"/>
    <cellStyle name="Notas 4 12 3 3" xfId="34627" xr:uid="{00000000-0005-0000-0000-000052870000}"/>
    <cellStyle name="Notas 4 12 3 4" xfId="34628" xr:uid="{00000000-0005-0000-0000-000053870000}"/>
    <cellStyle name="Notas 4 12 3 5" xfId="34629" xr:uid="{00000000-0005-0000-0000-000054870000}"/>
    <cellStyle name="Notas 4 12 3 6" xfId="34630" xr:uid="{00000000-0005-0000-0000-000055870000}"/>
    <cellStyle name="Notas 4 12 3 7" xfId="34631" xr:uid="{00000000-0005-0000-0000-000056870000}"/>
    <cellStyle name="Notas 4 12 4" xfId="34632" xr:uid="{00000000-0005-0000-0000-000057870000}"/>
    <cellStyle name="Notas 4 12 4 2" xfId="34633" xr:uid="{00000000-0005-0000-0000-000058870000}"/>
    <cellStyle name="Notas 4 12 4 2 2" xfId="34634" xr:uid="{00000000-0005-0000-0000-000059870000}"/>
    <cellStyle name="Notas 4 12 4 3" xfId="34635" xr:uid="{00000000-0005-0000-0000-00005A870000}"/>
    <cellStyle name="Notas 4 12 4 4" xfId="34636" xr:uid="{00000000-0005-0000-0000-00005B870000}"/>
    <cellStyle name="Notas 4 12 4 5" xfId="34637" xr:uid="{00000000-0005-0000-0000-00005C870000}"/>
    <cellStyle name="Notas 4 12 4 6" xfId="34638" xr:uid="{00000000-0005-0000-0000-00005D870000}"/>
    <cellStyle name="Notas 4 12 4 7" xfId="34639" xr:uid="{00000000-0005-0000-0000-00005E870000}"/>
    <cellStyle name="Notas 4 12 5" xfId="34640" xr:uid="{00000000-0005-0000-0000-00005F870000}"/>
    <cellStyle name="Notas 4 12 5 2" xfId="34641" xr:uid="{00000000-0005-0000-0000-000060870000}"/>
    <cellStyle name="Notas 4 12 5 3" xfId="34642" xr:uid="{00000000-0005-0000-0000-000061870000}"/>
    <cellStyle name="Notas 4 12 5 4" xfId="34643" xr:uid="{00000000-0005-0000-0000-000062870000}"/>
    <cellStyle name="Notas 4 12 5 5" xfId="34644" xr:uid="{00000000-0005-0000-0000-000063870000}"/>
    <cellStyle name="Notas 4 12 5 6" xfId="34645" xr:uid="{00000000-0005-0000-0000-000064870000}"/>
    <cellStyle name="Notas 4 12 5 7" xfId="34646" xr:uid="{00000000-0005-0000-0000-000065870000}"/>
    <cellStyle name="Notas 4 12 6" xfId="34647" xr:uid="{00000000-0005-0000-0000-000066870000}"/>
    <cellStyle name="Notas 4 12 6 2" xfId="34648" xr:uid="{00000000-0005-0000-0000-000067870000}"/>
    <cellStyle name="Notas 4 12 6 3" xfId="34649" xr:uid="{00000000-0005-0000-0000-000068870000}"/>
    <cellStyle name="Notas 4 12 6 4" xfId="34650" xr:uid="{00000000-0005-0000-0000-000069870000}"/>
    <cellStyle name="Notas 4 12 6 5" xfId="34651" xr:uid="{00000000-0005-0000-0000-00006A870000}"/>
    <cellStyle name="Notas 4 12 6 6" xfId="34652" xr:uid="{00000000-0005-0000-0000-00006B870000}"/>
    <cellStyle name="Notas 4 12 7" xfId="34653" xr:uid="{00000000-0005-0000-0000-00006C870000}"/>
    <cellStyle name="Notas 4 12 7 2" xfId="34654" xr:uid="{00000000-0005-0000-0000-00006D870000}"/>
    <cellStyle name="Notas 4 12 7 3" xfId="34655" xr:uid="{00000000-0005-0000-0000-00006E870000}"/>
    <cellStyle name="Notas 4 12 7 4" xfId="34656" xr:uid="{00000000-0005-0000-0000-00006F870000}"/>
    <cellStyle name="Notas 4 12 7 5" xfId="34657" xr:uid="{00000000-0005-0000-0000-000070870000}"/>
    <cellStyle name="Notas 4 12 7 6" xfId="34658" xr:uid="{00000000-0005-0000-0000-000071870000}"/>
    <cellStyle name="Notas 4 12 8" xfId="34659" xr:uid="{00000000-0005-0000-0000-000072870000}"/>
    <cellStyle name="Notas 4 12 8 2" xfId="34660" xr:uid="{00000000-0005-0000-0000-000073870000}"/>
    <cellStyle name="Notas 4 12 8 3" xfId="34661" xr:uid="{00000000-0005-0000-0000-000074870000}"/>
    <cellStyle name="Notas 4 12 8 4" xfId="34662" xr:uid="{00000000-0005-0000-0000-000075870000}"/>
    <cellStyle name="Notas 4 12 8 5" xfId="34663" xr:uid="{00000000-0005-0000-0000-000076870000}"/>
    <cellStyle name="Notas 4 12 8 6" xfId="34664" xr:uid="{00000000-0005-0000-0000-000077870000}"/>
    <cellStyle name="Notas 4 12 9" xfId="34665" xr:uid="{00000000-0005-0000-0000-000078870000}"/>
    <cellStyle name="Notas 4 13" xfId="34666" xr:uid="{00000000-0005-0000-0000-000079870000}"/>
    <cellStyle name="Notas 4 13 10" xfId="34667" xr:uid="{00000000-0005-0000-0000-00007A870000}"/>
    <cellStyle name="Notas 4 13 11" xfId="34668" xr:uid="{00000000-0005-0000-0000-00007B870000}"/>
    <cellStyle name="Notas 4 13 12" xfId="34669" xr:uid="{00000000-0005-0000-0000-00007C870000}"/>
    <cellStyle name="Notas 4 13 13" xfId="34670" xr:uid="{00000000-0005-0000-0000-00007D870000}"/>
    <cellStyle name="Notas 4 13 14" xfId="34671" xr:uid="{00000000-0005-0000-0000-00007E870000}"/>
    <cellStyle name="Notas 4 13 2" xfId="34672" xr:uid="{00000000-0005-0000-0000-00007F870000}"/>
    <cellStyle name="Notas 4 13 2 2" xfId="34673" xr:uid="{00000000-0005-0000-0000-000080870000}"/>
    <cellStyle name="Notas 4 13 2 2 2" xfId="34674" xr:uid="{00000000-0005-0000-0000-000081870000}"/>
    <cellStyle name="Notas 4 13 2 2 3" xfId="34675" xr:uid="{00000000-0005-0000-0000-000082870000}"/>
    <cellStyle name="Notas 4 13 2 3" xfId="34676" xr:uid="{00000000-0005-0000-0000-000083870000}"/>
    <cellStyle name="Notas 4 13 2 3 2" xfId="34677" xr:uid="{00000000-0005-0000-0000-000084870000}"/>
    <cellStyle name="Notas 4 13 2 4" xfId="34678" xr:uid="{00000000-0005-0000-0000-000085870000}"/>
    <cellStyle name="Notas 4 13 2 4 2" xfId="34679" xr:uid="{00000000-0005-0000-0000-000086870000}"/>
    <cellStyle name="Notas 4 13 2 5" xfId="34680" xr:uid="{00000000-0005-0000-0000-000087870000}"/>
    <cellStyle name="Notas 4 13 2 5 2" xfId="34681" xr:uid="{00000000-0005-0000-0000-000088870000}"/>
    <cellStyle name="Notas 4 13 2 6" xfId="34682" xr:uid="{00000000-0005-0000-0000-000089870000}"/>
    <cellStyle name="Notas 4 13 2 6 2" xfId="34683" xr:uid="{00000000-0005-0000-0000-00008A870000}"/>
    <cellStyle name="Notas 4 13 2 7" xfId="34684" xr:uid="{00000000-0005-0000-0000-00008B870000}"/>
    <cellStyle name="Notas 4 13 3" xfId="34685" xr:uid="{00000000-0005-0000-0000-00008C870000}"/>
    <cellStyle name="Notas 4 13 3 2" xfId="34686" xr:uid="{00000000-0005-0000-0000-00008D870000}"/>
    <cellStyle name="Notas 4 13 3 2 2" xfId="34687" xr:uid="{00000000-0005-0000-0000-00008E870000}"/>
    <cellStyle name="Notas 4 13 3 3" xfId="34688" xr:uid="{00000000-0005-0000-0000-00008F870000}"/>
    <cellStyle name="Notas 4 13 3 4" xfId="34689" xr:uid="{00000000-0005-0000-0000-000090870000}"/>
    <cellStyle name="Notas 4 13 3 5" xfId="34690" xr:uid="{00000000-0005-0000-0000-000091870000}"/>
    <cellStyle name="Notas 4 13 3 6" xfId="34691" xr:uid="{00000000-0005-0000-0000-000092870000}"/>
    <cellStyle name="Notas 4 13 3 7" xfId="34692" xr:uid="{00000000-0005-0000-0000-000093870000}"/>
    <cellStyle name="Notas 4 13 4" xfId="34693" xr:uid="{00000000-0005-0000-0000-000094870000}"/>
    <cellStyle name="Notas 4 13 4 2" xfId="34694" xr:uid="{00000000-0005-0000-0000-000095870000}"/>
    <cellStyle name="Notas 4 13 4 2 2" xfId="34695" xr:uid="{00000000-0005-0000-0000-000096870000}"/>
    <cellStyle name="Notas 4 13 4 3" xfId="34696" xr:uid="{00000000-0005-0000-0000-000097870000}"/>
    <cellStyle name="Notas 4 13 4 4" xfId="34697" xr:uid="{00000000-0005-0000-0000-000098870000}"/>
    <cellStyle name="Notas 4 13 4 5" xfId="34698" xr:uid="{00000000-0005-0000-0000-000099870000}"/>
    <cellStyle name="Notas 4 13 4 6" xfId="34699" xr:uid="{00000000-0005-0000-0000-00009A870000}"/>
    <cellStyle name="Notas 4 13 4 7" xfId="34700" xr:uid="{00000000-0005-0000-0000-00009B870000}"/>
    <cellStyle name="Notas 4 13 5" xfId="34701" xr:uid="{00000000-0005-0000-0000-00009C870000}"/>
    <cellStyle name="Notas 4 13 5 2" xfId="34702" xr:uid="{00000000-0005-0000-0000-00009D870000}"/>
    <cellStyle name="Notas 4 13 5 3" xfId="34703" xr:uid="{00000000-0005-0000-0000-00009E870000}"/>
    <cellStyle name="Notas 4 13 5 4" xfId="34704" xr:uid="{00000000-0005-0000-0000-00009F870000}"/>
    <cellStyle name="Notas 4 13 5 5" xfId="34705" xr:uid="{00000000-0005-0000-0000-0000A0870000}"/>
    <cellStyle name="Notas 4 13 5 6" xfId="34706" xr:uid="{00000000-0005-0000-0000-0000A1870000}"/>
    <cellStyle name="Notas 4 13 5 7" xfId="34707" xr:uid="{00000000-0005-0000-0000-0000A2870000}"/>
    <cellStyle name="Notas 4 13 6" xfId="34708" xr:uid="{00000000-0005-0000-0000-0000A3870000}"/>
    <cellStyle name="Notas 4 13 6 2" xfId="34709" xr:uid="{00000000-0005-0000-0000-0000A4870000}"/>
    <cellStyle name="Notas 4 13 6 3" xfId="34710" xr:uid="{00000000-0005-0000-0000-0000A5870000}"/>
    <cellStyle name="Notas 4 13 6 4" xfId="34711" xr:uid="{00000000-0005-0000-0000-0000A6870000}"/>
    <cellStyle name="Notas 4 13 6 5" xfId="34712" xr:uid="{00000000-0005-0000-0000-0000A7870000}"/>
    <cellStyle name="Notas 4 13 6 6" xfId="34713" xr:uid="{00000000-0005-0000-0000-0000A8870000}"/>
    <cellStyle name="Notas 4 13 7" xfId="34714" xr:uid="{00000000-0005-0000-0000-0000A9870000}"/>
    <cellStyle name="Notas 4 13 7 2" xfId="34715" xr:uid="{00000000-0005-0000-0000-0000AA870000}"/>
    <cellStyle name="Notas 4 13 7 3" xfId="34716" xr:uid="{00000000-0005-0000-0000-0000AB870000}"/>
    <cellStyle name="Notas 4 13 7 4" xfId="34717" xr:uid="{00000000-0005-0000-0000-0000AC870000}"/>
    <cellStyle name="Notas 4 13 7 5" xfId="34718" xr:uid="{00000000-0005-0000-0000-0000AD870000}"/>
    <cellStyle name="Notas 4 13 7 6" xfId="34719" xr:uid="{00000000-0005-0000-0000-0000AE870000}"/>
    <cellStyle name="Notas 4 13 8" xfId="34720" xr:uid="{00000000-0005-0000-0000-0000AF870000}"/>
    <cellStyle name="Notas 4 13 8 2" xfId="34721" xr:uid="{00000000-0005-0000-0000-0000B0870000}"/>
    <cellStyle name="Notas 4 13 8 3" xfId="34722" xr:uid="{00000000-0005-0000-0000-0000B1870000}"/>
    <cellStyle name="Notas 4 13 8 4" xfId="34723" xr:uid="{00000000-0005-0000-0000-0000B2870000}"/>
    <cellStyle name="Notas 4 13 8 5" xfId="34724" xr:uid="{00000000-0005-0000-0000-0000B3870000}"/>
    <cellStyle name="Notas 4 13 8 6" xfId="34725" xr:uid="{00000000-0005-0000-0000-0000B4870000}"/>
    <cellStyle name="Notas 4 13 9" xfId="34726" xr:uid="{00000000-0005-0000-0000-0000B5870000}"/>
    <cellStyle name="Notas 4 14" xfId="34727" xr:uid="{00000000-0005-0000-0000-0000B6870000}"/>
    <cellStyle name="Notas 4 14 2" xfId="34728" xr:uid="{00000000-0005-0000-0000-0000B7870000}"/>
    <cellStyle name="Notas 4 14 2 2" xfId="34729" xr:uid="{00000000-0005-0000-0000-0000B8870000}"/>
    <cellStyle name="Notas 4 14 2 2 2" xfId="34730" xr:uid="{00000000-0005-0000-0000-0000B9870000}"/>
    <cellStyle name="Notas 4 14 2 3" xfId="34731" xr:uid="{00000000-0005-0000-0000-0000BA870000}"/>
    <cellStyle name="Notas 4 14 2 4" xfId="34732" xr:uid="{00000000-0005-0000-0000-0000BB870000}"/>
    <cellStyle name="Notas 4 14 2 5" xfId="34733" xr:uid="{00000000-0005-0000-0000-0000BC870000}"/>
    <cellStyle name="Notas 4 14 2 6" xfId="34734" xr:uid="{00000000-0005-0000-0000-0000BD870000}"/>
    <cellStyle name="Notas 4 14 2 7" xfId="34735" xr:uid="{00000000-0005-0000-0000-0000BE870000}"/>
    <cellStyle name="Notas 4 14 3" xfId="34736" xr:uid="{00000000-0005-0000-0000-0000BF870000}"/>
    <cellStyle name="Notas 4 14 3 2" xfId="34737" xr:uid="{00000000-0005-0000-0000-0000C0870000}"/>
    <cellStyle name="Notas 4 14 3 3" xfId="34738" xr:uid="{00000000-0005-0000-0000-0000C1870000}"/>
    <cellStyle name="Notas 4 14 4" xfId="34739" xr:uid="{00000000-0005-0000-0000-0000C2870000}"/>
    <cellStyle name="Notas 4 14 4 2" xfId="34740" xr:uid="{00000000-0005-0000-0000-0000C3870000}"/>
    <cellStyle name="Notas 4 14 4 3" xfId="34741" xr:uid="{00000000-0005-0000-0000-0000C4870000}"/>
    <cellStyle name="Notas 4 14 5" xfId="34742" xr:uid="{00000000-0005-0000-0000-0000C5870000}"/>
    <cellStyle name="Notas 4 14 5 2" xfId="34743" xr:uid="{00000000-0005-0000-0000-0000C6870000}"/>
    <cellStyle name="Notas 4 14 6" xfId="34744" xr:uid="{00000000-0005-0000-0000-0000C7870000}"/>
    <cellStyle name="Notas 4 14 7" xfId="34745" xr:uid="{00000000-0005-0000-0000-0000C8870000}"/>
    <cellStyle name="Notas 4 15" xfId="34746" xr:uid="{00000000-0005-0000-0000-0000C9870000}"/>
    <cellStyle name="Notas 4 15 2" xfId="34747" xr:uid="{00000000-0005-0000-0000-0000CA870000}"/>
    <cellStyle name="Notas 4 15 2 2" xfId="34748" xr:uid="{00000000-0005-0000-0000-0000CB870000}"/>
    <cellStyle name="Notas 4 15 2 2 2" xfId="34749" xr:uid="{00000000-0005-0000-0000-0000CC870000}"/>
    <cellStyle name="Notas 4 15 2 3" xfId="34750" xr:uid="{00000000-0005-0000-0000-0000CD870000}"/>
    <cellStyle name="Notas 4 15 2 4" xfId="34751" xr:uid="{00000000-0005-0000-0000-0000CE870000}"/>
    <cellStyle name="Notas 4 15 2 5" xfId="34752" xr:uid="{00000000-0005-0000-0000-0000CF870000}"/>
    <cellStyle name="Notas 4 15 2 6" xfId="34753" xr:uid="{00000000-0005-0000-0000-0000D0870000}"/>
    <cellStyle name="Notas 4 15 2 7" xfId="34754" xr:uid="{00000000-0005-0000-0000-0000D1870000}"/>
    <cellStyle name="Notas 4 15 3" xfId="34755" xr:uid="{00000000-0005-0000-0000-0000D2870000}"/>
    <cellStyle name="Notas 4 15 3 2" xfId="34756" xr:uid="{00000000-0005-0000-0000-0000D3870000}"/>
    <cellStyle name="Notas 4 15 3 3" xfId="34757" xr:uid="{00000000-0005-0000-0000-0000D4870000}"/>
    <cellStyle name="Notas 4 15 4" xfId="34758" xr:uid="{00000000-0005-0000-0000-0000D5870000}"/>
    <cellStyle name="Notas 4 15 4 2" xfId="34759" xr:uid="{00000000-0005-0000-0000-0000D6870000}"/>
    <cellStyle name="Notas 4 15 4 3" xfId="34760" xr:uid="{00000000-0005-0000-0000-0000D7870000}"/>
    <cellStyle name="Notas 4 15 5" xfId="34761" xr:uid="{00000000-0005-0000-0000-0000D8870000}"/>
    <cellStyle name="Notas 4 15 5 2" xfId="34762" xr:uid="{00000000-0005-0000-0000-0000D9870000}"/>
    <cellStyle name="Notas 4 15 6" xfId="34763" xr:uid="{00000000-0005-0000-0000-0000DA870000}"/>
    <cellStyle name="Notas 4 15 7" xfId="34764" xr:uid="{00000000-0005-0000-0000-0000DB870000}"/>
    <cellStyle name="Notas 4 16" xfId="34765" xr:uid="{00000000-0005-0000-0000-0000DC870000}"/>
    <cellStyle name="Notas 4 16 2" xfId="34766" xr:uid="{00000000-0005-0000-0000-0000DD870000}"/>
    <cellStyle name="Notas 4 16 2 2" xfId="34767" xr:uid="{00000000-0005-0000-0000-0000DE870000}"/>
    <cellStyle name="Notas 4 16 2 2 2" xfId="34768" xr:uid="{00000000-0005-0000-0000-0000DF870000}"/>
    <cellStyle name="Notas 4 16 2 3" xfId="34769" xr:uid="{00000000-0005-0000-0000-0000E0870000}"/>
    <cellStyle name="Notas 4 16 2 4" xfId="34770" xr:uid="{00000000-0005-0000-0000-0000E1870000}"/>
    <cellStyle name="Notas 4 16 2 5" xfId="34771" xr:uid="{00000000-0005-0000-0000-0000E2870000}"/>
    <cellStyle name="Notas 4 16 2 6" xfId="34772" xr:uid="{00000000-0005-0000-0000-0000E3870000}"/>
    <cellStyle name="Notas 4 16 2 7" xfId="34773" xr:uid="{00000000-0005-0000-0000-0000E4870000}"/>
    <cellStyle name="Notas 4 16 3" xfId="34774" xr:uid="{00000000-0005-0000-0000-0000E5870000}"/>
    <cellStyle name="Notas 4 16 3 2" xfId="34775" xr:uid="{00000000-0005-0000-0000-0000E6870000}"/>
    <cellStyle name="Notas 4 16 3 3" xfId="34776" xr:uid="{00000000-0005-0000-0000-0000E7870000}"/>
    <cellStyle name="Notas 4 16 4" xfId="34777" xr:uid="{00000000-0005-0000-0000-0000E8870000}"/>
    <cellStyle name="Notas 4 16 4 2" xfId="34778" xr:uid="{00000000-0005-0000-0000-0000E9870000}"/>
    <cellStyle name="Notas 4 16 4 3" xfId="34779" xr:uid="{00000000-0005-0000-0000-0000EA870000}"/>
    <cellStyle name="Notas 4 16 5" xfId="34780" xr:uid="{00000000-0005-0000-0000-0000EB870000}"/>
    <cellStyle name="Notas 4 16 5 2" xfId="34781" xr:uid="{00000000-0005-0000-0000-0000EC870000}"/>
    <cellStyle name="Notas 4 16 6" xfId="34782" xr:uid="{00000000-0005-0000-0000-0000ED870000}"/>
    <cellStyle name="Notas 4 16 7" xfId="34783" xr:uid="{00000000-0005-0000-0000-0000EE870000}"/>
    <cellStyle name="Notas 4 17" xfId="34784" xr:uid="{00000000-0005-0000-0000-0000EF870000}"/>
    <cellStyle name="Notas 4 17 2" xfId="34785" xr:uid="{00000000-0005-0000-0000-0000F0870000}"/>
    <cellStyle name="Notas 4 17 2 2" xfId="34786" xr:uid="{00000000-0005-0000-0000-0000F1870000}"/>
    <cellStyle name="Notas 4 17 2 2 2" xfId="34787" xr:uid="{00000000-0005-0000-0000-0000F2870000}"/>
    <cellStyle name="Notas 4 17 2 3" xfId="34788" xr:uid="{00000000-0005-0000-0000-0000F3870000}"/>
    <cellStyle name="Notas 4 17 2 4" xfId="34789" xr:uid="{00000000-0005-0000-0000-0000F4870000}"/>
    <cellStyle name="Notas 4 17 2 5" xfId="34790" xr:uid="{00000000-0005-0000-0000-0000F5870000}"/>
    <cellStyle name="Notas 4 17 2 6" xfId="34791" xr:uid="{00000000-0005-0000-0000-0000F6870000}"/>
    <cellStyle name="Notas 4 17 2 7" xfId="34792" xr:uid="{00000000-0005-0000-0000-0000F7870000}"/>
    <cellStyle name="Notas 4 17 3" xfId="34793" xr:uid="{00000000-0005-0000-0000-0000F8870000}"/>
    <cellStyle name="Notas 4 17 3 2" xfId="34794" xr:uid="{00000000-0005-0000-0000-0000F9870000}"/>
    <cellStyle name="Notas 4 17 3 3" xfId="34795" xr:uid="{00000000-0005-0000-0000-0000FA870000}"/>
    <cellStyle name="Notas 4 17 4" xfId="34796" xr:uid="{00000000-0005-0000-0000-0000FB870000}"/>
    <cellStyle name="Notas 4 17 4 2" xfId="34797" xr:uid="{00000000-0005-0000-0000-0000FC870000}"/>
    <cellStyle name="Notas 4 17 4 3" xfId="34798" xr:uid="{00000000-0005-0000-0000-0000FD870000}"/>
    <cellStyle name="Notas 4 17 5" xfId="34799" xr:uid="{00000000-0005-0000-0000-0000FE870000}"/>
    <cellStyle name="Notas 4 17 5 2" xfId="34800" xr:uid="{00000000-0005-0000-0000-0000FF870000}"/>
    <cellStyle name="Notas 4 17 6" xfId="34801" xr:uid="{00000000-0005-0000-0000-000000880000}"/>
    <cellStyle name="Notas 4 17 7" xfId="34802" xr:uid="{00000000-0005-0000-0000-000001880000}"/>
    <cellStyle name="Notas 4 18" xfId="34803" xr:uid="{00000000-0005-0000-0000-000002880000}"/>
    <cellStyle name="Notas 4 18 2" xfId="34804" xr:uid="{00000000-0005-0000-0000-000003880000}"/>
    <cellStyle name="Notas 4 18 2 2" xfId="34805" xr:uid="{00000000-0005-0000-0000-000004880000}"/>
    <cellStyle name="Notas 4 18 2 2 2" xfId="34806" xr:uid="{00000000-0005-0000-0000-000005880000}"/>
    <cellStyle name="Notas 4 18 2 3" xfId="34807" xr:uid="{00000000-0005-0000-0000-000006880000}"/>
    <cellStyle name="Notas 4 18 2 4" xfId="34808" xr:uid="{00000000-0005-0000-0000-000007880000}"/>
    <cellStyle name="Notas 4 18 2 5" xfId="34809" xr:uid="{00000000-0005-0000-0000-000008880000}"/>
    <cellStyle name="Notas 4 18 2 6" xfId="34810" xr:uid="{00000000-0005-0000-0000-000009880000}"/>
    <cellStyle name="Notas 4 18 2 7" xfId="34811" xr:uid="{00000000-0005-0000-0000-00000A880000}"/>
    <cellStyle name="Notas 4 18 3" xfId="34812" xr:uid="{00000000-0005-0000-0000-00000B880000}"/>
    <cellStyle name="Notas 4 18 3 2" xfId="34813" xr:uid="{00000000-0005-0000-0000-00000C880000}"/>
    <cellStyle name="Notas 4 18 3 3" xfId="34814" xr:uid="{00000000-0005-0000-0000-00000D880000}"/>
    <cellStyle name="Notas 4 18 4" xfId="34815" xr:uid="{00000000-0005-0000-0000-00000E880000}"/>
    <cellStyle name="Notas 4 18 4 2" xfId="34816" xr:uid="{00000000-0005-0000-0000-00000F880000}"/>
    <cellStyle name="Notas 4 18 4 3" xfId="34817" xr:uid="{00000000-0005-0000-0000-000010880000}"/>
    <cellStyle name="Notas 4 18 5" xfId="34818" xr:uid="{00000000-0005-0000-0000-000011880000}"/>
    <cellStyle name="Notas 4 18 5 2" xfId="34819" xr:uid="{00000000-0005-0000-0000-000012880000}"/>
    <cellStyle name="Notas 4 18 6" xfId="34820" xr:uid="{00000000-0005-0000-0000-000013880000}"/>
    <cellStyle name="Notas 4 18 7" xfId="34821" xr:uid="{00000000-0005-0000-0000-000014880000}"/>
    <cellStyle name="Notas 4 19" xfId="34822" xr:uid="{00000000-0005-0000-0000-000015880000}"/>
    <cellStyle name="Notas 4 19 2" xfId="34823" xr:uid="{00000000-0005-0000-0000-000016880000}"/>
    <cellStyle name="Notas 4 19 2 2" xfId="34824" xr:uid="{00000000-0005-0000-0000-000017880000}"/>
    <cellStyle name="Notas 4 19 2 2 2" xfId="34825" xr:uid="{00000000-0005-0000-0000-000018880000}"/>
    <cellStyle name="Notas 4 19 2 3" xfId="34826" xr:uid="{00000000-0005-0000-0000-000019880000}"/>
    <cellStyle name="Notas 4 19 2 4" xfId="34827" xr:uid="{00000000-0005-0000-0000-00001A880000}"/>
    <cellStyle name="Notas 4 19 2 5" xfId="34828" xr:uid="{00000000-0005-0000-0000-00001B880000}"/>
    <cellStyle name="Notas 4 19 2 6" xfId="34829" xr:uid="{00000000-0005-0000-0000-00001C880000}"/>
    <cellStyle name="Notas 4 19 2 7" xfId="34830" xr:uid="{00000000-0005-0000-0000-00001D880000}"/>
    <cellStyle name="Notas 4 19 3" xfId="34831" xr:uid="{00000000-0005-0000-0000-00001E880000}"/>
    <cellStyle name="Notas 4 19 3 2" xfId="34832" xr:uid="{00000000-0005-0000-0000-00001F880000}"/>
    <cellStyle name="Notas 4 19 3 3" xfId="34833" xr:uid="{00000000-0005-0000-0000-000020880000}"/>
    <cellStyle name="Notas 4 19 4" xfId="34834" xr:uid="{00000000-0005-0000-0000-000021880000}"/>
    <cellStyle name="Notas 4 19 4 2" xfId="34835" xr:uid="{00000000-0005-0000-0000-000022880000}"/>
    <cellStyle name="Notas 4 19 4 3" xfId="34836" xr:uid="{00000000-0005-0000-0000-000023880000}"/>
    <cellStyle name="Notas 4 19 5" xfId="34837" xr:uid="{00000000-0005-0000-0000-000024880000}"/>
    <cellStyle name="Notas 4 19 5 2" xfId="34838" xr:uid="{00000000-0005-0000-0000-000025880000}"/>
    <cellStyle name="Notas 4 19 6" xfId="34839" xr:uid="{00000000-0005-0000-0000-000026880000}"/>
    <cellStyle name="Notas 4 19 7" xfId="34840" xr:uid="{00000000-0005-0000-0000-000027880000}"/>
    <cellStyle name="Notas 4 2" xfId="34841" xr:uid="{00000000-0005-0000-0000-000028880000}"/>
    <cellStyle name="Notas 4 2 10" xfId="34842" xr:uid="{00000000-0005-0000-0000-000029880000}"/>
    <cellStyle name="Notas 4 2 10 2" xfId="34843" xr:uid="{00000000-0005-0000-0000-00002A880000}"/>
    <cellStyle name="Notas 4 2 10 2 2" xfId="34844" xr:uid="{00000000-0005-0000-0000-00002B880000}"/>
    <cellStyle name="Notas 4 2 10 2 2 2" xfId="34845" xr:uid="{00000000-0005-0000-0000-00002C880000}"/>
    <cellStyle name="Notas 4 2 10 2 3" xfId="34846" xr:uid="{00000000-0005-0000-0000-00002D880000}"/>
    <cellStyle name="Notas 4 2 10 2 4" xfId="34847" xr:uid="{00000000-0005-0000-0000-00002E880000}"/>
    <cellStyle name="Notas 4 2 10 2 5" xfId="34848" xr:uid="{00000000-0005-0000-0000-00002F880000}"/>
    <cellStyle name="Notas 4 2 10 2 6" xfId="34849" xr:uid="{00000000-0005-0000-0000-000030880000}"/>
    <cellStyle name="Notas 4 2 10 2 7" xfId="34850" xr:uid="{00000000-0005-0000-0000-000031880000}"/>
    <cellStyle name="Notas 4 2 10 3" xfId="34851" xr:uid="{00000000-0005-0000-0000-000032880000}"/>
    <cellStyle name="Notas 4 2 10 3 2" xfId="34852" xr:uid="{00000000-0005-0000-0000-000033880000}"/>
    <cellStyle name="Notas 4 2 10 3 3" xfId="34853" xr:uid="{00000000-0005-0000-0000-000034880000}"/>
    <cellStyle name="Notas 4 2 10 4" xfId="34854" xr:uid="{00000000-0005-0000-0000-000035880000}"/>
    <cellStyle name="Notas 4 2 10 4 2" xfId="34855" xr:uid="{00000000-0005-0000-0000-000036880000}"/>
    <cellStyle name="Notas 4 2 10 4 3" xfId="34856" xr:uid="{00000000-0005-0000-0000-000037880000}"/>
    <cellStyle name="Notas 4 2 10 5" xfId="34857" xr:uid="{00000000-0005-0000-0000-000038880000}"/>
    <cellStyle name="Notas 4 2 10 5 2" xfId="34858" xr:uid="{00000000-0005-0000-0000-000039880000}"/>
    <cellStyle name="Notas 4 2 10 6" xfId="34859" xr:uid="{00000000-0005-0000-0000-00003A880000}"/>
    <cellStyle name="Notas 4 2 10 7" xfId="34860" xr:uid="{00000000-0005-0000-0000-00003B880000}"/>
    <cellStyle name="Notas 4 2 11" xfId="34861" xr:uid="{00000000-0005-0000-0000-00003C880000}"/>
    <cellStyle name="Notas 4 2 11 2" xfId="34862" xr:uid="{00000000-0005-0000-0000-00003D880000}"/>
    <cellStyle name="Notas 4 2 11 2 2" xfId="34863" xr:uid="{00000000-0005-0000-0000-00003E880000}"/>
    <cellStyle name="Notas 4 2 11 2 2 2" xfId="34864" xr:uid="{00000000-0005-0000-0000-00003F880000}"/>
    <cellStyle name="Notas 4 2 11 2 3" xfId="34865" xr:uid="{00000000-0005-0000-0000-000040880000}"/>
    <cellStyle name="Notas 4 2 11 2 4" xfId="34866" xr:uid="{00000000-0005-0000-0000-000041880000}"/>
    <cellStyle name="Notas 4 2 11 2 5" xfId="34867" xr:uid="{00000000-0005-0000-0000-000042880000}"/>
    <cellStyle name="Notas 4 2 11 2 6" xfId="34868" xr:uid="{00000000-0005-0000-0000-000043880000}"/>
    <cellStyle name="Notas 4 2 11 2 7" xfId="34869" xr:uid="{00000000-0005-0000-0000-000044880000}"/>
    <cellStyle name="Notas 4 2 11 3" xfId="34870" xr:uid="{00000000-0005-0000-0000-000045880000}"/>
    <cellStyle name="Notas 4 2 11 3 2" xfId="34871" xr:uid="{00000000-0005-0000-0000-000046880000}"/>
    <cellStyle name="Notas 4 2 11 3 3" xfId="34872" xr:uid="{00000000-0005-0000-0000-000047880000}"/>
    <cellStyle name="Notas 4 2 11 4" xfId="34873" xr:uid="{00000000-0005-0000-0000-000048880000}"/>
    <cellStyle name="Notas 4 2 11 4 2" xfId="34874" xr:uid="{00000000-0005-0000-0000-000049880000}"/>
    <cellStyle name="Notas 4 2 11 4 3" xfId="34875" xr:uid="{00000000-0005-0000-0000-00004A880000}"/>
    <cellStyle name="Notas 4 2 11 5" xfId="34876" xr:uid="{00000000-0005-0000-0000-00004B880000}"/>
    <cellStyle name="Notas 4 2 11 5 2" xfId="34877" xr:uid="{00000000-0005-0000-0000-00004C880000}"/>
    <cellStyle name="Notas 4 2 11 6" xfId="34878" xr:uid="{00000000-0005-0000-0000-00004D880000}"/>
    <cellStyle name="Notas 4 2 11 7" xfId="34879" xr:uid="{00000000-0005-0000-0000-00004E880000}"/>
    <cellStyle name="Notas 4 2 12" xfId="34880" xr:uid="{00000000-0005-0000-0000-00004F880000}"/>
    <cellStyle name="Notas 4 2 12 2" xfId="34881" xr:uid="{00000000-0005-0000-0000-000050880000}"/>
    <cellStyle name="Notas 4 2 12 2 2" xfId="34882" xr:uid="{00000000-0005-0000-0000-000051880000}"/>
    <cellStyle name="Notas 4 2 12 2 3" xfId="34883" xr:uid="{00000000-0005-0000-0000-000052880000}"/>
    <cellStyle name="Notas 4 2 12 2 4" xfId="34884" xr:uid="{00000000-0005-0000-0000-000053880000}"/>
    <cellStyle name="Notas 4 2 12 3" xfId="34885" xr:uid="{00000000-0005-0000-0000-000054880000}"/>
    <cellStyle name="Notas 4 2 12 3 2" xfId="34886" xr:uid="{00000000-0005-0000-0000-000055880000}"/>
    <cellStyle name="Notas 4 2 12 3 3" xfId="34887" xr:uid="{00000000-0005-0000-0000-000056880000}"/>
    <cellStyle name="Notas 4 2 12 4" xfId="34888" xr:uid="{00000000-0005-0000-0000-000057880000}"/>
    <cellStyle name="Notas 4 2 12 4 2" xfId="34889" xr:uid="{00000000-0005-0000-0000-000058880000}"/>
    <cellStyle name="Notas 4 2 12 5" xfId="34890" xr:uid="{00000000-0005-0000-0000-000059880000}"/>
    <cellStyle name="Notas 4 2 12 5 2" xfId="34891" xr:uid="{00000000-0005-0000-0000-00005A880000}"/>
    <cellStyle name="Notas 4 2 12 6" xfId="34892" xr:uid="{00000000-0005-0000-0000-00005B880000}"/>
    <cellStyle name="Notas 4 2 12 7" xfId="34893" xr:uid="{00000000-0005-0000-0000-00005C880000}"/>
    <cellStyle name="Notas 4 2 13" xfId="34894" xr:uid="{00000000-0005-0000-0000-00005D880000}"/>
    <cellStyle name="Notas 4 2 13 2" xfId="34895" xr:uid="{00000000-0005-0000-0000-00005E880000}"/>
    <cellStyle name="Notas 4 2 13 2 2" xfId="34896" xr:uid="{00000000-0005-0000-0000-00005F880000}"/>
    <cellStyle name="Notas 4 2 13 3" xfId="34897" xr:uid="{00000000-0005-0000-0000-000060880000}"/>
    <cellStyle name="Notas 4 2 13 4" xfId="34898" xr:uid="{00000000-0005-0000-0000-000061880000}"/>
    <cellStyle name="Notas 4 2 13 5" xfId="34899" xr:uid="{00000000-0005-0000-0000-000062880000}"/>
    <cellStyle name="Notas 4 2 13 6" xfId="34900" xr:uid="{00000000-0005-0000-0000-000063880000}"/>
    <cellStyle name="Notas 4 2 13 7" xfId="34901" xr:uid="{00000000-0005-0000-0000-000064880000}"/>
    <cellStyle name="Notas 4 2 14" xfId="34902" xr:uid="{00000000-0005-0000-0000-000065880000}"/>
    <cellStyle name="Notas 4 2 14 2" xfId="34903" xr:uid="{00000000-0005-0000-0000-000066880000}"/>
    <cellStyle name="Notas 4 2 14 2 2" xfId="34904" xr:uid="{00000000-0005-0000-0000-000067880000}"/>
    <cellStyle name="Notas 4 2 14 3" xfId="34905" xr:uid="{00000000-0005-0000-0000-000068880000}"/>
    <cellStyle name="Notas 4 2 14 4" xfId="34906" xr:uid="{00000000-0005-0000-0000-000069880000}"/>
    <cellStyle name="Notas 4 2 14 5" xfId="34907" xr:uid="{00000000-0005-0000-0000-00006A880000}"/>
    <cellStyle name="Notas 4 2 14 6" xfId="34908" xr:uid="{00000000-0005-0000-0000-00006B880000}"/>
    <cellStyle name="Notas 4 2 14 7" xfId="34909" xr:uid="{00000000-0005-0000-0000-00006C880000}"/>
    <cellStyle name="Notas 4 2 15" xfId="34910" xr:uid="{00000000-0005-0000-0000-00006D880000}"/>
    <cellStyle name="Notas 4 2 15 2" xfId="34911" xr:uid="{00000000-0005-0000-0000-00006E880000}"/>
    <cellStyle name="Notas 4 2 15 3" xfId="34912" xr:uid="{00000000-0005-0000-0000-00006F880000}"/>
    <cellStyle name="Notas 4 2 15 4" xfId="34913" xr:uid="{00000000-0005-0000-0000-000070880000}"/>
    <cellStyle name="Notas 4 2 15 5" xfId="34914" xr:uid="{00000000-0005-0000-0000-000071880000}"/>
    <cellStyle name="Notas 4 2 15 6" xfId="34915" xr:uid="{00000000-0005-0000-0000-000072880000}"/>
    <cellStyle name="Notas 4 2 15 7" xfId="34916" xr:uid="{00000000-0005-0000-0000-000073880000}"/>
    <cellStyle name="Notas 4 2 16" xfId="34917" xr:uid="{00000000-0005-0000-0000-000074880000}"/>
    <cellStyle name="Notas 4 2 16 2" xfId="34918" xr:uid="{00000000-0005-0000-0000-000075880000}"/>
    <cellStyle name="Notas 4 2 17" xfId="34919" xr:uid="{00000000-0005-0000-0000-000076880000}"/>
    <cellStyle name="Notas 4 2 17 2" xfId="34920" xr:uid="{00000000-0005-0000-0000-000077880000}"/>
    <cellStyle name="Notas 4 2 18" xfId="34921" xr:uid="{00000000-0005-0000-0000-000078880000}"/>
    <cellStyle name="Notas 4 2 19" xfId="34922" xr:uid="{00000000-0005-0000-0000-000079880000}"/>
    <cellStyle name="Notas 4 2 2" xfId="34923" xr:uid="{00000000-0005-0000-0000-00007A880000}"/>
    <cellStyle name="Notas 4 2 2 10" xfId="34924" xr:uid="{00000000-0005-0000-0000-00007B880000}"/>
    <cellStyle name="Notas 4 2 2 10 2" xfId="34925" xr:uid="{00000000-0005-0000-0000-00007C880000}"/>
    <cellStyle name="Notas 4 2 2 10 3" xfId="34926" xr:uid="{00000000-0005-0000-0000-00007D880000}"/>
    <cellStyle name="Notas 4 2 2 10 4" xfId="34927" xr:uid="{00000000-0005-0000-0000-00007E880000}"/>
    <cellStyle name="Notas 4 2 2 10 5" xfId="34928" xr:uid="{00000000-0005-0000-0000-00007F880000}"/>
    <cellStyle name="Notas 4 2 2 10 6" xfId="34929" xr:uid="{00000000-0005-0000-0000-000080880000}"/>
    <cellStyle name="Notas 4 2 2 11" xfId="34930" xr:uid="{00000000-0005-0000-0000-000081880000}"/>
    <cellStyle name="Notas 4 2 2 11 2" xfId="34931" xr:uid="{00000000-0005-0000-0000-000082880000}"/>
    <cellStyle name="Notas 4 2 2 11 3" xfId="34932" xr:uid="{00000000-0005-0000-0000-000083880000}"/>
    <cellStyle name="Notas 4 2 2 11 4" xfId="34933" xr:uid="{00000000-0005-0000-0000-000084880000}"/>
    <cellStyle name="Notas 4 2 2 11 5" xfId="34934" xr:uid="{00000000-0005-0000-0000-000085880000}"/>
    <cellStyle name="Notas 4 2 2 11 6" xfId="34935" xr:uid="{00000000-0005-0000-0000-000086880000}"/>
    <cellStyle name="Notas 4 2 2 12" xfId="34936" xr:uid="{00000000-0005-0000-0000-000087880000}"/>
    <cellStyle name="Notas 4 2 2 12 2" xfId="34937" xr:uid="{00000000-0005-0000-0000-000088880000}"/>
    <cellStyle name="Notas 4 2 2 12 3" xfId="34938" xr:uid="{00000000-0005-0000-0000-000089880000}"/>
    <cellStyle name="Notas 4 2 2 12 4" xfId="34939" xr:uid="{00000000-0005-0000-0000-00008A880000}"/>
    <cellStyle name="Notas 4 2 2 12 5" xfId="34940" xr:uid="{00000000-0005-0000-0000-00008B880000}"/>
    <cellStyle name="Notas 4 2 2 12 6" xfId="34941" xr:uid="{00000000-0005-0000-0000-00008C880000}"/>
    <cellStyle name="Notas 4 2 2 13" xfId="34942" xr:uid="{00000000-0005-0000-0000-00008D880000}"/>
    <cellStyle name="Notas 4 2 2 13 2" xfId="34943" xr:uid="{00000000-0005-0000-0000-00008E880000}"/>
    <cellStyle name="Notas 4 2 2 13 3" xfId="34944" xr:uid="{00000000-0005-0000-0000-00008F880000}"/>
    <cellStyle name="Notas 4 2 2 13 4" xfId="34945" xr:uid="{00000000-0005-0000-0000-000090880000}"/>
    <cellStyle name="Notas 4 2 2 13 5" xfId="34946" xr:uid="{00000000-0005-0000-0000-000091880000}"/>
    <cellStyle name="Notas 4 2 2 13 6" xfId="34947" xr:uid="{00000000-0005-0000-0000-000092880000}"/>
    <cellStyle name="Notas 4 2 2 14" xfId="34948" xr:uid="{00000000-0005-0000-0000-000093880000}"/>
    <cellStyle name="Notas 4 2 2 14 2" xfId="34949" xr:uid="{00000000-0005-0000-0000-000094880000}"/>
    <cellStyle name="Notas 4 2 2 14 3" xfId="34950" xr:uid="{00000000-0005-0000-0000-000095880000}"/>
    <cellStyle name="Notas 4 2 2 14 4" xfId="34951" xr:uid="{00000000-0005-0000-0000-000096880000}"/>
    <cellStyle name="Notas 4 2 2 14 5" xfId="34952" xr:uid="{00000000-0005-0000-0000-000097880000}"/>
    <cellStyle name="Notas 4 2 2 14 6" xfId="34953" xr:uid="{00000000-0005-0000-0000-000098880000}"/>
    <cellStyle name="Notas 4 2 2 15" xfId="34954" xr:uid="{00000000-0005-0000-0000-000099880000}"/>
    <cellStyle name="Notas 4 2 2 16" xfId="34955" xr:uid="{00000000-0005-0000-0000-00009A880000}"/>
    <cellStyle name="Notas 4 2 2 17" xfId="34956" xr:uid="{00000000-0005-0000-0000-00009B880000}"/>
    <cellStyle name="Notas 4 2 2 18" xfId="34957" xr:uid="{00000000-0005-0000-0000-00009C880000}"/>
    <cellStyle name="Notas 4 2 2 19" xfId="34958" xr:uid="{00000000-0005-0000-0000-00009D880000}"/>
    <cellStyle name="Notas 4 2 2 2" xfId="34959" xr:uid="{00000000-0005-0000-0000-00009E880000}"/>
    <cellStyle name="Notas 4 2 2 2 10" xfId="34960" xr:uid="{00000000-0005-0000-0000-00009F880000}"/>
    <cellStyle name="Notas 4 2 2 2 10 2" xfId="34961" xr:uid="{00000000-0005-0000-0000-0000A0880000}"/>
    <cellStyle name="Notas 4 2 2 2 10 3" xfId="34962" xr:uid="{00000000-0005-0000-0000-0000A1880000}"/>
    <cellStyle name="Notas 4 2 2 2 10 4" xfId="34963" xr:uid="{00000000-0005-0000-0000-0000A2880000}"/>
    <cellStyle name="Notas 4 2 2 2 10 5" xfId="34964" xr:uid="{00000000-0005-0000-0000-0000A3880000}"/>
    <cellStyle name="Notas 4 2 2 2 10 6" xfId="34965" xr:uid="{00000000-0005-0000-0000-0000A4880000}"/>
    <cellStyle name="Notas 4 2 2 2 11" xfId="34966" xr:uid="{00000000-0005-0000-0000-0000A5880000}"/>
    <cellStyle name="Notas 4 2 2 2 11 2" xfId="34967" xr:uid="{00000000-0005-0000-0000-0000A6880000}"/>
    <cellStyle name="Notas 4 2 2 2 11 3" xfId="34968" xr:uid="{00000000-0005-0000-0000-0000A7880000}"/>
    <cellStyle name="Notas 4 2 2 2 11 4" xfId="34969" xr:uid="{00000000-0005-0000-0000-0000A8880000}"/>
    <cellStyle name="Notas 4 2 2 2 11 5" xfId="34970" xr:uid="{00000000-0005-0000-0000-0000A9880000}"/>
    <cellStyle name="Notas 4 2 2 2 11 6" xfId="34971" xr:uid="{00000000-0005-0000-0000-0000AA880000}"/>
    <cellStyle name="Notas 4 2 2 2 12" xfId="34972" xr:uid="{00000000-0005-0000-0000-0000AB880000}"/>
    <cellStyle name="Notas 4 2 2 2 12 2" xfId="34973" xr:uid="{00000000-0005-0000-0000-0000AC880000}"/>
    <cellStyle name="Notas 4 2 2 2 12 3" xfId="34974" xr:uid="{00000000-0005-0000-0000-0000AD880000}"/>
    <cellStyle name="Notas 4 2 2 2 12 4" xfId="34975" xr:uid="{00000000-0005-0000-0000-0000AE880000}"/>
    <cellStyle name="Notas 4 2 2 2 12 5" xfId="34976" xr:uid="{00000000-0005-0000-0000-0000AF880000}"/>
    <cellStyle name="Notas 4 2 2 2 12 6" xfId="34977" xr:uid="{00000000-0005-0000-0000-0000B0880000}"/>
    <cellStyle name="Notas 4 2 2 2 13" xfId="34978" xr:uid="{00000000-0005-0000-0000-0000B1880000}"/>
    <cellStyle name="Notas 4 2 2 2 13 2" xfId="34979" xr:uid="{00000000-0005-0000-0000-0000B2880000}"/>
    <cellStyle name="Notas 4 2 2 2 13 3" xfId="34980" xr:uid="{00000000-0005-0000-0000-0000B3880000}"/>
    <cellStyle name="Notas 4 2 2 2 13 4" xfId="34981" xr:uid="{00000000-0005-0000-0000-0000B4880000}"/>
    <cellStyle name="Notas 4 2 2 2 13 5" xfId="34982" xr:uid="{00000000-0005-0000-0000-0000B5880000}"/>
    <cellStyle name="Notas 4 2 2 2 13 6" xfId="34983" xr:uid="{00000000-0005-0000-0000-0000B6880000}"/>
    <cellStyle name="Notas 4 2 2 2 14" xfId="34984" xr:uid="{00000000-0005-0000-0000-0000B7880000}"/>
    <cellStyle name="Notas 4 2 2 2 14 2" xfId="34985" xr:uid="{00000000-0005-0000-0000-0000B8880000}"/>
    <cellStyle name="Notas 4 2 2 2 14 3" xfId="34986" xr:uid="{00000000-0005-0000-0000-0000B9880000}"/>
    <cellStyle name="Notas 4 2 2 2 14 4" xfId="34987" xr:uid="{00000000-0005-0000-0000-0000BA880000}"/>
    <cellStyle name="Notas 4 2 2 2 14 5" xfId="34988" xr:uid="{00000000-0005-0000-0000-0000BB880000}"/>
    <cellStyle name="Notas 4 2 2 2 14 6" xfId="34989" xr:uid="{00000000-0005-0000-0000-0000BC880000}"/>
    <cellStyle name="Notas 4 2 2 2 15" xfId="34990" xr:uid="{00000000-0005-0000-0000-0000BD880000}"/>
    <cellStyle name="Notas 4 2 2 2 16" xfId="34991" xr:uid="{00000000-0005-0000-0000-0000BE880000}"/>
    <cellStyle name="Notas 4 2 2 2 17" xfId="34992" xr:uid="{00000000-0005-0000-0000-0000BF880000}"/>
    <cellStyle name="Notas 4 2 2 2 18" xfId="34993" xr:uid="{00000000-0005-0000-0000-0000C0880000}"/>
    <cellStyle name="Notas 4 2 2 2 19" xfId="34994" xr:uid="{00000000-0005-0000-0000-0000C1880000}"/>
    <cellStyle name="Notas 4 2 2 2 2" xfId="34995" xr:uid="{00000000-0005-0000-0000-0000C2880000}"/>
    <cellStyle name="Notas 4 2 2 2 2 10" xfId="34996" xr:uid="{00000000-0005-0000-0000-0000C3880000}"/>
    <cellStyle name="Notas 4 2 2 2 2 11" xfId="34997" xr:uid="{00000000-0005-0000-0000-0000C4880000}"/>
    <cellStyle name="Notas 4 2 2 2 2 12" xfId="34998" xr:uid="{00000000-0005-0000-0000-0000C5880000}"/>
    <cellStyle name="Notas 4 2 2 2 2 13" xfId="34999" xr:uid="{00000000-0005-0000-0000-0000C6880000}"/>
    <cellStyle name="Notas 4 2 2 2 2 14" xfId="35000" xr:uid="{00000000-0005-0000-0000-0000C7880000}"/>
    <cellStyle name="Notas 4 2 2 2 2 15" xfId="35001" xr:uid="{00000000-0005-0000-0000-0000C8880000}"/>
    <cellStyle name="Notas 4 2 2 2 2 2" xfId="35002" xr:uid="{00000000-0005-0000-0000-0000C9880000}"/>
    <cellStyle name="Notas 4 2 2 2 2 2 10" xfId="35003" xr:uid="{00000000-0005-0000-0000-0000CA880000}"/>
    <cellStyle name="Notas 4 2 2 2 2 2 11" xfId="35004" xr:uid="{00000000-0005-0000-0000-0000CB880000}"/>
    <cellStyle name="Notas 4 2 2 2 2 2 12" xfId="35005" xr:uid="{00000000-0005-0000-0000-0000CC880000}"/>
    <cellStyle name="Notas 4 2 2 2 2 2 13" xfId="35006" xr:uid="{00000000-0005-0000-0000-0000CD880000}"/>
    <cellStyle name="Notas 4 2 2 2 2 2 14" xfId="35007" xr:uid="{00000000-0005-0000-0000-0000CE880000}"/>
    <cellStyle name="Notas 4 2 2 2 2 2 2" xfId="35008" xr:uid="{00000000-0005-0000-0000-0000CF880000}"/>
    <cellStyle name="Notas 4 2 2 2 2 2 2 2" xfId="35009" xr:uid="{00000000-0005-0000-0000-0000D0880000}"/>
    <cellStyle name="Notas 4 2 2 2 2 2 2 3" xfId="35010" xr:uid="{00000000-0005-0000-0000-0000D1880000}"/>
    <cellStyle name="Notas 4 2 2 2 2 2 2 4" xfId="35011" xr:uid="{00000000-0005-0000-0000-0000D2880000}"/>
    <cellStyle name="Notas 4 2 2 2 2 2 2 5" xfId="35012" xr:uid="{00000000-0005-0000-0000-0000D3880000}"/>
    <cellStyle name="Notas 4 2 2 2 2 2 2 6" xfId="35013" xr:uid="{00000000-0005-0000-0000-0000D4880000}"/>
    <cellStyle name="Notas 4 2 2 2 2 2 3" xfId="35014" xr:uid="{00000000-0005-0000-0000-0000D5880000}"/>
    <cellStyle name="Notas 4 2 2 2 2 2 3 2" xfId="35015" xr:uid="{00000000-0005-0000-0000-0000D6880000}"/>
    <cellStyle name="Notas 4 2 2 2 2 2 3 3" xfId="35016" xr:uid="{00000000-0005-0000-0000-0000D7880000}"/>
    <cellStyle name="Notas 4 2 2 2 2 2 3 4" xfId="35017" xr:uid="{00000000-0005-0000-0000-0000D8880000}"/>
    <cellStyle name="Notas 4 2 2 2 2 2 3 5" xfId="35018" xr:uid="{00000000-0005-0000-0000-0000D9880000}"/>
    <cellStyle name="Notas 4 2 2 2 2 2 3 6" xfId="35019" xr:uid="{00000000-0005-0000-0000-0000DA880000}"/>
    <cellStyle name="Notas 4 2 2 2 2 2 4" xfId="35020" xr:uid="{00000000-0005-0000-0000-0000DB880000}"/>
    <cellStyle name="Notas 4 2 2 2 2 2 4 2" xfId="35021" xr:uid="{00000000-0005-0000-0000-0000DC880000}"/>
    <cellStyle name="Notas 4 2 2 2 2 2 4 3" xfId="35022" xr:uid="{00000000-0005-0000-0000-0000DD880000}"/>
    <cellStyle name="Notas 4 2 2 2 2 2 4 4" xfId="35023" xr:uid="{00000000-0005-0000-0000-0000DE880000}"/>
    <cellStyle name="Notas 4 2 2 2 2 2 4 5" xfId="35024" xr:uid="{00000000-0005-0000-0000-0000DF880000}"/>
    <cellStyle name="Notas 4 2 2 2 2 2 4 6" xfId="35025" xr:uid="{00000000-0005-0000-0000-0000E0880000}"/>
    <cellStyle name="Notas 4 2 2 2 2 2 5" xfId="35026" xr:uid="{00000000-0005-0000-0000-0000E1880000}"/>
    <cellStyle name="Notas 4 2 2 2 2 2 5 2" xfId="35027" xr:uid="{00000000-0005-0000-0000-0000E2880000}"/>
    <cellStyle name="Notas 4 2 2 2 2 2 5 3" xfId="35028" xr:uid="{00000000-0005-0000-0000-0000E3880000}"/>
    <cellStyle name="Notas 4 2 2 2 2 2 5 4" xfId="35029" xr:uid="{00000000-0005-0000-0000-0000E4880000}"/>
    <cellStyle name="Notas 4 2 2 2 2 2 5 5" xfId="35030" xr:uid="{00000000-0005-0000-0000-0000E5880000}"/>
    <cellStyle name="Notas 4 2 2 2 2 2 5 6" xfId="35031" xr:uid="{00000000-0005-0000-0000-0000E6880000}"/>
    <cellStyle name="Notas 4 2 2 2 2 2 6" xfId="35032" xr:uid="{00000000-0005-0000-0000-0000E7880000}"/>
    <cellStyle name="Notas 4 2 2 2 2 2 6 2" xfId="35033" xr:uid="{00000000-0005-0000-0000-0000E8880000}"/>
    <cellStyle name="Notas 4 2 2 2 2 2 6 3" xfId="35034" xr:uid="{00000000-0005-0000-0000-0000E9880000}"/>
    <cellStyle name="Notas 4 2 2 2 2 2 6 4" xfId="35035" xr:uid="{00000000-0005-0000-0000-0000EA880000}"/>
    <cellStyle name="Notas 4 2 2 2 2 2 6 5" xfId="35036" xr:uid="{00000000-0005-0000-0000-0000EB880000}"/>
    <cellStyle name="Notas 4 2 2 2 2 2 6 6" xfId="35037" xr:uid="{00000000-0005-0000-0000-0000EC880000}"/>
    <cellStyle name="Notas 4 2 2 2 2 2 7" xfId="35038" xr:uid="{00000000-0005-0000-0000-0000ED880000}"/>
    <cellStyle name="Notas 4 2 2 2 2 2 7 2" xfId="35039" xr:uid="{00000000-0005-0000-0000-0000EE880000}"/>
    <cellStyle name="Notas 4 2 2 2 2 2 7 3" xfId="35040" xr:uid="{00000000-0005-0000-0000-0000EF880000}"/>
    <cellStyle name="Notas 4 2 2 2 2 2 7 4" xfId="35041" xr:uid="{00000000-0005-0000-0000-0000F0880000}"/>
    <cellStyle name="Notas 4 2 2 2 2 2 7 5" xfId="35042" xr:uid="{00000000-0005-0000-0000-0000F1880000}"/>
    <cellStyle name="Notas 4 2 2 2 2 2 7 6" xfId="35043" xr:uid="{00000000-0005-0000-0000-0000F2880000}"/>
    <cellStyle name="Notas 4 2 2 2 2 2 8" xfId="35044" xr:uid="{00000000-0005-0000-0000-0000F3880000}"/>
    <cellStyle name="Notas 4 2 2 2 2 2 8 2" xfId="35045" xr:uid="{00000000-0005-0000-0000-0000F4880000}"/>
    <cellStyle name="Notas 4 2 2 2 2 2 8 3" xfId="35046" xr:uid="{00000000-0005-0000-0000-0000F5880000}"/>
    <cellStyle name="Notas 4 2 2 2 2 2 8 4" xfId="35047" xr:uid="{00000000-0005-0000-0000-0000F6880000}"/>
    <cellStyle name="Notas 4 2 2 2 2 2 8 5" xfId="35048" xr:uid="{00000000-0005-0000-0000-0000F7880000}"/>
    <cellStyle name="Notas 4 2 2 2 2 2 8 6" xfId="35049" xr:uid="{00000000-0005-0000-0000-0000F8880000}"/>
    <cellStyle name="Notas 4 2 2 2 2 2 9" xfId="35050" xr:uid="{00000000-0005-0000-0000-0000F9880000}"/>
    <cellStyle name="Notas 4 2 2 2 2 3" xfId="35051" xr:uid="{00000000-0005-0000-0000-0000FA880000}"/>
    <cellStyle name="Notas 4 2 2 2 2 3 2" xfId="35052" xr:uid="{00000000-0005-0000-0000-0000FB880000}"/>
    <cellStyle name="Notas 4 2 2 2 2 3 3" xfId="35053" xr:uid="{00000000-0005-0000-0000-0000FC880000}"/>
    <cellStyle name="Notas 4 2 2 2 2 3 4" xfId="35054" xr:uid="{00000000-0005-0000-0000-0000FD880000}"/>
    <cellStyle name="Notas 4 2 2 2 2 3 5" xfId="35055" xr:uid="{00000000-0005-0000-0000-0000FE880000}"/>
    <cellStyle name="Notas 4 2 2 2 2 3 6" xfId="35056" xr:uid="{00000000-0005-0000-0000-0000FF880000}"/>
    <cellStyle name="Notas 4 2 2 2 2 3 7" xfId="35057" xr:uid="{00000000-0005-0000-0000-000000890000}"/>
    <cellStyle name="Notas 4 2 2 2 2 4" xfId="35058" xr:uid="{00000000-0005-0000-0000-000001890000}"/>
    <cellStyle name="Notas 4 2 2 2 2 4 2" xfId="35059" xr:uid="{00000000-0005-0000-0000-000002890000}"/>
    <cellStyle name="Notas 4 2 2 2 2 4 3" xfId="35060" xr:uid="{00000000-0005-0000-0000-000003890000}"/>
    <cellStyle name="Notas 4 2 2 2 2 4 4" xfId="35061" xr:uid="{00000000-0005-0000-0000-000004890000}"/>
    <cellStyle name="Notas 4 2 2 2 2 4 5" xfId="35062" xr:uid="{00000000-0005-0000-0000-000005890000}"/>
    <cellStyle name="Notas 4 2 2 2 2 4 6" xfId="35063" xr:uid="{00000000-0005-0000-0000-000006890000}"/>
    <cellStyle name="Notas 4 2 2 2 2 5" xfId="35064" xr:uid="{00000000-0005-0000-0000-000007890000}"/>
    <cellStyle name="Notas 4 2 2 2 2 5 2" xfId="35065" xr:uid="{00000000-0005-0000-0000-000008890000}"/>
    <cellStyle name="Notas 4 2 2 2 2 5 3" xfId="35066" xr:uid="{00000000-0005-0000-0000-000009890000}"/>
    <cellStyle name="Notas 4 2 2 2 2 5 4" xfId="35067" xr:uid="{00000000-0005-0000-0000-00000A890000}"/>
    <cellStyle name="Notas 4 2 2 2 2 5 5" xfId="35068" xr:uid="{00000000-0005-0000-0000-00000B890000}"/>
    <cellStyle name="Notas 4 2 2 2 2 5 6" xfId="35069" xr:uid="{00000000-0005-0000-0000-00000C890000}"/>
    <cellStyle name="Notas 4 2 2 2 2 6" xfId="35070" xr:uid="{00000000-0005-0000-0000-00000D890000}"/>
    <cellStyle name="Notas 4 2 2 2 2 6 2" xfId="35071" xr:uid="{00000000-0005-0000-0000-00000E890000}"/>
    <cellStyle name="Notas 4 2 2 2 2 6 3" xfId="35072" xr:uid="{00000000-0005-0000-0000-00000F890000}"/>
    <cellStyle name="Notas 4 2 2 2 2 6 4" xfId="35073" xr:uid="{00000000-0005-0000-0000-000010890000}"/>
    <cellStyle name="Notas 4 2 2 2 2 6 5" xfId="35074" xr:uid="{00000000-0005-0000-0000-000011890000}"/>
    <cellStyle name="Notas 4 2 2 2 2 6 6" xfId="35075" xr:uid="{00000000-0005-0000-0000-000012890000}"/>
    <cellStyle name="Notas 4 2 2 2 2 7" xfId="35076" xr:uid="{00000000-0005-0000-0000-000013890000}"/>
    <cellStyle name="Notas 4 2 2 2 2 7 2" xfId="35077" xr:uid="{00000000-0005-0000-0000-000014890000}"/>
    <cellStyle name="Notas 4 2 2 2 2 7 3" xfId="35078" xr:uid="{00000000-0005-0000-0000-000015890000}"/>
    <cellStyle name="Notas 4 2 2 2 2 7 4" xfId="35079" xr:uid="{00000000-0005-0000-0000-000016890000}"/>
    <cellStyle name="Notas 4 2 2 2 2 7 5" xfId="35080" xr:uid="{00000000-0005-0000-0000-000017890000}"/>
    <cellStyle name="Notas 4 2 2 2 2 7 6" xfId="35081" xr:uid="{00000000-0005-0000-0000-000018890000}"/>
    <cellStyle name="Notas 4 2 2 2 2 8" xfId="35082" xr:uid="{00000000-0005-0000-0000-000019890000}"/>
    <cellStyle name="Notas 4 2 2 2 2 8 2" xfId="35083" xr:uid="{00000000-0005-0000-0000-00001A890000}"/>
    <cellStyle name="Notas 4 2 2 2 2 8 3" xfId="35084" xr:uid="{00000000-0005-0000-0000-00001B890000}"/>
    <cellStyle name="Notas 4 2 2 2 2 8 4" xfId="35085" xr:uid="{00000000-0005-0000-0000-00001C890000}"/>
    <cellStyle name="Notas 4 2 2 2 2 8 5" xfId="35086" xr:uid="{00000000-0005-0000-0000-00001D890000}"/>
    <cellStyle name="Notas 4 2 2 2 2 8 6" xfId="35087" xr:uid="{00000000-0005-0000-0000-00001E890000}"/>
    <cellStyle name="Notas 4 2 2 2 2 9" xfId="35088" xr:uid="{00000000-0005-0000-0000-00001F890000}"/>
    <cellStyle name="Notas 4 2 2 2 2 9 2" xfId="35089" xr:uid="{00000000-0005-0000-0000-000020890000}"/>
    <cellStyle name="Notas 4 2 2 2 2 9 3" xfId="35090" xr:uid="{00000000-0005-0000-0000-000021890000}"/>
    <cellStyle name="Notas 4 2 2 2 2 9 4" xfId="35091" xr:uid="{00000000-0005-0000-0000-000022890000}"/>
    <cellStyle name="Notas 4 2 2 2 2 9 5" xfId="35092" xr:uid="{00000000-0005-0000-0000-000023890000}"/>
    <cellStyle name="Notas 4 2 2 2 2 9 6" xfId="35093" xr:uid="{00000000-0005-0000-0000-000024890000}"/>
    <cellStyle name="Notas 4 2 2 2 20" xfId="35094" xr:uid="{00000000-0005-0000-0000-000025890000}"/>
    <cellStyle name="Notas 4 2 2 2 3" xfId="35095" xr:uid="{00000000-0005-0000-0000-000026890000}"/>
    <cellStyle name="Notas 4 2 2 2 3 10" xfId="35096" xr:uid="{00000000-0005-0000-0000-000027890000}"/>
    <cellStyle name="Notas 4 2 2 2 3 11" xfId="35097" xr:uid="{00000000-0005-0000-0000-000028890000}"/>
    <cellStyle name="Notas 4 2 2 2 3 12" xfId="35098" xr:uid="{00000000-0005-0000-0000-000029890000}"/>
    <cellStyle name="Notas 4 2 2 2 3 13" xfId="35099" xr:uid="{00000000-0005-0000-0000-00002A890000}"/>
    <cellStyle name="Notas 4 2 2 2 3 14" xfId="35100" xr:uid="{00000000-0005-0000-0000-00002B890000}"/>
    <cellStyle name="Notas 4 2 2 2 3 2" xfId="35101" xr:uid="{00000000-0005-0000-0000-00002C890000}"/>
    <cellStyle name="Notas 4 2 2 2 3 2 2" xfId="35102" xr:uid="{00000000-0005-0000-0000-00002D890000}"/>
    <cellStyle name="Notas 4 2 2 2 3 2 3" xfId="35103" xr:uid="{00000000-0005-0000-0000-00002E890000}"/>
    <cellStyle name="Notas 4 2 2 2 3 2 4" xfId="35104" xr:uid="{00000000-0005-0000-0000-00002F890000}"/>
    <cellStyle name="Notas 4 2 2 2 3 2 5" xfId="35105" xr:uid="{00000000-0005-0000-0000-000030890000}"/>
    <cellStyle name="Notas 4 2 2 2 3 2 6" xfId="35106" xr:uid="{00000000-0005-0000-0000-000031890000}"/>
    <cellStyle name="Notas 4 2 2 2 3 2 7" xfId="35107" xr:uid="{00000000-0005-0000-0000-000032890000}"/>
    <cellStyle name="Notas 4 2 2 2 3 3" xfId="35108" xr:uid="{00000000-0005-0000-0000-000033890000}"/>
    <cellStyle name="Notas 4 2 2 2 3 3 2" xfId="35109" xr:uid="{00000000-0005-0000-0000-000034890000}"/>
    <cellStyle name="Notas 4 2 2 2 3 3 3" xfId="35110" xr:uid="{00000000-0005-0000-0000-000035890000}"/>
    <cellStyle name="Notas 4 2 2 2 3 3 4" xfId="35111" xr:uid="{00000000-0005-0000-0000-000036890000}"/>
    <cellStyle name="Notas 4 2 2 2 3 3 5" xfId="35112" xr:uid="{00000000-0005-0000-0000-000037890000}"/>
    <cellStyle name="Notas 4 2 2 2 3 3 6" xfId="35113" xr:uid="{00000000-0005-0000-0000-000038890000}"/>
    <cellStyle name="Notas 4 2 2 2 3 4" xfId="35114" xr:uid="{00000000-0005-0000-0000-000039890000}"/>
    <cellStyle name="Notas 4 2 2 2 3 4 2" xfId="35115" xr:uid="{00000000-0005-0000-0000-00003A890000}"/>
    <cellStyle name="Notas 4 2 2 2 3 4 3" xfId="35116" xr:uid="{00000000-0005-0000-0000-00003B890000}"/>
    <cellStyle name="Notas 4 2 2 2 3 4 4" xfId="35117" xr:uid="{00000000-0005-0000-0000-00003C890000}"/>
    <cellStyle name="Notas 4 2 2 2 3 4 5" xfId="35118" xr:uid="{00000000-0005-0000-0000-00003D890000}"/>
    <cellStyle name="Notas 4 2 2 2 3 4 6" xfId="35119" xr:uid="{00000000-0005-0000-0000-00003E890000}"/>
    <cellStyle name="Notas 4 2 2 2 3 5" xfId="35120" xr:uid="{00000000-0005-0000-0000-00003F890000}"/>
    <cellStyle name="Notas 4 2 2 2 3 5 2" xfId="35121" xr:uid="{00000000-0005-0000-0000-000040890000}"/>
    <cellStyle name="Notas 4 2 2 2 3 5 3" xfId="35122" xr:uid="{00000000-0005-0000-0000-000041890000}"/>
    <cellStyle name="Notas 4 2 2 2 3 5 4" xfId="35123" xr:uid="{00000000-0005-0000-0000-000042890000}"/>
    <cellStyle name="Notas 4 2 2 2 3 5 5" xfId="35124" xr:uid="{00000000-0005-0000-0000-000043890000}"/>
    <cellStyle name="Notas 4 2 2 2 3 5 6" xfId="35125" xr:uid="{00000000-0005-0000-0000-000044890000}"/>
    <cellStyle name="Notas 4 2 2 2 3 6" xfId="35126" xr:uid="{00000000-0005-0000-0000-000045890000}"/>
    <cellStyle name="Notas 4 2 2 2 3 6 2" xfId="35127" xr:uid="{00000000-0005-0000-0000-000046890000}"/>
    <cellStyle name="Notas 4 2 2 2 3 6 3" xfId="35128" xr:uid="{00000000-0005-0000-0000-000047890000}"/>
    <cellStyle name="Notas 4 2 2 2 3 6 4" xfId="35129" xr:uid="{00000000-0005-0000-0000-000048890000}"/>
    <cellStyle name="Notas 4 2 2 2 3 6 5" xfId="35130" xr:uid="{00000000-0005-0000-0000-000049890000}"/>
    <cellStyle name="Notas 4 2 2 2 3 6 6" xfId="35131" xr:uid="{00000000-0005-0000-0000-00004A890000}"/>
    <cellStyle name="Notas 4 2 2 2 3 7" xfId="35132" xr:uid="{00000000-0005-0000-0000-00004B890000}"/>
    <cellStyle name="Notas 4 2 2 2 3 7 2" xfId="35133" xr:uid="{00000000-0005-0000-0000-00004C890000}"/>
    <cellStyle name="Notas 4 2 2 2 3 7 3" xfId="35134" xr:uid="{00000000-0005-0000-0000-00004D890000}"/>
    <cellStyle name="Notas 4 2 2 2 3 7 4" xfId="35135" xr:uid="{00000000-0005-0000-0000-00004E890000}"/>
    <cellStyle name="Notas 4 2 2 2 3 7 5" xfId="35136" xr:uid="{00000000-0005-0000-0000-00004F890000}"/>
    <cellStyle name="Notas 4 2 2 2 3 7 6" xfId="35137" xr:uid="{00000000-0005-0000-0000-000050890000}"/>
    <cellStyle name="Notas 4 2 2 2 3 8" xfId="35138" xr:uid="{00000000-0005-0000-0000-000051890000}"/>
    <cellStyle name="Notas 4 2 2 2 3 8 2" xfId="35139" xr:uid="{00000000-0005-0000-0000-000052890000}"/>
    <cellStyle name="Notas 4 2 2 2 3 8 3" xfId="35140" xr:uid="{00000000-0005-0000-0000-000053890000}"/>
    <cellStyle name="Notas 4 2 2 2 3 8 4" xfId="35141" xr:uid="{00000000-0005-0000-0000-000054890000}"/>
    <cellStyle name="Notas 4 2 2 2 3 8 5" xfId="35142" xr:uid="{00000000-0005-0000-0000-000055890000}"/>
    <cellStyle name="Notas 4 2 2 2 3 8 6" xfId="35143" xr:uid="{00000000-0005-0000-0000-000056890000}"/>
    <cellStyle name="Notas 4 2 2 2 3 9" xfId="35144" xr:uid="{00000000-0005-0000-0000-000057890000}"/>
    <cellStyle name="Notas 4 2 2 2 4" xfId="35145" xr:uid="{00000000-0005-0000-0000-000058890000}"/>
    <cellStyle name="Notas 4 2 2 2 4 10" xfId="35146" xr:uid="{00000000-0005-0000-0000-000059890000}"/>
    <cellStyle name="Notas 4 2 2 2 4 11" xfId="35147" xr:uid="{00000000-0005-0000-0000-00005A890000}"/>
    <cellStyle name="Notas 4 2 2 2 4 12" xfId="35148" xr:uid="{00000000-0005-0000-0000-00005B890000}"/>
    <cellStyle name="Notas 4 2 2 2 4 13" xfId="35149" xr:uid="{00000000-0005-0000-0000-00005C890000}"/>
    <cellStyle name="Notas 4 2 2 2 4 14" xfId="35150" xr:uid="{00000000-0005-0000-0000-00005D890000}"/>
    <cellStyle name="Notas 4 2 2 2 4 2" xfId="35151" xr:uid="{00000000-0005-0000-0000-00005E890000}"/>
    <cellStyle name="Notas 4 2 2 2 4 2 2" xfId="35152" xr:uid="{00000000-0005-0000-0000-00005F890000}"/>
    <cellStyle name="Notas 4 2 2 2 4 2 3" xfId="35153" xr:uid="{00000000-0005-0000-0000-000060890000}"/>
    <cellStyle name="Notas 4 2 2 2 4 2 4" xfId="35154" xr:uid="{00000000-0005-0000-0000-000061890000}"/>
    <cellStyle name="Notas 4 2 2 2 4 2 5" xfId="35155" xr:uid="{00000000-0005-0000-0000-000062890000}"/>
    <cellStyle name="Notas 4 2 2 2 4 2 6" xfId="35156" xr:uid="{00000000-0005-0000-0000-000063890000}"/>
    <cellStyle name="Notas 4 2 2 2 4 3" xfId="35157" xr:uid="{00000000-0005-0000-0000-000064890000}"/>
    <cellStyle name="Notas 4 2 2 2 4 3 2" xfId="35158" xr:uid="{00000000-0005-0000-0000-000065890000}"/>
    <cellStyle name="Notas 4 2 2 2 4 3 3" xfId="35159" xr:uid="{00000000-0005-0000-0000-000066890000}"/>
    <cellStyle name="Notas 4 2 2 2 4 3 4" xfId="35160" xr:uid="{00000000-0005-0000-0000-000067890000}"/>
    <cellStyle name="Notas 4 2 2 2 4 3 5" xfId="35161" xr:uid="{00000000-0005-0000-0000-000068890000}"/>
    <cellStyle name="Notas 4 2 2 2 4 3 6" xfId="35162" xr:uid="{00000000-0005-0000-0000-000069890000}"/>
    <cellStyle name="Notas 4 2 2 2 4 4" xfId="35163" xr:uid="{00000000-0005-0000-0000-00006A890000}"/>
    <cellStyle name="Notas 4 2 2 2 4 4 2" xfId="35164" xr:uid="{00000000-0005-0000-0000-00006B890000}"/>
    <cellStyle name="Notas 4 2 2 2 4 4 3" xfId="35165" xr:uid="{00000000-0005-0000-0000-00006C890000}"/>
    <cellStyle name="Notas 4 2 2 2 4 4 4" xfId="35166" xr:uid="{00000000-0005-0000-0000-00006D890000}"/>
    <cellStyle name="Notas 4 2 2 2 4 4 5" xfId="35167" xr:uid="{00000000-0005-0000-0000-00006E890000}"/>
    <cellStyle name="Notas 4 2 2 2 4 4 6" xfId="35168" xr:uid="{00000000-0005-0000-0000-00006F890000}"/>
    <cellStyle name="Notas 4 2 2 2 4 5" xfId="35169" xr:uid="{00000000-0005-0000-0000-000070890000}"/>
    <cellStyle name="Notas 4 2 2 2 4 5 2" xfId="35170" xr:uid="{00000000-0005-0000-0000-000071890000}"/>
    <cellStyle name="Notas 4 2 2 2 4 5 3" xfId="35171" xr:uid="{00000000-0005-0000-0000-000072890000}"/>
    <cellStyle name="Notas 4 2 2 2 4 5 4" xfId="35172" xr:uid="{00000000-0005-0000-0000-000073890000}"/>
    <cellStyle name="Notas 4 2 2 2 4 5 5" xfId="35173" xr:uid="{00000000-0005-0000-0000-000074890000}"/>
    <cellStyle name="Notas 4 2 2 2 4 5 6" xfId="35174" xr:uid="{00000000-0005-0000-0000-000075890000}"/>
    <cellStyle name="Notas 4 2 2 2 4 6" xfId="35175" xr:uid="{00000000-0005-0000-0000-000076890000}"/>
    <cellStyle name="Notas 4 2 2 2 4 6 2" xfId="35176" xr:uid="{00000000-0005-0000-0000-000077890000}"/>
    <cellStyle name="Notas 4 2 2 2 4 6 3" xfId="35177" xr:uid="{00000000-0005-0000-0000-000078890000}"/>
    <cellStyle name="Notas 4 2 2 2 4 6 4" xfId="35178" xr:uid="{00000000-0005-0000-0000-000079890000}"/>
    <cellStyle name="Notas 4 2 2 2 4 6 5" xfId="35179" xr:uid="{00000000-0005-0000-0000-00007A890000}"/>
    <cellStyle name="Notas 4 2 2 2 4 6 6" xfId="35180" xr:uid="{00000000-0005-0000-0000-00007B890000}"/>
    <cellStyle name="Notas 4 2 2 2 4 7" xfId="35181" xr:uid="{00000000-0005-0000-0000-00007C890000}"/>
    <cellStyle name="Notas 4 2 2 2 4 7 2" xfId="35182" xr:uid="{00000000-0005-0000-0000-00007D890000}"/>
    <cellStyle name="Notas 4 2 2 2 4 7 3" xfId="35183" xr:uid="{00000000-0005-0000-0000-00007E890000}"/>
    <cellStyle name="Notas 4 2 2 2 4 7 4" xfId="35184" xr:uid="{00000000-0005-0000-0000-00007F890000}"/>
    <cellStyle name="Notas 4 2 2 2 4 7 5" xfId="35185" xr:uid="{00000000-0005-0000-0000-000080890000}"/>
    <cellStyle name="Notas 4 2 2 2 4 7 6" xfId="35186" xr:uid="{00000000-0005-0000-0000-000081890000}"/>
    <cellStyle name="Notas 4 2 2 2 4 8" xfId="35187" xr:uid="{00000000-0005-0000-0000-000082890000}"/>
    <cellStyle name="Notas 4 2 2 2 4 8 2" xfId="35188" xr:uid="{00000000-0005-0000-0000-000083890000}"/>
    <cellStyle name="Notas 4 2 2 2 4 8 3" xfId="35189" xr:uid="{00000000-0005-0000-0000-000084890000}"/>
    <cellStyle name="Notas 4 2 2 2 4 8 4" xfId="35190" xr:uid="{00000000-0005-0000-0000-000085890000}"/>
    <cellStyle name="Notas 4 2 2 2 4 8 5" xfId="35191" xr:uid="{00000000-0005-0000-0000-000086890000}"/>
    <cellStyle name="Notas 4 2 2 2 4 8 6" xfId="35192" xr:uid="{00000000-0005-0000-0000-000087890000}"/>
    <cellStyle name="Notas 4 2 2 2 4 9" xfId="35193" xr:uid="{00000000-0005-0000-0000-000088890000}"/>
    <cellStyle name="Notas 4 2 2 2 5" xfId="35194" xr:uid="{00000000-0005-0000-0000-000089890000}"/>
    <cellStyle name="Notas 4 2 2 2 5 10" xfId="35195" xr:uid="{00000000-0005-0000-0000-00008A890000}"/>
    <cellStyle name="Notas 4 2 2 2 5 11" xfId="35196" xr:uid="{00000000-0005-0000-0000-00008B890000}"/>
    <cellStyle name="Notas 4 2 2 2 5 12" xfId="35197" xr:uid="{00000000-0005-0000-0000-00008C890000}"/>
    <cellStyle name="Notas 4 2 2 2 5 13" xfId="35198" xr:uid="{00000000-0005-0000-0000-00008D890000}"/>
    <cellStyle name="Notas 4 2 2 2 5 14" xfId="35199" xr:uid="{00000000-0005-0000-0000-00008E890000}"/>
    <cellStyle name="Notas 4 2 2 2 5 2" xfId="35200" xr:uid="{00000000-0005-0000-0000-00008F890000}"/>
    <cellStyle name="Notas 4 2 2 2 5 2 2" xfId="35201" xr:uid="{00000000-0005-0000-0000-000090890000}"/>
    <cellStyle name="Notas 4 2 2 2 5 2 3" xfId="35202" xr:uid="{00000000-0005-0000-0000-000091890000}"/>
    <cellStyle name="Notas 4 2 2 2 5 2 4" xfId="35203" xr:uid="{00000000-0005-0000-0000-000092890000}"/>
    <cellStyle name="Notas 4 2 2 2 5 2 5" xfId="35204" xr:uid="{00000000-0005-0000-0000-000093890000}"/>
    <cellStyle name="Notas 4 2 2 2 5 2 6" xfId="35205" xr:uid="{00000000-0005-0000-0000-000094890000}"/>
    <cellStyle name="Notas 4 2 2 2 5 3" xfId="35206" xr:uid="{00000000-0005-0000-0000-000095890000}"/>
    <cellStyle name="Notas 4 2 2 2 5 3 2" xfId="35207" xr:uid="{00000000-0005-0000-0000-000096890000}"/>
    <cellStyle name="Notas 4 2 2 2 5 3 3" xfId="35208" xr:uid="{00000000-0005-0000-0000-000097890000}"/>
    <cellStyle name="Notas 4 2 2 2 5 3 4" xfId="35209" xr:uid="{00000000-0005-0000-0000-000098890000}"/>
    <cellStyle name="Notas 4 2 2 2 5 3 5" xfId="35210" xr:uid="{00000000-0005-0000-0000-000099890000}"/>
    <cellStyle name="Notas 4 2 2 2 5 3 6" xfId="35211" xr:uid="{00000000-0005-0000-0000-00009A890000}"/>
    <cellStyle name="Notas 4 2 2 2 5 4" xfId="35212" xr:uid="{00000000-0005-0000-0000-00009B890000}"/>
    <cellStyle name="Notas 4 2 2 2 5 4 2" xfId="35213" xr:uid="{00000000-0005-0000-0000-00009C890000}"/>
    <cellStyle name="Notas 4 2 2 2 5 4 3" xfId="35214" xr:uid="{00000000-0005-0000-0000-00009D890000}"/>
    <cellStyle name="Notas 4 2 2 2 5 4 4" xfId="35215" xr:uid="{00000000-0005-0000-0000-00009E890000}"/>
    <cellStyle name="Notas 4 2 2 2 5 4 5" xfId="35216" xr:uid="{00000000-0005-0000-0000-00009F890000}"/>
    <cellStyle name="Notas 4 2 2 2 5 4 6" xfId="35217" xr:uid="{00000000-0005-0000-0000-0000A0890000}"/>
    <cellStyle name="Notas 4 2 2 2 5 5" xfId="35218" xr:uid="{00000000-0005-0000-0000-0000A1890000}"/>
    <cellStyle name="Notas 4 2 2 2 5 5 2" xfId="35219" xr:uid="{00000000-0005-0000-0000-0000A2890000}"/>
    <cellStyle name="Notas 4 2 2 2 5 5 3" xfId="35220" xr:uid="{00000000-0005-0000-0000-0000A3890000}"/>
    <cellStyle name="Notas 4 2 2 2 5 5 4" xfId="35221" xr:uid="{00000000-0005-0000-0000-0000A4890000}"/>
    <cellStyle name="Notas 4 2 2 2 5 5 5" xfId="35222" xr:uid="{00000000-0005-0000-0000-0000A5890000}"/>
    <cellStyle name="Notas 4 2 2 2 5 5 6" xfId="35223" xr:uid="{00000000-0005-0000-0000-0000A6890000}"/>
    <cellStyle name="Notas 4 2 2 2 5 6" xfId="35224" xr:uid="{00000000-0005-0000-0000-0000A7890000}"/>
    <cellStyle name="Notas 4 2 2 2 5 6 2" xfId="35225" xr:uid="{00000000-0005-0000-0000-0000A8890000}"/>
    <cellStyle name="Notas 4 2 2 2 5 6 3" xfId="35226" xr:uid="{00000000-0005-0000-0000-0000A9890000}"/>
    <cellStyle name="Notas 4 2 2 2 5 6 4" xfId="35227" xr:uid="{00000000-0005-0000-0000-0000AA890000}"/>
    <cellStyle name="Notas 4 2 2 2 5 6 5" xfId="35228" xr:uid="{00000000-0005-0000-0000-0000AB890000}"/>
    <cellStyle name="Notas 4 2 2 2 5 6 6" xfId="35229" xr:uid="{00000000-0005-0000-0000-0000AC890000}"/>
    <cellStyle name="Notas 4 2 2 2 5 7" xfId="35230" xr:uid="{00000000-0005-0000-0000-0000AD890000}"/>
    <cellStyle name="Notas 4 2 2 2 5 7 2" xfId="35231" xr:uid="{00000000-0005-0000-0000-0000AE890000}"/>
    <cellStyle name="Notas 4 2 2 2 5 7 3" xfId="35232" xr:uid="{00000000-0005-0000-0000-0000AF890000}"/>
    <cellStyle name="Notas 4 2 2 2 5 7 4" xfId="35233" xr:uid="{00000000-0005-0000-0000-0000B0890000}"/>
    <cellStyle name="Notas 4 2 2 2 5 7 5" xfId="35234" xr:uid="{00000000-0005-0000-0000-0000B1890000}"/>
    <cellStyle name="Notas 4 2 2 2 5 7 6" xfId="35235" xr:uid="{00000000-0005-0000-0000-0000B2890000}"/>
    <cellStyle name="Notas 4 2 2 2 5 8" xfId="35236" xr:uid="{00000000-0005-0000-0000-0000B3890000}"/>
    <cellStyle name="Notas 4 2 2 2 5 8 2" xfId="35237" xr:uid="{00000000-0005-0000-0000-0000B4890000}"/>
    <cellStyle name="Notas 4 2 2 2 5 8 3" xfId="35238" xr:uid="{00000000-0005-0000-0000-0000B5890000}"/>
    <cellStyle name="Notas 4 2 2 2 5 8 4" xfId="35239" xr:uid="{00000000-0005-0000-0000-0000B6890000}"/>
    <cellStyle name="Notas 4 2 2 2 5 8 5" xfId="35240" xr:uid="{00000000-0005-0000-0000-0000B7890000}"/>
    <cellStyle name="Notas 4 2 2 2 5 8 6" xfId="35241" xr:uid="{00000000-0005-0000-0000-0000B8890000}"/>
    <cellStyle name="Notas 4 2 2 2 5 9" xfId="35242" xr:uid="{00000000-0005-0000-0000-0000B9890000}"/>
    <cellStyle name="Notas 4 2 2 2 6" xfId="35243" xr:uid="{00000000-0005-0000-0000-0000BA890000}"/>
    <cellStyle name="Notas 4 2 2 2 6 10" xfId="35244" xr:uid="{00000000-0005-0000-0000-0000BB890000}"/>
    <cellStyle name="Notas 4 2 2 2 6 11" xfId="35245" xr:uid="{00000000-0005-0000-0000-0000BC890000}"/>
    <cellStyle name="Notas 4 2 2 2 6 12" xfId="35246" xr:uid="{00000000-0005-0000-0000-0000BD890000}"/>
    <cellStyle name="Notas 4 2 2 2 6 13" xfId="35247" xr:uid="{00000000-0005-0000-0000-0000BE890000}"/>
    <cellStyle name="Notas 4 2 2 2 6 2" xfId="35248" xr:uid="{00000000-0005-0000-0000-0000BF890000}"/>
    <cellStyle name="Notas 4 2 2 2 6 2 2" xfId="35249" xr:uid="{00000000-0005-0000-0000-0000C0890000}"/>
    <cellStyle name="Notas 4 2 2 2 6 2 3" xfId="35250" xr:uid="{00000000-0005-0000-0000-0000C1890000}"/>
    <cellStyle name="Notas 4 2 2 2 6 2 4" xfId="35251" xr:uid="{00000000-0005-0000-0000-0000C2890000}"/>
    <cellStyle name="Notas 4 2 2 2 6 2 5" xfId="35252" xr:uid="{00000000-0005-0000-0000-0000C3890000}"/>
    <cellStyle name="Notas 4 2 2 2 6 2 6" xfId="35253" xr:uid="{00000000-0005-0000-0000-0000C4890000}"/>
    <cellStyle name="Notas 4 2 2 2 6 3" xfId="35254" xr:uid="{00000000-0005-0000-0000-0000C5890000}"/>
    <cellStyle name="Notas 4 2 2 2 6 3 2" xfId="35255" xr:uid="{00000000-0005-0000-0000-0000C6890000}"/>
    <cellStyle name="Notas 4 2 2 2 6 3 3" xfId="35256" xr:uid="{00000000-0005-0000-0000-0000C7890000}"/>
    <cellStyle name="Notas 4 2 2 2 6 3 4" xfId="35257" xr:uid="{00000000-0005-0000-0000-0000C8890000}"/>
    <cellStyle name="Notas 4 2 2 2 6 3 5" xfId="35258" xr:uid="{00000000-0005-0000-0000-0000C9890000}"/>
    <cellStyle name="Notas 4 2 2 2 6 3 6" xfId="35259" xr:uid="{00000000-0005-0000-0000-0000CA890000}"/>
    <cellStyle name="Notas 4 2 2 2 6 4" xfId="35260" xr:uid="{00000000-0005-0000-0000-0000CB890000}"/>
    <cellStyle name="Notas 4 2 2 2 6 4 2" xfId="35261" xr:uid="{00000000-0005-0000-0000-0000CC890000}"/>
    <cellStyle name="Notas 4 2 2 2 6 4 3" xfId="35262" xr:uid="{00000000-0005-0000-0000-0000CD890000}"/>
    <cellStyle name="Notas 4 2 2 2 6 4 4" xfId="35263" xr:uid="{00000000-0005-0000-0000-0000CE890000}"/>
    <cellStyle name="Notas 4 2 2 2 6 4 5" xfId="35264" xr:uid="{00000000-0005-0000-0000-0000CF890000}"/>
    <cellStyle name="Notas 4 2 2 2 6 4 6" xfId="35265" xr:uid="{00000000-0005-0000-0000-0000D0890000}"/>
    <cellStyle name="Notas 4 2 2 2 6 5" xfId="35266" xr:uid="{00000000-0005-0000-0000-0000D1890000}"/>
    <cellStyle name="Notas 4 2 2 2 6 5 2" xfId="35267" xr:uid="{00000000-0005-0000-0000-0000D2890000}"/>
    <cellStyle name="Notas 4 2 2 2 6 5 3" xfId="35268" xr:uid="{00000000-0005-0000-0000-0000D3890000}"/>
    <cellStyle name="Notas 4 2 2 2 6 5 4" xfId="35269" xr:uid="{00000000-0005-0000-0000-0000D4890000}"/>
    <cellStyle name="Notas 4 2 2 2 6 5 5" xfId="35270" xr:uid="{00000000-0005-0000-0000-0000D5890000}"/>
    <cellStyle name="Notas 4 2 2 2 6 5 6" xfId="35271" xr:uid="{00000000-0005-0000-0000-0000D6890000}"/>
    <cellStyle name="Notas 4 2 2 2 6 6" xfId="35272" xr:uid="{00000000-0005-0000-0000-0000D7890000}"/>
    <cellStyle name="Notas 4 2 2 2 6 6 2" xfId="35273" xr:uid="{00000000-0005-0000-0000-0000D8890000}"/>
    <cellStyle name="Notas 4 2 2 2 6 6 3" xfId="35274" xr:uid="{00000000-0005-0000-0000-0000D9890000}"/>
    <cellStyle name="Notas 4 2 2 2 6 6 4" xfId="35275" xr:uid="{00000000-0005-0000-0000-0000DA890000}"/>
    <cellStyle name="Notas 4 2 2 2 6 6 5" xfId="35276" xr:uid="{00000000-0005-0000-0000-0000DB890000}"/>
    <cellStyle name="Notas 4 2 2 2 6 6 6" xfId="35277" xr:uid="{00000000-0005-0000-0000-0000DC890000}"/>
    <cellStyle name="Notas 4 2 2 2 6 7" xfId="35278" xr:uid="{00000000-0005-0000-0000-0000DD890000}"/>
    <cellStyle name="Notas 4 2 2 2 6 7 2" xfId="35279" xr:uid="{00000000-0005-0000-0000-0000DE890000}"/>
    <cellStyle name="Notas 4 2 2 2 6 7 3" xfId="35280" xr:uid="{00000000-0005-0000-0000-0000DF890000}"/>
    <cellStyle name="Notas 4 2 2 2 6 7 4" xfId="35281" xr:uid="{00000000-0005-0000-0000-0000E0890000}"/>
    <cellStyle name="Notas 4 2 2 2 6 7 5" xfId="35282" xr:uid="{00000000-0005-0000-0000-0000E1890000}"/>
    <cellStyle name="Notas 4 2 2 2 6 7 6" xfId="35283" xr:uid="{00000000-0005-0000-0000-0000E2890000}"/>
    <cellStyle name="Notas 4 2 2 2 6 8" xfId="35284" xr:uid="{00000000-0005-0000-0000-0000E3890000}"/>
    <cellStyle name="Notas 4 2 2 2 6 8 2" xfId="35285" xr:uid="{00000000-0005-0000-0000-0000E4890000}"/>
    <cellStyle name="Notas 4 2 2 2 6 8 3" xfId="35286" xr:uid="{00000000-0005-0000-0000-0000E5890000}"/>
    <cellStyle name="Notas 4 2 2 2 6 8 4" xfId="35287" xr:uid="{00000000-0005-0000-0000-0000E6890000}"/>
    <cellStyle name="Notas 4 2 2 2 6 8 5" xfId="35288" xr:uid="{00000000-0005-0000-0000-0000E7890000}"/>
    <cellStyle name="Notas 4 2 2 2 6 8 6" xfId="35289" xr:uid="{00000000-0005-0000-0000-0000E8890000}"/>
    <cellStyle name="Notas 4 2 2 2 6 9" xfId="35290" xr:uid="{00000000-0005-0000-0000-0000E9890000}"/>
    <cellStyle name="Notas 4 2 2 2 7" xfId="35291" xr:uid="{00000000-0005-0000-0000-0000EA890000}"/>
    <cellStyle name="Notas 4 2 2 2 7 10" xfId="35292" xr:uid="{00000000-0005-0000-0000-0000EB890000}"/>
    <cellStyle name="Notas 4 2 2 2 7 11" xfId="35293" xr:uid="{00000000-0005-0000-0000-0000EC890000}"/>
    <cellStyle name="Notas 4 2 2 2 7 12" xfId="35294" xr:uid="{00000000-0005-0000-0000-0000ED890000}"/>
    <cellStyle name="Notas 4 2 2 2 7 13" xfId="35295" xr:uid="{00000000-0005-0000-0000-0000EE890000}"/>
    <cellStyle name="Notas 4 2 2 2 7 2" xfId="35296" xr:uid="{00000000-0005-0000-0000-0000EF890000}"/>
    <cellStyle name="Notas 4 2 2 2 7 2 2" xfId="35297" xr:uid="{00000000-0005-0000-0000-0000F0890000}"/>
    <cellStyle name="Notas 4 2 2 2 7 2 3" xfId="35298" xr:uid="{00000000-0005-0000-0000-0000F1890000}"/>
    <cellStyle name="Notas 4 2 2 2 7 2 4" xfId="35299" xr:uid="{00000000-0005-0000-0000-0000F2890000}"/>
    <cellStyle name="Notas 4 2 2 2 7 2 5" xfId="35300" xr:uid="{00000000-0005-0000-0000-0000F3890000}"/>
    <cellStyle name="Notas 4 2 2 2 7 2 6" xfId="35301" xr:uid="{00000000-0005-0000-0000-0000F4890000}"/>
    <cellStyle name="Notas 4 2 2 2 7 3" xfId="35302" xr:uid="{00000000-0005-0000-0000-0000F5890000}"/>
    <cellStyle name="Notas 4 2 2 2 7 3 2" xfId="35303" xr:uid="{00000000-0005-0000-0000-0000F6890000}"/>
    <cellStyle name="Notas 4 2 2 2 7 3 3" xfId="35304" xr:uid="{00000000-0005-0000-0000-0000F7890000}"/>
    <cellStyle name="Notas 4 2 2 2 7 3 4" xfId="35305" xr:uid="{00000000-0005-0000-0000-0000F8890000}"/>
    <cellStyle name="Notas 4 2 2 2 7 3 5" xfId="35306" xr:uid="{00000000-0005-0000-0000-0000F9890000}"/>
    <cellStyle name="Notas 4 2 2 2 7 3 6" xfId="35307" xr:uid="{00000000-0005-0000-0000-0000FA890000}"/>
    <cellStyle name="Notas 4 2 2 2 7 4" xfId="35308" xr:uid="{00000000-0005-0000-0000-0000FB890000}"/>
    <cellStyle name="Notas 4 2 2 2 7 4 2" xfId="35309" xr:uid="{00000000-0005-0000-0000-0000FC890000}"/>
    <cellStyle name="Notas 4 2 2 2 7 4 3" xfId="35310" xr:uid="{00000000-0005-0000-0000-0000FD890000}"/>
    <cellStyle name="Notas 4 2 2 2 7 4 4" xfId="35311" xr:uid="{00000000-0005-0000-0000-0000FE890000}"/>
    <cellStyle name="Notas 4 2 2 2 7 4 5" xfId="35312" xr:uid="{00000000-0005-0000-0000-0000FF890000}"/>
    <cellStyle name="Notas 4 2 2 2 7 4 6" xfId="35313" xr:uid="{00000000-0005-0000-0000-0000008A0000}"/>
    <cellStyle name="Notas 4 2 2 2 7 5" xfId="35314" xr:uid="{00000000-0005-0000-0000-0000018A0000}"/>
    <cellStyle name="Notas 4 2 2 2 7 5 2" xfId="35315" xr:uid="{00000000-0005-0000-0000-0000028A0000}"/>
    <cellStyle name="Notas 4 2 2 2 7 5 3" xfId="35316" xr:uid="{00000000-0005-0000-0000-0000038A0000}"/>
    <cellStyle name="Notas 4 2 2 2 7 5 4" xfId="35317" xr:uid="{00000000-0005-0000-0000-0000048A0000}"/>
    <cellStyle name="Notas 4 2 2 2 7 5 5" xfId="35318" xr:uid="{00000000-0005-0000-0000-0000058A0000}"/>
    <cellStyle name="Notas 4 2 2 2 7 5 6" xfId="35319" xr:uid="{00000000-0005-0000-0000-0000068A0000}"/>
    <cellStyle name="Notas 4 2 2 2 7 6" xfId="35320" xr:uid="{00000000-0005-0000-0000-0000078A0000}"/>
    <cellStyle name="Notas 4 2 2 2 7 6 2" xfId="35321" xr:uid="{00000000-0005-0000-0000-0000088A0000}"/>
    <cellStyle name="Notas 4 2 2 2 7 6 3" xfId="35322" xr:uid="{00000000-0005-0000-0000-0000098A0000}"/>
    <cellStyle name="Notas 4 2 2 2 7 6 4" xfId="35323" xr:uid="{00000000-0005-0000-0000-00000A8A0000}"/>
    <cellStyle name="Notas 4 2 2 2 7 6 5" xfId="35324" xr:uid="{00000000-0005-0000-0000-00000B8A0000}"/>
    <cellStyle name="Notas 4 2 2 2 7 6 6" xfId="35325" xr:uid="{00000000-0005-0000-0000-00000C8A0000}"/>
    <cellStyle name="Notas 4 2 2 2 7 7" xfId="35326" xr:uid="{00000000-0005-0000-0000-00000D8A0000}"/>
    <cellStyle name="Notas 4 2 2 2 7 7 2" xfId="35327" xr:uid="{00000000-0005-0000-0000-00000E8A0000}"/>
    <cellStyle name="Notas 4 2 2 2 7 7 3" xfId="35328" xr:uid="{00000000-0005-0000-0000-00000F8A0000}"/>
    <cellStyle name="Notas 4 2 2 2 7 7 4" xfId="35329" xr:uid="{00000000-0005-0000-0000-0000108A0000}"/>
    <cellStyle name="Notas 4 2 2 2 7 7 5" xfId="35330" xr:uid="{00000000-0005-0000-0000-0000118A0000}"/>
    <cellStyle name="Notas 4 2 2 2 7 7 6" xfId="35331" xr:uid="{00000000-0005-0000-0000-0000128A0000}"/>
    <cellStyle name="Notas 4 2 2 2 7 8" xfId="35332" xr:uid="{00000000-0005-0000-0000-0000138A0000}"/>
    <cellStyle name="Notas 4 2 2 2 7 8 2" xfId="35333" xr:uid="{00000000-0005-0000-0000-0000148A0000}"/>
    <cellStyle name="Notas 4 2 2 2 7 8 3" xfId="35334" xr:uid="{00000000-0005-0000-0000-0000158A0000}"/>
    <cellStyle name="Notas 4 2 2 2 7 8 4" xfId="35335" xr:uid="{00000000-0005-0000-0000-0000168A0000}"/>
    <cellStyle name="Notas 4 2 2 2 7 8 5" xfId="35336" xr:uid="{00000000-0005-0000-0000-0000178A0000}"/>
    <cellStyle name="Notas 4 2 2 2 7 8 6" xfId="35337" xr:uid="{00000000-0005-0000-0000-0000188A0000}"/>
    <cellStyle name="Notas 4 2 2 2 7 9" xfId="35338" xr:uid="{00000000-0005-0000-0000-0000198A0000}"/>
    <cellStyle name="Notas 4 2 2 2 8" xfId="35339" xr:uid="{00000000-0005-0000-0000-00001A8A0000}"/>
    <cellStyle name="Notas 4 2 2 2 8 2" xfId="35340" xr:uid="{00000000-0005-0000-0000-00001B8A0000}"/>
    <cellStyle name="Notas 4 2 2 2 8 3" xfId="35341" xr:uid="{00000000-0005-0000-0000-00001C8A0000}"/>
    <cellStyle name="Notas 4 2 2 2 8 4" xfId="35342" xr:uid="{00000000-0005-0000-0000-00001D8A0000}"/>
    <cellStyle name="Notas 4 2 2 2 8 5" xfId="35343" xr:uid="{00000000-0005-0000-0000-00001E8A0000}"/>
    <cellStyle name="Notas 4 2 2 2 8 6" xfId="35344" xr:uid="{00000000-0005-0000-0000-00001F8A0000}"/>
    <cellStyle name="Notas 4 2 2 2 9" xfId="35345" xr:uid="{00000000-0005-0000-0000-0000208A0000}"/>
    <cellStyle name="Notas 4 2 2 2 9 2" xfId="35346" xr:uid="{00000000-0005-0000-0000-0000218A0000}"/>
    <cellStyle name="Notas 4 2 2 2 9 3" xfId="35347" xr:uid="{00000000-0005-0000-0000-0000228A0000}"/>
    <cellStyle name="Notas 4 2 2 2 9 4" xfId="35348" xr:uid="{00000000-0005-0000-0000-0000238A0000}"/>
    <cellStyle name="Notas 4 2 2 2 9 5" xfId="35349" xr:uid="{00000000-0005-0000-0000-0000248A0000}"/>
    <cellStyle name="Notas 4 2 2 2 9 6" xfId="35350" xr:uid="{00000000-0005-0000-0000-0000258A0000}"/>
    <cellStyle name="Notas 4 2 2 20" xfId="35351" xr:uid="{00000000-0005-0000-0000-0000268A0000}"/>
    <cellStyle name="Notas 4 2 2 21" xfId="35352" xr:uid="{00000000-0005-0000-0000-0000278A0000}"/>
    <cellStyle name="Notas 4 2 2 3" xfId="35353" xr:uid="{00000000-0005-0000-0000-0000288A0000}"/>
    <cellStyle name="Notas 4 2 2 3 10" xfId="35354" xr:uid="{00000000-0005-0000-0000-0000298A0000}"/>
    <cellStyle name="Notas 4 2 2 3 11" xfId="35355" xr:uid="{00000000-0005-0000-0000-00002A8A0000}"/>
    <cellStyle name="Notas 4 2 2 3 12" xfId="35356" xr:uid="{00000000-0005-0000-0000-00002B8A0000}"/>
    <cellStyle name="Notas 4 2 2 3 13" xfId="35357" xr:uid="{00000000-0005-0000-0000-00002C8A0000}"/>
    <cellStyle name="Notas 4 2 2 3 14" xfId="35358" xr:uid="{00000000-0005-0000-0000-00002D8A0000}"/>
    <cellStyle name="Notas 4 2 2 3 15" xfId="35359" xr:uid="{00000000-0005-0000-0000-00002E8A0000}"/>
    <cellStyle name="Notas 4 2 2 3 2" xfId="35360" xr:uid="{00000000-0005-0000-0000-00002F8A0000}"/>
    <cellStyle name="Notas 4 2 2 3 2 10" xfId="35361" xr:uid="{00000000-0005-0000-0000-0000308A0000}"/>
    <cellStyle name="Notas 4 2 2 3 2 11" xfId="35362" xr:uid="{00000000-0005-0000-0000-0000318A0000}"/>
    <cellStyle name="Notas 4 2 2 3 2 12" xfId="35363" xr:uid="{00000000-0005-0000-0000-0000328A0000}"/>
    <cellStyle name="Notas 4 2 2 3 2 13" xfId="35364" xr:uid="{00000000-0005-0000-0000-0000338A0000}"/>
    <cellStyle name="Notas 4 2 2 3 2 14" xfId="35365" xr:uid="{00000000-0005-0000-0000-0000348A0000}"/>
    <cellStyle name="Notas 4 2 2 3 2 2" xfId="35366" xr:uid="{00000000-0005-0000-0000-0000358A0000}"/>
    <cellStyle name="Notas 4 2 2 3 2 2 2" xfId="35367" xr:uid="{00000000-0005-0000-0000-0000368A0000}"/>
    <cellStyle name="Notas 4 2 2 3 2 2 3" xfId="35368" xr:uid="{00000000-0005-0000-0000-0000378A0000}"/>
    <cellStyle name="Notas 4 2 2 3 2 2 4" xfId="35369" xr:uid="{00000000-0005-0000-0000-0000388A0000}"/>
    <cellStyle name="Notas 4 2 2 3 2 2 5" xfId="35370" xr:uid="{00000000-0005-0000-0000-0000398A0000}"/>
    <cellStyle name="Notas 4 2 2 3 2 2 6" xfId="35371" xr:uid="{00000000-0005-0000-0000-00003A8A0000}"/>
    <cellStyle name="Notas 4 2 2 3 2 3" xfId="35372" xr:uid="{00000000-0005-0000-0000-00003B8A0000}"/>
    <cellStyle name="Notas 4 2 2 3 2 3 2" xfId="35373" xr:uid="{00000000-0005-0000-0000-00003C8A0000}"/>
    <cellStyle name="Notas 4 2 2 3 2 3 3" xfId="35374" xr:uid="{00000000-0005-0000-0000-00003D8A0000}"/>
    <cellStyle name="Notas 4 2 2 3 2 3 4" xfId="35375" xr:uid="{00000000-0005-0000-0000-00003E8A0000}"/>
    <cellStyle name="Notas 4 2 2 3 2 3 5" xfId="35376" xr:uid="{00000000-0005-0000-0000-00003F8A0000}"/>
    <cellStyle name="Notas 4 2 2 3 2 3 6" xfId="35377" xr:uid="{00000000-0005-0000-0000-0000408A0000}"/>
    <cellStyle name="Notas 4 2 2 3 2 4" xfId="35378" xr:uid="{00000000-0005-0000-0000-0000418A0000}"/>
    <cellStyle name="Notas 4 2 2 3 2 4 2" xfId="35379" xr:uid="{00000000-0005-0000-0000-0000428A0000}"/>
    <cellStyle name="Notas 4 2 2 3 2 4 3" xfId="35380" xr:uid="{00000000-0005-0000-0000-0000438A0000}"/>
    <cellStyle name="Notas 4 2 2 3 2 4 4" xfId="35381" xr:uid="{00000000-0005-0000-0000-0000448A0000}"/>
    <cellStyle name="Notas 4 2 2 3 2 4 5" xfId="35382" xr:uid="{00000000-0005-0000-0000-0000458A0000}"/>
    <cellStyle name="Notas 4 2 2 3 2 4 6" xfId="35383" xr:uid="{00000000-0005-0000-0000-0000468A0000}"/>
    <cellStyle name="Notas 4 2 2 3 2 5" xfId="35384" xr:uid="{00000000-0005-0000-0000-0000478A0000}"/>
    <cellStyle name="Notas 4 2 2 3 2 5 2" xfId="35385" xr:uid="{00000000-0005-0000-0000-0000488A0000}"/>
    <cellStyle name="Notas 4 2 2 3 2 5 3" xfId="35386" xr:uid="{00000000-0005-0000-0000-0000498A0000}"/>
    <cellStyle name="Notas 4 2 2 3 2 5 4" xfId="35387" xr:uid="{00000000-0005-0000-0000-00004A8A0000}"/>
    <cellStyle name="Notas 4 2 2 3 2 5 5" xfId="35388" xr:uid="{00000000-0005-0000-0000-00004B8A0000}"/>
    <cellStyle name="Notas 4 2 2 3 2 5 6" xfId="35389" xr:uid="{00000000-0005-0000-0000-00004C8A0000}"/>
    <cellStyle name="Notas 4 2 2 3 2 6" xfId="35390" xr:uid="{00000000-0005-0000-0000-00004D8A0000}"/>
    <cellStyle name="Notas 4 2 2 3 2 6 2" xfId="35391" xr:uid="{00000000-0005-0000-0000-00004E8A0000}"/>
    <cellStyle name="Notas 4 2 2 3 2 6 3" xfId="35392" xr:uid="{00000000-0005-0000-0000-00004F8A0000}"/>
    <cellStyle name="Notas 4 2 2 3 2 6 4" xfId="35393" xr:uid="{00000000-0005-0000-0000-0000508A0000}"/>
    <cellStyle name="Notas 4 2 2 3 2 6 5" xfId="35394" xr:uid="{00000000-0005-0000-0000-0000518A0000}"/>
    <cellStyle name="Notas 4 2 2 3 2 6 6" xfId="35395" xr:uid="{00000000-0005-0000-0000-0000528A0000}"/>
    <cellStyle name="Notas 4 2 2 3 2 7" xfId="35396" xr:uid="{00000000-0005-0000-0000-0000538A0000}"/>
    <cellStyle name="Notas 4 2 2 3 2 7 2" xfId="35397" xr:uid="{00000000-0005-0000-0000-0000548A0000}"/>
    <cellStyle name="Notas 4 2 2 3 2 7 3" xfId="35398" xr:uid="{00000000-0005-0000-0000-0000558A0000}"/>
    <cellStyle name="Notas 4 2 2 3 2 7 4" xfId="35399" xr:uid="{00000000-0005-0000-0000-0000568A0000}"/>
    <cellStyle name="Notas 4 2 2 3 2 7 5" xfId="35400" xr:uid="{00000000-0005-0000-0000-0000578A0000}"/>
    <cellStyle name="Notas 4 2 2 3 2 7 6" xfId="35401" xr:uid="{00000000-0005-0000-0000-0000588A0000}"/>
    <cellStyle name="Notas 4 2 2 3 2 8" xfId="35402" xr:uid="{00000000-0005-0000-0000-0000598A0000}"/>
    <cellStyle name="Notas 4 2 2 3 2 8 2" xfId="35403" xr:uid="{00000000-0005-0000-0000-00005A8A0000}"/>
    <cellStyle name="Notas 4 2 2 3 2 8 3" xfId="35404" xr:uid="{00000000-0005-0000-0000-00005B8A0000}"/>
    <cellStyle name="Notas 4 2 2 3 2 8 4" xfId="35405" xr:uid="{00000000-0005-0000-0000-00005C8A0000}"/>
    <cellStyle name="Notas 4 2 2 3 2 8 5" xfId="35406" xr:uid="{00000000-0005-0000-0000-00005D8A0000}"/>
    <cellStyle name="Notas 4 2 2 3 2 8 6" xfId="35407" xr:uid="{00000000-0005-0000-0000-00005E8A0000}"/>
    <cellStyle name="Notas 4 2 2 3 2 9" xfId="35408" xr:uid="{00000000-0005-0000-0000-00005F8A0000}"/>
    <cellStyle name="Notas 4 2 2 3 3" xfId="35409" xr:uid="{00000000-0005-0000-0000-0000608A0000}"/>
    <cellStyle name="Notas 4 2 2 3 3 2" xfId="35410" xr:uid="{00000000-0005-0000-0000-0000618A0000}"/>
    <cellStyle name="Notas 4 2 2 3 3 3" xfId="35411" xr:uid="{00000000-0005-0000-0000-0000628A0000}"/>
    <cellStyle name="Notas 4 2 2 3 3 4" xfId="35412" xr:uid="{00000000-0005-0000-0000-0000638A0000}"/>
    <cellStyle name="Notas 4 2 2 3 3 5" xfId="35413" xr:uid="{00000000-0005-0000-0000-0000648A0000}"/>
    <cellStyle name="Notas 4 2 2 3 3 6" xfId="35414" xr:uid="{00000000-0005-0000-0000-0000658A0000}"/>
    <cellStyle name="Notas 4 2 2 3 4" xfId="35415" xr:uid="{00000000-0005-0000-0000-0000668A0000}"/>
    <cellStyle name="Notas 4 2 2 3 4 2" xfId="35416" xr:uid="{00000000-0005-0000-0000-0000678A0000}"/>
    <cellStyle name="Notas 4 2 2 3 4 3" xfId="35417" xr:uid="{00000000-0005-0000-0000-0000688A0000}"/>
    <cellStyle name="Notas 4 2 2 3 4 4" xfId="35418" xr:uid="{00000000-0005-0000-0000-0000698A0000}"/>
    <cellStyle name="Notas 4 2 2 3 4 5" xfId="35419" xr:uid="{00000000-0005-0000-0000-00006A8A0000}"/>
    <cellStyle name="Notas 4 2 2 3 4 6" xfId="35420" xr:uid="{00000000-0005-0000-0000-00006B8A0000}"/>
    <cellStyle name="Notas 4 2 2 3 5" xfId="35421" xr:uid="{00000000-0005-0000-0000-00006C8A0000}"/>
    <cellStyle name="Notas 4 2 2 3 5 2" xfId="35422" xr:uid="{00000000-0005-0000-0000-00006D8A0000}"/>
    <cellStyle name="Notas 4 2 2 3 5 3" xfId="35423" xr:uid="{00000000-0005-0000-0000-00006E8A0000}"/>
    <cellStyle name="Notas 4 2 2 3 5 4" xfId="35424" xr:uid="{00000000-0005-0000-0000-00006F8A0000}"/>
    <cellStyle name="Notas 4 2 2 3 5 5" xfId="35425" xr:uid="{00000000-0005-0000-0000-0000708A0000}"/>
    <cellStyle name="Notas 4 2 2 3 5 6" xfId="35426" xr:uid="{00000000-0005-0000-0000-0000718A0000}"/>
    <cellStyle name="Notas 4 2 2 3 6" xfId="35427" xr:uid="{00000000-0005-0000-0000-0000728A0000}"/>
    <cellStyle name="Notas 4 2 2 3 6 2" xfId="35428" xr:uid="{00000000-0005-0000-0000-0000738A0000}"/>
    <cellStyle name="Notas 4 2 2 3 6 3" xfId="35429" xr:uid="{00000000-0005-0000-0000-0000748A0000}"/>
    <cellStyle name="Notas 4 2 2 3 6 4" xfId="35430" xr:uid="{00000000-0005-0000-0000-0000758A0000}"/>
    <cellStyle name="Notas 4 2 2 3 6 5" xfId="35431" xr:uid="{00000000-0005-0000-0000-0000768A0000}"/>
    <cellStyle name="Notas 4 2 2 3 6 6" xfId="35432" xr:uid="{00000000-0005-0000-0000-0000778A0000}"/>
    <cellStyle name="Notas 4 2 2 3 7" xfId="35433" xr:uid="{00000000-0005-0000-0000-0000788A0000}"/>
    <cellStyle name="Notas 4 2 2 3 7 2" xfId="35434" xr:uid="{00000000-0005-0000-0000-0000798A0000}"/>
    <cellStyle name="Notas 4 2 2 3 7 3" xfId="35435" xr:uid="{00000000-0005-0000-0000-00007A8A0000}"/>
    <cellStyle name="Notas 4 2 2 3 7 4" xfId="35436" xr:uid="{00000000-0005-0000-0000-00007B8A0000}"/>
    <cellStyle name="Notas 4 2 2 3 7 5" xfId="35437" xr:uid="{00000000-0005-0000-0000-00007C8A0000}"/>
    <cellStyle name="Notas 4 2 2 3 7 6" xfId="35438" xr:uid="{00000000-0005-0000-0000-00007D8A0000}"/>
    <cellStyle name="Notas 4 2 2 3 8" xfId="35439" xr:uid="{00000000-0005-0000-0000-00007E8A0000}"/>
    <cellStyle name="Notas 4 2 2 3 8 2" xfId="35440" xr:uid="{00000000-0005-0000-0000-00007F8A0000}"/>
    <cellStyle name="Notas 4 2 2 3 8 3" xfId="35441" xr:uid="{00000000-0005-0000-0000-0000808A0000}"/>
    <cellStyle name="Notas 4 2 2 3 8 4" xfId="35442" xr:uid="{00000000-0005-0000-0000-0000818A0000}"/>
    <cellStyle name="Notas 4 2 2 3 8 5" xfId="35443" xr:uid="{00000000-0005-0000-0000-0000828A0000}"/>
    <cellStyle name="Notas 4 2 2 3 8 6" xfId="35444" xr:uid="{00000000-0005-0000-0000-0000838A0000}"/>
    <cellStyle name="Notas 4 2 2 3 9" xfId="35445" xr:uid="{00000000-0005-0000-0000-0000848A0000}"/>
    <cellStyle name="Notas 4 2 2 3 9 2" xfId="35446" xr:uid="{00000000-0005-0000-0000-0000858A0000}"/>
    <cellStyle name="Notas 4 2 2 3 9 3" xfId="35447" xr:uid="{00000000-0005-0000-0000-0000868A0000}"/>
    <cellStyle name="Notas 4 2 2 3 9 4" xfId="35448" xr:uid="{00000000-0005-0000-0000-0000878A0000}"/>
    <cellStyle name="Notas 4 2 2 3 9 5" xfId="35449" xr:uid="{00000000-0005-0000-0000-0000888A0000}"/>
    <cellStyle name="Notas 4 2 2 3 9 6" xfId="35450" xr:uid="{00000000-0005-0000-0000-0000898A0000}"/>
    <cellStyle name="Notas 4 2 2 4" xfId="35451" xr:uid="{00000000-0005-0000-0000-00008A8A0000}"/>
    <cellStyle name="Notas 4 2 2 4 10" xfId="35452" xr:uid="{00000000-0005-0000-0000-00008B8A0000}"/>
    <cellStyle name="Notas 4 2 2 4 11" xfId="35453" xr:uid="{00000000-0005-0000-0000-00008C8A0000}"/>
    <cellStyle name="Notas 4 2 2 4 12" xfId="35454" xr:uid="{00000000-0005-0000-0000-00008D8A0000}"/>
    <cellStyle name="Notas 4 2 2 4 13" xfId="35455" xr:uid="{00000000-0005-0000-0000-00008E8A0000}"/>
    <cellStyle name="Notas 4 2 2 4 14" xfId="35456" xr:uid="{00000000-0005-0000-0000-00008F8A0000}"/>
    <cellStyle name="Notas 4 2 2 4 2" xfId="35457" xr:uid="{00000000-0005-0000-0000-0000908A0000}"/>
    <cellStyle name="Notas 4 2 2 4 2 2" xfId="35458" xr:uid="{00000000-0005-0000-0000-0000918A0000}"/>
    <cellStyle name="Notas 4 2 2 4 2 3" xfId="35459" xr:uid="{00000000-0005-0000-0000-0000928A0000}"/>
    <cellStyle name="Notas 4 2 2 4 2 4" xfId="35460" xr:uid="{00000000-0005-0000-0000-0000938A0000}"/>
    <cellStyle name="Notas 4 2 2 4 2 5" xfId="35461" xr:uid="{00000000-0005-0000-0000-0000948A0000}"/>
    <cellStyle name="Notas 4 2 2 4 2 6" xfId="35462" xr:uid="{00000000-0005-0000-0000-0000958A0000}"/>
    <cellStyle name="Notas 4 2 2 4 2 7" xfId="35463" xr:uid="{00000000-0005-0000-0000-0000968A0000}"/>
    <cellStyle name="Notas 4 2 2 4 3" xfId="35464" xr:uid="{00000000-0005-0000-0000-0000978A0000}"/>
    <cellStyle name="Notas 4 2 2 4 3 2" xfId="35465" xr:uid="{00000000-0005-0000-0000-0000988A0000}"/>
    <cellStyle name="Notas 4 2 2 4 3 3" xfId="35466" xr:uid="{00000000-0005-0000-0000-0000998A0000}"/>
    <cellStyle name="Notas 4 2 2 4 3 4" xfId="35467" xr:uid="{00000000-0005-0000-0000-00009A8A0000}"/>
    <cellStyle name="Notas 4 2 2 4 3 5" xfId="35468" xr:uid="{00000000-0005-0000-0000-00009B8A0000}"/>
    <cellStyle name="Notas 4 2 2 4 3 6" xfId="35469" xr:uid="{00000000-0005-0000-0000-00009C8A0000}"/>
    <cellStyle name="Notas 4 2 2 4 4" xfId="35470" xr:uid="{00000000-0005-0000-0000-00009D8A0000}"/>
    <cellStyle name="Notas 4 2 2 4 4 2" xfId="35471" xr:uid="{00000000-0005-0000-0000-00009E8A0000}"/>
    <cellStyle name="Notas 4 2 2 4 4 3" xfId="35472" xr:uid="{00000000-0005-0000-0000-00009F8A0000}"/>
    <cellStyle name="Notas 4 2 2 4 4 4" xfId="35473" xr:uid="{00000000-0005-0000-0000-0000A08A0000}"/>
    <cellStyle name="Notas 4 2 2 4 4 5" xfId="35474" xr:uid="{00000000-0005-0000-0000-0000A18A0000}"/>
    <cellStyle name="Notas 4 2 2 4 4 6" xfId="35475" xr:uid="{00000000-0005-0000-0000-0000A28A0000}"/>
    <cellStyle name="Notas 4 2 2 4 5" xfId="35476" xr:uid="{00000000-0005-0000-0000-0000A38A0000}"/>
    <cellStyle name="Notas 4 2 2 4 5 2" xfId="35477" xr:uid="{00000000-0005-0000-0000-0000A48A0000}"/>
    <cellStyle name="Notas 4 2 2 4 5 3" xfId="35478" xr:uid="{00000000-0005-0000-0000-0000A58A0000}"/>
    <cellStyle name="Notas 4 2 2 4 5 4" xfId="35479" xr:uid="{00000000-0005-0000-0000-0000A68A0000}"/>
    <cellStyle name="Notas 4 2 2 4 5 5" xfId="35480" xr:uid="{00000000-0005-0000-0000-0000A78A0000}"/>
    <cellStyle name="Notas 4 2 2 4 5 6" xfId="35481" xr:uid="{00000000-0005-0000-0000-0000A88A0000}"/>
    <cellStyle name="Notas 4 2 2 4 6" xfId="35482" xr:uid="{00000000-0005-0000-0000-0000A98A0000}"/>
    <cellStyle name="Notas 4 2 2 4 6 2" xfId="35483" xr:uid="{00000000-0005-0000-0000-0000AA8A0000}"/>
    <cellStyle name="Notas 4 2 2 4 6 3" xfId="35484" xr:uid="{00000000-0005-0000-0000-0000AB8A0000}"/>
    <cellStyle name="Notas 4 2 2 4 6 4" xfId="35485" xr:uid="{00000000-0005-0000-0000-0000AC8A0000}"/>
    <cellStyle name="Notas 4 2 2 4 6 5" xfId="35486" xr:uid="{00000000-0005-0000-0000-0000AD8A0000}"/>
    <cellStyle name="Notas 4 2 2 4 6 6" xfId="35487" xr:uid="{00000000-0005-0000-0000-0000AE8A0000}"/>
    <cellStyle name="Notas 4 2 2 4 7" xfId="35488" xr:uid="{00000000-0005-0000-0000-0000AF8A0000}"/>
    <cellStyle name="Notas 4 2 2 4 7 2" xfId="35489" xr:uid="{00000000-0005-0000-0000-0000B08A0000}"/>
    <cellStyle name="Notas 4 2 2 4 7 3" xfId="35490" xr:uid="{00000000-0005-0000-0000-0000B18A0000}"/>
    <cellStyle name="Notas 4 2 2 4 7 4" xfId="35491" xr:uid="{00000000-0005-0000-0000-0000B28A0000}"/>
    <cellStyle name="Notas 4 2 2 4 7 5" xfId="35492" xr:uid="{00000000-0005-0000-0000-0000B38A0000}"/>
    <cellStyle name="Notas 4 2 2 4 7 6" xfId="35493" xr:uid="{00000000-0005-0000-0000-0000B48A0000}"/>
    <cellStyle name="Notas 4 2 2 4 8" xfId="35494" xr:uid="{00000000-0005-0000-0000-0000B58A0000}"/>
    <cellStyle name="Notas 4 2 2 4 8 2" xfId="35495" xr:uid="{00000000-0005-0000-0000-0000B68A0000}"/>
    <cellStyle name="Notas 4 2 2 4 8 3" xfId="35496" xr:uid="{00000000-0005-0000-0000-0000B78A0000}"/>
    <cellStyle name="Notas 4 2 2 4 8 4" xfId="35497" xr:uid="{00000000-0005-0000-0000-0000B88A0000}"/>
    <cellStyle name="Notas 4 2 2 4 8 5" xfId="35498" xr:uid="{00000000-0005-0000-0000-0000B98A0000}"/>
    <cellStyle name="Notas 4 2 2 4 8 6" xfId="35499" xr:uid="{00000000-0005-0000-0000-0000BA8A0000}"/>
    <cellStyle name="Notas 4 2 2 4 9" xfId="35500" xr:uid="{00000000-0005-0000-0000-0000BB8A0000}"/>
    <cellStyle name="Notas 4 2 2 5" xfId="35501" xr:uid="{00000000-0005-0000-0000-0000BC8A0000}"/>
    <cellStyle name="Notas 4 2 2 5 10" xfId="35502" xr:uid="{00000000-0005-0000-0000-0000BD8A0000}"/>
    <cellStyle name="Notas 4 2 2 5 11" xfId="35503" xr:uid="{00000000-0005-0000-0000-0000BE8A0000}"/>
    <cellStyle name="Notas 4 2 2 5 12" xfId="35504" xr:uid="{00000000-0005-0000-0000-0000BF8A0000}"/>
    <cellStyle name="Notas 4 2 2 5 13" xfId="35505" xr:uid="{00000000-0005-0000-0000-0000C08A0000}"/>
    <cellStyle name="Notas 4 2 2 5 14" xfId="35506" xr:uid="{00000000-0005-0000-0000-0000C18A0000}"/>
    <cellStyle name="Notas 4 2 2 5 2" xfId="35507" xr:uid="{00000000-0005-0000-0000-0000C28A0000}"/>
    <cellStyle name="Notas 4 2 2 5 2 2" xfId="35508" xr:uid="{00000000-0005-0000-0000-0000C38A0000}"/>
    <cellStyle name="Notas 4 2 2 5 2 3" xfId="35509" xr:uid="{00000000-0005-0000-0000-0000C48A0000}"/>
    <cellStyle name="Notas 4 2 2 5 2 4" xfId="35510" xr:uid="{00000000-0005-0000-0000-0000C58A0000}"/>
    <cellStyle name="Notas 4 2 2 5 2 5" xfId="35511" xr:uid="{00000000-0005-0000-0000-0000C68A0000}"/>
    <cellStyle name="Notas 4 2 2 5 2 6" xfId="35512" xr:uid="{00000000-0005-0000-0000-0000C78A0000}"/>
    <cellStyle name="Notas 4 2 2 5 3" xfId="35513" xr:uid="{00000000-0005-0000-0000-0000C88A0000}"/>
    <cellStyle name="Notas 4 2 2 5 3 2" xfId="35514" xr:uid="{00000000-0005-0000-0000-0000C98A0000}"/>
    <cellStyle name="Notas 4 2 2 5 3 3" xfId="35515" xr:uid="{00000000-0005-0000-0000-0000CA8A0000}"/>
    <cellStyle name="Notas 4 2 2 5 3 4" xfId="35516" xr:uid="{00000000-0005-0000-0000-0000CB8A0000}"/>
    <cellStyle name="Notas 4 2 2 5 3 5" xfId="35517" xr:uid="{00000000-0005-0000-0000-0000CC8A0000}"/>
    <cellStyle name="Notas 4 2 2 5 3 6" xfId="35518" xr:uid="{00000000-0005-0000-0000-0000CD8A0000}"/>
    <cellStyle name="Notas 4 2 2 5 4" xfId="35519" xr:uid="{00000000-0005-0000-0000-0000CE8A0000}"/>
    <cellStyle name="Notas 4 2 2 5 4 2" xfId="35520" xr:uid="{00000000-0005-0000-0000-0000CF8A0000}"/>
    <cellStyle name="Notas 4 2 2 5 4 3" xfId="35521" xr:uid="{00000000-0005-0000-0000-0000D08A0000}"/>
    <cellStyle name="Notas 4 2 2 5 4 4" xfId="35522" xr:uid="{00000000-0005-0000-0000-0000D18A0000}"/>
    <cellStyle name="Notas 4 2 2 5 4 5" xfId="35523" xr:uid="{00000000-0005-0000-0000-0000D28A0000}"/>
    <cellStyle name="Notas 4 2 2 5 4 6" xfId="35524" xr:uid="{00000000-0005-0000-0000-0000D38A0000}"/>
    <cellStyle name="Notas 4 2 2 5 5" xfId="35525" xr:uid="{00000000-0005-0000-0000-0000D48A0000}"/>
    <cellStyle name="Notas 4 2 2 5 5 2" xfId="35526" xr:uid="{00000000-0005-0000-0000-0000D58A0000}"/>
    <cellStyle name="Notas 4 2 2 5 5 3" xfId="35527" xr:uid="{00000000-0005-0000-0000-0000D68A0000}"/>
    <cellStyle name="Notas 4 2 2 5 5 4" xfId="35528" xr:uid="{00000000-0005-0000-0000-0000D78A0000}"/>
    <cellStyle name="Notas 4 2 2 5 5 5" xfId="35529" xr:uid="{00000000-0005-0000-0000-0000D88A0000}"/>
    <cellStyle name="Notas 4 2 2 5 5 6" xfId="35530" xr:uid="{00000000-0005-0000-0000-0000D98A0000}"/>
    <cellStyle name="Notas 4 2 2 5 6" xfId="35531" xr:uid="{00000000-0005-0000-0000-0000DA8A0000}"/>
    <cellStyle name="Notas 4 2 2 5 6 2" xfId="35532" xr:uid="{00000000-0005-0000-0000-0000DB8A0000}"/>
    <cellStyle name="Notas 4 2 2 5 6 3" xfId="35533" xr:uid="{00000000-0005-0000-0000-0000DC8A0000}"/>
    <cellStyle name="Notas 4 2 2 5 6 4" xfId="35534" xr:uid="{00000000-0005-0000-0000-0000DD8A0000}"/>
    <cellStyle name="Notas 4 2 2 5 6 5" xfId="35535" xr:uid="{00000000-0005-0000-0000-0000DE8A0000}"/>
    <cellStyle name="Notas 4 2 2 5 6 6" xfId="35536" xr:uid="{00000000-0005-0000-0000-0000DF8A0000}"/>
    <cellStyle name="Notas 4 2 2 5 7" xfId="35537" xr:uid="{00000000-0005-0000-0000-0000E08A0000}"/>
    <cellStyle name="Notas 4 2 2 5 7 2" xfId="35538" xr:uid="{00000000-0005-0000-0000-0000E18A0000}"/>
    <cellStyle name="Notas 4 2 2 5 7 3" xfId="35539" xr:uid="{00000000-0005-0000-0000-0000E28A0000}"/>
    <cellStyle name="Notas 4 2 2 5 7 4" xfId="35540" xr:uid="{00000000-0005-0000-0000-0000E38A0000}"/>
    <cellStyle name="Notas 4 2 2 5 7 5" xfId="35541" xr:uid="{00000000-0005-0000-0000-0000E48A0000}"/>
    <cellStyle name="Notas 4 2 2 5 7 6" xfId="35542" xr:uid="{00000000-0005-0000-0000-0000E58A0000}"/>
    <cellStyle name="Notas 4 2 2 5 8" xfId="35543" xr:uid="{00000000-0005-0000-0000-0000E68A0000}"/>
    <cellStyle name="Notas 4 2 2 5 8 2" xfId="35544" xr:uid="{00000000-0005-0000-0000-0000E78A0000}"/>
    <cellStyle name="Notas 4 2 2 5 8 3" xfId="35545" xr:uid="{00000000-0005-0000-0000-0000E88A0000}"/>
    <cellStyle name="Notas 4 2 2 5 8 4" xfId="35546" xr:uid="{00000000-0005-0000-0000-0000E98A0000}"/>
    <cellStyle name="Notas 4 2 2 5 8 5" xfId="35547" xr:uid="{00000000-0005-0000-0000-0000EA8A0000}"/>
    <cellStyle name="Notas 4 2 2 5 8 6" xfId="35548" xr:uid="{00000000-0005-0000-0000-0000EB8A0000}"/>
    <cellStyle name="Notas 4 2 2 5 9" xfId="35549" xr:uid="{00000000-0005-0000-0000-0000EC8A0000}"/>
    <cellStyle name="Notas 4 2 2 6" xfId="35550" xr:uid="{00000000-0005-0000-0000-0000ED8A0000}"/>
    <cellStyle name="Notas 4 2 2 6 10" xfId="35551" xr:uid="{00000000-0005-0000-0000-0000EE8A0000}"/>
    <cellStyle name="Notas 4 2 2 6 11" xfId="35552" xr:uid="{00000000-0005-0000-0000-0000EF8A0000}"/>
    <cellStyle name="Notas 4 2 2 6 12" xfId="35553" xr:uid="{00000000-0005-0000-0000-0000F08A0000}"/>
    <cellStyle name="Notas 4 2 2 6 13" xfId="35554" xr:uid="{00000000-0005-0000-0000-0000F18A0000}"/>
    <cellStyle name="Notas 4 2 2 6 2" xfId="35555" xr:uid="{00000000-0005-0000-0000-0000F28A0000}"/>
    <cellStyle name="Notas 4 2 2 6 2 2" xfId="35556" xr:uid="{00000000-0005-0000-0000-0000F38A0000}"/>
    <cellStyle name="Notas 4 2 2 6 2 3" xfId="35557" xr:uid="{00000000-0005-0000-0000-0000F48A0000}"/>
    <cellStyle name="Notas 4 2 2 6 2 4" xfId="35558" xr:uid="{00000000-0005-0000-0000-0000F58A0000}"/>
    <cellStyle name="Notas 4 2 2 6 2 5" xfId="35559" xr:uid="{00000000-0005-0000-0000-0000F68A0000}"/>
    <cellStyle name="Notas 4 2 2 6 2 6" xfId="35560" xr:uid="{00000000-0005-0000-0000-0000F78A0000}"/>
    <cellStyle name="Notas 4 2 2 6 3" xfId="35561" xr:uid="{00000000-0005-0000-0000-0000F88A0000}"/>
    <cellStyle name="Notas 4 2 2 6 3 2" xfId="35562" xr:uid="{00000000-0005-0000-0000-0000F98A0000}"/>
    <cellStyle name="Notas 4 2 2 6 3 3" xfId="35563" xr:uid="{00000000-0005-0000-0000-0000FA8A0000}"/>
    <cellStyle name="Notas 4 2 2 6 3 4" xfId="35564" xr:uid="{00000000-0005-0000-0000-0000FB8A0000}"/>
    <cellStyle name="Notas 4 2 2 6 3 5" xfId="35565" xr:uid="{00000000-0005-0000-0000-0000FC8A0000}"/>
    <cellStyle name="Notas 4 2 2 6 3 6" xfId="35566" xr:uid="{00000000-0005-0000-0000-0000FD8A0000}"/>
    <cellStyle name="Notas 4 2 2 6 4" xfId="35567" xr:uid="{00000000-0005-0000-0000-0000FE8A0000}"/>
    <cellStyle name="Notas 4 2 2 6 4 2" xfId="35568" xr:uid="{00000000-0005-0000-0000-0000FF8A0000}"/>
    <cellStyle name="Notas 4 2 2 6 4 3" xfId="35569" xr:uid="{00000000-0005-0000-0000-0000008B0000}"/>
    <cellStyle name="Notas 4 2 2 6 4 4" xfId="35570" xr:uid="{00000000-0005-0000-0000-0000018B0000}"/>
    <cellStyle name="Notas 4 2 2 6 4 5" xfId="35571" xr:uid="{00000000-0005-0000-0000-0000028B0000}"/>
    <cellStyle name="Notas 4 2 2 6 4 6" xfId="35572" xr:uid="{00000000-0005-0000-0000-0000038B0000}"/>
    <cellStyle name="Notas 4 2 2 6 5" xfId="35573" xr:uid="{00000000-0005-0000-0000-0000048B0000}"/>
    <cellStyle name="Notas 4 2 2 6 5 2" xfId="35574" xr:uid="{00000000-0005-0000-0000-0000058B0000}"/>
    <cellStyle name="Notas 4 2 2 6 5 3" xfId="35575" xr:uid="{00000000-0005-0000-0000-0000068B0000}"/>
    <cellStyle name="Notas 4 2 2 6 5 4" xfId="35576" xr:uid="{00000000-0005-0000-0000-0000078B0000}"/>
    <cellStyle name="Notas 4 2 2 6 5 5" xfId="35577" xr:uid="{00000000-0005-0000-0000-0000088B0000}"/>
    <cellStyle name="Notas 4 2 2 6 5 6" xfId="35578" xr:uid="{00000000-0005-0000-0000-0000098B0000}"/>
    <cellStyle name="Notas 4 2 2 6 6" xfId="35579" xr:uid="{00000000-0005-0000-0000-00000A8B0000}"/>
    <cellStyle name="Notas 4 2 2 6 6 2" xfId="35580" xr:uid="{00000000-0005-0000-0000-00000B8B0000}"/>
    <cellStyle name="Notas 4 2 2 6 6 3" xfId="35581" xr:uid="{00000000-0005-0000-0000-00000C8B0000}"/>
    <cellStyle name="Notas 4 2 2 6 6 4" xfId="35582" xr:uid="{00000000-0005-0000-0000-00000D8B0000}"/>
    <cellStyle name="Notas 4 2 2 6 6 5" xfId="35583" xr:uid="{00000000-0005-0000-0000-00000E8B0000}"/>
    <cellStyle name="Notas 4 2 2 6 6 6" xfId="35584" xr:uid="{00000000-0005-0000-0000-00000F8B0000}"/>
    <cellStyle name="Notas 4 2 2 6 7" xfId="35585" xr:uid="{00000000-0005-0000-0000-0000108B0000}"/>
    <cellStyle name="Notas 4 2 2 6 7 2" xfId="35586" xr:uid="{00000000-0005-0000-0000-0000118B0000}"/>
    <cellStyle name="Notas 4 2 2 6 7 3" xfId="35587" xr:uid="{00000000-0005-0000-0000-0000128B0000}"/>
    <cellStyle name="Notas 4 2 2 6 7 4" xfId="35588" xr:uid="{00000000-0005-0000-0000-0000138B0000}"/>
    <cellStyle name="Notas 4 2 2 6 7 5" xfId="35589" xr:uid="{00000000-0005-0000-0000-0000148B0000}"/>
    <cellStyle name="Notas 4 2 2 6 7 6" xfId="35590" xr:uid="{00000000-0005-0000-0000-0000158B0000}"/>
    <cellStyle name="Notas 4 2 2 6 8" xfId="35591" xr:uid="{00000000-0005-0000-0000-0000168B0000}"/>
    <cellStyle name="Notas 4 2 2 6 8 2" xfId="35592" xr:uid="{00000000-0005-0000-0000-0000178B0000}"/>
    <cellStyle name="Notas 4 2 2 6 8 3" xfId="35593" xr:uid="{00000000-0005-0000-0000-0000188B0000}"/>
    <cellStyle name="Notas 4 2 2 6 8 4" xfId="35594" xr:uid="{00000000-0005-0000-0000-0000198B0000}"/>
    <cellStyle name="Notas 4 2 2 6 8 5" xfId="35595" xr:uid="{00000000-0005-0000-0000-00001A8B0000}"/>
    <cellStyle name="Notas 4 2 2 6 8 6" xfId="35596" xr:uid="{00000000-0005-0000-0000-00001B8B0000}"/>
    <cellStyle name="Notas 4 2 2 6 9" xfId="35597" xr:uid="{00000000-0005-0000-0000-00001C8B0000}"/>
    <cellStyle name="Notas 4 2 2 7" xfId="35598" xr:uid="{00000000-0005-0000-0000-00001D8B0000}"/>
    <cellStyle name="Notas 4 2 2 7 10" xfId="35599" xr:uid="{00000000-0005-0000-0000-00001E8B0000}"/>
    <cellStyle name="Notas 4 2 2 7 11" xfId="35600" xr:uid="{00000000-0005-0000-0000-00001F8B0000}"/>
    <cellStyle name="Notas 4 2 2 7 12" xfId="35601" xr:uid="{00000000-0005-0000-0000-0000208B0000}"/>
    <cellStyle name="Notas 4 2 2 7 13" xfId="35602" xr:uid="{00000000-0005-0000-0000-0000218B0000}"/>
    <cellStyle name="Notas 4 2 2 7 2" xfId="35603" xr:uid="{00000000-0005-0000-0000-0000228B0000}"/>
    <cellStyle name="Notas 4 2 2 7 2 2" xfId="35604" xr:uid="{00000000-0005-0000-0000-0000238B0000}"/>
    <cellStyle name="Notas 4 2 2 7 2 3" xfId="35605" xr:uid="{00000000-0005-0000-0000-0000248B0000}"/>
    <cellStyle name="Notas 4 2 2 7 2 4" xfId="35606" xr:uid="{00000000-0005-0000-0000-0000258B0000}"/>
    <cellStyle name="Notas 4 2 2 7 2 5" xfId="35607" xr:uid="{00000000-0005-0000-0000-0000268B0000}"/>
    <cellStyle name="Notas 4 2 2 7 2 6" xfId="35608" xr:uid="{00000000-0005-0000-0000-0000278B0000}"/>
    <cellStyle name="Notas 4 2 2 7 3" xfId="35609" xr:uid="{00000000-0005-0000-0000-0000288B0000}"/>
    <cellStyle name="Notas 4 2 2 7 3 2" xfId="35610" xr:uid="{00000000-0005-0000-0000-0000298B0000}"/>
    <cellStyle name="Notas 4 2 2 7 3 3" xfId="35611" xr:uid="{00000000-0005-0000-0000-00002A8B0000}"/>
    <cellStyle name="Notas 4 2 2 7 3 4" xfId="35612" xr:uid="{00000000-0005-0000-0000-00002B8B0000}"/>
    <cellStyle name="Notas 4 2 2 7 3 5" xfId="35613" xr:uid="{00000000-0005-0000-0000-00002C8B0000}"/>
    <cellStyle name="Notas 4 2 2 7 3 6" xfId="35614" xr:uid="{00000000-0005-0000-0000-00002D8B0000}"/>
    <cellStyle name="Notas 4 2 2 7 4" xfId="35615" xr:uid="{00000000-0005-0000-0000-00002E8B0000}"/>
    <cellStyle name="Notas 4 2 2 7 4 2" xfId="35616" xr:uid="{00000000-0005-0000-0000-00002F8B0000}"/>
    <cellStyle name="Notas 4 2 2 7 4 3" xfId="35617" xr:uid="{00000000-0005-0000-0000-0000308B0000}"/>
    <cellStyle name="Notas 4 2 2 7 4 4" xfId="35618" xr:uid="{00000000-0005-0000-0000-0000318B0000}"/>
    <cellStyle name="Notas 4 2 2 7 4 5" xfId="35619" xr:uid="{00000000-0005-0000-0000-0000328B0000}"/>
    <cellStyle name="Notas 4 2 2 7 4 6" xfId="35620" xr:uid="{00000000-0005-0000-0000-0000338B0000}"/>
    <cellStyle name="Notas 4 2 2 7 5" xfId="35621" xr:uid="{00000000-0005-0000-0000-0000348B0000}"/>
    <cellStyle name="Notas 4 2 2 7 5 2" xfId="35622" xr:uid="{00000000-0005-0000-0000-0000358B0000}"/>
    <cellStyle name="Notas 4 2 2 7 5 3" xfId="35623" xr:uid="{00000000-0005-0000-0000-0000368B0000}"/>
    <cellStyle name="Notas 4 2 2 7 5 4" xfId="35624" xr:uid="{00000000-0005-0000-0000-0000378B0000}"/>
    <cellStyle name="Notas 4 2 2 7 5 5" xfId="35625" xr:uid="{00000000-0005-0000-0000-0000388B0000}"/>
    <cellStyle name="Notas 4 2 2 7 5 6" xfId="35626" xr:uid="{00000000-0005-0000-0000-0000398B0000}"/>
    <cellStyle name="Notas 4 2 2 7 6" xfId="35627" xr:uid="{00000000-0005-0000-0000-00003A8B0000}"/>
    <cellStyle name="Notas 4 2 2 7 6 2" xfId="35628" xr:uid="{00000000-0005-0000-0000-00003B8B0000}"/>
    <cellStyle name="Notas 4 2 2 7 6 3" xfId="35629" xr:uid="{00000000-0005-0000-0000-00003C8B0000}"/>
    <cellStyle name="Notas 4 2 2 7 6 4" xfId="35630" xr:uid="{00000000-0005-0000-0000-00003D8B0000}"/>
    <cellStyle name="Notas 4 2 2 7 6 5" xfId="35631" xr:uid="{00000000-0005-0000-0000-00003E8B0000}"/>
    <cellStyle name="Notas 4 2 2 7 6 6" xfId="35632" xr:uid="{00000000-0005-0000-0000-00003F8B0000}"/>
    <cellStyle name="Notas 4 2 2 7 7" xfId="35633" xr:uid="{00000000-0005-0000-0000-0000408B0000}"/>
    <cellStyle name="Notas 4 2 2 7 7 2" xfId="35634" xr:uid="{00000000-0005-0000-0000-0000418B0000}"/>
    <cellStyle name="Notas 4 2 2 7 7 3" xfId="35635" xr:uid="{00000000-0005-0000-0000-0000428B0000}"/>
    <cellStyle name="Notas 4 2 2 7 7 4" xfId="35636" xr:uid="{00000000-0005-0000-0000-0000438B0000}"/>
    <cellStyle name="Notas 4 2 2 7 7 5" xfId="35637" xr:uid="{00000000-0005-0000-0000-0000448B0000}"/>
    <cellStyle name="Notas 4 2 2 7 7 6" xfId="35638" xr:uid="{00000000-0005-0000-0000-0000458B0000}"/>
    <cellStyle name="Notas 4 2 2 7 8" xfId="35639" xr:uid="{00000000-0005-0000-0000-0000468B0000}"/>
    <cellStyle name="Notas 4 2 2 7 8 2" xfId="35640" xr:uid="{00000000-0005-0000-0000-0000478B0000}"/>
    <cellStyle name="Notas 4 2 2 7 8 3" xfId="35641" xr:uid="{00000000-0005-0000-0000-0000488B0000}"/>
    <cellStyle name="Notas 4 2 2 7 8 4" xfId="35642" xr:uid="{00000000-0005-0000-0000-0000498B0000}"/>
    <cellStyle name="Notas 4 2 2 7 8 5" xfId="35643" xr:uid="{00000000-0005-0000-0000-00004A8B0000}"/>
    <cellStyle name="Notas 4 2 2 7 8 6" xfId="35644" xr:uid="{00000000-0005-0000-0000-00004B8B0000}"/>
    <cellStyle name="Notas 4 2 2 7 9" xfId="35645" xr:uid="{00000000-0005-0000-0000-00004C8B0000}"/>
    <cellStyle name="Notas 4 2 2 8" xfId="35646" xr:uid="{00000000-0005-0000-0000-00004D8B0000}"/>
    <cellStyle name="Notas 4 2 2 8 10" xfId="35647" xr:uid="{00000000-0005-0000-0000-00004E8B0000}"/>
    <cellStyle name="Notas 4 2 2 8 11" xfId="35648" xr:uid="{00000000-0005-0000-0000-00004F8B0000}"/>
    <cellStyle name="Notas 4 2 2 8 12" xfId="35649" xr:uid="{00000000-0005-0000-0000-0000508B0000}"/>
    <cellStyle name="Notas 4 2 2 8 13" xfId="35650" xr:uid="{00000000-0005-0000-0000-0000518B0000}"/>
    <cellStyle name="Notas 4 2 2 8 2" xfId="35651" xr:uid="{00000000-0005-0000-0000-0000528B0000}"/>
    <cellStyle name="Notas 4 2 2 8 2 2" xfId="35652" xr:uid="{00000000-0005-0000-0000-0000538B0000}"/>
    <cellStyle name="Notas 4 2 2 8 2 3" xfId="35653" xr:uid="{00000000-0005-0000-0000-0000548B0000}"/>
    <cellStyle name="Notas 4 2 2 8 2 4" xfId="35654" xr:uid="{00000000-0005-0000-0000-0000558B0000}"/>
    <cellStyle name="Notas 4 2 2 8 2 5" xfId="35655" xr:uid="{00000000-0005-0000-0000-0000568B0000}"/>
    <cellStyle name="Notas 4 2 2 8 2 6" xfId="35656" xr:uid="{00000000-0005-0000-0000-0000578B0000}"/>
    <cellStyle name="Notas 4 2 2 8 3" xfId="35657" xr:uid="{00000000-0005-0000-0000-0000588B0000}"/>
    <cellStyle name="Notas 4 2 2 8 3 2" xfId="35658" xr:uid="{00000000-0005-0000-0000-0000598B0000}"/>
    <cellStyle name="Notas 4 2 2 8 3 3" xfId="35659" xr:uid="{00000000-0005-0000-0000-00005A8B0000}"/>
    <cellStyle name="Notas 4 2 2 8 3 4" xfId="35660" xr:uid="{00000000-0005-0000-0000-00005B8B0000}"/>
    <cellStyle name="Notas 4 2 2 8 3 5" xfId="35661" xr:uid="{00000000-0005-0000-0000-00005C8B0000}"/>
    <cellStyle name="Notas 4 2 2 8 3 6" xfId="35662" xr:uid="{00000000-0005-0000-0000-00005D8B0000}"/>
    <cellStyle name="Notas 4 2 2 8 4" xfId="35663" xr:uid="{00000000-0005-0000-0000-00005E8B0000}"/>
    <cellStyle name="Notas 4 2 2 8 4 2" xfId="35664" xr:uid="{00000000-0005-0000-0000-00005F8B0000}"/>
    <cellStyle name="Notas 4 2 2 8 4 3" xfId="35665" xr:uid="{00000000-0005-0000-0000-0000608B0000}"/>
    <cellStyle name="Notas 4 2 2 8 4 4" xfId="35666" xr:uid="{00000000-0005-0000-0000-0000618B0000}"/>
    <cellStyle name="Notas 4 2 2 8 4 5" xfId="35667" xr:uid="{00000000-0005-0000-0000-0000628B0000}"/>
    <cellStyle name="Notas 4 2 2 8 4 6" xfId="35668" xr:uid="{00000000-0005-0000-0000-0000638B0000}"/>
    <cellStyle name="Notas 4 2 2 8 5" xfId="35669" xr:uid="{00000000-0005-0000-0000-0000648B0000}"/>
    <cellStyle name="Notas 4 2 2 8 5 2" xfId="35670" xr:uid="{00000000-0005-0000-0000-0000658B0000}"/>
    <cellStyle name="Notas 4 2 2 8 5 3" xfId="35671" xr:uid="{00000000-0005-0000-0000-0000668B0000}"/>
    <cellStyle name="Notas 4 2 2 8 5 4" xfId="35672" xr:uid="{00000000-0005-0000-0000-0000678B0000}"/>
    <cellStyle name="Notas 4 2 2 8 5 5" xfId="35673" xr:uid="{00000000-0005-0000-0000-0000688B0000}"/>
    <cellStyle name="Notas 4 2 2 8 5 6" xfId="35674" xr:uid="{00000000-0005-0000-0000-0000698B0000}"/>
    <cellStyle name="Notas 4 2 2 8 6" xfId="35675" xr:uid="{00000000-0005-0000-0000-00006A8B0000}"/>
    <cellStyle name="Notas 4 2 2 8 6 2" xfId="35676" xr:uid="{00000000-0005-0000-0000-00006B8B0000}"/>
    <cellStyle name="Notas 4 2 2 8 6 3" xfId="35677" xr:uid="{00000000-0005-0000-0000-00006C8B0000}"/>
    <cellStyle name="Notas 4 2 2 8 6 4" xfId="35678" xr:uid="{00000000-0005-0000-0000-00006D8B0000}"/>
    <cellStyle name="Notas 4 2 2 8 6 5" xfId="35679" xr:uid="{00000000-0005-0000-0000-00006E8B0000}"/>
    <cellStyle name="Notas 4 2 2 8 6 6" xfId="35680" xr:uid="{00000000-0005-0000-0000-00006F8B0000}"/>
    <cellStyle name="Notas 4 2 2 8 7" xfId="35681" xr:uid="{00000000-0005-0000-0000-0000708B0000}"/>
    <cellStyle name="Notas 4 2 2 8 7 2" xfId="35682" xr:uid="{00000000-0005-0000-0000-0000718B0000}"/>
    <cellStyle name="Notas 4 2 2 8 7 3" xfId="35683" xr:uid="{00000000-0005-0000-0000-0000728B0000}"/>
    <cellStyle name="Notas 4 2 2 8 7 4" xfId="35684" xr:uid="{00000000-0005-0000-0000-0000738B0000}"/>
    <cellStyle name="Notas 4 2 2 8 7 5" xfId="35685" xr:uid="{00000000-0005-0000-0000-0000748B0000}"/>
    <cellStyle name="Notas 4 2 2 8 7 6" xfId="35686" xr:uid="{00000000-0005-0000-0000-0000758B0000}"/>
    <cellStyle name="Notas 4 2 2 8 8" xfId="35687" xr:uid="{00000000-0005-0000-0000-0000768B0000}"/>
    <cellStyle name="Notas 4 2 2 8 8 2" xfId="35688" xr:uid="{00000000-0005-0000-0000-0000778B0000}"/>
    <cellStyle name="Notas 4 2 2 8 8 3" xfId="35689" xr:uid="{00000000-0005-0000-0000-0000788B0000}"/>
    <cellStyle name="Notas 4 2 2 8 8 4" xfId="35690" xr:uid="{00000000-0005-0000-0000-0000798B0000}"/>
    <cellStyle name="Notas 4 2 2 8 8 5" xfId="35691" xr:uid="{00000000-0005-0000-0000-00007A8B0000}"/>
    <cellStyle name="Notas 4 2 2 8 8 6" xfId="35692" xr:uid="{00000000-0005-0000-0000-00007B8B0000}"/>
    <cellStyle name="Notas 4 2 2 8 9" xfId="35693" xr:uid="{00000000-0005-0000-0000-00007C8B0000}"/>
    <cellStyle name="Notas 4 2 2 9" xfId="35694" xr:uid="{00000000-0005-0000-0000-00007D8B0000}"/>
    <cellStyle name="Notas 4 2 2 9 2" xfId="35695" xr:uid="{00000000-0005-0000-0000-00007E8B0000}"/>
    <cellStyle name="Notas 4 2 2 9 3" xfId="35696" xr:uid="{00000000-0005-0000-0000-00007F8B0000}"/>
    <cellStyle name="Notas 4 2 2 9 4" xfId="35697" xr:uid="{00000000-0005-0000-0000-0000808B0000}"/>
    <cellStyle name="Notas 4 2 2 9 5" xfId="35698" xr:uid="{00000000-0005-0000-0000-0000818B0000}"/>
    <cellStyle name="Notas 4 2 2 9 6" xfId="35699" xr:uid="{00000000-0005-0000-0000-0000828B0000}"/>
    <cellStyle name="Notas 4 2 20" xfId="35700" xr:uid="{00000000-0005-0000-0000-0000838B0000}"/>
    <cellStyle name="Notas 4 2 21" xfId="35701" xr:uid="{00000000-0005-0000-0000-0000848B0000}"/>
    <cellStyle name="Notas 4 2 22" xfId="35702" xr:uid="{00000000-0005-0000-0000-0000858B0000}"/>
    <cellStyle name="Notas 4 2 3" xfId="35703" xr:uid="{00000000-0005-0000-0000-0000868B0000}"/>
    <cellStyle name="Notas 4 2 3 10" xfId="35704" xr:uid="{00000000-0005-0000-0000-0000878B0000}"/>
    <cellStyle name="Notas 4 2 3 10 2" xfId="35705" xr:uid="{00000000-0005-0000-0000-0000888B0000}"/>
    <cellStyle name="Notas 4 2 3 10 3" xfId="35706" xr:uid="{00000000-0005-0000-0000-0000898B0000}"/>
    <cellStyle name="Notas 4 2 3 10 4" xfId="35707" xr:uid="{00000000-0005-0000-0000-00008A8B0000}"/>
    <cellStyle name="Notas 4 2 3 10 5" xfId="35708" xr:uid="{00000000-0005-0000-0000-00008B8B0000}"/>
    <cellStyle name="Notas 4 2 3 10 6" xfId="35709" xr:uid="{00000000-0005-0000-0000-00008C8B0000}"/>
    <cellStyle name="Notas 4 2 3 11" xfId="35710" xr:uid="{00000000-0005-0000-0000-00008D8B0000}"/>
    <cellStyle name="Notas 4 2 3 11 2" xfId="35711" xr:uid="{00000000-0005-0000-0000-00008E8B0000}"/>
    <cellStyle name="Notas 4 2 3 11 3" xfId="35712" xr:uid="{00000000-0005-0000-0000-00008F8B0000}"/>
    <cellStyle name="Notas 4 2 3 11 4" xfId="35713" xr:uid="{00000000-0005-0000-0000-0000908B0000}"/>
    <cellStyle name="Notas 4 2 3 11 5" xfId="35714" xr:uid="{00000000-0005-0000-0000-0000918B0000}"/>
    <cellStyle name="Notas 4 2 3 11 6" xfId="35715" xr:uid="{00000000-0005-0000-0000-0000928B0000}"/>
    <cellStyle name="Notas 4 2 3 12" xfId="35716" xr:uid="{00000000-0005-0000-0000-0000938B0000}"/>
    <cellStyle name="Notas 4 2 3 12 2" xfId="35717" xr:uid="{00000000-0005-0000-0000-0000948B0000}"/>
    <cellStyle name="Notas 4 2 3 12 3" xfId="35718" xr:uid="{00000000-0005-0000-0000-0000958B0000}"/>
    <cellStyle name="Notas 4 2 3 12 4" xfId="35719" xr:uid="{00000000-0005-0000-0000-0000968B0000}"/>
    <cellStyle name="Notas 4 2 3 12 5" xfId="35720" xr:uid="{00000000-0005-0000-0000-0000978B0000}"/>
    <cellStyle name="Notas 4 2 3 12 6" xfId="35721" xr:uid="{00000000-0005-0000-0000-0000988B0000}"/>
    <cellStyle name="Notas 4 2 3 13" xfId="35722" xr:uid="{00000000-0005-0000-0000-0000998B0000}"/>
    <cellStyle name="Notas 4 2 3 13 2" xfId="35723" xr:uid="{00000000-0005-0000-0000-00009A8B0000}"/>
    <cellStyle name="Notas 4 2 3 13 3" xfId="35724" xr:uid="{00000000-0005-0000-0000-00009B8B0000}"/>
    <cellStyle name="Notas 4 2 3 13 4" xfId="35725" xr:uid="{00000000-0005-0000-0000-00009C8B0000}"/>
    <cellStyle name="Notas 4 2 3 13 5" xfId="35726" xr:uid="{00000000-0005-0000-0000-00009D8B0000}"/>
    <cellStyle name="Notas 4 2 3 13 6" xfId="35727" xr:uid="{00000000-0005-0000-0000-00009E8B0000}"/>
    <cellStyle name="Notas 4 2 3 14" xfId="35728" xr:uid="{00000000-0005-0000-0000-00009F8B0000}"/>
    <cellStyle name="Notas 4 2 3 14 2" xfId="35729" xr:uid="{00000000-0005-0000-0000-0000A08B0000}"/>
    <cellStyle name="Notas 4 2 3 14 3" xfId="35730" xr:uid="{00000000-0005-0000-0000-0000A18B0000}"/>
    <cellStyle name="Notas 4 2 3 14 4" xfId="35731" xr:uid="{00000000-0005-0000-0000-0000A28B0000}"/>
    <cellStyle name="Notas 4 2 3 14 5" xfId="35732" xr:uid="{00000000-0005-0000-0000-0000A38B0000}"/>
    <cellStyle name="Notas 4 2 3 14 6" xfId="35733" xr:uid="{00000000-0005-0000-0000-0000A48B0000}"/>
    <cellStyle name="Notas 4 2 3 15" xfId="35734" xr:uid="{00000000-0005-0000-0000-0000A58B0000}"/>
    <cellStyle name="Notas 4 2 3 16" xfId="35735" xr:uid="{00000000-0005-0000-0000-0000A68B0000}"/>
    <cellStyle name="Notas 4 2 3 17" xfId="35736" xr:uid="{00000000-0005-0000-0000-0000A78B0000}"/>
    <cellStyle name="Notas 4 2 3 18" xfId="35737" xr:uid="{00000000-0005-0000-0000-0000A88B0000}"/>
    <cellStyle name="Notas 4 2 3 19" xfId="35738" xr:uid="{00000000-0005-0000-0000-0000A98B0000}"/>
    <cellStyle name="Notas 4 2 3 2" xfId="35739" xr:uid="{00000000-0005-0000-0000-0000AA8B0000}"/>
    <cellStyle name="Notas 4 2 3 2 10" xfId="35740" xr:uid="{00000000-0005-0000-0000-0000AB8B0000}"/>
    <cellStyle name="Notas 4 2 3 2 11" xfId="35741" xr:uid="{00000000-0005-0000-0000-0000AC8B0000}"/>
    <cellStyle name="Notas 4 2 3 2 12" xfId="35742" xr:uid="{00000000-0005-0000-0000-0000AD8B0000}"/>
    <cellStyle name="Notas 4 2 3 2 13" xfId="35743" xr:uid="{00000000-0005-0000-0000-0000AE8B0000}"/>
    <cellStyle name="Notas 4 2 3 2 14" xfId="35744" xr:uid="{00000000-0005-0000-0000-0000AF8B0000}"/>
    <cellStyle name="Notas 4 2 3 2 15" xfId="35745" xr:uid="{00000000-0005-0000-0000-0000B08B0000}"/>
    <cellStyle name="Notas 4 2 3 2 2" xfId="35746" xr:uid="{00000000-0005-0000-0000-0000B18B0000}"/>
    <cellStyle name="Notas 4 2 3 2 2 10" xfId="35747" xr:uid="{00000000-0005-0000-0000-0000B28B0000}"/>
    <cellStyle name="Notas 4 2 3 2 2 11" xfId="35748" xr:uid="{00000000-0005-0000-0000-0000B38B0000}"/>
    <cellStyle name="Notas 4 2 3 2 2 12" xfId="35749" xr:uid="{00000000-0005-0000-0000-0000B48B0000}"/>
    <cellStyle name="Notas 4 2 3 2 2 13" xfId="35750" xr:uid="{00000000-0005-0000-0000-0000B58B0000}"/>
    <cellStyle name="Notas 4 2 3 2 2 14" xfId="35751" xr:uid="{00000000-0005-0000-0000-0000B68B0000}"/>
    <cellStyle name="Notas 4 2 3 2 2 2" xfId="35752" xr:uid="{00000000-0005-0000-0000-0000B78B0000}"/>
    <cellStyle name="Notas 4 2 3 2 2 2 2" xfId="35753" xr:uid="{00000000-0005-0000-0000-0000B88B0000}"/>
    <cellStyle name="Notas 4 2 3 2 2 2 3" xfId="35754" xr:uid="{00000000-0005-0000-0000-0000B98B0000}"/>
    <cellStyle name="Notas 4 2 3 2 2 2 4" xfId="35755" xr:uid="{00000000-0005-0000-0000-0000BA8B0000}"/>
    <cellStyle name="Notas 4 2 3 2 2 2 5" xfId="35756" xr:uid="{00000000-0005-0000-0000-0000BB8B0000}"/>
    <cellStyle name="Notas 4 2 3 2 2 2 6" xfId="35757" xr:uid="{00000000-0005-0000-0000-0000BC8B0000}"/>
    <cellStyle name="Notas 4 2 3 2 2 2 7" xfId="35758" xr:uid="{00000000-0005-0000-0000-0000BD8B0000}"/>
    <cellStyle name="Notas 4 2 3 2 2 3" xfId="35759" xr:uid="{00000000-0005-0000-0000-0000BE8B0000}"/>
    <cellStyle name="Notas 4 2 3 2 2 3 2" xfId="35760" xr:uid="{00000000-0005-0000-0000-0000BF8B0000}"/>
    <cellStyle name="Notas 4 2 3 2 2 3 3" xfId="35761" xr:uid="{00000000-0005-0000-0000-0000C08B0000}"/>
    <cellStyle name="Notas 4 2 3 2 2 3 4" xfId="35762" xr:uid="{00000000-0005-0000-0000-0000C18B0000}"/>
    <cellStyle name="Notas 4 2 3 2 2 3 5" xfId="35763" xr:uid="{00000000-0005-0000-0000-0000C28B0000}"/>
    <cellStyle name="Notas 4 2 3 2 2 3 6" xfId="35764" xr:uid="{00000000-0005-0000-0000-0000C38B0000}"/>
    <cellStyle name="Notas 4 2 3 2 2 4" xfId="35765" xr:uid="{00000000-0005-0000-0000-0000C48B0000}"/>
    <cellStyle name="Notas 4 2 3 2 2 4 2" xfId="35766" xr:uid="{00000000-0005-0000-0000-0000C58B0000}"/>
    <cellStyle name="Notas 4 2 3 2 2 4 3" xfId="35767" xr:uid="{00000000-0005-0000-0000-0000C68B0000}"/>
    <cellStyle name="Notas 4 2 3 2 2 4 4" xfId="35768" xr:uid="{00000000-0005-0000-0000-0000C78B0000}"/>
    <cellStyle name="Notas 4 2 3 2 2 4 5" xfId="35769" xr:uid="{00000000-0005-0000-0000-0000C88B0000}"/>
    <cellStyle name="Notas 4 2 3 2 2 4 6" xfId="35770" xr:uid="{00000000-0005-0000-0000-0000C98B0000}"/>
    <cellStyle name="Notas 4 2 3 2 2 5" xfId="35771" xr:uid="{00000000-0005-0000-0000-0000CA8B0000}"/>
    <cellStyle name="Notas 4 2 3 2 2 5 2" xfId="35772" xr:uid="{00000000-0005-0000-0000-0000CB8B0000}"/>
    <cellStyle name="Notas 4 2 3 2 2 5 3" xfId="35773" xr:uid="{00000000-0005-0000-0000-0000CC8B0000}"/>
    <cellStyle name="Notas 4 2 3 2 2 5 4" xfId="35774" xr:uid="{00000000-0005-0000-0000-0000CD8B0000}"/>
    <cellStyle name="Notas 4 2 3 2 2 5 5" xfId="35775" xr:uid="{00000000-0005-0000-0000-0000CE8B0000}"/>
    <cellStyle name="Notas 4 2 3 2 2 5 6" xfId="35776" xr:uid="{00000000-0005-0000-0000-0000CF8B0000}"/>
    <cellStyle name="Notas 4 2 3 2 2 6" xfId="35777" xr:uid="{00000000-0005-0000-0000-0000D08B0000}"/>
    <cellStyle name="Notas 4 2 3 2 2 6 2" xfId="35778" xr:uid="{00000000-0005-0000-0000-0000D18B0000}"/>
    <cellStyle name="Notas 4 2 3 2 2 6 3" xfId="35779" xr:uid="{00000000-0005-0000-0000-0000D28B0000}"/>
    <cellStyle name="Notas 4 2 3 2 2 6 4" xfId="35780" xr:uid="{00000000-0005-0000-0000-0000D38B0000}"/>
    <cellStyle name="Notas 4 2 3 2 2 6 5" xfId="35781" xr:uid="{00000000-0005-0000-0000-0000D48B0000}"/>
    <cellStyle name="Notas 4 2 3 2 2 6 6" xfId="35782" xr:uid="{00000000-0005-0000-0000-0000D58B0000}"/>
    <cellStyle name="Notas 4 2 3 2 2 7" xfId="35783" xr:uid="{00000000-0005-0000-0000-0000D68B0000}"/>
    <cellStyle name="Notas 4 2 3 2 2 7 2" xfId="35784" xr:uid="{00000000-0005-0000-0000-0000D78B0000}"/>
    <cellStyle name="Notas 4 2 3 2 2 7 3" xfId="35785" xr:uid="{00000000-0005-0000-0000-0000D88B0000}"/>
    <cellStyle name="Notas 4 2 3 2 2 7 4" xfId="35786" xr:uid="{00000000-0005-0000-0000-0000D98B0000}"/>
    <cellStyle name="Notas 4 2 3 2 2 7 5" xfId="35787" xr:uid="{00000000-0005-0000-0000-0000DA8B0000}"/>
    <cellStyle name="Notas 4 2 3 2 2 7 6" xfId="35788" xr:uid="{00000000-0005-0000-0000-0000DB8B0000}"/>
    <cellStyle name="Notas 4 2 3 2 2 8" xfId="35789" xr:uid="{00000000-0005-0000-0000-0000DC8B0000}"/>
    <cellStyle name="Notas 4 2 3 2 2 8 2" xfId="35790" xr:uid="{00000000-0005-0000-0000-0000DD8B0000}"/>
    <cellStyle name="Notas 4 2 3 2 2 8 3" xfId="35791" xr:uid="{00000000-0005-0000-0000-0000DE8B0000}"/>
    <cellStyle name="Notas 4 2 3 2 2 8 4" xfId="35792" xr:uid="{00000000-0005-0000-0000-0000DF8B0000}"/>
    <cellStyle name="Notas 4 2 3 2 2 8 5" xfId="35793" xr:uid="{00000000-0005-0000-0000-0000E08B0000}"/>
    <cellStyle name="Notas 4 2 3 2 2 8 6" xfId="35794" xr:uid="{00000000-0005-0000-0000-0000E18B0000}"/>
    <cellStyle name="Notas 4 2 3 2 2 9" xfId="35795" xr:uid="{00000000-0005-0000-0000-0000E28B0000}"/>
    <cellStyle name="Notas 4 2 3 2 3" xfId="35796" xr:uid="{00000000-0005-0000-0000-0000E38B0000}"/>
    <cellStyle name="Notas 4 2 3 2 3 2" xfId="35797" xr:uid="{00000000-0005-0000-0000-0000E48B0000}"/>
    <cellStyle name="Notas 4 2 3 2 3 3" xfId="35798" xr:uid="{00000000-0005-0000-0000-0000E58B0000}"/>
    <cellStyle name="Notas 4 2 3 2 3 4" xfId="35799" xr:uid="{00000000-0005-0000-0000-0000E68B0000}"/>
    <cellStyle name="Notas 4 2 3 2 3 5" xfId="35800" xr:uid="{00000000-0005-0000-0000-0000E78B0000}"/>
    <cellStyle name="Notas 4 2 3 2 3 6" xfId="35801" xr:uid="{00000000-0005-0000-0000-0000E88B0000}"/>
    <cellStyle name="Notas 4 2 3 2 3 7" xfId="35802" xr:uid="{00000000-0005-0000-0000-0000E98B0000}"/>
    <cellStyle name="Notas 4 2 3 2 4" xfId="35803" xr:uid="{00000000-0005-0000-0000-0000EA8B0000}"/>
    <cellStyle name="Notas 4 2 3 2 4 2" xfId="35804" xr:uid="{00000000-0005-0000-0000-0000EB8B0000}"/>
    <cellStyle name="Notas 4 2 3 2 4 3" xfId="35805" xr:uid="{00000000-0005-0000-0000-0000EC8B0000}"/>
    <cellStyle name="Notas 4 2 3 2 4 4" xfId="35806" xr:uid="{00000000-0005-0000-0000-0000ED8B0000}"/>
    <cellStyle name="Notas 4 2 3 2 4 5" xfId="35807" xr:uid="{00000000-0005-0000-0000-0000EE8B0000}"/>
    <cellStyle name="Notas 4 2 3 2 4 6" xfId="35808" xr:uid="{00000000-0005-0000-0000-0000EF8B0000}"/>
    <cellStyle name="Notas 4 2 3 2 4 7" xfId="35809" xr:uid="{00000000-0005-0000-0000-0000F08B0000}"/>
    <cellStyle name="Notas 4 2 3 2 5" xfId="35810" xr:uid="{00000000-0005-0000-0000-0000F18B0000}"/>
    <cellStyle name="Notas 4 2 3 2 5 2" xfId="35811" xr:uid="{00000000-0005-0000-0000-0000F28B0000}"/>
    <cellStyle name="Notas 4 2 3 2 5 3" xfId="35812" xr:uid="{00000000-0005-0000-0000-0000F38B0000}"/>
    <cellStyle name="Notas 4 2 3 2 5 4" xfId="35813" xr:uid="{00000000-0005-0000-0000-0000F48B0000}"/>
    <cellStyle name="Notas 4 2 3 2 5 5" xfId="35814" xr:uid="{00000000-0005-0000-0000-0000F58B0000}"/>
    <cellStyle name="Notas 4 2 3 2 5 6" xfId="35815" xr:uid="{00000000-0005-0000-0000-0000F68B0000}"/>
    <cellStyle name="Notas 4 2 3 2 5 7" xfId="35816" xr:uid="{00000000-0005-0000-0000-0000F78B0000}"/>
    <cellStyle name="Notas 4 2 3 2 6" xfId="35817" xr:uid="{00000000-0005-0000-0000-0000F88B0000}"/>
    <cellStyle name="Notas 4 2 3 2 6 2" xfId="35818" xr:uid="{00000000-0005-0000-0000-0000F98B0000}"/>
    <cellStyle name="Notas 4 2 3 2 6 3" xfId="35819" xr:uid="{00000000-0005-0000-0000-0000FA8B0000}"/>
    <cellStyle name="Notas 4 2 3 2 6 4" xfId="35820" xr:uid="{00000000-0005-0000-0000-0000FB8B0000}"/>
    <cellStyle name="Notas 4 2 3 2 6 5" xfId="35821" xr:uid="{00000000-0005-0000-0000-0000FC8B0000}"/>
    <cellStyle name="Notas 4 2 3 2 6 6" xfId="35822" xr:uid="{00000000-0005-0000-0000-0000FD8B0000}"/>
    <cellStyle name="Notas 4 2 3 2 6 7" xfId="35823" xr:uid="{00000000-0005-0000-0000-0000FE8B0000}"/>
    <cellStyle name="Notas 4 2 3 2 7" xfId="35824" xr:uid="{00000000-0005-0000-0000-0000FF8B0000}"/>
    <cellStyle name="Notas 4 2 3 2 7 2" xfId="35825" xr:uid="{00000000-0005-0000-0000-0000008C0000}"/>
    <cellStyle name="Notas 4 2 3 2 7 3" xfId="35826" xr:uid="{00000000-0005-0000-0000-0000018C0000}"/>
    <cellStyle name="Notas 4 2 3 2 7 4" xfId="35827" xr:uid="{00000000-0005-0000-0000-0000028C0000}"/>
    <cellStyle name="Notas 4 2 3 2 7 5" xfId="35828" xr:uid="{00000000-0005-0000-0000-0000038C0000}"/>
    <cellStyle name="Notas 4 2 3 2 7 6" xfId="35829" xr:uid="{00000000-0005-0000-0000-0000048C0000}"/>
    <cellStyle name="Notas 4 2 3 2 8" xfId="35830" xr:uid="{00000000-0005-0000-0000-0000058C0000}"/>
    <cellStyle name="Notas 4 2 3 2 8 2" xfId="35831" xr:uid="{00000000-0005-0000-0000-0000068C0000}"/>
    <cellStyle name="Notas 4 2 3 2 8 3" xfId="35832" xr:uid="{00000000-0005-0000-0000-0000078C0000}"/>
    <cellStyle name="Notas 4 2 3 2 8 4" xfId="35833" xr:uid="{00000000-0005-0000-0000-0000088C0000}"/>
    <cellStyle name="Notas 4 2 3 2 8 5" xfId="35834" xr:uid="{00000000-0005-0000-0000-0000098C0000}"/>
    <cellStyle name="Notas 4 2 3 2 8 6" xfId="35835" xr:uid="{00000000-0005-0000-0000-00000A8C0000}"/>
    <cellStyle name="Notas 4 2 3 2 9" xfId="35836" xr:uid="{00000000-0005-0000-0000-00000B8C0000}"/>
    <cellStyle name="Notas 4 2 3 2 9 2" xfId="35837" xr:uid="{00000000-0005-0000-0000-00000C8C0000}"/>
    <cellStyle name="Notas 4 2 3 2 9 3" xfId="35838" xr:uid="{00000000-0005-0000-0000-00000D8C0000}"/>
    <cellStyle name="Notas 4 2 3 2 9 4" xfId="35839" xr:uid="{00000000-0005-0000-0000-00000E8C0000}"/>
    <cellStyle name="Notas 4 2 3 2 9 5" xfId="35840" xr:uid="{00000000-0005-0000-0000-00000F8C0000}"/>
    <cellStyle name="Notas 4 2 3 2 9 6" xfId="35841" xr:uid="{00000000-0005-0000-0000-0000108C0000}"/>
    <cellStyle name="Notas 4 2 3 20" xfId="35842" xr:uid="{00000000-0005-0000-0000-0000118C0000}"/>
    <cellStyle name="Notas 4 2 3 3" xfId="35843" xr:uid="{00000000-0005-0000-0000-0000128C0000}"/>
    <cellStyle name="Notas 4 2 3 3 10" xfId="35844" xr:uid="{00000000-0005-0000-0000-0000138C0000}"/>
    <cellStyle name="Notas 4 2 3 3 11" xfId="35845" xr:uid="{00000000-0005-0000-0000-0000148C0000}"/>
    <cellStyle name="Notas 4 2 3 3 12" xfId="35846" xr:uid="{00000000-0005-0000-0000-0000158C0000}"/>
    <cellStyle name="Notas 4 2 3 3 13" xfId="35847" xr:uid="{00000000-0005-0000-0000-0000168C0000}"/>
    <cellStyle name="Notas 4 2 3 3 14" xfId="35848" xr:uid="{00000000-0005-0000-0000-0000178C0000}"/>
    <cellStyle name="Notas 4 2 3 3 2" xfId="35849" xr:uid="{00000000-0005-0000-0000-0000188C0000}"/>
    <cellStyle name="Notas 4 2 3 3 2 2" xfId="35850" xr:uid="{00000000-0005-0000-0000-0000198C0000}"/>
    <cellStyle name="Notas 4 2 3 3 2 3" xfId="35851" xr:uid="{00000000-0005-0000-0000-00001A8C0000}"/>
    <cellStyle name="Notas 4 2 3 3 2 4" xfId="35852" xr:uid="{00000000-0005-0000-0000-00001B8C0000}"/>
    <cellStyle name="Notas 4 2 3 3 2 5" xfId="35853" xr:uid="{00000000-0005-0000-0000-00001C8C0000}"/>
    <cellStyle name="Notas 4 2 3 3 2 6" xfId="35854" xr:uid="{00000000-0005-0000-0000-00001D8C0000}"/>
    <cellStyle name="Notas 4 2 3 3 2 7" xfId="35855" xr:uid="{00000000-0005-0000-0000-00001E8C0000}"/>
    <cellStyle name="Notas 4 2 3 3 3" xfId="35856" xr:uid="{00000000-0005-0000-0000-00001F8C0000}"/>
    <cellStyle name="Notas 4 2 3 3 3 2" xfId="35857" xr:uid="{00000000-0005-0000-0000-0000208C0000}"/>
    <cellStyle name="Notas 4 2 3 3 3 3" xfId="35858" xr:uid="{00000000-0005-0000-0000-0000218C0000}"/>
    <cellStyle name="Notas 4 2 3 3 3 4" xfId="35859" xr:uid="{00000000-0005-0000-0000-0000228C0000}"/>
    <cellStyle name="Notas 4 2 3 3 3 5" xfId="35860" xr:uid="{00000000-0005-0000-0000-0000238C0000}"/>
    <cellStyle name="Notas 4 2 3 3 3 6" xfId="35861" xr:uid="{00000000-0005-0000-0000-0000248C0000}"/>
    <cellStyle name="Notas 4 2 3 3 4" xfId="35862" xr:uid="{00000000-0005-0000-0000-0000258C0000}"/>
    <cellStyle name="Notas 4 2 3 3 4 2" xfId="35863" xr:uid="{00000000-0005-0000-0000-0000268C0000}"/>
    <cellStyle name="Notas 4 2 3 3 4 3" xfId="35864" xr:uid="{00000000-0005-0000-0000-0000278C0000}"/>
    <cellStyle name="Notas 4 2 3 3 4 4" xfId="35865" xr:uid="{00000000-0005-0000-0000-0000288C0000}"/>
    <cellStyle name="Notas 4 2 3 3 4 5" xfId="35866" xr:uid="{00000000-0005-0000-0000-0000298C0000}"/>
    <cellStyle name="Notas 4 2 3 3 4 6" xfId="35867" xr:uid="{00000000-0005-0000-0000-00002A8C0000}"/>
    <cellStyle name="Notas 4 2 3 3 5" xfId="35868" xr:uid="{00000000-0005-0000-0000-00002B8C0000}"/>
    <cellStyle name="Notas 4 2 3 3 5 2" xfId="35869" xr:uid="{00000000-0005-0000-0000-00002C8C0000}"/>
    <cellStyle name="Notas 4 2 3 3 5 3" xfId="35870" xr:uid="{00000000-0005-0000-0000-00002D8C0000}"/>
    <cellStyle name="Notas 4 2 3 3 5 4" xfId="35871" xr:uid="{00000000-0005-0000-0000-00002E8C0000}"/>
    <cellStyle name="Notas 4 2 3 3 5 5" xfId="35872" xr:uid="{00000000-0005-0000-0000-00002F8C0000}"/>
    <cellStyle name="Notas 4 2 3 3 5 6" xfId="35873" xr:uid="{00000000-0005-0000-0000-0000308C0000}"/>
    <cellStyle name="Notas 4 2 3 3 6" xfId="35874" xr:uid="{00000000-0005-0000-0000-0000318C0000}"/>
    <cellStyle name="Notas 4 2 3 3 6 2" xfId="35875" xr:uid="{00000000-0005-0000-0000-0000328C0000}"/>
    <cellStyle name="Notas 4 2 3 3 6 3" xfId="35876" xr:uid="{00000000-0005-0000-0000-0000338C0000}"/>
    <cellStyle name="Notas 4 2 3 3 6 4" xfId="35877" xr:uid="{00000000-0005-0000-0000-0000348C0000}"/>
    <cellStyle name="Notas 4 2 3 3 6 5" xfId="35878" xr:uid="{00000000-0005-0000-0000-0000358C0000}"/>
    <cellStyle name="Notas 4 2 3 3 6 6" xfId="35879" xr:uid="{00000000-0005-0000-0000-0000368C0000}"/>
    <cellStyle name="Notas 4 2 3 3 7" xfId="35880" xr:uid="{00000000-0005-0000-0000-0000378C0000}"/>
    <cellStyle name="Notas 4 2 3 3 7 2" xfId="35881" xr:uid="{00000000-0005-0000-0000-0000388C0000}"/>
    <cellStyle name="Notas 4 2 3 3 7 3" xfId="35882" xr:uid="{00000000-0005-0000-0000-0000398C0000}"/>
    <cellStyle name="Notas 4 2 3 3 7 4" xfId="35883" xr:uid="{00000000-0005-0000-0000-00003A8C0000}"/>
    <cellStyle name="Notas 4 2 3 3 7 5" xfId="35884" xr:uid="{00000000-0005-0000-0000-00003B8C0000}"/>
    <cellStyle name="Notas 4 2 3 3 7 6" xfId="35885" xr:uid="{00000000-0005-0000-0000-00003C8C0000}"/>
    <cellStyle name="Notas 4 2 3 3 8" xfId="35886" xr:uid="{00000000-0005-0000-0000-00003D8C0000}"/>
    <cellStyle name="Notas 4 2 3 3 8 2" xfId="35887" xr:uid="{00000000-0005-0000-0000-00003E8C0000}"/>
    <cellStyle name="Notas 4 2 3 3 8 3" xfId="35888" xr:uid="{00000000-0005-0000-0000-00003F8C0000}"/>
    <cellStyle name="Notas 4 2 3 3 8 4" xfId="35889" xr:uid="{00000000-0005-0000-0000-0000408C0000}"/>
    <cellStyle name="Notas 4 2 3 3 8 5" xfId="35890" xr:uid="{00000000-0005-0000-0000-0000418C0000}"/>
    <cellStyle name="Notas 4 2 3 3 8 6" xfId="35891" xr:uid="{00000000-0005-0000-0000-0000428C0000}"/>
    <cellStyle name="Notas 4 2 3 3 9" xfId="35892" xr:uid="{00000000-0005-0000-0000-0000438C0000}"/>
    <cellStyle name="Notas 4 2 3 4" xfId="35893" xr:uid="{00000000-0005-0000-0000-0000448C0000}"/>
    <cellStyle name="Notas 4 2 3 4 10" xfId="35894" xr:uid="{00000000-0005-0000-0000-0000458C0000}"/>
    <cellStyle name="Notas 4 2 3 4 11" xfId="35895" xr:uid="{00000000-0005-0000-0000-0000468C0000}"/>
    <cellStyle name="Notas 4 2 3 4 12" xfId="35896" xr:uid="{00000000-0005-0000-0000-0000478C0000}"/>
    <cellStyle name="Notas 4 2 3 4 13" xfId="35897" xr:uid="{00000000-0005-0000-0000-0000488C0000}"/>
    <cellStyle name="Notas 4 2 3 4 14" xfId="35898" xr:uid="{00000000-0005-0000-0000-0000498C0000}"/>
    <cellStyle name="Notas 4 2 3 4 2" xfId="35899" xr:uid="{00000000-0005-0000-0000-00004A8C0000}"/>
    <cellStyle name="Notas 4 2 3 4 2 2" xfId="35900" xr:uid="{00000000-0005-0000-0000-00004B8C0000}"/>
    <cellStyle name="Notas 4 2 3 4 2 3" xfId="35901" xr:uid="{00000000-0005-0000-0000-00004C8C0000}"/>
    <cellStyle name="Notas 4 2 3 4 2 4" xfId="35902" xr:uid="{00000000-0005-0000-0000-00004D8C0000}"/>
    <cellStyle name="Notas 4 2 3 4 2 5" xfId="35903" xr:uid="{00000000-0005-0000-0000-00004E8C0000}"/>
    <cellStyle name="Notas 4 2 3 4 2 6" xfId="35904" xr:uid="{00000000-0005-0000-0000-00004F8C0000}"/>
    <cellStyle name="Notas 4 2 3 4 2 7" xfId="35905" xr:uid="{00000000-0005-0000-0000-0000508C0000}"/>
    <cellStyle name="Notas 4 2 3 4 3" xfId="35906" xr:uid="{00000000-0005-0000-0000-0000518C0000}"/>
    <cellStyle name="Notas 4 2 3 4 3 2" xfId="35907" xr:uid="{00000000-0005-0000-0000-0000528C0000}"/>
    <cellStyle name="Notas 4 2 3 4 3 3" xfId="35908" xr:uid="{00000000-0005-0000-0000-0000538C0000}"/>
    <cellStyle name="Notas 4 2 3 4 3 4" xfId="35909" xr:uid="{00000000-0005-0000-0000-0000548C0000}"/>
    <cellStyle name="Notas 4 2 3 4 3 5" xfId="35910" xr:uid="{00000000-0005-0000-0000-0000558C0000}"/>
    <cellStyle name="Notas 4 2 3 4 3 6" xfId="35911" xr:uid="{00000000-0005-0000-0000-0000568C0000}"/>
    <cellStyle name="Notas 4 2 3 4 4" xfId="35912" xr:uid="{00000000-0005-0000-0000-0000578C0000}"/>
    <cellStyle name="Notas 4 2 3 4 4 2" xfId="35913" xr:uid="{00000000-0005-0000-0000-0000588C0000}"/>
    <cellStyle name="Notas 4 2 3 4 4 3" xfId="35914" xr:uid="{00000000-0005-0000-0000-0000598C0000}"/>
    <cellStyle name="Notas 4 2 3 4 4 4" xfId="35915" xr:uid="{00000000-0005-0000-0000-00005A8C0000}"/>
    <cellStyle name="Notas 4 2 3 4 4 5" xfId="35916" xr:uid="{00000000-0005-0000-0000-00005B8C0000}"/>
    <cellStyle name="Notas 4 2 3 4 4 6" xfId="35917" xr:uid="{00000000-0005-0000-0000-00005C8C0000}"/>
    <cellStyle name="Notas 4 2 3 4 5" xfId="35918" xr:uid="{00000000-0005-0000-0000-00005D8C0000}"/>
    <cellStyle name="Notas 4 2 3 4 5 2" xfId="35919" xr:uid="{00000000-0005-0000-0000-00005E8C0000}"/>
    <cellStyle name="Notas 4 2 3 4 5 3" xfId="35920" xr:uid="{00000000-0005-0000-0000-00005F8C0000}"/>
    <cellStyle name="Notas 4 2 3 4 5 4" xfId="35921" xr:uid="{00000000-0005-0000-0000-0000608C0000}"/>
    <cellStyle name="Notas 4 2 3 4 5 5" xfId="35922" xr:uid="{00000000-0005-0000-0000-0000618C0000}"/>
    <cellStyle name="Notas 4 2 3 4 5 6" xfId="35923" xr:uid="{00000000-0005-0000-0000-0000628C0000}"/>
    <cellStyle name="Notas 4 2 3 4 6" xfId="35924" xr:uid="{00000000-0005-0000-0000-0000638C0000}"/>
    <cellStyle name="Notas 4 2 3 4 6 2" xfId="35925" xr:uid="{00000000-0005-0000-0000-0000648C0000}"/>
    <cellStyle name="Notas 4 2 3 4 6 3" xfId="35926" xr:uid="{00000000-0005-0000-0000-0000658C0000}"/>
    <cellStyle name="Notas 4 2 3 4 6 4" xfId="35927" xr:uid="{00000000-0005-0000-0000-0000668C0000}"/>
    <cellStyle name="Notas 4 2 3 4 6 5" xfId="35928" xr:uid="{00000000-0005-0000-0000-0000678C0000}"/>
    <cellStyle name="Notas 4 2 3 4 6 6" xfId="35929" xr:uid="{00000000-0005-0000-0000-0000688C0000}"/>
    <cellStyle name="Notas 4 2 3 4 7" xfId="35930" xr:uid="{00000000-0005-0000-0000-0000698C0000}"/>
    <cellStyle name="Notas 4 2 3 4 7 2" xfId="35931" xr:uid="{00000000-0005-0000-0000-00006A8C0000}"/>
    <cellStyle name="Notas 4 2 3 4 7 3" xfId="35932" xr:uid="{00000000-0005-0000-0000-00006B8C0000}"/>
    <cellStyle name="Notas 4 2 3 4 7 4" xfId="35933" xr:uid="{00000000-0005-0000-0000-00006C8C0000}"/>
    <cellStyle name="Notas 4 2 3 4 7 5" xfId="35934" xr:uid="{00000000-0005-0000-0000-00006D8C0000}"/>
    <cellStyle name="Notas 4 2 3 4 7 6" xfId="35935" xr:uid="{00000000-0005-0000-0000-00006E8C0000}"/>
    <cellStyle name="Notas 4 2 3 4 8" xfId="35936" xr:uid="{00000000-0005-0000-0000-00006F8C0000}"/>
    <cellStyle name="Notas 4 2 3 4 8 2" xfId="35937" xr:uid="{00000000-0005-0000-0000-0000708C0000}"/>
    <cellStyle name="Notas 4 2 3 4 8 3" xfId="35938" xr:uid="{00000000-0005-0000-0000-0000718C0000}"/>
    <cellStyle name="Notas 4 2 3 4 8 4" xfId="35939" xr:uid="{00000000-0005-0000-0000-0000728C0000}"/>
    <cellStyle name="Notas 4 2 3 4 8 5" xfId="35940" xr:uid="{00000000-0005-0000-0000-0000738C0000}"/>
    <cellStyle name="Notas 4 2 3 4 8 6" xfId="35941" xr:uid="{00000000-0005-0000-0000-0000748C0000}"/>
    <cellStyle name="Notas 4 2 3 4 9" xfId="35942" xr:uid="{00000000-0005-0000-0000-0000758C0000}"/>
    <cellStyle name="Notas 4 2 3 5" xfId="35943" xr:uid="{00000000-0005-0000-0000-0000768C0000}"/>
    <cellStyle name="Notas 4 2 3 5 10" xfId="35944" xr:uid="{00000000-0005-0000-0000-0000778C0000}"/>
    <cellStyle name="Notas 4 2 3 5 11" xfId="35945" xr:uid="{00000000-0005-0000-0000-0000788C0000}"/>
    <cellStyle name="Notas 4 2 3 5 12" xfId="35946" xr:uid="{00000000-0005-0000-0000-0000798C0000}"/>
    <cellStyle name="Notas 4 2 3 5 13" xfId="35947" xr:uid="{00000000-0005-0000-0000-00007A8C0000}"/>
    <cellStyle name="Notas 4 2 3 5 14" xfId="35948" xr:uid="{00000000-0005-0000-0000-00007B8C0000}"/>
    <cellStyle name="Notas 4 2 3 5 2" xfId="35949" xr:uid="{00000000-0005-0000-0000-00007C8C0000}"/>
    <cellStyle name="Notas 4 2 3 5 2 2" xfId="35950" xr:uid="{00000000-0005-0000-0000-00007D8C0000}"/>
    <cellStyle name="Notas 4 2 3 5 2 3" xfId="35951" xr:uid="{00000000-0005-0000-0000-00007E8C0000}"/>
    <cellStyle name="Notas 4 2 3 5 2 4" xfId="35952" xr:uid="{00000000-0005-0000-0000-00007F8C0000}"/>
    <cellStyle name="Notas 4 2 3 5 2 5" xfId="35953" xr:uid="{00000000-0005-0000-0000-0000808C0000}"/>
    <cellStyle name="Notas 4 2 3 5 2 6" xfId="35954" xr:uid="{00000000-0005-0000-0000-0000818C0000}"/>
    <cellStyle name="Notas 4 2 3 5 3" xfId="35955" xr:uid="{00000000-0005-0000-0000-0000828C0000}"/>
    <cellStyle name="Notas 4 2 3 5 3 2" xfId="35956" xr:uid="{00000000-0005-0000-0000-0000838C0000}"/>
    <cellStyle name="Notas 4 2 3 5 3 3" xfId="35957" xr:uid="{00000000-0005-0000-0000-0000848C0000}"/>
    <cellStyle name="Notas 4 2 3 5 3 4" xfId="35958" xr:uid="{00000000-0005-0000-0000-0000858C0000}"/>
    <cellStyle name="Notas 4 2 3 5 3 5" xfId="35959" xr:uid="{00000000-0005-0000-0000-0000868C0000}"/>
    <cellStyle name="Notas 4 2 3 5 3 6" xfId="35960" xr:uid="{00000000-0005-0000-0000-0000878C0000}"/>
    <cellStyle name="Notas 4 2 3 5 4" xfId="35961" xr:uid="{00000000-0005-0000-0000-0000888C0000}"/>
    <cellStyle name="Notas 4 2 3 5 4 2" xfId="35962" xr:uid="{00000000-0005-0000-0000-0000898C0000}"/>
    <cellStyle name="Notas 4 2 3 5 4 3" xfId="35963" xr:uid="{00000000-0005-0000-0000-00008A8C0000}"/>
    <cellStyle name="Notas 4 2 3 5 4 4" xfId="35964" xr:uid="{00000000-0005-0000-0000-00008B8C0000}"/>
    <cellStyle name="Notas 4 2 3 5 4 5" xfId="35965" xr:uid="{00000000-0005-0000-0000-00008C8C0000}"/>
    <cellStyle name="Notas 4 2 3 5 4 6" xfId="35966" xr:uid="{00000000-0005-0000-0000-00008D8C0000}"/>
    <cellStyle name="Notas 4 2 3 5 5" xfId="35967" xr:uid="{00000000-0005-0000-0000-00008E8C0000}"/>
    <cellStyle name="Notas 4 2 3 5 5 2" xfId="35968" xr:uid="{00000000-0005-0000-0000-00008F8C0000}"/>
    <cellStyle name="Notas 4 2 3 5 5 3" xfId="35969" xr:uid="{00000000-0005-0000-0000-0000908C0000}"/>
    <cellStyle name="Notas 4 2 3 5 5 4" xfId="35970" xr:uid="{00000000-0005-0000-0000-0000918C0000}"/>
    <cellStyle name="Notas 4 2 3 5 5 5" xfId="35971" xr:uid="{00000000-0005-0000-0000-0000928C0000}"/>
    <cellStyle name="Notas 4 2 3 5 5 6" xfId="35972" xr:uid="{00000000-0005-0000-0000-0000938C0000}"/>
    <cellStyle name="Notas 4 2 3 5 6" xfId="35973" xr:uid="{00000000-0005-0000-0000-0000948C0000}"/>
    <cellStyle name="Notas 4 2 3 5 6 2" xfId="35974" xr:uid="{00000000-0005-0000-0000-0000958C0000}"/>
    <cellStyle name="Notas 4 2 3 5 6 3" xfId="35975" xr:uid="{00000000-0005-0000-0000-0000968C0000}"/>
    <cellStyle name="Notas 4 2 3 5 6 4" xfId="35976" xr:uid="{00000000-0005-0000-0000-0000978C0000}"/>
    <cellStyle name="Notas 4 2 3 5 6 5" xfId="35977" xr:uid="{00000000-0005-0000-0000-0000988C0000}"/>
    <cellStyle name="Notas 4 2 3 5 6 6" xfId="35978" xr:uid="{00000000-0005-0000-0000-0000998C0000}"/>
    <cellStyle name="Notas 4 2 3 5 7" xfId="35979" xr:uid="{00000000-0005-0000-0000-00009A8C0000}"/>
    <cellStyle name="Notas 4 2 3 5 7 2" xfId="35980" xr:uid="{00000000-0005-0000-0000-00009B8C0000}"/>
    <cellStyle name="Notas 4 2 3 5 7 3" xfId="35981" xr:uid="{00000000-0005-0000-0000-00009C8C0000}"/>
    <cellStyle name="Notas 4 2 3 5 7 4" xfId="35982" xr:uid="{00000000-0005-0000-0000-00009D8C0000}"/>
    <cellStyle name="Notas 4 2 3 5 7 5" xfId="35983" xr:uid="{00000000-0005-0000-0000-00009E8C0000}"/>
    <cellStyle name="Notas 4 2 3 5 7 6" xfId="35984" xr:uid="{00000000-0005-0000-0000-00009F8C0000}"/>
    <cellStyle name="Notas 4 2 3 5 8" xfId="35985" xr:uid="{00000000-0005-0000-0000-0000A08C0000}"/>
    <cellStyle name="Notas 4 2 3 5 8 2" xfId="35986" xr:uid="{00000000-0005-0000-0000-0000A18C0000}"/>
    <cellStyle name="Notas 4 2 3 5 8 3" xfId="35987" xr:uid="{00000000-0005-0000-0000-0000A28C0000}"/>
    <cellStyle name="Notas 4 2 3 5 8 4" xfId="35988" xr:uid="{00000000-0005-0000-0000-0000A38C0000}"/>
    <cellStyle name="Notas 4 2 3 5 8 5" xfId="35989" xr:uid="{00000000-0005-0000-0000-0000A48C0000}"/>
    <cellStyle name="Notas 4 2 3 5 8 6" xfId="35990" xr:uid="{00000000-0005-0000-0000-0000A58C0000}"/>
    <cellStyle name="Notas 4 2 3 5 9" xfId="35991" xr:uid="{00000000-0005-0000-0000-0000A68C0000}"/>
    <cellStyle name="Notas 4 2 3 6" xfId="35992" xr:uid="{00000000-0005-0000-0000-0000A78C0000}"/>
    <cellStyle name="Notas 4 2 3 6 10" xfId="35993" xr:uid="{00000000-0005-0000-0000-0000A88C0000}"/>
    <cellStyle name="Notas 4 2 3 6 11" xfId="35994" xr:uid="{00000000-0005-0000-0000-0000A98C0000}"/>
    <cellStyle name="Notas 4 2 3 6 12" xfId="35995" xr:uid="{00000000-0005-0000-0000-0000AA8C0000}"/>
    <cellStyle name="Notas 4 2 3 6 13" xfId="35996" xr:uid="{00000000-0005-0000-0000-0000AB8C0000}"/>
    <cellStyle name="Notas 4 2 3 6 2" xfId="35997" xr:uid="{00000000-0005-0000-0000-0000AC8C0000}"/>
    <cellStyle name="Notas 4 2 3 6 2 2" xfId="35998" xr:uid="{00000000-0005-0000-0000-0000AD8C0000}"/>
    <cellStyle name="Notas 4 2 3 6 2 3" xfId="35999" xr:uid="{00000000-0005-0000-0000-0000AE8C0000}"/>
    <cellStyle name="Notas 4 2 3 6 2 4" xfId="36000" xr:uid="{00000000-0005-0000-0000-0000AF8C0000}"/>
    <cellStyle name="Notas 4 2 3 6 2 5" xfId="36001" xr:uid="{00000000-0005-0000-0000-0000B08C0000}"/>
    <cellStyle name="Notas 4 2 3 6 2 6" xfId="36002" xr:uid="{00000000-0005-0000-0000-0000B18C0000}"/>
    <cellStyle name="Notas 4 2 3 6 3" xfId="36003" xr:uid="{00000000-0005-0000-0000-0000B28C0000}"/>
    <cellStyle name="Notas 4 2 3 6 3 2" xfId="36004" xr:uid="{00000000-0005-0000-0000-0000B38C0000}"/>
    <cellStyle name="Notas 4 2 3 6 3 3" xfId="36005" xr:uid="{00000000-0005-0000-0000-0000B48C0000}"/>
    <cellStyle name="Notas 4 2 3 6 3 4" xfId="36006" xr:uid="{00000000-0005-0000-0000-0000B58C0000}"/>
    <cellStyle name="Notas 4 2 3 6 3 5" xfId="36007" xr:uid="{00000000-0005-0000-0000-0000B68C0000}"/>
    <cellStyle name="Notas 4 2 3 6 3 6" xfId="36008" xr:uid="{00000000-0005-0000-0000-0000B78C0000}"/>
    <cellStyle name="Notas 4 2 3 6 4" xfId="36009" xr:uid="{00000000-0005-0000-0000-0000B88C0000}"/>
    <cellStyle name="Notas 4 2 3 6 4 2" xfId="36010" xr:uid="{00000000-0005-0000-0000-0000B98C0000}"/>
    <cellStyle name="Notas 4 2 3 6 4 3" xfId="36011" xr:uid="{00000000-0005-0000-0000-0000BA8C0000}"/>
    <cellStyle name="Notas 4 2 3 6 4 4" xfId="36012" xr:uid="{00000000-0005-0000-0000-0000BB8C0000}"/>
    <cellStyle name="Notas 4 2 3 6 4 5" xfId="36013" xr:uid="{00000000-0005-0000-0000-0000BC8C0000}"/>
    <cellStyle name="Notas 4 2 3 6 4 6" xfId="36014" xr:uid="{00000000-0005-0000-0000-0000BD8C0000}"/>
    <cellStyle name="Notas 4 2 3 6 5" xfId="36015" xr:uid="{00000000-0005-0000-0000-0000BE8C0000}"/>
    <cellStyle name="Notas 4 2 3 6 5 2" xfId="36016" xr:uid="{00000000-0005-0000-0000-0000BF8C0000}"/>
    <cellStyle name="Notas 4 2 3 6 5 3" xfId="36017" xr:uid="{00000000-0005-0000-0000-0000C08C0000}"/>
    <cellStyle name="Notas 4 2 3 6 5 4" xfId="36018" xr:uid="{00000000-0005-0000-0000-0000C18C0000}"/>
    <cellStyle name="Notas 4 2 3 6 5 5" xfId="36019" xr:uid="{00000000-0005-0000-0000-0000C28C0000}"/>
    <cellStyle name="Notas 4 2 3 6 5 6" xfId="36020" xr:uid="{00000000-0005-0000-0000-0000C38C0000}"/>
    <cellStyle name="Notas 4 2 3 6 6" xfId="36021" xr:uid="{00000000-0005-0000-0000-0000C48C0000}"/>
    <cellStyle name="Notas 4 2 3 6 6 2" xfId="36022" xr:uid="{00000000-0005-0000-0000-0000C58C0000}"/>
    <cellStyle name="Notas 4 2 3 6 6 3" xfId="36023" xr:uid="{00000000-0005-0000-0000-0000C68C0000}"/>
    <cellStyle name="Notas 4 2 3 6 6 4" xfId="36024" xr:uid="{00000000-0005-0000-0000-0000C78C0000}"/>
    <cellStyle name="Notas 4 2 3 6 6 5" xfId="36025" xr:uid="{00000000-0005-0000-0000-0000C88C0000}"/>
    <cellStyle name="Notas 4 2 3 6 6 6" xfId="36026" xr:uid="{00000000-0005-0000-0000-0000C98C0000}"/>
    <cellStyle name="Notas 4 2 3 6 7" xfId="36027" xr:uid="{00000000-0005-0000-0000-0000CA8C0000}"/>
    <cellStyle name="Notas 4 2 3 6 7 2" xfId="36028" xr:uid="{00000000-0005-0000-0000-0000CB8C0000}"/>
    <cellStyle name="Notas 4 2 3 6 7 3" xfId="36029" xr:uid="{00000000-0005-0000-0000-0000CC8C0000}"/>
    <cellStyle name="Notas 4 2 3 6 7 4" xfId="36030" xr:uid="{00000000-0005-0000-0000-0000CD8C0000}"/>
    <cellStyle name="Notas 4 2 3 6 7 5" xfId="36031" xr:uid="{00000000-0005-0000-0000-0000CE8C0000}"/>
    <cellStyle name="Notas 4 2 3 6 7 6" xfId="36032" xr:uid="{00000000-0005-0000-0000-0000CF8C0000}"/>
    <cellStyle name="Notas 4 2 3 6 8" xfId="36033" xr:uid="{00000000-0005-0000-0000-0000D08C0000}"/>
    <cellStyle name="Notas 4 2 3 6 8 2" xfId="36034" xr:uid="{00000000-0005-0000-0000-0000D18C0000}"/>
    <cellStyle name="Notas 4 2 3 6 8 3" xfId="36035" xr:uid="{00000000-0005-0000-0000-0000D28C0000}"/>
    <cellStyle name="Notas 4 2 3 6 8 4" xfId="36036" xr:uid="{00000000-0005-0000-0000-0000D38C0000}"/>
    <cellStyle name="Notas 4 2 3 6 8 5" xfId="36037" xr:uid="{00000000-0005-0000-0000-0000D48C0000}"/>
    <cellStyle name="Notas 4 2 3 6 8 6" xfId="36038" xr:uid="{00000000-0005-0000-0000-0000D58C0000}"/>
    <cellStyle name="Notas 4 2 3 6 9" xfId="36039" xr:uid="{00000000-0005-0000-0000-0000D68C0000}"/>
    <cellStyle name="Notas 4 2 3 7" xfId="36040" xr:uid="{00000000-0005-0000-0000-0000D78C0000}"/>
    <cellStyle name="Notas 4 2 3 7 10" xfId="36041" xr:uid="{00000000-0005-0000-0000-0000D88C0000}"/>
    <cellStyle name="Notas 4 2 3 7 11" xfId="36042" xr:uid="{00000000-0005-0000-0000-0000D98C0000}"/>
    <cellStyle name="Notas 4 2 3 7 12" xfId="36043" xr:uid="{00000000-0005-0000-0000-0000DA8C0000}"/>
    <cellStyle name="Notas 4 2 3 7 13" xfId="36044" xr:uid="{00000000-0005-0000-0000-0000DB8C0000}"/>
    <cellStyle name="Notas 4 2 3 7 2" xfId="36045" xr:uid="{00000000-0005-0000-0000-0000DC8C0000}"/>
    <cellStyle name="Notas 4 2 3 7 2 2" xfId="36046" xr:uid="{00000000-0005-0000-0000-0000DD8C0000}"/>
    <cellStyle name="Notas 4 2 3 7 2 3" xfId="36047" xr:uid="{00000000-0005-0000-0000-0000DE8C0000}"/>
    <cellStyle name="Notas 4 2 3 7 2 4" xfId="36048" xr:uid="{00000000-0005-0000-0000-0000DF8C0000}"/>
    <cellStyle name="Notas 4 2 3 7 2 5" xfId="36049" xr:uid="{00000000-0005-0000-0000-0000E08C0000}"/>
    <cellStyle name="Notas 4 2 3 7 2 6" xfId="36050" xr:uid="{00000000-0005-0000-0000-0000E18C0000}"/>
    <cellStyle name="Notas 4 2 3 7 3" xfId="36051" xr:uid="{00000000-0005-0000-0000-0000E28C0000}"/>
    <cellStyle name="Notas 4 2 3 7 3 2" xfId="36052" xr:uid="{00000000-0005-0000-0000-0000E38C0000}"/>
    <cellStyle name="Notas 4 2 3 7 3 3" xfId="36053" xr:uid="{00000000-0005-0000-0000-0000E48C0000}"/>
    <cellStyle name="Notas 4 2 3 7 3 4" xfId="36054" xr:uid="{00000000-0005-0000-0000-0000E58C0000}"/>
    <cellStyle name="Notas 4 2 3 7 3 5" xfId="36055" xr:uid="{00000000-0005-0000-0000-0000E68C0000}"/>
    <cellStyle name="Notas 4 2 3 7 3 6" xfId="36056" xr:uid="{00000000-0005-0000-0000-0000E78C0000}"/>
    <cellStyle name="Notas 4 2 3 7 4" xfId="36057" xr:uid="{00000000-0005-0000-0000-0000E88C0000}"/>
    <cellStyle name="Notas 4 2 3 7 4 2" xfId="36058" xr:uid="{00000000-0005-0000-0000-0000E98C0000}"/>
    <cellStyle name="Notas 4 2 3 7 4 3" xfId="36059" xr:uid="{00000000-0005-0000-0000-0000EA8C0000}"/>
    <cellStyle name="Notas 4 2 3 7 4 4" xfId="36060" xr:uid="{00000000-0005-0000-0000-0000EB8C0000}"/>
    <cellStyle name="Notas 4 2 3 7 4 5" xfId="36061" xr:uid="{00000000-0005-0000-0000-0000EC8C0000}"/>
    <cellStyle name="Notas 4 2 3 7 4 6" xfId="36062" xr:uid="{00000000-0005-0000-0000-0000ED8C0000}"/>
    <cellStyle name="Notas 4 2 3 7 5" xfId="36063" xr:uid="{00000000-0005-0000-0000-0000EE8C0000}"/>
    <cellStyle name="Notas 4 2 3 7 5 2" xfId="36064" xr:uid="{00000000-0005-0000-0000-0000EF8C0000}"/>
    <cellStyle name="Notas 4 2 3 7 5 3" xfId="36065" xr:uid="{00000000-0005-0000-0000-0000F08C0000}"/>
    <cellStyle name="Notas 4 2 3 7 5 4" xfId="36066" xr:uid="{00000000-0005-0000-0000-0000F18C0000}"/>
    <cellStyle name="Notas 4 2 3 7 5 5" xfId="36067" xr:uid="{00000000-0005-0000-0000-0000F28C0000}"/>
    <cellStyle name="Notas 4 2 3 7 5 6" xfId="36068" xr:uid="{00000000-0005-0000-0000-0000F38C0000}"/>
    <cellStyle name="Notas 4 2 3 7 6" xfId="36069" xr:uid="{00000000-0005-0000-0000-0000F48C0000}"/>
    <cellStyle name="Notas 4 2 3 7 6 2" xfId="36070" xr:uid="{00000000-0005-0000-0000-0000F58C0000}"/>
    <cellStyle name="Notas 4 2 3 7 6 3" xfId="36071" xr:uid="{00000000-0005-0000-0000-0000F68C0000}"/>
    <cellStyle name="Notas 4 2 3 7 6 4" xfId="36072" xr:uid="{00000000-0005-0000-0000-0000F78C0000}"/>
    <cellStyle name="Notas 4 2 3 7 6 5" xfId="36073" xr:uid="{00000000-0005-0000-0000-0000F88C0000}"/>
    <cellStyle name="Notas 4 2 3 7 6 6" xfId="36074" xr:uid="{00000000-0005-0000-0000-0000F98C0000}"/>
    <cellStyle name="Notas 4 2 3 7 7" xfId="36075" xr:uid="{00000000-0005-0000-0000-0000FA8C0000}"/>
    <cellStyle name="Notas 4 2 3 7 7 2" xfId="36076" xr:uid="{00000000-0005-0000-0000-0000FB8C0000}"/>
    <cellStyle name="Notas 4 2 3 7 7 3" xfId="36077" xr:uid="{00000000-0005-0000-0000-0000FC8C0000}"/>
    <cellStyle name="Notas 4 2 3 7 7 4" xfId="36078" xr:uid="{00000000-0005-0000-0000-0000FD8C0000}"/>
    <cellStyle name="Notas 4 2 3 7 7 5" xfId="36079" xr:uid="{00000000-0005-0000-0000-0000FE8C0000}"/>
    <cellStyle name="Notas 4 2 3 7 7 6" xfId="36080" xr:uid="{00000000-0005-0000-0000-0000FF8C0000}"/>
    <cellStyle name="Notas 4 2 3 7 8" xfId="36081" xr:uid="{00000000-0005-0000-0000-0000008D0000}"/>
    <cellStyle name="Notas 4 2 3 7 8 2" xfId="36082" xr:uid="{00000000-0005-0000-0000-0000018D0000}"/>
    <cellStyle name="Notas 4 2 3 7 8 3" xfId="36083" xr:uid="{00000000-0005-0000-0000-0000028D0000}"/>
    <cellStyle name="Notas 4 2 3 7 8 4" xfId="36084" xr:uid="{00000000-0005-0000-0000-0000038D0000}"/>
    <cellStyle name="Notas 4 2 3 7 8 5" xfId="36085" xr:uid="{00000000-0005-0000-0000-0000048D0000}"/>
    <cellStyle name="Notas 4 2 3 7 8 6" xfId="36086" xr:uid="{00000000-0005-0000-0000-0000058D0000}"/>
    <cellStyle name="Notas 4 2 3 7 9" xfId="36087" xr:uid="{00000000-0005-0000-0000-0000068D0000}"/>
    <cellStyle name="Notas 4 2 3 8" xfId="36088" xr:uid="{00000000-0005-0000-0000-0000078D0000}"/>
    <cellStyle name="Notas 4 2 3 8 2" xfId="36089" xr:uid="{00000000-0005-0000-0000-0000088D0000}"/>
    <cellStyle name="Notas 4 2 3 8 3" xfId="36090" xr:uid="{00000000-0005-0000-0000-0000098D0000}"/>
    <cellStyle name="Notas 4 2 3 8 4" xfId="36091" xr:uid="{00000000-0005-0000-0000-00000A8D0000}"/>
    <cellStyle name="Notas 4 2 3 8 5" xfId="36092" xr:uid="{00000000-0005-0000-0000-00000B8D0000}"/>
    <cellStyle name="Notas 4 2 3 8 6" xfId="36093" xr:uid="{00000000-0005-0000-0000-00000C8D0000}"/>
    <cellStyle name="Notas 4 2 3 9" xfId="36094" xr:uid="{00000000-0005-0000-0000-00000D8D0000}"/>
    <cellStyle name="Notas 4 2 3 9 2" xfId="36095" xr:uid="{00000000-0005-0000-0000-00000E8D0000}"/>
    <cellStyle name="Notas 4 2 3 9 3" xfId="36096" xr:uid="{00000000-0005-0000-0000-00000F8D0000}"/>
    <cellStyle name="Notas 4 2 3 9 4" xfId="36097" xr:uid="{00000000-0005-0000-0000-0000108D0000}"/>
    <cellStyle name="Notas 4 2 3 9 5" xfId="36098" xr:uid="{00000000-0005-0000-0000-0000118D0000}"/>
    <cellStyle name="Notas 4 2 3 9 6" xfId="36099" xr:uid="{00000000-0005-0000-0000-0000128D0000}"/>
    <cellStyle name="Notas 4 2 4" xfId="36100" xr:uid="{00000000-0005-0000-0000-0000138D0000}"/>
    <cellStyle name="Notas 4 2 4 10" xfId="36101" xr:uid="{00000000-0005-0000-0000-0000148D0000}"/>
    <cellStyle name="Notas 4 2 4 11" xfId="36102" xr:uid="{00000000-0005-0000-0000-0000158D0000}"/>
    <cellStyle name="Notas 4 2 4 12" xfId="36103" xr:uid="{00000000-0005-0000-0000-0000168D0000}"/>
    <cellStyle name="Notas 4 2 4 13" xfId="36104" xr:uid="{00000000-0005-0000-0000-0000178D0000}"/>
    <cellStyle name="Notas 4 2 4 14" xfId="36105" xr:uid="{00000000-0005-0000-0000-0000188D0000}"/>
    <cellStyle name="Notas 4 2 4 15" xfId="36106" xr:uid="{00000000-0005-0000-0000-0000198D0000}"/>
    <cellStyle name="Notas 4 2 4 2" xfId="36107" xr:uid="{00000000-0005-0000-0000-00001A8D0000}"/>
    <cellStyle name="Notas 4 2 4 2 10" xfId="36108" xr:uid="{00000000-0005-0000-0000-00001B8D0000}"/>
    <cellStyle name="Notas 4 2 4 2 11" xfId="36109" xr:uid="{00000000-0005-0000-0000-00001C8D0000}"/>
    <cellStyle name="Notas 4 2 4 2 12" xfId="36110" xr:uid="{00000000-0005-0000-0000-00001D8D0000}"/>
    <cellStyle name="Notas 4 2 4 2 13" xfId="36111" xr:uid="{00000000-0005-0000-0000-00001E8D0000}"/>
    <cellStyle name="Notas 4 2 4 2 14" xfId="36112" xr:uid="{00000000-0005-0000-0000-00001F8D0000}"/>
    <cellStyle name="Notas 4 2 4 2 2" xfId="36113" xr:uid="{00000000-0005-0000-0000-0000208D0000}"/>
    <cellStyle name="Notas 4 2 4 2 2 2" xfId="36114" xr:uid="{00000000-0005-0000-0000-0000218D0000}"/>
    <cellStyle name="Notas 4 2 4 2 2 2 2" xfId="36115" xr:uid="{00000000-0005-0000-0000-0000228D0000}"/>
    <cellStyle name="Notas 4 2 4 2 2 3" xfId="36116" xr:uid="{00000000-0005-0000-0000-0000238D0000}"/>
    <cellStyle name="Notas 4 2 4 2 2 4" xfId="36117" xr:uid="{00000000-0005-0000-0000-0000248D0000}"/>
    <cellStyle name="Notas 4 2 4 2 2 5" xfId="36118" xr:uid="{00000000-0005-0000-0000-0000258D0000}"/>
    <cellStyle name="Notas 4 2 4 2 2 6" xfId="36119" xr:uid="{00000000-0005-0000-0000-0000268D0000}"/>
    <cellStyle name="Notas 4 2 4 2 2 7" xfId="36120" xr:uid="{00000000-0005-0000-0000-0000278D0000}"/>
    <cellStyle name="Notas 4 2 4 2 3" xfId="36121" xr:uid="{00000000-0005-0000-0000-0000288D0000}"/>
    <cellStyle name="Notas 4 2 4 2 3 2" xfId="36122" xr:uid="{00000000-0005-0000-0000-0000298D0000}"/>
    <cellStyle name="Notas 4 2 4 2 3 3" xfId="36123" xr:uid="{00000000-0005-0000-0000-00002A8D0000}"/>
    <cellStyle name="Notas 4 2 4 2 3 4" xfId="36124" xr:uid="{00000000-0005-0000-0000-00002B8D0000}"/>
    <cellStyle name="Notas 4 2 4 2 3 5" xfId="36125" xr:uid="{00000000-0005-0000-0000-00002C8D0000}"/>
    <cellStyle name="Notas 4 2 4 2 3 6" xfId="36126" xr:uid="{00000000-0005-0000-0000-00002D8D0000}"/>
    <cellStyle name="Notas 4 2 4 2 3 7" xfId="36127" xr:uid="{00000000-0005-0000-0000-00002E8D0000}"/>
    <cellStyle name="Notas 4 2 4 2 4" xfId="36128" xr:uid="{00000000-0005-0000-0000-00002F8D0000}"/>
    <cellStyle name="Notas 4 2 4 2 4 2" xfId="36129" xr:uid="{00000000-0005-0000-0000-0000308D0000}"/>
    <cellStyle name="Notas 4 2 4 2 4 3" xfId="36130" xr:uid="{00000000-0005-0000-0000-0000318D0000}"/>
    <cellStyle name="Notas 4 2 4 2 4 4" xfId="36131" xr:uid="{00000000-0005-0000-0000-0000328D0000}"/>
    <cellStyle name="Notas 4 2 4 2 4 5" xfId="36132" xr:uid="{00000000-0005-0000-0000-0000338D0000}"/>
    <cellStyle name="Notas 4 2 4 2 4 6" xfId="36133" xr:uid="{00000000-0005-0000-0000-0000348D0000}"/>
    <cellStyle name="Notas 4 2 4 2 4 7" xfId="36134" xr:uid="{00000000-0005-0000-0000-0000358D0000}"/>
    <cellStyle name="Notas 4 2 4 2 5" xfId="36135" xr:uid="{00000000-0005-0000-0000-0000368D0000}"/>
    <cellStyle name="Notas 4 2 4 2 5 2" xfId="36136" xr:uid="{00000000-0005-0000-0000-0000378D0000}"/>
    <cellStyle name="Notas 4 2 4 2 5 3" xfId="36137" xr:uid="{00000000-0005-0000-0000-0000388D0000}"/>
    <cellStyle name="Notas 4 2 4 2 5 4" xfId="36138" xr:uid="{00000000-0005-0000-0000-0000398D0000}"/>
    <cellStyle name="Notas 4 2 4 2 5 5" xfId="36139" xr:uid="{00000000-0005-0000-0000-00003A8D0000}"/>
    <cellStyle name="Notas 4 2 4 2 5 6" xfId="36140" xr:uid="{00000000-0005-0000-0000-00003B8D0000}"/>
    <cellStyle name="Notas 4 2 4 2 5 7" xfId="36141" xr:uid="{00000000-0005-0000-0000-00003C8D0000}"/>
    <cellStyle name="Notas 4 2 4 2 6" xfId="36142" xr:uid="{00000000-0005-0000-0000-00003D8D0000}"/>
    <cellStyle name="Notas 4 2 4 2 6 2" xfId="36143" xr:uid="{00000000-0005-0000-0000-00003E8D0000}"/>
    <cellStyle name="Notas 4 2 4 2 6 3" xfId="36144" xr:uid="{00000000-0005-0000-0000-00003F8D0000}"/>
    <cellStyle name="Notas 4 2 4 2 6 4" xfId="36145" xr:uid="{00000000-0005-0000-0000-0000408D0000}"/>
    <cellStyle name="Notas 4 2 4 2 6 5" xfId="36146" xr:uid="{00000000-0005-0000-0000-0000418D0000}"/>
    <cellStyle name="Notas 4 2 4 2 6 6" xfId="36147" xr:uid="{00000000-0005-0000-0000-0000428D0000}"/>
    <cellStyle name="Notas 4 2 4 2 6 7" xfId="36148" xr:uid="{00000000-0005-0000-0000-0000438D0000}"/>
    <cellStyle name="Notas 4 2 4 2 7" xfId="36149" xr:uid="{00000000-0005-0000-0000-0000448D0000}"/>
    <cellStyle name="Notas 4 2 4 2 7 2" xfId="36150" xr:uid="{00000000-0005-0000-0000-0000458D0000}"/>
    <cellStyle name="Notas 4 2 4 2 7 3" xfId="36151" xr:uid="{00000000-0005-0000-0000-0000468D0000}"/>
    <cellStyle name="Notas 4 2 4 2 7 4" xfId="36152" xr:uid="{00000000-0005-0000-0000-0000478D0000}"/>
    <cellStyle name="Notas 4 2 4 2 7 5" xfId="36153" xr:uid="{00000000-0005-0000-0000-0000488D0000}"/>
    <cellStyle name="Notas 4 2 4 2 7 6" xfId="36154" xr:uid="{00000000-0005-0000-0000-0000498D0000}"/>
    <cellStyle name="Notas 4 2 4 2 8" xfId="36155" xr:uid="{00000000-0005-0000-0000-00004A8D0000}"/>
    <cellStyle name="Notas 4 2 4 2 8 2" xfId="36156" xr:uid="{00000000-0005-0000-0000-00004B8D0000}"/>
    <cellStyle name="Notas 4 2 4 2 8 3" xfId="36157" xr:uid="{00000000-0005-0000-0000-00004C8D0000}"/>
    <cellStyle name="Notas 4 2 4 2 8 4" xfId="36158" xr:uid="{00000000-0005-0000-0000-00004D8D0000}"/>
    <cellStyle name="Notas 4 2 4 2 8 5" xfId="36159" xr:uid="{00000000-0005-0000-0000-00004E8D0000}"/>
    <cellStyle name="Notas 4 2 4 2 8 6" xfId="36160" xr:uid="{00000000-0005-0000-0000-00004F8D0000}"/>
    <cellStyle name="Notas 4 2 4 2 9" xfId="36161" xr:uid="{00000000-0005-0000-0000-0000508D0000}"/>
    <cellStyle name="Notas 4 2 4 3" xfId="36162" xr:uid="{00000000-0005-0000-0000-0000518D0000}"/>
    <cellStyle name="Notas 4 2 4 3 2" xfId="36163" xr:uid="{00000000-0005-0000-0000-0000528D0000}"/>
    <cellStyle name="Notas 4 2 4 3 2 2" xfId="36164" xr:uid="{00000000-0005-0000-0000-0000538D0000}"/>
    <cellStyle name="Notas 4 2 4 3 3" xfId="36165" xr:uid="{00000000-0005-0000-0000-0000548D0000}"/>
    <cellStyle name="Notas 4 2 4 3 4" xfId="36166" xr:uid="{00000000-0005-0000-0000-0000558D0000}"/>
    <cellStyle name="Notas 4 2 4 3 5" xfId="36167" xr:uid="{00000000-0005-0000-0000-0000568D0000}"/>
    <cellStyle name="Notas 4 2 4 3 6" xfId="36168" xr:uid="{00000000-0005-0000-0000-0000578D0000}"/>
    <cellStyle name="Notas 4 2 4 3 7" xfId="36169" xr:uid="{00000000-0005-0000-0000-0000588D0000}"/>
    <cellStyle name="Notas 4 2 4 4" xfId="36170" xr:uid="{00000000-0005-0000-0000-0000598D0000}"/>
    <cellStyle name="Notas 4 2 4 4 2" xfId="36171" xr:uid="{00000000-0005-0000-0000-00005A8D0000}"/>
    <cellStyle name="Notas 4 2 4 4 2 2" xfId="36172" xr:uid="{00000000-0005-0000-0000-00005B8D0000}"/>
    <cellStyle name="Notas 4 2 4 4 3" xfId="36173" xr:uid="{00000000-0005-0000-0000-00005C8D0000}"/>
    <cellStyle name="Notas 4 2 4 4 4" xfId="36174" xr:uid="{00000000-0005-0000-0000-00005D8D0000}"/>
    <cellStyle name="Notas 4 2 4 4 5" xfId="36175" xr:uid="{00000000-0005-0000-0000-00005E8D0000}"/>
    <cellStyle name="Notas 4 2 4 4 6" xfId="36176" xr:uid="{00000000-0005-0000-0000-00005F8D0000}"/>
    <cellStyle name="Notas 4 2 4 4 7" xfId="36177" xr:uid="{00000000-0005-0000-0000-0000608D0000}"/>
    <cellStyle name="Notas 4 2 4 5" xfId="36178" xr:uid="{00000000-0005-0000-0000-0000618D0000}"/>
    <cellStyle name="Notas 4 2 4 5 2" xfId="36179" xr:uid="{00000000-0005-0000-0000-0000628D0000}"/>
    <cellStyle name="Notas 4 2 4 5 3" xfId="36180" xr:uid="{00000000-0005-0000-0000-0000638D0000}"/>
    <cellStyle name="Notas 4 2 4 5 4" xfId="36181" xr:uid="{00000000-0005-0000-0000-0000648D0000}"/>
    <cellStyle name="Notas 4 2 4 5 5" xfId="36182" xr:uid="{00000000-0005-0000-0000-0000658D0000}"/>
    <cellStyle name="Notas 4 2 4 5 6" xfId="36183" xr:uid="{00000000-0005-0000-0000-0000668D0000}"/>
    <cellStyle name="Notas 4 2 4 5 7" xfId="36184" xr:uid="{00000000-0005-0000-0000-0000678D0000}"/>
    <cellStyle name="Notas 4 2 4 6" xfId="36185" xr:uid="{00000000-0005-0000-0000-0000688D0000}"/>
    <cellStyle name="Notas 4 2 4 6 2" xfId="36186" xr:uid="{00000000-0005-0000-0000-0000698D0000}"/>
    <cellStyle name="Notas 4 2 4 6 3" xfId="36187" xr:uid="{00000000-0005-0000-0000-00006A8D0000}"/>
    <cellStyle name="Notas 4 2 4 6 4" xfId="36188" xr:uid="{00000000-0005-0000-0000-00006B8D0000}"/>
    <cellStyle name="Notas 4 2 4 6 5" xfId="36189" xr:uid="{00000000-0005-0000-0000-00006C8D0000}"/>
    <cellStyle name="Notas 4 2 4 6 6" xfId="36190" xr:uid="{00000000-0005-0000-0000-00006D8D0000}"/>
    <cellStyle name="Notas 4 2 4 7" xfId="36191" xr:uid="{00000000-0005-0000-0000-00006E8D0000}"/>
    <cellStyle name="Notas 4 2 4 7 2" xfId="36192" xr:uid="{00000000-0005-0000-0000-00006F8D0000}"/>
    <cellStyle name="Notas 4 2 4 7 3" xfId="36193" xr:uid="{00000000-0005-0000-0000-0000708D0000}"/>
    <cellStyle name="Notas 4 2 4 7 4" xfId="36194" xr:uid="{00000000-0005-0000-0000-0000718D0000}"/>
    <cellStyle name="Notas 4 2 4 7 5" xfId="36195" xr:uid="{00000000-0005-0000-0000-0000728D0000}"/>
    <cellStyle name="Notas 4 2 4 7 6" xfId="36196" xr:uid="{00000000-0005-0000-0000-0000738D0000}"/>
    <cellStyle name="Notas 4 2 4 8" xfId="36197" xr:uid="{00000000-0005-0000-0000-0000748D0000}"/>
    <cellStyle name="Notas 4 2 4 8 2" xfId="36198" xr:uid="{00000000-0005-0000-0000-0000758D0000}"/>
    <cellStyle name="Notas 4 2 4 8 3" xfId="36199" xr:uid="{00000000-0005-0000-0000-0000768D0000}"/>
    <cellStyle name="Notas 4 2 4 8 4" xfId="36200" xr:uid="{00000000-0005-0000-0000-0000778D0000}"/>
    <cellStyle name="Notas 4 2 4 8 5" xfId="36201" xr:uid="{00000000-0005-0000-0000-0000788D0000}"/>
    <cellStyle name="Notas 4 2 4 8 6" xfId="36202" xr:uid="{00000000-0005-0000-0000-0000798D0000}"/>
    <cellStyle name="Notas 4 2 4 9" xfId="36203" xr:uid="{00000000-0005-0000-0000-00007A8D0000}"/>
    <cellStyle name="Notas 4 2 4 9 2" xfId="36204" xr:uid="{00000000-0005-0000-0000-00007B8D0000}"/>
    <cellStyle name="Notas 4 2 4 9 3" xfId="36205" xr:uid="{00000000-0005-0000-0000-00007C8D0000}"/>
    <cellStyle name="Notas 4 2 4 9 4" xfId="36206" xr:uid="{00000000-0005-0000-0000-00007D8D0000}"/>
    <cellStyle name="Notas 4 2 4 9 5" xfId="36207" xr:uid="{00000000-0005-0000-0000-00007E8D0000}"/>
    <cellStyle name="Notas 4 2 4 9 6" xfId="36208" xr:uid="{00000000-0005-0000-0000-00007F8D0000}"/>
    <cellStyle name="Notas 4 2 5" xfId="36209" xr:uid="{00000000-0005-0000-0000-0000808D0000}"/>
    <cellStyle name="Notas 4 2 5 10" xfId="36210" xr:uid="{00000000-0005-0000-0000-0000818D0000}"/>
    <cellStyle name="Notas 4 2 5 11" xfId="36211" xr:uid="{00000000-0005-0000-0000-0000828D0000}"/>
    <cellStyle name="Notas 4 2 5 12" xfId="36212" xr:uid="{00000000-0005-0000-0000-0000838D0000}"/>
    <cellStyle name="Notas 4 2 5 13" xfId="36213" xr:uid="{00000000-0005-0000-0000-0000848D0000}"/>
    <cellStyle name="Notas 4 2 5 14" xfId="36214" xr:uid="{00000000-0005-0000-0000-0000858D0000}"/>
    <cellStyle name="Notas 4 2 5 2" xfId="36215" xr:uid="{00000000-0005-0000-0000-0000868D0000}"/>
    <cellStyle name="Notas 4 2 5 2 2" xfId="36216" xr:uid="{00000000-0005-0000-0000-0000878D0000}"/>
    <cellStyle name="Notas 4 2 5 2 2 2" xfId="36217" xr:uid="{00000000-0005-0000-0000-0000888D0000}"/>
    <cellStyle name="Notas 4 2 5 2 2 3" xfId="36218" xr:uid="{00000000-0005-0000-0000-0000898D0000}"/>
    <cellStyle name="Notas 4 2 5 2 3" xfId="36219" xr:uid="{00000000-0005-0000-0000-00008A8D0000}"/>
    <cellStyle name="Notas 4 2 5 2 3 2" xfId="36220" xr:uid="{00000000-0005-0000-0000-00008B8D0000}"/>
    <cellStyle name="Notas 4 2 5 2 4" xfId="36221" xr:uid="{00000000-0005-0000-0000-00008C8D0000}"/>
    <cellStyle name="Notas 4 2 5 2 4 2" xfId="36222" xr:uid="{00000000-0005-0000-0000-00008D8D0000}"/>
    <cellStyle name="Notas 4 2 5 2 5" xfId="36223" xr:uid="{00000000-0005-0000-0000-00008E8D0000}"/>
    <cellStyle name="Notas 4 2 5 2 5 2" xfId="36224" xr:uid="{00000000-0005-0000-0000-00008F8D0000}"/>
    <cellStyle name="Notas 4 2 5 2 6" xfId="36225" xr:uid="{00000000-0005-0000-0000-0000908D0000}"/>
    <cellStyle name="Notas 4 2 5 2 6 2" xfId="36226" xr:uid="{00000000-0005-0000-0000-0000918D0000}"/>
    <cellStyle name="Notas 4 2 5 2 7" xfId="36227" xr:uid="{00000000-0005-0000-0000-0000928D0000}"/>
    <cellStyle name="Notas 4 2 5 3" xfId="36228" xr:uid="{00000000-0005-0000-0000-0000938D0000}"/>
    <cellStyle name="Notas 4 2 5 3 2" xfId="36229" xr:uid="{00000000-0005-0000-0000-0000948D0000}"/>
    <cellStyle name="Notas 4 2 5 3 2 2" xfId="36230" xr:uid="{00000000-0005-0000-0000-0000958D0000}"/>
    <cellStyle name="Notas 4 2 5 3 3" xfId="36231" xr:uid="{00000000-0005-0000-0000-0000968D0000}"/>
    <cellStyle name="Notas 4 2 5 3 4" xfId="36232" xr:uid="{00000000-0005-0000-0000-0000978D0000}"/>
    <cellStyle name="Notas 4 2 5 3 5" xfId="36233" xr:uid="{00000000-0005-0000-0000-0000988D0000}"/>
    <cellStyle name="Notas 4 2 5 3 6" xfId="36234" xr:uid="{00000000-0005-0000-0000-0000998D0000}"/>
    <cellStyle name="Notas 4 2 5 3 7" xfId="36235" xr:uid="{00000000-0005-0000-0000-00009A8D0000}"/>
    <cellStyle name="Notas 4 2 5 4" xfId="36236" xr:uid="{00000000-0005-0000-0000-00009B8D0000}"/>
    <cellStyle name="Notas 4 2 5 4 2" xfId="36237" xr:uid="{00000000-0005-0000-0000-00009C8D0000}"/>
    <cellStyle name="Notas 4 2 5 4 2 2" xfId="36238" xr:uid="{00000000-0005-0000-0000-00009D8D0000}"/>
    <cellStyle name="Notas 4 2 5 4 3" xfId="36239" xr:uid="{00000000-0005-0000-0000-00009E8D0000}"/>
    <cellStyle name="Notas 4 2 5 4 4" xfId="36240" xr:uid="{00000000-0005-0000-0000-00009F8D0000}"/>
    <cellStyle name="Notas 4 2 5 4 5" xfId="36241" xr:uid="{00000000-0005-0000-0000-0000A08D0000}"/>
    <cellStyle name="Notas 4 2 5 4 6" xfId="36242" xr:uid="{00000000-0005-0000-0000-0000A18D0000}"/>
    <cellStyle name="Notas 4 2 5 4 7" xfId="36243" xr:uid="{00000000-0005-0000-0000-0000A28D0000}"/>
    <cellStyle name="Notas 4 2 5 5" xfId="36244" xr:uid="{00000000-0005-0000-0000-0000A38D0000}"/>
    <cellStyle name="Notas 4 2 5 5 2" xfId="36245" xr:uid="{00000000-0005-0000-0000-0000A48D0000}"/>
    <cellStyle name="Notas 4 2 5 5 3" xfId="36246" xr:uid="{00000000-0005-0000-0000-0000A58D0000}"/>
    <cellStyle name="Notas 4 2 5 5 4" xfId="36247" xr:uid="{00000000-0005-0000-0000-0000A68D0000}"/>
    <cellStyle name="Notas 4 2 5 5 5" xfId="36248" xr:uid="{00000000-0005-0000-0000-0000A78D0000}"/>
    <cellStyle name="Notas 4 2 5 5 6" xfId="36249" xr:uid="{00000000-0005-0000-0000-0000A88D0000}"/>
    <cellStyle name="Notas 4 2 5 5 7" xfId="36250" xr:uid="{00000000-0005-0000-0000-0000A98D0000}"/>
    <cellStyle name="Notas 4 2 5 6" xfId="36251" xr:uid="{00000000-0005-0000-0000-0000AA8D0000}"/>
    <cellStyle name="Notas 4 2 5 6 2" xfId="36252" xr:uid="{00000000-0005-0000-0000-0000AB8D0000}"/>
    <cellStyle name="Notas 4 2 5 6 3" xfId="36253" xr:uid="{00000000-0005-0000-0000-0000AC8D0000}"/>
    <cellStyle name="Notas 4 2 5 6 4" xfId="36254" xr:uid="{00000000-0005-0000-0000-0000AD8D0000}"/>
    <cellStyle name="Notas 4 2 5 6 5" xfId="36255" xr:uid="{00000000-0005-0000-0000-0000AE8D0000}"/>
    <cellStyle name="Notas 4 2 5 6 6" xfId="36256" xr:uid="{00000000-0005-0000-0000-0000AF8D0000}"/>
    <cellStyle name="Notas 4 2 5 7" xfId="36257" xr:uid="{00000000-0005-0000-0000-0000B08D0000}"/>
    <cellStyle name="Notas 4 2 5 7 2" xfId="36258" xr:uid="{00000000-0005-0000-0000-0000B18D0000}"/>
    <cellStyle name="Notas 4 2 5 7 3" xfId="36259" xr:uid="{00000000-0005-0000-0000-0000B28D0000}"/>
    <cellStyle name="Notas 4 2 5 7 4" xfId="36260" xr:uid="{00000000-0005-0000-0000-0000B38D0000}"/>
    <cellStyle name="Notas 4 2 5 7 5" xfId="36261" xr:uid="{00000000-0005-0000-0000-0000B48D0000}"/>
    <cellStyle name="Notas 4 2 5 7 6" xfId="36262" xr:uid="{00000000-0005-0000-0000-0000B58D0000}"/>
    <cellStyle name="Notas 4 2 5 8" xfId="36263" xr:uid="{00000000-0005-0000-0000-0000B68D0000}"/>
    <cellStyle name="Notas 4 2 5 8 2" xfId="36264" xr:uid="{00000000-0005-0000-0000-0000B78D0000}"/>
    <cellStyle name="Notas 4 2 5 8 3" xfId="36265" xr:uid="{00000000-0005-0000-0000-0000B88D0000}"/>
    <cellStyle name="Notas 4 2 5 8 4" xfId="36266" xr:uid="{00000000-0005-0000-0000-0000B98D0000}"/>
    <cellStyle name="Notas 4 2 5 8 5" xfId="36267" xr:uid="{00000000-0005-0000-0000-0000BA8D0000}"/>
    <cellStyle name="Notas 4 2 5 8 6" xfId="36268" xr:uid="{00000000-0005-0000-0000-0000BB8D0000}"/>
    <cellStyle name="Notas 4 2 5 9" xfId="36269" xr:uid="{00000000-0005-0000-0000-0000BC8D0000}"/>
    <cellStyle name="Notas 4 2 6" xfId="36270" xr:uid="{00000000-0005-0000-0000-0000BD8D0000}"/>
    <cellStyle name="Notas 4 2 6 10" xfId="36271" xr:uid="{00000000-0005-0000-0000-0000BE8D0000}"/>
    <cellStyle name="Notas 4 2 6 11" xfId="36272" xr:uid="{00000000-0005-0000-0000-0000BF8D0000}"/>
    <cellStyle name="Notas 4 2 6 12" xfId="36273" xr:uid="{00000000-0005-0000-0000-0000C08D0000}"/>
    <cellStyle name="Notas 4 2 6 13" xfId="36274" xr:uid="{00000000-0005-0000-0000-0000C18D0000}"/>
    <cellStyle name="Notas 4 2 6 14" xfId="36275" xr:uid="{00000000-0005-0000-0000-0000C28D0000}"/>
    <cellStyle name="Notas 4 2 6 2" xfId="36276" xr:uid="{00000000-0005-0000-0000-0000C38D0000}"/>
    <cellStyle name="Notas 4 2 6 2 2" xfId="36277" xr:uid="{00000000-0005-0000-0000-0000C48D0000}"/>
    <cellStyle name="Notas 4 2 6 2 2 2" xfId="36278" xr:uid="{00000000-0005-0000-0000-0000C58D0000}"/>
    <cellStyle name="Notas 4 2 6 2 2 3" xfId="36279" xr:uid="{00000000-0005-0000-0000-0000C68D0000}"/>
    <cellStyle name="Notas 4 2 6 2 3" xfId="36280" xr:uid="{00000000-0005-0000-0000-0000C78D0000}"/>
    <cellStyle name="Notas 4 2 6 2 3 2" xfId="36281" xr:uid="{00000000-0005-0000-0000-0000C88D0000}"/>
    <cellStyle name="Notas 4 2 6 2 4" xfId="36282" xr:uid="{00000000-0005-0000-0000-0000C98D0000}"/>
    <cellStyle name="Notas 4 2 6 2 4 2" xfId="36283" xr:uid="{00000000-0005-0000-0000-0000CA8D0000}"/>
    <cellStyle name="Notas 4 2 6 2 5" xfId="36284" xr:uid="{00000000-0005-0000-0000-0000CB8D0000}"/>
    <cellStyle name="Notas 4 2 6 2 5 2" xfId="36285" xr:uid="{00000000-0005-0000-0000-0000CC8D0000}"/>
    <cellStyle name="Notas 4 2 6 2 6" xfId="36286" xr:uid="{00000000-0005-0000-0000-0000CD8D0000}"/>
    <cellStyle name="Notas 4 2 6 2 6 2" xfId="36287" xr:uid="{00000000-0005-0000-0000-0000CE8D0000}"/>
    <cellStyle name="Notas 4 2 6 2 7" xfId="36288" xr:uid="{00000000-0005-0000-0000-0000CF8D0000}"/>
    <cellStyle name="Notas 4 2 6 3" xfId="36289" xr:uid="{00000000-0005-0000-0000-0000D08D0000}"/>
    <cellStyle name="Notas 4 2 6 3 2" xfId="36290" xr:uid="{00000000-0005-0000-0000-0000D18D0000}"/>
    <cellStyle name="Notas 4 2 6 3 2 2" xfId="36291" xr:uid="{00000000-0005-0000-0000-0000D28D0000}"/>
    <cellStyle name="Notas 4 2 6 3 3" xfId="36292" xr:uid="{00000000-0005-0000-0000-0000D38D0000}"/>
    <cellStyle name="Notas 4 2 6 3 4" xfId="36293" xr:uid="{00000000-0005-0000-0000-0000D48D0000}"/>
    <cellStyle name="Notas 4 2 6 3 5" xfId="36294" xr:uid="{00000000-0005-0000-0000-0000D58D0000}"/>
    <cellStyle name="Notas 4 2 6 3 6" xfId="36295" xr:uid="{00000000-0005-0000-0000-0000D68D0000}"/>
    <cellStyle name="Notas 4 2 6 3 7" xfId="36296" xr:uid="{00000000-0005-0000-0000-0000D78D0000}"/>
    <cellStyle name="Notas 4 2 6 4" xfId="36297" xr:uid="{00000000-0005-0000-0000-0000D88D0000}"/>
    <cellStyle name="Notas 4 2 6 4 2" xfId="36298" xr:uid="{00000000-0005-0000-0000-0000D98D0000}"/>
    <cellStyle name="Notas 4 2 6 4 2 2" xfId="36299" xr:uid="{00000000-0005-0000-0000-0000DA8D0000}"/>
    <cellStyle name="Notas 4 2 6 4 3" xfId="36300" xr:uid="{00000000-0005-0000-0000-0000DB8D0000}"/>
    <cellStyle name="Notas 4 2 6 4 4" xfId="36301" xr:uid="{00000000-0005-0000-0000-0000DC8D0000}"/>
    <cellStyle name="Notas 4 2 6 4 5" xfId="36302" xr:uid="{00000000-0005-0000-0000-0000DD8D0000}"/>
    <cellStyle name="Notas 4 2 6 4 6" xfId="36303" xr:uid="{00000000-0005-0000-0000-0000DE8D0000}"/>
    <cellStyle name="Notas 4 2 6 4 7" xfId="36304" xr:uid="{00000000-0005-0000-0000-0000DF8D0000}"/>
    <cellStyle name="Notas 4 2 6 5" xfId="36305" xr:uid="{00000000-0005-0000-0000-0000E08D0000}"/>
    <cellStyle name="Notas 4 2 6 5 2" xfId="36306" xr:uid="{00000000-0005-0000-0000-0000E18D0000}"/>
    <cellStyle name="Notas 4 2 6 5 3" xfId="36307" xr:uid="{00000000-0005-0000-0000-0000E28D0000}"/>
    <cellStyle name="Notas 4 2 6 5 4" xfId="36308" xr:uid="{00000000-0005-0000-0000-0000E38D0000}"/>
    <cellStyle name="Notas 4 2 6 5 5" xfId="36309" xr:uid="{00000000-0005-0000-0000-0000E48D0000}"/>
    <cellStyle name="Notas 4 2 6 5 6" xfId="36310" xr:uid="{00000000-0005-0000-0000-0000E58D0000}"/>
    <cellStyle name="Notas 4 2 6 5 7" xfId="36311" xr:uid="{00000000-0005-0000-0000-0000E68D0000}"/>
    <cellStyle name="Notas 4 2 6 6" xfId="36312" xr:uid="{00000000-0005-0000-0000-0000E78D0000}"/>
    <cellStyle name="Notas 4 2 6 6 2" xfId="36313" xr:uid="{00000000-0005-0000-0000-0000E88D0000}"/>
    <cellStyle name="Notas 4 2 6 6 3" xfId="36314" xr:uid="{00000000-0005-0000-0000-0000E98D0000}"/>
    <cellStyle name="Notas 4 2 6 6 4" xfId="36315" xr:uid="{00000000-0005-0000-0000-0000EA8D0000}"/>
    <cellStyle name="Notas 4 2 6 6 5" xfId="36316" xr:uid="{00000000-0005-0000-0000-0000EB8D0000}"/>
    <cellStyle name="Notas 4 2 6 6 6" xfId="36317" xr:uid="{00000000-0005-0000-0000-0000EC8D0000}"/>
    <cellStyle name="Notas 4 2 6 7" xfId="36318" xr:uid="{00000000-0005-0000-0000-0000ED8D0000}"/>
    <cellStyle name="Notas 4 2 6 7 2" xfId="36319" xr:uid="{00000000-0005-0000-0000-0000EE8D0000}"/>
    <cellStyle name="Notas 4 2 6 7 3" xfId="36320" xr:uid="{00000000-0005-0000-0000-0000EF8D0000}"/>
    <cellStyle name="Notas 4 2 6 7 4" xfId="36321" xr:uid="{00000000-0005-0000-0000-0000F08D0000}"/>
    <cellStyle name="Notas 4 2 6 7 5" xfId="36322" xr:uid="{00000000-0005-0000-0000-0000F18D0000}"/>
    <cellStyle name="Notas 4 2 6 7 6" xfId="36323" xr:uid="{00000000-0005-0000-0000-0000F28D0000}"/>
    <cellStyle name="Notas 4 2 6 8" xfId="36324" xr:uid="{00000000-0005-0000-0000-0000F38D0000}"/>
    <cellStyle name="Notas 4 2 6 8 2" xfId="36325" xr:uid="{00000000-0005-0000-0000-0000F48D0000}"/>
    <cellStyle name="Notas 4 2 6 8 3" xfId="36326" xr:uid="{00000000-0005-0000-0000-0000F58D0000}"/>
    <cellStyle name="Notas 4 2 6 8 4" xfId="36327" xr:uid="{00000000-0005-0000-0000-0000F68D0000}"/>
    <cellStyle name="Notas 4 2 6 8 5" xfId="36328" xr:uid="{00000000-0005-0000-0000-0000F78D0000}"/>
    <cellStyle name="Notas 4 2 6 8 6" xfId="36329" xr:uid="{00000000-0005-0000-0000-0000F88D0000}"/>
    <cellStyle name="Notas 4 2 6 9" xfId="36330" xr:uid="{00000000-0005-0000-0000-0000F98D0000}"/>
    <cellStyle name="Notas 4 2 7" xfId="36331" xr:uid="{00000000-0005-0000-0000-0000FA8D0000}"/>
    <cellStyle name="Notas 4 2 7 10" xfId="36332" xr:uid="{00000000-0005-0000-0000-0000FB8D0000}"/>
    <cellStyle name="Notas 4 2 7 11" xfId="36333" xr:uid="{00000000-0005-0000-0000-0000FC8D0000}"/>
    <cellStyle name="Notas 4 2 7 12" xfId="36334" xr:uid="{00000000-0005-0000-0000-0000FD8D0000}"/>
    <cellStyle name="Notas 4 2 7 13" xfId="36335" xr:uid="{00000000-0005-0000-0000-0000FE8D0000}"/>
    <cellStyle name="Notas 4 2 7 14" xfId="36336" xr:uid="{00000000-0005-0000-0000-0000FF8D0000}"/>
    <cellStyle name="Notas 4 2 7 2" xfId="36337" xr:uid="{00000000-0005-0000-0000-0000008E0000}"/>
    <cellStyle name="Notas 4 2 7 2 2" xfId="36338" xr:uid="{00000000-0005-0000-0000-0000018E0000}"/>
    <cellStyle name="Notas 4 2 7 2 2 2" xfId="36339" xr:uid="{00000000-0005-0000-0000-0000028E0000}"/>
    <cellStyle name="Notas 4 2 7 2 2 3" xfId="36340" xr:uid="{00000000-0005-0000-0000-0000038E0000}"/>
    <cellStyle name="Notas 4 2 7 2 3" xfId="36341" xr:uid="{00000000-0005-0000-0000-0000048E0000}"/>
    <cellStyle name="Notas 4 2 7 2 3 2" xfId="36342" xr:uid="{00000000-0005-0000-0000-0000058E0000}"/>
    <cellStyle name="Notas 4 2 7 2 4" xfId="36343" xr:uid="{00000000-0005-0000-0000-0000068E0000}"/>
    <cellStyle name="Notas 4 2 7 2 4 2" xfId="36344" xr:uid="{00000000-0005-0000-0000-0000078E0000}"/>
    <cellStyle name="Notas 4 2 7 2 5" xfId="36345" xr:uid="{00000000-0005-0000-0000-0000088E0000}"/>
    <cellStyle name="Notas 4 2 7 2 5 2" xfId="36346" xr:uid="{00000000-0005-0000-0000-0000098E0000}"/>
    <cellStyle name="Notas 4 2 7 2 6" xfId="36347" xr:uid="{00000000-0005-0000-0000-00000A8E0000}"/>
    <cellStyle name="Notas 4 2 7 2 6 2" xfId="36348" xr:uid="{00000000-0005-0000-0000-00000B8E0000}"/>
    <cellStyle name="Notas 4 2 7 2 7" xfId="36349" xr:uid="{00000000-0005-0000-0000-00000C8E0000}"/>
    <cellStyle name="Notas 4 2 7 3" xfId="36350" xr:uid="{00000000-0005-0000-0000-00000D8E0000}"/>
    <cellStyle name="Notas 4 2 7 3 2" xfId="36351" xr:uid="{00000000-0005-0000-0000-00000E8E0000}"/>
    <cellStyle name="Notas 4 2 7 3 2 2" xfId="36352" xr:uid="{00000000-0005-0000-0000-00000F8E0000}"/>
    <cellStyle name="Notas 4 2 7 3 3" xfId="36353" xr:uid="{00000000-0005-0000-0000-0000108E0000}"/>
    <cellStyle name="Notas 4 2 7 3 4" xfId="36354" xr:uid="{00000000-0005-0000-0000-0000118E0000}"/>
    <cellStyle name="Notas 4 2 7 3 5" xfId="36355" xr:uid="{00000000-0005-0000-0000-0000128E0000}"/>
    <cellStyle name="Notas 4 2 7 3 6" xfId="36356" xr:uid="{00000000-0005-0000-0000-0000138E0000}"/>
    <cellStyle name="Notas 4 2 7 3 7" xfId="36357" xr:uid="{00000000-0005-0000-0000-0000148E0000}"/>
    <cellStyle name="Notas 4 2 7 4" xfId="36358" xr:uid="{00000000-0005-0000-0000-0000158E0000}"/>
    <cellStyle name="Notas 4 2 7 4 2" xfId="36359" xr:uid="{00000000-0005-0000-0000-0000168E0000}"/>
    <cellStyle name="Notas 4 2 7 4 2 2" xfId="36360" xr:uid="{00000000-0005-0000-0000-0000178E0000}"/>
    <cellStyle name="Notas 4 2 7 4 3" xfId="36361" xr:uid="{00000000-0005-0000-0000-0000188E0000}"/>
    <cellStyle name="Notas 4 2 7 4 4" xfId="36362" xr:uid="{00000000-0005-0000-0000-0000198E0000}"/>
    <cellStyle name="Notas 4 2 7 4 5" xfId="36363" xr:uid="{00000000-0005-0000-0000-00001A8E0000}"/>
    <cellStyle name="Notas 4 2 7 4 6" xfId="36364" xr:uid="{00000000-0005-0000-0000-00001B8E0000}"/>
    <cellStyle name="Notas 4 2 7 4 7" xfId="36365" xr:uid="{00000000-0005-0000-0000-00001C8E0000}"/>
    <cellStyle name="Notas 4 2 7 5" xfId="36366" xr:uid="{00000000-0005-0000-0000-00001D8E0000}"/>
    <cellStyle name="Notas 4 2 7 5 2" xfId="36367" xr:uid="{00000000-0005-0000-0000-00001E8E0000}"/>
    <cellStyle name="Notas 4 2 7 5 3" xfId="36368" xr:uid="{00000000-0005-0000-0000-00001F8E0000}"/>
    <cellStyle name="Notas 4 2 7 5 4" xfId="36369" xr:uid="{00000000-0005-0000-0000-0000208E0000}"/>
    <cellStyle name="Notas 4 2 7 5 5" xfId="36370" xr:uid="{00000000-0005-0000-0000-0000218E0000}"/>
    <cellStyle name="Notas 4 2 7 5 6" xfId="36371" xr:uid="{00000000-0005-0000-0000-0000228E0000}"/>
    <cellStyle name="Notas 4 2 7 5 7" xfId="36372" xr:uid="{00000000-0005-0000-0000-0000238E0000}"/>
    <cellStyle name="Notas 4 2 7 6" xfId="36373" xr:uid="{00000000-0005-0000-0000-0000248E0000}"/>
    <cellStyle name="Notas 4 2 7 6 2" xfId="36374" xr:uid="{00000000-0005-0000-0000-0000258E0000}"/>
    <cellStyle name="Notas 4 2 7 6 3" xfId="36375" xr:uid="{00000000-0005-0000-0000-0000268E0000}"/>
    <cellStyle name="Notas 4 2 7 6 4" xfId="36376" xr:uid="{00000000-0005-0000-0000-0000278E0000}"/>
    <cellStyle name="Notas 4 2 7 6 5" xfId="36377" xr:uid="{00000000-0005-0000-0000-0000288E0000}"/>
    <cellStyle name="Notas 4 2 7 6 6" xfId="36378" xr:uid="{00000000-0005-0000-0000-0000298E0000}"/>
    <cellStyle name="Notas 4 2 7 7" xfId="36379" xr:uid="{00000000-0005-0000-0000-00002A8E0000}"/>
    <cellStyle name="Notas 4 2 7 7 2" xfId="36380" xr:uid="{00000000-0005-0000-0000-00002B8E0000}"/>
    <cellStyle name="Notas 4 2 7 7 3" xfId="36381" xr:uid="{00000000-0005-0000-0000-00002C8E0000}"/>
    <cellStyle name="Notas 4 2 7 7 4" xfId="36382" xr:uid="{00000000-0005-0000-0000-00002D8E0000}"/>
    <cellStyle name="Notas 4 2 7 7 5" xfId="36383" xr:uid="{00000000-0005-0000-0000-00002E8E0000}"/>
    <cellStyle name="Notas 4 2 7 7 6" xfId="36384" xr:uid="{00000000-0005-0000-0000-00002F8E0000}"/>
    <cellStyle name="Notas 4 2 7 8" xfId="36385" xr:uid="{00000000-0005-0000-0000-0000308E0000}"/>
    <cellStyle name="Notas 4 2 7 8 2" xfId="36386" xr:uid="{00000000-0005-0000-0000-0000318E0000}"/>
    <cellStyle name="Notas 4 2 7 8 3" xfId="36387" xr:uid="{00000000-0005-0000-0000-0000328E0000}"/>
    <cellStyle name="Notas 4 2 7 8 4" xfId="36388" xr:uid="{00000000-0005-0000-0000-0000338E0000}"/>
    <cellStyle name="Notas 4 2 7 8 5" xfId="36389" xr:uid="{00000000-0005-0000-0000-0000348E0000}"/>
    <cellStyle name="Notas 4 2 7 8 6" xfId="36390" xr:uid="{00000000-0005-0000-0000-0000358E0000}"/>
    <cellStyle name="Notas 4 2 7 9" xfId="36391" xr:uid="{00000000-0005-0000-0000-0000368E0000}"/>
    <cellStyle name="Notas 4 2 8" xfId="36392" xr:uid="{00000000-0005-0000-0000-0000378E0000}"/>
    <cellStyle name="Notas 4 2 8 10" xfId="36393" xr:uid="{00000000-0005-0000-0000-0000388E0000}"/>
    <cellStyle name="Notas 4 2 8 11" xfId="36394" xr:uid="{00000000-0005-0000-0000-0000398E0000}"/>
    <cellStyle name="Notas 4 2 8 12" xfId="36395" xr:uid="{00000000-0005-0000-0000-00003A8E0000}"/>
    <cellStyle name="Notas 4 2 8 13" xfId="36396" xr:uid="{00000000-0005-0000-0000-00003B8E0000}"/>
    <cellStyle name="Notas 4 2 8 14" xfId="36397" xr:uid="{00000000-0005-0000-0000-00003C8E0000}"/>
    <cellStyle name="Notas 4 2 8 2" xfId="36398" xr:uid="{00000000-0005-0000-0000-00003D8E0000}"/>
    <cellStyle name="Notas 4 2 8 2 2" xfId="36399" xr:uid="{00000000-0005-0000-0000-00003E8E0000}"/>
    <cellStyle name="Notas 4 2 8 2 2 2" xfId="36400" xr:uid="{00000000-0005-0000-0000-00003F8E0000}"/>
    <cellStyle name="Notas 4 2 8 2 2 3" xfId="36401" xr:uid="{00000000-0005-0000-0000-0000408E0000}"/>
    <cellStyle name="Notas 4 2 8 2 3" xfId="36402" xr:uid="{00000000-0005-0000-0000-0000418E0000}"/>
    <cellStyle name="Notas 4 2 8 2 3 2" xfId="36403" xr:uid="{00000000-0005-0000-0000-0000428E0000}"/>
    <cellStyle name="Notas 4 2 8 2 4" xfId="36404" xr:uid="{00000000-0005-0000-0000-0000438E0000}"/>
    <cellStyle name="Notas 4 2 8 2 4 2" xfId="36405" xr:uid="{00000000-0005-0000-0000-0000448E0000}"/>
    <cellStyle name="Notas 4 2 8 2 5" xfId="36406" xr:uid="{00000000-0005-0000-0000-0000458E0000}"/>
    <cellStyle name="Notas 4 2 8 2 5 2" xfId="36407" xr:uid="{00000000-0005-0000-0000-0000468E0000}"/>
    <cellStyle name="Notas 4 2 8 2 6" xfId="36408" xr:uid="{00000000-0005-0000-0000-0000478E0000}"/>
    <cellStyle name="Notas 4 2 8 2 6 2" xfId="36409" xr:uid="{00000000-0005-0000-0000-0000488E0000}"/>
    <cellStyle name="Notas 4 2 8 2 7" xfId="36410" xr:uid="{00000000-0005-0000-0000-0000498E0000}"/>
    <cellStyle name="Notas 4 2 8 3" xfId="36411" xr:uid="{00000000-0005-0000-0000-00004A8E0000}"/>
    <cellStyle name="Notas 4 2 8 3 2" xfId="36412" xr:uid="{00000000-0005-0000-0000-00004B8E0000}"/>
    <cellStyle name="Notas 4 2 8 3 2 2" xfId="36413" xr:uid="{00000000-0005-0000-0000-00004C8E0000}"/>
    <cellStyle name="Notas 4 2 8 3 3" xfId="36414" xr:uid="{00000000-0005-0000-0000-00004D8E0000}"/>
    <cellStyle name="Notas 4 2 8 3 4" xfId="36415" xr:uid="{00000000-0005-0000-0000-00004E8E0000}"/>
    <cellStyle name="Notas 4 2 8 3 5" xfId="36416" xr:uid="{00000000-0005-0000-0000-00004F8E0000}"/>
    <cellStyle name="Notas 4 2 8 3 6" xfId="36417" xr:uid="{00000000-0005-0000-0000-0000508E0000}"/>
    <cellStyle name="Notas 4 2 8 3 7" xfId="36418" xr:uid="{00000000-0005-0000-0000-0000518E0000}"/>
    <cellStyle name="Notas 4 2 8 4" xfId="36419" xr:uid="{00000000-0005-0000-0000-0000528E0000}"/>
    <cellStyle name="Notas 4 2 8 4 2" xfId="36420" xr:uid="{00000000-0005-0000-0000-0000538E0000}"/>
    <cellStyle name="Notas 4 2 8 4 2 2" xfId="36421" xr:uid="{00000000-0005-0000-0000-0000548E0000}"/>
    <cellStyle name="Notas 4 2 8 4 3" xfId="36422" xr:uid="{00000000-0005-0000-0000-0000558E0000}"/>
    <cellStyle name="Notas 4 2 8 4 4" xfId="36423" xr:uid="{00000000-0005-0000-0000-0000568E0000}"/>
    <cellStyle name="Notas 4 2 8 4 5" xfId="36424" xr:uid="{00000000-0005-0000-0000-0000578E0000}"/>
    <cellStyle name="Notas 4 2 8 4 6" xfId="36425" xr:uid="{00000000-0005-0000-0000-0000588E0000}"/>
    <cellStyle name="Notas 4 2 8 4 7" xfId="36426" xr:uid="{00000000-0005-0000-0000-0000598E0000}"/>
    <cellStyle name="Notas 4 2 8 5" xfId="36427" xr:uid="{00000000-0005-0000-0000-00005A8E0000}"/>
    <cellStyle name="Notas 4 2 8 5 2" xfId="36428" xr:uid="{00000000-0005-0000-0000-00005B8E0000}"/>
    <cellStyle name="Notas 4 2 8 5 3" xfId="36429" xr:uid="{00000000-0005-0000-0000-00005C8E0000}"/>
    <cellStyle name="Notas 4 2 8 5 4" xfId="36430" xr:uid="{00000000-0005-0000-0000-00005D8E0000}"/>
    <cellStyle name="Notas 4 2 8 5 5" xfId="36431" xr:uid="{00000000-0005-0000-0000-00005E8E0000}"/>
    <cellStyle name="Notas 4 2 8 5 6" xfId="36432" xr:uid="{00000000-0005-0000-0000-00005F8E0000}"/>
    <cellStyle name="Notas 4 2 8 5 7" xfId="36433" xr:uid="{00000000-0005-0000-0000-0000608E0000}"/>
    <cellStyle name="Notas 4 2 8 6" xfId="36434" xr:uid="{00000000-0005-0000-0000-0000618E0000}"/>
    <cellStyle name="Notas 4 2 8 6 2" xfId="36435" xr:uid="{00000000-0005-0000-0000-0000628E0000}"/>
    <cellStyle name="Notas 4 2 8 6 3" xfId="36436" xr:uid="{00000000-0005-0000-0000-0000638E0000}"/>
    <cellStyle name="Notas 4 2 8 6 4" xfId="36437" xr:uid="{00000000-0005-0000-0000-0000648E0000}"/>
    <cellStyle name="Notas 4 2 8 6 5" xfId="36438" xr:uid="{00000000-0005-0000-0000-0000658E0000}"/>
    <cellStyle name="Notas 4 2 8 6 6" xfId="36439" xr:uid="{00000000-0005-0000-0000-0000668E0000}"/>
    <cellStyle name="Notas 4 2 8 7" xfId="36440" xr:uid="{00000000-0005-0000-0000-0000678E0000}"/>
    <cellStyle name="Notas 4 2 8 7 2" xfId="36441" xr:uid="{00000000-0005-0000-0000-0000688E0000}"/>
    <cellStyle name="Notas 4 2 8 7 3" xfId="36442" xr:uid="{00000000-0005-0000-0000-0000698E0000}"/>
    <cellStyle name="Notas 4 2 8 7 4" xfId="36443" xr:uid="{00000000-0005-0000-0000-00006A8E0000}"/>
    <cellStyle name="Notas 4 2 8 7 5" xfId="36444" xr:uid="{00000000-0005-0000-0000-00006B8E0000}"/>
    <cellStyle name="Notas 4 2 8 7 6" xfId="36445" xr:uid="{00000000-0005-0000-0000-00006C8E0000}"/>
    <cellStyle name="Notas 4 2 8 8" xfId="36446" xr:uid="{00000000-0005-0000-0000-00006D8E0000}"/>
    <cellStyle name="Notas 4 2 8 8 2" xfId="36447" xr:uid="{00000000-0005-0000-0000-00006E8E0000}"/>
    <cellStyle name="Notas 4 2 8 8 3" xfId="36448" xr:uid="{00000000-0005-0000-0000-00006F8E0000}"/>
    <cellStyle name="Notas 4 2 8 8 4" xfId="36449" xr:uid="{00000000-0005-0000-0000-0000708E0000}"/>
    <cellStyle name="Notas 4 2 8 8 5" xfId="36450" xr:uid="{00000000-0005-0000-0000-0000718E0000}"/>
    <cellStyle name="Notas 4 2 8 8 6" xfId="36451" xr:uid="{00000000-0005-0000-0000-0000728E0000}"/>
    <cellStyle name="Notas 4 2 8 9" xfId="36452" xr:uid="{00000000-0005-0000-0000-0000738E0000}"/>
    <cellStyle name="Notas 4 2 9" xfId="36453" xr:uid="{00000000-0005-0000-0000-0000748E0000}"/>
    <cellStyle name="Notas 4 2 9 10" xfId="36454" xr:uid="{00000000-0005-0000-0000-0000758E0000}"/>
    <cellStyle name="Notas 4 2 9 11" xfId="36455" xr:uid="{00000000-0005-0000-0000-0000768E0000}"/>
    <cellStyle name="Notas 4 2 9 12" xfId="36456" xr:uid="{00000000-0005-0000-0000-0000778E0000}"/>
    <cellStyle name="Notas 4 2 9 13" xfId="36457" xr:uid="{00000000-0005-0000-0000-0000788E0000}"/>
    <cellStyle name="Notas 4 2 9 14" xfId="36458" xr:uid="{00000000-0005-0000-0000-0000798E0000}"/>
    <cellStyle name="Notas 4 2 9 2" xfId="36459" xr:uid="{00000000-0005-0000-0000-00007A8E0000}"/>
    <cellStyle name="Notas 4 2 9 2 2" xfId="36460" xr:uid="{00000000-0005-0000-0000-00007B8E0000}"/>
    <cellStyle name="Notas 4 2 9 2 2 2" xfId="36461" xr:uid="{00000000-0005-0000-0000-00007C8E0000}"/>
    <cellStyle name="Notas 4 2 9 2 2 3" xfId="36462" xr:uid="{00000000-0005-0000-0000-00007D8E0000}"/>
    <cellStyle name="Notas 4 2 9 2 3" xfId="36463" xr:uid="{00000000-0005-0000-0000-00007E8E0000}"/>
    <cellStyle name="Notas 4 2 9 2 3 2" xfId="36464" xr:uid="{00000000-0005-0000-0000-00007F8E0000}"/>
    <cellStyle name="Notas 4 2 9 2 4" xfId="36465" xr:uid="{00000000-0005-0000-0000-0000808E0000}"/>
    <cellStyle name="Notas 4 2 9 2 4 2" xfId="36466" xr:uid="{00000000-0005-0000-0000-0000818E0000}"/>
    <cellStyle name="Notas 4 2 9 2 5" xfId="36467" xr:uid="{00000000-0005-0000-0000-0000828E0000}"/>
    <cellStyle name="Notas 4 2 9 2 5 2" xfId="36468" xr:uid="{00000000-0005-0000-0000-0000838E0000}"/>
    <cellStyle name="Notas 4 2 9 2 6" xfId="36469" xr:uid="{00000000-0005-0000-0000-0000848E0000}"/>
    <cellStyle name="Notas 4 2 9 2 6 2" xfId="36470" xr:uid="{00000000-0005-0000-0000-0000858E0000}"/>
    <cellStyle name="Notas 4 2 9 2 7" xfId="36471" xr:uid="{00000000-0005-0000-0000-0000868E0000}"/>
    <cellStyle name="Notas 4 2 9 3" xfId="36472" xr:uid="{00000000-0005-0000-0000-0000878E0000}"/>
    <cellStyle name="Notas 4 2 9 3 2" xfId="36473" xr:uid="{00000000-0005-0000-0000-0000888E0000}"/>
    <cellStyle name="Notas 4 2 9 3 2 2" xfId="36474" xr:uid="{00000000-0005-0000-0000-0000898E0000}"/>
    <cellStyle name="Notas 4 2 9 3 3" xfId="36475" xr:uid="{00000000-0005-0000-0000-00008A8E0000}"/>
    <cellStyle name="Notas 4 2 9 3 4" xfId="36476" xr:uid="{00000000-0005-0000-0000-00008B8E0000}"/>
    <cellStyle name="Notas 4 2 9 3 5" xfId="36477" xr:uid="{00000000-0005-0000-0000-00008C8E0000}"/>
    <cellStyle name="Notas 4 2 9 3 6" xfId="36478" xr:uid="{00000000-0005-0000-0000-00008D8E0000}"/>
    <cellStyle name="Notas 4 2 9 3 7" xfId="36479" xr:uid="{00000000-0005-0000-0000-00008E8E0000}"/>
    <cellStyle name="Notas 4 2 9 4" xfId="36480" xr:uid="{00000000-0005-0000-0000-00008F8E0000}"/>
    <cellStyle name="Notas 4 2 9 4 2" xfId="36481" xr:uid="{00000000-0005-0000-0000-0000908E0000}"/>
    <cellStyle name="Notas 4 2 9 4 2 2" xfId="36482" xr:uid="{00000000-0005-0000-0000-0000918E0000}"/>
    <cellStyle name="Notas 4 2 9 4 3" xfId="36483" xr:uid="{00000000-0005-0000-0000-0000928E0000}"/>
    <cellStyle name="Notas 4 2 9 4 4" xfId="36484" xr:uid="{00000000-0005-0000-0000-0000938E0000}"/>
    <cellStyle name="Notas 4 2 9 4 5" xfId="36485" xr:uid="{00000000-0005-0000-0000-0000948E0000}"/>
    <cellStyle name="Notas 4 2 9 4 6" xfId="36486" xr:uid="{00000000-0005-0000-0000-0000958E0000}"/>
    <cellStyle name="Notas 4 2 9 4 7" xfId="36487" xr:uid="{00000000-0005-0000-0000-0000968E0000}"/>
    <cellStyle name="Notas 4 2 9 5" xfId="36488" xr:uid="{00000000-0005-0000-0000-0000978E0000}"/>
    <cellStyle name="Notas 4 2 9 5 2" xfId="36489" xr:uid="{00000000-0005-0000-0000-0000988E0000}"/>
    <cellStyle name="Notas 4 2 9 5 3" xfId="36490" xr:uid="{00000000-0005-0000-0000-0000998E0000}"/>
    <cellStyle name="Notas 4 2 9 5 4" xfId="36491" xr:uid="{00000000-0005-0000-0000-00009A8E0000}"/>
    <cellStyle name="Notas 4 2 9 5 5" xfId="36492" xr:uid="{00000000-0005-0000-0000-00009B8E0000}"/>
    <cellStyle name="Notas 4 2 9 5 6" xfId="36493" xr:uid="{00000000-0005-0000-0000-00009C8E0000}"/>
    <cellStyle name="Notas 4 2 9 5 7" xfId="36494" xr:uid="{00000000-0005-0000-0000-00009D8E0000}"/>
    <cellStyle name="Notas 4 2 9 6" xfId="36495" xr:uid="{00000000-0005-0000-0000-00009E8E0000}"/>
    <cellStyle name="Notas 4 2 9 6 2" xfId="36496" xr:uid="{00000000-0005-0000-0000-00009F8E0000}"/>
    <cellStyle name="Notas 4 2 9 6 3" xfId="36497" xr:uid="{00000000-0005-0000-0000-0000A08E0000}"/>
    <cellStyle name="Notas 4 2 9 6 4" xfId="36498" xr:uid="{00000000-0005-0000-0000-0000A18E0000}"/>
    <cellStyle name="Notas 4 2 9 6 5" xfId="36499" xr:uid="{00000000-0005-0000-0000-0000A28E0000}"/>
    <cellStyle name="Notas 4 2 9 6 6" xfId="36500" xr:uid="{00000000-0005-0000-0000-0000A38E0000}"/>
    <cellStyle name="Notas 4 2 9 7" xfId="36501" xr:uid="{00000000-0005-0000-0000-0000A48E0000}"/>
    <cellStyle name="Notas 4 2 9 7 2" xfId="36502" xr:uid="{00000000-0005-0000-0000-0000A58E0000}"/>
    <cellStyle name="Notas 4 2 9 7 3" xfId="36503" xr:uid="{00000000-0005-0000-0000-0000A68E0000}"/>
    <cellStyle name="Notas 4 2 9 7 4" xfId="36504" xr:uid="{00000000-0005-0000-0000-0000A78E0000}"/>
    <cellStyle name="Notas 4 2 9 7 5" xfId="36505" xr:uid="{00000000-0005-0000-0000-0000A88E0000}"/>
    <cellStyle name="Notas 4 2 9 7 6" xfId="36506" xr:uid="{00000000-0005-0000-0000-0000A98E0000}"/>
    <cellStyle name="Notas 4 2 9 8" xfId="36507" xr:uid="{00000000-0005-0000-0000-0000AA8E0000}"/>
    <cellStyle name="Notas 4 2 9 8 2" xfId="36508" xr:uid="{00000000-0005-0000-0000-0000AB8E0000}"/>
    <cellStyle name="Notas 4 2 9 8 3" xfId="36509" xr:uid="{00000000-0005-0000-0000-0000AC8E0000}"/>
    <cellStyle name="Notas 4 2 9 8 4" xfId="36510" xr:uid="{00000000-0005-0000-0000-0000AD8E0000}"/>
    <cellStyle name="Notas 4 2 9 8 5" xfId="36511" xr:uid="{00000000-0005-0000-0000-0000AE8E0000}"/>
    <cellStyle name="Notas 4 2 9 8 6" xfId="36512" xr:uid="{00000000-0005-0000-0000-0000AF8E0000}"/>
    <cellStyle name="Notas 4 2 9 9" xfId="36513" xr:uid="{00000000-0005-0000-0000-0000B08E0000}"/>
    <cellStyle name="Notas 4 20" xfId="36514" xr:uid="{00000000-0005-0000-0000-0000B18E0000}"/>
    <cellStyle name="Notas 4 20 2" xfId="36515" xr:uid="{00000000-0005-0000-0000-0000B28E0000}"/>
    <cellStyle name="Notas 4 20 2 2" xfId="36516" xr:uid="{00000000-0005-0000-0000-0000B38E0000}"/>
    <cellStyle name="Notas 4 20 2 2 2" xfId="36517" xr:uid="{00000000-0005-0000-0000-0000B48E0000}"/>
    <cellStyle name="Notas 4 20 2 3" xfId="36518" xr:uid="{00000000-0005-0000-0000-0000B58E0000}"/>
    <cellStyle name="Notas 4 20 2 4" xfId="36519" xr:uid="{00000000-0005-0000-0000-0000B68E0000}"/>
    <cellStyle name="Notas 4 20 2 5" xfId="36520" xr:uid="{00000000-0005-0000-0000-0000B78E0000}"/>
    <cellStyle name="Notas 4 20 2 6" xfId="36521" xr:uid="{00000000-0005-0000-0000-0000B88E0000}"/>
    <cellStyle name="Notas 4 20 3" xfId="36522" xr:uid="{00000000-0005-0000-0000-0000B98E0000}"/>
    <cellStyle name="Notas 4 20 3 2" xfId="36523" xr:uid="{00000000-0005-0000-0000-0000BA8E0000}"/>
    <cellStyle name="Notas 4 20 4" xfId="36524" xr:uid="{00000000-0005-0000-0000-0000BB8E0000}"/>
    <cellStyle name="Notas 4 20 4 2" xfId="36525" xr:uid="{00000000-0005-0000-0000-0000BC8E0000}"/>
    <cellStyle name="Notas 4 20 5" xfId="36526" xr:uid="{00000000-0005-0000-0000-0000BD8E0000}"/>
    <cellStyle name="Notas 4 20 6" xfId="36527" xr:uid="{00000000-0005-0000-0000-0000BE8E0000}"/>
    <cellStyle name="Notas 4 21" xfId="36528" xr:uid="{00000000-0005-0000-0000-0000BF8E0000}"/>
    <cellStyle name="Notas 4 21 2" xfId="36529" xr:uid="{00000000-0005-0000-0000-0000C08E0000}"/>
    <cellStyle name="Notas 4 21 2 2" xfId="36530" xr:uid="{00000000-0005-0000-0000-0000C18E0000}"/>
    <cellStyle name="Notas 4 21 2 2 2" xfId="36531" xr:uid="{00000000-0005-0000-0000-0000C28E0000}"/>
    <cellStyle name="Notas 4 21 2 3" xfId="36532" xr:uid="{00000000-0005-0000-0000-0000C38E0000}"/>
    <cellStyle name="Notas 4 21 2 4" xfId="36533" xr:uid="{00000000-0005-0000-0000-0000C48E0000}"/>
    <cellStyle name="Notas 4 21 2 5" xfId="36534" xr:uid="{00000000-0005-0000-0000-0000C58E0000}"/>
    <cellStyle name="Notas 4 21 2 6" xfId="36535" xr:uid="{00000000-0005-0000-0000-0000C68E0000}"/>
    <cellStyle name="Notas 4 21 3" xfId="36536" xr:uid="{00000000-0005-0000-0000-0000C78E0000}"/>
    <cellStyle name="Notas 4 21 3 2" xfId="36537" xr:uid="{00000000-0005-0000-0000-0000C88E0000}"/>
    <cellStyle name="Notas 4 21 4" xfId="36538" xr:uid="{00000000-0005-0000-0000-0000C98E0000}"/>
    <cellStyle name="Notas 4 21 4 2" xfId="36539" xr:uid="{00000000-0005-0000-0000-0000CA8E0000}"/>
    <cellStyle name="Notas 4 21 5" xfId="36540" xr:uid="{00000000-0005-0000-0000-0000CB8E0000}"/>
    <cellStyle name="Notas 4 21 6" xfId="36541" xr:uid="{00000000-0005-0000-0000-0000CC8E0000}"/>
    <cellStyle name="Notas 4 22" xfId="36542" xr:uid="{00000000-0005-0000-0000-0000CD8E0000}"/>
    <cellStyle name="Notas 4 22 2" xfId="36543" xr:uid="{00000000-0005-0000-0000-0000CE8E0000}"/>
    <cellStyle name="Notas 4 22 2 2" xfId="36544" xr:uid="{00000000-0005-0000-0000-0000CF8E0000}"/>
    <cellStyle name="Notas 4 22 2 2 2" xfId="36545" xr:uid="{00000000-0005-0000-0000-0000D08E0000}"/>
    <cellStyle name="Notas 4 22 2 3" xfId="36546" xr:uid="{00000000-0005-0000-0000-0000D18E0000}"/>
    <cellStyle name="Notas 4 22 2 4" xfId="36547" xr:uid="{00000000-0005-0000-0000-0000D28E0000}"/>
    <cellStyle name="Notas 4 22 2 5" xfId="36548" xr:uid="{00000000-0005-0000-0000-0000D38E0000}"/>
    <cellStyle name="Notas 4 22 2 6" xfId="36549" xr:uid="{00000000-0005-0000-0000-0000D48E0000}"/>
    <cellStyle name="Notas 4 22 3" xfId="36550" xr:uid="{00000000-0005-0000-0000-0000D58E0000}"/>
    <cellStyle name="Notas 4 22 3 2" xfId="36551" xr:uid="{00000000-0005-0000-0000-0000D68E0000}"/>
    <cellStyle name="Notas 4 22 4" xfId="36552" xr:uid="{00000000-0005-0000-0000-0000D78E0000}"/>
    <cellStyle name="Notas 4 22 4 2" xfId="36553" xr:uid="{00000000-0005-0000-0000-0000D88E0000}"/>
    <cellStyle name="Notas 4 22 5" xfId="36554" xr:uid="{00000000-0005-0000-0000-0000D98E0000}"/>
    <cellStyle name="Notas 4 22 6" xfId="36555" xr:uid="{00000000-0005-0000-0000-0000DA8E0000}"/>
    <cellStyle name="Notas 4 23" xfId="36556" xr:uid="{00000000-0005-0000-0000-0000DB8E0000}"/>
    <cellStyle name="Notas 4 23 2" xfId="36557" xr:uid="{00000000-0005-0000-0000-0000DC8E0000}"/>
    <cellStyle name="Notas 4 23 2 2" xfId="36558" xr:uid="{00000000-0005-0000-0000-0000DD8E0000}"/>
    <cellStyle name="Notas 4 23 2 2 2" xfId="36559" xr:uid="{00000000-0005-0000-0000-0000DE8E0000}"/>
    <cellStyle name="Notas 4 23 2 3" xfId="36560" xr:uid="{00000000-0005-0000-0000-0000DF8E0000}"/>
    <cellStyle name="Notas 4 23 2 4" xfId="36561" xr:uid="{00000000-0005-0000-0000-0000E08E0000}"/>
    <cellStyle name="Notas 4 23 2 5" xfId="36562" xr:uid="{00000000-0005-0000-0000-0000E18E0000}"/>
    <cellStyle name="Notas 4 23 2 6" xfId="36563" xr:uid="{00000000-0005-0000-0000-0000E28E0000}"/>
    <cellStyle name="Notas 4 23 3" xfId="36564" xr:uid="{00000000-0005-0000-0000-0000E38E0000}"/>
    <cellStyle name="Notas 4 23 3 2" xfId="36565" xr:uid="{00000000-0005-0000-0000-0000E48E0000}"/>
    <cellStyle name="Notas 4 23 4" xfId="36566" xr:uid="{00000000-0005-0000-0000-0000E58E0000}"/>
    <cellStyle name="Notas 4 23 4 2" xfId="36567" xr:uid="{00000000-0005-0000-0000-0000E68E0000}"/>
    <cellStyle name="Notas 4 23 5" xfId="36568" xr:uid="{00000000-0005-0000-0000-0000E78E0000}"/>
    <cellStyle name="Notas 4 23 6" xfId="36569" xr:uid="{00000000-0005-0000-0000-0000E88E0000}"/>
    <cellStyle name="Notas 4 24" xfId="36570" xr:uid="{00000000-0005-0000-0000-0000E98E0000}"/>
    <cellStyle name="Notas 4 24 2" xfId="36571" xr:uid="{00000000-0005-0000-0000-0000EA8E0000}"/>
    <cellStyle name="Notas 4 24 2 2" xfId="36572" xr:uid="{00000000-0005-0000-0000-0000EB8E0000}"/>
    <cellStyle name="Notas 4 24 2 2 2" xfId="36573" xr:uid="{00000000-0005-0000-0000-0000EC8E0000}"/>
    <cellStyle name="Notas 4 24 2 3" xfId="36574" xr:uid="{00000000-0005-0000-0000-0000ED8E0000}"/>
    <cellStyle name="Notas 4 24 2 4" xfId="36575" xr:uid="{00000000-0005-0000-0000-0000EE8E0000}"/>
    <cellStyle name="Notas 4 24 2 5" xfId="36576" xr:uid="{00000000-0005-0000-0000-0000EF8E0000}"/>
    <cellStyle name="Notas 4 24 2 6" xfId="36577" xr:uid="{00000000-0005-0000-0000-0000F08E0000}"/>
    <cellStyle name="Notas 4 24 3" xfId="36578" xr:uid="{00000000-0005-0000-0000-0000F18E0000}"/>
    <cellStyle name="Notas 4 24 3 2" xfId="36579" xr:uid="{00000000-0005-0000-0000-0000F28E0000}"/>
    <cellStyle name="Notas 4 24 4" xfId="36580" xr:uid="{00000000-0005-0000-0000-0000F38E0000}"/>
    <cellStyle name="Notas 4 24 4 2" xfId="36581" xr:uid="{00000000-0005-0000-0000-0000F48E0000}"/>
    <cellStyle name="Notas 4 24 5" xfId="36582" xr:uid="{00000000-0005-0000-0000-0000F58E0000}"/>
    <cellStyle name="Notas 4 24 6" xfId="36583" xr:uid="{00000000-0005-0000-0000-0000F68E0000}"/>
    <cellStyle name="Notas 4 25" xfId="36584" xr:uid="{00000000-0005-0000-0000-0000F78E0000}"/>
    <cellStyle name="Notas 4 25 2" xfId="36585" xr:uid="{00000000-0005-0000-0000-0000F88E0000}"/>
    <cellStyle name="Notas 4 25 2 2" xfId="36586" xr:uid="{00000000-0005-0000-0000-0000F98E0000}"/>
    <cellStyle name="Notas 4 25 2 2 2" xfId="36587" xr:uid="{00000000-0005-0000-0000-0000FA8E0000}"/>
    <cellStyle name="Notas 4 25 2 3" xfId="36588" xr:uid="{00000000-0005-0000-0000-0000FB8E0000}"/>
    <cellStyle name="Notas 4 25 2 4" xfId="36589" xr:uid="{00000000-0005-0000-0000-0000FC8E0000}"/>
    <cellStyle name="Notas 4 25 2 5" xfId="36590" xr:uid="{00000000-0005-0000-0000-0000FD8E0000}"/>
    <cellStyle name="Notas 4 25 2 6" xfId="36591" xr:uid="{00000000-0005-0000-0000-0000FE8E0000}"/>
    <cellStyle name="Notas 4 25 3" xfId="36592" xr:uid="{00000000-0005-0000-0000-0000FF8E0000}"/>
    <cellStyle name="Notas 4 25 3 2" xfId="36593" xr:uid="{00000000-0005-0000-0000-0000008F0000}"/>
    <cellStyle name="Notas 4 25 4" xfId="36594" xr:uid="{00000000-0005-0000-0000-0000018F0000}"/>
    <cellStyle name="Notas 4 25 4 2" xfId="36595" xr:uid="{00000000-0005-0000-0000-0000028F0000}"/>
    <cellStyle name="Notas 4 25 5" xfId="36596" xr:uid="{00000000-0005-0000-0000-0000038F0000}"/>
    <cellStyle name="Notas 4 25 6" xfId="36597" xr:uid="{00000000-0005-0000-0000-0000048F0000}"/>
    <cellStyle name="Notas 4 26" xfId="36598" xr:uid="{00000000-0005-0000-0000-0000058F0000}"/>
    <cellStyle name="Notas 4 26 2" xfId="36599" xr:uid="{00000000-0005-0000-0000-0000068F0000}"/>
    <cellStyle name="Notas 4 26 2 2" xfId="36600" xr:uid="{00000000-0005-0000-0000-0000078F0000}"/>
    <cellStyle name="Notas 4 26 2 2 2" xfId="36601" xr:uid="{00000000-0005-0000-0000-0000088F0000}"/>
    <cellStyle name="Notas 4 26 2 3" xfId="36602" xr:uid="{00000000-0005-0000-0000-0000098F0000}"/>
    <cellStyle name="Notas 4 26 2 4" xfId="36603" xr:uid="{00000000-0005-0000-0000-00000A8F0000}"/>
    <cellStyle name="Notas 4 26 2 5" xfId="36604" xr:uid="{00000000-0005-0000-0000-00000B8F0000}"/>
    <cellStyle name="Notas 4 26 2 6" xfId="36605" xr:uid="{00000000-0005-0000-0000-00000C8F0000}"/>
    <cellStyle name="Notas 4 26 3" xfId="36606" xr:uid="{00000000-0005-0000-0000-00000D8F0000}"/>
    <cellStyle name="Notas 4 26 3 2" xfId="36607" xr:uid="{00000000-0005-0000-0000-00000E8F0000}"/>
    <cellStyle name="Notas 4 26 4" xfId="36608" xr:uid="{00000000-0005-0000-0000-00000F8F0000}"/>
    <cellStyle name="Notas 4 26 4 2" xfId="36609" xr:uid="{00000000-0005-0000-0000-0000108F0000}"/>
    <cellStyle name="Notas 4 26 5" xfId="36610" xr:uid="{00000000-0005-0000-0000-0000118F0000}"/>
    <cellStyle name="Notas 4 26 6" xfId="36611" xr:uid="{00000000-0005-0000-0000-0000128F0000}"/>
    <cellStyle name="Notas 4 27" xfId="36612" xr:uid="{00000000-0005-0000-0000-0000138F0000}"/>
    <cellStyle name="Notas 4 27 2" xfId="36613" xr:uid="{00000000-0005-0000-0000-0000148F0000}"/>
    <cellStyle name="Notas 4 27 2 2" xfId="36614" xr:uid="{00000000-0005-0000-0000-0000158F0000}"/>
    <cellStyle name="Notas 4 27 2 2 2" xfId="36615" xr:uid="{00000000-0005-0000-0000-0000168F0000}"/>
    <cellStyle name="Notas 4 27 2 3" xfId="36616" xr:uid="{00000000-0005-0000-0000-0000178F0000}"/>
    <cellStyle name="Notas 4 27 2 4" xfId="36617" xr:uid="{00000000-0005-0000-0000-0000188F0000}"/>
    <cellStyle name="Notas 4 27 2 5" xfId="36618" xr:uid="{00000000-0005-0000-0000-0000198F0000}"/>
    <cellStyle name="Notas 4 27 2 6" xfId="36619" xr:uid="{00000000-0005-0000-0000-00001A8F0000}"/>
    <cellStyle name="Notas 4 27 3" xfId="36620" xr:uid="{00000000-0005-0000-0000-00001B8F0000}"/>
    <cellStyle name="Notas 4 27 3 2" xfId="36621" xr:uid="{00000000-0005-0000-0000-00001C8F0000}"/>
    <cellStyle name="Notas 4 27 4" xfId="36622" xr:uid="{00000000-0005-0000-0000-00001D8F0000}"/>
    <cellStyle name="Notas 4 27 4 2" xfId="36623" xr:uid="{00000000-0005-0000-0000-00001E8F0000}"/>
    <cellStyle name="Notas 4 27 5" xfId="36624" xr:uid="{00000000-0005-0000-0000-00001F8F0000}"/>
    <cellStyle name="Notas 4 28" xfId="36625" xr:uid="{00000000-0005-0000-0000-0000208F0000}"/>
    <cellStyle name="Notas 4 28 2" xfId="36626" xr:uid="{00000000-0005-0000-0000-0000218F0000}"/>
    <cellStyle name="Notas 4 28 2 2" xfId="36627" xr:uid="{00000000-0005-0000-0000-0000228F0000}"/>
    <cellStyle name="Notas 4 28 2 2 2" xfId="36628" xr:uid="{00000000-0005-0000-0000-0000238F0000}"/>
    <cellStyle name="Notas 4 28 2 3" xfId="36629" xr:uid="{00000000-0005-0000-0000-0000248F0000}"/>
    <cellStyle name="Notas 4 28 2 4" xfId="36630" xr:uid="{00000000-0005-0000-0000-0000258F0000}"/>
    <cellStyle name="Notas 4 28 2 5" xfId="36631" xr:uid="{00000000-0005-0000-0000-0000268F0000}"/>
    <cellStyle name="Notas 4 28 2 6" xfId="36632" xr:uid="{00000000-0005-0000-0000-0000278F0000}"/>
    <cellStyle name="Notas 4 28 3" xfId="36633" xr:uid="{00000000-0005-0000-0000-0000288F0000}"/>
    <cellStyle name="Notas 4 28 3 2" xfId="36634" xr:uid="{00000000-0005-0000-0000-0000298F0000}"/>
    <cellStyle name="Notas 4 28 4" xfId="36635" xr:uid="{00000000-0005-0000-0000-00002A8F0000}"/>
    <cellStyle name="Notas 4 28 4 2" xfId="36636" xr:uid="{00000000-0005-0000-0000-00002B8F0000}"/>
    <cellStyle name="Notas 4 28 5" xfId="36637" xr:uid="{00000000-0005-0000-0000-00002C8F0000}"/>
    <cellStyle name="Notas 4 29" xfId="36638" xr:uid="{00000000-0005-0000-0000-00002D8F0000}"/>
    <cellStyle name="Notas 4 29 2" xfId="36639" xr:uid="{00000000-0005-0000-0000-00002E8F0000}"/>
    <cellStyle name="Notas 4 29 2 2" xfId="36640" xr:uid="{00000000-0005-0000-0000-00002F8F0000}"/>
    <cellStyle name="Notas 4 29 2 2 2" xfId="36641" xr:uid="{00000000-0005-0000-0000-0000308F0000}"/>
    <cellStyle name="Notas 4 29 2 3" xfId="36642" xr:uid="{00000000-0005-0000-0000-0000318F0000}"/>
    <cellStyle name="Notas 4 29 2 4" xfId="36643" xr:uid="{00000000-0005-0000-0000-0000328F0000}"/>
    <cellStyle name="Notas 4 29 2 5" xfId="36644" xr:uid="{00000000-0005-0000-0000-0000338F0000}"/>
    <cellStyle name="Notas 4 29 2 6" xfId="36645" xr:uid="{00000000-0005-0000-0000-0000348F0000}"/>
    <cellStyle name="Notas 4 29 3" xfId="36646" xr:uid="{00000000-0005-0000-0000-0000358F0000}"/>
    <cellStyle name="Notas 4 29 3 2" xfId="36647" xr:uid="{00000000-0005-0000-0000-0000368F0000}"/>
    <cellStyle name="Notas 4 29 4" xfId="36648" xr:uid="{00000000-0005-0000-0000-0000378F0000}"/>
    <cellStyle name="Notas 4 29 4 2" xfId="36649" xr:uid="{00000000-0005-0000-0000-0000388F0000}"/>
    <cellStyle name="Notas 4 29 5" xfId="36650" xr:uid="{00000000-0005-0000-0000-0000398F0000}"/>
    <cellStyle name="Notas 4 3" xfId="36651" xr:uid="{00000000-0005-0000-0000-00003A8F0000}"/>
    <cellStyle name="Notas 4 3 10" xfId="36652" xr:uid="{00000000-0005-0000-0000-00003B8F0000}"/>
    <cellStyle name="Notas 4 3 10 2" xfId="36653" xr:uid="{00000000-0005-0000-0000-00003C8F0000}"/>
    <cellStyle name="Notas 4 3 10 3" xfId="36654" xr:uid="{00000000-0005-0000-0000-00003D8F0000}"/>
    <cellStyle name="Notas 4 3 10 4" xfId="36655" xr:uid="{00000000-0005-0000-0000-00003E8F0000}"/>
    <cellStyle name="Notas 4 3 10 5" xfId="36656" xr:uid="{00000000-0005-0000-0000-00003F8F0000}"/>
    <cellStyle name="Notas 4 3 10 6" xfId="36657" xr:uid="{00000000-0005-0000-0000-0000408F0000}"/>
    <cellStyle name="Notas 4 3 11" xfId="36658" xr:uid="{00000000-0005-0000-0000-0000418F0000}"/>
    <cellStyle name="Notas 4 3 11 2" xfId="36659" xr:uid="{00000000-0005-0000-0000-0000428F0000}"/>
    <cellStyle name="Notas 4 3 11 3" xfId="36660" xr:uid="{00000000-0005-0000-0000-0000438F0000}"/>
    <cellStyle name="Notas 4 3 11 4" xfId="36661" xr:uid="{00000000-0005-0000-0000-0000448F0000}"/>
    <cellStyle name="Notas 4 3 11 5" xfId="36662" xr:uid="{00000000-0005-0000-0000-0000458F0000}"/>
    <cellStyle name="Notas 4 3 11 6" xfId="36663" xr:uid="{00000000-0005-0000-0000-0000468F0000}"/>
    <cellStyle name="Notas 4 3 12" xfId="36664" xr:uid="{00000000-0005-0000-0000-0000478F0000}"/>
    <cellStyle name="Notas 4 3 12 2" xfId="36665" xr:uid="{00000000-0005-0000-0000-0000488F0000}"/>
    <cellStyle name="Notas 4 3 12 3" xfId="36666" xr:uid="{00000000-0005-0000-0000-0000498F0000}"/>
    <cellStyle name="Notas 4 3 12 4" xfId="36667" xr:uid="{00000000-0005-0000-0000-00004A8F0000}"/>
    <cellStyle name="Notas 4 3 12 5" xfId="36668" xr:uid="{00000000-0005-0000-0000-00004B8F0000}"/>
    <cellStyle name="Notas 4 3 12 6" xfId="36669" xr:uid="{00000000-0005-0000-0000-00004C8F0000}"/>
    <cellStyle name="Notas 4 3 13" xfId="36670" xr:uid="{00000000-0005-0000-0000-00004D8F0000}"/>
    <cellStyle name="Notas 4 3 13 2" xfId="36671" xr:uid="{00000000-0005-0000-0000-00004E8F0000}"/>
    <cellStyle name="Notas 4 3 13 3" xfId="36672" xr:uid="{00000000-0005-0000-0000-00004F8F0000}"/>
    <cellStyle name="Notas 4 3 13 4" xfId="36673" xr:uid="{00000000-0005-0000-0000-0000508F0000}"/>
    <cellStyle name="Notas 4 3 13 5" xfId="36674" xr:uid="{00000000-0005-0000-0000-0000518F0000}"/>
    <cellStyle name="Notas 4 3 13 6" xfId="36675" xr:uid="{00000000-0005-0000-0000-0000528F0000}"/>
    <cellStyle name="Notas 4 3 14" xfId="36676" xr:uid="{00000000-0005-0000-0000-0000538F0000}"/>
    <cellStyle name="Notas 4 3 14 2" xfId="36677" xr:uid="{00000000-0005-0000-0000-0000548F0000}"/>
    <cellStyle name="Notas 4 3 14 3" xfId="36678" xr:uid="{00000000-0005-0000-0000-0000558F0000}"/>
    <cellStyle name="Notas 4 3 14 4" xfId="36679" xr:uid="{00000000-0005-0000-0000-0000568F0000}"/>
    <cellStyle name="Notas 4 3 14 5" xfId="36680" xr:uid="{00000000-0005-0000-0000-0000578F0000}"/>
    <cellStyle name="Notas 4 3 14 6" xfId="36681" xr:uid="{00000000-0005-0000-0000-0000588F0000}"/>
    <cellStyle name="Notas 4 3 15" xfId="36682" xr:uid="{00000000-0005-0000-0000-0000598F0000}"/>
    <cellStyle name="Notas 4 3 15 2" xfId="36683" xr:uid="{00000000-0005-0000-0000-00005A8F0000}"/>
    <cellStyle name="Notas 4 3 15 3" xfId="36684" xr:uid="{00000000-0005-0000-0000-00005B8F0000}"/>
    <cellStyle name="Notas 4 3 15 4" xfId="36685" xr:uid="{00000000-0005-0000-0000-00005C8F0000}"/>
    <cellStyle name="Notas 4 3 15 5" xfId="36686" xr:uid="{00000000-0005-0000-0000-00005D8F0000}"/>
    <cellStyle name="Notas 4 3 15 6" xfId="36687" xr:uid="{00000000-0005-0000-0000-00005E8F0000}"/>
    <cellStyle name="Notas 4 3 16" xfId="36688" xr:uid="{00000000-0005-0000-0000-00005F8F0000}"/>
    <cellStyle name="Notas 4 3 17" xfId="36689" xr:uid="{00000000-0005-0000-0000-0000608F0000}"/>
    <cellStyle name="Notas 4 3 18" xfId="36690" xr:uid="{00000000-0005-0000-0000-0000618F0000}"/>
    <cellStyle name="Notas 4 3 19" xfId="36691" xr:uid="{00000000-0005-0000-0000-0000628F0000}"/>
    <cellStyle name="Notas 4 3 2" xfId="36692" xr:uid="{00000000-0005-0000-0000-0000638F0000}"/>
    <cellStyle name="Notas 4 3 2 10" xfId="36693" xr:uid="{00000000-0005-0000-0000-0000648F0000}"/>
    <cellStyle name="Notas 4 3 2 10 2" xfId="36694" xr:uid="{00000000-0005-0000-0000-0000658F0000}"/>
    <cellStyle name="Notas 4 3 2 10 3" xfId="36695" xr:uid="{00000000-0005-0000-0000-0000668F0000}"/>
    <cellStyle name="Notas 4 3 2 10 4" xfId="36696" xr:uid="{00000000-0005-0000-0000-0000678F0000}"/>
    <cellStyle name="Notas 4 3 2 10 5" xfId="36697" xr:uid="{00000000-0005-0000-0000-0000688F0000}"/>
    <cellStyle name="Notas 4 3 2 10 6" xfId="36698" xr:uid="{00000000-0005-0000-0000-0000698F0000}"/>
    <cellStyle name="Notas 4 3 2 11" xfId="36699" xr:uid="{00000000-0005-0000-0000-00006A8F0000}"/>
    <cellStyle name="Notas 4 3 2 11 2" xfId="36700" xr:uid="{00000000-0005-0000-0000-00006B8F0000}"/>
    <cellStyle name="Notas 4 3 2 11 3" xfId="36701" xr:uid="{00000000-0005-0000-0000-00006C8F0000}"/>
    <cellStyle name="Notas 4 3 2 11 4" xfId="36702" xr:uid="{00000000-0005-0000-0000-00006D8F0000}"/>
    <cellStyle name="Notas 4 3 2 11 5" xfId="36703" xr:uid="{00000000-0005-0000-0000-00006E8F0000}"/>
    <cellStyle name="Notas 4 3 2 11 6" xfId="36704" xr:uid="{00000000-0005-0000-0000-00006F8F0000}"/>
    <cellStyle name="Notas 4 3 2 12" xfId="36705" xr:uid="{00000000-0005-0000-0000-0000708F0000}"/>
    <cellStyle name="Notas 4 3 2 12 2" xfId="36706" xr:uid="{00000000-0005-0000-0000-0000718F0000}"/>
    <cellStyle name="Notas 4 3 2 12 3" xfId="36707" xr:uid="{00000000-0005-0000-0000-0000728F0000}"/>
    <cellStyle name="Notas 4 3 2 12 4" xfId="36708" xr:uid="{00000000-0005-0000-0000-0000738F0000}"/>
    <cellStyle name="Notas 4 3 2 12 5" xfId="36709" xr:uid="{00000000-0005-0000-0000-0000748F0000}"/>
    <cellStyle name="Notas 4 3 2 12 6" xfId="36710" xr:uid="{00000000-0005-0000-0000-0000758F0000}"/>
    <cellStyle name="Notas 4 3 2 13" xfId="36711" xr:uid="{00000000-0005-0000-0000-0000768F0000}"/>
    <cellStyle name="Notas 4 3 2 13 2" xfId="36712" xr:uid="{00000000-0005-0000-0000-0000778F0000}"/>
    <cellStyle name="Notas 4 3 2 13 3" xfId="36713" xr:uid="{00000000-0005-0000-0000-0000788F0000}"/>
    <cellStyle name="Notas 4 3 2 13 4" xfId="36714" xr:uid="{00000000-0005-0000-0000-0000798F0000}"/>
    <cellStyle name="Notas 4 3 2 13 5" xfId="36715" xr:uid="{00000000-0005-0000-0000-00007A8F0000}"/>
    <cellStyle name="Notas 4 3 2 13 6" xfId="36716" xr:uid="{00000000-0005-0000-0000-00007B8F0000}"/>
    <cellStyle name="Notas 4 3 2 14" xfId="36717" xr:uid="{00000000-0005-0000-0000-00007C8F0000}"/>
    <cellStyle name="Notas 4 3 2 14 2" xfId="36718" xr:uid="{00000000-0005-0000-0000-00007D8F0000}"/>
    <cellStyle name="Notas 4 3 2 14 3" xfId="36719" xr:uid="{00000000-0005-0000-0000-00007E8F0000}"/>
    <cellStyle name="Notas 4 3 2 14 4" xfId="36720" xr:uid="{00000000-0005-0000-0000-00007F8F0000}"/>
    <cellStyle name="Notas 4 3 2 14 5" xfId="36721" xr:uid="{00000000-0005-0000-0000-0000808F0000}"/>
    <cellStyle name="Notas 4 3 2 14 6" xfId="36722" xr:uid="{00000000-0005-0000-0000-0000818F0000}"/>
    <cellStyle name="Notas 4 3 2 15" xfId="36723" xr:uid="{00000000-0005-0000-0000-0000828F0000}"/>
    <cellStyle name="Notas 4 3 2 16" xfId="36724" xr:uid="{00000000-0005-0000-0000-0000838F0000}"/>
    <cellStyle name="Notas 4 3 2 17" xfId="36725" xr:uid="{00000000-0005-0000-0000-0000848F0000}"/>
    <cellStyle name="Notas 4 3 2 18" xfId="36726" xr:uid="{00000000-0005-0000-0000-0000858F0000}"/>
    <cellStyle name="Notas 4 3 2 19" xfId="36727" xr:uid="{00000000-0005-0000-0000-0000868F0000}"/>
    <cellStyle name="Notas 4 3 2 2" xfId="36728" xr:uid="{00000000-0005-0000-0000-0000878F0000}"/>
    <cellStyle name="Notas 4 3 2 2 10" xfId="36729" xr:uid="{00000000-0005-0000-0000-0000888F0000}"/>
    <cellStyle name="Notas 4 3 2 2 10 2" xfId="36730" xr:uid="{00000000-0005-0000-0000-0000898F0000}"/>
    <cellStyle name="Notas 4 3 2 2 10 3" xfId="36731" xr:uid="{00000000-0005-0000-0000-00008A8F0000}"/>
    <cellStyle name="Notas 4 3 2 2 10 4" xfId="36732" xr:uid="{00000000-0005-0000-0000-00008B8F0000}"/>
    <cellStyle name="Notas 4 3 2 2 10 5" xfId="36733" xr:uid="{00000000-0005-0000-0000-00008C8F0000}"/>
    <cellStyle name="Notas 4 3 2 2 10 6" xfId="36734" xr:uid="{00000000-0005-0000-0000-00008D8F0000}"/>
    <cellStyle name="Notas 4 3 2 2 11" xfId="36735" xr:uid="{00000000-0005-0000-0000-00008E8F0000}"/>
    <cellStyle name="Notas 4 3 2 2 11 2" xfId="36736" xr:uid="{00000000-0005-0000-0000-00008F8F0000}"/>
    <cellStyle name="Notas 4 3 2 2 11 3" xfId="36737" xr:uid="{00000000-0005-0000-0000-0000908F0000}"/>
    <cellStyle name="Notas 4 3 2 2 11 4" xfId="36738" xr:uid="{00000000-0005-0000-0000-0000918F0000}"/>
    <cellStyle name="Notas 4 3 2 2 11 5" xfId="36739" xr:uid="{00000000-0005-0000-0000-0000928F0000}"/>
    <cellStyle name="Notas 4 3 2 2 11 6" xfId="36740" xr:uid="{00000000-0005-0000-0000-0000938F0000}"/>
    <cellStyle name="Notas 4 3 2 2 12" xfId="36741" xr:uid="{00000000-0005-0000-0000-0000948F0000}"/>
    <cellStyle name="Notas 4 3 2 2 12 2" xfId="36742" xr:uid="{00000000-0005-0000-0000-0000958F0000}"/>
    <cellStyle name="Notas 4 3 2 2 12 3" xfId="36743" xr:uid="{00000000-0005-0000-0000-0000968F0000}"/>
    <cellStyle name="Notas 4 3 2 2 12 4" xfId="36744" xr:uid="{00000000-0005-0000-0000-0000978F0000}"/>
    <cellStyle name="Notas 4 3 2 2 12 5" xfId="36745" xr:uid="{00000000-0005-0000-0000-0000988F0000}"/>
    <cellStyle name="Notas 4 3 2 2 12 6" xfId="36746" xr:uid="{00000000-0005-0000-0000-0000998F0000}"/>
    <cellStyle name="Notas 4 3 2 2 13" xfId="36747" xr:uid="{00000000-0005-0000-0000-00009A8F0000}"/>
    <cellStyle name="Notas 4 3 2 2 13 2" xfId="36748" xr:uid="{00000000-0005-0000-0000-00009B8F0000}"/>
    <cellStyle name="Notas 4 3 2 2 13 3" xfId="36749" xr:uid="{00000000-0005-0000-0000-00009C8F0000}"/>
    <cellStyle name="Notas 4 3 2 2 13 4" xfId="36750" xr:uid="{00000000-0005-0000-0000-00009D8F0000}"/>
    <cellStyle name="Notas 4 3 2 2 13 5" xfId="36751" xr:uid="{00000000-0005-0000-0000-00009E8F0000}"/>
    <cellStyle name="Notas 4 3 2 2 13 6" xfId="36752" xr:uid="{00000000-0005-0000-0000-00009F8F0000}"/>
    <cellStyle name="Notas 4 3 2 2 14" xfId="36753" xr:uid="{00000000-0005-0000-0000-0000A08F0000}"/>
    <cellStyle name="Notas 4 3 2 2 14 2" xfId="36754" xr:uid="{00000000-0005-0000-0000-0000A18F0000}"/>
    <cellStyle name="Notas 4 3 2 2 14 3" xfId="36755" xr:uid="{00000000-0005-0000-0000-0000A28F0000}"/>
    <cellStyle name="Notas 4 3 2 2 14 4" xfId="36756" xr:uid="{00000000-0005-0000-0000-0000A38F0000}"/>
    <cellStyle name="Notas 4 3 2 2 14 5" xfId="36757" xr:uid="{00000000-0005-0000-0000-0000A48F0000}"/>
    <cellStyle name="Notas 4 3 2 2 14 6" xfId="36758" xr:uid="{00000000-0005-0000-0000-0000A58F0000}"/>
    <cellStyle name="Notas 4 3 2 2 15" xfId="36759" xr:uid="{00000000-0005-0000-0000-0000A68F0000}"/>
    <cellStyle name="Notas 4 3 2 2 16" xfId="36760" xr:uid="{00000000-0005-0000-0000-0000A78F0000}"/>
    <cellStyle name="Notas 4 3 2 2 17" xfId="36761" xr:uid="{00000000-0005-0000-0000-0000A88F0000}"/>
    <cellStyle name="Notas 4 3 2 2 18" xfId="36762" xr:uid="{00000000-0005-0000-0000-0000A98F0000}"/>
    <cellStyle name="Notas 4 3 2 2 19" xfId="36763" xr:uid="{00000000-0005-0000-0000-0000AA8F0000}"/>
    <cellStyle name="Notas 4 3 2 2 2" xfId="36764" xr:uid="{00000000-0005-0000-0000-0000AB8F0000}"/>
    <cellStyle name="Notas 4 3 2 2 2 10" xfId="36765" xr:uid="{00000000-0005-0000-0000-0000AC8F0000}"/>
    <cellStyle name="Notas 4 3 2 2 2 11" xfId="36766" xr:uid="{00000000-0005-0000-0000-0000AD8F0000}"/>
    <cellStyle name="Notas 4 3 2 2 2 12" xfId="36767" xr:uid="{00000000-0005-0000-0000-0000AE8F0000}"/>
    <cellStyle name="Notas 4 3 2 2 2 13" xfId="36768" xr:uid="{00000000-0005-0000-0000-0000AF8F0000}"/>
    <cellStyle name="Notas 4 3 2 2 2 14" xfId="36769" xr:uid="{00000000-0005-0000-0000-0000B08F0000}"/>
    <cellStyle name="Notas 4 3 2 2 2 15" xfId="36770" xr:uid="{00000000-0005-0000-0000-0000B18F0000}"/>
    <cellStyle name="Notas 4 3 2 2 2 2" xfId="36771" xr:uid="{00000000-0005-0000-0000-0000B28F0000}"/>
    <cellStyle name="Notas 4 3 2 2 2 2 10" xfId="36772" xr:uid="{00000000-0005-0000-0000-0000B38F0000}"/>
    <cellStyle name="Notas 4 3 2 2 2 2 11" xfId="36773" xr:uid="{00000000-0005-0000-0000-0000B48F0000}"/>
    <cellStyle name="Notas 4 3 2 2 2 2 12" xfId="36774" xr:uid="{00000000-0005-0000-0000-0000B58F0000}"/>
    <cellStyle name="Notas 4 3 2 2 2 2 13" xfId="36775" xr:uid="{00000000-0005-0000-0000-0000B68F0000}"/>
    <cellStyle name="Notas 4 3 2 2 2 2 2" xfId="36776" xr:uid="{00000000-0005-0000-0000-0000B78F0000}"/>
    <cellStyle name="Notas 4 3 2 2 2 2 2 2" xfId="36777" xr:uid="{00000000-0005-0000-0000-0000B88F0000}"/>
    <cellStyle name="Notas 4 3 2 2 2 2 2 3" xfId="36778" xr:uid="{00000000-0005-0000-0000-0000B98F0000}"/>
    <cellStyle name="Notas 4 3 2 2 2 2 2 4" xfId="36779" xr:uid="{00000000-0005-0000-0000-0000BA8F0000}"/>
    <cellStyle name="Notas 4 3 2 2 2 2 2 5" xfId="36780" xr:uid="{00000000-0005-0000-0000-0000BB8F0000}"/>
    <cellStyle name="Notas 4 3 2 2 2 2 2 6" xfId="36781" xr:uid="{00000000-0005-0000-0000-0000BC8F0000}"/>
    <cellStyle name="Notas 4 3 2 2 2 2 3" xfId="36782" xr:uid="{00000000-0005-0000-0000-0000BD8F0000}"/>
    <cellStyle name="Notas 4 3 2 2 2 2 3 2" xfId="36783" xr:uid="{00000000-0005-0000-0000-0000BE8F0000}"/>
    <cellStyle name="Notas 4 3 2 2 2 2 3 3" xfId="36784" xr:uid="{00000000-0005-0000-0000-0000BF8F0000}"/>
    <cellStyle name="Notas 4 3 2 2 2 2 3 4" xfId="36785" xr:uid="{00000000-0005-0000-0000-0000C08F0000}"/>
    <cellStyle name="Notas 4 3 2 2 2 2 3 5" xfId="36786" xr:uid="{00000000-0005-0000-0000-0000C18F0000}"/>
    <cellStyle name="Notas 4 3 2 2 2 2 3 6" xfId="36787" xr:uid="{00000000-0005-0000-0000-0000C28F0000}"/>
    <cellStyle name="Notas 4 3 2 2 2 2 4" xfId="36788" xr:uid="{00000000-0005-0000-0000-0000C38F0000}"/>
    <cellStyle name="Notas 4 3 2 2 2 2 4 2" xfId="36789" xr:uid="{00000000-0005-0000-0000-0000C48F0000}"/>
    <cellStyle name="Notas 4 3 2 2 2 2 4 3" xfId="36790" xr:uid="{00000000-0005-0000-0000-0000C58F0000}"/>
    <cellStyle name="Notas 4 3 2 2 2 2 4 4" xfId="36791" xr:uid="{00000000-0005-0000-0000-0000C68F0000}"/>
    <cellStyle name="Notas 4 3 2 2 2 2 4 5" xfId="36792" xr:uid="{00000000-0005-0000-0000-0000C78F0000}"/>
    <cellStyle name="Notas 4 3 2 2 2 2 4 6" xfId="36793" xr:uid="{00000000-0005-0000-0000-0000C88F0000}"/>
    <cellStyle name="Notas 4 3 2 2 2 2 5" xfId="36794" xr:uid="{00000000-0005-0000-0000-0000C98F0000}"/>
    <cellStyle name="Notas 4 3 2 2 2 2 5 2" xfId="36795" xr:uid="{00000000-0005-0000-0000-0000CA8F0000}"/>
    <cellStyle name="Notas 4 3 2 2 2 2 5 3" xfId="36796" xr:uid="{00000000-0005-0000-0000-0000CB8F0000}"/>
    <cellStyle name="Notas 4 3 2 2 2 2 5 4" xfId="36797" xr:uid="{00000000-0005-0000-0000-0000CC8F0000}"/>
    <cellStyle name="Notas 4 3 2 2 2 2 5 5" xfId="36798" xr:uid="{00000000-0005-0000-0000-0000CD8F0000}"/>
    <cellStyle name="Notas 4 3 2 2 2 2 5 6" xfId="36799" xr:uid="{00000000-0005-0000-0000-0000CE8F0000}"/>
    <cellStyle name="Notas 4 3 2 2 2 2 6" xfId="36800" xr:uid="{00000000-0005-0000-0000-0000CF8F0000}"/>
    <cellStyle name="Notas 4 3 2 2 2 2 6 2" xfId="36801" xr:uid="{00000000-0005-0000-0000-0000D08F0000}"/>
    <cellStyle name="Notas 4 3 2 2 2 2 6 3" xfId="36802" xr:uid="{00000000-0005-0000-0000-0000D18F0000}"/>
    <cellStyle name="Notas 4 3 2 2 2 2 6 4" xfId="36803" xr:uid="{00000000-0005-0000-0000-0000D28F0000}"/>
    <cellStyle name="Notas 4 3 2 2 2 2 6 5" xfId="36804" xr:uid="{00000000-0005-0000-0000-0000D38F0000}"/>
    <cellStyle name="Notas 4 3 2 2 2 2 6 6" xfId="36805" xr:uid="{00000000-0005-0000-0000-0000D48F0000}"/>
    <cellStyle name="Notas 4 3 2 2 2 2 7" xfId="36806" xr:uid="{00000000-0005-0000-0000-0000D58F0000}"/>
    <cellStyle name="Notas 4 3 2 2 2 2 7 2" xfId="36807" xr:uid="{00000000-0005-0000-0000-0000D68F0000}"/>
    <cellStyle name="Notas 4 3 2 2 2 2 7 3" xfId="36808" xr:uid="{00000000-0005-0000-0000-0000D78F0000}"/>
    <cellStyle name="Notas 4 3 2 2 2 2 7 4" xfId="36809" xr:uid="{00000000-0005-0000-0000-0000D88F0000}"/>
    <cellStyle name="Notas 4 3 2 2 2 2 7 5" xfId="36810" xr:uid="{00000000-0005-0000-0000-0000D98F0000}"/>
    <cellStyle name="Notas 4 3 2 2 2 2 7 6" xfId="36811" xr:uid="{00000000-0005-0000-0000-0000DA8F0000}"/>
    <cellStyle name="Notas 4 3 2 2 2 2 8" xfId="36812" xr:uid="{00000000-0005-0000-0000-0000DB8F0000}"/>
    <cellStyle name="Notas 4 3 2 2 2 2 8 2" xfId="36813" xr:uid="{00000000-0005-0000-0000-0000DC8F0000}"/>
    <cellStyle name="Notas 4 3 2 2 2 2 8 3" xfId="36814" xr:uid="{00000000-0005-0000-0000-0000DD8F0000}"/>
    <cellStyle name="Notas 4 3 2 2 2 2 8 4" xfId="36815" xr:uid="{00000000-0005-0000-0000-0000DE8F0000}"/>
    <cellStyle name="Notas 4 3 2 2 2 2 8 5" xfId="36816" xr:uid="{00000000-0005-0000-0000-0000DF8F0000}"/>
    <cellStyle name="Notas 4 3 2 2 2 2 8 6" xfId="36817" xr:uid="{00000000-0005-0000-0000-0000E08F0000}"/>
    <cellStyle name="Notas 4 3 2 2 2 2 9" xfId="36818" xr:uid="{00000000-0005-0000-0000-0000E18F0000}"/>
    <cellStyle name="Notas 4 3 2 2 2 3" xfId="36819" xr:uid="{00000000-0005-0000-0000-0000E28F0000}"/>
    <cellStyle name="Notas 4 3 2 2 2 3 2" xfId="36820" xr:uid="{00000000-0005-0000-0000-0000E38F0000}"/>
    <cellStyle name="Notas 4 3 2 2 2 3 3" xfId="36821" xr:uid="{00000000-0005-0000-0000-0000E48F0000}"/>
    <cellStyle name="Notas 4 3 2 2 2 3 4" xfId="36822" xr:uid="{00000000-0005-0000-0000-0000E58F0000}"/>
    <cellStyle name="Notas 4 3 2 2 2 3 5" xfId="36823" xr:uid="{00000000-0005-0000-0000-0000E68F0000}"/>
    <cellStyle name="Notas 4 3 2 2 2 3 6" xfId="36824" xr:uid="{00000000-0005-0000-0000-0000E78F0000}"/>
    <cellStyle name="Notas 4 3 2 2 2 4" xfId="36825" xr:uid="{00000000-0005-0000-0000-0000E88F0000}"/>
    <cellStyle name="Notas 4 3 2 2 2 4 2" xfId="36826" xr:uid="{00000000-0005-0000-0000-0000E98F0000}"/>
    <cellStyle name="Notas 4 3 2 2 2 4 3" xfId="36827" xr:uid="{00000000-0005-0000-0000-0000EA8F0000}"/>
    <cellStyle name="Notas 4 3 2 2 2 4 4" xfId="36828" xr:uid="{00000000-0005-0000-0000-0000EB8F0000}"/>
    <cellStyle name="Notas 4 3 2 2 2 4 5" xfId="36829" xr:uid="{00000000-0005-0000-0000-0000EC8F0000}"/>
    <cellStyle name="Notas 4 3 2 2 2 4 6" xfId="36830" xr:uid="{00000000-0005-0000-0000-0000ED8F0000}"/>
    <cellStyle name="Notas 4 3 2 2 2 5" xfId="36831" xr:uid="{00000000-0005-0000-0000-0000EE8F0000}"/>
    <cellStyle name="Notas 4 3 2 2 2 5 2" xfId="36832" xr:uid="{00000000-0005-0000-0000-0000EF8F0000}"/>
    <cellStyle name="Notas 4 3 2 2 2 5 3" xfId="36833" xr:uid="{00000000-0005-0000-0000-0000F08F0000}"/>
    <cellStyle name="Notas 4 3 2 2 2 5 4" xfId="36834" xr:uid="{00000000-0005-0000-0000-0000F18F0000}"/>
    <cellStyle name="Notas 4 3 2 2 2 5 5" xfId="36835" xr:uid="{00000000-0005-0000-0000-0000F28F0000}"/>
    <cellStyle name="Notas 4 3 2 2 2 5 6" xfId="36836" xr:uid="{00000000-0005-0000-0000-0000F38F0000}"/>
    <cellStyle name="Notas 4 3 2 2 2 6" xfId="36837" xr:uid="{00000000-0005-0000-0000-0000F48F0000}"/>
    <cellStyle name="Notas 4 3 2 2 2 6 2" xfId="36838" xr:uid="{00000000-0005-0000-0000-0000F58F0000}"/>
    <cellStyle name="Notas 4 3 2 2 2 6 3" xfId="36839" xr:uid="{00000000-0005-0000-0000-0000F68F0000}"/>
    <cellStyle name="Notas 4 3 2 2 2 6 4" xfId="36840" xr:uid="{00000000-0005-0000-0000-0000F78F0000}"/>
    <cellStyle name="Notas 4 3 2 2 2 6 5" xfId="36841" xr:uid="{00000000-0005-0000-0000-0000F88F0000}"/>
    <cellStyle name="Notas 4 3 2 2 2 6 6" xfId="36842" xr:uid="{00000000-0005-0000-0000-0000F98F0000}"/>
    <cellStyle name="Notas 4 3 2 2 2 7" xfId="36843" xr:uid="{00000000-0005-0000-0000-0000FA8F0000}"/>
    <cellStyle name="Notas 4 3 2 2 2 7 2" xfId="36844" xr:uid="{00000000-0005-0000-0000-0000FB8F0000}"/>
    <cellStyle name="Notas 4 3 2 2 2 7 3" xfId="36845" xr:uid="{00000000-0005-0000-0000-0000FC8F0000}"/>
    <cellStyle name="Notas 4 3 2 2 2 7 4" xfId="36846" xr:uid="{00000000-0005-0000-0000-0000FD8F0000}"/>
    <cellStyle name="Notas 4 3 2 2 2 7 5" xfId="36847" xr:uid="{00000000-0005-0000-0000-0000FE8F0000}"/>
    <cellStyle name="Notas 4 3 2 2 2 7 6" xfId="36848" xr:uid="{00000000-0005-0000-0000-0000FF8F0000}"/>
    <cellStyle name="Notas 4 3 2 2 2 8" xfId="36849" xr:uid="{00000000-0005-0000-0000-000000900000}"/>
    <cellStyle name="Notas 4 3 2 2 2 8 2" xfId="36850" xr:uid="{00000000-0005-0000-0000-000001900000}"/>
    <cellStyle name="Notas 4 3 2 2 2 8 3" xfId="36851" xr:uid="{00000000-0005-0000-0000-000002900000}"/>
    <cellStyle name="Notas 4 3 2 2 2 8 4" xfId="36852" xr:uid="{00000000-0005-0000-0000-000003900000}"/>
    <cellStyle name="Notas 4 3 2 2 2 8 5" xfId="36853" xr:uid="{00000000-0005-0000-0000-000004900000}"/>
    <cellStyle name="Notas 4 3 2 2 2 8 6" xfId="36854" xr:uid="{00000000-0005-0000-0000-000005900000}"/>
    <cellStyle name="Notas 4 3 2 2 2 9" xfId="36855" xr:uid="{00000000-0005-0000-0000-000006900000}"/>
    <cellStyle name="Notas 4 3 2 2 2 9 2" xfId="36856" xr:uid="{00000000-0005-0000-0000-000007900000}"/>
    <cellStyle name="Notas 4 3 2 2 2 9 3" xfId="36857" xr:uid="{00000000-0005-0000-0000-000008900000}"/>
    <cellStyle name="Notas 4 3 2 2 2 9 4" xfId="36858" xr:uid="{00000000-0005-0000-0000-000009900000}"/>
    <cellStyle name="Notas 4 3 2 2 2 9 5" xfId="36859" xr:uid="{00000000-0005-0000-0000-00000A900000}"/>
    <cellStyle name="Notas 4 3 2 2 2 9 6" xfId="36860" xr:uid="{00000000-0005-0000-0000-00000B900000}"/>
    <cellStyle name="Notas 4 3 2 2 20" xfId="36861" xr:uid="{00000000-0005-0000-0000-00000C900000}"/>
    <cellStyle name="Notas 4 3 2 2 3" xfId="36862" xr:uid="{00000000-0005-0000-0000-00000D900000}"/>
    <cellStyle name="Notas 4 3 2 2 3 10" xfId="36863" xr:uid="{00000000-0005-0000-0000-00000E900000}"/>
    <cellStyle name="Notas 4 3 2 2 3 11" xfId="36864" xr:uid="{00000000-0005-0000-0000-00000F900000}"/>
    <cellStyle name="Notas 4 3 2 2 3 12" xfId="36865" xr:uid="{00000000-0005-0000-0000-000010900000}"/>
    <cellStyle name="Notas 4 3 2 2 3 13" xfId="36866" xr:uid="{00000000-0005-0000-0000-000011900000}"/>
    <cellStyle name="Notas 4 3 2 2 3 14" xfId="36867" xr:uid="{00000000-0005-0000-0000-000012900000}"/>
    <cellStyle name="Notas 4 3 2 2 3 2" xfId="36868" xr:uid="{00000000-0005-0000-0000-000013900000}"/>
    <cellStyle name="Notas 4 3 2 2 3 2 2" xfId="36869" xr:uid="{00000000-0005-0000-0000-000014900000}"/>
    <cellStyle name="Notas 4 3 2 2 3 2 3" xfId="36870" xr:uid="{00000000-0005-0000-0000-000015900000}"/>
    <cellStyle name="Notas 4 3 2 2 3 2 4" xfId="36871" xr:uid="{00000000-0005-0000-0000-000016900000}"/>
    <cellStyle name="Notas 4 3 2 2 3 2 5" xfId="36872" xr:uid="{00000000-0005-0000-0000-000017900000}"/>
    <cellStyle name="Notas 4 3 2 2 3 2 6" xfId="36873" xr:uid="{00000000-0005-0000-0000-000018900000}"/>
    <cellStyle name="Notas 4 3 2 2 3 3" xfId="36874" xr:uid="{00000000-0005-0000-0000-000019900000}"/>
    <cellStyle name="Notas 4 3 2 2 3 3 2" xfId="36875" xr:uid="{00000000-0005-0000-0000-00001A900000}"/>
    <cellStyle name="Notas 4 3 2 2 3 3 3" xfId="36876" xr:uid="{00000000-0005-0000-0000-00001B900000}"/>
    <cellStyle name="Notas 4 3 2 2 3 3 4" xfId="36877" xr:uid="{00000000-0005-0000-0000-00001C900000}"/>
    <cellStyle name="Notas 4 3 2 2 3 3 5" xfId="36878" xr:uid="{00000000-0005-0000-0000-00001D900000}"/>
    <cellStyle name="Notas 4 3 2 2 3 3 6" xfId="36879" xr:uid="{00000000-0005-0000-0000-00001E900000}"/>
    <cellStyle name="Notas 4 3 2 2 3 4" xfId="36880" xr:uid="{00000000-0005-0000-0000-00001F900000}"/>
    <cellStyle name="Notas 4 3 2 2 3 4 2" xfId="36881" xr:uid="{00000000-0005-0000-0000-000020900000}"/>
    <cellStyle name="Notas 4 3 2 2 3 4 3" xfId="36882" xr:uid="{00000000-0005-0000-0000-000021900000}"/>
    <cellStyle name="Notas 4 3 2 2 3 4 4" xfId="36883" xr:uid="{00000000-0005-0000-0000-000022900000}"/>
    <cellStyle name="Notas 4 3 2 2 3 4 5" xfId="36884" xr:uid="{00000000-0005-0000-0000-000023900000}"/>
    <cellStyle name="Notas 4 3 2 2 3 4 6" xfId="36885" xr:uid="{00000000-0005-0000-0000-000024900000}"/>
    <cellStyle name="Notas 4 3 2 2 3 5" xfId="36886" xr:uid="{00000000-0005-0000-0000-000025900000}"/>
    <cellStyle name="Notas 4 3 2 2 3 5 2" xfId="36887" xr:uid="{00000000-0005-0000-0000-000026900000}"/>
    <cellStyle name="Notas 4 3 2 2 3 5 3" xfId="36888" xr:uid="{00000000-0005-0000-0000-000027900000}"/>
    <cellStyle name="Notas 4 3 2 2 3 5 4" xfId="36889" xr:uid="{00000000-0005-0000-0000-000028900000}"/>
    <cellStyle name="Notas 4 3 2 2 3 5 5" xfId="36890" xr:uid="{00000000-0005-0000-0000-000029900000}"/>
    <cellStyle name="Notas 4 3 2 2 3 5 6" xfId="36891" xr:uid="{00000000-0005-0000-0000-00002A900000}"/>
    <cellStyle name="Notas 4 3 2 2 3 6" xfId="36892" xr:uid="{00000000-0005-0000-0000-00002B900000}"/>
    <cellStyle name="Notas 4 3 2 2 3 6 2" xfId="36893" xr:uid="{00000000-0005-0000-0000-00002C900000}"/>
    <cellStyle name="Notas 4 3 2 2 3 6 3" xfId="36894" xr:uid="{00000000-0005-0000-0000-00002D900000}"/>
    <cellStyle name="Notas 4 3 2 2 3 6 4" xfId="36895" xr:uid="{00000000-0005-0000-0000-00002E900000}"/>
    <cellStyle name="Notas 4 3 2 2 3 6 5" xfId="36896" xr:uid="{00000000-0005-0000-0000-00002F900000}"/>
    <cellStyle name="Notas 4 3 2 2 3 6 6" xfId="36897" xr:uid="{00000000-0005-0000-0000-000030900000}"/>
    <cellStyle name="Notas 4 3 2 2 3 7" xfId="36898" xr:uid="{00000000-0005-0000-0000-000031900000}"/>
    <cellStyle name="Notas 4 3 2 2 3 7 2" xfId="36899" xr:uid="{00000000-0005-0000-0000-000032900000}"/>
    <cellStyle name="Notas 4 3 2 2 3 7 3" xfId="36900" xr:uid="{00000000-0005-0000-0000-000033900000}"/>
    <cellStyle name="Notas 4 3 2 2 3 7 4" xfId="36901" xr:uid="{00000000-0005-0000-0000-000034900000}"/>
    <cellStyle name="Notas 4 3 2 2 3 7 5" xfId="36902" xr:uid="{00000000-0005-0000-0000-000035900000}"/>
    <cellStyle name="Notas 4 3 2 2 3 7 6" xfId="36903" xr:uid="{00000000-0005-0000-0000-000036900000}"/>
    <cellStyle name="Notas 4 3 2 2 3 8" xfId="36904" xr:uid="{00000000-0005-0000-0000-000037900000}"/>
    <cellStyle name="Notas 4 3 2 2 3 8 2" xfId="36905" xr:uid="{00000000-0005-0000-0000-000038900000}"/>
    <cellStyle name="Notas 4 3 2 2 3 8 3" xfId="36906" xr:uid="{00000000-0005-0000-0000-000039900000}"/>
    <cellStyle name="Notas 4 3 2 2 3 8 4" xfId="36907" xr:uid="{00000000-0005-0000-0000-00003A900000}"/>
    <cellStyle name="Notas 4 3 2 2 3 8 5" xfId="36908" xr:uid="{00000000-0005-0000-0000-00003B900000}"/>
    <cellStyle name="Notas 4 3 2 2 3 8 6" xfId="36909" xr:uid="{00000000-0005-0000-0000-00003C900000}"/>
    <cellStyle name="Notas 4 3 2 2 3 9" xfId="36910" xr:uid="{00000000-0005-0000-0000-00003D900000}"/>
    <cellStyle name="Notas 4 3 2 2 4" xfId="36911" xr:uid="{00000000-0005-0000-0000-00003E900000}"/>
    <cellStyle name="Notas 4 3 2 2 4 10" xfId="36912" xr:uid="{00000000-0005-0000-0000-00003F900000}"/>
    <cellStyle name="Notas 4 3 2 2 4 11" xfId="36913" xr:uid="{00000000-0005-0000-0000-000040900000}"/>
    <cellStyle name="Notas 4 3 2 2 4 12" xfId="36914" xr:uid="{00000000-0005-0000-0000-000041900000}"/>
    <cellStyle name="Notas 4 3 2 2 4 13" xfId="36915" xr:uid="{00000000-0005-0000-0000-000042900000}"/>
    <cellStyle name="Notas 4 3 2 2 4 2" xfId="36916" xr:uid="{00000000-0005-0000-0000-000043900000}"/>
    <cellStyle name="Notas 4 3 2 2 4 2 2" xfId="36917" xr:uid="{00000000-0005-0000-0000-000044900000}"/>
    <cellStyle name="Notas 4 3 2 2 4 2 3" xfId="36918" xr:uid="{00000000-0005-0000-0000-000045900000}"/>
    <cellStyle name="Notas 4 3 2 2 4 2 4" xfId="36919" xr:uid="{00000000-0005-0000-0000-000046900000}"/>
    <cellStyle name="Notas 4 3 2 2 4 2 5" xfId="36920" xr:uid="{00000000-0005-0000-0000-000047900000}"/>
    <cellStyle name="Notas 4 3 2 2 4 2 6" xfId="36921" xr:uid="{00000000-0005-0000-0000-000048900000}"/>
    <cellStyle name="Notas 4 3 2 2 4 3" xfId="36922" xr:uid="{00000000-0005-0000-0000-000049900000}"/>
    <cellStyle name="Notas 4 3 2 2 4 3 2" xfId="36923" xr:uid="{00000000-0005-0000-0000-00004A900000}"/>
    <cellStyle name="Notas 4 3 2 2 4 3 3" xfId="36924" xr:uid="{00000000-0005-0000-0000-00004B900000}"/>
    <cellStyle name="Notas 4 3 2 2 4 3 4" xfId="36925" xr:uid="{00000000-0005-0000-0000-00004C900000}"/>
    <cellStyle name="Notas 4 3 2 2 4 3 5" xfId="36926" xr:uid="{00000000-0005-0000-0000-00004D900000}"/>
    <cellStyle name="Notas 4 3 2 2 4 3 6" xfId="36927" xr:uid="{00000000-0005-0000-0000-00004E900000}"/>
    <cellStyle name="Notas 4 3 2 2 4 4" xfId="36928" xr:uid="{00000000-0005-0000-0000-00004F900000}"/>
    <cellStyle name="Notas 4 3 2 2 4 4 2" xfId="36929" xr:uid="{00000000-0005-0000-0000-000050900000}"/>
    <cellStyle name="Notas 4 3 2 2 4 4 3" xfId="36930" xr:uid="{00000000-0005-0000-0000-000051900000}"/>
    <cellStyle name="Notas 4 3 2 2 4 4 4" xfId="36931" xr:uid="{00000000-0005-0000-0000-000052900000}"/>
    <cellStyle name="Notas 4 3 2 2 4 4 5" xfId="36932" xr:uid="{00000000-0005-0000-0000-000053900000}"/>
    <cellStyle name="Notas 4 3 2 2 4 4 6" xfId="36933" xr:uid="{00000000-0005-0000-0000-000054900000}"/>
    <cellStyle name="Notas 4 3 2 2 4 5" xfId="36934" xr:uid="{00000000-0005-0000-0000-000055900000}"/>
    <cellStyle name="Notas 4 3 2 2 4 5 2" xfId="36935" xr:uid="{00000000-0005-0000-0000-000056900000}"/>
    <cellStyle name="Notas 4 3 2 2 4 5 3" xfId="36936" xr:uid="{00000000-0005-0000-0000-000057900000}"/>
    <cellStyle name="Notas 4 3 2 2 4 5 4" xfId="36937" xr:uid="{00000000-0005-0000-0000-000058900000}"/>
    <cellStyle name="Notas 4 3 2 2 4 5 5" xfId="36938" xr:uid="{00000000-0005-0000-0000-000059900000}"/>
    <cellStyle name="Notas 4 3 2 2 4 5 6" xfId="36939" xr:uid="{00000000-0005-0000-0000-00005A900000}"/>
    <cellStyle name="Notas 4 3 2 2 4 6" xfId="36940" xr:uid="{00000000-0005-0000-0000-00005B900000}"/>
    <cellStyle name="Notas 4 3 2 2 4 6 2" xfId="36941" xr:uid="{00000000-0005-0000-0000-00005C900000}"/>
    <cellStyle name="Notas 4 3 2 2 4 6 3" xfId="36942" xr:uid="{00000000-0005-0000-0000-00005D900000}"/>
    <cellStyle name="Notas 4 3 2 2 4 6 4" xfId="36943" xr:uid="{00000000-0005-0000-0000-00005E900000}"/>
    <cellStyle name="Notas 4 3 2 2 4 6 5" xfId="36944" xr:uid="{00000000-0005-0000-0000-00005F900000}"/>
    <cellStyle name="Notas 4 3 2 2 4 6 6" xfId="36945" xr:uid="{00000000-0005-0000-0000-000060900000}"/>
    <cellStyle name="Notas 4 3 2 2 4 7" xfId="36946" xr:uid="{00000000-0005-0000-0000-000061900000}"/>
    <cellStyle name="Notas 4 3 2 2 4 7 2" xfId="36947" xr:uid="{00000000-0005-0000-0000-000062900000}"/>
    <cellStyle name="Notas 4 3 2 2 4 7 3" xfId="36948" xr:uid="{00000000-0005-0000-0000-000063900000}"/>
    <cellStyle name="Notas 4 3 2 2 4 7 4" xfId="36949" xr:uid="{00000000-0005-0000-0000-000064900000}"/>
    <cellStyle name="Notas 4 3 2 2 4 7 5" xfId="36950" xr:uid="{00000000-0005-0000-0000-000065900000}"/>
    <cellStyle name="Notas 4 3 2 2 4 7 6" xfId="36951" xr:uid="{00000000-0005-0000-0000-000066900000}"/>
    <cellStyle name="Notas 4 3 2 2 4 8" xfId="36952" xr:uid="{00000000-0005-0000-0000-000067900000}"/>
    <cellStyle name="Notas 4 3 2 2 4 8 2" xfId="36953" xr:uid="{00000000-0005-0000-0000-000068900000}"/>
    <cellStyle name="Notas 4 3 2 2 4 8 3" xfId="36954" xr:uid="{00000000-0005-0000-0000-000069900000}"/>
    <cellStyle name="Notas 4 3 2 2 4 8 4" xfId="36955" xr:uid="{00000000-0005-0000-0000-00006A900000}"/>
    <cellStyle name="Notas 4 3 2 2 4 8 5" xfId="36956" xr:uid="{00000000-0005-0000-0000-00006B900000}"/>
    <cellStyle name="Notas 4 3 2 2 4 8 6" xfId="36957" xr:uid="{00000000-0005-0000-0000-00006C900000}"/>
    <cellStyle name="Notas 4 3 2 2 4 9" xfId="36958" xr:uid="{00000000-0005-0000-0000-00006D900000}"/>
    <cellStyle name="Notas 4 3 2 2 5" xfId="36959" xr:uid="{00000000-0005-0000-0000-00006E900000}"/>
    <cellStyle name="Notas 4 3 2 2 5 10" xfId="36960" xr:uid="{00000000-0005-0000-0000-00006F900000}"/>
    <cellStyle name="Notas 4 3 2 2 5 11" xfId="36961" xr:uid="{00000000-0005-0000-0000-000070900000}"/>
    <cellStyle name="Notas 4 3 2 2 5 12" xfId="36962" xr:uid="{00000000-0005-0000-0000-000071900000}"/>
    <cellStyle name="Notas 4 3 2 2 5 13" xfId="36963" xr:uid="{00000000-0005-0000-0000-000072900000}"/>
    <cellStyle name="Notas 4 3 2 2 5 2" xfId="36964" xr:uid="{00000000-0005-0000-0000-000073900000}"/>
    <cellStyle name="Notas 4 3 2 2 5 2 2" xfId="36965" xr:uid="{00000000-0005-0000-0000-000074900000}"/>
    <cellStyle name="Notas 4 3 2 2 5 2 3" xfId="36966" xr:uid="{00000000-0005-0000-0000-000075900000}"/>
    <cellStyle name="Notas 4 3 2 2 5 2 4" xfId="36967" xr:uid="{00000000-0005-0000-0000-000076900000}"/>
    <cellStyle name="Notas 4 3 2 2 5 2 5" xfId="36968" xr:uid="{00000000-0005-0000-0000-000077900000}"/>
    <cellStyle name="Notas 4 3 2 2 5 2 6" xfId="36969" xr:uid="{00000000-0005-0000-0000-000078900000}"/>
    <cellStyle name="Notas 4 3 2 2 5 3" xfId="36970" xr:uid="{00000000-0005-0000-0000-000079900000}"/>
    <cellStyle name="Notas 4 3 2 2 5 3 2" xfId="36971" xr:uid="{00000000-0005-0000-0000-00007A900000}"/>
    <cellStyle name="Notas 4 3 2 2 5 3 3" xfId="36972" xr:uid="{00000000-0005-0000-0000-00007B900000}"/>
    <cellStyle name="Notas 4 3 2 2 5 3 4" xfId="36973" xr:uid="{00000000-0005-0000-0000-00007C900000}"/>
    <cellStyle name="Notas 4 3 2 2 5 3 5" xfId="36974" xr:uid="{00000000-0005-0000-0000-00007D900000}"/>
    <cellStyle name="Notas 4 3 2 2 5 3 6" xfId="36975" xr:uid="{00000000-0005-0000-0000-00007E900000}"/>
    <cellStyle name="Notas 4 3 2 2 5 4" xfId="36976" xr:uid="{00000000-0005-0000-0000-00007F900000}"/>
    <cellStyle name="Notas 4 3 2 2 5 4 2" xfId="36977" xr:uid="{00000000-0005-0000-0000-000080900000}"/>
    <cellStyle name="Notas 4 3 2 2 5 4 3" xfId="36978" xr:uid="{00000000-0005-0000-0000-000081900000}"/>
    <cellStyle name="Notas 4 3 2 2 5 4 4" xfId="36979" xr:uid="{00000000-0005-0000-0000-000082900000}"/>
    <cellStyle name="Notas 4 3 2 2 5 4 5" xfId="36980" xr:uid="{00000000-0005-0000-0000-000083900000}"/>
    <cellStyle name="Notas 4 3 2 2 5 4 6" xfId="36981" xr:uid="{00000000-0005-0000-0000-000084900000}"/>
    <cellStyle name="Notas 4 3 2 2 5 5" xfId="36982" xr:uid="{00000000-0005-0000-0000-000085900000}"/>
    <cellStyle name="Notas 4 3 2 2 5 5 2" xfId="36983" xr:uid="{00000000-0005-0000-0000-000086900000}"/>
    <cellStyle name="Notas 4 3 2 2 5 5 3" xfId="36984" xr:uid="{00000000-0005-0000-0000-000087900000}"/>
    <cellStyle name="Notas 4 3 2 2 5 5 4" xfId="36985" xr:uid="{00000000-0005-0000-0000-000088900000}"/>
    <cellStyle name="Notas 4 3 2 2 5 5 5" xfId="36986" xr:uid="{00000000-0005-0000-0000-000089900000}"/>
    <cellStyle name="Notas 4 3 2 2 5 5 6" xfId="36987" xr:uid="{00000000-0005-0000-0000-00008A900000}"/>
    <cellStyle name="Notas 4 3 2 2 5 6" xfId="36988" xr:uid="{00000000-0005-0000-0000-00008B900000}"/>
    <cellStyle name="Notas 4 3 2 2 5 6 2" xfId="36989" xr:uid="{00000000-0005-0000-0000-00008C900000}"/>
    <cellStyle name="Notas 4 3 2 2 5 6 3" xfId="36990" xr:uid="{00000000-0005-0000-0000-00008D900000}"/>
    <cellStyle name="Notas 4 3 2 2 5 6 4" xfId="36991" xr:uid="{00000000-0005-0000-0000-00008E900000}"/>
    <cellStyle name="Notas 4 3 2 2 5 6 5" xfId="36992" xr:uid="{00000000-0005-0000-0000-00008F900000}"/>
    <cellStyle name="Notas 4 3 2 2 5 6 6" xfId="36993" xr:uid="{00000000-0005-0000-0000-000090900000}"/>
    <cellStyle name="Notas 4 3 2 2 5 7" xfId="36994" xr:uid="{00000000-0005-0000-0000-000091900000}"/>
    <cellStyle name="Notas 4 3 2 2 5 7 2" xfId="36995" xr:uid="{00000000-0005-0000-0000-000092900000}"/>
    <cellStyle name="Notas 4 3 2 2 5 7 3" xfId="36996" xr:uid="{00000000-0005-0000-0000-000093900000}"/>
    <cellStyle name="Notas 4 3 2 2 5 7 4" xfId="36997" xr:uid="{00000000-0005-0000-0000-000094900000}"/>
    <cellStyle name="Notas 4 3 2 2 5 7 5" xfId="36998" xr:uid="{00000000-0005-0000-0000-000095900000}"/>
    <cellStyle name="Notas 4 3 2 2 5 7 6" xfId="36999" xr:uid="{00000000-0005-0000-0000-000096900000}"/>
    <cellStyle name="Notas 4 3 2 2 5 8" xfId="37000" xr:uid="{00000000-0005-0000-0000-000097900000}"/>
    <cellStyle name="Notas 4 3 2 2 5 8 2" xfId="37001" xr:uid="{00000000-0005-0000-0000-000098900000}"/>
    <cellStyle name="Notas 4 3 2 2 5 8 3" xfId="37002" xr:uid="{00000000-0005-0000-0000-000099900000}"/>
    <cellStyle name="Notas 4 3 2 2 5 8 4" xfId="37003" xr:uid="{00000000-0005-0000-0000-00009A900000}"/>
    <cellStyle name="Notas 4 3 2 2 5 8 5" xfId="37004" xr:uid="{00000000-0005-0000-0000-00009B900000}"/>
    <cellStyle name="Notas 4 3 2 2 5 8 6" xfId="37005" xr:uid="{00000000-0005-0000-0000-00009C900000}"/>
    <cellStyle name="Notas 4 3 2 2 5 9" xfId="37006" xr:uid="{00000000-0005-0000-0000-00009D900000}"/>
    <cellStyle name="Notas 4 3 2 2 6" xfId="37007" xr:uid="{00000000-0005-0000-0000-00009E900000}"/>
    <cellStyle name="Notas 4 3 2 2 6 10" xfId="37008" xr:uid="{00000000-0005-0000-0000-00009F900000}"/>
    <cellStyle name="Notas 4 3 2 2 6 11" xfId="37009" xr:uid="{00000000-0005-0000-0000-0000A0900000}"/>
    <cellStyle name="Notas 4 3 2 2 6 12" xfId="37010" xr:uid="{00000000-0005-0000-0000-0000A1900000}"/>
    <cellStyle name="Notas 4 3 2 2 6 13" xfId="37011" xr:uid="{00000000-0005-0000-0000-0000A2900000}"/>
    <cellStyle name="Notas 4 3 2 2 6 2" xfId="37012" xr:uid="{00000000-0005-0000-0000-0000A3900000}"/>
    <cellStyle name="Notas 4 3 2 2 6 2 2" xfId="37013" xr:uid="{00000000-0005-0000-0000-0000A4900000}"/>
    <cellStyle name="Notas 4 3 2 2 6 2 3" xfId="37014" xr:uid="{00000000-0005-0000-0000-0000A5900000}"/>
    <cellStyle name="Notas 4 3 2 2 6 2 4" xfId="37015" xr:uid="{00000000-0005-0000-0000-0000A6900000}"/>
    <cellStyle name="Notas 4 3 2 2 6 2 5" xfId="37016" xr:uid="{00000000-0005-0000-0000-0000A7900000}"/>
    <cellStyle name="Notas 4 3 2 2 6 2 6" xfId="37017" xr:uid="{00000000-0005-0000-0000-0000A8900000}"/>
    <cellStyle name="Notas 4 3 2 2 6 3" xfId="37018" xr:uid="{00000000-0005-0000-0000-0000A9900000}"/>
    <cellStyle name="Notas 4 3 2 2 6 3 2" xfId="37019" xr:uid="{00000000-0005-0000-0000-0000AA900000}"/>
    <cellStyle name="Notas 4 3 2 2 6 3 3" xfId="37020" xr:uid="{00000000-0005-0000-0000-0000AB900000}"/>
    <cellStyle name="Notas 4 3 2 2 6 3 4" xfId="37021" xr:uid="{00000000-0005-0000-0000-0000AC900000}"/>
    <cellStyle name="Notas 4 3 2 2 6 3 5" xfId="37022" xr:uid="{00000000-0005-0000-0000-0000AD900000}"/>
    <cellStyle name="Notas 4 3 2 2 6 3 6" xfId="37023" xr:uid="{00000000-0005-0000-0000-0000AE900000}"/>
    <cellStyle name="Notas 4 3 2 2 6 4" xfId="37024" xr:uid="{00000000-0005-0000-0000-0000AF900000}"/>
    <cellStyle name="Notas 4 3 2 2 6 4 2" xfId="37025" xr:uid="{00000000-0005-0000-0000-0000B0900000}"/>
    <cellStyle name="Notas 4 3 2 2 6 4 3" xfId="37026" xr:uid="{00000000-0005-0000-0000-0000B1900000}"/>
    <cellStyle name="Notas 4 3 2 2 6 4 4" xfId="37027" xr:uid="{00000000-0005-0000-0000-0000B2900000}"/>
    <cellStyle name="Notas 4 3 2 2 6 4 5" xfId="37028" xr:uid="{00000000-0005-0000-0000-0000B3900000}"/>
    <cellStyle name="Notas 4 3 2 2 6 4 6" xfId="37029" xr:uid="{00000000-0005-0000-0000-0000B4900000}"/>
    <cellStyle name="Notas 4 3 2 2 6 5" xfId="37030" xr:uid="{00000000-0005-0000-0000-0000B5900000}"/>
    <cellStyle name="Notas 4 3 2 2 6 5 2" xfId="37031" xr:uid="{00000000-0005-0000-0000-0000B6900000}"/>
    <cellStyle name="Notas 4 3 2 2 6 5 3" xfId="37032" xr:uid="{00000000-0005-0000-0000-0000B7900000}"/>
    <cellStyle name="Notas 4 3 2 2 6 5 4" xfId="37033" xr:uid="{00000000-0005-0000-0000-0000B8900000}"/>
    <cellStyle name="Notas 4 3 2 2 6 5 5" xfId="37034" xr:uid="{00000000-0005-0000-0000-0000B9900000}"/>
    <cellStyle name="Notas 4 3 2 2 6 5 6" xfId="37035" xr:uid="{00000000-0005-0000-0000-0000BA900000}"/>
    <cellStyle name="Notas 4 3 2 2 6 6" xfId="37036" xr:uid="{00000000-0005-0000-0000-0000BB900000}"/>
    <cellStyle name="Notas 4 3 2 2 6 6 2" xfId="37037" xr:uid="{00000000-0005-0000-0000-0000BC900000}"/>
    <cellStyle name="Notas 4 3 2 2 6 6 3" xfId="37038" xr:uid="{00000000-0005-0000-0000-0000BD900000}"/>
    <cellStyle name="Notas 4 3 2 2 6 6 4" xfId="37039" xr:uid="{00000000-0005-0000-0000-0000BE900000}"/>
    <cellStyle name="Notas 4 3 2 2 6 6 5" xfId="37040" xr:uid="{00000000-0005-0000-0000-0000BF900000}"/>
    <cellStyle name="Notas 4 3 2 2 6 6 6" xfId="37041" xr:uid="{00000000-0005-0000-0000-0000C0900000}"/>
    <cellStyle name="Notas 4 3 2 2 6 7" xfId="37042" xr:uid="{00000000-0005-0000-0000-0000C1900000}"/>
    <cellStyle name="Notas 4 3 2 2 6 7 2" xfId="37043" xr:uid="{00000000-0005-0000-0000-0000C2900000}"/>
    <cellStyle name="Notas 4 3 2 2 6 7 3" xfId="37044" xr:uid="{00000000-0005-0000-0000-0000C3900000}"/>
    <cellStyle name="Notas 4 3 2 2 6 7 4" xfId="37045" xr:uid="{00000000-0005-0000-0000-0000C4900000}"/>
    <cellStyle name="Notas 4 3 2 2 6 7 5" xfId="37046" xr:uid="{00000000-0005-0000-0000-0000C5900000}"/>
    <cellStyle name="Notas 4 3 2 2 6 7 6" xfId="37047" xr:uid="{00000000-0005-0000-0000-0000C6900000}"/>
    <cellStyle name="Notas 4 3 2 2 6 8" xfId="37048" xr:uid="{00000000-0005-0000-0000-0000C7900000}"/>
    <cellStyle name="Notas 4 3 2 2 6 8 2" xfId="37049" xr:uid="{00000000-0005-0000-0000-0000C8900000}"/>
    <cellStyle name="Notas 4 3 2 2 6 8 3" xfId="37050" xr:uid="{00000000-0005-0000-0000-0000C9900000}"/>
    <cellStyle name="Notas 4 3 2 2 6 8 4" xfId="37051" xr:uid="{00000000-0005-0000-0000-0000CA900000}"/>
    <cellStyle name="Notas 4 3 2 2 6 8 5" xfId="37052" xr:uid="{00000000-0005-0000-0000-0000CB900000}"/>
    <cellStyle name="Notas 4 3 2 2 6 8 6" xfId="37053" xr:uid="{00000000-0005-0000-0000-0000CC900000}"/>
    <cellStyle name="Notas 4 3 2 2 6 9" xfId="37054" xr:uid="{00000000-0005-0000-0000-0000CD900000}"/>
    <cellStyle name="Notas 4 3 2 2 7" xfId="37055" xr:uid="{00000000-0005-0000-0000-0000CE900000}"/>
    <cellStyle name="Notas 4 3 2 2 7 10" xfId="37056" xr:uid="{00000000-0005-0000-0000-0000CF900000}"/>
    <cellStyle name="Notas 4 3 2 2 7 11" xfId="37057" xr:uid="{00000000-0005-0000-0000-0000D0900000}"/>
    <cellStyle name="Notas 4 3 2 2 7 12" xfId="37058" xr:uid="{00000000-0005-0000-0000-0000D1900000}"/>
    <cellStyle name="Notas 4 3 2 2 7 13" xfId="37059" xr:uid="{00000000-0005-0000-0000-0000D2900000}"/>
    <cellStyle name="Notas 4 3 2 2 7 2" xfId="37060" xr:uid="{00000000-0005-0000-0000-0000D3900000}"/>
    <cellStyle name="Notas 4 3 2 2 7 2 2" xfId="37061" xr:uid="{00000000-0005-0000-0000-0000D4900000}"/>
    <cellStyle name="Notas 4 3 2 2 7 2 3" xfId="37062" xr:uid="{00000000-0005-0000-0000-0000D5900000}"/>
    <cellStyle name="Notas 4 3 2 2 7 2 4" xfId="37063" xr:uid="{00000000-0005-0000-0000-0000D6900000}"/>
    <cellStyle name="Notas 4 3 2 2 7 2 5" xfId="37064" xr:uid="{00000000-0005-0000-0000-0000D7900000}"/>
    <cellStyle name="Notas 4 3 2 2 7 2 6" xfId="37065" xr:uid="{00000000-0005-0000-0000-0000D8900000}"/>
    <cellStyle name="Notas 4 3 2 2 7 3" xfId="37066" xr:uid="{00000000-0005-0000-0000-0000D9900000}"/>
    <cellStyle name="Notas 4 3 2 2 7 3 2" xfId="37067" xr:uid="{00000000-0005-0000-0000-0000DA900000}"/>
    <cellStyle name="Notas 4 3 2 2 7 3 3" xfId="37068" xr:uid="{00000000-0005-0000-0000-0000DB900000}"/>
    <cellStyle name="Notas 4 3 2 2 7 3 4" xfId="37069" xr:uid="{00000000-0005-0000-0000-0000DC900000}"/>
    <cellStyle name="Notas 4 3 2 2 7 3 5" xfId="37070" xr:uid="{00000000-0005-0000-0000-0000DD900000}"/>
    <cellStyle name="Notas 4 3 2 2 7 3 6" xfId="37071" xr:uid="{00000000-0005-0000-0000-0000DE900000}"/>
    <cellStyle name="Notas 4 3 2 2 7 4" xfId="37072" xr:uid="{00000000-0005-0000-0000-0000DF900000}"/>
    <cellStyle name="Notas 4 3 2 2 7 4 2" xfId="37073" xr:uid="{00000000-0005-0000-0000-0000E0900000}"/>
    <cellStyle name="Notas 4 3 2 2 7 4 3" xfId="37074" xr:uid="{00000000-0005-0000-0000-0000E1900000}"/>
    <cellStyle name="Notas 4 3 2 2 7 4 4" xfId="37075" xr:uid="{00000000-0005-0000-0000-0000E2900000}"/>
    <cellStyle name="Notas 4 3 2 2 7 4 5" xfId="37076" xr:uid="{00000000-0005-0000-0000-0000E3900000}"/>
    <cellStyle name="Notas 4 3 2 2 7 4 6" xfId="37077" xr:uid="{00000000-0005-0000-0000-0000E4900000}"/>
    <cellStyle name="Notas 4 3 2 2 7 5" xfId="37078" xr:uid="{00000000-0005-0000-0000-0000E5900000}"/>
    <cellStyle name="Notas 4 3 2 2 7 5 2" xfId="37079" xr:uid="{00000000-0005-0000-0000-0000E6900000}"/>
    <cellStyle name="Notas 4 3 2 2 7 5 3" xfId="37080" xr:uid="{00000000-0005-0000-0000-0000E7900000}"/>
    <cellStyle name="Notas 4 3 2 2 7 5 4" xfId="37081" xr:uid="{00000000-0005-0000-0000-0000E8900000}"/>
    <cellStyle name="Notas 4 3 2 2 7 5 5" xfId="37082" xr:uid="{00000000-0005-0000-0000-0000E9900000}"/>
    <cellStyle name="Notas 4 3 2 2 7 5 6" xfId="37083" xr:uid="{00000000-0005-0000-0000-0000EA900000}"/>
    <cellStyle name="Notas 4 3 2 2 7 6" xfId="37084" xr:uid="{00000000-0005-0000-0000-0000EB900000}"/>
    <cellStyle name="Notas 4 3 2 2 7 6 2" xfId="37085" xr:uid="{00000000-0005-0000-0000-0000EC900000}"/>
    <cellStyle name="Notas 4 3 2 2 7 6 3" xfId="37086" xr:uid="{00000000-0005-0000-0000-0000ED900000}"/>
    <cellStyle name="Notas 4 3 2 2 7 6 4" xfId="37087" xr:uid="{00000000-0005-0000-0000-0000EE900000}"/>
    <cellStyle name="Notas 4 3 2 2 7 6 5" xfId="37088" xr:uid="{00000000-0005-0000-0000-0000EF900000}"/>
    <cellStyle name="Notas 4 3 2 2 7 6 6" xfId="37089" xr:uid="{00000000-0005-0000-0000-0000F0900000}"/>
    <cellStyle name="Notas 4 3 2 2 7 7" xfId="37090" xr:uid="{00000000-0005-0000-0000-0000F1900000}"/>
    <cellStyle name="Notas 4 3 2 2 7 7 2" xfId="37091" xr:uid="{00000000-0005-0000-0000-0000F2900000}"/>
    <cellStyle name="Notas 4 3 2 2 7 7 3" xfId="37092" xr:uid="{00000000-0005-0000-0000-0000F3900000}"/>
    <cellStyle name="Notas 4 3 2 2 7 7 4" xfId="37093" xr:uid="{00000000-0005-0000-0000-0000F4900000}"/>
    <cellStyle name="Notas 4 3 2 2 7 7 5" xfId="37094" xr:uid="{00000000-0005-0000-0000-0000F5900000}"/>
    <cellStyle name="Notas 4 3 2 2 7 7 6" xfId="37095" xr:uid="{00000000-0005-0000-0000-0000F6900000}"/>
    <cellStyle name="Notas 4 3 2 2 7 8" xfId="37096" xr:uid="{00000000-0005-0000-0000-0000F7900000}"/>
    <cellStyle name="Notas 4 3 2 2 7 8 2" xfId="37097" xr:uid="{00000000-0005-0000-0000-0000F8900000}"/>
    <cellStyle name="Notas 4 3 2 2 7 8 3" xfId="37098" xr:uid="{00000000-0005-0000-0000-0000F9900000}"/>
    <cellStyle name="Notas 4 3 2 2 7 8 4" xfId="37099" xr:uid="{00000000-0005-0000-0000-0000FA900000}"/>
    <cellStyle name="Notas 4 3 2 2 7 8 5" xfId="37100" xr:uid="{00000000-0005-0000-0000-0000FB900000}"/>
    <cellStyle name="Notas 4 3 2 2 7 8 6" xfId="37101" xr:uid="{00000000-0005-0000-0000-0000FC900000}"/>
    <cellStyle name="Notas 4 3 2 2 7 9" xfId="37102" xr:uid="{00000000-0005-0000-0000-0000FD900000}"/>
    <cellStyle name="Notas 4 3 2 2 8" xfId="37103" xr:uid="{00000000-0005-0000-0000-0000FE900000}"/>
    <cellStyle name="Notas 4 3 2 2 8 2" xfId="37104" xr:uid="{00000000-0005-0000-0000-0000FF900000}"/>
    <cellStyle name="Notas 4 3 2 2 8 3" xfId="37105" xr:uid="{00000000-0005-0000-0000-000000910000}"/>
    <cellStyle name="Notas 4 3 2 2 8 4" xfId="37106" xr:uid="{00000000-0005-0000-0000-000001910000}"/>
    <cellStyle name="Notas 4 3 2 2 8 5" xfId="37107" xr:uid="{00000000-0005-0000-0000-000002910000}"/>
    <cellStyle name="Notas 4 3 2 2 8 6" xfId="37108" xr:uid="{00000000-0005-0000-0000-000003910000}"/>
    <cellStyle name="Notas 4 3 2 2 9" xfId="37109" xr:uid="{00000000-0005-0000-0000-000004910000}"/>
    <cellStyle name="Notas 4 3 2 2 9 2" xfId="37110" xr:uid="{00000000-0005-0000-0000-000005910000}"/>
    <cellStyle name="Notas 4 3 2 2 9 3" xfId="37111" xr:uid="{00000000-0005-0000-0000-000006910000}"/>
    <cellStyle name="Notas 4 3 2 2 9 4" xfId="37112" xr:uid="{00000000-0005-0000-0000-000007910000}"/>
    <cellStyle name="Notas 4 3 2 2 9 5" xfId="37113" xr:uid="{00000000-0005-0000-0000-000008910000}"/>
    <cellStyle name="Notas 4 3 2 2 9 6" xfId="37114" xr:uid="{00000000-0005-0000-0000-000009910000}"/>
    <cellStyle name="Notas 4 3 2 20" xfId="37115" xr:uid="{00000000-0005-0000-0000-00000A910000}"/>
    <cellStyle name="Notas 4 3 2 21" xfId="37116" xr:uid="{00000000-0005-0000-0000-00000B910000}"/>
    <cellStyle name="Notas 4 3 2 3" xfId="37117" xr:uid="{00000000-0005-0000-0000-00000C910000}"/>
    <cellStyle name="Notas 4 3 2 3 10" xfId="37118" xr:uid="{00000000-0005-0000-0000-00000D910000}"/>
    <cellStyle name="Notas 4 3 2 3 11" xfId="37119" xr:uid="{00000000-0005-0000-0000-00000E910000}"/>
    <cellStyle name="Notas 4 3 2 3 12" xfId="37120" xr:uid="{00000000-0005-0000-0000-00000F910000}"/>
    <cellStyle name="Notas 4 3 2 3 13" xfId="37121" xr:uid="{00000000-0005-0000-0000-000010910000}"/>
    <cellStyle name="Notas 4 3 2 3 14" xfId="37122" xr:uid="{00000000-0005-0000-0000-000011910000}"/>
    <cellStyle name="Notas 4 3 2 3 15" xfId="37123" xr:uid="{00000000-0005-0000-0000-000012910000}"/>
    <cellStyle name="Notas 4 3 2 3 2" xfId="37124" xr:uid="{00000000-0005-0000-0000-000013910000}"/>
    <cellStyle name="Notas 4 3 2 3 2 10" xfId="37125" xr:uid="{00000000-0005-0000-0000-000014910000}"/>
    <cellStyle name="Notas 4 3 2 3 2 11" xfId="37126" xr:uid="{00000000-0005-0000-0000-000015910000}"/>
    <cellStyle name="Notas 4 3 2 3 2 12" xfId="37127" xr:uid="{00000000-0005-0000-0000-000016910000}"/>
    <cellStyle name="Notas 4 3 2 3 2 13" xfId="37128" xr:uid="{00000000-0005-0000-0000-000017910000}"/>
    <cellStyle name="Notas 4 3 2 3 2 2" xfId="37129" xr:uid="{00000000-0005-0000-0000-000018910000}"/>
    <cellStyle name="Notas 4 3 2 3 2 2 2" xfId="37130" xr:uid="{00000000-0005-0000-0000-000019910000}"/>
    <cellStyle name="Notas 4 3 2 3 2 2 3" xfId="37131" xr:uid="{00000000-0005-0000-0000-00001A910000}"/>
    <cellStyle name="Notas 4 3 2 3 2 2 4" xfId="37132" xr:uid="{00000000-0005-0000-0000-00001B910000}"/>
    <cellStyle name="Notas 4 3 2 3 2 2 5" xfId="37133" xr:uid="{00000000-0005-0000-0000-00001C910000}"/>
    <cellStyle name="Notas 4 3 2 3 2 2 6" xfId="37134" xr:uid="{00000000-0005-0000-0000-00001D910000}"/>
    <cellStyle name="Notas 4 3 2 3 2 3" xfId="37135" xr:uid="{00000000-0005-0000-0000-00001E910000}"/>
    <cellStyle name="Notas 4 3 2 3 2 3 2" xfId="37136" xr:uid="{00000000-0005-0000-0000-00001F910000}"/>
    <cellStyle name="Notas 4 3 2 3 2 3 3" xfId="37137" xr:uid="{00000000-0005-0000-0000-000020910000}"/>
    <cellStyle name="Notas 4 3 2 3 2 3 4" xfId="37138" xr:uid="{00000000-0005-0000-0000-000021910000}"/>
    <cellStyle name="Notas 4 3 2 3 2 3 5" xfId="37139" xr:uid="{00000000-0005-0000-0000-000022910000}"/>
    <cellStyle name="Notas 4 3 2 3 2 3 6" xfId="37140" xr:uid="{00000000-0005-0000-0000-000023910000}"/>
    <cellStyle name="Notas 4 3 2 3 2 4" xfId="37141" xr:uid="{00000000-0005-0000-0000-000024910000}"/>
    <cellStyle name="Notas 4 3 2 3 2 4 2" xfId="37142" xr:uid="{00000000-0005-0000-0000-000025910000}"/>
    <cellStyle name="Notas 4 3 2 3 2 4 3" xfId="37143" xr:uid="{00000000-0005-0000-0000-000026910000}"/>
    <cellStyle name="Notas 4 3 2 3 2 4 4" xfId="37144" xr:uid="{00000000-0005-0000-0000-000027910000}"/>
    <cellStyle name="Notas 4 3 2 3 2 4 5" xfId="37145" xr:uid="{00000000-0005-0000-0000-000028910000}"/>
    <cellStyle name="Notas 4 3 2 3 2 4 6" xfId="37146" xr:uid="{00000000-0005-0000-0000-000029910000}"/>
    <cellStyle name="Notas 4 3 2 3 2 5" xfId="37147" xr:uid="{00000000-0005-0000-0000-00002A910000}"/>
    <cellStyle name="Notas 4 3 2 3 2 5 2" xfId="37148" xr:uid="{00000000-0005-0000-0000-00002B910000}"/>
    <cellStyle name="Notas 4 3 2 3 2 5 3" xfId="37149" xr:uid="{00000000-0005-0000-0000-00002C910000}"/>
    <cellStyle name="Notas 4 3 2 3 2 5 4" xfId="37150" xr:uid="{00000000-0005-0000-0000-00002D910000}"/>
    <cellStyle name="Notas 4 3 2 3 2 5 5" xfId="37151" xr:uid="{00000000-0005-0000-0000-00002E910000}"/>
    <cellStyle name="Notas 4 3 2 3 2 5 6" xfId="37152" xr:uid="{00000000-0005-0000-0000-00002F910000}"/>
    <cellStyle name="Notas 4 3 2 3 2 6" xfId="37153" xr:uid="{00000000-0005-0000-0000-000030910000}"/>
    <cellStyle name="Notas 4 3 2 3 2 6 2" xfId="37154" xr:uid="{00000000-0005-0000-0000-000031910000}"/>
    <cellStyle name="Notas 4 3 2 3 2 6 3" xfId="37155" xr:uid="{00000000-0005-0000-0000-000032910000}"/>
    <cellStyle name="Notas 4 3 2 3 2 6 4" xfId="37156" xr:uid="{00000000-0005-0000-0000-000033910000}"/>
    <cellStyle name="Notas 4 3 2 3 2 6 5" xfId="37157" xr:uid="{00000000-0005-0000-0000-000034910000}"/>
    <cellStyle name="Notas 4 3 2 3 2 6 6" xfId="37158" xr:uid="{00000000-0005-0000-0000-000035910000}"/>
    <cellStyle name="Notas 4 3 2 3 2 7" xfId="37159" xr:uid="{00000000-0005-0000-0000-000036910000}"/>
    <cellStyle name="Notas 4 3 2 3 2 7 2" xfId="37160" xr:uid="{00000000-0005-0000-0000-000037910000}"/>
    <cellStyle name="Notas 4 3 2 3 2 7 3" xfId="37161" xr:uid="{00000000-0005-0000-0000-000038910000}"/>
    <cellStyle name="Notas 4 3 2 3 2 7 4" xfId="37162" xr:uid="{00000000-0005-0000-0000-000039910000}"/>
    <cellStyle name="Notas 4 3 2 3 2 7 5" xfId="37163" xr:uid="{00000000-0005-0000-0000-00003A910000}"/>
    <cellStyle name="Notas 4 3 2 3 2 7 6" xfId="37164" xr:uid="{00000000-0005-0000-0000-00003B910000}"/>
    <cellStyle name="Notas 4 3 2 3 2 8" xfId="37165" xr:uid="{00000000-0005-0000-0000-00003C910000}"/>
    <cellStyle name="Notas 4 3 2 3 2 8 2" xfId="37166" xr:uid="{00000000-0005-0000-0000-00003D910000}"/>
    <cellStyle name="Notas 4 3 2 3 2 8 3" xfId="37167" xr:uid="{00000000-0005-0000-0000-00003E910000}"/>
    <cellStyle name="Notas 4 3 2 3 2 8 4" xfId="37168" xr:uid="{00000000-0005-0000-0000-00003F910000}"/>
    <cellStyle name="Notas 4 3 2 3 2 8 5" xfId="37169" xr:uid="{00000000-0005-0000-0000-000040910000}"/>
    <cellStyle name="Notas 4 3 2 3 2 8 6" xfId="37170" xr:uid="{00000000-0005-0000-0000-000041910000}"/>
    <cellStyle name="Notas 4 3 2 3 2 9" xfId="37171" xr:uid="{00000000-0005-0000-0000-000042910000}"/>
    <cellStyle name="Notas 4 3 2 3 3" xfId="37172" xr:uid="{00000000-0005-0000-0000-000043910000}"/>
    <cellStyle name="Notas 4 3 2 3 3 2" xfId="37173" xr:uid="{00000000-0005-0000-0000-000044910000}"/>
    <cellStyle name="Notas 4 3 2 3 3 3" xfId="37174" xr:uid="{00000000-0005-0000-0000-000045910000}"/>
    <cellStyle name="Notas 4 3 2 3 3 4" xfId="37175" xr:uid="{00000000-0005-0000-0000-000046910000}"/>
    <cellStyle name="Notas 4 3 2 3 3 5" xfId="37176" xr:uid="{00000000-0005-0000-0000-000047910000}"/>
    <cellStyle name="Notas 4 3 2 3 3 6" xfId="37177" xr:uid="{00000000-0005-0000-0000-000048910000}"/>
    <cellStyle name="Notas 4 3 2 3 4" xfId="37178" xr:uid="{00000000-0005-0000-0000-000049910000}"/>
    <cellStyle name="Notas 4 3 2 3 4 2" xfId="37179" xr:uid="{00000000-0005-0000-0000-00004A910000}"/>
    <cellStyle name="Notas 4 3 2 3 4 3" xfId="37180" xr:uid="{00000000-0005-0000-0000-00004B910000}"/>
    <cellStyle name="Notas 4 3 2 3 4 4" xfId="37181" xr:uid="{00000000-0005-0000-0000-00004C910000}"/>
    <cellStyle name="Notas 4 3 2 3 4 5" xfId="37182" xr:uid="{00000000-0005-0000-0000-00004D910000}"/>
    <cellStyle name="Notas 4 3 2 3 4 6" xfId="37183" xr:uid="{00000000-0005-0000-0000-00004E910000}"/>
    <cellStyle name="Notas 4 3 2 3 5" xfId="37184" xr:uid="{00000000-0005-0000-0000-00004F910000}"/>
    <cellStyle name="Notas 4 3 2 3 5 2" xfId="37185" xr:uid="{00000000-0005-0000-0000-000050910000}"/>
    <cellStyle name="Notas 4 3 2 3 5 3" xfId="37186" xr:uid="{00000000-0005-0000-0000-000051910000}"/>
    <cellStyle name="Notas 4 3 2 3 5 4" xfId="37187" xr:uid="{00000000-0005-0000-0000-000052910000}"/>
    <cellStyle name="Notas 4 3 2 3 5 5" xfId="37188" xr:uid="{00000000-0005-0000-0000-000053910000}"/>
    <cellStyle name="Notas 4 3 2 3 5 6" xfId="37189" xr:uid="{00000000-0005-0000-0000-000054910000}"/>
    <cellStyle name="Notas 4 3 2 3 6" xfId="37190" xr:uid="{00000000-0005-0000-0000-000055910000}"/>
    <cellStyle name="Notas 4 3 2 3 6 2" xfId="37191" xr:uid="{00000000-0005-0000-0000-000056910000}"/>
    <cellStyle name="Notas 4 3 2 3 6 3" xfId="37192" xr:uid="{00000000-0005-0000-0000-000057910000}"/>
    <cellStyle name="Notas 4 3 2 3 6 4" xfId="37193" xr:uid="{00000000-0005-0000-0000-000058910000}"/>
    <cellStyle name="Notas 4 3 2 3 6 5" xfId="37194" xr:uid="{00000000-0005-0000-0000-000059910000}"/>
    <cellStyle name="Notas 4 3 2 3 6 6" xfId="37195" xr:uid="{00000000-0005-0000-0000-00005A910000}"/>
    <cellStyle name="Notas 4 3 2 3 7" xfId="37196" xr:uid="{00000000-0005-0000-0000-00005B910000}"/>
    <cellStyle name="Notas 4 3 2 3 7 2" xfId="37197" xr:uid="{00000000-0005-0000-0000-00005C910000}"/>
    <cellStyle name="Notas 4 3 2 3 7 3" xfId="37198" xr:uid="{00000000-0005-0000-0000-00005D910000}"/>
    <cellStyle name="Notas 4 3 2 3 7 4" xfId="37199" xr:uid="{00000000-0005-0000-0000-00005E910000}"/>
    <cellStyle name="Notas 4 3 2 3 7 5" xfId="37200" xr:uid="{00000000-0005-0000-0000-00005F910000}"/>
    <cellStyle name="Notas 4 3 2 3 7 6" xfId="37201" xr:uid="{00000000-0005-0000-0000-000060910000}"/>
    <cellStyle name="Notas 4 3 2 3 8" xfId="37202" xr:uid="{00000000-0005-0000-0000-000061910000}"/>
    <cellStyle name="Notas 4 3 2 3 8 2" xfId="37203" xr:uid="{00000000-0005-0000-0000-000062910000}"/>
    <cellStyle name="Notas 4 3 2 3 8 3" xfId="37204" xr:uid="{00000000-0005-0000-0000-000063910000}"/>
    <cellStyle name="Notas 4 3 2 3 8 4" xfId="37205" xr:uid="{00000000-0005-0000-0000-000064910000}"/>
    <cellStyle name="Notas 4 3 2 3 8 5" xfId="37206" xr:uid="{00000000-0005-0000-0000-000065910000}"/>
    <cellStyle name="Notas 4 3 2 3 8 6" xfId="37207" xr:uid="{00000000-0005-0000-0000-000066910000}"/>
    <cellStyle name="Notas 4 3 2 3 9" xfId="37208" xr:uid="{00000000-0005-0000-0000-000067910000}"/>
    <cellStyle name="Notas 4 3 2 3 9 2" xfId="37209" xr:uid="{00000000-0005-0000-0000-000068910000}"/>
    <cellStyle name="Notas 4 3 2 3 9 3" xfId="37210" xr:uid="{00000000-0005-0000-0000-000069910000}"/>
    <cellStyle name="Notas 4 3 2 3 9 4" xfId="37211" xr:uid="{00000000-0005-0000-0000-00006A910000}"/>
    <cellStyle name="Notas 4 3 2 3 9 5" xfId="37212" xr:uid="{00000000-0005-0000-0000-00006B910000}"/>
    <cellStyle name="Notas 4 3 2 3 9 6" xfId="37213" xr:uid="{00000000-0005-0000-0000-00006C910000}"/>
    <cellStyle name="Notas 4 3 2 4" xfId="37214" xr:uid="{00000000-0005-0000-0000-00006D910000}"/>
    <cellStyle name="Notas 4 3 2 4 10" xfId="37215" xr:uid="{00000000-0005-0000-0000-00006E910000}"/>
    <cellStyle name="Notas 4 3 2 4 11" xfId="37216" xr:uid="{00000000-0005-0000-0000-00006F910000}"/>
    <cellStyle name="Notas 4 3 2 4 12" xfId="37217" xr:uid="{00000000-0005-0000-0000-000070910000}"/>
    <cellStyle name="Notas 4 3 2 4 13" xfId="37218" xr:uid="{00000000-0005-0000-0000-000071910000}"/>
    <cellStyle name="Notas 4 3 2 4 2" xfId="37219" xr:uid="{00000000-0005-0000-0000-000072910000}"/>
    <cellStyle name="Notas 4 3 2 4 2 2" xfId="37220" xr:uid="{00000000-0005-0000-0000-000073910000}"/>
    <cellStyle name="Notas 4 3 2 4 2 3" xfId="37221" xr:uid="{00000000-0005-0000-0000-000074910000}"/>
    <cellStyle name="Notas 4 3 2 4 2 4" xfId="37222" xr:uid="{00000000-0005-0000-0000-000075910000}"/>
    <cellStyle name="Notas 4 3 2 4 2 5" xfId="37223" xr:uid="{00000000-0005-0000-0000-000076910000}"/>
    <cellStyle name="Notas 4 3 2 4 2 6" xfId="37224" xr:uid="{00000000-0005-0000-0000-000077910000}"/>
    <cellStyle name="Notas 4 3 2 4 3" xfId="37225" xr:uid="{00000000-0005-0000-0000-000078910000}"/>
    <cellStyle name="Notas 4 3 2 4 3 2" xfId="37226" xr:uid="{00000000-0005-0000-0000-000079910000}"/>
    <cellStyle name="Notas 4 3 2 4 3 3" xfId="37227" xr:uid="{00000000-0005-0000-0000-00007A910000}"/>
    <cellStyle name="Notas 4 3 2 4 3 4" xfId="37228" xr:uid="{00000000-0005-0000-0000-00007B910000}"/>
    <cellStyle name="Notas 4 3 2 4 3 5" xfId="37229" xr:uid="{00000000-0005-0000-0000-00007C910000}"/>
    <cellStyle name="Notas 4 3 2 4 3 6" xfId="37230" xr:uid="{00000000-0005-0000-0000-00007D910000}"/>
    <cellStyle name="Notas 4 3 2 4 4" xfId="37231" xr:uid="{00000000-0005-0000-0000-00007E910000}"/>
    <cellStyle name="Notas 4 3 2 4 4 2" xfId="37232" xr:uid="{00000000-0005-0000-0000-00007F910000}"/>
    <cellStyle name="Notas 4 3 2 4 4 3" xfId="37233" xr:uid="{00000000-0005-0000-0000-000080910000}"/>
    <cellStyle name="Notas 4 3 2 4 4 4" xfId="37234" xr:uid="{00000000-0005-0000-0000-000081910000}"/>
    <cellStyle name="Notas 4 3 2 4 4 5" xfId="37235" xr:uid="{00000000-0005-0000-0000-000082910000}"/>
    <cellStyle name="Notas 4 3 2 4 4 6" xfId="37236" xr:uid="{00000000-0005-0000-0000-000083910000}"/>
    <cellStyle name="Notas 4 3 2 4 5" xfId="37237" xr:uid="{00000000-0005-0000-0000-000084910000}"/>
    <cellStyle name="Notas 4 3 2 4 5 2" xfId="37238" xr:uid="{00000000-0005-0000-0000-000085910000}"/>
    <cellStyle name="Notas 4 3 2 4 5 3" xfId="37239" xr:uid="{00000000-0005-0000-0000-000086910000}"/>
    <cellStyle name="Notas 4 3 2 4 5 4" xfId="37240" xr:uid="{00000000-0005-0000-0000-000087910000}"/>
    <cellStyle name="Notas 4 3 2 4 5 5" xfId="37241" xr:uid="{00000000-0005-0000-0000-000088910000}"/>
    <cellStyle name="Notas 4 3 2 4 5 6" xfId="37242" xr:uid="{00000000-0005-0000-0000-000089910000}"/>
    <cellStyle name="Notas 4 3 2 4 6" xfId="37243" xr:uid="{00000000-0005-0000-0000-00008A910000}"/>
    <cellStyle name="Notas 4 3 2 4 6 2" xfId="37244" xr:uid="{00000000-0005-0000-0000-00008B910000}"/>
    <cellStyle name="Notas 4 3 2 4 6 3" xfId="37245" xr:uid="{00000000-0005-0000-0000-00008C910000}"/>
    <cellStyle name="Notas 4 3 2 4 6 4" xfId="37246" xr:uid="{00000000-0005-0000-0000-00008D910000}"/>
    <cellStyle name="Notas 4 3 2 4 6 5" xfId="37247" xr:uid="{00000000-0005-0000-0000-00008E910000}"/>
    <cellStyle name="Notas 4 3 2 4 6 6" xfId="37248" xr:uid="{00000000-0005-0000-0000-00008F910000}"/>
    <cellStyle name="Notas 4 3 2 4 7" xfId="37249" xr:uid="{00000000-0005-0000-0000-000090910000}"/>
    <cellStyle name="Notas 4 3 2 4 7 2" xfId="37250" xr:uid="{00000000-0005-0000-0000-000091910000}"/>
    <cellStyle name="Notas 4 3 2 4 7 3" xfId="37251" xr:uid="{00000000-0005-0000-0000-000092910000}"/>
    <cellStyle name="Notas 4 3 2 4 7 4" xfId="37252" xr:uid="{00000000-0005-0000-0000-000093910000}"/>
    <cellStyle name="Notas 4 3 2 4 7 5" xfId="37253" xr:uid="{00000000-0005-0000-0000-000094910000}"/>
    <cellStyle name="Notas 4 3 2 4 7 6" xfId="37254" xr:uid="{00000000-0005-0000-0000-000095910000}"/>
    <cellStyle name="Notas 4 3 2 4 8" xfId="37255" xr:uid="{00000000-0005-0000-0000-000096910000}"/>
    <cellStyle name="Notas 4 3 2 4 8 2" xfId="37256" xr:uid="{00000000-0005-0000-0000-000097910000}"/>
    <cellStyle name="Notas 4 3 2 4 8 3" xfId="37257" xr:uid="{00000000-0005-0000-0000-000098910000}"/>
    <cellStyle name="Notas 4 3 2 4 8 4" xfId="37258" xr:uid="{00000000-0005-0000-0000-000099910000}"/>
    <cellStyle name="Notas 4 3 2 4 8 5" xfId="37259" xr:uid="{00000000-0005-0000-0000-00009A910000}"/>
    <cellStyle name="Notas 4 3 2 4 8 6" xfId="37260" xr:uid="{00000000-0005-0000-0000-00009B910000}"/>
    <cellStyle name="Notas 4 3 2 4 9" xfId="37261" xr:uid="{00000000-0005-0000-0000-00009C910000}"/>
    <cellStyle name="Notas 4 3 2 5" xfId="37262" xr:uid="{00000000-0005-0000-0000-00009D910000}"/>
    <cellStyle name="Notas 4 3 2 5 10" xfId="37263" xr:uid="{00000000-0005-0000-0000-00009E910000}"/>
    <cellStyle name="Notas 4 3 2 5 11" xfId="37264" xr:uid="{00000000-0005-0000-0000-00009F910000}"/>
    <cellStyle name="Notas 4 3 2 5 12" xfId="37265" xr:uid="{00000000-0005-0000-0000-0000A0910000}"/>
    <cellStyle name="Notas 4 3 2 5 13" xfId="37266" xr:uid="{00000000-0005-0000-0000-0000A1910000}"/>
    <cellStyle name="Notas 4 3 2 5 2" xfId="37267" xr:uid="{00000000-0005-0000-0000-0000A2910000}"/>
    <cellStyle name="Notas 4 3 2 5 2 2" xfId="37268" xr:uid="{00000000-0005-0000-0000-0000A3910000}"/>
    <cellStyle name="Notas 4 3 2 5 2 3" xfId="37269" xr:uid="{00000000-0005-0000-0000-0000A4910000}"/>
    <cellStyle name="Notas 4 3 2 5 2 4" xfId="37270" xr:uid="{00000000-0005-0000-0000-0000A5910000}"/>
    <cellStyle name="Notas 4 3 2 5 2 5" xfId="37271" xr:uid="{00000000-0005-0000-0000-0000A6910000}"/>
    <cellStyle name="Notas 4 3 2 5 2 6" xfId="37272" xr:uid="{00000000-0005-0000-0000-0000A7910000}"/>
    <cellStyle name="Notas 4 3 2 5 3" xfId="37273" xr:uid="{00000000-0005-0000-0000-0000A8910000}"/>
    <cellStyle name="Notas 4 3 2 5 3 2" xfId="37274" xr:uid="{00000000-0005-0000-0000-0000A9910000}"/>
    <cellStyle name="Notas 4 3 2 5 3 3" xfId="37275" xr:uid="{00000000-0005-0000-0000-0000AA910000}"/>
    <cellStyle name="Notas 4 3 2 5 3 4" xfId="37276" xr:uid="{00000000-0005-0000-0000-0000AB910000}"/>
    <cellStyle name="Notas 4 3 2 5 3 5" xfId="37277" xr:uid="{00000000-0005-0000-0000-0000AC910000}"/>
    <cellStyle name="Notas 4 3 2 5 3 6" xfId="37278" xr:uid="{00000000-0005-0000-0000-0000AD910000}"/>
    <cellStyle name="Notas 4 3 2 5 4" xfId="37279" xr:uid="{00000000-0005-0000-0000-0000AE910000}"/>
    <cellStyle name="Notas 4 3 2 5 4 2" xfId="37280" xr:uid="{00000000-0005-0000-0000-0000AF910000}"/>
    <cellStyle name="Notas 4 3 2 5 4 3" xfId="37281" xr:uid="{00000000-0005-0000-0000-0000B0910000}"/>
    <cellStyle name="Notas 4 3 2 5 4 4" xfId="37282" xr:uid="{00000000-0005-0000-0000-0000B1910000}"/>
    <cellStyle name="Notas 4 3 2 5 4 5" xfId="37283" xr:uid="{00000000-0005-0000-0000-0000B2910000}"/>
    <cellStyle name="Notas 4 3 2 5 4 6" xfId="37284" xr:uid="{00000000-0005-0000-0000-0000B3910000}"/>
    <cellStyle name="Notas 4 3 2 5 5" xfId="37285" xr:uid="{00000000-0005-0000-0000-0000B4910000}"/>
    <cellStyle name="Notas 4 3 2 5 5 2" xfId="37286" xr:uid="{00000000-0005-0000-0000-0000B5910000}"/>
    <cellStyle name="Notas 4 3 2 5 5 3" xfId="37287" xr:uid="{00000000-0005-0000-0000-0000B6910000}"/>
    <cellStyle name="Notas 4 3 2 5 5 4" xfId="37288" xr:uid="{00000000-0005-0000-0000-0000B7910000}"/>
    <cellStyle name="Notas 4 3 2 5 5 5" xfId="37289" xr:uid="{00000000-0005-0000-0000-0000B8910000}"/>
    <cellStyle name="Notas 4 3 2 5 5 6" xfId="37290" xr:uid="{00000000-0005-0000-0000-0000B9910000}"/>
    <cellStyle name="Notas 4 3 2 5 6" xfId="37291" xr:uid="{00000000-0005-0000-0000-0000BA910000}"/>
    <cellStyle name="Notas 4 3 2 5 6 2" xfId="37292" xr:uid="{00000000-0005-0000-0000-0000BB910000}"/>
    <cellStyle name="Notas 4 3 2 5 6 3" xfId="37293" xr:uid="{00000000-0005-0000-0000-0000BC910000}"/>
    <cellStyle name="Notas 4 3 2 5 6 4" xfId="37294" xr:uid="{00000000-0005-0000-0000-0000BD910000}"/>
    <cellStyle name="Notas 4 3 2 5 6 5" xfId="37295" xr:uid="{00000000-0005-0000-0000-0000BE910000}"/>
    <cellStyle name="Notas 4 3 2 5 6 6" xfId="37296" xr:uid="{00000000-0005-0000-0000-0000BF910000}"/>
    <cellStyle name="Notas 4 3 2 5 7" xfId="37297" xr:uid="{00000000-0005-0000-0000-0000C0910000}"/>
    <cellStyle name="Notas 4 3 2 5 7 2" xfId="37298" xr:uid="{00000000-0005-0000-0000-0000C1910000}"/>
    <cellStyle name="Notas 4 3 2 5 7 3" xfId="37299" xr:uid="{00000000-0005-0000-0000-0000C2910000}"/>
    <cellStyle name="Notas 4 3 2 5 7 4" xfId="37300" xr:uid="{00000000-0005-0000-0000-0000C3910000}"/>
    <cellStyle name="Notas 4 3 2 5 7 5" xfId="37301" xr:uid="{00000000-0005-0000-0000-0000C4910000}"/>
    <cellStyle name="Notas 4 3 2 5 7 6" xfId="37302" xr:uid="{00000000-0005-0000-0000-0000C5910000}"/>
    <cellStyle name="Notas 4 3 2 5 8" xfId="37303" xr:uid="{00000000-0005-0000-0000-0000C6910000}"/>
    <cellStyle name="Notas 4 3 2 5 8 2" xfId="37304" xr:uid="{00000000-0005-0000-0000-0000C7910000}"/>
    <cellStyle name="Notas 4 3 2 5 8 3" xfId="37305" xr:uid="{00000000-0005-0000-0000-0000C8910000}"/>
    <cellStyle name="Notas 4 3 2 5 8 4" xfId="37306" xr:uid="{00000000-0005-0000-0000-0000C9910000}"/>
    <cellStyle name="Notas 4 3 2 5 8 5" xfId="37307" xr:uid="{00000000-0005-0000-0000-0000CA910000}"/>
    <cellStyle name="Notas 4 3 2 5 8 6" xfId="37308" xr:uid="{00000000-0005-0000-0000-0000CB910000}"/>
    <cellStyle name="Notas 4 3 2 5 9" xfId="37309" xr:uid="{00000000-0005-0000-0000-0000CC910000}"/>
    <cellStyle name="Notas 4 3 2 6" xfId="37310" xr:uid="{00000000-0005-0000-0000-0000CD910000}"/>
    <cellStyle name="Notas 4 3 2 6 10" xfId="37311" xr:uid="{00000000-0005-0000-0000-0000CE910000}"/>
    <cellStyle name="Notas 4 3 2 6 11" xfId="37312" xr:uid="{00000000-0005-0000-0000-0000CF910000}"/>
    <cellStyle name="Notas 4 3 2 6 12" xfId="37313" xr:uid="{00000000-0005-0000-0000-0000D0910000}"/>
    <cellStyle name="Notas 4 3 2 6 13" xfId="37314" xr:uid="{00000000-0005-0000-0000-0000D1910000}"/>
    <cellStyle name="Notas 4 3 2 6 2" xfId="37315" xr:uid="{00000000-0005-0000-0000-0000D2910000}"/>
    <cellStyle name="Notas 4 3 2 6 2 2" xfId="37316" xr:uid="{00000000-0005-0000-0000-0000D3910000}"/>
    <cellStyle name="Notas 4 3 2 6 2 3" xfId="37317" xr:uid="{00000000-0005-0000-0000-0000D4910000}"/>
    <cellStyle name="Notas 4 3 2 6 2 4" xfId="37318" xr:uid="{00000000-0005-0000-0000-0000D5910000}"/>
    <cellStyle name="Notas 4 3 2 6 2 5" xfId="37319" xr:uid="{00000000-0005-0000-0000-0000D6910000}"/>
    <cellStyle name="Notas 4 3 2 6 2 6" xfId="37320" xr:uid="{00000000-0005-0000-0000-0000D7910000}"/>
    <cellStyle name="Notas 4 3 2 6 3" xfId="37321" xr:uid="{00000000-0005-0000-0000-0000D8910000}"/>
    <cellStyle name="Notas 4 3 2 6 3 2" xfId="37322" xr:uid="{00000000-0005-0000-0000-0000D9910000}"/>
    <cellStyle name="Notas 4 3 2 6 3 3" xfId="37323" xr:uid="{00000000-0005-0000-0000-0000DA910000}"/>
    <cellStyle name="Notas 4 3 2 6 3 4" xfId="37324" xr:uid="{00000000-0005-0000-0000-0000DB910000}"/>
    <cellStyle name="Notas 4 3 2 6 3 5" xfId="37325" xr:uid="{00000000-0005-0000-0000-0000DC910000}"/>
    <cellStyle name="Notas 4 3 2 6 3 6" xfId="37326" xr:uid="{00000000-0005-0000-0000-0000DD910000}"/>
    <cellStyle name="Notas 4 3 2 6 4" xfId="37327" xr:uid="{00000000-0005-0000-0000-0000DE910000}"/>
    <cellStyle name="Notas 4 3 2 6 4 2" xfId="37328" xr:uid="{00000000-0005-0000-0000-0000DF910000}"/>
    <cellStyle name="Notas 4 3 2 6 4 3" xfId="37329" xr:uid="{00000000-0005-0000-0000-0000E0910000}"/>
    <cellStyle name="Notas 4 3 2 6 4 4" xfId="37330" xr:uid="{00000000-0005-0000-0000-0000E1910000}"/>
    <cellStyle name="Notas 4 3 2 6 4 5" xfId="37331" xr:uid="{00000000-0005-0000-0000-0000E2910000}"/>
    <cellStyle name="Notas 4 3 2 6 4 6" xfId="37332" xr:uid="{00000000-0005-0000-0000-0000E3910000}"/>
    <cellStyle name="Notas 4 3 2 6 5" xfId="37333" xr:uid="{00000000-0005-0000-0000-0000E4910000}"/>
    <cellStyle name="Notas 4 3 2 6 5 2" xfId="37334" xr:uid="{00000000-0005-0000-0000-0000E5910000}"/>
    <cellStyle name="Notas 4 3 2 6 5 3" xfId="37335" xr:uid="{00000000-0005-0000-0000-0000E6910000}"/>
    <cellStyle name="Notas 4 3 2 6 5 4" xfId="37336" xr:uid="{00000000-0005-0000-0000-0000E7910000}"/>
    <cellStyle name="Notas 4 3 2 6 5 5" xfId="37337" xr:uid="{00000000-0005-0000-0000-0000E8910000}"/>
    <cellStyle name="Notas 4 3 2 6 5 6" xfId="37338" xr:uid="{00000000-0005-0000-0000-0000E9910000}"/>
    <cellStyle name="Notas 4 3 2 6 6" xfId="37339" xr:uid="{00000000-0005-0000-0000-0000EA910000}"/>
    <cellStyle name="Notas 4 3 2 6 6 2" xfId="37340" xr:uid="{00000000-0005-0000-0000-0000EB910000}"/>
    <cellStyle name="Notas 4 3 2 6 6 3" xfId="37341" xr:uid="{00000000-0005-0000-0000-0000EC910000}"/>
    <cellStyle name="Notas 4 3 2 6 6 4" xfId="37342" xr:uid="{00000000-0005-0000-0000-0000ED910000}"/>
    <cellStyle name="Notas 4 3 2 6 6 5" xfId="37343" xr:uid="{00000000-0005-0000-0000-0000EE910000}"/>
    <cellStyle name="Notas 4 3 2 6 6 6" xfId="37344" xr:uid="{00000000-0005-0000-0000-0000EF910000}"/>
    <cellStyle name="Notas 4 3 2 6 7" xfId="37345" xr:uid="{00000000-0005-0000-0000-0000F0910000}"/>
    <cellStyle name="Notas 4 3 2 6 7 2" xfId="37346" xr:uid="{00000000-0005-0000-0000-0000F1910000}"/>
    <cellStyle name="Notas 4 3 2 6 7 3" xfId="37347" xr:uid="{00000000-0005-0000-0000-0000F2910000}"/>
    <cellStyle name="Notas 4 3 2 6 7 4" xfId="37348" xr:uid="{00000000-0005-0000-0000-0000F3910000}"/>
    <cellStyle name="Notas 4 3 2 6 7 5" xfId="37349" xr:uid="{00000000-0005-0000-0000-0000F4910000}"/>
    <cellStyle name="Notas 4 3 2 6 7 6" xfId="37350" xr:uid="{00000000-0005-0000-0000-0000F5910000}"/>
    <cellStyle name="Notas 4 3 2 6 8" xfId="37351" xr:uid="{00000000-0005-0000-0000-0000F6910000}"/>
    <cellStyle name="Notas 4 3 2 6 8 2" xfId="37352" xr:uid="{00000000-0005-0000-0000-0000F7910000}"/>
    <cellStyle name="Notas 4 3 2 6 8 3" xfId="37353" xr:uid="{00000000-0005-0000-0000-0000F8910000}"/>
    <cellStyle name="Notas 4 3 2 6 8 4" xfId="37354" xr:uid="{00000000-0005-0000-0000-0000F9910000}"/>
    <cellStyle name="Notas 4 3 2 6 8 5" xfId="37355" xr:uid="{00000000-0005-0000-0000-0000FA910000}"/>
    <cellStyle name="Notas 4 3 2 6 8 6" xfId="37356" xr:uid="{00000000-0005-0000-0000-0000FB910000}"/>
    <cellStyle name="Notas 4 3 2 6 9" xfId="37357" xr:uid="{00000000-0005-0000-0000-0000FC910000}"/>
    <cellStyle name="Notas 4 3 2 7" xfId="37358" xr:uid="{00000000-0005-0000-0000-0000FD910000}"/>
    <cellStyle name="Notas 4 3 2 7 10" xfId="37359" xr:uid="{00000000-0005-0000-0000-0000FE910000}"/>
    <cellStyle name="Notas 4 3 2 7 11" xfId="37360" xr:uid="{00000000-0005-0000-0000-0000FF910000}"/>
    <cellStyle name="Notas 4 3 2 7 12" xfId="37361" xr:uid="{00000000-0005-0000-0000-000000920000}"/>
    <cellStyle name="Notas 4 3 2 7 13" xfId="37362" xr:uid="{00000000-0005-0000-0000-000001920000}"/>
    <cellStyle name="Notas 4 3 2 7 2" xfId="37363" xr:uid="{00000000-0005-0000-0000-000002920000}"/>
    <cellStyle name="Notas 4 3 2 7 2 2" xfId="37364" xr:uid="{00000000-0005-0000-0000-000003920000}"/>
    <cellStyle name="Notas 4 3 2 7 2 3" xfId="37365" xr:uid="{00000000-0005-0000-0000-000004920000}"/>
    <cellStyle name="Notas 4 3 2 7 2 4" xfId="37366" xr:uid="{00000000-0005-0000-0000-000005920000}"/>
    <cellStyle name="Notas 4 3 2 7 2 5" xfId="37367" xr:uid="{00000000-0005-0000-0000-000006920000}"/>
    <cellStyle name="Notas 4 3 2 7 2 6" xfId="37368" xr:uid="{00000000-0005-0000-0000-000007920000}"/>
    <cellStyle name="Notas 4 3 2 7 3" xfId="37369" xr:uid="{00000000-0005-0000-0000-000008920000}"/>
    <cellStyle name="Notas 4 3 2 7 3 2" xfId="37370" xr:uid="{00000000-0005-0000-0000-000009920000}"/>
    <cellStyle name="Notas 4 3 2 7 3 3" xfId="37371" xr:uid="{00000000-0005-0000-0000-00000A920000}"/>
    <cellStyle name="Notas 4 3 2 7 3 4" xfId="37372" xr:uid="{00000000-0005-0000-0000-00000B920000}"/>
    <cellStyle name="Notas 4 3 2 7 3 5" xfId="37373" xr:uid="{00000000-0005-0000-0000-00000C920000}"/>
    <cellStyle name="Notas 4 3 2 7 3 6" xfId="37374" xr:uid="{00000000-0005-0000-0000-00000D920000}"/>
    <cellStyle name="Notas 4 3 2 7 4" xfId="37375" xr:uid="{00000000-0005-0000-0000-00000E920000}"/>
    <cellStyle name="Notas 4 3 2 7 4 2" xfId="37376" xr:uid="{00000000-0005-0000-0000-00000F920000}"/>
    <cellStyle name="Notas 4 3 2 7 4 3" xfId="37377" xr:uid="{00000000-0005-0000-0000-000010920000}"/>
    <cellStyle name="Notas 4 3 2 7 4 4" xfId="37378" xr:uid="{00000000-0005-0000-0000-000011920000}"/>
    <cellStyle name="Notas 4 3 2 7 4 5" xfId="37379" xr:uid="{00000000-0005-0000-0000-000012920000}"/>
    <cellStyle name="Notas 4 3 2 7 4 6" xfId="37380" xr:uid="{00000000-0005-0000-0000-000013920000}"/>
    <cellStyle name="Notas 4 3 2 7 5" xfId="37381" xr:uid="{00000000-0005-0000-0000-000014920000}"/>
    <cellStyle name="Notas 4 3 2 7 5 2" xfId="37382" xr:uid="{00000000-0005-0000-0000-000015920000}"/>
    <cellStyle name="Notas 4 3 2 7 5 3" xfId="37383" xr:uid="{00000000-0005-0000-0000-000016920000}"/>
    <cellStyle name="Notas 4 3 2 7 5 4" xfId="37384" xr:uid="{00000000-0005-0000-0000-000017920000}"/>
    <cellStyle name="Notas 4 3 2 7 5 5" xfId="37385" xr:uid="{00000000-0005-0000-0000-000018920000}"/>
    <cellStyle name="Notas 4 3 2 7 5 6" xfId="37386" xr:uid="{00000000-0005-0000-0000-000019920000}"/>
    <cellStyle name="Notas 4 3 2 7 6" xfId="37387" xr:uid="{00000000-0005-0000-0000-00001A920000}"/>
    <cellStyle name="Notas 4 3 2 7 6 2" xfId="37388" xr:uid="{00000000-0005-0000-0000-00001B920000}"/>
    <cellStyle name="Notas 4 3 2 7 6 3" xfId="37389" xr:uid="{00000000-0005-0000-0000-00001C920000}"/>
    <cellStyle name="Notas 4 3 2 7 6 4" xfId="37390" xr:uid="{00000000-0005-0000-0000-00001D920000}"/>
    <cellStyle name="Notas 4 3 2 7 6 5" xfId="37391" xr:uid="{00000000-0005-0000-0000-00001E920000}"/>
    <cellStyle name="Notas 4 3 2 7 6 6" xfId="37392" xr:uid="{00000000-0005-0000-0000-00001F920000}"/>
    <cellStyle name="Notas 4 3 2 7 7" xfId="37393" xr:uid="{00000000-0005-0000-0000-000020920000}"/>
    <cellStyle name="Notas 4 3 2 7 7 2" xfId="37394" xr:uid="{00000000-0005-0000-0000-000021920000}"/>
    <cellStyle name="Notas 4 3 2 7 7 3" xfId="37395" xr:uid="{00000000-0005-0000-0000-000022920000}"/>
    <cellStyle name="Notas 4 3 2 7 7 4" xfId="37396" xr:uid="{00000000-0005-0000-0000-000023920000}"/>
    <cellStyle name="Notas 4 3 2 7 7 5" xfId="37397" xr:uid="{00000000-0005-0000-0000-000024920000}"/>
    <cellStyle name="Notas 4 3 2 7 7 6" xfId="37398" xr:uid="{00000000-0005-0000-0000-000025920000}"/>
    <cellStyle name="Notas 4 3 2 7 8" xfId="37399" xr:uid="{00000000-0005-0000-0000-000026920000}"/>
    <cellStyle name="Notas 4 3 2 7 8 2" xfId="37400" xr:uid="{00000000-0005-0000-0000-000027920000}"/>
    <cellStyle name="Notas 4 3 2 7 8 3" xfId="37401" xr:uid="{00000000-0005-0000-0000-000028920000}"/>
    <cellStyle name="Notas 4 3 2 7 8 4" xfId="37402" xr:uid="{00000000-0005-0000-0000-000029920000}"/>
    <cellStyle name="Notas 4 3 2 7 8 5" xfId="37403" xr:uid="{00000000-0005-0000-0000-00002A920000}"/>
    <cellStyle name="Notas 4 3 2 7 8 6" xfId="37404" xr:uid="{00000000-0005-0000-0000-00002B920000}"/>
    <cellStyle name="Notas 4 3 2 7 9" xfId="37405" xr:uid="{00000000-0005-0000-0000-00002C920000}"/>
    <cellStyle name="Notas 4 3 2 8" xfId="37406" xr:uid="{00000000-0005-0000-0000-00002D920000}"/>
    <cellStyle name="Notas 4 3 2 8 10" xfId="37407" xr:uid="{00000000-0005-0000-0000-00002E920000}"/>
    <cellStyle name="Notas 4 3 2 8 11" xfId="37408" xr:uid="{00000000-0005-0000-0000-00002F920000}"/>
    <cellStyle name="Notas 4 3 2 8 12" xfId="37409" xr:uid="{00000000-0005-0000-0000-000030920000}"/>
    <cellStyle name="Notas 4 3 2 8 13" xfId="37410" xr:uid="{00000000-0005-0000-0000-000031920000}"/>
    <cellStyle name="Notas 4 3 2 8 2" xfId="37411" xr:uid="{00000000-0005-0000-0000-000032920000}"/>
    <cellStyle name="Notas 4 3 2 8 2 2" xfId="37412" xr:uid="{00000000-0005-0000-0000-000033920000}"/>
    <cellStyle name="Notas 4 3 2 8 2 3" xfId="37413" xr:uid="{00000000-0005-0000-0000-000034920000}"/>
    <cellStyle name="Notas 4 3 2 8 2 4" xfId="37414" xr:uid="{00000000-0005-0000-0000-000035920000}"/>
    <cellStyle name="Notas 4 3 2 8 2 5" xfId="37415" xr:uid="{00000000-0005-0000-0000-000036920000}"/>
    <cellStyle name="Notas 4 3 2 8 2 6" xfId="37416" xr:uid="{00000000-0005-0000-0000-000037920000}"/>
    <cellStyle name="Notas 4 3 2 8 3" xfId="37417" xr:uid="{00000000-0005-0000-0000-000038920000}"/>
    <cellStyle name="Notas 4 3 2 8 3 2" xfId="37418" xr:uid="{00000000-0005-0000-0000-000039920000}"/>
    <cellStyle name="Notas 4 3 2 8 3 3" xfId="37419" xr:uid="{00000000-0005-0000-0000-00003A920000}"/>
    <cellStyle name="Notas 4 3 2 8 3 4" xfId="37420" xr:uid="{00000000-0005-0000-0000-00003B920000}"/>
    <cellStyle name="Notas 4 3 2 8 3 5" xfId="37421" xr:uid="{00000000-0005-0000-0000-00003C920000}"/>
    <cellStyle name="Notas 4 3 2 8 3 6" xfId="37422" xr:uid="{00000000-0005-0000-0000-00003D920000}"/>
    <cellStyle name="Notas 4 3 2 8 4" xfId="37423" xr:uid="{00000000-0005-0000-0000-00003E920000}"/>
    <cellStyle name="Notas 4 3 2 8 4 2" xfId="37424" xr:uid="{00000000-0005-0000-0000-00003F920000}"/>
    <cellStyle name="Notas 4 3 2 8 4 3" xfId="37425" xr:uid="{00000000-0005-0000-0000-000040920000}"/>
    <cellStyle name="Notas 4 3 2 8 4 4" xfId="37426" xr:uid="{00000000-0005-0000-0000-000041920000}"/>
    <cellStyle name="Notas 4 3 2 8 4 5" xfId="37427" xr:uid="{00000000-0005-0000-0000-000042920000}"/>
    <cellStyle name="Notas 4 3 2 8 4 6" xfId="37428" xr:uid="{00000000-0005-0000-0000-000043920000}"/>
    <cellStyle name="Notas 4 3 2 8 5" xfId="37429" xr:uid="{00000000-0005-0000-0000-000044920000}"/>
    <cellStyle name="Notas 4 3 2 8 5 2" xfId="37430" xr:uid="{00000000-0005-0000-0000-000045920000}"/>
    <cellStyle name="Notas 4 3 2 8 5 3" xfId="37431" xr:uid="{00000000-0005-0000-0000-000046920000}"/>
    <cellStyle name="Notas 4 3 2 8 5 4" xfId="37432" xr:uid="{00000000-0005-0000-0000-000047920000}"/>
    <cellStyle name="Notas 4 3 2 8 5 5" xfId="37433" xr:uid="{00000000-0005-0000-0000-000048920000}"/>
    <cellStyle name="Notas 4 3 2 8 5 6" xfId="37434" xr:uid="{00000000-0005-0000-0000-000049920000}"/>
    <cellStyle name="Notas 4 3 2 8 6" xfId="37435" xr:uid="{00000000-0005-0000-0000-00004A920000}"/>
    <cellStyle name="Notas 4 3 2 8 6 2" xfId="37436" xr:uid="{00000000-0005-0000-0000-00004B920000}"/>
    <cellStyle name="Notas 4 3 2 8 6 3" xfId="37437" xr:uid="{00000000-0005-0000-0000-00004C920000}"/>
    <cellStyle name="Notas 4 3 2 8 6 4" xfId="37438" xr:uid="{00000000-0005-0000-0000-00004D920000}"/>
    <cellStyle name="Notas 4 3 2 8 6 5" xfId="37439" xr:uid="{00000000-0005-0000-0000-00004E920000}"/>
    <cellStyle name="Notas 4 3 2 8 6 6" xfId="37440" xr:uid="{00000000-0005-0000-0000-00004F920000}"/>
    <cellStyle name="Notas 4 3 2 8 7" xfId="37441" xr:uid="{00000000-0005-0000-0000-000050920000}"/>
    <cellStyle name="Notas 4 3 2 8 7 2" xfId="37442" xr:uid="{00000000-0005-0000-0000-000051920000}"/>
    <cellStyle name="Notas 4 3 2 8 7 3" xfId="37443" xr:uid="{00000000-0005-0000-0000-000052920000}"/>
    <cellStyle name="Notas 4 3 2 8 7 4" xfId="37444" xr:uid="{00000000-0005-0000-0000-000053920000}"/>
    <cellStyle name="Notas 4 3 2 8 7 5" xfId="37445" xr:uid="{00000000-0005-0000-0000-000054920000}"/>
    <cellStyle name="Notas 4 3 2 8 7 6" xfId="37446" xr:uid="{00000000-0005-0000-0000-000055920000}"/>
    <cellStyle name="Notas 4 3 2 8 8" xfId="37447" xr:uid="{00000000-0005-0000-0000-000056920000}"/>
    <cellStyle name="Notas 4 3 2 8 8 2" xfId="37448" xr:uid="{00000000-0005-0000-0000-000057920000}"/>
    <cellStyle name="Notas 4 3 2 8 8 3" xfId="37449" xr:uid="{00000000-0005-0000-0000-000058920000}"/>
    <cellStyle name="Notas 4 3 2 8 8 4" xfId="37450" xr:uid="{00000000-0005-0000-0000-000059920000}"/>
    <cellStyle name="Notas 4 3 2 8 8 5" xfId="37451" xr:uid="{00000000-0005-0000-0000-00005A920000}"/>
    <cellStyle name="Notas 4 3 2 8 8 6" xfId="37452" xr:uid="{00000000-0005-0000-0000-00005B920000}"/>
    <cellStyle name="Notas 4 3 2 8 9" xfId="37453" xr:uid="{00000000-0005-0000-0000-00005C920000}"/>
    <cellStyle name="Notas 4 3 2 9" xfId="37454" xr:uid="{00000000-0005-0000-0000-00005D920000}"/>
    <cellStyle name="Notas 4 3 2 9 2" xfId="37455" xr:uid="{00000000-0005-0000-0000-00005E920000}"/>
    <cellStyle name="Notas 4 3 2 9 3" xfId="37456" xr:uid="{00000000-0005-0000-0000-00005F920000}"/>
    <cellStyle name="Notas 4 3 2 9 4" xfId="37457" xr:uid="{00000000-0005-0000-0000-000060920000}"/>
    <cellStyle name="Notas 4 3 2 9 5" xfId="37458" xr:uid="{00000000-0005-0000-0000-000061920000}"/>
    <cellStyle name="Notas 4 3 2 9 6" xfId="37459" xr:uid="{00000000-0005-0000-0000-000062920000}"/>
    <cellStyle name="Notas 4 3 20" xfId="37460" xr:uid="{00000000-0005-0000-0000-000063920000}"/>
    <cellStyle name="Notas 4 3 21" xfId="37461" xr:uid="{00000000-0005-0000-0000-000064920000}"/>
    <cellStyle name="Notas 4 3 22" xfId="37462" xr:uid="{00000000-0005-0000-0000-000065920000}"/>
    <cellStyle name="Notas 4 3 3" xfId="37463" xr:uid="{00000000-0005-0000-0000-000066920000}"/>
    <cellStyle name="Notas 4 3 3 10" xfId="37464" xr:uid="{00000000-0005-0000-0000-000067920000}"/>
    <cellStyle name="Notas 4 3 3 10 2" xfId="37465" xr:uid="{00000000-0005-0000-0000-000068920000}"/>
    <cellStyle name="Notas 4 3 3 10 3" xfId="37466" xr:uid="{00000000-0005-0000-0000-000069920000}"/>
    <cellStyle name="Notas 4 3 3 10 4" xfId="37467" xr:uid="{00000000-0005-0000-0000-00006A920000}"/>
    <cellStyle name="Notas 4 3 3 10 5" xfId="37468" xr:uid="{00000000-0005-0000-0000-00006B920000}"/>
    <cellStyle name="Notas 4 3 3 10 6" xfId="37469" xr:uid="{00000000-0005-0000-0000-00006C920000}"/>
    <cellStyle name="Notas 4 3 3 11" xfId="37470" xr:uid="{00000000-0005-0000-0000-00006D920000}"/>
    <cellStyle name="Notas 4 3 3 11 2" xfId="37471" xr:uid="{00000000-0005-0000-0000-00006E920000}"/>
    <cellStyle name="Notas 4 3 3 11 3" xfId="37472" xr:uid="{00000000-0005-0000-0000-00006F920000}"/>
    <cellStyle name="Notas 4 3 3 11 4" xfId="37473" xr:uid="{00000000-0005-0000-0000-000070920000}"/>
    <cellStyle name="Notas 4 3 3 11 5" xfId="37474" xr:uid="{00000000-0005-0000-0000-000071920000}"/>
    <cellStyle name="Notas 4 3 3 11 6" xfId="37475" xr:uid="{00000000-0005-0000-0000-000072920000}"/>
    <cellStyle name="Notas 4 3 3 12" xfId="37476" xr:uid="{00000000-0005-0000-0000-000073920000}"/>
    <cellStyle name="Notas 4 3 3 12 2" xfId="37477" xr:uid="{00000000-0005-0000-0000-000074920000}"/>
    <cellStyle name="Notas 4 3 3 12 3" xfId="37478" xr:uid="{00000000-0005-0000-0000-000075920000}"/>
    <cellStyle name="Notas 4 3 3 12 4" xfId="37479" xr:uid="{00000000-0005-0000-0000-000076920000}"/>
    <cellStyle name="Notas 4 3 3 12 5" xfId="37480" xr:uid="{00000000-0005-0000-0000-000077920000}"/>
    <cellStyle name="Notas 4 3 3 12 6" xfId="37481" xr:uid="{00000000-0005-0000-0000-000078920000}"/>
    <cellStyle name="Notas 4 3 3 13" xfId="37482" xr:uid="{00000000-0005-0000-0000-000079920000}"/>
    <cellStyle name="Notas 4 3 3 13 2" xfId="37483" xr:uid="{00000000-0005-0000-0000-00007A920000}"/>
    <cellStyle name="Notas 4 3 3 13 3" xfId="37484" xr:uid="{00000000-0005-0000-0000-00007B920000}"/>
    <cellStyle name="Notas 4 3 3 13 4" xfId="37485" xr:uid="{00000000-0005-0000-0000-00007C920000}"/>
    <cellStyle name="Notas 4 3 3 13 5" xfId="37486" xr:uid="{00000000-0005-0000-0000-00007D920000}"/>
    <cellStyle name="Notas 4 3 3 13 6" xfId="37487" xr:uid="{00000000-0005-0000-0000-00007E920000}"/>
    <cellStyle name="Notas 4 3 3 14" xfId="37488" xr:uid="{00000000-0005-0000-0000-00007F920000}"/>
    <cellStyle name="Notas 4 3 3 14 2" xfId="37489" xr:uid="{00000000-0005-0000-0000-000080920000}"/>
    <cellStyle name="Notas 4 3 3 14 3" xfId="37490" xr:uid="{00000000-0005-0000-0000-000081920000}"/>
    <cellStyle name="Notas 4 3 3 14 4" xfId="37491" xr:uid="{00000000-0005-0000-0000-000082920000}"/>
    <cellStyle name="Notas 4 3 3 14 5" xfId="37492" xr:uid="{00000000-0005-0000-0000-000083920000}"/>
    <cellStyle name="Notas 4 3 3 14 6" xfId="37493" xr:uid="{00000000-0005-0000-0000-000084920000}"/>
    <cellStyle name="Notas 4 3 3 15" xfId="37494" xr:uid="{00000000-0005-0000-0000-000085920000}"/>
    <cellStyle name="Notas 4 3 3 16" xfId="37495" xr:uid="{00000000-0005-0000-0000-000086920000}"/>
    <cellStyle name="Notas 4 3 3 17" xfId="37496" xr:uid="{00000000-0005-0000-0000-000087920000}"/>
    <cellStyle name="Notas 4 3 3 18" xfId="37497" xr:uid="{00000000-0005-0000-0000-000088920000}"/>
    <cellStyle name="Notas 4 3 3 19" xfId="37498" xr:uid="{00000000-0005-0000-0000-000089920000}"/>
    <cellStyle name="Notas 4 3 3 2" xfId="37499" xr:uid="{00000000-0005-0000-0000-00008A920000}"/>
    <cellStyle name="Notas 4 3 3 2 10" xfId="37500" xr:uid="{00000000-0005-0000-0000-00008B920000}"/>
    <cellStyle name="Notas 4 3 3 2 11" xfId="37501" xr:uid="{00000000-0005-0000-0000-00008C920000}"/>
    <cellStyle name="Notas 4 3 3 2 12" xfId="37502" xr:uid="{00000000-0005-0000-0000-00008D920000}"/>
    <cellStyle name="Notas 4 3 3 2 13" xfId="37503" xr:uid="{00000000-0005-0000-0000-00008E920000}"/>
    <cellStyle name="Notas 4 3 3 2 14" xfId="37504" xr:uid="{00000000-0005-0000-0000-00008F920000}"/>
    <cellStyle name="Notas 4 3 3 2 15" xfId="37505" xr:uid="{00000000-0005-0000-0000-000090920000}"/>
    <cellStyle name="Notas 4 3 3 2 2" xfId="37506" xr:uid="{00000000-0005-0000-0000-000091920000}"/>
    <cellStyle name="Notas 4 3 3 2 2 10" xfId="37507" xr:uid="{00000000-0005-0000-0000-000092920000}"/>
    <cellStyle name="Notas 4 3 3 2 2 11" xfId="37508" xr:uid="{00000000-0005-0000-0000-000093920000}"/>
    <cellStyle name="Notas 4 3 3 2 2 12" xfId="37509" xr:uid="{00000000-0005-0000-0000-000094920000}"/>
    <cellStyle name="Notas 4 3 3 2 2 13" xfId="37510" xr:uid="{00000000-0005-0000-0000-000095920000}"/>
    <cellStyle name="Notas 4 3 3 2 2 14" xfId="37511" xr:uid="{00000000-0005-0000-0000-000096920000}"/>
    <cellStyle name="Notas 4 3 3 2 2 2" xfId="37512" xr:uid="{00000000-0005-0000-0000-000097920000}"/>
    <cellStyle name="Notas 4 3 3 2 2 2 2" xfId="37513" xr:uid="{00000000-0005-0000-0000-000098920000}"/>
    <cellStyle name="Notas 4 3 3 2 2 2 3" xfId="37514" xr:uid="{00000000-0005-0000-0000-000099920000}"/>
    <cellStyle name="Notas 4 3 3 2 2 2 4" xfId="37515" xr:uid="{00000000-0005-0000-0000-00009A920000}"/>
    <cellStyle name="Notas 4 3 3 2 2 2 5" xfId="37516" xr:uid="{00000000-0005-0000-0000-00009B920000}"/>
    <cellStyle name="Notas 4 3 3 2 2 2 6" xfId="37517" xr:uid="{00000000-0005-0000-0000-00009C920000}"/>
    <cellStyle name="Notas 4 3 3 2 2 3" xfId="37518" xr:uid="{00000000-0005-0000-0000-00009D920000}"/>
    <cellStyle name="Notas 4 3 3 2 2 3 2" xfId="37519" xr:uid="{00000000-0005-0000-0000-00009E920000}"/>
    <cellStyle name="Notas 4 3 3 2 2 3 3" xfId="37520" xr:uid="{00000000-0005-0000-0000-00009F920000}"/>
    <cellStyle name="Notas 4 3 3 2 2 3 4" xfId="37521" xr:uid="{00000000-0005-0000-0000-0000A0920000}"/>
    <cellStyle name="Notas 4 3 3 2 2 3 5" xfId="37522" xr:uid="{00000000-0005-0000-0000-0000A1920000}"/>
    <cellStyle name="Notas 4 3 3 2 2 3 6" xfId="37523" xr:uid="{00000000-0005-0000-0000-0000A2920000}"/>
    <cellStyle name="Notas 4 3 3 2 2 4" xfId="37524" xr:uid="{00000000-0005-0000-0000-0000A3920000}"/>
    <cellStyle name="Notas 4 3 3 2 2 4 2" xfId="37525" xr:uid="{00000000-0005-0000-0000-0000A4920000}"/>
    <cellStyle name="Notas 4 3 3 2 2 4 3" xfId="37526" xr:uid="{00000000-0005-0000-0000-0000A5920000}"/>
    <cellStyle name="Notas 4 3 3 2 2 4 4" xfId="37527" xr:uid="{00000000-0005-0000-0000-0000A6920000}"/>
    <cellStyle name="Notas 4 3 3 2 2 4 5" xfId="37528" xr:uid="{00000000-0005-0000-0000-0000A7920000}"/>
    <cellStyle name="Notas 4 3 3 2 2 4 6" xfId="37529" xr:uid="{00000000-0005-0000-0000-0000A8920000}"/>
    <cellStyle name="Notas 4 3 3 2 2 5" xfId="37530" xr:uid="{00000000-0005-0000-0000-0000A9920000}"/>
    <cellStyle name="Notas 4 3 3 2 2 5 2" xfId="37531" xr:uid="{00000000-0005-0000-0000-0000AA920000}"/>
    <cellStyle name="Notas 4 3 3 2 2 5 3" xfId="37532" xr:uid="{00000000-0005-0000-0000-0000AB920000}"/>
    <cellStyle name="Notas 4 3 3 2 2 5 4" xfId="37533" xr:uid="{00000000-0005-0000-0000-0000AC920000}"/>
    <cellStyle name="Notas 4 3 3 2 2 5 5" xfId="37534" xr:uid="{00000000-0005-0000-0000-0000AD920000}"/>
    <cellStyle name="Notas 4 3 3 2 2 5 6" xfId="37535" xr:uid="{00000000-0005-0000-0000-0000AE920000}"/>
    <cellStyle name="Notas 4 3 3 2 2 6" xfId="37536" xr:uid="{00000000-0005-0000-0000-0000AF920000}"/>
    <cellStyle name="Notas 4 3 3 2 2 6 2" xfId="37537" xr:uid="{00000000-0005-0000-0000-0000B0920000}"/>
    <cellStyle name="Notas 4 3 3 2 2 6 3" xfId="37538" xr:uid="{00000000-0005-0000-0000-0000B1920000}"/>
    <cellStyle name="Notas 4 3 3 2 2 6 4" xfId="37539" xr:uid="{00000000-0005-0000-0000-0000B2920000}"/>
    <cellStyle name="Notas 4 3 3 2 2 6 5" xfId="37540" xr:uid="{00000000-0005-0000-0000-0000B3920000}"/>
    <cellStyle name="Notas 4 3 3 2 2 6 6" xfId="37541" xr:uid="{00000000-0005-0000-0000-0000B4920000}"/>
    <cellStyle name="Notas 4 3 3 2 2 7" xfId="37542" xr:uid="{00000000-0005-0000-0000-0000B5920000}"/>
    <cellStyle name="Notas 4 3 3 2 2 7 2" xfId="37543" xr:uid="{00000000-0005-0000-0000-0000B6920000}"/>
    <cellStyle name="Notas 4 3 3 2 2 7 3" xfId="37544" xr:uid="{00000000-0005-0000-0000-0000B7920000}"/>
    <cellStyle name="Notas 4 3 3 2 2 7 4" xfId="37545" xr:uid="{00000000-0005-0000-0000-0000B8920000}"/>
    <cellStyle name="Notas 4 3 3 2 2 7 5" xfId="37546" xr:uid="{00000000-0005-0000-0000-0000B9920000}"/>
    <cellStyle name="Notas 4 3 3 2 2 7 6" xfId="37547" xr:uid="{00000000-0005-0000-0000-0000BA920000}"/>
    <cellStyle name="Notas 4 3 3 2 2 8" xfId="37548" xr:uid="{00000000-0005-0000-0000-0000BB920000}"/>
    <cellStyle name="Notas 4 3 3 2 2 8 2" xfId="37549" xr:uid="{00000000-0005-0000-0000-0000BC920000}"/>
    <cellStyle name="Notas 4 3 3 2 2 8 3" xfId="37550" xr:uid="{00000000-0005-0000-0000-0000BD920000}"/>
    <cellStyle name="Notas 4 3 3 2 2 8 4" xfId="37551" xr:uid="{00000000-0005-0000-0000-0000BE920000}"/>
    <cellStyle name="Notas 4 3 3 2 2 8 5" xfId="37552" xr:uid="{00000000-0005-0000-0000-0000BF920000}"/>
    <cellStyle name="Notas 4 3 3 2 2 8 6" xfId="37553" xr:uid="{00000000-0005-0000-0000-0000C0920000}"/>
    <cellStyle name="Notas 4 3 3 2 2 9" xfId="37554" xr:uid="{00000000-0005-0000-0000-0000C1920000}"/>
    <cellStyle name="Notas 4 3 3 2 3" xfId="37555" xr:uid="{00000000-0005-0000-0000-0000C2920000}"/>
    <cellStyle name="Notas 4 3 3 2 3 2" xfId="37556" xr:uid="{00000000-0005-0000-0000-0000C3920000}"/>
    <cellStyle name="Notas 4 3 3 2 3 3" xfId="37557" xr:uid="{00000000-0005-0000-0000-0000C4920000}"/>
    <cellStyle name="Notas 4 3 3 2 3 4" xfId="37558" xr:uid="{00000000-0005-0000-0000-0000C5920000}"/>
    <cellStyle name="Notas 4 3 3 2 3 5" xfId="37559" xr:uid="{00000000-0005-0000-0000-0000C6920000}"/>
    <cellStyle name="Notas 4 3 3 2 3 6" xfId="37560" xr:uid="{00000000-0005-0000-0000-0000C7920000}"/>
    <cellStyle name="Notas 4 3 3 2 4" xfId="37561" xr:uid="{00000000-0005-0000-0000-0000C8920000}"/>
    <cellStyle name="Notas 4 3 3 2 4 2" xfId="37562" xr:uid="{00000000-0005-0000-0000-0000C9920000}"/>
    <cellStyle name="Notas 4 3 3 2 4 3" xfId="37563" xr:uid="{00000000-0005-0000-0000-0000CA920000}"/>
    <cellStyle name="Notas 4 3 3 2 4 4" xfId="37564" xr:uid="{00000000-0005-0000-0000-0000CB920000}"/>
    <cellStyle name="Notas 4 3 3 2 4 5" xfId="37565" xr:uid="{00000000-0005-0000-0000-0000CC920000}"/>
    <cellStyle name="Notas 4 3 3 2 4 6" xfId="37566" xr:uid="{00000000-0005-0000-0000-0000CD920000}"/>
    <cellStyle name="Notas 4 3 3 2 5" xfId="37567" xr:uid="{00000000-0005-0000-0000-0000CE920000}"/>
    <cellStyle name="Notas 4 3 3 2 5 2" xfId="37568" xr:uid="{00000000-0005-0000-0000-0000CF920000}"/>
    <cellStyle name="Notas 4 3 3 2 5 3" xfId="37569" xr:uid="{00000000-0005-0000-0000-0000D0920000}"/>
    <cellStyle name="Notas 4 3 3 2 5 4" xfId="37570" xr:uid="{00000000-0005-0000-0000-0000D1920000}"/>
    <cellStyle name="Notas 4 3 3 2 5 5" xfId="37571" xr:uid="{00000000-0005-0000-0000-0000D2920000}"/>
    <cellStyle name="Notas 4 3 3 2 5 6" xfId="37572" xr:uid="{00000000-0005-0000-0000-0000D3920000}"/>
    <cellStyle name="Notas 4 3 3 2 6" xfId="37573" xr:uid="{00000000-0005-0000-0000-0000D4920000}"/>
    <cellStyle name="Notas 4 3 3 2 6 2" xfId="37574" xr:uid="{00000000-0005-0000-0000-0000D5920000}"/>
    <cellStyle name="Notas 4 3 3 2 6 3" xfId="37575" xr:uid="{00000000-0005-0000-0000-0000D6920000}"/>
    <cellStyle name="Notas 4 3 3 2 6 4" xfId="37576" xr:uid="{00000000-0005-0000-0000-0000D7920000}"/>
    <cellStyle name="Notas 4 3 3 2 6 5" xfId="37577" xr:uid="{00000000-0005-0000-0000-0000D8920000}"/>
    <cellStyle name="Notas 4 3 3 2 6 6" xfId="37578" xr:uid="{00000000-0005-0000-0000-0000D9920000}"/>
    <cellStyle name="Notas 4 3 3 2 7" xfId="37579" xr:uid="{00000000-0005-0000-0000-0000DA920000}"/>
    <cellStyle name="Notas 4 3 3 2 7 2" xfId="37580" xr:uid="{00000000-0005-0000-0000-0000DB920000}"/>
    <cellStyle name="Notas 4 3 3 2 7 3" xfId="37581" xr:uid="{00000000-0005-0000-0000-0000DC920000}"/>
    <cellStyle name="Notas 4 3 3 2 7 4" xfId="37582" xr:uid="{00000000-0005-0000-0000-0000DD920000}"/>
    <cellStyle name="Notas 4 3 3 2 7 5" xfId="37583" xr:uid="{00000000-0005-0000-0000-0000DE920000}"/>
    <cellStyle name="Notas 4 3 3 2 7 6" xfId="37584" xr:uid="{00000000-0005-0000-0000-0000DF920000}"/>
    <cellStyle name="Notas 4 3 3 2 8" xfId="37585" xr:uid="{00000000-0005-0000-0000-0000E0920000}"/>
    <cellStyle name="Notas 4 3 3 2 8 2" xfId="37586" xr:uid="{00000000-0005-0000-0000-0000E1920000}"/>
    <cellStyle name="Notas 4 3 3 2 8 3" xfId="37587" xr:uid="{00000000-0005-0000-0000-0000E2920000}"/>
    <cellStyle name="Notas 4 3 3 2 8 4" xfId="37588" xr:uid="{00000000-0005-0000-0000-0000E3920000}"/>
    <cellStyle name="Notas 4 3 3 2 8 5" xfId="37589" xr:uid="{00000000-0005-0000-0000-0000E4920000}"/>
    <cellStyle name="Notas 4 3 3 2 8 6" xfId="37590" xr:uid="{00000000-0005-0000-0000-0000E5920000}"/>
    <cellStyle name="Notas 4 3 3 2 9" xfId="37591" xr:uid="{00000000-0005-0000-0000-0000E6920000}"/>
    <cellStyle name="Notas 4 3 3 2 9 2" xfId="37592" xr:uid="{00000000-0005-0000-0000-0000E7920000}"/>
    <cellStyle name="Notas 4 3 3 2 9 3" xfId="37593" xr:uid="{00000000-0005-0000-0000-0000E8920000}"/>
    <cellStyle name="Notas 4 3 3 2 9 4" xfId="37594" xr:uid="{00000000-0005-0000-0000-0000E9920000}"/>
    <cellStyle name="Notas 4 3 3 2 9 5" xfId="37595" xr:uid="{00000000-0005-0000-0000-0000EA920000}"/>
    <cellStyle name="Notas 4 3 3 2 9 6" xfId="37596" xr:uid="{00000000-0005-0000-0000-0000EB920000}"/>
    <cellStyle name="Notas 4 3 3 20" xfId="37597" xr:uid="{00000000-0005-0000-0000-0000EC920000}"/>
    <cellStyle name="Notas 4 3 3 3" xfId="37598" xr:uid="{00000000-0005-0000-0000-0000ED920000}"/>
    <cellStyle name="Notas 4 3 3 3 10" xfId="37599" xr:uid="{00000000-0005-0000-0000-0000EE920000}"/>
    <cellStyle name="Notas 4 3 3 3 11" xfId="37600" xr:uid="{00000000-0005-0000-0000-0000EF920000}"/>
    <cellStyle name="Notas 4 3 3 3 12" xfId="37601" xr:uid="{00000000-0005-0000-0000-0000F0920000}"/>
    <cellStyle name="Notas 4 3 3 3 13" xfId="37602" xr:uid="{00000000-0005-0000-0000-0000F1920000}"/>
    <cellStyle name="Notas 4 3 3 3 14" xfId="37603" xr:uid="{00000000-0005-0000-0000-0000F2920000}"/>
    <cellStyle name="Notas 4 3 3 3 2" xfId="37604" xr:uid="{00000000-0005-0000-0000-0000F3920000}"/>
    <cellStyle name="Notas 4 3 3 3 2 2" xfId="37605" xr:uid="{00000000-0005-0000-0000-0000F4920000}"/>
    <cellStyle name="Notas 4 3 3 3 2 3" xfId="37606" xr:uid="{00000000-0005-0000-0000-0000F5920000}"/>
    <cellStyle name="Notas 4 3 3 3 2 4" xfId="37607" xr:uid="{00000000-0005-0000-0000-0000F6920000}"/>
    <cellStyle name="Notas 4 3 3 3 2 5" xfId="37608" xr:uid="{00000000-0005-0000-0000-0000F7920000}"/>
    <cellStyle name="Notas 4 3 3 3 2 6" xfId="37609" xr:uid="{00000000-0005-0000-0000-0000F8920000}"/>
    <cellStyle name="Notas 4 3 3 3 3" xfId="37610" xr:uid="{00000000-0005-0000-0000-0000F9920000}"/>
    <cellStyle name="Notas 4 3 3 3 3 2" xfId="37611" xr:uid="{00000000-0005-0000-0000-0000FA920000}"/>
    <cellStyle name="Notas 4 3 3 3 3 3" xfId="37612" xr:uid="{00000000-0005-0000-0000-0000FB920000}"/>
    <cellStyle name="Notas 4 3 3 3 3 4" xfId="37613" xr:uid="{00000000-0005-0000-0000-0000FC920000}"/>
    <cellStyle name="Notas 4 3 3 3 3 5" xfId="37614" xr:uid="{00000000-0005-0000-0000-0000FD920000}"/>
    <cellStyle name="Notas 4 3 3 3 3 6" xfId="37615" xr:uid="{00000000-0005-0000-0000-0000FE920000}"/>
    <cellStyle name="Notas 4 3 3 3 4" xfId="37616" xr:uid="{00000000-0005-0000-0000-0000FF920000}"/>
    <cellStyle name="Notas 4 3 3 3 4 2" xfId="37617" xr:uid="{00000000-0005-0000-0000-000000930000}"/>
    <cellStyle name="Notas 4 3 3 3 4 3" xfId="37618" xr:uid="{00000000-0005-0000-0000-000001930000}"/>
    <cellStyle name="Notas 4 3 3 3 4 4" xfId="37619" xr:uid="{00000000-0005-0000-0000-000002930000}"/>
    <cellStyle name="Notas 4 3 3 3 4 5" xfId="37620" xr:uid="{00000000-0005-0000-0000-000003930000}"/>
    <cellStyle name="Notas 4 3 3 3 4 6" xfId="37621" xr:uid="{00000000-0005-0000-0000-000004930000}"/>
    <cellStyle name="Notas 4 3 3 3 5" xfId="37622" xr:uid="{00000000-0005-0000-0000-000005930000}"/>
    <cellStyle name="Notas 4 3 3 3 5 2" xfId="37623" xr:uid="{00000000-0005-0000-0000-000006930000}"/>
    <cellStyle name="Notas 4 3 3 3 5 3" xfId="37624" xr:uid="{00000000-0005-0000-0000-000007930000}"/>
    <cellStyle name="Notas 4 3 3 3 5 4" xfId="37625" xr:uid="{00000000-0005-0000-0000-000008930000}"/>
    <cellStyle name="Notas 4 3 3 3 5 5" xfId="37626" xr:uid="{00000000-0005-0000-0000-000009930000}"/>
    <cellStyle name="Notas 4 3 3 3 5 6" xfId="37627" xr:uid="{00000000-0005-0000-0000-00000A930000}"/>
    <cellStyle name="Notas 4 3 3 3 6" xfId="37628" xr:uid="{00000000-0005-0000-0000-00000B930000}"/>
    <cellStyle name="Notas 4 3 3 3 6 2" xfId="37629" xr:uid="{00000000-0005-0000-0000-00000C930000}"/>
    <cellStyle name="Notas 4 3 3 3 6 3" xfId="37630" xr:uid="{00000000-0005-0000-0000-00000D930000}"/>
    <cellStyle name="Notas 4 3 3 3 6 4" xfId="37631" xr:uid="{00000000-0005-0000-0000-00000E930000}"/>
    <cellStyle name="Notas 4 3 3 3 6 5" xfId="37632" xr:uid="{00000000-0005-0000-0000-00000F930000}"/>
    <cellStyle name="Notas 4 3 3 3 6 6" xfId="37633" xr:uid="{00000000-0005-0000-0000-000010930000}"/>
    <cellStyle name="Notas 4 3 3 3 7" xfId="37634" xr:uid="{00000000-0005-0000-0000-000011930000}"/>
    <cellStyle name="Notas 4 3 3 3 7 2" xfId="37635" xr:uid="{00000000-0005-0000-0000-000012930000}"/>
    <cellStyle name="Notas 4 3 3 3 7 3" xfId="37636" xr:uid="{00000000-0005-0000-0000-000013930000}"/>
    <cellStyle name="Notas 4 3 3 3 7 4" xfId="37637" xr:uid="{00000000-0005-0000-0000-000014930000}"/>
    <cellStyle name="Notas 4 3 3 3 7 5" xfId="37638" xr:uid="{00000000-0005-0000-0000-000015930000}"/>
    <cellStyle name="Notas 4 3 3 3 7 6" xfId="37639" xr:uid="{00000000-0005-0000-0000-000016930000}"/>
    <cellStyle name="Notas 4 3 3 3 8" xfId="37640" xr:uid="{00000000-0005-0000-0000-000017930000}"/>
    <cellStyle name="Notas 4 3 3 3 8 2" xfId="37641" xr:uid="{00000000-0005-0000-0000-000018930000}"/>
    <cellStyle name="Notas 4 3 3 3 8 3" xfId="37642" xr:uid="{00000000-0005-0000-0000-000019930000}"/>
    <cellStyle name="Notas 4 3 3 3 8 4" xfId="37643" xr:uid="{00000000-0005-0000-0000-00001A930000}"/>
    <cellStyle name="Notas 4 3 3 3 8 5" xfId="37644" xr:uid="{00000000-0005-0000-0000-00001B930000}"/>
    <cellStyle name="Notas 4 3 3 3 8 6" xfId="37645" xr:uid="{00000000-0005-0000-0000-00001C930000}"/>
    <cellStyle name="Notas 4 3 3 3 9" xfId="37646" xr:uid="{00000000-0005-0000-0000-00001D930000}"/>
    <cellStyle name="Notas 4 3 3 4" xfId="37647" xr:uid="{00000000-0005-0000-0000-00001E930000}"/>
    <cellStyle name="Notas 4 3 3 4 10" xfId="37648" xr:uid="{00000000-0005-0000-0000-00001F930000}"/>
    <cellStyle name="Notas 4 3 3 4 11" xfId="37649" xr:uid="{00000000-0005-0000-0000-000020930000}"/>
    <cellStyle name="Notas 4 3 3 4 12" xfId="37650" xr:uid="{00000000-0005-0000-0000-000021930000}"/>
    <cellStyle name="Notas 4 3 3 4 13" xfId="37651" xr:uid="{00000000-0005-0000-0000-000022930000}"/>
    <cellStyle name="Notas 4 3 3 4 2" xfId="37652" xr:uid="{00000000-0005-0000-0000-000023930000}"/>
    <cellStyle name="Notas 4 3 3 4 2 2" xfId="37653" xr:uid="{00000000-0005-0000-0000-000024930000}"/>
    <cellStyle name="Notas 4 3 3 4 2 3" xfId="37654" xr:uid="{00000000-0005-0000-0000-000025930000}"/>
    <cellStyle name="Notas 4 3 3 4 2 4" xfId="37655" xr:uid="{00000000-0005-0000-0000-000026930000}"/>
    <cellStyle name="Notas 4 3 3 4 2 5" xfId="37656" xr:uid="{00000000-0005-0000-0000-000027930000}"/>
    <cellStyle name="Notas 4 3 3 4 2 6" xfId="37657" xr:uid="{00000000-0005-0000-0000-000028930000}"/>
    <cellStyle name="Notas 4 3 3 4 3" xfId="37658" xr:uid="{00000000-0005-0000-0000-000029930000}"/>
    <cellStyle name="Notas 4 3 3 4 3 2" xfId="37659" xr:uid="{00000000-0005-0000-0000-00002A930000}"/>
    <cellStyle name="Notas 4 3 3 4 3 3" xfId="37660" xr:uid="{00000000-0005-0000-0000-00002B930000}"/>
    <cellStyle name="Notas 4 3 3 4 3 4" xfId="37661" xr:uid="{00000000-0005-0000-0000-00002C930000}"/>
    <cellStyle name="Notas 4 3 3 4 3 5" xfId="37662" xr:uid="{00000000-0005-0000-0000-00002D930000}"/>
    <cellStyle name="Notas 4 3 3 4 3 6" xfId="37663" xr:uid="{00000000-0005-0000-0000-00002E930000}"/>
    <cellStyle name="Notas 4 3 3 4 4" xfId="37664" xr:uid="{00000000-0005-0000-0000-00002F930000}"/>
    <cellStyle name="Notas 4 3 3 4 4 2" xfId="37665" xr:uid="{00000000-0005-0000-0000-000030930000}"/>
    <cellStyle name="Notas 4 3 3 4 4 3" xfId="37666" xr:uid="{00000000-0005-0000-0000-000031930000}"/>
    <cellStyle name="Notas 4 3 3 4 4 4" xfId="37667" xr:uid="{00000000-0005-0000-0000-000032930000}"/>
    <cellStyle name="Notas 4 3 3 4 4 5" xfId="37668" xr:uid="{00000000-0005-0000-0000-000033930000}"/>
    <cellStyle name="Notas 4 3 3 4 4 6" xfId="37669" xr:uid="{00000000-0005-0000-0000-000034930000}"/>
    <cellStyle name="Notas 4 3 3 4 5" xfId="37670" xr:uid="{00000000-0005-0000-0000-000035930000}"/>
    <cellStyle name="Notas 4 3 3 4 5 2" xfId="37671" xr:uid="{00000000-0005-0000-0000-000036930000}"/>
    <cellStyle name="Notas 4 3 3 4 5 3" xfId="37672" xr:uid="{00000000-0005-0000-0000-000037930000}"/>
    <cellStyle name="Notas 4 3 3 4 5 4" xfId="37673" xr:uid="{00000000-0005-0000-0000-000038930000}"/>
    <cellStyle name="Notas 4 3 3 4 5 5" xfId="37674" xr:uid="{00000000-0005-0000-0000-000039930000}"/>
    <cellStyle name="Notas 4 3 3 4 5 6" xfId="37675" xr:uid="{00000000-0005-0000-0000-00003A930000}"/>
    <cellStyle name="Notas 4 3 3 4 6" xfId="37676" xr:uid="{00000000-0005-0000-0000-00003B930000}"/>
    <cellStyle name="Notas 4 3 3 4 6 2" xfId="37677" xr:uid="{00000000-0005-0000-0000-00003C930000}"/>
    <cellStyle name="Notas 4 3 3 4 6 3" xfId="37678" xr:uid="{00000000-0005-0000-0000-00003D930000}"/>
    <cellStyle name="Notas 4 3 3 4 6 4" xfId="37679" xr:uid="{00000000-0005-0000-0000-00003E930000}"/>
    <cellStyle name="Notas 4 3 3 4 6 5" xfId="37680" xr:uid="{00000000-0005-0000-0000-00003F930000}"/>
    <cellStyle name="Notas 4 3 3 4 6 6" xfId="37681" xr:uid="{00000000-0005-0000-0000-000040930000}"/>
    <cellStyle name="Notas 4 3 3 4 7" xfId="37682" xr:uid="{00000000-0005-0000-0000-000041930000}"/>
    <cellStyle name="Notas 4 3 3 4 7 2" xfId="37683" xr:uid="{00000000-0005-0000-0000-000042930000}"/>
    <cellStyle name="Notas 4 3 3 4 7 3" xfId="37684" xr:uid="{00000000-0005-0000-0000-000043930000}"/>
    <cellStyle name="Notas 4 3 3 4 7 4" xfId="37685" xr:uid="{00000000-0005-0000-0000-000044930000}"/>
    <cellStyle name="Notas 4 3 3 4 7 5" xfId="37686" xr:uid="{00000000-0005-0000-0000-000045930000}"/>
    <cellStyle name="Notas 4 3 3 4 7 6" xfId="37687" xr:uid="{00000000-0005-0000-0000-000046930000}"/>
    <cellStyle name="Notas 4 3 3 4 8" xfId="37688" xr:uid="{00000000-0005-0000-0000-000047930000}"/>
    <cellStyle name="Notas 4 3 3 4 8 2" xfId="37689" xr:uid="{00000000-0005-0000-0000-000048930000}"/>
    <cellStyle name="Notas 4 3 3 4 8 3" xfId="37690" xr:uid="{00000000-0005-0000-0000-000049930000}"/>
    <cellStyle name="Notas 4 3 3 4 8 4" xfId="37691" xr:uid="{00000000-0005-0000-0000-00004A930000}"/>
    <cellStyle name="Notas 4 3 3 4 8 5" xfId="37692" xr:uid="{00000000-0005-0000-0000-00004B930000}"/>
    <cellStyle name="Notas 4 3 3 4 8 6" xfId="37693" xr:uid="{00000000-0005-0000-0000-00004C930000}"/>
    <cellStyle name="Notas 4 3 3 4 9" xfId="37694" xr:uid="{00000000-0005-0000-0000-00004D930000}"/>
    <cellStyle name="Notas 4 3 3 5" xfId="37695" xr:uid="{00000000-0005-0000-0000-00004E930000}"/>
    <cellStyle name="Notas 4 3 3 5 10" xfId="37696" xr:uid="{00000000-0005-0000-0000-00004F930000}"/>
    <cellStyle name="Notas 4 3 3 5 11" xfId="37697" xr:uid="{00000000-0005-0000-0000-000050930000}"/>
    <cellStyle name="Notas 4 3 3 5 12" xfId="37698" xr:uid="{00000000-0005-0000-0000-000051930000}"/>
    <cellStyle name="Notas 4 3 3 5 13" xfId="37699" xr:uid="{00000000-0005-0000-0000-000052930000}"/>
    <cellStyle name="Notas 4 3 3 5 2" xfId="37700" xr:uid="{00000000-0005-0000-0000-000053930000}"/>
    <cellStyle name="Notas 4 3 3 5 2 2" xfId="37701" xr:uid="{00000000-0005-0000-0000-000054930000}"/>
    <cellStyle name="Notas 4 3 3 5 2 3" xfId="37702" xr:uid="{00000000-0005-0000-0000-000055930000}"/>
    <cellStyle name="Notas 4 3 3 5 2 4" xfId="37703" xr:uid="{00000000-0005-0000-0000-000056930000}"/>
    <cellStyle name="Notas 4 3 3 5 2 5" xfId="37704" xr:uid="{00000000-0005-0000-0000-000057930000}"/>
    <cellStyle name="Notas 4 3 3 5 2 6" xfId="37705" xr:uid="{00000000-0005-0000-0000-000058930000}"/>
    <cellStyle name="Notas 4 3 3 5 3" xfId="37706" xr:uid="{00000000-0005-0000-0000-000059930000}"/>
    <cellStyle name="Notas 4 3 3 5 3 2" xfId="37707" xr:uid="{00000000-0005-0000-0000-00005A930000}"/>
    <cellStyle name="Notas 4 3 3 5 3 3" xfId="37708" xr:uid="{00000000-0005-0000-0000-00005B930000}"/>
    <cellStyle name="Notas 4 3 3 5 3 4" xfId="37709" xr:uid="{00000000-0005-0000-0000-00005C930000}"/>
    <cellStyle name="Notas 4 3 3 5 3 5" xfId="37710" xr:uid="{00000000-0005-0000-0000-00005D930000}"/>
    <cellStyle name="Notas 4 3 3 5 3 6" xfId="37711" xr:uid="{00000000-0005-0000-0000-00005E930000}"/>
    <cellStyle name="Notas 4 3 3 5 4" xfId="37712" xr:uid="{00000000-0005-0000-0000-00005F930000}"/>
    <cellStyle name="Notas 4 3 3 5 4 2" xfId="37713" xr:uid="{00000000-0005-0000-0000-000060930000}"/>
    <cellStyle name="Notas 4 3 3 5 4 3" xfId="37714" xr:uid="{00000000-0005-0000-0000-000061930000}"/>
    <cellStyle name="Notas 4 3 3 5 4 4" xfId="37715" xr:uid="{00000000-0005-0000-0000-000062930000}"/>
    <cellStyle name="Notas 4 3 3 5 4 5" xfId="37716" xr:uid="{00000000-0005-0000-0000-000063930000}"/>
    <cellStyle name="Notas 4 3 3 5 4 6" xfId="37717" xr:uid="{00000000-0005-0000-0000-000064930000}"/>
    <cellStyle name="Notas 4 3 3 5 5" xfId="37718" xr:uid="{00000000-0005-0000-0000-000065930000}"/>
    <cellStyle name="Notas 4 3 3 5 5 2" xfId="37719" xr:uid="{00000000-0005-0000-0000-000066930000}"/>
    <cellStyle name="Notas 4 3 3 5 5 3" xfId="37720" xr:uid="{00000000-0005-0000-0000-000067930000}"/>
    <cellStyle name="Notas 4 3 3 5 5 4" xfId="37721" xr:uid="{00000000-0005-0000-0000-000068930000}"/>
    <cellStyle name="Notas 4 3 3 5 5 5" xfId="37722" xr:uid="{00000000-0005-0000-0000-000069930000}"/>
    <cellStyle name="Notas 4 3 3 5 5 6" xfId="37723" xr:uid="{00000000-0005-0000-0000-00006A930000}"/>
    <cellStyle name="Notas 4 3 3 5 6" xfId="37724" xr:uid="{00000000-0005-0000-0000-00006B930000}"/>
    <cellStyle name="Notas 4 3 3 5 6 2" xfId="37725" xr:uid="{00000000-0005-0000-0000-00006C930000}"/>
    <cellStyle name="Notas 4 3 3 5 6 3" xfId="37726" xr:uid="{00000000-0005-0000-0000-00006D930000}"/>
    <cellStyle name="Notas 4 3 3 5 6 4" xfId="37727" xr:uid="{00000000-0005-0000-0000-00006E930000}"/>
    <cellStyle name="Notas 4 3 3 5 6 5" xfId="37728" xr:uid="{00000000-0005-0000-0000-00006F930000}"/>
    <cellStyle name="Notas 4 3 3 5 6 6" xfId="37729" xr:uid="{00000000-0005-0000-0000-000070930000}"/>
    <cellStyle name="Notas 4 3 3 5 7" xfId="37730" xr:uid="{00000000-0005-0000-0000-000071930000}"/>
    <cellStyle name="Notas 4 3 3 5 7 2" xfId="37731" xr:uid="{00000000-0005-0000-0000-000072930000}"/>
    <cellStyle name="Notas 4 3 3 5 7 3" xfId="37732" xr:uid="{00000000-0005-0000-0000-000073930000}"/>
    <cellStyle name="Notas 4 3 3 5 7 4" xfId="37733" xr:uid="{00000000-0005-0000-0000-000074930000}"/>
    <cellStyle name="Notas 4 3 3 5 7 5" xfId="37734" xr:uid="{00000000-0005-0000-0000-000075930000}"/>
    <cellStyle name="Notas 4 3 3 5 7 6" xfId="37735" xr:uid="{00000000-0005-0000-0000-000076930000}"/>
    <cellStyle name="Notas 4 3 3 5 8" xfId="37736" xr:uid="{00000000-0005-0000-0000-000077930000}"/>
    <cellStyle name="Notas 4 3 3 5 8 2" xfId="37737" xr:uid="{00000000-0005-0000-0000-000078930000}"/>
    <cellStyle name="Notas 4 3 3 5 8 3" xfId="37738" xr:uid="{00000000-0005-0000-0000-000079930000}"/>
    <cellStyle name="Notas 4 3 3 5 8 4" xfId="37739" xr:uid="{00000000-0005-0000-0000-00007A930000}"/>
    <cellStyle name="Notas 4 3 3 5 8 5" xfId="37740" xr:uid="{00000000-0005-0000-0000-00007B930000}"/>
    <cellStyle name="Notas 4 3 3 5 8 6" xfId="37741" xr:uid="{00000000-0005-0000-0000-00007C930000}"/>
    <cellStyle name="Notas 4 3 3 5 9" xfId="37742" xr:uid="{00000000-0005-0000-0000-00007D930000}"/>
    <cellStyle name="Notas 4 3 3 6" xfId="37743" xr:uid="{00000000-0005-0000-0000-00007E930000}"/>
    <cellStyle name="Notas 4 3 3 6 10" xfId="37744" xr:uid="{00000000-0005-0000-0000-00007F930000}"/>
    <cellStyle name="Notas 4 3 3 6 11" xfId="37745" xr:uid="{00000000-0005-0000-0000-000080930000}"/>
    <cellStyle name="Notas 4 3 3 6 12" xfId="37746" xr:uid="{00000000-0005-0000-0000-000081930000}"/>
    <cellStyle name="Notas 4 3 3 6 13" xfId="37747" xr:uid="{00000000-0005-0000-0000-000082930000}"/>
    <cellStyle name="Notas 4 3 3 6 2" xfId="37748" xr:uid="{00000000-0005-0000-0000-000083930000}"/>
    <cellStyle name="Notas 4 3 3 6 2 2" xfId="37749" xr:uid="{00000000-0005-0000-0000-000084930000}"/>
    <cellStyle name="Notas 4 3 3 6 2 3" xfId="37750" xr:uid="{00000000-0005-0000-0000-000085930000}"/>
    <cellStyle name="Notas 4 3 3 6 2 4" xfId="37751" xr:uid="{00000000-0005-0000-0000-000086930000}"/>
    <cellStyle name="Notas 4 3 3 6 2 5" xfId="37752" xr:uid="{00000000-0005-0000-0000-000087930000}"/>
    <cellStyle name="Notas 4 3 3 6 2 6" xfId="37753" xr:uid="{00000000-0005-0000-0000-000088930000}"/>
    <cellStyle name="Notas 4 3 3 6 3" xfId="37754" xr:uid="{00000000-0005-0000-0000-000089930000}"/>
    <cellStyle name="Notas 4 3 3 6 3 2" xfId="37755" xr:uid="{00000000-0005-0000-0000-00008A930000}"/>
    <cellStyle name="Notas 4 3 3 6 3 3" xfId="37756" xr:uid="{00000000-0005-0000-0000-00008B930000}"/>
    <cellStyle name="Notas 4 3 3 6 3 4" xfId="37757" xr:uid="{00000000-0005-0000-0000-00008C930000}"/>
    <cellStyle name="Notas 4 3 3 6 3 5" xfId="37758" xr:uid="{00000000-0005-0000-0000-00008D930000}"/>
    <cellStyle name="Notas 4 3 3 6 3 6" xfId="37759" xr:uid="{00000000-0005-0000-0000-00008E930000}"/>
    <cellStyle name="Notas 4 3 3 6 4" xfId="37760" xr:uid="{00000000-0005-0000-0000-00008F930000}"/>
    <cellStyle name="Notas 4 3 3 6 4 2" xfId="37761" xr:uid="{00000000-0005-0000-0000-000090930000}"/>
    <cellStyle name="Notas 4 3 3 6 4 3" xfId="37762" xr:uid="{00000000-0005-0000-0000-000091930000}"/>
    <cellStyle name="Notas 4 3 3 6 4 4" xfId="37763" xr:uid="{00000000-0005-0000-0000-000092930000}"/>
    <cellStyle name="Notas 4 3 3 6 4 5" xfId="37764" xr:uid="{00000000-0005-0000-0000-000093930000}"/>
    <cellStyle name="Notas 4 3 3 6 4 6" xfId="37765" xr:uid="{00000000-0005-0000-0000-000094930000}"/>
    <cellStyle name="Notas 4 3 3 6 5" xfId="37766" xr:uid="{00000000-0005-0000-0000-000095930000}"/>
    <cellStyle name="Notas 4 3 3 6 5 2" xfId="37767" xr:uid="{00000000-0005-0000-0000-000096930000}"/>
    <cellStyle name="Notas 4 3 3 6 5 3" xfId="37768" xr:uid="{00000000-0005-0000-0000-000097930000}"/>
    <cellStyle name="Notas 4 3 3 6 5 4" xfId="37769" xr:uid="{00000000-0005-0000-0000-000098930000}"/>
    <cellStyle name="Notas 4 3 3 6 5 5" xfId="37770" xr:uid="{00000000-0005-0000-0000-000099930000}"/>
    <cellStyle name="Notas 4 3 3 6 5 6" xfId="37771" xr:uid="{00000000-0005-0000-0000-00009A930000}"/>
    <cellStyle name="Notas 4 3 3 6 6" xfId="37772" xr:uid="{00000000-0005-0000-0000-00009B930000}"/>
    <cellStyle name="Notas 4 3 3 6 6 2" xfId="37773" xr:uid="{00000000-0005-0000-0000-00009C930000}"/>
    <cellStyle name="Notas 4 3 3 6 6 3" xfId="37774" xr:uid="{00000000-0005-0000-0000-00009D930000}"/>
    <cellStyle name="Notas 4 3 3 6 6 4" xfId="37775" xr:uid="{00000000-0005-0000-0000-00009E930000}"/>
    <cellStyle name="Notas 4 3 3 6 6 5" xfId="37776" xr:uid="{00000000-0005-0000-0000-00009F930000}"/>
    <cellStyle name="Notas 4 3 3 6 6 6" xfId="37777" xr:uid="{00000000-0005-0000-0000-0000A0930000}"/>
    <cellStyle name="Notas 4 3 3 6 7" xfId="37778" xr:uid="{00000000-0005-0000-0000-0000A1930000}"/>
    <cellStyle name="Notas 4 3 3 6 7 2" xfId="37779" xr:uid="{00000000-0005-0000-0000-0000A2930000}"/>
    <cellStyle name="Notas 4 3 3 6 7 3" xfId="37780" xr:uid="{00000000-0005-0000-0000-0000A3930000}"/>
    <cellStyle name="Notas 4 3 3 6 7 4" xfId="37781" xr:uid="{00000000-0005-0000-0000-0000A4930000}"/>
    <cellStyle name="Notas 4 3 3 6 7 5" xfId="37782" xr:uid="{00000000-0005-0000-0000-0000A5930000}"/>
    <cellStyle name="Notas 4 3 3 6 7 6" xfId="37783" xr:uid="{00000000-0005-0000-0000-0000A6930000}"/>
    <cellStyle name="Notas 4 3 3 6 8" xfId="37784" xr:uid="{00000000-0005-0000-0000-0000A7930000}"/>
    <cellStyle name="Notas 4 3 3 6 8 2" xfId="37785" xr:uid="{00000000-0005-0000-0000-0000A8930000}"/>
    <cellStyle name="Notas 4 3 3 6 8 3" xfId="37786" xr:uid="{00000000-0005-0000-0000-0000A9930000}"/>
    <cellStyle name="Notas 4 3 3 6 8 4" xfId="37787" xr:uid="{00000000-0005-0000-0000-0000AA930000}"/>
    <cellStyle name="Notas 4 3 3 6 8 5" xfId="37788" xr:uid="{00000000-0005-0000-0000-0000AB930000}"/>
    <cellStyle name="Notas 4 3 3 6 8 6" xfId="37789" xr:uid="{00000000-0005-0000-0000-0000AC930000}"/>
    <cellStyle name="Notas 4 3 3 6 9" xfId="37790" xr:uid="{00000000-0005-0000-0000-0000AD930000}"/>
    <cellStyle name="Notas 4 3 3 7" xfId="37791" xr:uid="{00000000-0005-0000-0000-0000AE930000}"/>
    <cellStyle name="Notas 4 3 3 7 10" xfId="37792" xr:uid="{00000000-0005-0000-0000-0000AF930000}"/>
    <cellStyle name="Notas 4 3 3 7 11" xfId="37793" xr:uid="{00000000-0005-0000-0000-0000B0930000}"/>
    <cellStyle name="Notas 4 3 3 7 12" xfId="37794" xr:uid="{00000000-0005-0000-0000-0000B1930000}"/>
    <cellStyle name="Notas 4 3 3 7 13" xfId="37795" xr:uid="{00000000-0005-0000-0000-0000B2930000}"/>
    <cellStyle name="Notas 4 3 3 7 2" xfId="37796" xr:uid="{00000000-0005-0000-0000-0000B3930000}"/>
    <cellStyle name="Notas 4 3 3 7 2 2" xfId="37797" xr:uid="{00000000-0005-0000-0000-0000B4930000}"/>
    <cellStyle name="Notas 4 3 3 7 2 3" xfId="37798" xr:uid="{00000000-0005-0000-0000-0000B5930000}"/>
    <cellStyle name="Notas 4 3 3 7 2 4" xfId="37799" xr:uid="{00000000-0005-0000-0000-0000B6930000}"/>
    <cellStyle name="Notas 4 3 3 7 2 5" xfId="37800" xr:uid="{00000000-0005-0000-0000-0000B7930000}"/>
    <cellStyle name="Notas 4 3 3 7 2 6" xfId="37801" xr:uid="{00000000-0005-0000-0000-0000B8930000}"/>
    <cellStyle name="Notas 4 3 3 7 3" xfId="37802" xr:uid="{00000000-0005-0000-0000-0000B9930000}"/>
    <cellStyle name="Notas 4 3 3 7 3 2" xfId="37803" xr:uid="{00000000-0005-0000-0000-0000BA930000}"/>
    <cellStyle name="Notas 4 3 3 7 3 3" xfId="37804" xr:uid="{00000000-0005-0000-0000-0000BB930000}"/>
    <cellStyle name="Notas 4 3 3 7 3 4" xfId="37805" xr:uid="{00000000-0005-0000-0000-0000BC930000}"/>
    <cellStyle name="Notas 4 3 3 7 3 5" xfId="37806" xr:uid="{00000000-0005-0000-0000-0000BD930000}"/>
    <cellStyle name="Notas 4 3 3 7 3 6" xfId="37807" xr:uid="{00000000-0005-0000-0000-0000BE930000}"/>
    <cellStyle name="Notas 4 3 3 7 4" xfId="37808" xr:uid="{00000000-0005-0000-0000-0000BF930000}"/>
    <cellStyle name="Notas 4 3 3 7 4 2" xfId="37809" xr:uid="{00000000-0005-0000-0000-0000C0930000}"/>
    <cellStyle name="Notas 4 3 3 7 4 3" xfId="37810" xr:uid="{00000000-0005-0000-0000-0000C1930000}"/>
    <cellStyle name="Notas 4 3 3 7 4 4" xfId="37811" xr:uid="{00000000-0005-0000-0000-0000C2930000}"/>
    <cellStyle name="Notas 4 3 3 7 4 5" xfId="37812" xr:uid="{00000000-0005-0000-0000-0000C3930000}"/>
    <cellStyle name="Notas 4 3 3 7 4 6" xfId="37813" xr:uid="{00000000-0005-0000-0000-0000C4930000}"/>
    <cellStyle name="Notas 4 3 3 7 5" xfId="37814" xr:uid="{00000000-0005-0000-0000-0000C5930000}"/>
    <cellStyle name="Notas 4 3 3 7 5 2" xfId="37815" xr:uid="{00000000-0005-0000-0000-0000C6930000}"/>
    <cellStyle name="Notas 4 3 3 7 5 3" xfId="37816" xr:uid="{00000000-0005-0000-0000-0000C7930000}"/>
    <cellStyle name="Notas 4 3 3 7 5 4" xfId="37817" xr:uid="{00000000-0005-0000-0000-0000C8930000}"/>
    <cellStyle name="Notas 4 3 3 7 5 5" xfId="37818" xr:uid="{00000000-0005-0000-0000-0000C9930000}"/>
    <cellStyle name="Notas 4 3 3 7 5 6" xfId="37819" xr:uid="{00000000-0005-0000-0000-0000CA930000}"/>
    <cellStyle name="Notas 4 3 3 7 6" xfId="37820" xr:uid="{00000000-0005-0000-0000-0000CB930000}"/>
    <cellStyle name="Notas 4 3 3 7 6 2" xfId="37821" xr:uid="{00000000-0005-0000-0000-0000CC930000}"/>
    <cellStyle name="Notas 4 3 3 7 6 3" xfId="37822" xr:uid="{00000000-0005-0000-0000-0000CD930000}"/>
    <cellStyle name="Notas 4 3 3 7 6 4" xfId="37823" xr:uid="{00000000-0005-0000-0000-0000CE930000}"/>
    <cellStyle name="Notas 4 3 3 7 6 5" xfId="37824" xr:uid="{00000000-0005-0000-0000-0000CF930000}"/>
    <cellStyle name="Notas 4 3 3 7 6 6" xfId="37825" xr:uid="{00000000-0005-0000-0000-0000D0930000}"/>
    <cellStyle name="Notas 4 3 3 7 7" xfId="37826" xr:uid="{00000000-0005-0000-0000-0000D1930000}"/>
    <cellStyle name="Notas 4 3 3 7 7 2" xfId="37827" xr:uid="{00000000-0005-0000-0000-0000D2930000}"/>
    <cellStyle name="Notas 4 3 3 7 7 3" xfId="37828" xr:uid="{00000000-0005-0000-0000-0000D3930000}"/>
    <cellStyle name="Notas 4 3 3 7 7 4" xfId="37829" xr:uid="{00000000-0005-0000-0000-0000D4930000}"/>
    <cellStyle name="Notas 4 3 3 7 7 5" xfId="37830" xr:uid="{00000000-0005-0000-0000-0000D5930000}"/>
    <cellStyle name="Notas 4 3 3 7 7 6" xfId="37831" xr:uid="{00000000-0005-0000-0000-0000D6930000}"/>
    <cellStyle name="Notas 4 3 3 7 8" xfId="37832" xr:uid="{00000000-0005-0000-0000-0000D7930000}"/>
    <cellStyle name="Notas 4 3 3 7 8 2" xfId="37833" xr:uid="{00000000-0005-0000-0000-0000D8930000}"/>
    <cellStyle name="Notas 4 3 3 7 8 3" xfId="37834" xr:uid="{00000000-0005-0000-0000-0000D9930000}"/>
    <cellStyle name="Notas 4 3 3 7 8 4" xfId="37835" xr:uid="{00000000-0005-0000-0000-0000DA930000}"/>
    <cellStyle name="Notas 4 3 3 7 8 5" xfId="37836" xr:uid="{00000000-0005-0000-0000-0000DB930000}"/>
    <cellStyle name="Notas 4 3 3 7 8 6" xfId="37837" xr:uid="{00000000-0005-0000-0000-0000DC930000}"/>
    <cellStyle name="Notas 4 3 3 7 9" xfId="37838" xr:uid="{00000000-0005-0000-0000-0000DD930000}"/>
    <cellStyle name="Notas 4 3 3 8" xfId="37839" xr:uid="{00000000-0005-0000-0000-0000DE930000}"/>
    <cellStyle name="Notas 4 3 3 8 2" xfId="37840" xr:uid="{00000000-0005-0000-0000-0000DF930000}"/>
    <cellStyle name="Notas 4 3 3 8 3" xfId="37841" xr:uid="{00000000-0005-0000-0000-0000E0930000}"/>
    <cellStyle name="Notas 4 3 3 8 4" xfId="37842" xr:uid="{00000000-0005-0000-0000-0000E1930000}"/>
    <cellStyle name="Notas 4 3 3 8 5" xfId="37843" xr:uid="{00000000-0005-0000-0000-0000E2930000}"/>
    <cellStyle name="Notas 4 3 3 8 6" xfId="37844" xr:uid="{00000000-0005-0000-0000-0000E3930000}"/>
    <cellStyle name="Notas 4 3 3 9" xfId="37845" xr:uid="{00000000-0005-0000-0000-0000E4930000}"/>
    <cellStyle name="Notas 4 3 3 9 2" xfId="37846" xr:uid="{00000000-0005-0000-0000-0000E5930000}"/>
    <cellStyle name="Notas 4 3 3 9 3" xfId="37847" xr:uid="{00000000-0005-0000-0000-0000E6930000}"/>
    <cellStyle name="Notas 4 3 3 9 4" xfId="37848" xr:uid="{00000000-0005-0000-0000-0000E7930000}"/>
    <cellStyle name="Notas 4 3 3 9 5" xfId="37849" xr:uid="{00000000-0005-0000-0000-0000E8930000}"/>
    <cellStyle name="Notas 4 3 3 9 6" xfId="37850" xr:uid="{00000000-0005-0000-0000-0000E9930000}"/>
    <cellStyle name="Notas 4 3 4" xfId="37851" xr:uid="{00000000-0005-0000-0000-0000EA930000}"/>
    <cellStyle name="Notas 4 3 4 10" xfId="37852" xr:uid="{00000000-0005-0000-0000-0000EB930000}"/>
    <cellStyle name="Notas 4 3 4 11" xfId="37853" xr:uid="{00000000-0005-0000-0000-0000EC930000}"/>
    <cellStyle name="Notas 4 3 4 12" xfId="37854" xr:uid="{00000000-0005-0000-0000-0000ED930000}"/>
    <cellStyle name="Notas 4 3 4 13" xfId="37855" xr:uid="{00000000-0005-0000-0000-0000EE930000}"/>
    <cellStyle name="Notas 4 3 4 14" xfId="37856" xr:uid="{00000000-0005-0000-0000-0000EF930000}"/>
    <cellStyle name="Notas 4 3 4 15" xfId="37857" xr:uid="{00000000-0005-0000-0000-0000F0930000}"/>
    <cellStyle name="Notas 4 3 4 2" xfId="37858" xr:uid="{00000000-0005-0000-0000-0000F1930000}"/>
    <cellStyle name="Notas 4 3 4 2 10" xfId="37859" xr:uid="{00000000-0005-0000-0000-0000F2930000}"/>
    <cellStyle name="Notas 4 3 4 2 11" xfId="37860" xr:uid="{00000000-0005-0000-0000-0000F3930000}"/>
    <cellStyle name="Notas 4 3 4 2 12" xfId="37861" xr:uid="{00000000-0005-0000-0000-0000F4930000}"/>
    <cellStyle name="Notas 4 3 4 2 13" xfId="37862" xr:uid="{00000000-0005-0000-0000-0000F5930000}"/>
    <cellStyle name="Notas 4 3 4 2 14" xfId="37863" xr:uid="{00000000-0005-0000-0000-0000F6930000}"/>
    <cellStyle name="Notas 4 3 4 2 2" xfId="37864" xr:uid="{00000000-0005-0000-0000-0000F7930000}"/>
    <cellStyle name="Notas 4 3 4 2 2 2" xfId="37865" xr:uid="{00000000-0005-0000-0000-0000F8930000}"/>
    <cellStyle name="Notas 4 3 4 2 2 3" xfId="37866" xr:uid="{00000000-0005-0000-0000-0000F9930000}"/>
    <cellStyle name="Notas 4 3 4 2 2 4" xfId="37867" xr:uid="{00000000-0005-0000-0000-0000FA930000}"/>
    <cellStyle name="Notas 4 3 4 2 2 5" xfId="37868" xr:uid="{00000000-0005-0000-0000-0000FB930000}"/>
    <cellStyle name="Notas 4 3 4 2 2 6" xfId="37869" xr:uid="{00000000-0005-0000-0000-0000FC930000}"/>
    <cellStyle name="Notas 4 3 4 2 3" xfId="37870" xr:uid="{00000000-0005-0000-0000-0000FD930000}"/>
    <cellStyle name="Notas 4 3 4 2 3 2" xfId="37871" xr:uid="{00000000-0005-0000-0000-0000FE930000}"/>
    <cellStyle name="Notas 4 3 4 2 3 3" xfId="37872" xr:uid="{00000000-0005-0000-0000-0000FF930000}"/>
    <cellStyle name="Notas 4 3 4 2 3 4" xfId="37873" xr:uid="{00000000-0005-0000-0000-000000940000}"/>
    <cellStyle name="Notas 4 3 4 2 3 5" xfId="37874" xr:uid="{00000000-0005-0000-0000-000001940000}"/>
    <cellStyle name="Notas 4 3 4 2 3 6" xfId="37875" xr:uid="{00000000-0005-0000-0000-000002940000}"/>
    <cellStyle name="Notas 4 3 4 2 4" xfId="37876" xr:uid="{00000000-0005-0000-0000-000003940000}"/>
    <cellStyle name="Notas 4 3 4 2 4 2" xfId="37877" xr:uid="{00000000-0005-0000-0000-000004940000}"/>
    <cellStyle name="Notas 4 3 4 2 4 3" xfId="37878" xr:uid="{00000000-0005-0000-0000-000005940000}"/>
    <cellStyle name="Notas 4 3 4 2 4 4" xfId="37879" xr:uid="{00000000-0005-0000-0000-000006940000}"/>
    <cellStyle name="Notas 4 3 4 2 4 5" xfId="37880" xr:uid="{00000000-0005-0000-0000-000007940000}"/>
    <cellStyle name="Notas 4 3 4 2 4 6" xfId="37881" xr:uid="{00000000-0005-0000-0000-000008940000}"/>
    <cellStyle name="Notas 4 3 4 2 5" xfId="37882" xr:uid="{00000000-0005-0000-0000-000009940000}"/>
    <cellStyle name="Notas 4 3 4 2 5 2" xfId="37883" xr:uid="{00000000-0005-0000-0000-00000A940000}"/>
    <cellStyle name="Notas 4 3 4 2 5 3" xfId="37884" xr:uid="{00000000-0005-0000-0000-00000B940000}"/>
    <cellStyle name="Notas 4 3 4 2 5 4" xfId="37885" xr:uid="{00000000-0005-0000-0000-00000C940000}"/>
    <cellStyle name="Notas 4 3 4 2 5 5" xfId="37886" xr:uid="{00000000-0005-0000-0000-00000D940000}"/>
    <cellStyle name="Notas 4 3 4 2 5 6" xfId="37887" xr:uid="{00000000-0005-0000-0000-00000E940000}"/>
    <cellStyle name="Notas 4 3 4 2 6" xfId="37888" xr:uid="{00000000-0005-0000-0000-00000F940000}"/>
    <cellStyle name="Notas 4 3 4 2 6 2" xfId="37889" xr:uid="{00000000-0005-0000-0000-000010940000}"/>
    <cellStyle name="Notas 4 3 4 2 6 3" xfId="37890" xr:uid="{00000000-0005-0000-0000-000011940000}"/>
    <cellStyle name="Notas 4 3 4 2 6 4" xfId="37891" xr:uid="{00000000-0005-0000-0000-000012940000}"/>
    <cellStyle name="Notas 4 3 4 2 6 5" xfId="37892" xr:uid="{00000000-0005-0000-0000-000013940000}"/>
    <cellStyle name="Notas 4 3 4 2 6 6" xfId="37893" xr:uid="{00000000-0005-0000-0000-000014940000}"/>
    <cellStyle name="Notas 4 3 4 2 7" xfId="37894" xr:uid="{00000000-0005-0000-0000-000015940000}"/>
    <cellStyle name="Notas 4 3 4 2 7 2" xfId="37895" xr:uid="{00000000-0005-0000-0000-000016940000}"/>
    <cellStyle name="Notas 4 3 4 2 7 3" xfId="37896" xr:uid="{00000000-0005-0000-0000-000017940000}"/>
    <cellStyle name="Notas 4 3 4 2 7 4" xfId="37897" xr:uid="{00000000-0005-0000-0000-000018940000}"/>
    <cellStyle name="Notas 4 3 4 2 7 5" xfId="37898" xr:uid="{00000000-0005-0000-0000-000019940000}"/>
    <cellStyle name="Notas 4 3 4 2 7 6" xfId="37899" xr:uid="{00000000-0005-0000-0000-00001A940000}"/>
    <cellStyle name="Notas 4 3 4 2 8" xfId="37900" xr:uid="{00000000-0005-0000-0000-00001B940000}"/>
    <cellStyle name="Notas 4 3 4 2 8 2" xfId="37901" xr:uid="{00000000-0005-0000-0000-00001C940000}"/>
    <cellStyle name="Notas 4 3 4 2 8 3" xfId="37902" xr:uid="{00000000-0005-0000-0000-00001D940000}"/>
    <cellStyle name="Notas 4 3 4 2 8 4" xfId="37903" xr:uid="{00000000-0005-0000-0000-00001E940000}"/>
    <cellStyle name="Notas 4 3 4 2 8 5" xfId="37904" xr:uid="{00000000-0005-0000-0000-00001F940000}"/>
    <cellStyle name="Notas 4 3 4 2 8 6" xfId="37905" xr:uid="{00000000-0005-0000-0000-000020940000}"/>
    <cellStyle name="Notas 4 3 4 2 9" xfId="37906" xr:uid="{00000000-0005-0000-0000-000021940000}"/>
    <cellStyle name="Notas 4 3 4 3" xfId="37907" xr:uid="{00000000-0005-0000-0000-000022940000}"/>
    <cellStyle name="Notas 4 3 4 3 2" xfId="37908" xr:uid="{00000000-0005-0000-0000-000023940000}"/>
    <cellStyle name="Notas 4 3 4 3 3" xfId="37909" xr:uid="{00000000-0005-0000-0000-000024940000}"/>
    <cellStyle name="Notas 4 3 4 3 4" xfId="37910" xr:uid="{00000000-0005-0000-0000-000025940000}"/>
    <cellStyle name="Notas 4 3 4 3 5" xfId="37911" xr:uid="{00000000-0005-0000-0000-000026940000}"/>
    <cellStyle name="Notas 4 3 4 3 6" xfId="37912" xr:uid="{00000000-0005-0000-0000-000027940000}"/>
    <cellStyle name="Notas 4 3 4 4" xfId="37913" xr:uid="{00000000-0005-0000-0000-000028940000}"/>
    <cellStyle name="Notas 4 3 4 4 2" xfId="37914" xr:uid="{00000000-0005-0000-0000-000029940000}"/>
    <cellStyle name="Notas 4 3 4 4 3" xfId="37915" xr:uid="{00000000-0005-0000-0000-00002A940000}"/>
    <cellStyle name="Notas 4 3 4 4 4" xfId="37916" xr:uid="{00000000-0005-0000-0000-00002B940000}"/>
    <cellStyle name="Notas 4 3 4 4 5" xfId="37917" xr:uid="{00000000-0005-0000-0000-00002C940000}"/>
    <cellStyle name="Notas 4 3 4 4 6" xfId="37918" xr:uid="{00000000-0005-0000-0000-00002D940000}"/>
    <cellStyle name="Notas 4 3 4 5" xfId="37919" xr:uid="{00000000-0005-0000-0000-00002E940000}"/>
    <cellStyle name="Notas 4 3 4 5 2" xfId="37920" xr:uid="{00000000-0005-0000-0000-00002F940000}"/>
    <cellStyle name="Notas 4 3 4 5 3" xfId="37921" xr:uid="{00000000-0005-0000-0000-000030940000}"/>
    <cellStyle name="Notas 4 3 4 5 4" xfId="37922" xr:uid="{00000000-0005-0000-0000-000031940000}"/>
    <cellStyle name="Notas 4 3 4 5 5" xfId="37923" xr:uid="{00000000-0005-0000-0000-000032940000}"/>
    <cellStyle name="Notas 4 3 4 5 6" xfId="37924" xr:uid="{00000000-0005-0000-0000-000033940000}"/>
    <cellStyle name="Notas 4 3 4 6" xfId="37925" xr:uid="{00000000-0005-0000-0000-000034940000}"/>
    <cellStyle name="Notas 4 3 4 6 2" xfId="37926" xr:uid="{00000000-0005-0000-0000-000035940000}"/>
    <cellStyle name="Notas 4 3 4 6 3" xfId="37927" xr:uid="{00000000-0005-0000-0000-000036940000}"/>
    <cellStyle name="Notas 4 3 4 6 4" xfId="37928" xr:uid="{00000000-0005-0000-0000-000037940000}"/>
    <cellStyle name="Notas 4 3 4 6 5" xfId="37929" xr:uid="{00000000-0005-0000-0000-000038940000}"/>
    <cellStyle name="Notas 4 3 4 6 6" xfId="37930" xr:uid="{00000000-0005-0000-0000-000039940000}"/>
    <cellStyle name="Notas 4 3 4 7" xfId="37931" xr:uid="{00000000-0005-0000-0000-00003A940000}"/>
    <cellStyle name="Notas 4 3 4 7 2" xfId="37932" xr:uid="{00000000-0005-0000-0000-00003B940000}"/>
    <cellStyle name="Notas 4 3 4 7 3" xfId="37933" xr:uid="{00000000-0005-0000-0000-00003C940000}"/>
    <cellStyle name="Notas 4 3 4 7 4" xfId="37934" xr:uid="{00000000-0005-0000-0000-00003D940000}"/>
    <cellStyle name="Notas 4 3 4 7 5" xfId="37935" xr:uid="{00000000-0005-0000-0000-00003E940000}"/>
    <cellStyle name="Notas 4 3 4 7 6" xfId="37936" xr:uid="{00000000-0005-0000-0000-00003F940000}"/>
    <cellStyle name="Notas 4 3 4 8" xfId="37937" xr:uid="{00000000-0005-0000-0000-000040940000}"/>
    <cellStyle name="Notas 4 3 4 8 2" xfId="37938" xr:uid="{00000000-0005-0000-0000-000041940000}"/>
    <cellStyle name="Notas 4 3 4 8 3" xfId="37939" xr:uid="{00000000-0005-0000-0000-000042940000}"/>
    <cellStyle name="Notas 4 3 4 8 4" xfId="37940" xr:uid="{00000000-0005-0000-0000-000043940000}"/>
    <cellStyle name="Notas 4 3 4 8 5" xfId="37941" xr:uid="{00000000-0005-0000-0000-000044940000}"/>
    <cellStyle name="Notas 4 3 4 8 6" xfId="37942" xr:uid="{00000000-0005-0000-0000-000045940000}"/>
    <cellStyle name="Notas 4 3 4 9" xfId="37943" xr:uid="{00000000-0005-0000-0000-000046940000}"/>
    <cellStyle name="Notas 4 3 4 9 2" xfId="37944" xr:uid="{00000000-0005-0000-0000-000047940000}"/>
    <cellStyle name="Notas 4 3 4 9 3" xfId="37945" xr:uid="{00000000-0005-0000-0000-000048940000}"/>
    <cellStyle name="Notas 4 3 4 9 4" xfId="37946" xr:uid="{00000000-0005-0000-0000-000049940000}"/>
    <cellStyle name="Notas 4 3 4 9 5" xfId="37947" xr:uid="{00000000-0005-0000-0000-00004A940000}"/>
    <cellStyle name="Notas 4 3 4 9 6" xfId="37948" xr:uid="{00000000-0005-0000-0000-00004B940000}"/>
    <cellStyle name="Notas 4 3 5" xfId="37949" xr:uid="{00000000-0005-0000-0000-00004C940000}"/>
    <cellStyle name="Notas 4 3 5 10" xfId="37950" xr:uid="{00000000-0005-0000-0000-00004D940000}"/>
    <cellStyle name="Notas 4 3 5 11" xfId="37951" xr:uid="{00000000-0005-0000-0000-00004E940000}"/>
    <cellStyle name="Notas 4 3 5 12" xfId="37952" xr:uid="{00000000-0005-0000-0000-00004F940000}"/>
    <cellStyle name="Notas 4 3 5 13" xfId="37953" xr:uid="{00000000-0005-0000-0000-000050940000}"/>
    <cellStyle name="Notas 4 3 5 14" xfId="37954" xr:uid="{00000000-0005-0000-0000-000051940000}"/>
    <cellStyle name="Notas 4 3 5 2" xfId="37955" xr:uid="{00000000-0005-0000-0000-000052940000}"/>
    <cellStyle name="Notas 4 3 5 2 2" xfId="37956" xr:uid="{00000000-0005-0000-0000-000053940000}"/>
    <cellStyle name="Notas 4 3 5 2 3" xfId="37957" xr:uid="{00000000-0005-0000-0000-000054940000}"/>
    <cellStyle name="Notas 4 3 5 2 4" xfId="37958" xr:uid="{00000000-0005-0000-0000-000055940000}"/>
    <cellStyle name="Notas 4 3 5 2 5" xfId="37959" xr:uid="{00000000-0005-0000-0000-000056940000}"/>
    <cellStyle name="Notas 4 3 5 2 6" xfId="37960" xr:uid="{00000000-0005-0000-0000-000057940000}"/>
    <cellStyle name="Notas 4 3 5 2 7" xfId="37961" xr:uid="{00000000-0005-0000-0000-000058940000}"/>
    <cellStyle name="Notas 4 3 5 3" xfId="37962" xr:uid="{00000000-0005-0000-0000-000059940000}"/>
    <cellStyle name="Notas 4 3 5 3 2" xfId="37963" xr:uid="{00000000-0005-0000-0000-00005A940000}"/>
    <cellStyle name="Notas 4 3 5 3 3" xfId="37964" xr:uid="{00000000-0005-0000-0000-00005B940000}"/>
    <cellStyle name="Notas 4 3 5 3 4" xfId="37965" xr:uid="{00000000-0005-0000-0000-00005C940000}"/>
    <cellStyle name="Notas 4 3 5 3 5" xfId="37966" xr:uid="{00000000-0005-0000-0000-00005D940000}"/>
    <cellStyle name="Notas 4 3 5 3 6" xfId="37967" xr:uid="{00000000-0005-0000-0000-00005E940000}"/>
    <cellStyle name="Notas 4 3 5 4" xfId="37968" xr:uid="{00000000-0005-0000-0000-00005F940000}"/>
    <cellStyle name="Notas 4 3 5 4 2" xfId="37969" xr:uid="{00000000-0005-0000-0000-000060940000}"/>
    <cellStyle name="Notas 4 3 5 4 3" xfId="37970" xr:uid="{00000000-0005-0000-0000-000061940000}"/>
    <cellStyle name="Notas 4 3 5 4 4" xfId="37971" xr:uid="{00000000-0005-0000-0000-000062940000}"/>
    <cellStyle name="Notas 4 3 5 4 5" xfId="37972" xr:uid="{00000000-0005-0000-0000-000063940000}"/>
    <cellStyle name="Notas 4 3 5 4 6" xfId="37973" xr:uid="{00000000-0005-0000-0000-000064940000}"/>
    <cellStyle name="Notas 4 3 5 5" xfId="37974" xr:uid="{00000000-0005-0000-0000-000065940000}"/>
    <cellStyle name="Notas 4 3 5 5 2" xfId="37975" xr:uid="{00000000-0005-0000-0000-000066940000}"/>
    <cellStyle name="Notas 4 3 5 5 3" xfId="37976" xr:uid="{00000000-0005-0000-0000-000067940000}"/>
    <cellStyle name="Notas 4 3 5 5 4" xfId="37977" xr:uid="{00000000-0005-0000-0000-000068940000}"/>
    <cellStyle name="Notas 4 3 5 5 5" xfId="37978" xr:uid="{00000000-0005-0000-0000-000069940000}"/>
    <cellStyle name="Notas 4 3 5 5 6" xfId="37979" xr:uid="{00000000-0005-0000-0000-00006A940000}"/>
    <cellStyle name="Notas 4 3 5 6" xfId="37980" xr:uid="{00000000-0005-0000-0000-00006B940000}"/>
    <cellStyle name="Notas 4 3 5 6 2" xfId="37981" xr:uid="{00000000-0005-0000-0000-00006C940000}"/>
    <cellStyle name="Notas 4 3 5 6 3" xfId="37982" xr:uid="{00000000-0005-0000-0000-00006D940000}"/>
    <cellStyle name="Notas 4 3 5 6 4" xfId="37983" xr:uid="{00000000-0005-0000-0000-00006E940000}"/>
    <cellStyle name="Notas 4 3 5 6 5" xfId="37984" xr:uid="{00000000-0005-0000-0000-00006F940000}"/>
    <cellStyle name="Notas 4 3 5 6 6" xfId="37985" xr:uid="{00000000-0005-0000-0000-000070940000}"/>
    <cellStyle name="Notas 4 3 5 7" xfId="37986" xr:uid="{00000000-0005-0000-0000-000071940000}"/>
    <cellStyle name="Notas 4 3 5 7 2" xfId="37987" xr:uid="{00000000-0005-0000-0000-000072940000}"/>
    <cellStyle name="Notas 4 3 5 7 3" xfId="37988" xr:uid="{00000000-0005-0000-0000-000073940000}"/>
    <cellStyle name="Notas 4 3 5 7 4" xfId="37989" xr:uid="{00000000-0005-0000-0000-000074940000}"/>
    <cellStyle name="Notas 4 3 5 7 5" xfId="37990" xr:uid="{00000000-0005-0000-0000-000075940000}"/>
    <cellStyle name="Notas 4 3 5 7 6" xfId="37991" xr:uid="{00000000-0005-0000-0000-000076940000}"/>
    <cellStyle name="Notas 4 3 5 8" xfId="37992" xr:uid="{00000000-0005-0000-0000-000077940000}"/>
    <cellStyle name="Notas 4 3 5 8 2" xfId="37993" xr:uid="{00000000-0005-0000-0000-000078940000}"/>
    <cellStyle name="Notas 4 3 5 8 3" xfId="37994" xr:uid="{00000000-0005-0000-0000-000079940000}"/>
    <cellStyle name="Notas 4 3 5 8 4" xfId="37995" xr:uid="{00000000-0005-0000-0000-00007A940000}"/>
    <cellStyle name="Notas 4 3 5 8 5" xfId="37996" xr:uid="{00000000-0005-0000-0000-00007B940000}"/>
    <cellStyle name="Notas 4 3 5 8 6" xfId="37997" xr:uid="{00000000-0005-0000-0000-00007C940000}"/>
    <cellStyle name="Notas 4 3 5 9" xfId="37998" xr:uid="{00000000-0005-0000-0000-00007D940000}"/>
    <cellStyle name="Notas 4 3 6" xfId="37999" xr:uid="{00000000-0005-0000-0000-00007E940000}"/>
    <cellStyle name="Notas 4 3 6 10" xfId="38000" xr:uid="{00000000-0005-0000-0000-00007F940000}"/>
    <cellStyle name="Notas 4 3 6 11" xfId="38001" xr:uid="{00000000-0005-0000-0000-000080940000}"/>
    <cellStyle name="Notas 4 3 6 12" xfId="38002" xr:uid="{00000000-0005-0000-0000-000081940000}"/>
    <cellStyle name="Notas 4 3 6 13" xfId="38003" xr:uid="{00000000-0005-0000-0000-000082940000}"/>
    <cellStyle name="Notas 4 3 6 14" xfId="38004" xr:uid="{00000000-0005-0000-0000-000083940000}"/>
    <cellStyle name="Notas 4 3 6 2" xfId="38005" xr:uid="{00000000-0005-0000-0000-000084940000}"/>
    <cellStyle name="Notas 4 3 6 2 2" xfId="38006" xr:uid="{00000000-0005-0000-0000-000085940000}"/>
    <cellStyle name="Notas 4 3 6 2 3" xfId="38007" xr:uid="{00000000-0005-0000-0000-000086940000}"/>
    <cellStyle name="Notas 4 3 6 2 4" xfId="38008" xr:uid="{00000000-0005-0000-0000-000087940000}"/>
    <cellStyle name="Notas 4 3 6 2 5" xfId="38009" xr:uid="{00000000-0005-0000-0000-000088940000}"/>
    <cellStyle name="Notas 4 3 6 2 6" xfId="38010" xr:uid="{00000000-0005-0000-0000-000089940000}"/>
    <cellStyle name="Notas 4 3 6 3" xfId="38011" xr:uid="{00000000-0005-0000-0000-00008A940000}"/>
    <cellStyle name="Notas 4 3 6 3 2" xfId="38012" xr:uid="{00000000-0005-0000-0000-00008B940000}"/>
    <cellStyle name="Notas 4 3 6 3 3" xfId="38013" xr:uid="{00000000-0005-0000-0000-00008C940000}"/>
    <cellStyle name="Notas 4 3 6 3 4" xfId="38014" xr:uid="{00000000-0005-0000-0000-00008D940000}"/>
    <cellStyle name="Notas 4 3 6 3 5" xfId="38015" xr:uid="{00000000-0005-0000-0000-00008E940000}"/>
    <cellStyle name="Notas 4 3 6 3 6" xfId="38016" xr:uid="{00000000-0005-0000-0000-00008F940000}"/>
    <cellStyle name="Notas 4 3 6 4" xfId="38017" xr:uid="{00000000-0005-0000-0000-000090940000}"/>
    <cellStyle name="Notas 4 3 6 4 2" xfId="38018" xr:uid="{00000000-0005-0000-0000-000091940000}"/>
    <cellStyle name="Notas 4 3 6 4 3" xfId="38019" xr:uid="{00000000-0005-0000-0000-000092940000}"/>
    <cellStyle name="Notas 4 3 6 4 4" xfId="38020" xr:uid="{00000000-0005-0000-0000-000093940000}"/>
    <cellStyle name="Notas 4 3 6 4 5" xfId="38021" xr:uid="{00000000-0005-0000-0000-000094940000}"/>
    <cellStyle name="Notas 4 3 6 4 6" xfId="38022" xr:uid="{00000000-0005-0000-0000-000095940000}"/>
    <cellStyle name="Notas 4 3 6 5" xfId="38023" xr:uid="{00000000-0005-0000-0000-000096940000}"/>
    <cellStyle name="Notas 4 3 6 5 2" xfId="38024" xr:uid="{00000000-0005-0000-0000-000097940000}"/>
    <cellStyle name="Notas 4 3 6 5 3" xfId="38025" xr:uid="{00000000-0005-0000-0000-000098940000}"/>
    <cellStyle name="Notas 4 3 6 5 4" xfId="38026" xr:uid="{00000000-0005-0000-0000-000099940000}"/>
    <cellStyle name="Notas 4 3 6 5 5" xfId="38027" xr:uid="{00000000-0005-0000-0000-00009A940000}"/>
    <cellStyle name="Notas 4 3 6 5 6" xfId="38028" xr:uid="{00000000-0005-0000-0000-00009B940000}"/>
    <cellStyle name="Notas 4 3 6 6" xfId="38029" xr:uid="{00000000-0005-0000-0000-00009C940000}"/>
    <cellStyle name="Notas 4 3 6 6 2" xfId="38030" xr:uid="{00000000-0005-0000-0000-00009D940000}"/>
    <cellStyle name="Notas 4 3 6 6 3" xfId="38031" xr:uid="{00000000-0005-0000-0000-00009E940000}"/>
    <cellStyle name="Notas 4 3 6 6 4" xfId="38032" xr:uid="{00000000-0005-0000-0000-00009F940000}"/>
    <cellStyle name="Notas 4 3 6 6 5" xfId="38033" xr:uid="{00000000-0005-0000-0000-0000A0940000}"/>
    <cellStyle name="Notas 4 3 6 6 6" xfId="38034" xr:uid="{00000000-0005-0000-0000-0000A1940000}"/>
    <cellStyle name="Notas 4 3 6 7" xfId="38035" xr:uid="{00000000-0005-0000-0000-0000A2940000}"/>
    <cellStyle name="Notas 4 3 6 7 2" xfId="38036" xr:uid="{00000000-0005-0000-0000-0000A3940000}"/>
    <cellStyle name="Notas 4 3 6 7 3" xfId="38037" xr:uid="{00000000-0005-0000-0000-0000A4940000}"/>
    <cellStyle name="Notas 4 3 6 7 4" xfId="38038" xr:uid="{00000000-0005-0000-0000-0000A5940000}"/>
    <cellStyle name="Notas 4 3 6 7 5" xfId="38039" xr:uid="{00000000-0005-0000-0000-0000A6940000}"/>
    <cellStyle name="Notas 4 3 6 7 6" xfId="38040" xr:uid="{00000000-0005-0000-0000-0000A7940000}"/>
    <cellStyle name="Notas 4 3 6 8" xfId="38041" xr:uid="{00000000-0005-0000-0000-0000A8940000}"/>
    <cellStyle name="Notas 4 3 6 8 2" xfId="38042" xr:uid="{00000000-0005-0000-0000-0000A9940000}"/>
    <cellStyle name="Notas 4 3 6 8 3" xfId="38043" xr:uid="{00000000-0005-0000-0000-0000AA940000}"/>
    <cellStyle name="Notas 4 3 6 8 4" xfId="38044" xr:uid="{00000000-0005-0000-0000-0000AB940000}"/>
    <cellStyle name="Notas 4 3 6 8 5" xfId="38045" xr:uid="{00000000-0005-0000-0000-0000AC940000}"/>
    <cellStyle name="Notas 4 3 6 8 6" xfId="38046" xr:uid="{00000000-0005-0000-0000-0000AD940000}"/>
    <cellStyle name="Notas 4 3 6 9" xfId="38047" xr:uid="{00000000-0005-0000-0000-0000AE940000}"/>
    <cellStyle name="Notas 4 3 7" xfId="38048" xr:uid="{00000000-0005-0000-0000-0000AF940000}"/>
    <cellStyle name="Notas 4 3 7 10" xfId="38049" xr:uid="{00000000-0005-0000-0000-0000B0940000}"/>
    <cellStyle name="Notas 4 3 7 11" xfId="38050" xr:uid="{00000000-0005-0000-0000-0000B1940000}"/>
    <cellStyle name="Notas 4 3 7 12" xfId="38051" xr:uid="{00000000-0005-0000-0000-0000B2940000}"/>
    <cellStyle name="Notas 4 3 7 13" xfId="38052" xr:uid="{00000000-0005-0000-0000-0000B3940000}"/>
    <cellStyle name="Notas 4 3 7 14" xfId="38053" xr:uid="{00000000-0005-0000-0000-0000B4940000}"/>
    <cellStyle name="Notas 4 3 7 2" xfId="38054" xr:uid="{00000000-0005-0000-0000-0000B5940000}"/>
    <cellStyle name="Notas 4 3 7 2 2" xfId="38055" xr:uid="{00000000-0005-0000-0000-0000B6940000}"/>
    <cellStyle name="Notas 4 3 7 2 3" xfId="38056" xr:uid="{00000000-0005-0000-0000-0000B7940000}"/>
    <cellStyle name="Notas 4 3 7 2 4" xfId="38057" xr:uid="{00000000-0005-0000-0000-0000B8940000}"/>
    <cellStyle name="Notas 4 3 7 2 5" xfId="38058" xr:uid="{00000000-0005-0000-0000-0000B9940000}"/>
    <cellStyle name="Notas 4 3 7 2 6" xfId="38059" xr:uid="{00000000-0005-0000-0000-0000BA940000}"/>
    <cellStyle name="Notas 4 3 7 3" xfId="38060" xr:uid="{00000000-0005-0000-0000-0000BB940000}"/>
    <cellStyle name="Notas 4 3 7 3 2" xfId="38061" xr:uid="{00000000-0005-0000-0000-0000BC940000}"/>
    <cellStyle name="Notas 4 3 7 3 3" xfId="38062" xr:uid="{00000000-0005-0000-0000-0000BD940000}"/>
    <cellStyle name="Notas 4 3 7 3 4" xfId="38063" xr:uid="{00000000-0005-0000-0000-0000BE940000}"/>
    <cellStyle name="Notas 4 3 7 3 5" xfId="38064" xr:uid="{00000000-0005-0000-0000-0000BF940000}"/>
    <cellStyle name="Notas 4 3 7 3 6" xfId="38065" xr:uid="{00000000-0005-0000-0000-0000C0940000}"/>
    <cellStyle name="Notas 4 3 7 4" xfId="38066" xr:uid="{00000000-0005-0000-0000-0000C1940000}"/>
    <cellStyle name="Notas 4 3 7 4 2" xfId="38067" xr:uid="{00000000-0005-0000-0000-0000C2940000}"/>
    <cellStyle name="Notas 4 3 7 4 3" xfId="38068" xr:uid="{00000000-0005-0000-0000-0000C3940000}"/>
    <cellStyle name="Notas 4 3 7 4 4" xfId="38069" xr:uid="{00000000-0005-0000-0000-0000C4940000}"/>
    <cellStyle name="Notas 4 3 7 4 5" xfId="38070" xr:uid="{00000000-0005-0000-0000-0000C5940000}"/>
    <cellStyle name="Notas 4 3 7 4 6" xfId="38071" xr:uid="{00000000-0005-0000-0000-0000C6940000}"/>
    <cellStyle name="Notas 4 3 7 5" xfId="38072" xr:uid="{00000000-0005-0000-0000-0000C7940000}"/>
    <cellStyle name="Notas 4 3 7 5 2" xfId="38073" xr:uid="{00000000-0005-0000-0000-0000C8940000}"/>
    <cellStyle name="Notas 4 3 7 5 3" xfId="38074" xr:uid="{00000000-0005-0000-0000-0000C9940000}"/>
    <cellStyle name="Notas 4 3 7 5 4" xfId="38075" xr:uid="{00000000-0005-0000-0000-0000CA940000}"/>
    <cellStyle name="Notas 4 3 7 5 5" xfId="38076" xr:uid="{00000000-0005-0000-0000-0000CB940000}"/>
    <cellStyle name="Notas 4 3 7 5 6" xfId="38077" xr:uid="{00000000-0005-0000-0000-0000CC940000}"/>
    <cellStyle name="Notas 4 3 7 6" xfId="38078" xr:uid="{00000000-0005-0000-0000-0000CD940000}"/>
    <cellStyle name="Notas 4 3 7 6 2" xfId="38079" xr:uid="{00000000-0005-0000-0000-0000CE940000}"/>
    <cellStyle name="Notas 4 3 7 6 3" xfId="38080" xr:uid="{00000000-0005-0000-0000-0000CF940000}"/>
    <cellStyle name="Notas 4 3 7 6 4" xfId="38081" xr:uid="{00000000-0005-0000-0000-0000D0940000}"/>
    <cellStyle name="Notas 4 3 7 6 5" xfId="38082" xr:uid="{00000000-0005-0000-0000-0000D1940000}"/>
    <cellStyle name="Notas 4 3 7 6 6" xfId="38083" xr:uid="{00000000-0005-0000-0000-0000D2940000}"/>
    <cellStyle name="Notas 4 3 7 7" xfId="38084" xr:uid="{00000000-0005-0000-0000-0000D3940000}"/>
    <cellStyle name="Notas 4 3 7 7 2" xfId="38085" xr:uid="{00000000-0005-0000-0000-0000D4940000}"/>
    <cellStyle name="Notas 4 3 7 7 3" xfId="38086" xr:uid="{00000000-0005-0000-0000-0000D5940000}"/>
    <cellStyle name="Notas 4 3 7 7 4" xfId="38087" xr:uid="{00000000-0005-0000-0000-0000D6940000}"/>
    <cellStyle name="Notas 4 3 7 7 5" xfId="38088" xr:uid="{00000000-0005-0000-0000-0000D7940000}"/>
    <cellStyle name="Notas 4 3 7 7 6" xfId="38089" xr:uid="{00000000-0005-0000-0000-0000D8940000}"/>
    <cellStyle name="Notas 4 3 7 8" xfId="38090" xr:uid="{00000000-0005-0000-0000-0000D9940000}"/>
    <cellStyle name="Notas 4 3 7 8 2" xfId="38091" xr:uid="{00000000-0005-0000-0000-0000DA940000}"/>
    <cellStyle name="Notas 4 3 7 8 3" xfId="38092" xr:uid="{00000000-0005-0000-0000-0000DB940000}"/>
    <cellStyle name="Notas 4 3 7 8 4" xfId="38093" xr:uid="{00000000-0005-0000-0000-0000DC940000}"/>
    <cellStyle name="Notas 4 3 7 8 5" xfId="38094" xr:uid="{00000000-0005-0000-0000-0000DD940000}"/>
    <cellStyle name="Notas 4 3 7 8 6" xfId="38095" xr:uid="{00000000-0005-0000-0000-0000DE940000}"/>
    <cellStyle name="Notas 4 3 7 9" xfId="38096" xr:uid="{00000000-0005-0000-0000-0000DF940000}"/>
    <cellStyle name="Notas 4 3 8" xfId="38097" xr:uid="{00000000-0005-0000-0000-0000E0940000}"/>
    <cellStyle name="Notas 4 3 8 10" xfId="38098" xr:uid="{00000000-0005-0000-0000-0000E1940000}"/>
    <cellStyle name="Notas 4 3 8 11" xfId="38099" xr:uid="{00000000-0005-0000-0000-0000E2940000}"/>
    <cellStyle name="Notas 4 3 8 12" xfId="38100" xr:uid="{00000000-0005-0000-0000-0000E3940000}"/>
    <cellStyle name="Notas 4 3 8 13" xfId="38101" xr:uid="{00000000-0005-0000-0000-0000E4940000}"/>
    <cellStyle name="Notas 4 3 8 14" xfId="38102" xr:uid="{00000000-0005-0000-0000-0000E5940000}"/>
    <cellStyle name="Notas 4 3 8 2" xfId="38103" xr:uid="{00000000-0005-0000-0000-0000E6940000}"/>
    <cellStyle name="Notas 4 3 8 2 2" xfId="38104" xr:uid="{00000000-0005-0000-0000-0000E7940000}"/>
    <cellStyle name="Notas 4 3 8 2 3" xfId="38105" xr:uid="{00000000-0005-0000-0000-0000E8940000}"/>
    <cellStyle name="Notas 4 3 8 2 4" xfId="38106" xr:uid="{00000000-0005-0000-0000-0000E9940000}"/>
    <cellStyle name="Notas 4 3 8 2 5" xfId="38107" xr:uid="{00000000-0005-0000-0000-0000EA940000}"/>
    <cellStyle name="Notas 4 3 8 2 6" xfId="38108" xr:uid="{00000000-0005-0000-0000-0000EB940000}"/>
    <cellStyle name="Notas 4 3 8 3" xfId="38109" xr:uid="{00000000-0005-0000-0000-0000EC940000}"/>
    <cellStyle name="Notas 4 3 8 3 2" xfId="38110" xr:uid="{00000000-0005-0000-0000-0000ED940000}"/>
    <cellStyle name="Notas 4 3 8 3 3" xfId="38111" xr:uid="{00000000-0005-0000-0000-0000EE940000}"/>
    <cellStyle name="Notas 4 3 8 3 4" xfId="38112" xr:uid="{00000000-0005-0000-0000-0000EF940000}"/>
    <cellStyle name="Notas 4 3 8 3 5" xfId="38113" xr:uid="{00000000-0005-0000-0000-0000F0940000}"/>
    <cellStyle name="Notas 4 3 8 3 6" xfId="38114" xr:uid="{00000000-0005-0000-0000-0000F1940000}"/>
    <cellStyle name="Notas 4 3 8 4" xfId="38115" xr:uid="{00000000-0005-0000-0000-0000F2940000}"/>
    <cellStyle name="Notas 4 3 8 4 2" xfId="38116" xr:uid="{00000000-0005-0000-0000-0000F3940000}"/>
    <cellStyle name="Notas 4 3 8 4 3" xfId="38117" xr:uid="{00000000-0005-0000-0000-0000F4940000}"/>
    <cellStyle name="Notas 4 3 8 4 4" xfId="38118" xr:uid="{00000000-0005-0000-0000-0000F5940000}"/>
    <cellStyle name="Notas 4 3 8 4 5" xfId="38119" xr:uid="{00000000-0005-0000-0000-0000F6940000}"/>
    <cellStyle name="Notas 4 3 8 4 6" xfId="38120" xr:uid="{00000000-0005-0000-0000-0000F7940000}"/>
    <cellStyle name="Notas 4 3 8 5" xfId="38121" xr:uid="{00000000-0005-0000-0000-0000F8940000}"/>
    <cellStyle name="Notas 4 3 8 5 2" xfId="38122" xr:uid="{00000000-0005-0000-0000-0000F9940000}"/>
    <cellStyle name="Notas 4 3 8 5 3" xfId="38123" xr:uid="{00000000-0005-0000-0000-0000FA940000}"/>
    <cellStyle name="Notas 4 3 8 5 4" xfId="38124" xr:uid="{00000000-0005-0000-0000-0000FB940000}"/>
    <cellStyle name="Notas 4 3 8 5 5" xfId="38125" xr:uid="{00000000-0005-0000-0000-0000FC940000}"/>
    <cellStyle name="Notas 4 3 8 5 6" xfId="38126" xr:uid="{00000000-0005-0000-0000-0000FD940000}"/>
    <cellStyle name="Notas 4 3 8 6" xfId="38127" xr:uid="{00000000-0005-0000-0000-0000FE940000}"/>
    <cellStyle name="Notas 4 3 8 6 2" xfId="38128" xr:uid="{00000000-0005-0000-0000-0000FF940000}"/>
    <cellStyle name="Notas 4 3 8 6 3" xfId="38129" xr:uid="{00000000-0005-0000-0000-000000950000}"/>
    <cellStyle name="Notas 4 3 8 6 4" xfId="38130" xr:uid="{00000000-0005-0000-0000-000001950000}"/>
    <cellStyle name="Notas 4 3 8 6 5" xfId="38131" xr:uid="{00000000-0005-0000-0000-000002950000}"/>
    <cellStyle name="Notas 4 3 8 6 6" xfId="38132" xr:uid="{00000000-0005-0000-0000-000003950000}"/>
    <cellStyle name="Notas 4 3 8 7" xfId="38133" xr:uid="{00000000-0005-0000-0000-000004950000}"/>
    <cellStyle name="Notas 4 3 8 7 2" xfId="38134" xr:uid="{00000000-0005-0000-0000-000005950000}"/>
    <cellStyle name="Notas 4 3 8 7 3" xfId="38135" xr:uid="{00000000-0005-0000-0000-000006950000}"/>
    <cellStyle name="Notas 4 3 8 7 4" xfId="38136" xr:uid="{00000000-0005-0000-0000-000007950000}"/>
    <cellStyle name="Notas 4 3 8 7 5" xfId="38137" xr:uid="{00000000-0005-0000-0000-000008950000}"/>
    <cellStyle name="Notas 4 3 8 7 6" xfId="38138" xr:uid="{00000000-0005-0000-0000-000009950000}"/>
    <cellStyle name="Notas 4 3 8 8" xfId="38139" xr:uid="{00000000-0005-0000-0000-00000A950000}"/>
    <cellStyle name="Notas 4 3 8 8 2" xfId="38140" xr:uid="{00000000-0005-0000-0000-00000B950000}"/>
    <cellStyle name="Notas 4 3 8 8 3" xfId="38141" xr:uid="{00000000-0005-0000-0000-00000C950000}"/>
    <cellStyle name="Notas 4 3 8 8 4" xfId="38142" xr:uid="{00000000-0005-0000-0000-00000D950000}"/>
    <cellStyle name="Notas 4 3 8 8 5" xfId="38143" xr:uid="{00000000-0005-0000-0000-00000E950000}"/>
    <cellStyle name="Notas 4 3 8 8 6" xfId="38144" xr:uid="{00000000-0005-0000-0000-00000F950000}"/>
    <cellStyle name="Notas 4 3 8 9" xfId="38145" xr:uid="{00000000-0005-0000-0000-000010950000}"/>
    <cellStyle name="Notas 4 3 9" xfId="38146" xr:uid="{00000000-0005-0000-0000-000011950000}"/>
    <cellStyle name="Notas 4 3 9 10" xfId="38147" xr:uid="{00000000-0005-0000-0000-000012950000}"/>
    <cellStyle name="Notas 4 3 9 11" xfId="38148" xr:uid="{00000000-0005-0000-0000-000013950000}"/>
    <cellStyle name="Notas 4 3 9 12" xfId="38149" xr:uid="{00000000-0005-0000-0000-000014950000}"/>
    <cellStyle name="Notas 4 3 9 13" xfId="38150" xr:uid="{00000000-0005-0000-0000-000015950000}"/>
    <cellStyle name="Notas 4 3 9 2" xfId="38151" xr:uid="{00000000-0005-0000-0000-000016950000}"/>
    <cellStyle name="Notas 4 3 9 2 2" xfId="38152" xr:uid="{00000000-0005-0000-0000-000017950000}"/>
    <cellStyle name="Notas 4 3 9 2 3" xfId="38153" xr:uid="{00000000-0005-0000-0000-000018950000}"/>
    <cellStyle name="Notas 4 3 9 2 4" xfId="38154" xr:uid="{00000000-0005-0000-0000-000019950000}"/>
    <cellStyle name="Notas 4 3 9 2 5" xfId="38155" xr:uid="{00000000-0005-0000-0000-00001A950000}"/>
    <cellStyle name="Notas 4 3 9 2 6" xfId="38156" xr:uid="{00000000-0005-0000-0000-00001B950000}"/>
    <cellStyle name="Notas 4 3 9 3" xfId="38157" xr:uid="{00000000-0005-0000-0000-00001C950000}"/>
    <cellStyle name="Notas 4 3 9 3 2" xfId="38158" xr:uid="{00000000-0005-0000-0000-00001D950000}"/>
    <cellStyle name="Notas 4 3 9 3 3" xfId="38159" xr:uid="{00000000-0005-0000-0000-00001E950000}"/>
    <cellStyle name="Notas 4 3 9 3 4" xfId="38160" xr:uid="{00000000-0005-0000-0000-00001F950000}"/>
    <cellStyle name="Notas 4 3 9 3 5" xfId="38161" xr:uid="{00000000-0005-0000-0000-000020950000}"/>
    <cellStyle name="Notas 4 3 9 3 6" xfId="38162" xr:uid="{00000000-0005-0000-0000-000021950000}"/>
    <cellStyle name="Notas 4 3 9 4" xfId="38163" xr:uid="{00000000-0005-0000-0000-000022950000}"/>
    <cellStyle name="Notas 4 3 9 4 2" xfId="38164" xr:uid="{00000000-0005-0000-0000-000023950000}"/>
    <cellStyle name="Notas 4 3 9 4 3" xfId="38165" xr:uid="{00000000-0005-0000-0000-000024950000}"/>
    <cellStyle name="Notas 4 3 9 4 4" xfId="38166" xr:uid="{00000000-0005-0000-0000-000025950000}"/>
    <cellStyle name="Notas 4 3 9 4 5" xfId="38167" xr:uid="{00000000-0005-0000-0000-000026950000}"/>
    <cellStyle name="Notas 4 3 9 4 6" xfId="38168" xr:uid="{00000000-0005-0000-0000-000027950000}"/>
    <cellStyle name="Notas 4 3 9 5" xfId="38169" xr:uid="{00000000-0005-0000-0000-000028950000}"/>
    <cellStyle name="Notas 4 3 9 5 2" xfId="38170" xr:uid="{00000000-0005-0000-0000-000029950000}"/>
    <cellStyle name="Notas 4 3 9 5 3" xfId="38171" xr:uid="{00000000-0005-0000-0000-00002A950000}"/>
    <cellStyle name="Notas 4 3 9 5 4" xfId="38172" xr:uid="{00000000-0005-0000-0000-00002B950000}"/>
    <cellStyle name="Notas 4 3 9 5 5" xfId="38173" xr:uid="{00000000-0005-0000-0000-00002C950000}"/>
    <cellStyle name="Notas 4 3 9 5 6" xfId="38174" xr:uid="{00000000-0005-0000-0000-00002D950000}"/>
    <cellStyle name="Notas 4 3 9 6" xfId="38175" xr:uid="{00000000-0005-0000-0000-00002E950000}"/>
    <cellStyle name="Notas 4 3 9 6 2" xfId="38176" xr:uid="{00000000-0005-0000-0000-00002F950000}"/>
    <cellStyle name="Notas 4 3 9 6 3" xfId="38177" xr:uid="{00000000-0005-0000-0000-000030950000}"/>
    <cellStyle name="Notas 4 3 9 6 4" xfId="38178" xr:uid="{00000000-0005-0000-0000-000031950000}"/>
    <cellStyle name="Notas 4 3 9 6 5" xfId="38179" xr:uid="{00000000-0005-0000-0000-000032950000}"/>
    <cellStyle name="Notas 4 3 9 6 6" xfId="38180" xr:uid="{00000000-0005-0000-0000-000033950000}"/>
    <cellStyle name="Notas 4 3 9 7" xfId="38181" xr:uid="{00000000-0005-0000-0000-000034950000}"/>
    <cellStyle name="Notas 4 3 9 7 2" xfId="38182" xr:uid="{00000000-0005-0000-0000-000035950000}"/>
    <cellStyle name="Notas 4 3 9 7 3" xfId="38183" xr:uid="{00000000-0005-0000-0000-000036950000}"/>
    <cellStyle name="Notas 4 3 9 7 4" xfId="38184" xr:uid="{00000000-0005-0000-0000-000037950000}"/>
    <cellStyle name="Notas 4 3 9 7 5" xfId="38185" xr:uid="{00000000-0005-0000-0000-000038950000}"/>
    <cellStyle name="Notas 4 3 9 7 6" xfId="38186" xr:uid="{00000000-0005-0000-0000-000039950000}"/>
    <cellStyle name="Notas 4 3 9 8" xfId="38187" xr:uid="{00000000-0005-0000-0000-00003A950000}"/>
    <cellStyle name="Notas 4 3 9 8 2" xfId="38188" xr:uid="{00000000-0005-0000-0000-00003B950000}"/>
    <cellStyle name="Notas 4 3 9 8 3" xfId="38189" xr:uid="{00000000-0005-0000-0000-00003C950000}"/>
    <cellStyle name="Notas 4 3 9 8 4" xfId="38190" xr:uid="{00000000-0005-0000-0000-00003D950000}"/>
    <cellStyle name="Notas 4 3 9 8 5" xfId="38191" xr:uid="{00000000-0005-0000-0000-00003E950000}"/>
    <cellStyle name="Notas 4 3 9 8 6" xfId="38192" xr:uid="{00000000-0005-0000-0000-00003F950000}"/>
    <cellStyle name="Notas 4 3 9 9" xfId="38193" xr:uid="{00000000-0005-0000-0000-000040950000}"/>
    <cellStyle name="Notas 4 30" xfId="38194" xr:uid="{00000000-0005-0000-0000-000041950000}"/>
    <cellStyle name="Notas 4 30 2" xfId="38195" xr:uid="{00000000-0005-0000-0000-000042950000}"/>
    <cellStyle name="Notas 4 30 2 2" xfId="38196" xr:uid="{00000000-0005-0000-0000-000043950000}"/>
    <cellStyle name="Notas 4 30 2 2 2" xfId="38197" xr:uid="{00000000-0005-0000-0000-000044950000}"/>
    <cellStyle name="Notas 4 30 2 3" xfId="38198" xr:uid="{00000000-0005-0000-0000-000045950000}"/>
    <cellStyle name="Notas 4 30 2 4" xfId="38199" xr:uid="{00000000-0005-0000-0000-000046950000}"/>
    <cellStyle name="Notas 4 30 2 5" xfId="38200" xr:uid="{00000000-0005-0000-0000-000047950000}"/>
    <cellStyle name="Notas 4 30 2 6" xfId="38201" xr:uid="{00000000-0005-0000-0000-000048950000}"/>
    <cellStyle name="Notas 4 30 3" xfId="38202" xr:uid="{00000000-0005-0000-0000-000049950000}"/>
    <cellStyle name="Notas 4 30 3 2" xfId="38203" xr:uid="{00000000-0005-0000-0000-00004A950000}"/>
    <cellStyle name="Notas 4 30 4" xfId="38204" xr:uid="{00000000-0005-0000-0000-00004B950000}"/>
    <cellStyle name="Notas 4 30 4 2" xfId="38205" xr:uid="{00000000-0005-0000-0000-00004C950000}"/>
    <cellStyle name="Notas 4 30 5" xfId="38206" xr:uid="{00000000-0005-0000-0000-00004D950000}"/>
    <cellStyle name="Notas 4 31" xfId="38207" xr:uid="{00000000-0005-0000-0000-00004E950000}"/>
    <cellStyle name="Notas 4 31 2" xfId="38208" xr:uid="{00000000-0005-0000-0000-00004F950000}"/>
    <cellStyle name="Notas 4 31 2 2" xfId="38209" xr:uid="{00000000-0005-0000-0000-000050950000}"/>
    <cellStyle name="Notas 4 31 2 2 2" xfId="38210" xr:uid="{00000000-0005-0000-0000-000051950000}"/>
    <cellStyle name="Notas 4 31 2 3" xfId="38211" xr:uid="{00000000-0005-0000-0000-000052950000}"/>
    <cellStyle name="Notas 4 31 2 4" xfId="38212" xr:uid="{00000000-0005-0000-0000-000053950000}"/>
    <cellStyle name="Notas 4 31 2 5" xfId="38213" xr:uid="{00000000-0005-0000-0000-000054950000}"/>
    <cellStyle name="Notas 4 31 2 6" xfId="38214" xr:uid="{00000000-0005-0000-0000-000055950000}"/>
    <cellStyle name="Notas 4 31 3" xfId="38215" xr:uid="{00000000-0005-0000-0000-000056950000}"/>
    <cellStyle name="Notas 4 31 3 2" xfId="38216" xr:uid="{00000000-0005-0000-0000-000057950000}"/>
    <cellStyle name="Notas 4 31 4" xfId="38217" xr:uid="{00000000-0005-0000-0000-000058950000}"/>
    <cellStyle name="Notas 4 31 4 2" xfId="38218" xr:uid="{00000000-0005-0000-0000-000059950000}"/>
    <cellStyle name="Notas 4 31 5" xfId="38219" xr:uid="{00000000-0005-0000-0000-00005A950000}"/>
    <cellStyle name="Notas 4 32" xfId="38220" xr:uid="{00000000-0005-0000-0000-00005B950000}"/>
    <cellStyle name="Notas 4 32 2" xfId="38221" xr:uid="{00000000-0005-0000-0000-00005C950000}"/>
    <cellStyle name="Notas 4 32 2 2" xfId="38222" xr:uid="{00000000-0005-0000-0000-00005D950000}"/>
    <cellStyle name="Notas 4 32 2 2 2" xfId="38223" xr:uid="{00000000-0005-0000-0000-00005E950000}"/>
    <cellStyle name="Notas 4 32 2 3" xfId="38224" xr:uid="{00000000-0005-0000-0000-00005F950000}"/>
    <cellStyle name="Notas 4 32 2 4" xfId="38225" xr:uid="{00000000-0005-0000-0000-000060950000}"/>
    <cellStyle name="Notas 4 32 2 5" xfId="38226" xr:uid="{00000000-0005-0000-0000-000061950000}"/>
    <cellStyle name="Notas 4 32 2 6" xfId="38227" xr:uid="{00000000-0005-0000-0000-000062950000}"/>
    <cellStyle name="Notas 4 32 3" xfId="38228" xr:uid="{00000000-0005-0000-0000-000063950000}"/>
    <cellStyle name="Notas 4 32 3 2" xfId="38229" xr:uid="{00000000-0005-0000-0000-000064950000}"/>
    <cellStyle name="Notas 4 32 4" xfId="38230" xr:uid="{00000000-0005-0000-0000-000065950000}"/>
    <cellStyle name="Notas 4 32 4 2" xfId="38231" xr:uid="{00000000-0005-0000-0000-000066950000}"/>
    <cellStyle name="Notas 4 32 5" xfId="38232" xr:uid="{00000000-0005-0000-0000-000067950000}"/>
    <cellStyle name="Notas 4 33" xfId="38233" xr:uid="{00000000-0005-0000-0000-000068950000}"/>
    <cellStyle name="Notas 4 33 2" xfId="38234" xr:uid="{00000000-0005-0000-0000-000069950000}"/>
    <cellStyle name="Notas 4 33 2 2" xfId="38235" xr:uid="{00000000-0005-0000-0000-00006A950000}"/>
    <cellStyle name="Notas 4 33 2 2 2" xfId="38236" xr:uid="{00000000-0005-0000-0000-00006B950000}"/>
    <cellStyle name="Notas 4 33 2 3" xfId="38237" xr:uid="{00000000-0005-0000-0000-00006C950000}"/>
    <cellStyle name="Notas 4 33 2 4" xfId="38238" xr:uid="{00000000-0005-0000-0000-00006D950000}"/>
    <cellStyle name="Notas 4 33 2 5" xfId="38239" xr:uid="{00000000-0005-0000-0000-00006E950000}"/>
    <cellStyle name="Notas 4 33 2 6" xfId="38240" xr:uid="{00000000-0005-0000-0000-00006F950000}"/>
    <cellStyle name="Notas 4 33 3" xfId="38241" xr:uid="{00000000-0005-0000-0000-000070950000}"/>
    <cellStyle name="Notas 4 33 3 2" xfId="38242" xr:uid="{00000000-0005-0000-0000-000071950000}"/>
    <cellStyle name="Notas 4 33 4" xfId="38243" xr:uid="{00000000-0005-0000-0000-000072950000}"/>
    <cellStyle name="Notas 4 33 4 2" xfId="38244" xr:uid="{00000000-0005-0000-0000-000073950000}"/>
    <cellStyle name="Notas 4 33 5" xfId="38245" xr:uid="{00000000-0005-0000-0000-000074950000}"/>
    <cellStyle name="Notas 4 34" xfId="38246" xr:uid="{00000000-0005-0000-0000-000075950000}"/>
    <cellStyle name="Notas 4 34 2" xfId="38247" xr:uid="{00000000-0005-0000-0000-000076950000}"/>
    <cellStyle name="Notas 4 34 2 2" xfId="38248" xr:uid="{00000000-0005-0000-0000-000077950000}"/>
    <cellStyle name="Notas 4 34 2 2 2" xfId="38249" xr:uid="{00000000-0005-0000-0000-000078950000}"/>
    <cellStyle name="Notas 4 34 2 3" xfId="38250" xr:uid="{00000000-0005-0000-0000-000079950000}"/>
    <cellStyle name="Notas 4 34 2 4" xfId="38251" xr:uid="{00000000-0005-0000-0000-00007A950000}"/>
    <cellStyle name="Notas 4 34 2 5" xfId="38252" xr:uid="{00000000-0005-0000-0000-00007B950000}"/>
    <cellStyle name="Notas 4 34 2 6" xfId="38253" xr:uid="{00000000-0005-0000-0000-00007C950000}"/>
    <cellStyle name="Notas 4 34 3" xfId="38254" xr:uid="{00000000-0005-0000-0000-00007D950000}"/>
    <cellStyle name="Notas 4 34 3 2" xfId="38255" xr:uid="{00000000-0005-0000-0000-00007E950000}"/>
    <cellStyle name="Notas 4 34 4" xfId="38256" xr:uid="{00000000-0005-0000-0000-00007F950000}"/>
    <cellStyle name="Notas 4 34 4 2" xfId="38257" xr:uid="{00000000-0005-0000-0000-000080950000}"/>
    <cellStyle name="Notas 4 34 5" xfId="38258" xr:uid="{00000000-0005-0000-0000-000081950000}"/>
    <cellStyle name="Notas 4 35" xfId="38259" xr:uid="{00000000-0005-0000-0000-000082950000}"/>
    <cellStyle name="Notas 4 35 2" xfId="38260" xr:uid="{00000000-0005-0000-0000-000083950000}"/>
    <cellStyle name="Notas 4 35 2 2" xfId="38261" xr:uid="{00000000-0005-0000-0000-000084950000}"/>
    <cellStyle name="Notas 4 35 2 2 2" xfId="38262" xr:uid="{00000000-0005-0000-0000-000085950000}"/>
    <cellStyle name="Notas 4 35 2 3" xfId="38263" xr:uid="{00000000-0005-0000-0000-000086950000}"/>
    <cellStyle name="Notas 4 35 2 4" xfId="38264" xr:uid="{00000000-0005-0000-0000-000087950000}"/>
    <cellStyle name="Notas 4 35 2 5" xfId="38265" xr:uid="{00000000-0005-0000-0000-000088950000}"/>
    <cellStyle name="Notas 4 35 2 6" xfId="38266" xr:uid="{00000000-0005-0000-0000-000089950000}"/>
    <cellStyle name="Notas 4 35 3" xfId="38267" xr:uid="{00000000-0005-0000-0000-00008A950000}"/>
    <cellStyle name="Notas 4 35 3 2" xfId="38268" xr:uid="{00000000-0005-0000-0000-00008B950000}"/>
    <cellStyle name="Notas 4 35 4" xfId="38269" xr:uid="{00000000-0005-0000-0000-00008C950000}"/>
    <cellStyle name="Notas 4 35 4 2" xfId="38270" xr:uid="{00000000-0005-0000-0000-00008D950000}"/>
    <cellStyle name="Notas 4 35 5" xfId="38271" xr:uid="{00000000-0005-0000-0000-00008E950000}"/>
    <cellStyle name="Notas 4 36" xfId="38272" xr:uid="{00000000-0005-0000-0000-00008F950000}"/>
    <cellStyle name="Notas 4 36 2" xfId="38273" xr:uid="{00000000-0005-0000-0000-000090950000}"/>
    <cellStyle name="Notas 4 36 2 2" xfId="38274" xr:uid="{00000000-0005-0000-0000-000091950000}"/>
    <cellStyle name="Notas 4 36 2 2 2" xfId="38275" xr:uid="{00000000-0005-0000-0000-000092950000}"/>
    <cellStyle name="Notas 4 36 2 3" xfId="38276" xr:uid="{00000000-0005-0000-0000-000093950000}"/>
    <cellStyle name="Notas 4 36 2 4" xfId="38277" xr:uid="{00000000-0005-0000-0000-000094950000}"/>
    <cellStyle name="Notas 4 36 2 5" xfId="38278" xr:uid="{00000000-0005-0000-0000-000095950000}"/>
    <cellStyle name="Notas 4 36 2 6" xfId="38279" xr:uid="{00000000-0005-0000-0000-000096950000}"/>
    <cellStyle name="Notas 4 36 3" xfId="38280" xr:uid="{00000000-0005-0000-0000-000097950000}"/>
    <cellStyle name="Notas 4 36 3 2" xfId="38281" xr:uid="{00000000-0005-0000-0000-000098950000}"/>
    <cellStyle name="Notas 4 36 4" xfId="38282" xr:uid="{00000000-0005-0000-0000-000099950000}"/>
    <cellStyle name="Notas 4 36 4 2" xfId="38283" xr:uid="{00000000-0005-0000-0000-00009A950000}"/>
    <cellStyle name="Notas 4 36 5" xfId="38284" xr:uid="{00000000-0005-0000-0000-00009B950000}"/>
    <cellStyle name="Notas 4 37" xfId="38285" xr:uid="{00000000-0005-0000-0000-00009C950000}"/>
    <cellStyle name="Notas 4 37 2" xfId="38286" xr:uid="{00000000-0005-0000-0000-00009D950000}"/>
    <cellStyle name="Notas 4 37 2 2" xfId="38287" xr:uid="{00000000-0005-0000-0000-00009E950000}"/>
    <cellStyle name="Notas 4 37 2 2 2" xfId="38288" xr:uid="{00000000-0005-0000-0000-00009F950000}"/>
    <cellStyle name="Notas 4 37 2 3" xfId="38289" xr:uid="{00000000-0005-0000-0000-0000A0950000}"/>
    <cellStyle name="Notas 4 37 2 4" xfId="38290" xr:uid="{00000000-0005-0000-0000-0000A1950000}"/>
    <cellStyle name="Notas 4 37 2 5" xfId="38291" xr:uid="{00000000-0005-0000-0000-0000A2950000}"/>
    <cellStyle name="Notas 4 37 2 6" xfId="38292" xr:uid="{00000000-0005-0000-0000-0000A3950000}"/>
    <cellStyle name="Notas 4 37 3" xfId="38293" xr:uid="{00000000-0005-0000-0000-0000A4950000}"/>
    <cellStyle name="Notas 4 37 3 2" xfId="38294" xr:uid="{00000000-0005-0000-0000-0000A5950000}"/>
    <cellStyle name="Notas 4 37 4" xfId="38295" xr:uid="{00000000-0005-0000-0000-0000A6950000}"/>
    <cellStyle name="Notas 4 37 4 2" xfId="38296" xr:uid="{00000000-0005-0000-0000-0000A7950000}"/>
    <cellStyle name="Notas 4 37 5" xfId="38297" xr:uid="{00000000-0005-0000-0000-0000A8950000}"/>
    <cellStyle name="Notas 4 38" xfId="38298" xr:uid="{00000000-0005-0000-0000-0000A9950000}"/>
    <cellStyle name="Notas 4 38 2" xfId="38299" xr:uid="{00000000-0005-0000-0000-0000AA950000}"/>
    <cellStyle name="Notas 4 38 2 2" xfId="38300" xr:uid="{00000000-0005-0000-0000-0000AB950000}"/>
    <cellStyle name="Notas 4 38 2 2 2" xfId="38301" xr:uid="{00000000-0005-0000-0000-0000AC950000}"/>
    <cellStyle name="Notas 4 38 2 3" xfId="38302" xr:uid="{00000000-0005-0000-0000-0000AD950000}"/>
    <cellStyle name="Notas 4 38 2 4" xfId="38303" xr:uid="{00000000-0005-0000-0000-0000AE950000}"/>
    <cellStyle name="Notas 4 38 2 5" xfId="38304" xr:uid="{00000000-0005-0000-0000-0000AF950000}"/>
    <cellStyle name="Notas 4 38 2 6" xfId="38305" xr:uid="{00000000-0005-0000-0000-0000B0950000}"/>
    <cellStyle name="Notas 4 38 3" xfId="38306" xr:uid="{00000000-0005-0000-0000-0000B1950000}"/>
    <cellStyle name="Notas 4 38 3 2" xfId="38307" xr:uid="{00000000-0005-0000-0000-0000B2950000}"/>
    <cellStyle name="Notas 4 38 4" xfId="38308" xr:uid="{00000000-0005-0000-0000-0000B3950000}"/>
    <cellStyle name="Notas 4 38 4 2" xfId="38309" xr:uid="{00000000-0005-0000-0000-0000B4950000}"/>
    <cellStyle name="Notas 4 38 5" xfId="38310" xr:uid="{00000000-0005-0000-0000-0000B5950000}"/>
    <cellStyle name="Notas 4 39" xfId="38311" xr:uid="{00000000-0005-0000-0000-0000B6950000}"/>
    <cellStyle name="Notas 4 39 2" xfId="38312" xr:uid="{00000000-0005-0000-0000-0000B7950000}"/>
    <cellStyle name="Notas 4 39 2 2" xfId="38313" xr:uid="{00000000-0005-0000-0000-0000B8950000}"/>
    <cellStyle name="Notas 4 39 2 2 2" xfId="38314" xr:uid="{00000000-0005-0000-0000-0000B9950000}"/>
    <cellStyle name="Notas 4 39 2 3" xfId="38315" xr:uid="{00000000-0005-0000-0000-0000BA950000}"/>
    <cellStyle name="Notas 4 39 2 4" xfId="38316" xr:uid="{00000000-0005-0000-0000-0000BB950000}"/>
    <cellStyle name="Notas 4 39 2 5" xfId="38317" xr:uid="{00000000-0005-0000-0000-0000BC950000}"/>
    <cellStyle name="Notas 4 39 2 6" xfId="38318" xr:uid="{00000000-0005-0000-0000-0000BD950000}"/>
    <cellStyle name="Notas 4 39 3" xfId="38319" xr:uid="{00000000-0005-0000-0000-0000BE950000}"/>
    <cellStyle name="Notas 4 39 3 2" xfId="38320" xr:uid="{00000000-0005-0000-0000-0000BF950000}"/>
    <cellStyle name="Notas 4 39 4" xfId="38321" xr:uid="{00000000-0005-0000-0000-0000C0950000}"/>
    <cellStyle name="Notas 4 39 4 2" xfId="38322" xr:uid="{00000000-0005-0000-0000-0000C1950000}"/>
    <cellStyle name="Notas 4 39 5" xfId="38323" xr:uid="{00000000-0005-0000-0000-0000C2950000}"/>
    <cellStyle name="Notas 4 4" xfId="38324" xr:uid="{00000000-0005-0000-0000-0000C3950000}"/>
    <cellStyle name="Notas 4 4 10" xfId="38325" xr:uid="{00000000-0005-0000-0000-0000C4950000}"/>
    <cellStyle name="Notas 4 4 10 2" xfId="38326" xr:uid="{00000000-0005-0000-0000-0000C5950000}"/>
    <cellStyle name="Notas 4 4 10 3" xfId="38327" xr:uid="{00000000-0005-0000-0000-0000C6950000}"/>
    <cellStyle name="Notas 4 4 10 4" xfId="38328" xr:uid="{00000000-0005-0000-0000-0000C7950000}"/>
    <cellStyle name="Notas 4 4 10 5" xfId="38329" xr:uid="{00000000-0005-0000-0000-0000C8950000}"/>
    <cellStyle name="Notas 4 4 10 6" xfId="38330" xr:uid="{00000000-0005-0000-0000-0000C9950000}"/>
    <cellStyle name="Notas 4 4 11" xfId="38331" xr:uid="{00000000-0005-0000-0000-0000CA950000}"/>
    <cellStyle name="Notas 4 4 11 2" xfId="38332" xr:uid="{00000000-0005-0000-0000-0000CB950000}"/>
    <cellStyle name="Notas 4 4 11 3" xfId="38333" xr:uid="{00000000-0005-0000-0000-0000CC950000}"/>
    <cellStyle name="Notas 4 4 11 4" xfId="38334" xr:uid="{00000000-0005-0000-0000-0000CD950000}"/>
    <cellStyle name="Notas 4 4 11 5" xfId="38335" xr:uid="{00000000-0005-0000-0000-0000CE950000}"/>
    <cellStyle name="Notas 4 4 11 6" xfId="38336" xr:uid="{00000000-0005-0000-0000-0000CF950000}"/>
    <cellStyle name="Notas 4 4 12" xfId="38337" xr:uid="{00000000-0005-0000-0000-0000D0950000}"/>
    <cellStyle name="Notas 4 4 12 2" xfId="38338" xr:uid="{00000000-0005-0000-0000-0000D1950000}"/>
    <cellStyle name="Notas 4 4 12 3" xfId="38339" xr:uid="{00000000-0005-0000-0000-0000D2950000}"/>
    <cellStyle name="Notas 4 4 12 4" xfId="38340" xr:uid="{00000000-0005-0000-0000-0000D3950000}"/>
    <cellStyle name="Notas 4 4 12 5" xfId="38341" xr:uid="{00000000-0005-0000-0000-0000D4950000}"/>
    <cellStyle name="Notas 4 4 12 6" xfId="38342" xr:uid="{00000000-0005-0000-0000-0000D5950000}"/>
    <cellStyle name="Notas 4 4 13" xfId="38343" xr:uid="{00000000-0005-0000-0000-0000D6950000}"/>
    <cellStyle name="Notas 4 4 13 2" xfId="38344" xr:uid="{00000000-0005-0000-0000-0000D7950000}"/>
    <cellStyle name="Notas 4 4 13 3" xfId="38345" xr:uid="{00000000-0005-0000-0000-0000D8950000}"/>
    <cellStyle name="Notas 4 4 13 4" xfId="38346" xr:uid="{00000000-0005-0000-0000-0000D9950000}"/>
    <cellStyle name="Notas 4 4 13 5" xfId="38347" xr:uid="{00000000-0005-0000-0000-0000DA950000}"/>
    <cellStyle name="Notas 4 4 13 6" xfId="38348" xr:uid="{00000000-0005-0000-0000-0000DB950000}"/>
    <cellStyle name="Notas 4 4 14" xfId="38349" xr:uid="{00000000-0005-0000-0000-0000DC950000}"/>
    <cellStyle name="Notas 4 4 14 2" xfId="38350" xr:uid="{00000000-0005-0000-0000-0000DD950000}"/>
    <cellStyle name="Notas 4 4 14 3" xfId="38351" xr:uid="{00000000-0005-0000-0000-0000DE950000}"/>
    <cellStyle name="Notas 4 4 14 4" xfId="38352" xr:uid="{00000000-0005-0000-0000-0000DF950000}"/>
    <cellStyle name="Notas 4 4 14 5" xfId="38353" xr:uid="{00000000-0005-0000-0000-0000E0950000}"/>
    <cellStyle name="Notas 4 4 14 6" xfId="38354" xr:uid="{00000000-0005-0000-0000-0000E1950000}"/>
    <cellStyle name="Notas 4 4 15" xfId="38355" xr:uid="{00000000-0005-0000-0000-0000E2950000}"/>
    <cellStyle name="Notas 4 4 15 2" xfId="38356" xr:uid="{00000000-0005-0000-0000-0000E3950000}"/>
    <cellStyle name="Notas 4 4 15 3" xfId="38357" xr:uid="{00000000-0005-0000-0000-0000E4950000}"/>
    <cellStyle name="Notas 4 4 15 4" xfId="38358" xr:uid="{00000000-0005-0000-0000-0000E5950000}"/>
    <cellStyle name="Notas 4 4 15 5" xfId="38359" xr:uid="{00000000-0005-0000-0000-0000E6950000}"/>
    <cellStyle name="Notas 4 4 15 6" xfId="38360" xr:uid="{00000000-0005-0000-0000-0000E7950000}"/>
    <cellStyle name="Notas 4 4 16" xfId="38361" xr:uid="{00000000-0005-0000-0000-0000E8950000}"/>
    <cellStyle name="Notas 4 4 17" xfId="38362" xr:uid="{00000000-0005-0000-0000-0000E9950000}"/>
    <cellStyle name="Notas 4 4 18" xfId="38363" xr:uid="{00000000-0005-0000-0000-0000EA950000}"/>
    <cellStyle name="Notas 4 4 19" xfId="38364" xr:uid="{00000000-0005-0000-0000-0000EB950000}"/>
    <cellStyle name="Notas 4 4 2" xfId="38365" xr:uid="{00000000-0005-0000-0000-0000EC950000}"/>
    <cellStyle name="Notas 4 4 2 10" xfId="38366" xr:uid="{00000000-0005-0000-0000-0000ED950000}"/>
    <cellStyle name="Notas 4 4 2 10 2" xfId="38367" xr:uid="{00000000-0005-0000-0000-0000EE950000}"/>
    <cellStyle name="Notas 4 4 2 10 3" xfId="38368" xr:uid="{00000000-0005-0000-0000-0000EF950000}"/>
    <cellStyle name="Notas 4 4 2 10 4" xfId="38369" xr:uid="{00000000-0005-0000-0000-0000F0950000}"/>
    <cellStyle name="Notas 4 4 2 10 5" xfId="38370" xr:uid="{00000000-0005-0000-0000-0000F1950000}"/>
    <cellStyle name="Notas 4 4 2 10 6" xfId="38371" xr:uid="{00000000-0005-0000-0000-0000F2950000}"/>
    <cellStyle name="Notas 4 4 2 11" xfId="38372" xr:uid="{00000000-0005-0000-0000-0000F3950000}"/>
    <cellStyle name="Notas 4 4 2 11 2" xfId="38373" xr:uid="{00000000-0005-0000-0000-0000F4950000}"/>
    <cellStyle name="Notas 4 4 2 11 3" xfId="38374" xr:uid="{00000000-0005-0000-0000-0000F5950000}"/>
    <cellStyle name="Notas 4 4 2 11 4" xfId="38375" xr:uid="{00000000-0005-0000-0000-0000F6950000}"/>
    <cellStyle name="Notas 4 4 2 11 5" xfId="38376" xr:uid="{00000000-0005-0000-0000-0000F7950000}"/>
    <cellStyle name="Notas 4 4 2 11 6" xfId="38377" xr:uid="{00000000-0005-0000-0000-0000F8950000}"/>
    <cellStyle name="Notas 4 4 2 12" xfId="38378" xr:uid="{00000000-0005-0000-0000-0000F9950000}"/>
    <cellStyle name="Notas 4 4 2 12 2" xfId="38379" xr:uid="{00000000-0005-0000-0000-0000FA950000}"/>
    <cellStyle name="Notas 4 4 2 12 3" xfId="38380" xr:uid="{00000000-0005-0000-0000-0000FB950000}"/>
    <cellStyle name="Notas 4 4 2 12 4" xfId="38381" xr:uid="{00000000-0005-0000-0000-0000FC950000}"/>
    <cellStyle name="Notas 4 4 2 12 5" xfId="38382" xr:uid="{00000000-0005-0000-0000-0000FD950000}"/>
    <cellStyle name="Notas 4 4 2 12 6" xfId="38383" xr:uid="{00000000-0005-0000-0000-0000FE950000}"/>
    <cellStyle name="Notas 4 4 2 13" xfId="38384" xr:uid="{00000000-0005-0000-0000-0000FF950000}"/>
    <cellStyle name="Notas 4 4 2 13 2" xfId="38385" xr:uid="{00000000-0005-0000-0000-000000960000}"/>
    <cellStyle name="Notas 4 4 2 13 3" xfId="38386" xr:uid="{00000000-0005-0000-0000-000001960000}"/>
    <cellStyle name="Notas 4 4 2 13 4" xfId="38387" xr:uid="{00000000-0005-0000-0000-000002960000}"/>
    <cellStyle name="Notas 4 4 2 13 5" xfId="38388" xr:uid="{00000000-0005-0000-0000-000003960000}"/>
    <cellStyle name="Notas 4 4 2 13 6" xfId="38389" xr:uid="{00000000-0005-0000-0000-000004960000}"/>
    <cellStyle name="Notas 4 4 2 14" xfId="38390" xr:uid="{00000000-0005-0000-0000-000005960000}"/>
    <cellStyle name="Notas 4 4 2 14 2" xfId="38391" xr:uid="{00000000-0005-0000-0000-000006960000}"/>
    <cellStyle name="Notas 4 4 2 14 3" xfId="38392" xr:uid="{00000000-0005-0000-0000-000007960000}"/>
    <cellStyle name="Notas 4 4 2 14 4" xfId="38393" xr:uid="{00000000-0005-0000-0000-000008960000}"/>
    <cellStyle name="Notas 4 4 2 14 5" xfId="38394" xr:uid="{00000000-0005-0000-0000-000009960000}"/>
    <cellStyle name="Notas 4 4 2 14 6" xfId="38395" xr:uid="{00000000-0005-0000-0000-00000A960000}"/>
    <cellStyle name="Notas 4 4 2 15" xfId="38396" xr:uid="{00000000-0005-0000-0000-00000B960000}"/>
    <cellStyle name="Notas 4 4 2 16" xfId="38397" xr:uid="{00000000-0005-0000-0000-00000C960000}"/>
    <cellStyle name="Notas 4 4 2 17" xfId="38398" xr:uid="{00000000-0005-0000-0000-00000D960000}"/>
    <cellStyle name="Notas 4 4 2 18" xfId="38399" xr:uid="{00000000-0005-0000-0000-00000E960000}"/>
    <cellStyle name="Notas 4 4 2 19" xfId="38400" xr:uid="{00000000-0005-0000-0000-00000F960000}"/>
    <cellStyle name="Notas 4 4 2 2" xfId="38401" xr:uid="{00000000-0005-0000-0000-000010960000}"/>
    <cellStyle name="Notas 4 4 2 2 10" xfId="38402" xr:uid="{00000000-0005-0000-0000-000011960000}"/>
    <cellStyle name="Notas 4 4 2 2 10 2" xfId="38403" xr:uid="{00000000-0005-0000-0000-000012960000}"/>
    <cellStyle name="Notas 4 4 2 2 10 3" xfId="38404" xr:uid="{00000000-0005-0000-0000-000013960000}"/>
    <cellStyle name="Notas 4 4 2 2 10 4" xfId="38405" xr:uid="{00000000-0005-0000-0000-000014960000}"/>
    <cellStyle name="Notas 4 4 2 2 10 5" xfId="38406" xr:uid="{00000000-0005-0000-0000-000015960000}"/>
    <cellStyle name="Notas 4 4 2 2 10 6" xfId="38407" xr:uid="{00000000-0005-0000-0000-000016960000}"/>
    <cellStyle name="Notas 4 4 2 2 11" xfId="38408" xr:uid="{00000000-0005-0000-0000-000017960000}"/>
    <cellStyle name="Notas 4 4 2 2 11 2" xfId="38409" xr:uid="{00000000-0005-0000-0000-000018960000}"/>
    <cellStyle name="Notas 4 4 2 2 11 3" xfId="38410" xr:uid="{00000000-0005-0000-0000-000019960000}"/>
    <cellStyle name="Notas 4 4 2 2 11 4" xfId="38411" xr:uid="{00000000-0005-0000-0000-00001A960000}"/>
    <cellStyle name="Notas 4 4 2 2 11 5" xfId="38412" xr:uid="{00000000-0005-0000-0000-00001B960000}"/>
    <cellStyle name="Notas 4 4 2 2 11 6" xfId="38413" xr:uid="{00000000-0005-0000-0000-00001C960000}"/>
    <cellStyle name="Notas 4 4 2 2 12" xfId="38414" xr:uid="{00000000-0005-0000-0000-00001D960000}"/>
    <cellStyle name="Notas 4 4 2 2 12 2" xfId="38415" xr:uid="{00000000-0005-0000-0000-00001E960000}"/>
    <cellStyle name="Notas 4 4 2 2 12 3" xfId="38416" xr:uid="{00000000-0005-0000-0000-00001F960000}"/>
    <cellStyle name="Notas 4 4 2 2 12 4" xfId="38417" xr:uid="{00000000-0005-0000-0000-000020960000}"/>
    <cellStyle name="Notas 4 4 2 2 12 5" xfId="38418" xr:uid="{00000000-0005-0000-0000-000021960000}"/>
    <cellStyle name="Notas 4 4 2 2 12 6" xfId="38419" xr:uid="{00000000-0005-0000-0000-000022960000}"/>
    <cellStyle name="Notas 4 4 2 2 13" xfId="38420" xr:uid="{00000000-0005-0000-0000-000023960000}"/>
    <cellStyle name="Notas 4 4 2 2 13 2" xfId="38421" xr:uid="{00000000-0005-0000-0000-000024960000}"/>
    <cellStyle name="Notas 4 4 2 2 13 3" xfId="38422" xr:uid="{00000000-0005-0000-0000-000025960000}"/>
    <cellStyle name="Notas 4 4 2 2 13 4" xfId="38423" xr:uid="{00000000-0005-0000-0000-000026960000}"/>
    <cellStyle name="Notas 4 4 2 2 13 5" xfId="38424" xr:uid="{00000000-0005-0000-0000-000027960000}"/>
    <cellStyle name="Notas 4 4 2 2 13 6" xfId="38425" xr:uid="{00000000-0005-0000-0000-000028960000}"/>
    <cellStyle name="Notas 4 4 2 2 14" xfId="38426" xr:uid="{00000000-0005-0000-0000-000029960000}"/>
    <cellStyle name="Notas 4 4 2 2 14 2" xfId="38427" xr:uid="{00000000-0005-0000-0000-00002A960000}"/>
    <cellStyle name="Notas 4 4 2 2 14 3" xfId="38428" xr:uid="{00000000-0005-0000-0000-00002B960000}"/>
    <cellStyle name="Notas 4 4 2 2 14 4" xfId="38429" xr:uid="{00000000-0005-0000-0000-00002C960000}"/>
    <cellStyle name="Notas 4 4 2 2 14 5" xfId="38430" xr:uid="{00000000-0005-0000-0000-00002D960000}"/>
    <cellStyle name="Notas 4 4 2 2 14 6" xfId="38431" xr:uid="{00000000-0005-0000-0000-00002E960000}"/>
    <cellStyle name="Notas 4 4 2 2 15" xfId="38432" xr:uid="{00000000-0005-0000-0000-00002F960000}"/>
    <cellStyle name="Notas 4 4 2 2 16" xfId="38433" xr:uid="{00000000-0005-0000-0000-000030960000}"/>
    <cellStyle name="Notas 4 4 2 2 17" xfId="38434" xr:uid="{00000000-0005-0000-0000-000031960000}"/>
    <cellStyle name="Notas 4 4 2 2 18" xfId="38435" xr:uid="{00000000-0005-0000-0000-000032960000}"/>
    <cellStyle name="Notas 4 4 2 2 19" xfId="38436" xr:uid="{00000000-0005-0000-0000-000033960000}"/>
    <cellStyle name="Notas 4 4 2 2 2" xfId="38437" xr:uid="{00000000-0005-0000-0000-000034960000}"/>
    <cellStyle name="Notas 4 4 2 2 2 10" xfId="38438" xr:uid="{00000000-0005-0000-0000-000035960000}"/>
    <cellStyle name="Notas 4 4 2 2 2 11" xfId="38439" xr:uid="{00000000-0005-0000-0000-000036960000}"/>
    <cellStyle name="Notas 4 4 2 2 2 12" xfId="38440" xr:uid="{00000000-0005-0000-0000-000037960000}"/>
    <cellStyle name="Notas 4 4 2 2 2 13" xfId="38441" xr:uid="{00000000-0005-0000-0000-000038960000}"/>
    <cellStyle name="Notas 4 4 2 2 2 14" xfId="38442" xr:uid="{00000000-0005-0000-0000-000039960000}"/>
    <cellStyle name="Notas 4 4 2 2 2 15" xfId="38443" xr:uid="{00000000-0005-0000-0000-00003A960000}"/>
    <cellStyle name="Notas 4 4 2 2 2 2" xfId="38444" xr:uid="{00000000-0005-0000-0000-00003B960000}"/>
    <cellStyle name="Notas 4 4 2 2 2 2 10" xfId="38445" xr:uid="{00000000-0005-0000-0000-00003C960000}"/>
    <cellStyle name="Notas 4 4 2 2 2 2 11" xfId="38446" xr:uid="{00000000-0005-0000-0000-00003D960000}"/>
    <cellStyle name="Notas 4 4 2 2 2 2 12" xfId="38447" xr:uid="{00000000-0005-0000-0000-00003E960000}"/>
    <cellStyle name="Notas 4 4 2 2 2 2 13" xfId="38448" xr:uid="{00000000-0005-0000-0000-00003F960000}"/>
    <cellStyle name="Notas 4 4 2 2 2 2 2" xfId="38449" xr:uid="{00000000-0005-0000-0000-000040960000}"/>
    <cellStyle name="Notas 4 4 2 2 2 2 2 2" xfId="38450" xr:uid="{00000000-0005-0000-0000-000041960000}"/>
    <cellStyle name="Notas 4 4 2 2 2 2 2 3" xfId="38451" xr:uid="{00000000-0005-0000-0000-000042960000}"/>
    <cellStyle name="Notas 4 4 2 2 2 2 2 4" xfId="38452" xr:uid="{00000000-0005-0000-0000-000043960000}"/>
    <cellStyle name="Notas 4 4 2 2 2 2 2 5" xfId="38453" xr:uid="{00000000-0005-0000-0000-000044960000}"/>
    <cellStyle name="Notas 4 4 2 2 2 2 2 6" xfId="38454" xr:uid="{00000000-0005-0000-0000-000045960000}"/>
    <cellStyle name="Notas 4 4 2 2 2 2 3" xfId="38455" xr:uid="{00000000-0005-0000-0000-000046960000}"/>
    <cellStyle name="Notas 4 4 2 2 2 2 3 2" xfId="38456" xr:uid="{00000000-0005-0000-0000-000047960000}"/>
    <cellStyle name="Notas 4 4 2 2 2 2 3 3" xfId="38457" xr:uid="{00000000-0005-0000-0000-000048960000}"/>
    <cellStyle name="Notas 4 4 2 2 2 2 3 4" xfId="38458" xr:uid="{00000000-0005-0000-0000-000049960000}"/>
    <cellStyle name="Notas 4 4 2 2 2 2 3 5" xfId="38459" xr:uid="{00000000-0005-0000-0000-00004A960000}"/>
    <cellStyle name="Notas 4 4 2 2 2 2 3 6" xfId="38460" xr:uid="{00000000-0005-0000-0000-00004B960000}"/>
    <cellStyle name="Notas 4 4 2 2 2 2 4" xfId="38461" xr:uid="{00000000-0005-0000-0000-00004C960000}"/>
    <cellStyle name="Notas 4 4 2 2 2 2 4 2" xfId="38462" xr:uid="{00000000-0005-0000-0000-00004D960000}"/>
    <cellStyle name="Notas 4 4 2 2 2 2 4 3" xfId="38463" xr:uid="{00000000-0005-0000-0000-00004E960000}"/>
    <cellStyle name="Notas 4 4 2 2 2 2 4 4" xfId="38464" xr:uid="{00000000-0005-0000-0000-00004F960000}"/>
    <cellStyle name="Notas 4 4 2 2 2 2 4 5" xfId="38465" xr:uid="{00000000-0005-0000-0000-000050960000}"/>
    <cellStyle name="Notas 4 4 2 2 2 2 4 6" xfId="38466" xr:uid="{00000000-0005-0000-0000-000051960000}"/>
    <cellStyle name="Notas 4 4 2 2 2 2 5" xfId="38467" xr:uid="{00000000-0005-0000-0000-000052960000}"/>
    <cellStyle name="Notas 4 4 2 2 2 2 5 2" xfId="38468" xr:uid="{00000000-0005-0000-0000-000053960000}"/>
    <cellStyle name="Notas 4 4 2 2 2 2 5 3" xfId="38469" xr:uid="{00000000-0005-0000-0000-000054960000}"/>
    <cellStyle name="Notas 4 4 2 2 2 2 5 4" xfId="38470" xr:uid="{00000000-0005-0000-0000-000055960000}"/>
    <cellStyle name="Notas 4 4 2 2 2 2 5 5" xfId="38471" xr:uid="{00000000-0005-0000-0000-000056960000}"/>
    <cellStyle name="Notas 4 4 2 2 2 2 5 6" xfId="38472" xr:uid="{00000000-0005-0000-0000-000057960000}"/>
    <cellStyle name="Notas 4 4 2 2 2 2 6" xfId="38473" xr:uid="{00000000-0005-0000-0000-000058960000}"/>
    <cellStyle name="Notas 4 4 2 2 2 2 6 2" xfId="38474" xr:uid="{00000000-0005-0000-0000-000059960000}"/>
    <cellStyle name="Notas 4 4 2 2 2 2 6 3" xfId="38475" xr:uid="{00000000-0005-0000-0000-00005A960000}"/>
    <cellStyle name="Notas 4 4 2 2 2 2 6 4" xfId="38476" xr:uid="{00000000-0005-0000-0000-00005B960000}"/>
    <cellStyle name="Notas 4 4 2 2 2 2 6 5" xfId="38477" xr:uid="{00000000-0005-0000-0000-00005C960000}"/>
    <cellStyle name="Notas 4 4 2 2 2 2 6 6" xfId="38478" xr:uid="{00000000-0005-0000-0000-00005D960000}"/>
    <cellStyle name="Notas 4 4 2 2 2 2 7" xfId="38479" xr:uid="{00000000-0005-0000-0000-00005E960000}"/>
    <cellStyle name="Notas 4 4 2 2 2 2 7 2" xfId="38480" xr:uid="{00000000-0005-0000-0000-00005F960000}"/>
    <cellStyle name="Notas 4 4 2 2 2 2 7 3" xfId="38481" xr:uid="{00000000-0005-0000-0000-000060960000}"/>
    <cellStyle name="Notas 4 4 2 2 2 2 7 4" xfId="38482" xr:uid="{00000000-0005-0000-0000-000061960000}"/>
    <cellStyle name="Notas 4 4 2 2 2 2 7 5" xfId="38483" xr:uid="{00000000-0005-0000-0000-000062960000}"/>
    <cellStyle name="Notas 4 4 2 2 2 2 7 6" xfId="38484" xr:uid="{00000000-0005-0000-0000-000063960000}"/>
    <cellStyle name="Notas 4 4 2 2 2 2 8" xfId="38485" xr:uid="{00000000-0005-0000-0000-000064960000}"/>
    <cellStyle name="Notas 4 4 2 2 2 2 8 2" xfId="38486" xr:uid="{00000000-0005-0000-0000-000065960000}"/>
    <cellStyle name="Notas 4 4 2 2 2 2 8 3" xfId="38487" xr:uid="{00000000-0005-0000-0000-000066960000}"/>
    <cellStyle name="Notas 4 4 2 2 2 2 8 4" xfId="38488" xr:uid="{00000000-0005-0000-0000-000067960000}"/>
    <cellStyle name="Notas 4 4 2 2 2 2 8 5" xfId="38489" xr:uid="{00000000-0005-0000-0000-000068960000}"/>
    <cellStyle name="Notas 4 4 2 2 2 2 8 6" xfId="38490" xr:uid="{00000000-0005-0000-0000-000069960000}"/>
    <cellStyle name="Notas 4 4 2 2 2 2 9" xfId="38491" xr:uid="{00000000-0005-0000-0000-00006A960000}"/>
    <cellStyle name="Notas 4 4 2 2 2 3" xfId="38492" xr:uid="{00000000-0005-0000-0000-00006B960000}"/>
    <cellStyle name="Notas 4 4 2 2 2 3 2" xfId="38493" xr:uid="{00000000-0005-0000-0000-00006C960000}"/>
    <cellStyle name="Notas 4 4 2 2 2 3 3" xfId="38494" xr:uid="{00000000-0005-0000-0000-00006D960000}"/>
    <cellStyle name="Notas 4 4 2 2 2 3 4" xfId="38495" xr:uid="{00000000-0005-0000-0000-00006E960000}"/>
    <cellStyle name="Notas 4 4 2 2 2 3 5" xfId="38496" xr:uid="{00000000-0005-0000-0000-00006F960000}"/>
    <cellStyle name="Notas 4 4 2 2 2 3 6" xfId="38497" xr:uid="{00000000-0005-0000-0000-000070960000}"/>
    <cellStyle name="Notas 4 4 2 2 2 4" xfId="38498" xr:uid="{00000000-0005-0000-0000-000071960000}"/>
    <cellStyle name="Notas 4 4 2 2 2 4 2" xfId="38499" xr:uid="{00000000-0005-0000-0000-000072960000}"/>
    <cellStyle name="Notas 4 4 2 2 2 4 3" xfId="38500" xr:uid="{00000000-0005-0000-0000-000073960000}"/>
    <cellStyle name="Notas 4 4 2 2 2 4 4" xfId="38501" xr:uid="{00000000-0005-0000-0000-000074960000}"/>
    <cellStyle name="Notas 4 4 2 2 2 4 5" xfId="38502" xr:uid="{00000000-0005-0000-0000-000075960000}"/>
    <cellStyle name="Notas 4 4 2 2 2 4 6" xfId="38503" xr:uid="{00000000-0005-0000-0000-000076960000}"/>
    <cellStyle name="Notas 4 4 2 2 2 5" xfId="38504" xr:uid="{00000000-0005-0000-0000-000077960000}"/>
    <cellStyle name="Notas 4 4 2 2 2 5 2" xfId="38505" xr:uid="{00000000-0005-0000-0000-000078960000}"/>
    <cellStyle name="Notas 4 4 2 2 2 5 3" xfId="38506" xr:uid="{00000000-0005-0000-0000-000079960000}"/>
    <cellStyle name="Notas 4 4 2 2 2 5 4" xfId="38507" xr:uid="{00000000-0005-0000-0000-00007A960000}"/>
    <cellStyle name="Notas 4 4 2 2 2 5 5" xfId="38508" xr:uid="{00000000-0005-0000-0000-00007B960000}"/>
    <cellStyle name="Notas 4 4 2 2 2 5 6" xfId="38509" xr:uid="{00000000-0005-0000-0000-00007C960000}"/>
    <cellStyle name="Notas 4 4 2 2 2 6" xfId="38510" xr:uid="{00000000-0005-0000-0000-00007D960000}"/>
    <cellStyle name="Notas 4 4 2 2 2 6 2" xfId="38511" xr:uid="{00000000-0005-0000-0000-00007E960000}"/>
    <cellStyle name="Notas 4 4 2 2 2 6 3" xfId="38512" xr:uid="{00000000-0005-0000-0000-00007F960000}"/>
    <cellStyle name="Notas 4 4 2 2 2 6 4" xfId="38513" xr:uid="{00000000-0005-0000-0000-000080960000}"/>
    <cellStyle name="Notas 4 4 2 2 2 6 5" xfId="38514" xr:uid="{00000000-0005-0000-0000-000081960000}"/>
    <cellStyle name="Notas 4 4 2 2 2 6 6" xfId="38515" xr:uid="{00000000-0005-0000-0000-000082960000}"/>
    <cellStyle name="Notas 4 4 2 2 2 7" xfId="38516" xr:uid="{00000000-0005-0000-0000-000083960000}"/>
    <cellStyle name="Notas 4 4 2 2 2 7 2" xfId="38517" xr:uid="{00000000-0005-0000-0000-000084960000}"/>
    <cellStyle name="Notas 4 4 2 2 2 7 3" xfId="38518" xr:uid="{00000000-0005-0000-0000-000085960000}"/>
    <cellStyle name="Notas 4 4 2 2 2 7 4" xfId="38519" xr:uid="{00000000-0005-0000-0000-000086960000}"/>
    <cellStyle name="Notas 4 4 2 2 2 7 5" xfId="38520" xr:uid="{00000000-0005-0000-0000-000087960000}"/>
    <cellStyle name="Notas 4 4 2 2 2 7 6" xfId="38521" xr:uid="{00000000-0005-0000-0000-000088960000}"/>
    <cellStyle name="Notas 4 4 2 2 2 8" xfId="38522" xr:uid="{00000000-0005-0000-0000-000089960000}"/>
    <cellStyle name="Notas 4 4 2 2 2 8 2" xfId="38523" xr:uid="{00000000-0005-0000-0000-00008A960000}"/>
    <cellStyle name="Notas 4 4 2 2 2 8 3" xfId="38524" xr:uid="{00000000-0005-0000-0000-00008B960000}"/>
    <cellStyle name="Notas 4 4 2 2 2 8 4" xfId="38525" xr:uid="{00000000-0005-0000-0000-00008C960000}"/>
    <cellStyle name="Notas 4 4 2 2 2 8 5" xfId="38526" xr:uid="{00000000-0005-0000-0000-00008D960000}"/>
    <cellStyle name="Notas 4 4 2 2 2 8 6" xfId="38527" xr:uid="{00000000-0005-0000-0000-00008E960000}"/>
    <cellStyle name="Notas 4 4 2 2 2 9" xfId="38528" xr:uid="{00000000-0005-0000-0000-00008F960000}"/>
    <cellStyle name="Notas 4 4 2 2 2 9 2" xfId="38529" xr:uid="{00000000-0005-0000-0000-000090960000}"/>
    <cellStyle name="Notas 4 4 2 2 2 9 3" xfId="38530" xr:uid="{00000000-0005-0000-0000-000091960000}"/>
    <cellStyle name="Notas 4 4 2 2 2 9 4" xfId="38531" xr:uid="{00000000-0005-0000-0000-000092960000}"/>
    <cellStyle name="Notas 4 4 2 2 2 9 5" xfId="38532" xr:uid="{00000000-0005-0000-0000-000093960000}"/>
    <cellStyle name="Notas 4 4 2 2 2 9 6" xfId="38533" xr:uid="{00000000-0005-0000-0000-000094960000}"/>
    <cellStyle name="Notas 4 4 2 2 20" xfId="38534" xr:uid="{00000000-0005-0000-0000-000095960000}"/>
    <cellStyle name="Notas 4 4 2 2 3" xfId="38535" xr:uid="{00000000-0005-0000-0000-000096960000}"/>
    <cellStyle name="Notas 4 4 2 2 3 10" xfId="38536" xr:uid="{00000000-0005-0000-0000-000097960000}"/>
    <cellStyle name="Notas 4 4 2 2 3 11" xfId="38537" xr:uid="{00000000-0005-0000-0000-000098960000}"/>
    <cellStyle name="Notas 4 4 2 2 3 12" xfId="38538" xr:uid="{00000000-0005-0000-0000-000099960000}"/>
    <cellStyle name="Notas 4 4 2 2 3 13" xfId="38539" xr:uid="{00000000-0005-0000-0000-00009A960000}"/>
    <cellStyle name="Notas 4 4 2 2 3 14" xfId="38540" xr:uid="{00000000-0005-0000-0000-00009B960000}"/>
    <cellStyle name="Notas 4 4 2 2 3 2" xfId="38541" xr:uid="{00000000-0005-0000-0000-00009C960000}"/>
    <cellStyle name="Notas 4 4 2 2 3 2 2" xfId="38542" xr:uid="{00000000-0005-0000-0000-00009D960000}"/>
    <cellStyle name="Notas 4 4 2 2 3 2 3" xfId="38543" xr:uid="{00000000-0005-0000-0000-00009E960000}"/>
    <cellStyle name="Notas 4 4 2 2 3 2 4" xfId="38544" xr:uid="{00000000-0005-0000-0000-00009F960000}"/>
    <cellStyle name="Notas 4 4 2 2 3 2 5" xfId="38545" xr:uid="{00000000-0005-0000-0000-0000A0960000}"/>
    <cellStyle name="Notas 4 4 2 2 3 2 6" xfId="38546" xr:uid="{00000000-0005-0000-0000-0000A1960000}"/>
    <cellStyle name="Notas 4 4 2 2 3 3" xfId="38547" xr:uid="{00000000-0005-0000-0000-0000A2960000}"/>
    <cellStyle name="Notas 4 4 2 2 3 3 2" xfId="38548" xr:uid="{00000000-0005-0000-0000-0000A3960000}"/>
    <cellStyle name="Notas 4 4 2 2 3 3 3" xfId="38549" xr:uid="{00000000-0005-0000-0000-0000A4960000}"/>
    <cellStyle name="Notas 4 4 2 2 3 3 4" xfId="38550" xr:uid="{00000000-0005-0000-0000-0000A5960000}"/>
    <cellStyle name="Notas 4 4 2 2 3 3 5" xfId="38551" xr:uid="{00000000-0005-0000-0000-0000A6960000}"/>
    <cellStyle name="Notas 4 4 2 2 3 3 6" xfId="38552" xr:uid="{00000000-0005-0000-0000-0000A7960000}"/>
    <cellStyle name="Notas 4 4 2 2 3 4" xfId="38553" xr:uid="{00000000-0005-0000-0000-0000A8960000}"/>
    <cellStyle name="Notas 4 4 2 2 3 4 2" xfId="38554" xr:uid="{00000000-0005-0000-0000-0000A9960000}"/>
    <cellStyle name="Notas 4 4 2 2 3 4 3" xfId="38555" xr:uid="{00000000-0005-0000-0000-0000AA960000}"/>
    <cellStyle name="Notas 4 4 2 2 3 4 4" xfId="38556" xr:uid="{00000000-0005-0000-0000-0000AB960000}"/>
    <cellStyle name="Notas 4 4 2 2 3 4 5" xfId="38557" xr:uid="{00000000-0005-0000-0000-0000AC960000}"/>
    <cellStyle name="Notas 4 4 2 2 3 4 6" xfId="38558" xr:uid="{00000000-0005-0000-0000-0000AD960000}"/>
    <cellStyle name="Notas 4 4 2 2 3 5" xfId="38559" xr:uid="{00000000-0005-0000-0000-0000AE960000}"/>
    <cellStyle name="Notas 4 4 2 2 3 5 2" xfId="38560" xr:uid="{00000000-0005-0000-0000-0000AF960000}"/>
    <cellStyle name="Notas 4 4 2 2 3 5 3" xfId="38561" xr:uid="{00000000-0005-0000-0000-0000B0960000}"/>
    <cellStyle name="Notas 4 4 2 2 3 5 4" xfId="38562" xr:uid="{00000000-0005-0000-0000-0000B1960000}"/>
    <cellStyle name="Notas 4 4 2 2 3 5 5" xfId="38563" xr:uid="{00000000-0005-0000-0000-0000B2960000}"/>
    <cellStyle name="Notas 4 4 2 2 3 5 6" xfId="38564" xr:uid="{00000000-0005-0000-0000-0000B3960000}"/>
    <cellStyle name="Notas 4 4 2 2 3 6" xfId="38565" xr:uid="{00000000-0005-0000-0000-0000B4960000}"/>
    <cellStyle name="Notas 4 4 2 2 3 6 2" xfId="38566" xr:uid="{00000000-0005-0000-0000-0000B5960000}"/>
    <cellStyle name="Notas 4 4 2 2 3 6 3" xfId="38567" xr:uid="{00000000-0005-0000-0000-0000B6960000}"/>
    <cellStyle name="Notas 4 4 2 2 3 6 4" xfId="38568" xr:uid="{00000000-0005-0000-0000-0000B7960000}"/>
    <cellStyle name="Notas 4 4 2 2 3 6 5" xfId="38569" xr:uid="{00000000-0005-0000-0000-0000B8960000}"/>
    <cellStyle name="Notas 4 4 2 2 3 6 6" xfId="38570" xr:uid="{00000000-0005-0000-0000-0000B9960000}"/>
    <cellStyle name="Notas 4 4 2 2 3 7" xfId="38571" xr:uid="{00000000-0005-0000-0000-0000BA960000}"/>
    <cellStyle name="Notas 4 4 2 2 3 7 2" xfId="38572" xr:uid="{00000000-0005-0000-0000-0000BB960000}"/>
    <cellStyle name="Notas 4 4 2 2 3 7 3" xfId="38573" xr:uid="{00000000-0005-0000-0000-0000BC960000}"/>
    <cellStyle name="Notas 4 4 2 2 3 7 4" xfId="38574" xr:uid="{00000000-0005-0000-0000-0000BD960000}"/>
    <cellStyle name="Notas 4 4 2 2 3 7 5" xfId="38575" xr:uid="{00000000-0005-0000-0000-0000BE960000}"/>
    <cellStyle name="Notas 4 4 2 2 3 7 6" xfId="38576" xr:uid="{00000000-0005-0000-0000-0000BF960000}"/>
    <cellStyle name="Notas 4 4 2 2 3 8" xfId="38577" xr:uid="{00000000-0005-0000-0000-0000C0960000}"/>
    <cellStyle name="Notas 4 4 2 2 3 8 2" xfId="38578" xr:uid="{00000000-0005-0000-0000-0000C1960000}"/>
    <cellStyle name="Notas 4 4 2 2 3 8 3" xfId="38579" xr:uid="{00000000-0005-0000-0000-0000C2960000}"/>
    <cellStyle name="Notas 4 4 2 2 3 8 4" xfId="38580" xr:uid="{00000000-0005-0000-0000-0000C3960000}"/>
    <cellStyle name="Notas 4 4 2 2 3 8 5" xfId="38581" xr:uid="{00000000-0005-0000-0000-0000C4960000}"/>
    <cellStyle name="Notas 4 4 2 2 3 8 6" xfId="38582" xr:uid="{00000000-0005-0000-0000-0000C5960000}"/>
    <cellStyle name="Notas 4 4 2 2 3 9" xfId="38583" xr:uid="{00000000-0005-0000-0000-0000C6960000}"/>
    <cellStyle name="Notas 4 4 2 2 4" xfId="38584" xr:uid="{00000000-0005-0000-0000-0000C7960000}"/>
    <cellStyle name="Notas 4 4 2 2 4 10" xfId="38585" xr:uid="{00000000-0005-0000-0000-0000C8960000}"/>
    <cellStyle name="Notas 4 4 2 2 4 11" xfId="38586" xr:uid="{00000000-0005-0000-0000-0000C9960000}"/>
    <cellStyle name="Notas 4 4 2 2 4 12" xfId="38587" xr:uid="{00000000-0005-0000-0000-0000CA960000}"/>
    <cellStyle name="Notas 4 4 2 2 4 13" xfId="38588" xr:uid="{00000000-0005-0000-0000-0000CB960000}"/>
    <cellStyle name="Notas 4 4 2 2 4 2" xfId="38589" xr:uid="{00000000-0005-0000-0000-0000CC960000}"/>
    <cellStyle name="Notas 4 4 2 2 4 2 2" xfId="38590" xr:uid="{00000000-0005-0000-0000-0000CD960000}"/>
    <cellStyle name="Notas 4 4 2 2 4 2 3" xfId="38591" xr:uid="{00000000-0005-0000-0000-0000CE960000}"/>
    <cellStyle name="Notas 4 4 2 2 4 2 4" xfId="38592" xr:uid="{00000000-0005-0000-0000-0000CF960000}"/>
    <cellStyle name="Notas 4 4 2 2 4 2 5" xfId="38593" xr:uid="{00000000-0005-0000-0000-0000D0960000}"/>
    <cellStyle name="Notas 4 4 2 2 4 2 6" xfId="38594" xr:uid="{00000000-0005-0000-0000-0000D1960000}"/>
    <cellStyle name="Notas 4 4 2 2 4 3" xfId="38595" xr:uid="{00000000-0005-0000-0000-0000D2960000}"/>
    <cellStyle name="Notas 4 4 2 2 4 3 2" xfId="38596" xr:uid="{00000000-0005-0000-0000-0000D3960000}"/>
    <cellStyle name="Notas 4 4 2 2 4 3 3" xfId="38597" xr:uid="{00000000-0005-0000-0000-0000D4960000}"/>
    <cellStyle name="Notas 4 4 2 2 4 3 4" xfId="38598" xr:uid="{00000000-0005-0000-0000-0000D5960000}"/>
    <cellStyle name="Notas 4 4 2 2 4 3 5" xfId="38599" xr:uid="{00000000-0005-0000-0000-0000D6960000}"/>
    <cellStyle name="Notas 4 4 2 2 4 3 6" xfId="38600" xr:uid="{00000000-0005-0000-0000-0000D7960000}"/>
    <cellStyle name="Notas 4 4 2 2 4 4" xfId="38601" xr:uid="{00000000-0005-0000-0000-0000D8960000}"/>
    <cellStyle name="Notas 4 4 2 2 4 4 2" xfId="38602" xr:uid="{00000000-0005-0000-0000-0000D9960000}"/>
    <cellStyle name="Notas 4 4 2 2 4 4 3" xfId="38603" xr:uid="{00000000-0005-0000-0000-0000DA960000}"/>
    <cellStyle name="Notas 4 4 2 2 4 4 4" xfId="38604" xr:uid="{00000000-0005-0000-0000-0000DB960000}"/>
    <cellStyle name="Notas 4 4 2 2 4 4 5" xfId="38605" xr:uid="{00000000-0005-0000-0000-0000DC960000}"/>
    <cellStyle name="Notas 4 4 2 2 4 4 6" xfId="38606" xr:uid="{00000000-0005-0000-0000-0000DD960000}"/>
    <cellStyle name="Notas 4 4 2 2 4 5" xfId="38607" xr:uid="{00000000-0005-0000-0000-0000DE960000}"/>
    <cellStyle name="Notas 4 4 2 2 4 5 2" xfId="38608" xr:uid="{00000000-0005-0000-0000-0000DF960000}"/>
    <cellStyle name="Notas 4 4 2 2 4 5 3" xfId="38609" xr:uid="{00000000-0005-0000-0000-0000E0960000}"/>
    <cellStyle name="Notas 4 4 2 2 4 5 4" xfId="38610" xr:uid="{00000000-0005-0000-0000-0000E1960000}"/>
    <cellStyle name="Notas 4 4 2 2 4 5 5" xfId="38611" xr:uid="{00000000-0005-0000-0000-0000E2960000}"/>
    <cellStyle name="Notas 4 4 2 2 4 5 6" xfId="38612" xr:uid="{00000000-0005-0000-0000-0000E3960000}"/>
    <cellStyle name="Notas 4 4 2 2 4 6" xfId="38613" xr:uid="{00000000-0005-0000-0000-0000E4960000}"/>
    <cellStyle name="Notas 4 4 2 2 4 6 2" xfId="38614" xr:uid="{00000000-0005-0000-0000-0000E5960000}"/>
    <cellStyle name="Notas 4 4 2 2 4 6 3" xfId="38615" xr:uid="{00000000-0005-0000-0000-0000E6960000}"/>
    <cellStyle name="Notas 4 4 2 2 4 6 4" xfId="38616" xr:uid="{00000000-0005-0000-0000-0000E7960000}"/>
    <cellStyle name="Notas 4 4 2 2 4 6 5" xfId="38617" xr:uid="{00000000-0005-0000-0000-0000E8960000}"/>
    <cellStyle name="Notas 4 4 2 2 4 6 6" xfId="38618" xr:uid="{00000000-0005-0000-0000-0000E9960000}"/>
    <cellStyle name="Notas 4 4 2 2 4 7" xfId="38619" xr:uid="{00000000-0005-0000-0000-0000EA960000}"/>
    <cellStyle name="Notas 4 4 2 2 4 7 2" xfId="38620" xr:uid="{00000000-0005-0000-0000-0000EB960000}"/>
    <cellStyle name="Notas 4 4 2 2 4 7 3" xfId="38621" xr:uid="{00000000-0005-0000-0000-0000EC960000}"/>
    <cellStyle name="Notas 4 4 2 2 4 7 4" xfId="38622" xr:uid="{00000000-0005-0000-0000-0000ED960000}"/>
    <cellStyle name="Notas 4 4 2 2 4 7 5" xfId="38623" xr:uid="{00000000-0005-0000-0000-0000EE960000}"/>
    <cellStyle name="Notas 4 4 2 2 4 7 6" xfId="38624" xr:uid="{00000000-0005-0000-0000-0000EF960000}"/>
    <cellStyle name="Notas 4 4 2 2 4 8" xfId="38625" xr:uid="{00000000-0005-0000-0000-0000F0960000}"/>
    <cellStyle name="Notas 4 4 2 2 4 8 2" xfId="38626" xr:uid="{00000000-0005-0000-0000-0000F1960000}"/>
    <cellStyle name="Notas 4 4 2 2 4 8 3" xfId="38627" xr:uid="{00000000-0005-0000-0000-0000F2960000}"/>
    <cellStyle name="Notas 4 4 2 2 4 8 4" xfId="38628" xr:uid="{00000000-0005-0000-0000-0000F3960000}"/>
    <cellStyle name="Notas 4 4 2 2 4 8 5" xfId="38629" xr:uid="{00000000-0005-0000-0000-0000F4960000}"/>
    <cellStyle name="Notas 4 4 2 2 4 8 6" xfId="38630" xr:uid="{00000000-0005-0000-0000-0000F5960000}"/>
    <cellStyle name="Notas 4 4 2 2 4 9" xfId="38631" xr:uid="{00000000-0005-0000-0000-0000F6960000}"/>
    <cellStyle name="Notas 4 4 2 2 5" xfId="38632" xr:uid="{00000000-0005-0000-0000-0000F7960000}"/>
    <cellStyle name="Notas 4 4 2 2 5 10" xfId="38633" xr:uid="{00000000-0005-0000-0000-0000F8960000}"/>
    <cellStyle name="Notas 4 4 2 2 5 11" xfId="38634" xr:uid="{00000000-0005-0000-0000-0000F9960000}"/>
    <cellStyle name="Notas 4 4 2 2 5 12" xfId="38635" xr:uid="{00000000-0005-0000-0000-0000FA960000}"/>
    <cellStyle name="Notas 4 4 2 2 5 13" xfId="38636" xr:uid="{00000000-0005-0000-0000-0000FB960000}"/>
    <cellStyle name="Notas 4 4 2 2 5 2" xfId="38637" xr:uid="{00000000-0005-0000-0000-0000FC960000}"/>
    <cellStyle name="Notas 4 4 2 2 5 2 2" xfId="38638" xr:uid="{00000000-0005-0000-0000-0000FD960000}"/>
    <cellStyle name="Notas 4 4 2 2 5 2 3" xfId="38639" xr:uid="{00000000-0005-0000-0000-0000FE960000}"/>
    <cellStyle name="Notas 4 4 2 2 5 2 4" xfId="38640" xr:uid="{00000000-0005-0000-0000-0000FF960000}"/>
    <cellStyle name="Notas 4 4 2 2 5 2 5" xfId="38641" xr:uid="{00000000-0005-0000-0000-000000970000}"/>
    <cellStyle name="Notas 4 4 2 2 5 2 6" xfId="38642" xr:uid="{00000000-0005-0000-0000-000001970000}"/>
    <cellStyle name="Notas 4 4 2 2 5 3" xfId="38643" xr:uid="{00000000-0005-0000-0000-000002970000}"/>
    <cellStyle name="Notas 4 4 2 2 5 3 2" xfId="38644" xr:uid="{00000000-0005-0000-0000-000003970000}"/>
    <cellStyle name="Notas 4 4 2 2 5 3 3" xfId="38645" xr:uid="{00000000-0005-0000-0000-000004970000}"/>
    <cellStyle name="Notas 4 4 2 2 5 3 4" xfId="38646" xr:uid="{00000000-0005-0000-0000-000005970000}"/>
    <cellStyle name="Notas 4 4 2 2 5 3 5" xfId="38647" xr:uid="{00000000-0005-0000-0000-000006970000}"/>
    <cellStyle name="Notas 4 4 2 2 5 3 6" xfId="38648" xr:uid="{00000000-0005-0000-0000-000007970000}"/>
    <cellStyle name="Notas 4 4 2 2 5 4" xfId="38649" xr:uid="{00000000-0005-0000-0000-000008970000}"/>
    <cellStyle name="Notas 4 4 2 2 5 4 2" xfId="38650" xr:uid="{00000000-0005-0000-0000-000009970000}"/>
    <cellStyle name="Notas 4 4 2 2 5 4 3" xfId="38651" xr:uid="{00000000-0005-0000-0000-00000A970000}"/>
    <cellStyle name="Notas 4 4 2 2 5 4 4" xfId="38652" xr:uid="{00000000-0005-0000-0000-00000B970000}"/>
    <cellStyle name="Notas 4 4 2 2 5 4 5" xfId="38653" xr:uid="{00000000-0005-0000-0000-00000C970000}"/>
    <cellStyle name="Notas 4 4 2 2 5 4 6" xfId="38654" xr:uid="{00000000-0005-0000-0000-00000D970000}"/>
    <cellStyle name="Notas 4 4 2 2 5 5" xfId="38655" xr:uid="{00000000-0005-0000-0000-00000E970000}"/>
    <cellStyle name="Notas 4 4 2 2 5 5 2" xfId="38656" xr:uid="{00000000-0005-0000-0000-00000F970000}"/>
    <cellStyle name="Notas 4 4 2 2 5 5 3" xfId="38657" xr:uid="{00000000-0005-0000-0000-000010970000}"/>
    <cellStyle name="Notas 4 4 2 2 5 5 4" xfId="38658" xr:uid="{00000000-0005-0000-0000-000011970000}"/>
    <cellStyle name="Notas 4 4 2 2 5 5 5" xfId="38659" xr:uid="{00000000-0005-0000-0000-000012970000}"/>
    <cellStyle name="Notas 4 4 2 2 5 5 6" xfId="38660" xr:uid="{00000000-0005-0000-0000-000013970000}"/>
    <cellStyle name="Notas 4 4 2 2 5 6" xfId="38661" xr:uid="{00000000-0005-0000-0000-000014970000}"/>
    <cellStyle name="Notas 4 4 2 2 5 6 2" xfId="38662" xr:uid="{00000000-0005-0000-0000-000015970000}"/>
    <cellStyle name="Notas 4 4 2 2 5 6 3" xfId="38663" xr:uid="{00000000-0005-0000-0000-000016970000}"/>
    <cellStyle name="Notas 4 4 2 2 5 6 4" xfId="38664" xr:uid="{00000000-0005-0000-0000-000017970000}"/>
    <cellStyle name="Notas 4 4 2 2 5 6 5" xfId="38665" xr:uid="{00000000-0005-0000-0000-000018970000}"/>
    <cellStyle name="Notas 4 4 2 2 5 6 6" xfId="38666" xr:uid="{00000000-0005-0000-0000-000019970000}"/>
    <cellStyle name="Notas 4 4 2 2 5 7" xfId="38667" xr:uid="{00000000-0005-0000-0000-00001A970000}"/>
    <cellStyle name="Notas 4 4 2 2 5 7 2" xfId="38668" xr:uid="{00000000-0005-0000-0000-00001B970000}"/>
    <cellStyle name="Notas 4 4 2 2 5 7 3" xfId="38669" xr:uid="{00000000-0005-0000-0000-00001C970000}"/>
    <cellStyle name="Notas 4 4 2 2 5 7 4" xfId="38670" xr:uid="{00000000-0005-0000-0000-00001D970000}"/>
    <cellStyle name="Notas 4 4 2 2 5 7 5" xfId="38671" xr:uid="{00000000-0005-0000-0000-00001E970000}"/>
    <cellStyle name="Notas 4 4 2 2 5 7 6" xfId="38672" xr:uid="{00000000-0005-0000-0000-00001F970000}"/>
    <cellStyle name="Notas 4 4 2 2 5 8" xfId="38673" xr:uid="{00000000-0005-0000-0000-000020970000}"/>
    <cellStyle name="Notas 4 4 2 2 5 8 2" xfId="38674" xr:uid="{00000000-0005-0000-0000-000021970000}"/>
    <cellStyle name="Notas 4 4 2 2 5 8 3" xfId="38675" xr:uid="{00000000-0005-0000-0000-000022970000}"/>
    <cellStyle name="Notas 4 4 2 2 5 8 4" xfId="38676" xr:uid="{00000000-0005-0000-0000-000023970000}"/>
    <cellStyle name="Notas 4 4 2 2 5 8 5" xfId="38677" xr:uid="{00000000-0005-0000-0000-000024970000}"/>
    <cellStyle name="Notas 4 4 2 2 5 8 6" xfId="38678" xr:uid="{00000000-0005-0000-0000-000025970000}"/>
    <cellStyle name="Notas 4 4 2 2 5 9" xfId="38679" xr:uid="{00000000-0005-0000-0000-000026970000}"/>
    <cellStyle name="Notas 4 4 2 2 6" xfId="38680" xr:uid="{00000000-0005-0000-0000-000027970000}"/>
    <cellStyle name="Notas 4 4 2 2 6 10" xfId="38681" xr:uid="{00000000-0005-0000-0000-000028970000}"/>
    <cellStyle name="Notas 4 4 2 2 6 11" xfId="38682" xr:uid="{00000000-0005-0000-0000-000029970000}"/>
    <cellStyle name="Notas 4 4 2 2 6 12" xfId="38683" xr:uid="{00000000-0005-0000-0000-00002A970000}"/>
    <cellStyle name="Notas 4 4 2 2 6 13" xfId="38684" xr:uid="{00000000-0005-0000-0000-00002B970000}"/>
    <cellStyle name="Notas 4 4 2 2 6 2" xfId="38685" xr:uid="{00000000-0005-0000-0000-00002C970000}"/>
    <cellStyle name="Notas 4 4 2 2 6 2 2" xfId="38686" xr:uid="{00000000-0005-0000-0000-00002D970000}"/>
    <cellStyle name="Notas 4 4 2 2 6 2 3" xfId="38687" xr:uid="{00000000-0005-0000-0000-00002E970000}"/>
    <cellStyle name="Notas 4 4 2 2 6 2 4" xfId="38688" xr:uid="{00000000-0005-0000-0000-00002F970000}"/>
    <cellStyle name="Notas 4 4 2 2 6 2 5" xfId="38689" xr:uid="{00000000-0005-0000-0000-000030970000}"/>
    <cellStyle name="Notas 4 4 2 2 6 2 6" xfId="38690" xr:uid="{00000000-0005-0000-0000-000031970000}"/>
    <cellStyle name="Notas 4 4 2 2 6 3" xfId="38691" xr:uid="{00000000-0005-0000-0000-000032970000}"/>
    <cellStyle name="Notas 4 4 2 2 6 3 2" xfId="38692" xr:uid="{00000000-0005-0000-0000-000033970000}"/>
    <cellStyle name="Notas 4 4 2 2 6 3 3" xfId="38693" xr:uid="{00000000-0005-0000-0000-000034970000}"/>
    <cellStyle name="Notas 4 4 2 2 6 3 4" xfId="38694" xr:uid="{00000000-0005-0000-0000-000035970000}"/>
    <cellStyle name="Notas 4 4 2 2 6 3 5" xfId="38695" xr:uid="{00000000-0005-0000-0000-000036970000}"/>
    <cellStyle name="Notas 4 4 2 2 6 3 6" xfId="38696" xr:uid="{00000000-0005-0000-0000-000037970000}"/>
    <cellStyle name="Notas 4 4 2 2 6 4" xfId="38697" xr:uid="{00000000-0005-0000-0000-000038970000}"/>
    <cellStyle name="Notas 4 4 2 2 6 4 2" xfId="38698" xr:uid="{00000000-0005-0000-0000-000039970000}"/>
    <cellStyle name="Notas 4 4 2 2 6 4 3" xfId="38699" xr:uid="{00000000-0005-0000-0000-00003A970000}"/>
    <cellStyle name="Notas 4 4 2 2 6 4 4" xfId="38700" xr:uid="{00000000-0005-0000-0000-00003B970000}"/>
    <cellStyle name="Notas 4 4 2 2 6 4 5" xfId="38701" xr:uid="{00000000-0005-0000-0000-00003C970000}"/>
    <cellStyle name="Notas 4 4 2 2 6 4 6" xfId="38702" xr:uid="{00000000-0005-0000-0000-00003D970000}"/>
    <cellStyle name="Notas 4 4 2 2 6 5" xfId="38703" xr:uid="{00000000-0005-0000-0000-00003E970000}"/>
    <cellStyle name="Notas 4 4 2 2 6 5 2" xfId="38704" xr:uid="{00000000-0005-0000-0000-00003F970000}"/>
    <cellStyle name="Notas 4 4 2 2 6 5 3" xfId="38705" xr:uid="{00000000-0005-0000-0000-000040970000}"/>
    <cellStyle name="Notas 4 4 2 2 6 5 4" xfId="38706" xr:uid="{00000000-0005-0000-0000-000041970000}"/>
    <cellStyle name="Notas 4 4 2 2 6 5 5" xfId="38707" xr:uid="{00000000-0005-0000-0000-000042970000}"/>
    <cellStyle name="Notas 4 4 2 2 6 5 6" xfId="38708" xr:uid="{00000000-0005-0000-0000-000043970000}"/>
    <cellStyle name="Notas 4 4 2 2 6 6" xfId="38709" xr:uid="{00000000-0005-0000-0000-000044970000}"/>
    <cellStyle name="Notas 4 4 2 2 6 6 2" xfId="38710" xr:uid="{00000000-0005-0000-0000-000045970000}"/>
    <cellStyle name="Notas 4 4 2 2 6 6 3" xfId="38711" xr:uid="{00000000-0005-0000-0000-000046970000}"/>
    <cellStyle name="Notas 4 4 2 2 6 6 4" xfId="38712" xr:uid="{00000000-0005-0000-0000-000047970000}"/>
    <cellStyle name="Notas 4 4 2 2 6 6 5" xfId="38713" xr:uid="{00000000-0005-0000-0000-000048970000}"/>
    <cellStyle name="Notas 4 4 2 2 6 6 6" xfId="38714" xr:uid="{00000000-0005-0000-0000-000049970000}"/>
    <cellStyle name="Notas 4 4 2 2 6 7" xfId="38715" xr:uid="{00000000-0005-0000-0000-00004A970000}"/>
    <cellStyle name="Notas 4 4 2 2 6 7 2" xfId="38716" xr:uid="{00000000-0005-0000-0000-00004B970000}"/>
    <cellStyle name="Notas 4 4 2 2 6 7 3" xfId="38717" xr:uid="{00000000-0005-0000-0000-00004C970000}"/>
    <cellStyle name="Notas 4 4 2 2 6 7 4" xfId="38718" xr:uid="{00000000-0005-0000-0000-00004D970000}"/>
    <cellStyle name="Notas 4 4 2 2 6 7 5" xfId="38719" xr:uid="{00000000-0005-0000-0000-00004E970000}"/>
    <cellStyle name="Notas 4 4 2 2 6 7 6" xfId="38720" xr:uid="{00000000-0005-0000-0000-00004F970000}"/>
    <cellStyle name="Notas 4 4 2 2 6 8" xfId="38721" xr:uid="{00000000-0005-0000-0000-000050970000}"/>
    <cellStyle name="Notas 4 4 2 2 6 8 2" xfId="38722" xr:uid="{00000000-0005-0000-0000-000051970000}"/>
    <cellStyle name="Notas 4 4 2 2 6 8 3" xfId="38723" xr:uid="{00000000-0005-0000-0000-000052970000}"/>
    <cellStyle name="Notas 4 4 2 2 6 8 4" xfId="38724" xr:uid="{00000000-0005-0000-0000-000053970000}"/>
    <cellStyle name="Notas 4 4 2 2 6 8 5" xfId="38725" xr:uid="{00000000-0005-0000-0000-000054970000}"/>
    <cellStyle name="Notas 4 4 2 2 6 8 6" xfId="38726" xr:uid="{00000000-0005-0000-0000-000055970000}"/>
    <cellStyle name="Notas 4 4 2 2 6 9" xfId="38727" xr:uid="{00000000-0005-0000-0000-000056970000}"/>
    <cellStyle name="Notas 4 4 2 2 7" xfId="38728" xr:uid="{00000000-0005-0000-0000-000057970000}"/>
    <cellStyle name="Notas 4 4 2 2 7 10" xfId="38729" xr:uid="{00000000-0005-0000-0000-000058970000}"/>
    <cellStyle name="Notas 4 4 2 2 7 11" xfId="38730" xr:uid="{00000000-0005-0000-0000-000059970000}"/>
    <cellStyle name="Notas 4 4 2 2 7 12" xfId="38731" xr:uid="{00000000-0005-0000-0000-00005A970000}"/>
    <cellStyle name="Notas 4 4 2 2 7 13" xfId="38732" xr:uid="{00000000-0005-0000-0000-00005B970000}"/>
    <cellStyle name="Notas 4 4 2 2 7 2" xfId="38733" xr:uid="{00000000-0005-0000-0000-00005C970000}"/>
    <cellStyle name="Notas 4 4 2 2 7 2 2" xfId="38734" xr:uid="{00000000-0005-0000-0000-00005D970000}"/>
    <cellStyle name="Notas 4 4 2 2 7 2 3" xfId="38735" xr:uid="{00000000-0005-0000-0000-00005E970000}"/>
    <cellStyle name="Notas 4 4 2 2 7 2 4" xfId="38736" xr:uid="{00000000-0005-0000-0000-00005F970000}"/>
    <cellStyle name="Notas 4 4 2 2 7 2 5" xfId="38737" xr:uid="{00000000-0005-0000-0000-000060970000}"/>
    <cellStyle name="Notas 4 4 2 2 7 2 6" xfId="38738" xr:uid="{00000000-0005-0000-0000-000061970000}"/>
    <cellStyle name="Notas 4 4 2 2 7 3" xfId="38739" xr:uid="{00000000-0005-0000-0000-000062970000}"/>
    <cellStyle name="Notas 4 4 2 2 7 3 2" xfId="38740" xr:uid="{00000000-0005-0000-0000-000063970000}"/>
    <cellStyle name="Notas 4 4 2 2 7 3 3" xfId="38741" xr:uid="{00000000-0005-0000-0000-000064970000}"/>
    <cellStyle name="Notas 4 4 2 2 7 3 4" xfId="38742" xr:uid="{00000000-0005-0000-0000-000065970000}"/>
    <cellStyle name="Notas 4 4 2 2 7 3 5" xfId="38743" xr:uid="{00000000-0005-0000-0000-000066970000}"/>
    <cellStyle name="Notas 4 4 2 2 7 3 6" xfId="38744" xr:uid="{00000000-0005-0000-0000-000067970000}"/>
    <cellStyle name="Notas 4 4 2 2 7 4" xfId="38745" xr:uid="{00000000-0005-0000-0000-000068970000}"/>
    <cellStyle name="Notas 4 4 2 2 7 4 2" xfId="38746" xr:uid="{00000000-0005-0000-0000-000069970000}"/>
    <cellStyle name="Notas 4 4 2 2 7 4 3" xfId="38747" xr:uid="{00000000-0005-0000-0000-00006A970000}"/>
    <cellStyle name="Notas 4 4 2 2 7 4 4" xfId="38748" xr:uid="{00000000-0005-0000-0000-00006B970000}"/>
    <cellStyle name="Notas 4 4 2 2 7 4 5" xfId="38749" xr:uid="{00000000-0005-0000-0000-00006C970000}"/>
    <cellStyle name="Notas 4 4 2 2 7 4 6" xfId="38750" xr:uid="{00000000-0005-0000-0000-00006D970000}"/>
    <cellStyle name="Notas 4 4 2 2 7 5" xfId="38751" xr:uid="{00000000-0005-0000-0000-00006E970000}"/>
    <cellStyle name="Notas 4 4 2 2 7 5 2" xfId="38752" xr:uid="{00000000-0005-0000-0000-00006F970000}"/>
    <cellStyle name="Notas 4 4 2 2 7 5 3" xfId="38753" xr:uid="{00000000-0005-0000-0000-000070970000}"/>
    <cellStyle name="Notas 4 4 2 2 7 5 4" xfId="38754" xr:uid="{00000000-0005-0000-0000-000071970000}"/>
    <cellStyle name="Notas 4 4 2 2 7 5 5" xfId="38755" xr:uid="{00000000-0005-0000-0000-000072970000}"/>
    <cellStyle name="Notas 4 4 2 2 7 5 6" xfId="38756" xr:uid="{00000000-0005-0000-0000-000073970000}"/>
    <cellStyle name="Notas 4 4 2 2 7 6" xfId="38757" xr:uid="{00000000-0005-0000-0000-000074970000}"/>
    <cellStyle name="Notas 4 4 2 2 7 6 2" xfId="38758" xr:uid="{00000000-0005-0000-0000-000075970000}"/>
    <cellStyle name="Notas 4 4 2 2 7 6 3" xfId="38759" xr:uid="{00000000-0005-0000-0000-000076970000}"/>
    <cellStyle name="Notas 4 4 2 2 7 6 4" xfId="38760" xr:uid="{00000000-0005-0000-0000-000077970000}"/>
    <cellStyle name="Notas 4 4 2 2 7 6 5" xfId="38761" xr:uid="{00000000-0005-0000-0000-000078970000}"/>
    <cellStyle name="Notas 4 4 2 2 7 6 6" xfId="38762" xr:uid="{00000000-0005-0000-0000-000079970000}"/>
    <cellStyle name="Notas 4 4 2 2 7 7" xfId="38763" xr:uid="{00000000-0005-0000-0000-00007A970000}"/>
    <cellStyle name="Notas 4 4 2 2 7 7 2" xfId="38764" xr:uid="{00000000-0005-0000-0000-00007B970000}"/>
    <cellStyle name="Notas 4 4 2 2 7 7 3" xfId="38765" xr:uid="{00000000-0005-0000-0000-00007C970000}"/>
    <cellStyle name="Notas 4 4 2 2 7 7 4" xfId="38766" xr:uid="{00000000-0005-0000-0000-00007D970000}"/>
    <cellStyle name="Notas 4 4 2 2 7 7 5" xfId="38767" xr:uid="{00000000-0005-0000-0000-00007E970000}"/>
    <cellStyle name="Notas 4 4 2 2 7 7 6" xfId="38768" xr:uid="{00000000-0005-0000-0000-00007F970000}"/>
    <cellStyle name="Notas 4 4 2 2 7 8" xfId="38769" xr:uid="{00000000-0005-0000-0000-000080970000}"/>
    <cellStyle name="Notas 4 4 2 2 7 8 2" xfId="38770" xr:uid="{00000000-0005-0000-0000-000081970000}"/>
    <cellStyle name="Notas 4 4 2 2 7 8 3" xfId="38771" xr:uid="{00000000-0005-0000-0000-000082970000}"/>
    <cellStyle name="Notas 4 4 2 2 7 8 4" xfId="38772" xr:uid="{00000000-0005-0000-0000-000083970000}"/>
    <cellStyle name="Notas 4 4 2 2 7 8 5" xfId="38773" xr:uid="{00000000-0005-0000-0000-000084970000}"/>
    <cellStyle name="Notas 4 4 2 2 7 8 6" xfId="38774" xr:uid="{00000000-0005-0000-0000-000085970000}"/>
    <cellStyle name="Notas 4 4 2 2 7 9" xfId="38775" xr:uid="{00000000-0005-0000-0000-000086970000}"/>
    <cellStyle name="Notas 4 4 2 2 8" xfId="38776" xr:uid="{00000000-0005-0000-0000-000087970000}"/>
    <cellStyle name="Notas 4 4 2 2 8 2" xfId="38777" xr:uid="{00000000-0005-0000-0000-000088970000}"/>
    <cellStyle name="Notas 4 4 2 2 8 3" xfId="38778" xr:uid="{00000000-0005-0000-0000-000089970000}"/>
    <cellStyle name="Notas 4 4 2 2 8 4" xfId="38779" xr:uid="{00000000-0005-0000-0000-00008A970000}"/>
    <cellStyle name="Notas 4 4 2 2 8 5" xfId="38780" xr:uid="{00000000-0005-0000-0000-00008B970000}"/>
    <cellStyle name="Notas 4 4 2 2 8 6" xfId="38781" xr:uid="{00000000-0005-0000-0000-00008C970000}"/>
    <cellStyle name="Notas 4 4 2 2 9" xfId="38782" xr:uid="{00000000-0005-0000-0000-00008D970000}"/>
    <cellStyle name="Notas 4 4 2 2 9 2" xfId="38783" xr:uid="{00000000-0005-0000-0000-00008E970000}"/>
    <cellStyle name="Notas 4 4 2 2 9 3" xfId="38784" xr:uid="{00000000-0005-0000-0000-00008F970000}"/>
    <cellStyle name="Notas 4 4 2 2 9 4" xfId="38785" xr:uid="{00000000-0005-0000-0000-000090970000}"/>
    <cellStyle name="Notas 4 4 2 2 9 5" xfId="38786" xr:uid="{00000000-0005-0000-0000-000091970000}"/>
    <cellStyle name="Notas 4 4 2 2 9 6" xfId="38787" xr:uid="{00000000-0005-0000-0000-000092970000}"/>
    <cellStyle name="Notas 4 4 2 20" xfId="38788" xr:uid="{00000000-0005-0000-0000-000093970000}"/>
    <cellStyle name="Notas 4 4 2 21" xfId="38789" xr:uid="{00000000-0005-0000-0000-000094970000}"/>
    <cellStyle name="Notas 4 4 2 3" xfId="38790" xr:uid="{00000000-0005-0000-0000-000095970000}"/>
    <cellStyle name="Notas 4 4 2 3 10" xfId="38791" xr:uid="{00000000-0005-0000-0000-000096970000}"/>
    <cellStyle name="Notas 4 4 2 3 11" xfId="38792" xr:uid="{00000000-0005-0000-0000-000097970000}"/>
    <cellStyle name="Notas 4 4 2 3 12" xfId="38793" xr:uid="{00000000-0005-0000-0000-000098970000}"/>
    <cellStyle name="Notas 4 4 2 3 13" xfId="38794" xr:uid="{00000000-0005-0000-0000-000099970000}"/>
    <cellStyle name="Notas 4 4 2 3 14" xfId="38795" xr:uid="{00000000-0005-0000-0000-00009A970000}"/>
    <cellStyle name="Notas 4 4 2 3 15" xfId="38796" xr:uid="{00000000-0005-0000-0000-00009B970000}"/>
    <cellStyle name="Notas 4 4 2 3 2" xfId="38797" xr:uid="{00000000-0005-0000-0000-00009C970000}"/>
    <cellStyle name="Notas 4 4 2 3 2 10" xfId="38798" xr:uid="{00000000-0005-0000-0000-00009D970000}"/>
    <cellStyle name="Notas 4 4 2 3 2 11" xfId="38799" xr:uid="{00000000-0005-0000-0000-00009E970000}"/>
    <cellStyle name="Notas 4 4 2 3 2 12" xfId="38800" xr:uid="{00000000-0005-0000-0000-00009F970000}"/>
    <cellStyle name="Notas 4 4 2 3 2 13" xfId="38801" xr:uid="{00000000-0005-0000-0000-0000A0970000}"/>
    <cellStyle name="Notas 4 4 2 3 2 2" xfId="38802" xr:uid="{00000000-0005-0000-0000-0000A1970000}"/>
    <cellStyle name="Notas 4 4 2 3 2 2 2" xfId="38803" xr:uid="{00000000-0005-0000-0000-0000A2970000}"/>
    <cellStyle name="Notas 4 4 2 3 2 2 3" xfId="38804" xr:uid="{00000000-0005-0000-0000-0000A3970000}"/>
    <cellStyle name="Notas 4 4 2 3 2 2 4" xfId="38805" xr:uid="{00000000-0005-0000-0000-0000A4970000}"/>
    <cellStyle name="Notas 4 4 2 3 2 2 5" xfId="38806" xr:uid="{00000000-0005-0000-0000-0000A5970000}"/>
    <cellStyle name="Notas 4 4 2 3 2 2 6" xfId="38807" xr:uid="{00000000-0005-0000-0000-0000A6970000}"/>
    <cellStyle name="Notas 4 4 2 3 2 3" xfId="38808" xr:uid="{00000000-0005-0000-0000-0000A7970000}"/>
    <cellStyle name="Notas 4 4 2 3 2 3 2" xfId="38809" xr:uid="{00000000-0005-0000-0000-0000A8970000}"/>
    <cellStyle name="Notas 4 4 2 3 2 3 3" xfId="38810" xr:uid="{00000000-0005-0000-0000-0000A9970000}"/>
    <cellStyle name="Notas 4 4 2 3 2 3 4" xfId="38811" xr:uid="{00000000-0005-0000-0000-0000AA970000}"/>
    <cellStyle name="Notas 4 4 2 3 2 3 5" xfId="38812" xr:uid="{00000000-0005-0000-0000-0000AB970000}"/>
    <cellStyle name="Notas 4 4 2 3 2 3 6" xfId="38813" xr:uid="{00000000-0005-0000-0000-0000AC970000}"/>
    <cellStyle name="Notas 4 4 2 3 2 4" xfId="38814" xr:uid="{00000000-0005-0000-0000-0000AD970000}"/>
    <cellStyle name="Notas 4 4 2 3 2 4 2" xfId="38815" xr:uid="{00000000-0005-0000-0000-0000AE970000}"/>
    <cellStyle name="Notas 4 4 2 3 2 4 3" xfId="38816" xr:uid="{00000000-0005-0000-0000-0000AF970000}"/>
    <cellStyle name="Notas 4 4 2 3 2 4 4" xfId="38817" xr:uid="{00000000-0005-0000-0000-0000B0970000}"/>
    <cellStyle name="Notas 4 4 2 3 2 4 5" xfId="38818" xr:uid="{00000000-0005-0000-0000-0000B1970000}"/>
    <cellStyle name="Notas 4 4 2 3 2 4 6" xfId="38819" xr:uid="{00000000-0005-0000-0000-0000B2970000}"/>
    <cellStyle name="Notas 4 4 2 3 2 5" xfId="38820" xr:uid="{00000000-0005-0000-0000-0000B3970000}"/>
    <cellStyle name="Notas 4 4 2 3 2 5 2" xfId="38821" xr:uid="{00000000-0005-0000-0000-0000B4970000}"/>
    <cellStyle name="Notas 4 4 2 3 2 5 3" xfId="38822" xr:uid="{00000000-0005-0000-0000-0000B5970000}"/>
    <cellStyle name="Notas 4 4 2 3 2 5 4" xfId="38823" xr:uid="{00000000-0005-0000-0000-0000B6970000}"/>
    <cellStyle name="Notas 4 4 2 3 2 5 5" xfId="38824" xr:uid="{00000000-0005-0000-0000-0000B7970000}"/>
    <cellStyle name="Notas 4 4 2 3 2 5 6" xfId="38825" xr:uid="{00000000-0005-0000-0000-0000B8970000}"/>
    <cellStyle name="Notas 4 4 2 3 2 6" xfId="38826" xr:uid="{00000000-0005-0000-0000-0000B9970000}"/>
    <cellStyle name="Notas 4 4 2 3 2 6 2" xfId="38827" xr:uid="{00000000-0005-0000-0000-0000BA970000}"/>
    <cellStyle name="Notas 4 4 2 3 2 6 3" xfId="38828" xr:uid="{00000000-0005-0000-0000-0000BB970000}"/>
    <cellStyle name="Notas 4 4 2 3 2 6 4" xfId="38829" xr:uid="{00000000-0005-0000-0000-0000BC970000}"/>
    <cellStyle name="Notas 4 4 2 3 2 6 5" xfId="38830" xr:uid="{00000000-0005-0000-0000-0000BD970000}"/>
    <cellStyle name="Notas 4 4 2 3 2 6 6" xfId="38831" xr:uid="{00000000-0005-0000-0000-0000BE970000}"/>
    <cellStyle name="Notas 4 4 2 3 2 7" xfId="38832" xr:uid="{00000000-0005-0000-0000-0000BF970000}"/>
    <cellStyle name="Notas 4 4 2 3 2 7 2" xfId="38833" xr:uid="{00000000-0005-0000-0000-0000C0970000}"/>
    <cellStyle name="Notas 4 4 2 3 2 7 3" xfId="38834" xr:uid="{00000000-0005-0000-0000-0000C1970000}"/>
    <cellStyle name="Notas 4 4 2 3 2 7 4" xfId="38835" xr:uid="{00000000-0005-0000-0000-0000C2970000}"/>
    <cellStyle name="Notas 4 4 2 3 2 7 5" xfId="38836" xr:uid="{00000000-0005-0000-0000-0000C3970000}"/>
    <cellStyle name="Notas 4 4 2 3 2 7 6" xfId="38837" xr:uid="{00000000-0005-0000-0000-0000C4970000}"/>
    <cellStyle name="Notas 4 4 2 3 2 8" xfId="38838" xr:uid="{00000000-0005-0000-0000-0000C5970000}"/>
    <cellStyle name="Notas 4 4 2 3 2 8 2" xfId="38839" xr:uid="{00000000-0005-0000-0000-0000C6970000}"/>
    <cellStyle name="Notas 4 4 2 3 2 8 3" xfId="38840" xr:uid="{00000000-0005-0000-0000-0000C7970000}"/>
    <cellStyle name="Notas 4 4 2 3 2 8 4" xfId="38841" xr:uid="{00000000-0005-0000-0000-0000C8970000}"/>
    <cellStyle name="Notas 4 4 2 3 2 8 5" xfId="38842" xr:uid="{00000000-0005-0000-0000-0000C9970000}"/>
    <cellStyle name="Notas 4 4 2 3 2 8 6" xfId="38843" xr:uid="{00000000-0005-0000-0000-0000CA970000}"/>
    <cellStyle name="Notas 4 4 2 3 2 9" xfId="38844" xr:uid="{00000000-0005-0000-0000-0000CB970000}"/>
    <cellStyle name="Notas 4 4 2 3 3" xfId="38845" xr:uid="{00000000-0005-0000-0000-0000CC970000}"/>
    <cellStyle name="Notas 4 4 2 3 3 2" xfId="38846" xr:uid="{00000000-0005-0000-0000-0000CD970000}"/>
    <cellStyle name="Notas 4 4 2 3 3 3" xfId="38847" xr:uid="{00000000-0005-0000-0000-0000CE970000}"/>
    <cellStyle name="Notas 4 4 2 3 3 4" xfId="38848" xr:uid="{00000000-0005-0000-0000-0000CF970000}"/>
    <cellStyle name="Notas 4 4 2 3 3 5" xfId="38849" xr:uid="{00000000-0005-0000-0000-0000D0970000}"/>
    <cellStyle name="Notas 4 4 2 3 3 6" xfId="38850" xr:uid="{00000000-0005-0000-0000-0000D1970000}"/>
    <cellStyle name="Notas 4 4 2 3 4" xfId="38851" xr:uid="{00000000-0005-0000-0000-0000D2970000}"/>
    <cellStyle name="Notas 4 4 2 3 4 2" xfId="38852" xr:uid="{00000000-0005-0000-0000-0000D3970000}"/>
    <cellStyle name="Notas 4 4 2 3 4 3" xfId="38853" xr:uid="{00000000-0005-0000-0000-0000D4970000}"/>
    <cellStyle name="Notas 4 4 2 3 4 4" xfId="38854" xr:uid="{00000000-0005-0000-0000-0000D5970000}"/>
    <cellStyle name="Notas 4 4 2 3 4 5" xfId="38855" xr:uid="{00000000-0005-0000-0000-0000D6970000}"/>
    <cellStyle name="Notas 4 4 2 3 4 6" xfId="38856" xr:uid="{00000000-0005-0000-0000-0000D7970000}"/>
    <cellStyle name="Notas 4 4 2 3 5" xfId="38857" xr:uid="{00000000-0005-0000-0000-0000D8970000}"/>
    <cellStyle name="Notas 4 4 2 3 5 2" xfId="38858" xr:uid="{00000000-0005-0000-0000-0000D9970000}"/>
    <cellStyle name="Notas 4 4 2 3 5 3" xfId="38859" xr:uid="{00000000-0005-0000-0000-0000DA970000}"/>
    <cellStyle name="Notas 4 4 2 3 5 4" xfId="38860" xr:uid="{00000000-0005-0000-0000-0000DB970000}"/>
    <cellStyle name="Notas 4 4 2 3 5 5" xfId="38861" xr:uid="{00000000-0005-0000-0000-0000DC970000}"/>
    <cellStyle name="Notas 4 4 2 3 5 6" xfId="38862" xr:uid="{00000000-0005-0000-0000-0000DD970000}"/>
    <cellStyle name="Notas 4 4 2 3 6" xfId="38863" xr:uid="{00000000-0005-0000-0000-0000DE970000}"/>
    <cellStyle name="Notas 4 4 2 3 6 2" xfId="38864" xr:uid="{00000000-0005-0000-0000-0000DF970000}"/>
    <cellStyle name="Notas 4 4 2 3 6 3" xfId="38865" xr:uid="{00000000-0005-0000-0000-0000E0970000}"/>
    <cellStyle name="Notas 4 4 2 3 6 4" xfId="38866" xr:uid="{00000000-0005-0000-0000-0000E1970000}"/>
    <cellStyle name="Notas 4 4 2 3 6 5" xfId="38867" xr:uid="{00000000-0005-0000-0000-0000E2970000}"/>
    <cellStyle name="Notas 4 4 2 3 6 6" xfId="38868" xr:uid="{00000000-0005-0000-0000-0000E3970000}"/>
    <cellStyle name="Notas 4 4 2 3 7" xfId="38869" xr:uid="{00000000-0005-0000-0000-0000E4970000}"/>
    <cellStyle name="Notas 4 4 2 3 7 2" xfId="38870" xr:uid="{00000000-0005-0000-0000-0000E5970000}"/>
    <cellStyle name="Notas 4 4 2 3 7 3" xfId="38871" xr:uid="{00000000-0005-0000-0000-0000E6970000}"/>
    <cellStyle name="Notas 4 4 2 3 7 4" xfId="38872" xr:uid="{00000000-0005-0000-0000-0000E7970000}"/>
    <cellStyle name="Notas 4 4 2 3 7 5" xfId="38873" xr:uid="{00000000-0005-0000-0000-0000E8970000}"/>
    <cellStyle name="Notas 4 4 2 3 7 6" xfId="38874" xr:uid="{00000000-0005-0000-0000-0000E9970000}"/>
    <cellStyle name="Notas 4 4 2 3 8" xfId="38875" xr:uid="{00000000-0005-0000-0000-0000EA970000}"/>
    <cellStyle name="Notas 4 4 2 3 8 2" xfId="38876" xr:uid="{00000000-0005-0000-0000-0000EB970000}"/>
    <cellStyle name="Notas 4 4 2 3 8 3" xfId="38877" xr:uid="{00000000-0005-0000-0000-0000EC970000}"/>
    <cellStyle name="Notas 4 4 2 3 8 4" xfId="38878" xr:uid="{00000000-0005-0000-0000-0000ED970000}"/>
    <cellStyle name="Notas 4 4 2 3 8 5" xfId="38879" xr:uid="{00000000-0005-0000-0000-0000EE970000}"/>
    <cellStyle name="Notas 4 4 2 3 8 6" xfId="38880" xr:uid="{00000000-0005-0000-0000-0000EF970000}"/>
    <cellStyle name="Notas 4 4 2 3 9" xfId="38881" xr:uid="{00000000-0005-0000-0000-0000F0970000}"/>
    <cellStyle name="Notas 4 4 2 3 9 2" xfId="38882" xr:uid="{00000000-0005-0000-0000-0000F1970000}"/>
    <cellStyle name="Notas 4 4 2 3 9 3" xfId="38883" xr:uid="{00000000-0005-0000-0000-0000F2970000}"/>
    <cellStyle name="Notas 4 4 2 3 9 4" xfId="38884" xr:uid="{00000000-0005-0000-0000-0000F3970000}"/>
    <cellStyle name="Notas 4 4 2 3 9 5" xfId="38885" xr:uid="{00000000-0005-0000-0000-0000F4970000}"/>
    <cellStyle name="Notas 4 4 2 3 9 6" xfId="38886" xr:uid="{00000000-0005-0000-0000-0000F5970000}"/>
    <cellStyle name="Notas 4 4 2 4" xfId="38887" xr:uid="{00000000-0005-0000-0000-0000F6970000}"/>
    <cellStyle name="Notas 4 4 2 4 10" xfId="38888" xr:uid="{00000000-0005-0000-0000-0000F7970000}"/>
    <cellStyle name="Notas 4 4 2 4 11" xfId="38889" xr:uid="{00000000-0005-0000-0000-0000F8970000}"/>
    <cellStyle name="Notas 4 4 2 4 12" xfId="38890" xr:uid="{00000000-0005-0000-0000-0000F9970000}"/>
    <cellStyle name="Notas 4 4 2 4 13" xfId="38891" xr:uid="{00000000-0005-0000-0000-0000FA970000}"/>
    <cellStyle name="Notas 4 4 2 4 2" xfId="38892" xr:uid="{00000000-0005-0000-0000-0000FB970000}"/>
    <cellStyle name="Notas 4 4 2 4 2 2" xfId="38893" xr:uid="{00000000-0005-0000-0000-0000FC970000}"/>
    <cellStyle name="Notas 4 4 2 4 2 3" xfId="38894" xr:uid="{00000000-0005-0000-0000-0000FD970000}"/>
    <cellStyle name="Notas 4 4 2 4 2 4" xfId="38895" xr:uid="{00000000-0005-0000-0000-0000FE970000}"/>
    <cellStyle name="Notas 4 4 2 4 2 5" xfId="38896" xr:uid="{00000000-0005-0000-0000-0000FF970000}"/>
    <cellStyle name="Notas 4 4 2 4 2 6" xfId="38897" xr:uid="{00000000-0005-0000-0000-000000980000}"/>
    <cellStyle name="Notas 4 4 2 4 3" xfId="38898" xr:uid="{00000000-0005-0000-0000-000001980000}"/>
    <cellStyle name="Notas 4 4 2 4 3 2" xfId="38899" xr:uid="{00000000-0005-0000-0000-000002980000}"/>
    <cellStyle name="Notas 4 4 2 4 3 3" xfId="38900" xr:uid="{00000000-0005-0000-0000-000003980000}"/>
    <cellStyle name="Notas 4 4 2 4 3 4" xfId="38901" xr:uid="{00000000-0005-0000-0000-000004980000}"/>
    <cellStyle name="Notas 4 4 2 4 3 5" xfId="38902" xr:uid="{00000000-0005-0000-0000-000005980000}"/>
    <cellStyle name="Notas 4 4 2 4 3 6" xfId="38903" xr:uid="{00000000-0005-0000-0000-000006980000}"/>
    <cellStyle name="Notas 4 4 2 4 4" xfId="38904" xr:uid="{00000000-0005-0000-0000-000007980000}"/>
    <cellStyle name="Notas 4 4 2 4 4 2" xfId="38905" xr:uid="{00000000-0005-0000-0000-000008980000}"/>
    <cellStyle name="Notas 4 4 2 4 4 3" xfId="38906" xr:uid="{00000000-0005-0000-0000-000009980000}"/>
    <cellStyle name="Notas 4 4 2 4 4 4" xfId="38907" xr:uid="{00000000-0005-0000-0000-00000A980000}"/>
    <cellStyle name="Notas 4 4 2 4 4 5" xfId="38908" xr:uid="{00000000-0005-0000-0000-00000B980000}"/>
    <cellStyle name="Notas 4 4 2 4 4 6" xfId="38909" xr:uid="{00000000-0005-0000-0000-00000C980000}"/>
    <cellStyle name="Notas 4 4 2 4 5" xfId="38910" xr:uid="{00000000-0005-0000-0000-00000D980000}"/>
    <cellStyle name="Notas 4 4 2 4 5 2" xfId="38911" xr:uid="{00000000-0005-0000-0000-00000E980000}"/>
    <cellStyle name="Notas 4 4 2 4 5 3" xfId="38912" xr:uid="{00000000-0005-0000-0000-00000F980000}"/>
    <cellStyle name="Notas 4 4 2 4 5 4" xfId="38913" xr:uid="{00000000-0005-0000-0000-000010980000}"/>
    <cellStyle name="Notas 4 4 2 4 5 5" xfId="38914" xr:uid="{00000000-0005-0000-0000-000011980000}"/>
    <cellStyle name="Notas 4 4 2 4 5 6" xfId="38915" xr:uid="{00000000-0005-0000-0000-000012980000}"/>
    <cellStyle name="Notas 4 4 2 4 6" xfId="38916" xr:uid="{00000000-0005-0000-0000-000013980000}"/>
    <cellStyle name="Notas 4 4 2 4 6 2" xfId="38917" xr:uid="{00000000-0005-0000-0000-000014980000}"/>
    <cellStyle name="Notas 4 4 2 4 6 3" xfId="38918" xr:uid="{00000000-0005-0000-0000-000015980000}"/>
    <cellStyle name="Notas 4 4 2 4 6 4" xfId="38919" xr:uid="{00000000-0005-0000-0000-000016980000}"/>
    <cellStyle name="Notas 4 4 2 4 6 5" xfId="38920" xr:uid="{00000000-0005-0000-0000-000017980000}"/>
    <cellStyle name="Notas 4 4 2 4 6 6" xfId="38921" xr:uid="{00000000-0005-0000-0000-000018980000}"/>
    <cellStyle name="Notas 4 4 2 4 7" xfId="38922" xr:uid="{00000000-0005-0000-0000-000019980000}"/>
    <cellStyle name="Notas 4 4 2 4 7 2" xfId="38923" xr:uid="{00000000-0005-0000-0000-00001A980000}"/>
    <cellStyle name="Notas 4 4 2 4 7 3" xfId="38924" xr:uid="{00000000-0005-0000-0000-00001B980000}"/>
    <cellStyle name="Notas 4 4 2 4 7 4" xfId="38925" xr:uid="{00000000-0005-0000-0000-00001C980000}"/>
    <cellStyle name="Notas 4 4 2 4 7 5" xfId="38926" xr:uid="{00000000-0005-0000-0000-00001D980000}"/>
    <cellStyle name="Notas 4 4 2 4 7 6" xfId="38927" xr:uid="{00000000-0005-0000-0000-00001E980000}"/>
    <cellStyle name="Notas 4 4 2 4 8" xfId="38928" xr:uid="{00000000-0005-0000-0000-00001F980000}"/>
    <cellStyle name="Notas 4 4 2 4 8 2" xfId="38929" xr:uid="{00000000-0005-0000-0000-000020980000}"/>
    <cellStyle name="Notas 4 4 2 4 8 3" xfId="38930" xr:uid="{00000000-0005-0000-0000-000021980000}"/>
    <cellStyle name="Notas 4 4 2 4 8 4" xfId="38931" xr:uid="{00000000-0005-0000-0000-000022980000}"/>
    <cellStyle name="Notas 4 4 2 4 8 5" xfId="38932" xr:uid="{00000000-0005-0000-0000-000023980000}"/>
    <cellStyle name="Notas 4 4 2 4 8 6" xfId="38933" xr:uid="{00000000-0005-0000-0000-000024980000}"/>
    <cellStyle name="Notas 4 4 2 4 9" xfId="38934" xr:uid="{00000000-0005-0000-0000-000025980000}"/>
    <cellStyle name="Notas 4 4 2 5" xfId="38935" xr:uid="{00000000-0005-0000-0000-000026980000}"/>
    <cellStyle name="Notas 4 4 2 5 10" xfId="38936" xr:uid="{00000000-0005-0000-0000-000027980000}"/>
    <cellStyle name="Notas 4 4 2 5 11" xfId="38937" xr:uid="{00000000-0005-0000-0000-000028980000}"/>
    <cellStyle name="Notas 4 4 2 5 12" xfId="38938" xr:uid="{00000000-0005-0000-0000-000029980000}"/>
    <cellStyle name="Notas 4 4 2 5 13" xfId="38939" xr:uid="{00000000-0005-0000-0000-00002A980000}"/>
    <cellStyle name="Notas 4 4 2 5 2" xfId="38940" xr:uid="{00000000-0005-0000-0000-00002B980000}"/>
    <cellStyle name="Notas 4 4 2 5 2 2" xfId="38941" xr:uid="{00000000-0005-0000-0000-00002C980000}"/>
    <cellStyle name="Notas 4 4 2 5 2 3" xfId="38942" xr:uid="{00000000-0005-0000-0000-00002D980000}"/>
    <cellStyle name="Notas 4 4 2 5 2 4" xfId="38943" xr:uid="{00000000-0005-0000-0000-00002E980000}"/>
    <cellStyle name="Notas 4 4 2 5 2 5" xfId="38944" xr:uid="{00000000-0005-0000-0000-00002F980000}"/>
    <cellStyle name="Notas 4 4 2 5 2 6" xfId="38945" xr:uid="{00000000-0005-0000-0000-000030980000}"/>
    <cellStyle name="Notas 4 4 2 5 3" xfId="38946" xr:uid="{00000000-0005-0000-0000-000031980000}"/>
    <cellStyle name="Notas 4 4 2 5 3 2" xfId="38947" xr:uid="{00000000-0005-0000-0000-000032980000}"/>
    <cellStyle name="Notas 4 4 2 5 3 3" xfId="38948" xr:uid="{00000000-0005-0000-0000-000033980000}"/>
    <cellStyle name="Notas 4 4 2 5 3 4" xfId="38949" xr:uid="{00000000-0005-0000-0000-000034980000}"/>
    <cellStyle name="Notas 4 4 2 5 3 5" xfId="38950" xr:uid="{00000000-0005-0000-0000-000035980000}"/>
    <cellStyle name="Notas 4 4 2 5 3 6" xfId="38951" xr:uid="{00000000-0005-0000-0000-000036980000}"/>
    <cellStyle name="Notas 4 4 2 5 4" xfId="38952" xr:uid="{00000000-0005-0000-0000-000037980000}"/>
    <cellStyle name="Notas 4 4 2 5 4 2" xfId="38953" xr:uid="{00000000-0005-0000-0000-000038980000}"/>
    <cellStyle name="Notas 4 4 2 5 4 3" xfId="38954" xr:uid="{00000000-0005-0000-0000-000039980000}"/>
    <cellStyle name="Notas 4 4 2 5 4 4" xfId="38955" xr:uid="{00000000-0005-0000-0000-00003A980000}"/>
    <cellStyle name="Notas 4 4 2 5 4 5" xfId="38956" xr:uid="{00000000-0005-0000-0000-00003B980000}"/>
    <cellStyle name="Notas 4 4 2 5 4 6" xfId="38957" xr:uid="{00000000-0005-0000-0000-00003C980000}"/>
    <cellStyle name="Notas 4 4 2 5 5" xfId="38958" xr:uid="{00000000-0005-0000-0000-00003D980000}"/>
    <cellStyle name="Notas 4 4 2 5 5 2" xfId="38959" xr:uid="{00000000-0005-0000-0000-00003E980000}"/>
    <cellStyle name="Notas 4 4 2 5 5 3" xfId="38960" xr:uid="{00000000-0005-0000-0000-00003F980000}"/>
    <cellStyle name="Notas 4 4 2 5 5 4" xfId="38961" xr:uid="{00000000-0005-0000-0000-000040980000}"/>
    <cellStyle name="Notas 4 4 2 5 5 5" xfId="38962" xr:uid="{00000000-0005-0000-0000-000041980000}"/>
    <cellStyle name="Notas 4 4 2 5 5 6" xfId="38963" xr:uid="{00000000-0005-0000-0000-000042980000}"/>
    <cellStyle name="Notas 4 4 2 5 6" xfId="38964" xr:uid="{00000000-0005-0000-0000-000043980000}"/>
    <cellStyle name="Notas 4 4 2 5 6 2" xfId="38965" xr:uid="{00000000-0005-0000-0000-000044980000}"/>
    <cellStyle name="Notas 4 4 2 5 6 3" xfId="38966" xr:uid="{00000000-0005-0000-0000-000045980000}"/>
    <cellStyle name="Notas 4 4 2 5 6 4" xfId="38967" xr:uid="{00000000-0005-0000-0000-000046980000}"/>
    <cellStyle name="Notas 4 4 2 5 6 5" xfId="38968" xr:uid="{00000000-0005-0000-0000-000047980000}"/>
    <cellStyle name="Notas 4 4 2 5 6 6" xfId="38969" xr:uid="{00000000-0005-0000-0000-000048980000}"/>
    <cellStyle name="Notas 4 4 2 5 7" xfId="38970" xr:uid="{00000000-0005-0000-0000-000049980000}"/>
    <cellStyle name="Notas 4 4 2 5 7 2" xfId="38971" xr:uid="{00000000-0005-0000-0000-00004A980000}"/>
    <cellStyle name="Notas 4 4 2 5 7 3" xfId="38972" xr:uid="{00000000-0005-0000-0000-00004B980000}"/>
    <cellStyle name="Notas 4 4 2 5 7 4" xfId="38973" xr:uid="{00000000-0005-0000-0000-00004C980000}"/>
    <cellStyle name="Notas 4 4 2 5 7 5" xfId="38974" xr:uid="{00000000-0005-0000-0000-00004D980000}"/>
    <cellStyle name="Notas 4 4 2 5 7 6" xfId="38975" xr:uid="{00000000-0005-0000-0000-00004E980000}"/>
    <cellStyle name="Notas 4 4 2 5 8" xfId="38976" xr:uid="{00000000-0005-0000-0000-00004F980000}"/>
    <cellStyle name="Notas 4 4 2 5 8 2" xfId="38977" xr:uid="{00000000-0005-0000-0000-000050980000}"/>
    <cellStyle name="Notas 4 4 2 5 8 3" xfId="38978" xr:uid="{00000000-0005-0000-0000-000051980000}"/>
    <cellStyle name="Notas 4 4 2 5 8 4" xfId="38979" xr:uid="{00000000-0005-0000-0000-000052980000}"/>
    <cellStyle name="Notas 4 4 2 5 8 5" xfId="38980" xr:uid="{00000000-0005-0000-0000-000053980000}"/>
    <cellStyle name="Notas 4 4 2 5 8 6" xfId="38981" xr:uid="{00000000-0005-0000-0000-000054980000}"/>
    <cellStyle name="Notas 4 4 2 5 9" xfId="38982" xr:uid="{00000000-0005-0000-0000-000055980000}"/>
    <cellStyle name="Notas 4 4 2 6" xfId="38983" xr:uid="{00000000-0005-0000-0000-000056980000}"/>
    <cellStyle name="Notas 4 4 2 6 10" xfId="38984" xr:uid="{00000000-0005-0000-0000-000057980000}"/>
    <cellStyle name="Notas 4 4 2 6 11" xfId="38985" xr:uid="{00000000-0005-0000-0000-000058980000}"/>
    <cellStyle name="Notas 4 4 2 6 12" xfId="38986" xr:uid="{00000000-0005-0000-0000-000059980000}"/>
    <cellStyle name="Notas 4 4 2 6 13" xfId="38987" xr:uid="{00000000-0005-0000-0000-00005A980000}"/>
    <cellStyle name="Notas 4 4 2 6 2" xfId="38988" xr:uid="{00000000-0005-0000-0000-00005B980000}"/>
    <cellStyle name="Notas 4 4 2 6 2 2" xfId="38989" xr:uid="{00000000-0005-0000-0000-00005C980000}"/>
    <cellStyle name="Notas 4 4 2 6 2 3" xfId="38990" xr:uid="{00000000-0005-0000-0000-00005D980000}"/>
    <cellStyle name="Notas 4 4 2 6 2 4" xfId="38991" xr:uid="{00000000-0005-0000-0000-00005E980000}"/>
    <cellStyle name="Notas 4 4 2 6 2 5" xfId="38992" xr:uid="{00000000-0005-0000-0000-00005F980000}"/>
    <cellStyle name="Notas 4 4 2 6 2 6" xfId="38993" xr:uid="{00000000-0005-0000-0000-000060980000}"/>
    <cellStyle name="Notas 4 4 2 6 3" xfId="38994" xr:uid="{00000000-0005-0000-0000-000061980000}"/>
    <cellStyle name="Notas 4 4 2 6 3 2" xfId="38995" xr:uid="{00000000-0005-0000-0000-000062980000}"/>
    <cellStyle name="Notas 4 4 2 6 3 3" xfId="38996" xr:uid="{00000000-0005-0000-0000-000063980000}"/>
    <cellStyle name="Notas 4 4 2 6 3 4" xfId="38997" xr:uid="{00000000-0005-0000-0000-000064980000}"/>
    <cellStyle name="Notas 4 4 2 6 3 5" xfId="38998" xr:uid="{00000000-0005-0000-0000-000065980000}"/>
    <cellStyle name="Notas 4 4 2 6 3 6" xfId="38999" xr:uid="{00000000-0005-0000-0000-000066980000}"/>
    <cellStyle name="Notas 4 4 2 6 4" xfId="39000" xr:uid="{00000000-0005-0000-0000-000067980000}"/>
    <cellStyle name="Notas 4 4 2 6 4 2" xfId="39001" xr:uid="{00000000-0005-0000-0000-000068980000}"/>
    <cellStyle name="Notas 4 4 2 6 4 3" xfId="39002" xr:uid="{00000000-0005-0000-0000-000069980000}"/>
    <cellStyle name="Notas 4 4 2 6 4 4" xfId="39003" xr:uid="{00000000-0005-0000-0000-00006A980000}"/>
    <cellStyle name="Notas 4 4 2 6 4 5" xfId="39004" xr:uid="{00000000-0005-0000-0000-00006B980000}"/>
    <cellStyle name="Notas 4 4 2 6 4 6" xfId="39005" xr:uid="{00000000-0005-0000-0000-00006C980000}"/>
    <cellStyle name="Notas 4 4 2 6 5" xfId="39006" xr:uid="{00000000-0005-0000-0000-00006D980000}"/>
    <cellStyle name="Notas 4 4 2 6 5 2" xfId="39007" xr:uid="{00000000-0005-0000-0000-00006E980000}"/>
    <cellStyle name="Notas 4 4 2 6 5 3" xfId="39008" xr:uid="{00000000-0005-0000-0000-00006F980000}"/>
    <cellStyle name="Notas 4 4 2 6 5 4" xfId="39009" xr:uid="{00000000-0005-0000-0000-000070980000}"/>
    <cellStyle name="Notas 4 4 2 6 5 5" xfId="39010" xr:uid="{00000000-0005-0000-0000-000071980000}"/>
    <cellStyle name="Notas 4 4 2 6 5 6" xfId="39011" xr:uid="{00000000-0005-0000-0000-000072980000}"/>
    <cellStyle name="Notas 4 4 2 6 6" xfId="39012" xr:uid="{00000000-0005-0000-0000-000073980000}"/>
    <cellStyle name="Notas 4 4 2 6 6 2" xfId="39013" xr:uid="{00000000-0005-0000-0000-000074980000}"/>
    <cellStyle name="Notas 4 4 2 6 6 3" xfId="39014" xr:uid="{00000000-0005-0000-0000-000075980000}"/>
    <cellStyle name="Notas 4 4 2 6 6 4" xfId="39015" xr:uid="{00000000-0005-0000-0000-000076980000}"/>
    <cellStyle name="Notas 4 4 2 6 6 5" xfId="39016" xr:uid="{00000000-0005-0000-0000-000077980000}"/>
    <cellStyle name="Notas 4 4 2 6 6 6" xfId="39017" xr:uid="{00000000-0005-0000-0000-000078980000}"/>
    <cellStyle name="Notas 4 4 2 6 7" xfId="39018" xr:uid="{00000000-0005-0000-0000-000079980000}"/>
    <cellStyle name="Notas 4 4 2 6 7 2" xfId="39019" xr:uid="{00000000-0005-0000-0000-00007A980000}"/>
    <cellStyle name="Notas 4 4 2 6 7 3" xfId="39020" xr:uid="{00000000-0005-0000-0000-00007B980000}"/>
    <cellStyle name="Notas 4 4 2 6 7 4" xfId="39021" xr:uid="{00000000-0005-0000-0000-00007C980000}"/>
    <cellStyle name="Notas 4 4 2 6 7 5" xfId="39022" xr:uid="{00000000-0005-0000-0000-00007D980000}"/>
    <cellStyle name="Notas 4 4 2 6 7 6" xfId="39023" xr:uid="{00000000-0005-0000-0000-00007E980000}"/>
    <cellStyle name="Notas 4 4 2 6 8" xfId="39024" xr:uid="{00000000-0005-0000-0000-00007F980000}"/>
    <cellStyle name="Notas 4 4 2 6 8 2" xfId="39025" xr:uid="{00000000-0005-0000-0000-000080980000}"/>
    <cellStyle name="Notas 4 4 2 6 8 3" xfId="39026" xr:uid="{00000000-0005-0000-0000-000081980000}"/>
    <cellStyle name="Notas 4 4 2 6 8 4" xfId="39027" xr:uid="{00000000-0005-0000-0000-000082980000}"/>
    <cellStyle name="Notas 4 4 2 6 8 5" xfId="39028" xr:uid="{00000000-0005-0000-0000-000083980000}"/>
    <cellStyle name="Notas 4 4 2 6 8 6" xfId="39029" xr:uid="{00000000-0005-0000-0000-000084980000}"/>
    <cellStyle name="Notas 4 4 2 6 9" xfId="39030" xr:uid="{00000000-0005-0000-0000-000085980000}"/>
    <cellStyle name="Notas 4 4 2 7" xfId="39031" xr:uid="{00000000-0005-0000-0000-000086980000}"/>
    <cellStyle name="Notas 4 4 2 7 10" xfId="39032" xr:uid="{00000000-0005-0000-0000-000087980000}"/>
    <cellStyle name="Notas 4 4 2 7 11" xfId="39033" xr:uid="{00000000-0005-0000-0000-000088980000}"/>
    <cellStyle name="Notas 4 4 2 7 12" xfId="39034" xr:uid="{00000000-0005-0000-0000-000089980000}"/>
    <cellStyle name="Notas 4 4 2 7 13" xfId="39035" xr:uid="{00000000-0005-0000-0000-00008A980000}"/>
    <cellStyle name="Notas 4 4 2 7 2" xfId="39036" xr:uid="{00000000-0005-0000-0000-00008B980000}"/>
    <cellStyle name="Notas 4 4 2 7 2 2" xfId="39037" xr:uid="{00000000-0005-0000-0000-00008C980000}"/>
    <cellStyle name="Notas 4 4 2 7 2 3" xfId="39038" xr:uid="{00000000-0005-0000-0000-00008D980000}"/>
    <cellStyle name="Notas 4 4 2 7 2 4" xfId="39039" xr:uid="{00000000-0005-0000-0000-00008E980000}"/>
    <cellStyle name="Notas 4 4 2 7 2 5" xfId="39040" xr:uid="{00000000-0005-0000-0000-00008F980000}"/>
    <cellStyle name="Notas 4 4 2 7 2 6" xfId="39041" xr:uid="{00000000-0005-0000-0000-000090980000}"/>
    <cellStyle name="Notas 4 4 2 7 3" xfId="39042" xr:uid="{00000000-0005-0000-0000-000091980000}"/>
    <cellStyle name="Notas 4 4 2 7 3 2" xfId="39043" xr:uid="{00000000-0005-0000-0000-000092980000}"/>
    <cellStyle name="Notas 4 4 2 7 3 3" xfId="39044" xr:uid="{00000000-0005-0000-0000-000093980000}"/>
    <cellStyle name="Notas 4 4 2 7 3 4" xfId="39045" xr:uid="{00000000-0005-0000-0000-000094980000}"/>
    <cellStyle name="Notas 4 4 2 7 3 5" xfId="39046" xr:uid="{00000000-0005-0000-0000-000095980000}"/>
    <cellStyle name="Notas 4 4 2 7 3 6" xfId="39047" xr:uid="{00000000-0005-0000-0000-000096980000}"/>
    <cellStyle name="Notas 4 4 2 7 4" xfId="39048" xr:uid="{00000000-0005-0000-0000-000097980000}"/>
    <cellStyle name="Notas 4 4 2 7 4 2" xfId="39049" xr:uid="{00000000-0005-0000-0000-000098980000}"/>
    <cellStyle name="Notas 4 4 2 7 4 3" xfId="39050" xr:uid="{00000000-0005-0000-0000-000099980000}"/>
    <cellStyle name="Notas 4 4 2 7 4 4" xfId="39051" xr:uid="{00000000-0005-0000-0000-00009A980000}"/>
    <cellStyle name="Notas 4 4 2 7 4 5" xfId="39052" xr:uid="{00000000-0005-0000-0000-00009B980000}"/>
    <cellStyle name="Notas 4 4 2 7 4 6" xfId="39053" xr:uid="{00000000-0005-0000-0000-00009C980000}"/>
    <cellStyle name="Notas 4 4 2 7 5" xfId="39054" xr:uid="{00000000-0005-0000-0000-00009D980000}"/>
    <cellStyle name="Notas 4 4 2 7 5 2" xfId="39055" xr:uid="{00000000-0005-0000-0000-00009E980000}"/>
    <cellStyle name="Notas 4 4 2 7 5 3" xfId="39056" xr:uid="{00000000-0005-0000-0000-00009F980000}"/>
    <cellStyle name="Notas 4 4 2 7 5 4" xfId="39057" xr:uid="{00000000-0005-0000-0000-0000A0980000}"/>
    <cellStyle name="Notas 4 4 2 7 5 5" xfId="39058" xr:uid="{00000000-0005-0000-0000-0000A1980000}"/>
    <cellStyle name="Notas 4 4 2 7 5 6" xfId="39059" xr:uid="{00000000-0005-0000-0000-0000A2980000}"/>
    <cellStyle name="Notas 4 4 2 7 6" xfId="39060" xr:uid="{00000000-0005-0000-0000-0000A3980000}"/>
    <cellStyle name="Notas 4 4 2 7 6 2" xfId="39061" xr:uid="{00000000-0005-0000-0000-0000A4980000}"/>
    <cellStyle name="Notas 4 4 2 7 6 3" xfId="39062" xr:uid="{00000000-0005-0000-0000-0000A5980000}"/>
    <cellStyle name="Notas 4 4 2 7 6 4" xfId="39063" xr:uid="{00000000-0005-0000-0000-0000A6980000}"/>
    <cellStyle name="Notas 4 4 2 7 6 5" xfId="39064" xr:uid="{00000000-0005-0000-0000-0000A7980000}"/>
    <cellStyle name="Notas 4 4 2 7 6 6" xfId="39065" xr:uid="{00000000-0005-0000-0000-0000A8980000}"/>
    <cellStyle name="Notas 4 4 2 7 7" xfId="39066" xr:uid="{00000000-0005-0000-0000-0000A9980000}"/>
    <cellStyle name="Notas 4 4 2 7 7 2" xfId="39067" xr:uid="{00000000-0005-0000-0000-0000AA980000}"/>
    <cellStyle name="Notas 4 4 2 7 7 3" xfId="39068" xr:uid="{00000000-0005-0000-0000-0000AB980000}"/>
    <cellStyle name="Notas 4 4 2 7 7 4" xfId="39069" xr:uid="{00000000-0005-0000-0000-0000AC980000}"/>
    <cellStyle name="Notas 4 4 2 7 7 5" xfId="39070" xr:uid="{00000000-0005-0000-0000-0000AD980000}"/>
    <cellStyle name="Notas 4 4 2 7 7 6" xfId="39071" xr:uid="{00000000-0005-0000-0000-0000AE980000}"/>
    <cellStyle name="Notas 4 4 2 7 8" xfId="39072" xr:uid="{00000000-0005-0000-0000-0000AF980000}"/>
    <cellStyle name="Notas 4 4 2 7 8 2" xfId="39073" xr:uid="{00000000-0005-0000-0000-0000B0980000}"/>
    <cellStyle name="Notas 4 4 2 7 8 3" xfId="39074" xr:uid="{00000000-0005-0000-0000-0000B1980000}"/>
    <cellStyle name="Notas 4 4 2 7 8 4" xfId="39075" xr:uid="{00000000-0005-0000-0000-0000B2980000}"/>
    <cellStyle name="Notas 4 4 2 7 8 5" xfId="39076" xr:uid="{00000000-0005-0000-0000-0000B3980000}"/>
    <cellStyle name="Notas 4 4 2 7 8 6" xfId="39077" xr:uid="{00000000-0005-0000-0000-0000B4980000}"/>
    <cellStyle name="Notas 4 4 2 7 9" xfId="39078" xr:uid="{00000000-0005-0000-0000-0000B5980000}"/>
    <cellStyle name="Notas 4 4 2 8" xfId="39079" xr:uid="{00000000-0005-0000-0000-0000B6980000}"/>
    <cellStyle name="Notas 4 4 2 8 10" xfId="39080" xr:uid="{00000000-0005-0000-0000-0000B7980000}"/>
    <cellStyle name="Notas 4 4 2 8 11" xfId="39081" xr:uid="{00000000-0005-0000-0000-0000B8980000}"/>
    <cellStyle name="Notas 4 4 2 8 12" xfId="39082" xr:uid="{00000000-0005-0000-0000-0000B9980000}"/>
    <cellStyle name="Notas 4 4 2 8 13" xfId="39083" xr:uid="{00000000-0005-0000-0000-0000BA980000}"/>
    <cellStyle name="Notas 4 4 2 8 2" xfId="39084" xr:uid="{00000000-0005-0000-0000-0000BB980000}"/>
    <cellStyle name="Notas 4 4 2 8 2 2" xfId="39085" xr:uid="{00000000-0005-0000-0000-0000BC980000}"/>
    <cellStyle name="Notas 4 4 2 8 2 3" xfId="39086" xr:uid="{00000000-0005-0000-0000-0000BD980000}"/>
    <cellStyle name="Notas 4 4 2 8 2 4" xfId="39087" xr:uid="{00000000-0005-0000-0000-0000BE980000}"/>
    <cellStyle name="Notas 4 4 2 8 2 5" xfId="39088" xr:uid="{00000000-0005-0000-0000-0000BF980000}"/>
    <cellStyle name="Notas 4 4 2 8 2 6" xfId="39089" xr:uid="{00000000-0005-0000-0000-0000C0980000}"/>
    <cellStyle name="Notas 4 4 2 8 3" xfId="39090" xr:uid="{00000000-0005-0000-0000-0000C1980000}"/>
    <cellStyle name="Notas 4 4 2 8 3 2" xfId="39091" xr:uid="{00000000-0005-0000-0000-0000C2980000}"/>
    <cellStyle name="Notas 4 4 2 8 3 3" xfId="39092" xr:uid="{00000000-0005-0000-0000-0000C3980000}"/>
    <cellStyle name="Notas 4 4 2 8 3 4" xfId="39093" xr:uid="{00000000-0005-0000-0000-0000C4980000}"/>
    <cellStyle name="Notas 4 4 2 8 3 5" xfId="39094" xr:uid="{00000000-0005-0000-0000-0000C5980000}"/>
    <cellStyle name="Notas 4 4 2 8 3 6" xfId="39095" xr:uid="{00000000-0005-0000-0000-0000C6980000}"/>
    <cellStyle name="Notas 4 4 2 8 4" xfId="39096" xr:uid="{00000000-0005-0000-0000-0000C7980000}"/>
    <cellStyle name="Notas 4 4 2 8 4 2" xfId="39097" xr:uid="{00000000-0005-0000-0000-0000C8980000}"/>
    <cellStyle name="Notas 4 4 2 8 4 3" xfId="39098" xr:uid="{00000000-0005-0000-0000-0000C9980000}"/>
    <cellStyle name="Notas 4 4 2 8 4 4" xfId="39099" xr:uid="{00000000-0005-0000-0000-0000CA980000}"/>
    <cellStyle name="Notas 4 4 2 8 4 5" xfId="39100" xr:uid="{00000000-0005-0000-0000-0000CB980000}"/>
    <cellStyle name="Notas 4 4 2 8 4 6" xfId="39101" xr:uid="{00000000-0005-0000-0000-0000CC980000}"/>
    <cellStyle name="Notas 4 4 2 8 5" xfId="39102" xr:uid="{00000000-0005-0000-0000-0000CD980000}"/>
    <cellStyle name="Notas 4 4 2 8 5 2" xfId="39103" xr:uid="{00000000-0005-0000-0000-0000CE980000}"/>
    <cellStyle name="Notas 4 4 2 8 5 3" xfId="39104" xr:uid="{00000000-0005-0000-0000-0000CF980000}"/>
    <cellStyle name="Notas 4 4 2 8 5 4" xfId="39105" xr:uid="{00000000-0005-0000-0000-0000D0980000}"/>
    <cellStyle name="Notas 4 4 2 8 5 5" xfId="39106" xr:uid="{00000000-0005-0000-0000-0000D1980000}"/>
    <cellStyle name="Notas 4 4 2 8 5 6" xfId="39107" xr:uid="{00000000-0005-0000-0000-0000D2980000}"/>
    <cellStyle name="Notas 4 4 2 8 6" xfId="39108" xr:uid="{00000000-0005-0000-0000-0000D3980000}"/>
    <cellStyle name="Notas 4 4 2 8 6 2" xfId="39109" xr:uid="{00000000-0005-0000-0000-0000D4980000}"/>
    <cellStyle name="Notas 4 4 2 8 6 3" xfId="39110" xr:uid="{00000000-0005-0000-0000-0000D5980000}"/>
    <cellStyle name="Notas 4 4 2 8 6 4" xfId="39111" xr:uid="{00000000-0005-0000-0000-0000D6980000}"/>
    <cellStyle name="Notas 4 4 2 8 6 5" xfId="39112" xr:uid="{00000000-0005-0000-0000-0000D7980000}"/>
    <cellStyle name="Notas 4 4 2 8 6 6" xfId="39113" xr:uid="{00000000-0005-0000-0000-0000D8980000}"/>
    <cellStyle name="Notas 4 4 2 8 7" xfId="39114" xr:uid="{00000000-0005-0000-0000-0000D9980000}"/>
    <cellStyle name="Notas 4 4 2 8 7 2" xfId="39115" xr:uid="{00000000-0005-0000-0000-0000DA980000}"/>
    <cellStyle name="Notas 4 4 2 8 7 3" xfId="39116" xr:uid="{00000000-0005-0000-0000-0000DB980000}"/>
    <cellStyle name="Notas 4 4 2 8 7 4" xfId="39117" xr:uid="{00000000-0005-0000-0000-0000DC980000}"/>
    <cellStyle name="Notas 4 4 2 8 7 5" xfId="39118" xr:uid="{00000000-0005-0000-0000-0000DD980000}"/>
    <cellStyle name="Notas 4 4 2 8 7 6" xfId="39119" xr:uid="{00000000-0005-0000-0000-0000DE980000}"/>
    <cellStyle name="Notas 4 4 2 8 8" xfId="39120" xr:uid="{00000000-0005-0000-0000-0000DF980000}"/>
    <cellStyle name="Notas 4 4 2 8 8 2" xfId="39121" xr:uid="{00000000-0005-0000-0000-0000E0980000}"/>
    <cellStyle name="Notas 4 4 2 8 8 3" xfId="39122" xr:uid="{00000000-0005-0000-0000-0000E1980000}"/>
    <cellStyle name="Notas 4 4 2 8 8 4" xfId="39123" xr:uid="{00000000-0005-0000-0000-0000E2980000}"/>
    <cellStyle name="Notas 4 4 2 8 8 5" xfId="39124" xr:uid="{00000000-0005-0000-0000-0000E3980000}"/>
    <cellStyle name="Notas 4 4 2 8 8 6" xfId="39125" xr:uid="{00000000-0005-0000-0000-0000E4980000}"/>
    <cellStyle name="Notas 4 4 2 8 9" xfId="39126" xr:uid="{00000000-0005-0000-0000-0000E5980000}"/>
    <cellStyle name="Notas 4 4 2 9" xfId="39127" xr:uid="{00000000-0005-0000-0000-0000E6980000}"/>
    <cellStyle name="Notas 4 4 2 9 2" xfId="39128" xr:uid="{00000000-0005-0000-0000-0000E7980000}"/>
    <cellStyle name="Notas 4 4 2 9 3" xfId="39129" xr:uid="{00000000-0005-0000-0000-0000E8980000}"/>
    <cellStyle name="Notas 4 4 2 9 4" xfId="39130" xr:uid="{00000000-0005-0000-0000-0000E9980000}"/>
    <cellStyle name="Notas 4 4 2 9 5" xfId="39131" xr:uid="{00000000-0005-0000-0000-0000EA980000}"/>
    <cellStyle name="Notas 4 4 2 9 6" xfId="39132" xr:uid="{00000000-0005-0000-0000-0000EB980000}"/>
    <cellStyle name="Notas 4 4 20" xfId="39133" xr:uid="{00000000-0005-0000-0000-0000EC980000}"/>
    <cellStyle name="Notas 4 4 21" xfId="39134" xr:uid="{00000000-0005-0000-0000-0000ED980000}"/>
    <cellStyle name="Notas 4 4 22" xfId="39135" xr:uid="{00000000-0005-0000-0000-0000EE980000}"/>
    <cellStyle name="Notas 4 4 3" xfId="39136" xr:uid="{00000000-0005-0000-0000-0000EF980000}"/>
    <cellStyle name="Notas 4 4 3 10" xfId="39137" xr:uid="{00000000-0005-0000-0000-0000F0980000}"/>
    <cellStyle name="Notas 4 4 3 10 2" xfId="39138" xr:uid="{00000000-0005-0000-0000-0000F1980000}"/>
    <cellStyle name="Notas 4 4 3 10 3" xfId="39139" xr:uid="{00000000-0005-0000-0000-0000F2980000}"/>
    <cellStyle name="Notas 4 4 3 10 4" xfId="39140" xr:uid="{00000000-0005-0000-0000-0000F3980000}"/>
    <cellStyle name="Notas 4 4 3 10 5" xfId="39141" xr:uid="{00000000-0005-0000-0000-0000F4980000}"/>
    <cellStyle name="Notas 4 4 3 10 6" xfId="39142" xr:uid="{00000000-0005-0000-0000-0000F5980000}"/>
    <cellStyle name="Notas 4 4 3 11" xfId="39143" xr:uid="{00000000-0005-0000-0000-0000F6980000}"/>
    <cellStyle name="Notas 4 4 3 11 2" xfId="39144" xr:uid="{00000000-0005-0000-0000-0000F7980000}"/>
    <cellStyle name="Notas 4 4 3 11 3" xfId="39145" xr:uid="{00000000-0005-0000-0000-0000F8980000}"/>
    <cellStyle name="Notas 4 4 3 11 4" xfId="39146" xr:uid="{00000000-0005-0000-0000-0000F9980000}"/>
    <cellStyle name="Notas 4 4 3 11 5" xfId="39147" xr:uid="{00000000-0005-0000-0000-0000FA980000}"/>
    <cellStyle name="Notas 4 4 3 11 6" xfId="39148" xr:uid="{00000000-0005-0000-0000-0000FB980000}"/>
    <cellStyle name="Notas 4 4 3 12" xfId="39149" xr:uid="{00000000-0005-0000-0000-0000FC980000}"/>
    <cellStyle name="Notas 4 4 3 12 2" xfId="39150" xr:uid="{00000000-0005-0000-0000-0000FD980000}"/>
    <cellStyle name="Notas 4 4 3 12 3" xfId="39151" xr:uid="{00000000-0005-0000-0000-0000FE980000}"/>
    <cellStyle name="Notas 4 4 3 12 4" xfId="39152" xr:uid="{00000000-0005-0000-0000-0000FF980000}"/>
    <cellStyle name="Notas 4 4 3 12 5" xfId="39153" xr:uid="{00000000-0005-0000-0000-000000990000}"/>
    <cellStyle name="Notas 4 4 3 12 6" xfId="39154" xr:uid="{00000000-0005-0000-0000-000001990000}"/>
    <cellStyle name="Notas 4 4 3 13" xfId="39155" xr:uid="{00000000-0005-0000-0000-000002990000}"/>
    <cellStyle name="Notas 4 4 3 13 2" xfId="39156" xr:uid="{00000000-0005-0000-0000-000003990000}"/>
    <cellStyle name="Notas 4 4 3 13 3" xfId="39157" xr:uid="{00000000-0005-0000-0000-000004990000}"/>
    <cellStyle name="Notas 4 4 3 13 4" xfId="39158" xr:uid="{00000000-0005-0000-0000-000005990000}"/>
    <cellStyle name="Notas 4 4 3 13 5" xfId="39159" xr:uid="{00000000-0005-0000-0000-000006990000}"/>
    <cellStyle name="Notas 4 4 3 13 6" xfId="39160" xr:uid="{00000000-0005-0000-0000-000007990000}"/>
    <cellStyle name="Notas 4 4 3 14" xfId="39161" xr:uid="{00000000-0005-0000-0000-000008990000}"/>
    <cellStyle name="Notas 4 4 3 14 2" xfId="39162" xr:uid="{00000000-0005-0000-0000-000009990000}"/>
    <cellStyle name="Notas 4 4 3 14 3" xfId="39163" xr:uid="{00000000-0005-0000-0000-00000A990000}"/>
    <cellStyle name="Notas 4 4 3 14 4" xfId="39164" xr:uid="{00000000-0005-0000-0000-00000B990000}"/>
    <cellStyle name="Notas 4 4 3 14 5" xfId="39165" xr:uid="{00000000-0005-0000-0000-00000C990000}"/>
    <cellStyle name="Notas 4 4 3 14 6" xfId="39166" xr:uid="{00000000-0005-0000-0000-00000D990000}"/>
    <cellStyle name="Notas 4 4 3 15" xfId="39167" xr:uid="{00000000-0005-0000-0000-00000E990000}"/>
    <cellStyle name="Notas 4 4 3 16" xfId="39168" xr:uid="{00000000-0005-0000-0000-00000F990000}"/>
    <cellStyle name="Notas 4 4 3 17" xfId="39169" xr:uid="{00000000-0005-0000-0000-000010990000}"/>
    <cellStyle name="Notas 4 4 3 18" xfId="39170" xr:uid="{00000000-0005-0000-0000-000011990000}"/>
    <cellStyle name="Notas 4 4 3 19" xfId="39171" xr:uid="{00000000-0005-0000-0000-000012990000}"/>
    <cellStyle name="Notas 4 4 3 2" xfId="39172" xr:uid="{00000000-0005-0000-0000-000013990000}"/>
    <cellStyle name="Notas 4 4 3 2 10" xfId="39173" xr:uid="{00000000-0005-0000-0000-000014990000}"/>
    <cellStyle name="Notas 4 4 3 2 11" xfId="39174" xr:uid="{00000000-0005-0000-0000-000015990000}"/>
    <cellStyle name="Notas 4 4 3 2 12" xfId="39175" xr:uid="{00000000-0005-0000-0000-000016990000}"/>
    <cellStyle name="Notas 4 4 3 2 13" xfId="39176" xr:uid="{00000000-0005-0000-0000-000017990000}"/>
    <cellStyle name="Notas 4 4 3 2 14" xfId="39177" xr:uid="{00000000-0005-0000-0000-000018990000}"/>
    <cellStyle name="Notas 4 4 3 2 15" xfId="39178" xr:uid="{00000000-0005-0000-0000-000019990000}"/>
    <cellStyle name="Notas 4 4 3 2 2" xfId="39179" xr:uid="{00000000-0005-0000-0000-00001A990000}"/>
    <cellStyle name="Notas 4 4 3 2 2 10" xfId="39180" xr:uid="{00000000-0005-0000-0000-00001B990000}"/>
    <cellStyle name="Notas 4 4 3 2 2 11" xfId="39181" xr:uid="{00000000-0005-0000-0000-00001C990000}"/>
    <cellStyle name="Notas 4 4 3 2 2 12" xfId="39182" xr:uid="{00000000-0005-0000-0000-00001D990000}"/>
    <cellStyle name="Notas 4 4 3 2 2 13" xfId="39183" xr:uid="{00000000-0005-0000-0000-00001E990000}"/>
    <cellStyle name="Notas 4 4 3 2 2 14" xfId="39184" xr:uid="{00000000-0005-0000-0000-00001F990000}"/>
    <cellStyle name="Notas 4 4 3 2 2 2" xfId="39185" xr:uid="{00000000-0005-0000-0000-000020990000}"/>
    <cellStyle name="Notas 4 4 3 2 2 2 2" xfId="39186" xr:uid="{00000000-0005-0000-0000-000021990000}"/>
    <cellStyle name="Notas 4 4 3 2 2 2 3" xfId="39187" xr:uid="{00000000-0005-0000-0000-000022990000}"/>
    <cellStyle name="Notas 4 4 3 2 2 2 4" xfId="39188" xr:uid="{00000000-0005-0000-0000-000023990000}"/>
    <cellStyle name="Notas 4 4 3 2 2 2 5" xfId="39189" xr:uid="{00000000-0005-0000-0000-000024990000}"/>
    <cellStyle name="Notas 4 4 3 2 2 2 6" xfId="39190" xr:uid="{00000000-0005-0000-0000-000025990000}"/>
    <cellStyle name="Notas 4 4 3 2 2 3" xfId="39191" xr:uid="{00000000-0005-0000-0000-000026990000}"/>
    <cellStyle name="Notas 4 4 3 2 2 3 2" xfId="39192" xr:uid="{00000000-0005-0000-0000-000027990000}"/>
    <cellStyle name="Notas 4 4 3 2 2 3 3" xfId="39193" xr:uid="{00000000-0005-0000-0000-000028990000}"/>
    <cellStyle name="Notas 4 4 3 2 2 3 4" xfId="39194" xr:uid="{00000000-0005-0000-0000-000029990000}"/>
    <cellStyle name="Notas 4 4 3 2 2 3 5" xfId="39195" xr:uid="{00000000-0005-0000-0000-00002A990000}"/>
    <cellStyle name="Notas 4 4 3 2 2 3 6" xfId="39196" xr:uid="{00000000-0005-0000-0000-00002B990000}"/>
    <cellStyle name="Notas 4 4 3 2 2 4" xfId="39197" xr:uid="{00000000-0005-0000-0000-00002C990000}"/>
    <cellStyle name="Notas 4 4 3 2 2 4 2" xfId="39198" xr:uid="{00000000-0005-0000-0000-00002D990000}"/>
    <cellStyle name="Notas 4 4 3 2 2 4 3" xfId="39199" xr:uid="{00000000-0005-0000-0000-00002E990000}"/>
    <cellStyle name="Notas 4 4 3 2 2 4 4" xfId="39200" xr:uid="{00000000-0005-0000-0000-00002F990000}"/>
    <cellStyle name="Notas 4 4 3 2 2 4 5" xfId="39201" xr:uid="{00000000-0005-0000-0000-000030990000}"/>
    <cellStyle name="Notas 4 4 3 2 2 4 6" xfId="39202" xr:uid="{00000000-0005-0000-0000-000031990000}"/>
    <cellStyle name="Notas 4 4 3 2 2 5" xfId="39203" xr:uid="{00000000-0005-0000-0000-000032990000}"/>
    <cellStyle name="Notas 4 4 3 2 2 5 2" xfId="39204" xr:uid="{00000000-0005-0000-0000-000033990000}"/>
    <cellStyle name="Notas 4 4 3 2 2 5 3" xfId="39205" xr:uid="{00000000-0005-0000-0000-000034990000}"/>
    <cellStyle name="Notas 4 4 3 2 2 5 4" xfId="39206" xr:uid="{00000000-0005-0000-0000-000035990000}"/>
    <cellStyle name="Notas 4 4 3 2 2 5 5" xfId="39207" xr:uid="{00000000-0005-0000-0000-000036990000}"/>
    <cellStyle name="Notas 4 4 3 2 2 5 6" xfId="39208" xr:uid="{00000000-0005-0000-0000-000037990000}"/>
    <cellStyle name="Notas 4 4 3 2 2 6" xfId="39209" xr:uid="{00000000-0005-0000-0000-000038990000}"/>
    <cellStyle name="Notas 4 4 3 2 2 6 2" xfId="39210" xr:uid="{00000000-0005-0000-0000-000039990000}"/>
    <cellStyle name="Notas 4 4 3 2 2 6 3" xfId="39211" xr:uid="{00000000-0005-0000-0000-00003A990000}"/>
    <cellStyle name="Notas 4 4 3 2 2 6 4" xfId="39212" xr:uid="{00000000-0005-0000-0000-00003B990000}"/>
    <cellStyle name="Notas 4 4 3 2 2 6 5" xfId="39213" xr:uid="{00000000-0005-0000-0000-00003C990000}"/>
    <cellStyle name="Notas 4 4 3 2 2 6 6" xfId="39214" xr:uid="{00000000-0005-0000-0000-00003D990000}"/>
    <cellStyle name="Notas 4 4 3 2 2 7" xfId="39215" xr:uid="{00000000-0005-0000-0000-00003E990000}"/>
    <cellStyle name="Notas 4 4 3 2 2 7 2" xfId="39216" xr:uid="{00000000-0005-0000-0000-00003F990000}"/>
    <cellStyle name="Notas 4 4 3 2 2 7 3" xfId="39217" xr:uid="{00000000-0005-0000-0000-000040990000}"/>
    <cellStyle name="Notas 4 4 3 2 2 7 4" xfId="39218" xr:uid="{00000000-0005-0000-0000-000041990000}"/>
    <cellStyle name="Notas 4 4 3 2 2 7 5" xfId="39219" xr:uid="{00000000-0005-0000-0000-000042990000}"/>
    <cellStyle name="Notas 4 4 3 2 2 7 6" xfId="39220" xr:uid="{00000000-0005-0000-0000-000043990000}"/>
    <cellStyle name="Notas 4 4 3 2 2 8" xfId="39221" xr:uid="{00000000-0005-0000-0000-000044990000}"/>
    <cellStyle name="Notas 4 4 3 2 2 8 2" xfId="39222" xr:uid="{00000000-0005-0000-0000-000045990000}"/>
    <cellStyle name="Notas 4 4 3 2 2 8 3" xfId="39223" xr:uid="{00000000-0005-0000-0000-000046990000}"/>
    <cellStyle name="Notas 4 4 3 2 2 8 4" xfId="39224" xr:uid="{00000000-0005-0000-0000-000047990000}"/>
    <cellStyle name="Notas 4 4 3 2 2 8 5" xfId="39225" xr:uid="{00000000-0005-0000-0000-000048990000}"/>
    <cellStyle name="Notas 4 4 3 2 2 8 6" xfId="39226" xr:uid="{00000000-0005-0000-0000-000049990000}"/>
    <cellStyle name="Notas 4 4 3 2 2 9" xfId="39227" xr:uid="{00000000-0005-0000-0000-00004A990000}"/>
    <cellStyle name="Notas 4 4 3 2 3" xfId="39228" xr:uid="{00000000-0005-0000-0000-00004B990000}"/>
    <cellStyle name="Notas 4 4 3 2 3 2" xfId="39229" xr:uid="{00000000-0005-0000-0000-00004C990000}"/>
    <cellStyle name="Notas 4 4 3 2 3 3" xfId="39230" xr:uid="{00000000-0005-0000-0000-00004D990000}"/>
    <cellStyle name="Notas 4 4 3 2 3 4" xfId="39231" xr:uid="{00000000-0005-0000-0000-00004E990000}"/>
    <cellStyle name="Notas 4 4 3 2 3 5" xfId="39232" xr:uid="{00000000-0005-0000-0000-00004F990000}"/>
    <cellStyle name="Notas 4 4 3 2 3 6" xfId="39233" xr:uid="{00000000-0005-0000-0000-000050990000}"/>
    <cellStyle name="Notas 4 4 3 2 4" xfId="39234" xr:uid="{00000000-0005-0000-0000-000051990000}"/>
    <cellStyle name="Notas 4 4 3 2 4 2" xfId="39235" xr:uid="{00000000-0005-0000-0000-000052990000}"/>
    <cellStyle name="Notas 4 4 3 2 4 3" xfId="39236" xr:uid="{00000000-0005-0000-0000-000053990000}"/>
    <cellStyle name="Notas 4 4 3 2 4 4" xfId="39237" xr:uid="{00000000-0005-0000-0000-000054990000}"/>
    <cellStyle name="Notas 4 4 3 2 4 5" xfId="39238" xr:uid="{00000000-0005-0000-0000-000055990000}"/>
    <cellStyle name="Notas 4 4 3 2 4 6" xfId="39239" xr:uid="{00000000-0005-0000-0000-000056990000}"/>
    <cellStyle name="Notas 4 4 3 2 5" xfId="39240" xr:uid="{00000000-0005-0000-0000-000057990000}"/>
    <cellStyle name="Notas 4 4 3 2 5 2" xfId="39241" xr:uid="{00000000-0005-0000-0000-000058990000}"/>
    <cellStyle name="Notas 4 4 3 2 5 3" xfId="39242" xr:uid="{00000000-0005-0000-0000-000059990000}"/>
    <cellStyle name="Notas 4 4 3 2 5 4" xfId="39243" xr:uid="{00000000-0005-0000-0000-00005A990000}"/>
    <cellStyle name="Notas 4 4 3 2 5 5" xfId="39244" xr:uid="{00000000-0005-0000-0000-00005B990000}"/>
    <cellStyle name="Notas 4 4 3 2 5 6" xfId="39245" xr:uid="{00000000-0005-0000-0000-00005C990000}"/>
    <cellStyle name="Notas 4 4 3 2 6" xfId="39246" xr:uid="{00000000-0005-0000-0000-00005D990000}"/>
    <cellStyle name="Notas 4 4 3 2 6 2" xfId="39247" xr:uid="{00000000-0005-0000-0000-00005E990000}"/>
    <cellStyle name="Notas 4 4 3 2 6 3" xfId="39248" xr:uid="{00000000-0005-0000-0000-00005F990000}"/>
    <cellStyle name="Notas 4 4 3 2 6 4" xfId="39249" xr:uid="{00000000-0005-0000-0000-000060990000}"/>
    <cellStyle name="Notas 4 4 3 2 6 5" xfId="39250" xr:uid="{00000000-0005-0000-0000-000061990000}"/>
    <cellStyle name="Notas 4 4 3 2 6 6" xfId="39251" xr:uid="{00000000-0005-0000-0000-000062990000}"/>
    <cellStyle name="Notas 4 4 3 2 7" xfId="39252" xr:uid="{00000000-0005-0000-0000-000063990000}"/>
    <cellStyle name="Notas 4 4 3 2 7 2" xfId="39253" xr:uid="{00000000-0005-0000-0000-000064990000}"/>
    <cellStyle name="Notas 4 4 3 2 7 3" xfId="39254" xr:uid="{00000000-0005-0000-0000-000065990000}"/>
    <cellStyle name="Notas 4 4 3 2 7 4" xfId="39255" xr:uid="{00000000-0005-0000-0000-000066990000}"/>
    <cellStyle name="Notas 4 4 3 2 7 5" xfId="39256" xr:uid="{00000000-0005-0000-0000-000067990000}"/>
    <cellStyle name="Notas 4 4 3 2 7 6" xfId="39257" xr:uid="{00000000-0005-0000-0000-000068990000}"/>
    <cellStyle name="Notas 4 4 3 2 8" xfId="39258" xr:uid="{00000000-0005-0000-0000-000069990000}"/>
    <cellStyle name="Notas 4 4 3 2 8 2" xfId="39259" xr:uid="{00000000-0005-0000-0000-00006A990000}"/>
    <cellStyle name="Notas 4 4 3 2 8 3" xfId="39260" xr:uid="{00000000-0005-0000-0000-00006B990000}"/>
    <cellStyle name="Notas 4 4 3 2 8 4" xfId="39261" xr:uid="{00000000-0005-0000-0000-00006C990000}"/>
    <cellStyle name="Notas 4 4 3 2 8 5" xfId="39262" xr:uid="{00000000-0005-0000-0000-00006D990000}"/>
    <cellStyle name="Notas 4 4 3 2 8 6" xfId="39263" xr:uid="{00000000-0005-0000-0000-00006E990000}"/>
    <cellStyle name="Notas 4 4 3 2 9" xfId="39264" xr:uid="{00000000-0005-0000-0000-00006F990000}"/>
    <cellStyle name="Notas 4 4 3 2 9 2" xfId="39265" xr:uid="{00000000-0005-0000-0000-000070990000}"/>
    <cellStyle name="Notas 4 4 3 2 9 3" xfId="39266" xr:uid="{00000000-0005-0000-0000-000071990000}"/>
    <cellStyle name="Notas 4 4 3 2 9 4" xfId="39267" xr:uid="{00000000-0005-0000-0000-000072990000}"/>
    <cellStyle name="Notas 4 4 3 2 9 5" xfId="39268" xr:uid="{00000000-0005-0000-0000-000073990000}"/>
    <cellStyle name="Notas 4 4 3 2 9 6" xfId="39269" xr:uid="{00000000-0005-0000-0000-000074990000}"/>
    <cellStyle name="Notas 4 4 3 20" xfId="39270" xr:uid="{00000000-0005-0000-0000-000075990000}"/>
    <cellStyle name="Notas 4 4 3 3" xfId="39271" xr:uid="{00000000-0005-0000-0000-000076990000}"/>
    <cellStyle name="Notas 4 4 3 3 10" xfId="39272" xr:uid="{00000000-0005-0000-0000-000077990000}"/>
    <cellStyle name="Notas 4 4 3 3 11" xfId="39273" xr:uid="{00000000-0005-0000-0000-000078990000}"/>
    <cellStyle name="Notas 4 4 3 3 12" xfId="39274" xr:uid="{00000000-0005-0000-0000-000079990000}"/>
    <cellStyle name="Notas 4 4 3 3 13" xfId="39275" xr:uid="{00000000-0005-0000-0000-00007A990000}"/>
    <cellStyle name="Notas 4 4 3 3 14" xfId="39276" xr:uid="{00000000-0005-0000-0000-00007B990000}"/>
    <cellStyle name="Notas 4 4 3 3 2" xfId="39277" xr:uid="{00000000-0005-0000-0000-00007C990000}"/>
    <cellStyle name="Notas 4 4 3 3 2 2" xfId="39278" xr:uid="{00000000-0005-0000-0000-00007D990000}"/>
    <cellStyle name="Notas 4 4 3 3 2 3" xfId="39279" xr:uid="{00000000-0005-0000-0000-00007E990000}"/>
    <cellStyle name="Notas 4 4 3 3 2 4" xfId="39280" xr:uid="{00000000-0005-0000-0000-00007F990000}"/>
    <cellStyle name="Notas 4 4 3 3 2 5" xfId="39281" xr:uid="{00000000-0005-0000-0000-000080990000}"/>
    <cellStyle name="Notas 4 4 3 3 2 6" xfId="39282" xr:uid="{00000000-0005-0000-0000-000081990000}"/>
    <cellStyle name="Notas 4 4 3 3 3" xfId="39283" xr:uid="{00000000-0005-0000-0000-000082990000}"/>
    <cellStyle name="Notas 4 4 3 3 3 2" xfId="39284" xr:uid="{00000000-0005-0000-0000-000083990000}"/>
    <cellStyle name="Notas 4 4 3 3 3 3" xfId="39285" xr:uid="{00000000-0005-0000-0000-000084990000}"/>
    <cellStyle name="Notas 4 4 3 3 3 4" xfId="39286" xr:uid="{00000000-0005-0000-0000-000085990000}"/>
    <cellStyle name="Notas 4 4 3 3 3 5" xfId="39287" xr:uid="{00000000-0005-0000-0000-000086990000}"/>
    <cellStyle name="Notas 4 4 3 3 3 6" xfId="39288" xr:uid="{00000000-0005-0000-0000-000087990000}"/>
    <cellStyle name="Notas 4 4 3 3 4" xfId="39289" xr:uid="{00000000-0005-0000-0000-000088990000}"/>
    <cellStyle name="Notas 4 4 3 3 4 2" xfId="39290" xr:uid="{00000000-0005-0000-0000-000089990000}"/>
    <cellStyle name="Notas 4 4 3 3 4 3" xfId="39291" xr:uid="{00000000-0005-0000-0000-00008A990000}"/>
    <cellStyle name="Notas 4 4 3 3 4 4" xfId="39292" xr:uid="{00000000-0005-0000-0000-00008B990000}"/>
    <cellStyle name="Notas 4 4 3 3 4 5" xfId="39293" xr:uid="{00000000-0005-0000-0000-00008C990000}"/>
    <cellStyle name="Notas 4 4 3 3 4 6" xfId="39294" xr:uid="{00000000-0005-0000-0000-00008D990000}"/>
    <cellStyle name="Notas 4 4 3 3 5" xfId="39295" xr:uid="{00000000-0005-0000-0000-00008E990000}"/>
    <cellStyle name="Notas 4 4 3 3 5 2" xfId="39296" xr:uid="{00000000-0005-0000-0000-00008F990000}"/>
    <cellStyle name="Notas 4 4 3 3 5 3" xfId="39297" xr:uid="{00000000-0005-0000-0000-000090990000}"/>
    <cellStyle name="Notas 4 4 3 3 5 4" xfId="39298" xr:uid="{00000000-0005-0000-0000-000091990000}"/>
    <cellStyle name="Notas 4 4 3 3 5 5" xfId="39299" xr:uid="{00000000-0005-0000-0000-000092990000}"/>
    <cellStyle name="Notas 4 4 3 3 5 6" xfId="39300" xr:uid="{00000000-0005-0000-0000-000093990000}"/>
    <cellStyle name="Notas 4 4 3 3 6" xfId="39301" xr:uid="{00000000-0005-0000-0000-000094990000}"/>
    <cellStyle name="Notas 4 4 3 3 6 2" xfId="39302" xr:uid="{00000000-0005-0000-0000-000095990000}"/>
    <cellStyle name="Notas 4 4 3 3 6 3" xfId="39303" xr:uid="{00000000-0005-0000-0000-000096990000}"/>
    <cellStyle name="Notas 4 4 3 3 6 4" xfId="39304" xr:uid="{00000000-0005-0000-0000-000097990000}"/>
    <cellStyle name="Notas 4 4 3 3 6 5" xfId="39305" xr:uid="{00000000-0005-0000-0000-000098990000}"/>
    <cellStyle name="Notas 4 4 3 3 6 6" xfId="39306" xr:uid="{00000000-0005-0000-0000-000099990000}"/>
    <cellStyle name="Notas 4 4 3 3 7" xfId="39307" xr:uid="{00000000-0005-0000-0000-00009A990000}"/>
    <cellStyle name="Notas 4 4 3 3 7 2" xfId="39308" xr:uid="{00000000-0005-0000-0000-00009B990000}"/>
    <cellStyle name="Notas 4 4 3 3 7 3" xfId="39309" xr:uid="{00000000-0005-0000-0000-00009C990000}"/>
    <cellStyle name="Notas 4 4 3 3 7 4" xfId="39310" xr:uid="{00000000-0005-0000-0000-00009D990000}"/>
    <cellStyle name="Notas 4 4 3 3 7 5" xfId="39311" xr:uid="{00000000-0005-0000-0000-00009E990000}"/>
    <cellStyle name="Notas 4 4 3 3 7 6" xfId="39312" xr:uid="{00000000-0005-0000-0000-00009F990000}"/>
    <cellStyle name="Notas 4 4 3 3 8" xfId="39313" xr:uid="{00000000-0005-0000-0000-0000A0990000}"/>
    <cellStyle name="Notas 4 4 3 3 8 2" xfId="39314" xr:uid="{00000000-0005-0000-0000-0000A1990000}"/>
    <cellStyle name="Notas 4 4 3 3 8 3" xfId="39315" xr:uid="{00000000-0005-0000-0000-0000A2990000}"/>
    <cellStyle name="Notas 4 4 3 3 8 4" xfId="39316" xr:uid="{00000000-0005-0000-0000-0000A3990000}"/>
    <cellStyle name="Notas 4 4 3 3 8 5" xfId="39317" xr:uid="{00000000-0005-0000-0000-0000A4990000}"/>
    <cellStyle name="Notas 4 4 3 3 8 6" xfId="39318" xr:uid="{00000000-0005-0000-0000-0000A5990000}"/>
    <cellStyle name="Notas 4 4 3 3 9" xfId="39319" xr:uid="{00000000-0005-0000-0000-0000A6990000}"/>
    <cellStyle name="Notas 4 4 3 4" xfId="39320" xr:uid="{00000000-0005-0000-0000-0000A7990000}"/>
    <cellStyle name="Notas 4 4 3 4 10" xfId="39321" xr:uid="{00000000-0005-0000-0000-0000A8990000}"/>
    <cellStyle name="Notas 4 4 3 4 11" xfId="39322" xr:uid="{00000000-0005-0000-0000-0000A9990000}"/>
    <cellStyle name="Notas 4 4 3 4 12" xfId="39323" xr:uid="{00000000-0005-0000-0000-0000AA990000}"/>
    <cellStyle name="Notas 4 4 3 4 13" xfId="39324" xr:uid="{00000000-0005-0000-0000-0000AB990000}"/>
    <cellStyle name="Notas 4 4 3 4 2" xfId="39325" xr:uid="{00000000-0005-0000-0000-0000AC990000}"/>
    <cellStyle name="Notas 4 4 3 4 2 2" xfId="39326" xr:uid="{00000000-0005-0000-0000-0000AD990000}"/>
    <cellStyle name="Notas 4 4 3 4 2 3" xfId="39327" xr:uid="{00000000-0005-0000-0000-0000AE990000}"/>
    <cellStyle name="Notas 4 4 3 4 2 4" xfId="39328" xr:uid="{00000000-0005-0000-0000-0000AF990000}"/>
    <cellStyle name="Notas 4 4 3 4 2 5" xfId="39329" xr:uid="{00000000-0005-0000-0000-0000B0990000}"/>
    <cellStyle name="Notas 4 4 3 4 2 6" xfId="39330" xr:uid="{00000000-0005-0000-0000-0000B1990000}"/>
    <cellStyle name="Notas 4 4 3 4 3" xfId="39331" xr:uid="{00000000-0005-0000-0000-0000B2990000}"/>
    <cellStyle name="Notas 4 4 3 4 3 2" xfId="39332" xr:uid="{00000000-0005-0000-0000-0000B3990000}"/>
    <cellStyle name="Notas 4 4 3 4 3 3" xfId="39333" xr:uid="{00000000-0005-0000-0000-0000B4990000}"/>
    <cellStyle name="Notas 4 4 3 4 3 4" xfId="39334" xr:uid="{00000000-0005-0000-0000-0000B5990000}"/>
    <cellStyle name="Notas 4 4 3 4 3 5" xfId="39335" xr:uid="{00000000-0005-0000-0000-0000B6990000}"/>
    <cellStyle name="Notas 4 4 3 4 3 6" xfId="39336" xr:uid="{00000000-0005-0000-0000-0000B7990000}"/>
    <cellStyle name="Notas 4 4 3 4 4" xfId="39337" xr:uid="{00000000-0005-0000-0000-0000B8990000}"/>
    <cellStyle name="Notas 4 4 3 4 4 2" xfId="39338" xr:uid="{00000000-0005-0000-0000-0000B9990000}"/>
    <cellStyle name="Notas 4 4 3 4 4 3" xfId="39339" xr:uid="{00000000-0005-0000-0000-0000BA990000}"/>
    <cellStyle name="Notas 4 4 3 4 4 4" xfId="39340" xr:uid="{00000000-0005-0000-0000-0000BB990000}"/>
    <cellStyle name="Notas 4 4 3 4 4 5" xfId="39341" xr:uid="{00000000-0005-0000-0000-0000BC990000}"/>
    <cellStyle name="Notas 4 4 3 4 4 6" xfId="39342" xr:uid="{00000000-0005-0000-0000-0000BD990000}"/>
    <cellStyle name="Notas 4 4 3 4 5" xfId="39343" xr:uid="{00000000-0005-0000-0000-0000BE990000}"/>
    <cellStyle name="Notas 4 4 3 4 5 2" xfId="39344" xr:uid="{00000000-0005-0000-0000-0000BF990000}"/>
    <cellStyle name="Notas 4 4 3 4 5 3" xfId="39345" xr:uid="{00000000-0005-0000-0000-0000C0990000}"/>
    <cellStyle name="Notas 4 4 3 4 5 4" xfId="39346" xr:uid="{00000000-0005-0000-0000-0000C1990000}"/>
    <cellStyle name="Notas 4 4 3 4 5 5" xfId="39347" xr:uid="{00000000-0005-0000-0000-0000C2990000}"/>
    <cellStyle name="Notas 4 4 3 4 5 6" xfId="39348" xr:uid="{00000000-0005-0000-0000-0000C3990000}"/>
    <cellStyle name="Notas 4 4 3 4 6" xfId="39349" xr:uid="{00000000-0005-0000-0000-0000C4990000}"/>
    <cellStyle name="Notas 4 4 3 4 6 2" xfId="39350" xr:uid="{00000000-0005-0000-0000-0000C5990000}"/>
    <cellStyle name="Notas 4 4 3 4 6 3" xfId="39351" xr:uid="{00000000-0005-0000-0000-0000C6990000}"/>
    <cellStyle name="Notas 4 4 3 4 6 4" xfId="39352" xr:uid="{00000000-0005-0000-0000-0000C7990000}"/>
    <cellStyle name="Notas 4 4 3 4 6 5" xfId="39353" xr:uid="{00000000-0005-0000-0000-0000C8990000}"/>
    <cellStyle name="Notas 4 4 3 4 6 6" xfId="39354" xr:uid="{00000000-0005-0000-0000-0000C9990000}"/>
    <cellStyle name="Notas 4 4 3 4 7" xfId="39355" xr:uid="{00000000-0005-0000-0000-0000CA990000}"/>
    <cellStyle name="Notas 4 4 3 4 7 2" xfId="39356" xr:uid="{00000000-0005-0000-0000-0000CB990000}"/>
    <cellStyle name="Notas 4 4 3 4 7 3" xfId="39357" xr:uid="{00000000-0005-0000-0000-0000CC990000}"/>
    <cellStyle name="Notas 4 4 3 4 7 4" xfId="39358" xr:uid="{00000000-0005-0000-0000-0000CD990000}"/>
    <cellStyle name="Notas 4 4 3 4 7 5" xfId="39359" xr:uid="{00000000-0005-0000-0000-0000CE990000}"/>
    <cellStyle name="Notas 4 4 3 4 7 6" xfId="39360" xr:uid="{00000000-0005-0000-0000-0000CF990000}"/>
    <cellStyle name="Notas 4 4 3 4 8" xfId="39361" xr:uid="{00000000-0005-0000-0000-0000D0990000}"/>
    <cellStyle name="Notas 4 4 3 4 8 2" xfId="39362" xr:uid="{00000000-0005-0000-0000-0000D1990000}"/>
    <cellStyle name="Notas 4 4 3 4 8 3" xfId="39363" xr:uid="{00000000-0005-0000-0000-0000D2990000}"/>
    <cellStyle name="Notas 4 4 3 4 8 4" xfId="39364" xr:uid="{00000000-0005-0000-0000-0000D3990000}"/>
    <cellStyle name="Notas 4 4 3 4 8 5" xfId="39365" xr:uid="{00000000-0005-0000-0000-0000D4990000}"/>
    <cellStyle name="Notas 4 4 3 4 8 6" xfId="39366" xr:uid="{00000000-0005-0000-0000-0000D5990000}"/>
    <cellStyle name="Notas 4 4 3 4 9" xfId="39367" xr:uid="{00000000-0005-0000-0000-0000D6990000}"/>
    <cellStyle name="Notas 4 4 3 5" xfId="39368" xr:uid="{00000000-0005-0000-0000-0000D7990000}"/>
    <cellStyle name="Notas 4 4 3 5 10" xfId="39369" xr:uid="{00000000-0005-0000-0000-0000D8990000}"/>
    <cellStyle name="Notas 4 4 3 5 11" xfId="39370" xr:uid="{00000000-0005-0000-0000-0000D9990000}"/>
    <cellStyle name="Notas 4 4 3 5 12" xfId="39371" xr:uid="{00000000-0005-0000-0000-0000DA990000}"/>
    <cellStyle name="Notas 4 4 3 5 13" xfId="39372" xr:uid="{00000000-0005-0000-0000-0000DB990000}"/>
    <cellStyle name="Notas 4 4 3 5 2" xfId="39373" xr:uid="{00000000-0005-0000-0000-0000DC990000}"/>
    <cellStyle name="Notas 4 4 3 5 2 2" xfId="39374" xr:uid="{00000000-0005-0000-0000-0000DD990000}"/>
    <cellStyle name="Notas 4 4 3 5 2 3" xfId="39375" xr:uid="{00000000-0005-0000-0000-0000DE990000}"/>
    <cellStyle name="Notas 4 4 3 5 2 4" xfId="39376" xr:uid="{00000000-0005-0000-0000-0000DF990000}"/>
    <cellStyle name="Notas 4 4 3 5 2 5" xfId="39377" xr:uid="{00000000-0005-0000-0000-0000E0990000}"/>
    <cellStyle name="Notas 4 4 3 5 2 6" xfId="39378" xr:uid="{00000000-0005-0000-0000-0000E1990000}"/>
    <cellStyle name="Notas 4 4 3 5 3" xfId="39379" xr:uid="{00000000-0005-0000-0000-0000E2990000}"/>
    <cellStyle name="Notas 4 4 3 5 3 2" xfId="39380" xr:uid="{00000000-0005-0000-0000-0000E3990000}"/>
    <cellStyle name="Notas 4 4 3 5 3 3" xfId="39381" xr:uid="{00000000-0005-0000-0000-0000E4990000}"/>
    <cellStyle name="Notas 4 4 3 5 3 4" xfId="39382" xr:uid="{00000000-0005-0000-0000-0000E5990000}"/>
    <cellStyle name="Notas 4 4 3 5 3 5" xfId="39383" xr:uid="{00000000-0005-0000-0000-0000E6990000}"/>
    <cellStyle name="Notas 4 4 3 5 3 6" xfId="39384" xr:uid="{00000000-0005-0000-0000-0000E7990000}"/>
    <cellStyle name="Notas 4 4 3 5 4" xfId="39385" xr:uid="{00000000-0005-0000-0000-0000E8990000}"/>
    <cellStyle name="Notas 4 4 3 5 4 2" xfId="39386" xr:uid="{00000000-0005-0000-0000-0000E9990000}"/>
    <cellStyle name="Notas 4 4 3 5 4 3" xfId="39387" xr:uid="{00000000-0005-0000-0000-0000EA990000}"/>
    <cellStyle name="Notas 4 4 3 5 4 4" xfId="39388" xr:uid="{00000000-0005-0000-0000-0000EB990000}"/>
    <cellStyle name="Notas 4 4 3 5 4 5" xfId="39389" xr:uid="{00000000-0005-0000-0000-0000EC990000}"/>
    <cellStyle name="Notas 4 4 3 5 4 6" xfId="39390" xr:uid="{00000000-0005-0000-0000-0000ED990000}"/>
    <cellStyle name="Notas 4 4 3 5 5" xfId="39391" xr:uid="{00000000-0005-0000-0000-0000EE990000}"/>
    <cellStyle name="Notas 4 4 3 5 5 2" xfId="39392" xr:uid="{00000000-0005-0000-0000-0000EF990000}"/>
    <cellStyle name="Notas 4 4 3 5 5 3" xfId="39393" xr:uid="{00000000-0005-0000-0000-0000F0990000}"/>
    <cellStyle name="Notas 4 4 3 5 5 4" xfId="39394" xr:uid="{00000000-0005-0000-0000-0000F1990000}"/>
    <cellStyle name="Notas 4 4 3 5 5 5" xfId="39395" xr:uid="{00000000-0005-0000-0000-0000F2990000}"/>
    <cellStyle name="Notas 4 4 3 5 5 6" xfId="39396" xr:uid="{00000000-0005-0000-0000-0000F3990000}"/>
    <cellStyle name="Notas 4 4 3 5 6" xfId="39397" xr:uid="{00000000-0005-0000-0000-0000F4990000}"/>
    <cellStyle name="Notas 4 4 3 5 6 2" xfId="39398" xr:uid="{00000000-0005-0000-0000-0000F5990000}"/>
    <cellStyle name="Notas 4 4 3 5 6 3" xfId="39399" xr:uid="{00000000-0005-0000-0000-0000F6990000}"/>
    <cellStyle name="Notas 4 4 3 5 6 4" xfId="39400" xr:uid="{00000000-0005-0000-0000-0000F7990000}"/>
    <cellStyle name="Notas 4 4 3 5 6 5" xfId="39401" xr:uid="{00000000-0005-0000-0000-0000F8990000}"/>
    <cellStyle name="Notas 4 4 3 5 6 6" xfId="39402" xr:uid="{00000000-0005-0000-0000-0000F9990000}"/>
    <cellStyle name="Notas 4 4 3 5 7" xfId="39403" xr:uid="{00000000-0005-0000-0000-0000FA990000}"/>
    <cellStyle name="Notas 4 4 3 5 7 2" xfId="39404" xr:uid="{00000000-0005-0000-0000-0000FB990000}"/>
    <cellStyle name="Notas 4 4 3 5 7 3" xfId="39405" xr:uid="{00000000-0005-0000-0000-0000FC990000}"/>
    <cellStyle name="Notas 4 4 3 5 7 4" xfId="39406" xr:uid="{00000000-0005-0000-0000-0000FD990000}"/>
    <cellStyle name="Notas 4 4 3 5 7 5" xfId="39407" xr:uid="{00000000-0005-0000-0000-0000FE990000}"/>
    <cellStyle name="Notas 4 4 3 5 7 6" xfId="39408" xr:uid="{00000000-0005-0000-0000-0000FF990000}"/>
    <cellStyle name="Notas 4 4 3 5 8" xfId="39409" xr:uid="{00000000-0005-0000-0000-0000009A0000}"/>
    <cellStyle name="Notas 4 4 3 5 8 2" xfId="39410" xr:uid="{00000000-0005-0000-0000-0000019A0000}"/>
    <cellStyle name="Notas 4 4 3 5 8 3" xfId="39411" xr:uid="{00000000-0005-0000-0000-0000029A0000}"/>
    <cellStyle name="Notas 4 4 3 5 8 4" xfId="39412" xr:uid="{00000000-0005-0000-0000-0000039A0000}"/>
    <cellStyle name="Notas 4 4 3 5 8 5" xfId="39413" xr:uid="{00000000-0005-0000-0000-0000049A0000}"/>
    <cellStyle name="Notas 4 4 3 5 8 6" xfId="39414" xr:uid="{00000000-0005-0000-0000-0000059A0000}"/>
    <cellStyle name="Notas 4 4 3 5 9" xfId="39415" xr:uid="{00000000-0005-0000-0000-0000069A0000}"/>
    <cellStyle name="Notas 4 4 3 6" xfId="39416" xr:uid="{00000000-0005-0000-0000-0000079A0000}"/>
    <cellStyle name="Notas 4 4 3 6 10" xfId="39417" xr:uid="{00000000-0005-0000-0000-0000089A0000}"/>
    <cellStyle name="Notas 4 4 3 6 11" xfId="39418" xr:uid="{00000000-0005-0000-0000-0000099A0000}"/>
    <cellStyle name="Notas 4 4 3 6 12" xfId="39419" xr:uid="{00000000-0005-0000-0000-00000A9A0000}"/>
    <cellStyle name="Notas 4 4 3 6 13" xfId="39420" xr:uid="{00000000-0005-0000-0000-00000B9A0000}"/>
    <cellStyle name="Notas 4 4 3 6 2" xfId="39421" xr:uid="{00000000-0005-0000-0000-00000C9A0000}"/>
    <cellStyle name="Notas 4 4 3 6 2 2" xfId="39422" xr:uid="{00000000-0005-0000-0000-00000D9A0000}"/>
    <cellStyle name="Notas 4 4 3 6 2 3" xfId="39423" xr:uid="{00000000-0005-0000-0000-00000E9A0000}"/>
    <cellStyle name="Notas 4 4 3 6 2 4" xfId="39424" xr:uid="{00000000-0005-0000-0000-00000F9A0000}"/>
    <cellStyle name="Notas 4 4 3 6 2 5" xfId="39425" xr:uid="{00000000-0005-0000-0000-0000109A0000}"/>
    <cellStyle name="Notas 4 4 3 6 2 6" xfId="39426" xr:uid="{00000000-0005-0000-0000-0000119A0000}"/>
    <cellStyle name="Notas 4 4 3 6 3" xfId="39427" xr:uid="{00000000-0005-0000-0000-0000129A0000}"/>
    <cellStyle name="Notas 4 4 3 6 3 2" xfId="39428" xr:uid="{00000000-0005-0000-0000-0000139A0000}"/>
    <cellStyle name="Notas 4 4 3 6 3 3" xfId="39429" xr:uid="{00000000-0005-0000-0000-0000149A0000}"/>
    <cellStyle name="Notas 4 4 3 6 3 4" xfId="39430" xr:uid="{00000000-0005-0000-0000-0000159A0000}"/>
    <cellStyle name="Notas 4 4 3 6 3 5" xfId="39431" xr:uid="{00000000-0005-0000-0000-0000169A0000}"/>
    <cellStyle name="Notas 4 4 3 6 3 6" xfId="39432" xr:uid="{00000000-0005-0000-0000-0000179A0000}"/>
    <cellStyle name="Notas 4 4 3 6 4" xfId="39433" xr:uid="{00000000-0005-0000-0000-0000189A0000}"/>
    <cellStyle name="Notas 4 4 3 6 4 2" xfId="39434" xr:uid="{00000000-0005-0000-0000-0000199A0000}"/>
    <cellStyle name="Notas 4 4 3 6 4 3" xfId="39435" xr:uid="{00000000-0005-0000-0000-00001A9A0000}"/>
    <cellStyle name="Notas 4 4 3 6 4 4" xfId="39436" xr:uid="{00000000-0005-0000-0000-00001B9A0000}"/>
    <cellStyle name="Notas 4 4 3 6 4 5" xfId="39437" xr:uid="{00000000-0005-0000-0000-00001C9A0000}"/>
    <cellStyle name="Notas 4 4 3 6 4 6" xfId="39438" xr:uid="{00000000-0005-0000-0000-00001D9A0000}"/>
    <cellStyle name="Notas 4 4 3 6 5" xfId="39439" xr:uid="{00000000-0005-0000-0000-00001E9A0000}"/>
    <cellStyle name="Notas 4 4 3 6 5 2" xfId="39440" xr:uid="{00000000-0005-0000-0000-00001F9A0000}"/>
    <cellStyle name="Notas 4 4 3 6 5 3" xfId="39441" xr:uid="{00000000-0005-0000-0000-0000209A0000}"/>
    <cellStyle name="Notas 4 4 3 6 5 4" xfId="39442" xr:uid="{00000000-0005-0000-0000-0000219A0000}"/>
    <cellStyle name="Notas 4 4 3 6 5 5" xfId="39443" xr:uid="{00000000-0005-0000-0000-0000229A0000}"/>
    <cellStyle name="Notas 4 4 3 6 5 6" xfId="39444" xr:uid="{00000000-0005-0000-0000-0000239A0000}"/>
    <cellStyle name="Notas 4 4 3 6 6" xfId="39445" xr:uid="{00000000-0005-0000-0000-0000249A0000}"/>
    <cellStyle name="Notas 4 4 3 6 6 2" xfId="39446" xr:uid="{00000000-0005-0000-0000-0000259A0000}"/>
    <cellStyle name="Notas 4 4 3 6 6 3" xfId="39447" xr:uid="{00000000-0005-0000-0000-0000269A0000}"/>
    <cellStyle name="Notas 4 4 3 6 6 4" xfId="39448" xr:uid="{00000000-0005-0000-0000-0000279A0000}"/>
    <cellStyle name="Notas 4 4 3 6 6 5" xfId="39449" xr:uid="{00000000-0005-0000-0000-0000289A0000}"/>
    <cellStyle name="Notas 4 4 3 6 6 6" xfId="39450" xr:uid="{00000000-0005-0000-0000-0000299A0000}"/>
    <cellStyle name="Notas 4 4 3 6 7" xfId="39451" xr:uid="{00000000-0005-0000-0000-00002A9A0000}"/>
    <cellStyle name="Notas 4 4 3 6 7 2" xfId="39452" xr:uid="{00000000-0005-0000-0000-00002B9A0000}"/>
    <cellStyle name="Notas 4 4 3 6 7 3" xfId="39453" xr:uid="{00000000-0005-0000-0000-00002C9A0000}"/>
    <cellStyle name="Notas 4 4 3 6 7 4" xfId="39454" xr:uid="{00000000-0005-0000-0000-00002D9A0000}"/>
    <cellStyle name="Notas 4 4 3 6 7 5" xfId="39455" xr:uid="{00000000-0005-0000-0000-00002E9A0000}"/>
    <cellStyle name="Notas 4 4 3 6 7 6" xfId="39456" xr:uid="{00000000-0005-0000-0000-00002F9A0000}"/>
    <cellStyle name="Notas 4 4 3 6 8" xfId="39457" xr:uid="{00000000-0005-0000-0000-0000309A0000}"/>
    <cellStyle name="Notas 4 4 3 6 8 2" xfId="39458" xr:uid="{00000000-0005-0000-0000-0000319A0000}"/>
    <cellStyle name="Notas 4 4 3 6 8 3" xfId="39459" xr:uid="{00000000-0005-0000-0000-0000329A0000}"/>
    <cellStyle name="Notas 4 4 3 6 8 4" xfId="39460" xr:uid="{00000000-0005-0000-0000-0000339A0000}"/>
    <cellStyle name="Notas 4 4 3 6 8 5" xfId="39461" xr:uid="{00000000-0005-0000-0000-0000349A0000}"/>
    <cellStyle name="Notas 4 4 3 6 8 6" xfId="39462" xr:uid="{00000000-0005-0000-0000-0000359A0000}"/>
    <cellStyle name="Notas 4 4 3 6 9" xfId="39463" xr:uid="{00000000-0005-0000-0000-0000369A0000}"/>
    <cellStyle name="Notas 4 4 3 7" xfId="39464" xr:uid="{00000000-0005-0000-0000-0000379A0000}"/>
    <cellStyle name="Notas 4 4 3 7 10" xfId="39465" xr:uid="{00000000-0005-0000-0000-0000389A0000}"/>
    <cellStyle name="Notas 4 4 3 7 11" xfId="39466" xr:uid="{00000000-0005-0000-0000-0000399A0000}"/>
    <cellStyle name="Notas 4 4 3 7 12" xfId="39467" xr:uid="{00000000-0005-0000-0000-00003A9A0000}"/>
    <cellStyle name="Notas 4 4 3 7 13" xfId="39468" xr:uid="{00000000-0005-0000-0000-00003B9A0000}"/>
    <cellStyle name="Notas 4 4 3 7 2" xfId="39469" xr:uid="{00000000-0005-0000-0000-00003C9A0000}"/>
    <cellStyle name="Notas 4 4 3 7 2 2" xfId="39470" xr:uid="{00000000-0005-0000-0000-00003D9A0000}"/>
    <cellStyle name="Notas 4 4 3 7 2 3" xfId="39471" xr:uid="{00000000-0005-0000-0000-00003E9A0000}"/>
    <cellStyle name="Notas 4 4 3 7 2 4" xfId="39472" xr:uid="{00000000-0005-0000-0000-00003F9A0000}"/>
    <cellStyle name="Notas 4 4 3 7 2 5" xfId="39473" xr:uid="{00000000-0005-0000-0000-0000409A0000}"/>
    <cellStyle name="Notas 4 4 3 7 2 6" xfId="39474" xr:uid="{00000000-0005-0000-0000-0000419A0000}"/>
    <cellStyle name="Notas 4 4 3 7 3" xfId="39475" xr:uid="{00000000-0005-0000-0000-0000429A0000}"/>
    <cellStyle name="Notas 4 4 3 7 3 2" xfId="39476" xr:uid="{00000000-0005-0000-0000-0000439A0000}"/>
    <cellStyle name="Notas 4 4 3 7 3 3" xfId="39477" xr:uid="{00000000-0005-0000-0000-0000449A0000}"/>
    <cellStyle name="Notas 4 4 3 7 3 4" xfId="39478" xr:uid="{00000000-0005-0000-0000-0000459A0000}"/>
    <cellStyle name="Notas 4 4 3 7 3 5" xfId="39479" xr:uid="{00000000-0005-0000-0000-0000469A0000}"/>
    <cellStyle name="Notas 4 4 3 7 3 6" xfId="39480" xr:uid="{00000000-0005-0000-0000-0000479A0000}"/>
    <cellStyle name="Notas 4 4 3 7 4" xfId="39481" xr:uid="{00000000-0005-0000-0000-0000489A0000}"/>
    <cellStyle name="Notas 4 4 3 7 4 2" xfId="39482" xr:uid="{00000000-0005-0000-0000-0000499A0000}"/>
    <cellStyle name="Notas 4 4 3 7 4 3" xfId="39483" xr:uid="{00000000-0005-0000-0000-00004A9A0000}"/>
    <cellStyle name="Notas 4 4 3 7 4 4" xfId="39484" xr:uid="{00000000-0005-0000-0000-00004B9A0000}"/>
    <cellStyle name="Notas 4 4 3 7 4 5" xfId="39485" xr:uid="{00000000-0005-0000-0000-00004C9A0000}"/>
    <cellStyle name="Notas 4 4 3 7 4 6" xfId="39486" xr:uid="{00000000-0005-0000-0000-00004D9A0000}"/>
    <cellStyle name="Notas 4 4 3 7 5" xfId="39487" xr:uid="{00000000-0005-0000-0000-00004E9A0000}"/>
    <cellStyle name="Notas 4 4 3 7 5 2" xfId="39488" xr:uid="{00000000-0005-0000-0000-00004F9A0000}"/>
    <cellStyle name="Notas 4 4 3 7 5 3" xfId="39489" xr:uid="{00000000-0005-0000-0000-0000509A0000}"/>
    <cellStyle name="Notas 4 4 3 7 5 4" xfId="39490" xr:uid="{00000000-0005-0000-0000-0000519A0000}"/>
    <cellStyle name="Notas 4 4 3 7 5 5" xfId="39491" xr:uid="{00000000-0005-0000-0000-0000529A0000}"/>
    <cellStyle name="Notas 4 4 3 7 5 6" xfId="39492" xr:uid="{00000000-0005-0000-0000-0000539A0000}"/>
    <cellStyle name="Notas 4 4 3 7 6" xfId="39493" xr:uid="{00000000-0005-0000-0000-0000549A0000}"/>
    <cellStyle name="Notas 4 4 3 7 6 2" xfId="39494" xr:uid="{00000000-0005-0000-0000-0000559A0000}"/>
    <cellStyle name="Notas 4 4 3 7 6 3" xfId="39495" xr:uid="{00000000-0005-0000-0000-0000569A0000}"/>
    <cellStyle name="Notas 4 4 3 7 6 4" xfId="39496" xr:uid="{00000000-0005-0000-0000-0000579A0000}"/>
    <cellStyle name="Notas 4 4 3 7 6 5" xfId="39497" xr:uid="{00000000-0005-0000-0000-0000589A0000}"/>
    <cellStyle name="Notas 4 4 3 7 6 6" xfId="39498" xr:uid="{00000000-0005-0000-0000-0000599A0000}"/>
    <cellStyle name="Notas 4 4 3 7 7" xfId="39499" xr:uid="{00000000-0005-0000-0000-00005A9A0000}"/>
    <cellStyle name="Notas 4 4 3 7 7 2" xfId="39500" xr:uid="{00000000-0005-0000-0000-00005B9A0000}"/>
    <cellStyle name="Notas 4 4 3 7 7 3" xfId="39501" xr:uid="{00000000-0005-0000-0000-00005C9A0000}"/>
    <cellStyle name="Notas 4 4 3 7 7 4" xfId="39502" xr:uid="{00000000-0005-0000-0000-00005D9A0000}"/>
    <cellStyle name="Notas 4 4 3 7 7 5" xfId="39503" xr:uid="{00000000-0005-0000-0000-00005E9A0000}"/>
    <cellStyle name="Notas 4 4 3 7 7 6" xfId="39504" xr:uid="{00000000-0005-0000-0000-00005F9A0000}"/>
    <cellStyle name="Notas 4 4 3 7 8" xfId="39505" xr:uid="{00000000-0005-0000-0000-0000609A0000}"/>
    <cellStyle name="Notas 4 4 3 7 8 2" xfId="39506" xr:uid="{00000000-0005-0000-0000-0000619A0000}"/>
    <cellStyle name="Notas 4 4 3 7 8 3" xfId="39507" xr:uid="{00000000-0005-0000-0000-0000629A0000}"/>
    <cellStyle name="Notas 4 4 3 7 8 4" xfId="39508" xr:uid="{00000000-0005-0000-0000-0000639A0000}"/>
    <cellStyle name="Notas 4 4 3 7 8 5" xfId="39509" xr:uid="{00000000-0005-0000-0000-0000649A0000}"/>
    <cellStyle name="Notas 4 4 3 7 8 6" xfId="39510" xr:uid="{00000000-0005-0000-0000-0000659A0000}"/>
    <cellStyle name="Notas 4 4 3 7 9" xfId="39511" xr:uid="{00000000-0005-0000-0000-0000669A0000}"/>
    <cellStyle name="Notas 4 4 3 8" xfId="39512" xr:uid="{00000000-0005-0000-0000-0000679A0000}"/>
    <cellStyle name="Notas 4 4 3 8 2" xfId="39513" xr:uid="{00000000-0005-0000-0000-0000689A0000}"/>
    <cellStyle name="Notas 4 4 3 8 3" xfId="39514" xr:uid="{00000000-0005-0000-0000-0000699A0000}"/>
    <cellStyle name="Notas 4 4 3 8 4" xfId="39515" xr:uid="{00000000-0005-0000-0000-00006A9A0000}"/>
    <cellStyle name="Notas 4 4 3 8 5" xfId="39516" xr:uid="{00000000-0005-0000-0000-00006B9A0000}"/>
    <cellStyle name="Notas 4 4 3 8 6" xfId="39517" xr:uid="{00000000-0005-0000-0000-00006C9A0000}"/>
    <cellStyle name="Notas 4 4 3 9" xfId="39518" xr:uid="{00000000-0005-0000-0000-00006D9A0000}"/>
    <cellStyle name="Notas 4 4 3 9 2" xfId="39519" xr:uid="{00000000-0005-0000-0000-00006E9A0000}"/>
    <cellStyle name="Notas 4 4 3 9 3" xfId="39520" xr:uid="{00000000-0005-0000-0000-00006F9A0000}"/>
    <cellStyle name="Notas 4 4 3 9 4" xfId="39521" xr:uid="{00000000-0005-0000-0000-0000709A0000}"/>
    <cellStyle name="Notas 4 4 3 9 5" xfId="39522" xr:uid="{00000000-0005-0000-0000-0000719A0000}"/>
    <cellStyle name="Notas 4 4 3 9 6" xfId="39523" xr:uid="{00000000-0005-0000-0000-0000729A0000}"/>
    <cellStyle name="Notas 4 4 4" xfId="39524" xr:uid="{00000000-0005-0000-0000-0000739A0000}"/>
    <cellStyle name="Notas 4 4 4 10" xfId="39525" xr:uid="{00000000-0005-0000-0000-0000749A0000}"/>
    <cellStyle name="Notas 4 4 4 11" xfId="39526" xr:uid="{00000000-0005-0000-0000-0000759A0000}"/>
    <cellStyle name="Notas 4 4 4 12" xfId="39527" xr:uid="{00000000-0005-0000-0000-0000769A0000}"/>
    <cellStyle name="Notas 4 4 4 13" xfId="39528" xr:uid="{00000000-0005-0000-0000-0000779A0000}"/>
    <cellStyle name="Notas 4 4 4 14" xfId="39529" xr:uid="{00000000-0005-0000-0000-0000789A0000}"/>
    <cellStyle name="Notas 4 4 4 15" xfId="39530" xr:uid="{00000000-0005-0000-0000-0000799A0000}"/>
    <cellStyle name="Notas 4 4 4 2" xfId="39531" xr:uid="{00000000-0005-0000-0000-00007A9A0000}"/>
    <cellStyle name="Notas 4 4 4 2 10" xfId="39532" xr:uid="{00000000-0005-0000-0000-00007B9A0000}"/>
    <cellStyle name="Notas 4 4 4 2 11" xfId="39533" xr:uid="{00000000-0005-0000-0000-00007C9A0000}"/>
    <cellStyle name="Notas 4 4 4 2 12" xfId="39534" xr:uid="{00000000-0005-0000-0000-00007D9A0000}"/>
    <cellStyle name="Notas 4 4 4 2 13" xfId="39535" xr:uid="{00000000-0005-0000-0000-00007E9A0000}"/>
    <cellStyle name="Notas 4 4 4 2 14" xfId="39536" xr:uid="{00000000-0005-0000-0000-00007F9A0000}"/>
    <cellStyle name="Notas 4 4 4 2 2" xfId="39537" xr:uid="{00000000-0005-0000-0000-0000809A0000}"/>
    <cellStyle name="Notas 4 4 4 2 2 2" xfId="39538" xr:uid="{00000000-0005-0000-0000-0000819A0000}"/>
    <cellStyle name="Notas 4 4 4 2 2 3" xfId="39539" xr:uid="{00000000-0005-0000-0000-0000829A0000}"/>
    <cellStyle name="Notas 4 4 4 2 2 4" xfId="39540" xr:uid="{00000000-0005-0000-0000-0000839A0000}"/>
    <cellStyle name="Notas 4 4 4 2 2 5" xfId="39541" xr:uid="{00000000-0005-0000-0000-0000849A0000}"/>
    <cellStyle name="Notas 4 4 4 2 2 6" xfId="39542" xr:uid="{00000000-0005-0000-0000-0000859A0000}"/>
    <cellStyle name="Notas 4 4 4 2 3" xfId="39543" xr:uid="{00000000-0005-0000-0000-0000869A0000}"/>
    <cellStyle name="Notas 4 4 4 2 3 2" xfId="39544" xr:uid="{00000000-0005-0000-0000-0000879A0000}"/>
    <cellStyle name="Notas 4 4 4 2 3 3" xfId="39545" xr:uid="{00000000-0005-0000-0000-0000889A0000}"/>
    <cellStyle name="Notas 4 4 4 2 3 4" xfId="39546" xr:uid="{00000000-0005-0000-0000-0000899A0000}"/>
    <cellStyle name="Notas 4 4 4 2 3 5" xfId="39547" xr:uid="{00000000-0005-0000-0000-00008A9A0000}"/>
    <cellStyle name="Notas 4 4 4 2 3 6" xfId="39548" xr:uid="{00000000-0005-0000-0000-00008B9A0000}"/>
    <cellStyle name="Notas 4 4 4 2 4" xfId="39549" xr:uid="{00000000-0005-0000-0000-00008C9A0000}"/>
    <cellStyle name="Notas 4 4 4 2 4 2" xfId="39550" xr:uid="{00000000-0005-0000-0000-00008D9A0000}"/>
    <cellStyle name="Notas 4 4 4 2 4 3" xfId="39551" xr:uid="{00000000-0005-0000-0000-00008E9A0000}"/>
    <cellStyle name="Notas 4 4 4 2 4 4" xfId="39552" xr:uid="{00000000-0005-0000-0000-00008F9A0000}"/>
    <cellStyle name="Notas 4 4 4 2 4 5" xfId="39553" xr:uid="{00000000-0005-0000-0000-0000909A0000}"/>
    <cellStyle name="Notas 4 4 4 2 4 6" xfId="39554" xr:uid="{00000000-0005-0000-0000-0000919A0000}"/>
    <cellStyle name="Notas 4 4 4 2 5" xfId="39555" xr:uid="{00000000-0005-0000-0000-0000929A0000}"/>
    <cellStyle name="Notas 4 4 4 2 5 2" xfId="39556" xr:uid="{00000000-0005-0000-0000-0000939A0000}"/>
    <cellStyle name="Notas 4 4 4 2 5 3" xfId="39557" xr:uid="{00000000-0005-0000-0000-0000949A0000}"/>
    <cellStyle name="Notas 4 4 4 2 5 4" xfId="39558" xr:uid="{00000000-0005-0000-0000-0000959A0000}"/>
    <cellStyle name="Notas 4 4 4 2 5 5" xfId="39559" xr:uid="{00000000-0005-0000-0000-0000969A0000}"/>
    <cellStyle name="Notas 4 4 4 2 5 6" xfId="39560" xr:uid="{00000000-0005-0000-0000-0000979A0000}"/>
    <cellStyle name="Notas 4 4 4 2 6" xfId="39561" xr:uid="{00000000-0005-0000-0000-0000989A0000}"/>
    <cellStyle name="Notas 4 4 4 2 6 2" xfId="39562" xr:uid="{00000000-0005-0000-0000-0000999A0000}"/>
    <cellStyle name="Notas 4 4 4 2 6 3" xfId="39563" xr:uid="{00000000-0005-0000-0000-00009A9A0000}"/>
    <cellStyle name="Notas 4 4 4 2 6 4" xfId="39564" xr:uid="{00000000-0005-0000-0000-00009B9A0000}"/>
    <cellStyle name="Notas 4 4 4 2 6 5" xfId="39565" xr:uid="{00000000-0005-0000-0000-00009C9A0000}"/>
    <cellStyle name="Notas 4 4 4 2 6 6" xfId="39566" xr:uid="{00000000-0005-0000-0000-00009D9A0000}"/>
    <cellStyle name="Notas 4 4 4 2 7" xfId="39567" xr:uid="{00000000-0005-0000-0000-00009E9A0000}"/>
    <cellStyle name="Notas 4 4 4 2 7 2" xfId="39568" xr:uid="{00000000-0005-0000-0000-00009F9A0000}"/>
    <cellStyle name="Notas 4 4 4 2 7 3" xfId="39569" xr:uid="{00000000-0005-0000-0000-0000A09A0000}"/>
    <cellStyle name="Notas 4 4 4 2 7 4" xfId="39570" xr:uid="{00000000-0005-0000-0000-0000A19A0000}"/>
    <cellStyle name="Notas 4 4 4 2 7 5" xfId="39571" xr:uid="{00000000-0005-0000-0000-0000A29A0000}"/>
    <cellStyle name="Notas 4 4 4 2 7 6" xfId="39572" xr:uid="{00000000-0005-0000-0000-0000A39A0000}"/>
    <cellStyle name="Notas 4 4 4 2 8" xfId="39573" xr:uid="{00000000-0005-0000-0000-0000A49A0000}"/>
    <cellStyle name="Notas 4 4 4 2 8 2" xfId="39574" xr:uid="{00000000-0005-0000-0000-0000A59A0000}"/>
    <cellStyle name="Notas 4 4 4 2 8 3" xfId="39575" xr:uid="{00000000-0005-0000-0000-0000A69A0000}"/>
    <cellStyle name="Notas 4 4 4 2 8 4" xfId="39576" xr:uid="{00000000-0005-0000-0000-0000A79A0000}"/>
    <cellStyle name="Notas 4 4 4 2 8 5" xfId="39577" xr:uid="{00000000-0005-0000-0000-0000A89A0000}"/>
    <cellStyle name="Notas 4 4 4 2 8 6" xfId="39578" xr:uid="{00000000-0005-0000-0000-0000A99A0000}"/>
    <cellStyle name="Notas 4 4 4 2 9" xfId="39579" xr:uid="{00000000-0005-0000-0000-0000AA9A0000}"/>
    <cellStyle name="Notas 4 4 4 3" xfId="39580" xr:uid="{00000000-0005-0000-0000-0000AB9A0000}"/>
    <cellStyle name="Notas 4 4 4 3 2" xfId="39581" xr:uid="{00000000-0005-0000-0000-0000AC9A0000}"/>
    <cellStyle name="Notas 4 4 4 3 3" xfId="39582" xr:uid="{00000000-0005-0000-0000-0000AD9A0000}"/>
    <cellStyle name="Notas 4 4 4 3 4" xfId="39583" xr:uid="{00000000-0005-0000-0000-0000AE9A0000}"/>
    <cellStyle name="Notas 4 4 4 3 5" xfId="39584" xr:uid="{00000000-0005-0000-0000-0000AF9A0000}"/>
    <cellStyle name="Notas 4 4 4 3 6" xfId="39585" xr:uid="{00000000-0005-0000-0000-0000B09A0000}"/>
    <cellStyle name="Notas 4 4 4 4" xfId="39586" xr:uid="{00000000-0005-0000-0000-0000B19A0000}"/>
    <cellStyle name="Notas 4 4 4 4 2" xfId="39587" xr:uid="{00000000-0005-0000-0000-0000B29A0000}"/>
    <cellStyle name="Notas 4 4 4 4 3" xfId="39588" xr:uid="{00000000-0005-0000-0000-0000B39A0000}"/>
    <cellStyle name="Notas 4 4 4 4 4" xfId="39589" xr:uid="{00000000-0005-0000-0000-0000B49A0000}"/>
    <cellStyle name="Notas 4 4 4 4 5" xfId="39590" xr:uid="{00000000-0005-0000-0000-0000B59A0000}"/>
    <cellStyle name="Notas 4 4 4 4 6" xfId="39591" xr:uid="{00000000-0005-0000-0000-0000B69A0000}"/>
    <cellStyle name="Notas 4 4 4 5" xfId="39592" xr:uid="{00000000-0005-0000-0000-0000B79A0000}"/>
    <cellStyle name="Notas 4 4 4 5 2" xfId="39593" xr:uid="{00000000-0005-0000-0000-0000B89A0000}"/>
    <cellStyle name="Notas 4 4 4 5 3" xfId="39594" xr:uid="{00000000-0005-0000-0000-0000B99A0000}"/>
    <cellStyle name="Notas 4 4 4 5 4" xfId="39595" xr:uid="{00000000-0005-0000-0000-0000BA9A0000}"/>
    <cellStyle name="Notas 4 4 4 5 5" xfId="39596" xr:uid="{00000000-0005-0000-0000-0000BB9A0000}"/>
    <cellStyle name="Notas 4 4 4 5 6" xfId="39597" xr:uid="{00000000-0005-0000-0000-0000BC9A0000}"/>
    <cellStyle name="Notas 4 4 4 6" xfId="39598" xr:uid="{00000000-0005-0000-0000-0000BD9A0000}"/>
    <cellStyle name="Notas 4 4 4 6 2" xfId="39599" xr:uid="{00000000-0005-0000-0000-0000BE9A0000}"/>
    <cellStyle name="Notas 4 4 4 6 3" xfId="39600" xr:uid="{00000000-0005-0000-0000-0000BF9A0000}"/>
    <cellStyle name="Notas 4 4 4 6 4" xfId="39601" xr:uid="{00000000-0005-0000-0000-0000C09A0000}"/>
    <cellStyle name="Notas 4 4 4 6 5" xfId="39602" xr:uid="{00000000-0005-0000-0000-0000C19A0000}"/>
    <cellStyle name="Notas 4 4 4 6 6" xfId="39603" xr:uid="{00000000-0005-0000-0000-0000C29A0000}"/>
    <cellStyle name="Notas 4 4 4 7" xfId="39604" xr:uid="{00000000-0005-0000-0000-0000C39A0000}"/>
    <cellStyle name="Notas 4 4 4 7 2" xfId="39605" xr:uid="{00000000-0005-0000-0000-0000C49A0000}"/>
    <cellStyle name="Notas 4 4 4 7 3" xfId="39606" xr:uid="{00000000-0005-0000-0000-0000C59A0000}"/>
    <cellStyle name="Notas 4 4 4 7 4" xfId="39607" xr:uid="{00000000-0005-0000-0000-0000C69A0000}"/>
    <cellStyle name="Notas 4 4 4 7 5" xfId="39608" xr:uid="{00000000-0005-0000-0000-0000C79A0000}"/>
    <cellStyle name="Notas 4 4 4 7 6" xfId="39609" xr:uid="{00000000-0005-0000-0000-0000C89A0000}"/>
    <cellStyle name="Notas 4 4 4 8" xfId="39610" xr:uid="{00000000-0005-0000-0000-0000C99A0000}"/>
    <cellStyle name="Notas 4 4 4 8 2" xfId="39611" xr:uid="{00000000-0005-0000-0000-0000CA9A0000}"/>
    <cellStyle name="Notas 4 4 4 8 3" xfId="39612" xr:uid="{00000000-0005-0000-0000-0000CB9A0000}"/>
    <cellStyle name="Notas 4 4 4 8 4" xfId="39613" xr:uid="{00000000-0005-0000-0000-0000CC9A0000}"/>
    <cellStyle name="Notas 4 4 4 8 5" xfId="39614" xr:uid="{00000000-0005-0000-0000-0000CD9A0000}"/>
    <cellStyle name="Notas 4 4 4 8 6" xfId="39615" xr:uid="{00000000-0005-0000-0000-0000CE9A0000}"/>
    <cellStyle name="Notas 4 4 4 9" xfId="39616" xr:uid="{00000000-0005-0000-0000-0000CF9A0000}"/>
    <cellStyle name="Notas 4 4 4 9 2" xfId="39617" xr:uid="{00000000-0005-0000-0000-0000D09A0000}"/>
    <cellStyle name="Notas 4 4 4 9 3" xfId="39618" xr:uid="{00000000-0005-0000-0000-0000D19A0000}"/>
    <cellStyle name="Notas 4 4 4 9 4" xfId="39619" xr:uid="{00000000-0005-0000-0000-0000D29A0000}"/>
    <cellStyle name="Notas 4 4 4 9 5" xfId="39620" xr:uid="{00000000-0005-0000-0000-0000D39A0000}"/>
    <cellStyle name="Notas 4 4 4 9 6" xfId="39621" xr:uid="{00000000-0005-0000-0000-0000D49A0000}"/>
    <cellStyle name="Notas 4 4 5" xfId="39622" xr:uid="{00000000-0005-0000-0000-0000D59A0000}"/>
    <cellStyle name="Notas 4 4 5 10" xfId="39623" xr:uid="{00000000-0005-0000-0000-0000D69A0000}"/>
    <cellStyle name="Notas 4 4 5 11" xfId="39624" xr:uid="{00000000-0005-0000-0000-0000D79A0000}"/>
    <cellStyle name="Notas 4 4 5 12" xfId="39625" xr:uid="{00000000-0005-0000-0000-0000D89A0000}"/>
    <cellStyle name="Notas 4 4 5 13" xfId="39626" xr:uid="{00000000-0005-0000-0000-0000D99A0000}"/>
    <cellStyle name="Notas 4 4 5 14" xfId="39627" xr:uid="{00000000-0005-0000-0000-0000DA9A0000}"/>
    <cellStyle name="Notas 4 4 5 2" xfId="39628" xr:uid="{00000000-0005-0000-0000-0000DB9A0000}"/>
    <cellStyle name="Notas 4 4 5 2 2" xfId="39629" xr:uid="{00000000-0005-0000-0000-0000DC9A0000}"/>
    <cellStyle name="Notas 4 4 5 2 3" xfId="39630" xr:uid="{00000000-0005-0000-0000-0000DD9A0000}"/>
    <cellStyle name="Notas 4 4 5 2 4" xfId="39631" xr:uid="{00000000-0005-0000-0000-0000DE9A0000}"/>
    <cellStyle name="Notas 4 4 5 2 5" xfId="39632" xr:uid="{00000000-0005-0000-0000-0000DF9A0000}"/>
    <cellStyle name="Notas 4 4 5 2 6" xfId="39633" xr:uid="{00000000-0005-0000-0000-0000E09A0000}"/>
    <cellStyle name="Notas 4 4 5 2 7" xfId="39634" xr:uid="{00000000-0005-0000-0000-0000E19A0000}"/>
    <cellStyle name="Notas 4 4 5 3" xfId="39635" xr:uid="{00000000-0005-0000-0000-0000E29A0000}"/>
    <cellStyle name="Notas 4 4 5 3 2" xfId="39636" xr:uid="{00000000-0005-0000-0000-0000E39A0000}"/>
    <cellStyle name="Notas 4 4 5 3 3" xfId="39637" xr:uid="{00000000-0005-0000-0000-0000E49A0000}"/>
    <cellStyle name="Notas 4 4 5 3 4" xfId="39638" xr:uid="{00000000-0005-0000-0000-0000E59A0000}"/>
    <cellStyle name="Notas 4 4 5 3 5" xfId="39639" xr:uid="{00000000-0005-0000-0000-0000E69A0000}"/>
    <cellStyle name="Notas 4 4 5 3 6" xfId="39640" xr:uid="{00000000-0005-0000-0000-0000E79A0000}"/>
    <cellStyle name="Notas 4 4 5 4" xfId="39641" xr:uid="{00000000-0005-0000-0000-0000E89A0000}"/>
    <cellStyle name="Notas 4 4 5 4 2" xfId="39642" xr:uid="{00000000-0005-0000-0000-0000E99A0000}"/>
    <cellStyle name="Notas 4 4 5 4 3" xfId="39643" xr:uid="{00000000-0005-0000-0000-0000EA9A0000}"/>
    <cellStyle name="Notas 4 4 5 4 4" xfId="39644" xr:uid="{00000000-0005-0000-0000-0000EB9A0000}"/>
    <cellStyle name="Notas 4 4 5 4 5" xfId="39645" xr:uid="{00000000-0005-0000-0000-0000EC9A0000}"/>
    <cellStyle name="Notas 4 4 5 4 6" xfId="39646" xr:uid="{00000000-0005-0000-0000-0000ED9A0000}"/>
    <cellStyle name="Notas 4 4 5 5" xfId="39647" xr:uid="{00000000-0005-0000-0000-0000EE9A0000}"/>
    <cellStyle name="Notas 4 4 5 5 2" xfId="39648" xr:uid="{00000000-0005-0000-0000-0000EF9A0000}"/>
    <cellStyle name="Notas 4 4 5 5 3" xfId="39649" xr:uid="{00000000-0005-0000-0000-0000F09A0000}"/>
    <cellStyle name="Notas 4 4 5 5 4" xfId="39650" xr:uid="{00000000-0005-0000-0000-0000F19A0000}"/>
    <cellStyle name="Notas 4 4 5 5 5" xfId="39651" xr:uid="{00000000-0005-0000-0000-0000F29A0000}"/>
    <cellStyle name="Notas 4 4 5 5 6" xfId="39652" xr:uid="{00000000-0005-0000-0000-0000F39A0000}"/>
    <cellStyle name="Notas 4 4 5 6" xfId="39653" xr:uid="{00000000-0005-0000-0000-0000F49A0000}"/>
    <cellStyle name="Notas 4 4 5 6 2" xfId="39654" xr:uid="{00000000-0005-0000-0000-0000F59A0000}"/>
    <cellStyle name="Notas 4 4 5 6 3" xfId="39655" xr:uid="{00000000-0005-0000-0000-0000F69A0000}"/>
    <cellStyle name="Notas 4 4 5 6 4" xfId="39656" xr:uid="{00000000-0005-0000-0000-0000F79A0000}"/>
    <cellStyle name="Notas 4 4 5 6 5" xfId="39657" xr:uid="{00000000-0005-0000-0000-0000F89A0000}"/>
    <cellStyle name="Notas 4 4 5 6 6" xfId="39658" xr:uid="{00000000-0005-0000-0000-0000F99A0000}"/>
    <cellStyle name="Notas 4 4 5 7" xfId="39659" xr:uid="{00000000-0005-0000-0000-0000FA9A0000}"/>
    <cellStyle name="Notas 4 4 5 7 2" xfId="39660" xr:uid="{00000000-0005-0000-0000-0000FB9A0000}"/>
    <cellStyle name="Notas 4 4 5 7 3" xfId="39661" xr:uid="{00000000-0005-0000-0000-0000FC9A0000}"/>
    <cellStyle name="Notas 4 4 5 7 4" xfId="39662" xr:uid="{00000000-0005-0000-0000-0000FD9A0000}"/>
    <cellStyle name="Notas 4 4 5 7 5" xfId="39663" xr:uid="{00000000-0005-0000-0000-0000FE9A0000}"/>
    <cellStyle name="Notas 4 4 5 7 6" xfId="39664" xr:uid="{00000000-0005-0000-0000-0000FF9A0000}"/>
    <cellStyle name="Notas 4 4 5 8" xfId="39665" xr:uid="{00000000-0005-0000-0000-0000009B0000}"/>
    <cellStyle name="Notas 4 4 5 8 2" xfId="39666" xr:uid="{00000000-0005-0000-0000-0000019B0000}"/>
    <cellStyle name="Notas 4 4 5 8 3" xfId="39667" xr:uid="{00000000-0005-0000-0000-0000029B0000}"/>
    <cellStyle name="Notas 4 4 5 8 4" xfId="39668" xr:uid="{00000000-0005-0000-0000-0000039B0000}"/>
    <cellStyle name="Notas 4 4 5 8 5" xfId="39669" xr:uid="{00000000-0005-0000-0000-0000049B0000}"/>
    <cellStyle name="Notas 4 4 5 8 6" xfId="39670" xr:uid="{00000000-0005-0000-0000-0000059B0000}"/>
    <cellStyle name="Notas 4 4 5 9" xfId="39671" xr:uid="{00000000-0005-0000-0000-0000069B0000}"/>
    <cellStyle name="Notas 4 4 6" xfId="39672" xr:uid="{00000000-0005-0000-0000-0000079B0000}"/>
    <cellStyle name="Notas 4 4 6 10" xfId="39673" xr:uid="{00000000-0005-0000-0000-0000089B0000}"/>
    <cellStyle name="Notas 4 4 6 11" xfId="39674" xr:uid="{00000000-0005-0000-0000-0000099B0000}"/>
    <cellStyle name="Notas 4 4 6 12" xfId="39675" xr:uid="{00000000-0005-0000-0000-00000A9B0000}"/>
    <cellStyle name="Notas 4 4 6 13" xfId="39676" xr:uid="{00000000-0005-0000-0000-00000B9B0000}"/>
    <cellStyle name="Notas 4 4 6 14" xfId="39677" xr:uid="{00000000-0005-0000-0000-00000C9B0000}"/>
    <cellStyle name="Notas 4 4 6 2" xfId="39678" xr:uid="{00000000-0005-0000-0000-00000D9B0000}"/>
    <cellStyle name="Notas 4 4 6 2 2" xfId="39679" xr:uid="{00000000-0005-0000-0000-00000E9B0000}"/>
    <cellStyle name="Notas 4 4 6 2 3" xfId="39680" xr:uid="{00000000-0005-0000-0000-00000F9B0000}"/>
    <cellStyle name="Notas 4 4 6 2 4" xfId="39681" xr:uid="{00000000-0005-0000-0000-0000109B0000}"/>
    <cellStyle name="Notas 4 4 6 2 5" xfId="39682" xr:uid="{00000000-0005-0000-0000-0000119B0000}"/>
    <cellStyle name="Notas 4 4 6 2 6" xfId="39683" xr:uid="{00000000-0005-0000-0000-0000129B0000}"/>
    <cellStyle name="Notas 4 4 6 3" xfId="39684" xr:uid="{00000000-0005-0000-0000-0000139B0000}"/>
    <cellStyle name="Notas 4 4 6 3 2" xfId="39685" xr:uid="{00000000-0005-0000-0000-0000149B0000}"/>
    <cellStyle name="Notas 4 4 6 3 3" xfId="39686" xr:uid="{00000000-0005-0000-0000-0000159B0000}"/>
    <cellStyle name="Notas 4 4 6 3 4" xfId="39687" xr:uid="{00000000-0005-0000-0000-0000169B0000}"/>
    <cellStyle name="Notas 4 4 6 3 5" xfId="39688" xr:uid="{00000000-0005-0000-0000-0000179B0000}"/>
    <cellStyle name="Notas 4 4 6 3 6" xfId="39689" xr:uid="{00000000-0005-0000-0000-0000189B0000}"/>
    <cellStyle name="Notas 4 4 6 4" xfId="39690" xr:uid="{00000000-0005-0000-0000-0000199B0000}"/>
    <cellStyle name="Notas 4 4 6 4 2" xfId="39691" xr:uid="{00000000-0005-0000-0000-00001A9B0000}"/>
    <cellStyle name="Notas 4 4 6 4 3" xfId="39692" xr:uid="{00000000-0005-0000-0000-00001B9B0000}"/>
    <cellStyle name="Notas 4 4 6 4 4" xfId="39693" xr:uid="{00000000-0005-0000-0000-00001C9B0000}"/>
    <cellStyle name="Notas 4 4 6 4 5" xfId="39694" xr:uid="{00000000-0005-0000-0000-00001D9B0000}"/>
    <cellStyle name="Notas 4 4 6 4 6" xfId="39695" xr:uid="{00000000-0005-0000-0000-00001E9B0000}"/>
    <cellStyle name="Notas 4 4 6 5" xfId="39696" xr:uid="{00000000-0005-0000-0000-00001F9B0000}"/>
    <cellStyle name="Notas 4 4 6 5 2" xfId="39697" xr:uid="{00000000-0005-0000-0000-0000209B0000}"/>
    <cellStyle name="Notas 4 4 6 5 3" xfId="39698" xr:uid="{00000000-0005-0000-0000-0000219B0000}"/>
    <cellStyle name="Notas 4 4 6 5 4" xfId="39699" xr:uid="{00000000-0005-0000-0000-0000229B0000}"/>
    <cellStyle name="Notas 4 4 6 5 5" xfId="39700" xr:uid="{00000000-0005-0000-0000-0000239B0000}"/>
    <cellStyle name="Notas 4 4 6 5 6" xfId="39701" xr:uid="{00000000-0005-0000-0000-0000249B0000}"/>
    <cellStyle name="Notas 4 4 6 6" xfId="39702" xr:uid="{00000000-0005-0000-0000-0000259B0000}"/>
    <cellStyle name="Notas 4 4 6 6 2" xfId="39703" xr:uid="{00000000-0005-0000-0000-0000269B0000}"/>
    <cellStyle name="Notas 4 4 6 6 3" xfId="39704" xr:uid="{00000000-0005-0000-0000-0000279B0000}"/>
    <cellStyle name="Notas 4 4 6 6 4" xfId="39705" xr:uid="{00000000-0005-0000-0000-0000289B0000}"/>
    <cellStyle name="Notas 4 4 6 6 5" xfId="39706" xr:uid="{00000000-0005-0000-0000-0000299B0000}"/>
    <cellStyle name="Notas 4 4 6 6 6" xfId="39707" xr:uid="{00000000-0005-0000-0000-00002A9B0000}"/>
    <cellStyle name="Notas 4 4 6 7" xfId="39708" xr:uid="{00000000-0005-0000-0000-00002B9B0000}"/>
    <cellStyle name="Notas 4 4 6 7 2" xfId="39709" xr:uid="{00000000-0005-0000-0000-00002C9B0000}"/>
    <cellStyle name="Notas 4 4 6 7 3" xfId="39710" xr:uid="{00000000-0005-0000-0000-00002D9B0000}"/>
    <cellStyle name="Notas 4 4 6 7 4" xfId="39711" xr:uid="{00000000-0005-0000-0000-00002E9B0000}"/>
    <cellStyle name="Notas 4 4 6 7 5" xfId="39712" xr:uid="{00000000-0005-0000-0000-00002F9B0000}"/>
    <cellStyle name="Notas 4 4 6 7 6" xfId="39713" xr:uid="{00000000-0005-0000-0000-0000309B0000}"/>
    <cellStyle name="Notas 4 4 6 8" xfId="39714" xr:uid="{00000000-0005-0000-0000-0000319B0000}"/>
    <cellStyle name="Notas 4 4 6 8 2" xfId="39715" xr:uid="{00000000-0005-0000-0000-0000329B0000}"/>
    <cellStyle name="Notas 4 4 6 8 3" xfId="39716" xr:uid="{00000000-0005-0000-0000-0000339B0000}"/>
    <cellStyle name="Notas 4 4 6 8 4" xfId="39717" xr:uid="{00000000-0005-0000-0000-0000349B0000}"/>
    <cellStyle name="Notas 4 4 6 8 5" xfId="39718" xr:uid="{00000000-0005-0000-0000-0000359B0000}"/>
    <cellStyle name="Notas 4 4 6 8 6" xfId="39719" xr:uid="{00000000-0005-0000-0000-0000369B0000}"/>
    <cellStyle name="Notas 4 4 6 9" xfId="39720" xr:uid="{00000000-0005-0000-0000-0000379B0000}"/>
    <cellStyle name="Notas 4 4 7" xfId="39721" xr:uid="{00000000-0005-0000-0000-0000389B0000}"/>
    <cellStyle name="Notas 4 4 7 10" xfId="39722" xr:uid="{00000000-0005-0000-0000-0000399B0000}"/>
    <cellStyle name="Notas 4 4 7 11" xfId="39723" xr:uid="{00000000-0005-0000-0000-00003A9B0000}"/>
    <cellStyle name="Notas 4 4 7 12" xfId="39724" xr:uid="{00000000-0005-0000-0000-00003B9B0000}"/>
    <cellStyle name="Notas 4 4 7 13" xfId="39725" xr:uid="{00000000-0005-0000-0000-00003C9B0000}"/>
    <cellStyle name="Notas 4 4 7 14" xfId="39726" xr:uid="{00000000-0005-0000-0000-00003D9B0000}"/>
    <cellStyle name="Notas 4 4 7 2" xfId="39727" xr:uid="{00000000-0005-0000-0000-00003E9B0000}"/>
    <cellStyle name="Notas 4 4 7 2 2" xfId="39728" xr:uid="{00000000-0005-0000-0000-00003F9B0000}"/>
    <cellStyle name="Notas 4 4 7 2 3" xfId="39729" xr:uid="{00000000-0005-0000-0000-0000409B0000}"/>
    <cellStyle name="Notas 4 4 7 2 4" xfId="39730" xr:uid="{00000000-0005-0000-0000-0000419B0000}"/>
    <cellStyle name="Notas 4 4 7 2 5" xfId="39731" xr:uid="{00000000-0005-0000-0000-0000429B0000}"/>
    <cellStyle name="Notas 4 4 7 2 6" xfId="39732" xr:uid="{00000000-0005-0000-0000-0000439B0000}"/>
    <cellStyle name="Notas 4 4 7 3" xfId="39733" xr:uid="{00000000-0005-0000-0000-0000449B0000}"/>
    <cellStyle name="Notas 4 4 7 3 2" xfId="39734" xr:uid="{00000000-0005-0000-0000-0000459B0000}"/>
    <cellStyle name="Notas 4 4 7 3 3" xfId="39735" xr:uid="{00000000-0005-0000-0000-0000469B0000}"/>
    <cellStyle name="Notas 4 4 7 3 4" xfId="39736" xr:uid="{00000000-0005-0000-0000-0000479B0000}"/>
    <cellStyle name="Notas 4 4 7 3 5" xfId="39737" xr:uid="{00000000-0005-0000-0000-0000489B0000}"/>
    <cellStyle name="Notas 4 4 7 3 6" xfId="39738" xr:uid="{00000000-0005-0000-0000-0000499B0000}"/>
    <cellStyle name="Notas 4 4 7 4" xfId="39739" xr:uid="{00000000-0005-0000-0000-00004A9B0000}"/>
    <cellStyle name="Notas 4 4 7 4 2" xfId="39740" xr:uid="{00000000-0005-0000-0000-00004B9B0000}"/>
    <cellStyle name="Notas 4 4 7 4 3" xfId="39741" xr:uid="{00000000-0005-0000-0000-00004C9B0000}"/>
    <cellStyle name="Notas 4 4 7 4 4" xfId="39742" xr:uid="{00000000-0005-0000-0000-00004D9B0000}"/>
    <cellStyle name="Notas 4 4 7 4 5" xfId="39743" xr:uid="{00000000-0005-0000-0000-00004E9B0000}"/>
    <cellStyle name="Notas 4 4 7 4 6" xfId="39744" xr:uid="{00000000-0005-0000-0000-00004F9B0000}"/>
    <cellStyle name="Notas 4 4 7 5" xfId="39745" xr:uid="{00000000-0005-0000-0000-0000509B0000}"/>
    <cellStyle name="Notas 4 4 7 5 2" xfId="39746" xr:uid="{00000000-0005-0000-0000-0000519B0000}"/>
    <cellStyle name="Notas 4 4 7 5 3" xfId="39747" xr:uid="{00000000-0005-0000-0000-0000529B0000}"/>
    <cellStyle name="Notas 4 4 7 5 4" xfId="39748" xr:uid="{00000000-0005-0000-0000-0000539B0000}"/>
    <cellStyle name="Notas 4 4 7 5 5" xfId="39749" xr:uid="{00000000-0005-0000-0000-0000549B0000}"/>
    <cellStyle name="Notas 4 4 7 5 6" xfId="39750" xr:uid="{00000000-0005-0000-0000-0000559B0000}"/>
    <cellStyle name="Notas 4 4 7 6" xfId="39751" xr:uid="{00000000-0005-0000-0000-0000569B0000}"/>
    <cellStyle name="Notas 4 4 7 6 2" xfId="39752" xr:uid="{00000000-0005-0000-0000-0000579B0000}"/>
    <cellStyle name="Notas 4 4 7 6 3" xfId="39753" xr:uid="{00000000-0005-0000-0000-0000589B0000}"/>
    <cellStyle name="Notas 4 4 7 6 4" xfId="39754" xr:uid="{00000000-0005-0000-0000-0000599B0000}"/>
    <cellStyle name="Notas 4 4 7 6 5" xfId="39755" xr:uid="{00000000-0005-0000-0000-00005A9B0000}"/>
    <cellStyle name="Notas 4 4 7 6 6" xfId="39756" xr:uid="{00000000-0005-0000-0000-00005B9B0000}"/>
    <cellStyle name="Notas 4 4 7 7" xfId="39757" xr:uid="{00000000-0005-0000-0000-00005C9B0000}"/>
    <cellStyle name="Notas 4 4 7 7 2" xfId="39758" xr:uid="{00000000-0005-0000-0000-00005D9B0000}"/>
    <cellStyle name="Notas 4 4 7 7 3" xfId="39759" xr:uid="{00000000-0005-0000-0000-00005E9B0000}"/>
    <cellStyle name="Notas 4 4 7 7 4" xfId="39760" xr:uid="{00000000-0005-0000-0000-00005F9B0000}"/>
    <cellStyle name="Notas 4 4 7 7 5" xfId="39761" xr:uid="{00000000-0005-0000-0000-0000609B0000}"/>
    <cellStyle name="Notas 4 4 7 7 6" xfId="39762" xr:uid="{00000000-0005-0000-0000-0000619B0000}"/>
    <cellStyle name="Notas 4 4 7 8" xfId="39763" xr:uid="{00000000-0005-0000-0000-0000629B0000}"/>
    <cellStyle name="Notas 4 4 7 8 2" xfId="39764" xr:uid="{00000000-0005-0000-0000-0000639B0000}"/>
    <cellStyle name="Notas 4 4 7 8 3" xfId="39765" xr:uid="{00000000-0005-0000-0000-0000649B0000}"/>
    <cellStyle name="Notas 4 4 7 8 4" xfId="39766" xr:uid="{00000000-0005-0000-0000-0000659B0000}"/>
    <cellStyle name="Notas 4 4 7 8 5" xfId="39767" xr:uid="{00000000-0005-0000-0000-0000669B0000}"/>
    <cellStyle name="Notas 4 4 7 8 6" xfId="39768" xr:uid="{00000000-0005-0000-0000-0000679B0000}"/>
    <cellStyle name="Notas 4 4 7 9" xfId="39769" xr:uid="{00000000-0005-0000-0000-0000689B0000}"/>
    <cellStyle name="Notas 4 4 8" xfId="39770" xr:uid="{00000000-0005-0000-0000-0000699B0000}"/>
    <cellStyle name="Notas 4 4 8 10" xfId="39771" xr:uid="{00000000-0005-0000-0000-00006A9B0000}"/>
    <cellStyle name="Notas 4 4 8 11" xfId="39772" xr:uid="{00000000-0005-0000-0000-00006B9B0000}"/>
    <cellStyle name="Notas 4 4 8 12" xfId="39773" xr:uid="{00000000-0005-0000-0000-00006C9B0000}"/>
    <cellStyle name="Notas 4 4 8 13" xfId="39774" xr:uid="{00000000-0005-0000-0000-00006D9B0000}"/>
    <cellStyle name="Notas 4 4 8 14" xfId="39775" xr:uid="{00000000-0005-0000-0000-00006E9B0000}"/>
    <cellStyle name="Notas 4 4 8 2" xfId="39776" xr:uid="{00000000-0005-0000-0000-00006F9B0000}"/>
    <cellStyle name="Notas 4 4 8 2 2" xfId="39777" xr:uid="{00000000-0005-0000-0000-0000709B0000}"/>
    <cellStyle name="Notas 4 4 8 2 3" xfId="39778" xr:uid="{00000000-0005-0000-0000-0000719B0000}"/>
    <cellStyle name="Notas 4 4 8 2 4" xfId="39779" xr:uid="{00000000-0005-0000-0000-0000729B0000}"/>
    <cellStyle name="Notas 4 4 8 2 5" xfId="39780" xr:uid="{00000000-0005-0000-0000-0000739B0000}"/>
    <cellStyle name="Notas 4 4 8 2 6" xfId="39781" xr:uid="{00000000-0005-0000-0000-0000749B0000}"/>
    <cellStyle name="Notas 4 4 8 3" xfId="39782" xr:uid="{00000000-0005-0000-0000-0000759B0000}"/>
    <cellStyle name="Notas 4 4 8 3 2" xfId="39783" xr:uid="{00000000-0005-0000-0000-0000769B0000}"/>
    <cellStyle name="Notas 4 4 8 3 3" xfId="39784" xr:uid="{00000000-0005-0000-0000-0000779B0000}"/>
    <cellStyle name="Notas 4 4 8 3 4" xfId="39785" xr:uid="{00000000-0005-0000-0000-0000789B0000}"/>
    <cellStyle name="Notas 4 4 8 3 5" xfId="39786" xr:uid="{00000000-0005-0000-0000-0000799B0000}"/>
    <cellStyle name="Notas 4 4 8 3 6" xfId="39787" xr:uid="{00000000-0005-0000-0000-00007A9B0000}"/>
    <cellStyle name="Notas 4 4 8 4" xfId="39788" xr:uid="{00000000-0005-0000-0000-00007B9B0000}"/>
    <cellStyle name="Notas 4 4 8 4 2" xfId="39789" xr:uid="{00000000-0005-0000-0000-00007C9B0000}"/>
    <cellStyle name="Notas 4 4 8 4 3" xfId="39790" xr:uid="{00000000-0005-0000-0000-00007D9B0000}"/>
    <cellStyle name="Notas 4 4 8 4 4" xfId="39791" xr:uid="{00000000-0005-0000-0000-00007E9B0000}"/>
    <cellStyle name="Notas 4 4 8 4 5" xfId="39792" xr:uid="{00000000-0005-0000-0000-00007F9B0000}"/>
    <cellStyle name="Notas 4 4 8 4 6" xfId="39793" xr:uid="{00000000-0005-0000-0000-0000809B0000}"/>
    <cellStyle name="Notas 4 4 8 5" xfId="39794" xr:uid="{00000000-0005-0000-0000-0000819B0000}"/>
    <cellStyle name="Notas 4 4 8 5 2" xfId="39795" xr:uid="{00000000-0005-0000-0000-0000829B0000}"/>
    <cellStyle name="Notas 4 4 8 5 3" xfId="39796" xr:uid="{00000000-0005-0000-0000-0000839B0000}"/>
    <cellStyle name="Notas 4 4 8 5 4" xfId="39797" xr:uid="{00000000-0005-0000-0000-0000849B0000}"/>
    <cellStyle name="Notas 4 4 8 5 5" xfId="39798" xr:uid="{00000000-0005-0000-0000-0000859B0000}"/>
    <cellStyle name="Notas 4 4 8 5 6" xfId="39799" xr:uid="{00000000-0005-0000-0000-0000869B0000}"/>
    <cellStyle name="Notas 4 4 8 6" xfId="39800" xr:uid="{00000000-0005-0000-0000-0000879B0000}"/>
    <cellStyle name="Notas 4 4 8 6 2" xfId="39801" xr:uid="{00000000-0005-0000-0000-0000889B0000}"/>
    <cellStyle name="Notas 4 4 8 6 3" xfId="39802" xr:uid="{00000000-0005-0000-0000-0000899B0000}"/>
    <cellStyle name="Notas 4 4 8 6 4" xfId="39803" xr:uid="{00000000-0005-0000-0000-00008A9B0000}"/>
    <cellStyle name="Notas 4 4 8 6 5" xfId="39804" xr:uid="{00000000-0005-0000-0000-00008B9B0000}"/>
    <cellStyle name="Notas 4 4 8 6 6" xfId="39805" xr:uid="{00000000-0005-0000-0000-00008C9B0000}"/>
    <cellStyle name="Notas 4 4 8 7" xfId="39806" xr:uid="{00000000-0005-0000-0000-00008D9B0000}"/>
    <cellStyle name="Notas 4 4 8 7 2" xfId="39807" xr:uid="{00000000-0005-0000-0000-00008E9B0000}"/>
    <cellStyle name="Notas 4 4 8 7 3" xfId="39808" xr:uid="{00000000-0005-0000-0000-00008F9B0000}"/>
    <cellStyle name="Notas 4 4 8 7 4" xfId="39809" xr:uid="{00000000-0005-0000-0000-0000909B0000}"/>
    <cellStyle name="Notas 4 4 8 7 5" xfId="39810" xr:uid="{00000000-0005-0000-0000-0000919B0000}"/>
    <cellStyle name="Notas 4 4 8 7 6" xfId="39811" xr:uid="{00000000-0005-0000-0000-0000929B0000}"/>
    <cellStyle name="Notas 4 4 8 8" xfId="39812" xr:uid="{00000000-0005-0000-0000-0000939B0000}"/>
    <cellStyle name="Notas 4 4 8 8 2" xfId="39813" xr:uid="{00000000-0005-0000-0000-0000949B0000}"/>
    <cellStyle name="Notas 4 4 8 8 3" xfId="39814" xr:uid="{00000000-0005-0000-0000-0000959B0000}"/>
    <cellStyle name="Notas 4 4 8 8 4" xfId="39815" xr:uid="{00000000-0005-0000-0000-0000969B0000}"/>
    <cellStyle name="Notas 4 4 8 8 5" xfId="39816" xr:uid="{00000000-0005-0000-0000-0000979B0000}"/>
    <cellStyle name="Notas 4 4 8 8 6" xfId="39817" xr:uid="{00000000-0005-0000-0000-0000989B0000}"/>
    <cellStyle name="Notas 4 4 8 9" xfId="39818" xr:uid="{00000000-0005-0000-0000-0000999B0000}"/>
    <cellStyle name="Notas 4 4 9" xfId="39819" xr:uid="{00000000-0005-0000-0000-00009A9B0000}"/>
    <cellStyle name="Notas 4 4 9 10" xfId="39820" xr:uid="{00000000-0005-0000-0000-00009B9B0000}"/>
    <cellStyle name="Notas 4 4 9 11" xfId="39821" xr:uid="{00000000-0005-0000-0000-00009C9B0000}"/>
    <cellStyle name="Notas 4 4 9 12" xfId="39822" xr:uid="{00000000-0005-0000-0000-00009D9B0000}"/>
    <cellStyle name="Notas 4 4 9 13" xfId="39823" xr:uid="{00000000-0005-0000-0000-00009E9B0000}"/>
    <cellStyle name="Notas 4 4 9 2" xfId="39824" xr:uid="{00000000-0005-0000-0000-00009F9B0000}"/>
    <cellStyle name="Notas 4 4 9 2 2" xfId="39825" xr:uid="{00000000-0005-0000-0000-0000A09B0000}"/>
    <cellStyle name="Notas 4 4 9 2 3" xfId="39826" xr:uid="{00000000-0005-0000-0000-0000A19B0000}"/>
    <cellStyle name="Notas 4 4 9 2 4" xfId="39827" xr:uid="{00000000-0005-0000-0000-0000A29B0000}"/>
    <cellStyle name="Notas 4 4 9 2 5" xfId="39828" xr:uid="{00000000-0005-0000-0000-0000A39B0000}"/>
    <cellStyle name="Notas 4 4 9 2 6" xfId="39829" xr:uid="{00000000-0005-0000-0000-0000A49B0000}"/>
    <cellStyle name="Notas 4 4 9 3" xfId="39830" xr:uid="{00000000-0005-0000-0000-0000A59B0000}"/>
    <cellStyle name="Notas 4 4 9 3 2" xfId="39831" xr:uid="{00000000-0005-0000-0000-0000A69B0000}"/>
    <cellStyle name="Notas 4 4 9 3 3" xfId="39832" xr:uid="{00000000-0005-0000-0000-0000A79B0000}"/>
    <cellStyle name="Notas 4 4 9 3 4" xfId="39833" xr:uid="{00000000-0005-0000-0000-0000A89B0000}"/>
    <cellStyle name="Notas 4 4 9 3 5" xfId="39834" xr:uid="{00000000-0005-0000-0000-0000A99B0000}"/>
    <cellStyle name="Notas 4 4 9 3 6" xfId="39835" xr:uid="{00000000-0005-0000-0000-0000AA9B0000}"/>
    <cellStyle name="Notas 4 4 9 4" xfId="39836" xr:uid="{00000000-0005-0000-0000-0000AB9B0000}"/>
    <cellStyle name="Notas 4 4 9 4 2" xfId="39837" xr:uid="{00000000-0005-0000-0000-0000AC9B0000}"/>
    <cellStyle name="Notas 4 4 9 4 3" xfId="39838" xr:uid="{00000000-0005-0000-0000-0000AD9B0000}"/>
    <cellStyle name="Notas 4 4 9 4 4" xfId="39839" xr:uid="{00000000-0005-0000-0000-0000AE9B0000}"/>
    <cellStyle name="Notas 4 4 9 4 5" xfId="39840" xr:uid="{00000000-0005-0000-0000-0000AF9B0000}"/>
    <cellStyle name="Notas 4 4 9 4 6" xfId="39841" xr:uid="{00000000-0005-0000-0000-0000B09B0000}"/>
    <cellStyle name="Notas 4 4 9 5" xfId="39842" xr:uid="{00000000-0005-0000-0000-0000B19B0000}"/>
    <cellStyle name="Notas 4 4 9 5 2" xfId="39843" xr:uid="{00000000-0005-0000-0000-0000B29B0000}"/>
    <cellStyle name="Notas 4 4 9 5 3" xfId="39844" xr:uid="{00000000-0005-0000-0000-0000B39B0000}"/>
    <cellStyle name="Notas 4 4 9 5 4" xfId="39845" xr:uid="{00000000-0005-0000-0000-0000B49B0000}"/>
    <cellStyle name="Notas 4 4 9 5 5" xfId="39846" xr:uid="{00000000-0005-0000-0000-0000B59B0000}"/>
    <cellStyle name="Notas 4 4 9 5 6" xfId="39847" xr:uid="{00000000-0005-0000-0000-0000B69B0000}"/>
    <cellStyle name="Notas 4 4 9 6" xfId="39848" xr:uid="{00000000-0005-0000-0000-0000B79B0000}"/>
    <cellStyle name="Notas 4 4 9 6 2" xfId="39849" xr:uid="{00000000-0005-0000-0000-0000B89B0000}"/>
    <cellStyle name="Notas 4 4 9 6 3" xfId="39850" xr:uid="{00000000-0005-0000-0000-0000B99B0000}"/>
    <cellStyle name="Notas 4 4 9 6 4" xfId="39851" xr:uid="{00000000-0005-0000-0000-0000BA9B0000}"/>
    <cellStyle name="Notas 4 4 9 6 5" xfId="39852" xr:uid="{00000000-0005-0000-0000-0000BB9B0000}"/>
    <cellStyle name="Notas 4 4 9 6 6" xfId="39853" xr:uid="{00000000-0005-0000-0000-0000BC9B0000}"/>
    <cellStyle name="Notas 4 4 9 7" xfId="39854" xr:uid="{00000000-0005-0000-0000-0000BD9B0000}"/>
    <cellStyle name="Notas 4 4 9 7 2" xfId="39855" xr:uid="{00000000-0005-0000-0000-0000BE9B0000}"/>
    <cellStyle name="Notas 4 4 9 7 3" xfId="39856" xr:uid="{00000000-0005-0000-0000-0000BF9B0000}"/>
    <cellStyle name="Notas 4 4 9 7 4" xfId="39857" xr:uid="{00000000-0005-0000-0000-0000C09B0000}"/>
    <cellStyle name="Notas 4 4 9 7 5" xfId="39858" xr:uid="{00000000-0005-0000-0000-0000C19B0000}"/>
    <cellStyle name="Notas 4 4 9 7 6" xfId="39859" xr:uid="{00000000-0005-0000-0000-0000C29B0000}"/>
    <cellStyle name="Notas 4 4 9 8" xfId="39860" xr:uid="{00000000-0005-0000-0000-0000C39B0000}"/>
    <cellStyle name="Notas 4 4 9 8 2" xfId="39861" xr:uid="{00000000-0005-0000-0000-0000C49B0000}"/>
    <cellStyle name="Notas 4 4 9 8 3" xfId="39862" xr:uid="{00000000-0005-0000-0000-0000C59B0000}"/>
    <cellStyle name="Notas 4 4 9 8 4" xfId="39863" xr:uid="{00000000-0005-0000-0000-0000C69B0000}"/>
    <cellStyle name="Notas 4 4 9 8 5" xfId="39864" xr:uid="{00000000-0005-0000-0000-0000C79B0000}"/>
    <cellStyle name="Notas 4 4 9 8 6" xfId="39865" xr:uid="{00000000-0005-0000-0000-0000C89B0000}"/>
    <cellStyle name="Notas 4 4 9 9" xfId="39866" xr:uid="{00000000-0005-0000-0000-0000C99B0000}"/>
    <cellStyle name="Notas 4 40" xfId="39867" xr:uid="{00000000-0005-0000-0000-0000CA9B0000}"/>
    <cellStyle name="Notas 4 40 2" xfId="39868" xr:uid="{00000000-0005-0000-0000-0000CB9B0000}"/>
    <cellStyle name="Notas 4 40 2 2" xfId="39869" xr:uid="{00000000-0005-0000-0000-0000CC9B0000}"/>
    <cellStyle name="Notas 4 40 2 2 2" xfId="39870" xr:uid="{00000000-0005-0000-0000-0000CD9B0000}"/>
    <cellStyle name="Notas 4 40 2 3" xfId="39871" xr:uid="{00000000-0005-0000-0000-0000CE9B0000}"/>
    <cellStyle name="Notas 4 40 2 4" xfId="39872" xr:uid="{00000000-0005-0000-0000-0000CF9B0000}"/>
    <cellStyle name="Notas 4 40 2 5" xfId="39873" xr:uid="{00000000-0005-0000-0000-0000D09B0000}"/>
    <cellStyle name="Notas 4 40 2 6" xfId="39874" xr:uid="{00000000-0005-0000-0000-0000D19B0000}"/>
    <cellStyle name="Notas 4 40 3" xfId="39875" xr:uid="{00000000-0005-0000-0000-0000D29B0000}"/>
    <cellStyle name="Notas 4 40 3 2" xfId="39876" xr:uid="{00000000-0005-0000-0000-0000D39B0000}"/>
    <cellStyle name="Notas 4 40 4" xfId="39877" xr:uid="{00000000-0005-0000-0000-0000D49B0000}"/>
    <cellStyle name="Notas 4 40 4 2" xfId="39878" xr:uid="{00000000-0005-0000-0000-0000D59B0000}"/>
    <cellStyle name="Notas 4 40 5" xfId="39879" xr:uid="{00000000-0005-0000-0000-0000D69B0000}"/>
    <cellStyle name="Notas 4 41" xfId="39880" xr:uid="{00000000-0005-0000-0000-0000D79B0000}"/>
    <cellStyle name="Notas 4 41 2" xfId="39881" xr:uid="{00000000-0005-0000-0000-0000D89B0000}"/>
    <cellStyle name="Notas 4 41 2 2" xfId="39882" xr:uid="{00000000-0005-0000-0000-0000D99B0000}"/>
    <cellStyle name="Notas 4 41 2 2 2" xfId="39883" xr:uid="{00000000-0005-0000-0000-0000DA9B0000}"/>
    <cellStyle name="Notas 4 41 2 3" xfId="39884" xr:uid="{00000000-0005-0000-0000-0000DB9B0000}"/>
    <cellStyle name="Notas 4 41 2 4" xfId="39885" xr:uid="{00000000-0005-0000-0000-0000DC9B0000}"/>
    <cellStyle name="Notas 4 41 2 5" xfId="39886" xr:uid="{00000000-0005-0000-0000-0000DD9B0000}"/>
    <cellStyle name="Notas 4 41 2 6" xfId="39887" xr:uid="{00000000-0005-0000-0000-0000DE9B0000}"/>
    <cellStyle name="Notas 4 41 3" xfId="39888" xr:uid="{00000000-0005-0000-0000-0000DF9B0000}"/>
    <cellStyle name="Notas 4 41 3 2" xfId="39889" xr:uid="{00000000-0005-0000-0000-0000E09B0000}"/>
    <cellStyle name="Notas 4 41 4" xfId="39890" xr:uid="{00000000-0005-0000-0000-0000E19B0000}"/>
    <cellStyle name="Notas 4 41 4 2" xfId="39891" xr:uid="{00000000-0005-0000-0000-0000E29B0000}"/>
    <cellStyle name="Notas 4 41 5" xfId="39892" xr:uid="{00000000-0005-0000-0000-0000E39B0000}"/>
    <cellStyle name="Notas 4 42" xfId="39893" xr:uid="{00000000-0005-0000-0000-0000E49B0000}"/>
    <cellStyle name="Notas 4 42 2" xfId="39894" xr:uid="{00000000-0005-0000-0000-0000E59B0000}"/>
    <cellStyle name="Notas 4 42 2 2" xfId="39895" xr:uid="{00000000-0005-0000-0000-0000E69B0000}"/>
    <cellStyle name="Notas 4 42 2 2 2" xfId="39896" xr:uid="{00000000-0005-0000-0000-0000E79B0000}"/>
    <cellStyle name="Notas 4 42 2 3" xfId="39897" xr:uid="{00000000-0005-0000-0000-0000E89B0000}"/>
    <cellStyle name="Notas 4 42 2 4" xfId="39898" xr:uid="{00000000-0005-0000-0000-0000E99B0000}"/>
    <cellStyle name="Notas 4 42 2 5" xfId="39899" xr:uid="{00000000-0005-0000-0000-0000EA9B0000}"/>
    <cellStyle name="Notas 4 42 2 6" xfId="39900" xr:uid="{00000000-0005-0000-0000-0000EB9B0000}"/>
    <cellStyle name="Notas 4 42 3" xfId="39901" xr:uid="{00000000-0005-0000-0000-0000EC9B0000}"/>
    <cellStyle name="Notas 4 42 3 2" xfId="39902" xr:uid="{00000000-0005-0000-0000-0000ED9B0000}"/>
    <cellStyle name="Notas 4 42 4" xfId="39903" xr:uid="{00000000-0005-0000-0000-0000EE9B0000}"/>
    <cellStyle name="Notas 4 42 4 2" xfId="39904" xr:uid="{00000000-0005-0000-0000-0000EF9B0000}"/>
    <cellStyle name="Notas 4 42 5" xfId="39905" xr:uid="{00000000-0005-0000-0000-0000F09B0000}"/>
    <cellStyle name="Notas 4 43" xfId="39906" xr:uid="{00000000-0005-0000-0000-0000F19B0000}"/>
    <cellStyle name="Notas 4 43 2" xfId="39907" xr:uid="{00000000-0005-0000-0000-0000F29B0000}"/>
    <cellStyle name="Notas 4 43 2 2" xfId="39908" xr:uid="{00000000-0005-0000-0000-0000F39B0000}"/>
    <cellStyle name="Notas 4 43 2 2 2" xfId="39909" xr:uid="{00000000-0005-0000-0000-0000F49B0000}"/>
    <cellStyle name="Notas 4 43 2 3" xfId="39910" xr:uid="{00000000-0005-0000-0000-0000F59B0000}"/>
    <cellStyle name="Notas 4 43 2 4" xfId="39911" xr:uid="{00000000-0005-0000-0000-0000F69B0000}"/>
    <cellStyle name="Notas 4 43 2 5" xfId="39912" xr:uid="{00000000-0005-0000-0000-0000F79B0000}"/>
    <cellStyle name="Notas 4 43 2 6" xfId="39913" xr:uid="{00000000-0005-0000-0000-0000F89B0000}"/>
    <cellStyle name="Notas 4 43 3" xfId="39914" xr:uid="{00000000-0005-0000-0000-0000F99B0000}"/>
    <cellStyle name="Notas 4 43 3 2" xfId="39915" xr:uid="{00000000-0005-0000-0000-0000FA9B0000}"/>
    <cellStyle name="Notas 4 43 4" xfId="39916" xr:uid="{00000000-0005-0000-0000-0000FB9B0000}"/>
    <cellStyle name="Notas 4 43 4 2" xfId="39917" xr:uid="{00000000-0005-0000-0000-0000FC9B0000}"/>
    <cellStyle name="Notas 4 43 5" xfId="39918" xr:uid="{00000000-0005-0000-0000-0000FD9B0000}"/>
    <cellStyle name="Notas 4 44" xfId="39919" xr:uid="{00000000-0005-0000-0000-0000FE9B0000}"/>
    <cellStyle name="Notas 4 44 2" xfId="39920" xr:uid="{00000000-0005-0000-0000-0000FF9B0000}"/>
    <cellStyle name="Notas 4 44 2 2" xfId="39921" xr:uid="{00000000-0005-0000-0000-0000009C0000}"/>
    <cellStyle name="Notas 4 44 2 2 2" xfId="39922" xr:uid="{00000000-0005-0000-0000-0000019C0000}"/>
    <cellStyle name="Notas 4 44 2 3" xfId="39923" xr:uid="{00000000-0005-0000-0000-0000029C0000}"/>
    <cellStyle name="Notas 4 44 2 4" xfId="39924" xr:uid="{00000000-0005-0000-0000-0000039C0000}"/>
    <cellStyle name="Notas 4 44 2 5" xfId="39925" xr:uid="{00000000-0005-0000-0000-0000049C0000}"/>
    <cellStyle name="Notas 4 44 2 6" xfId="39926" xr:uid="{00000000-0005-0000-0000-0000059C0000}"/>
    <cellStyle name="Notas 4 44 3" xfId="39927" xr:uid="{00000000-0005-0000-0000-0000069C0000}"/>
    <cellStyle name="Notas 4 44 3 2" xfId="39928" xr:uid="{00000000-0005-0000-0000-0000079C0000}"/>
    <cellStyle name="Notas 4 44 4" xfId="39929" xr:uid="{00000000-0005-0000-0000-0000089C0000}"/>
    <cellStyle name="Notas 4 44 4 2" xfId="39930" xr:uid="{00000000-0005-0000-0000-0000099C0000}"/>
    <cellStyle name="Notas 4 44 5" xfId="39931" xr:uid="{00000000-0005-0000-0000-00000A9C0000}"/>
    <cellStyle name="Notas 4 45" xfId="39932" xr:uid="{00000000-0005-0000-0000-00000B9C0000}"/>
    <cellStyle name="Notas 4 45 2" xfId="39933" xr:uid="{00000000-0005-0000-0000-00000C9C0000}"/>
    <cellStyle name="Notas 4 45 2 2" xfId="39934" xr:uid="{00000000-0005-0000-0000-00000D9C0000}"/>
    <cellStyle name="Notas 4 45 2 2 2" xfId="39935" xr:uid="{00000000-0005-0000-0000-00000E9C0000}"/>
    <cellStyle name="Notas 4 45 2 3" xfId="39936" xr:uid="{00000000-0005-0000-0000-00000F9C0000}"/>
    <cellStyle name="Notas 4 45 2 4" xfId="39937" xr:uid="{00000000-0005-0000-0000-0000109C0000}"/>
    <cellStyle name="Notas 4 45 2 5" xfId="39938" xr:uid="{00000000-0005-0000-0000-0000119C0000}"/>
    <cellStyle name="Notas 4 45 2 6" xfId="39939" xr:uid="{00000000-0005-0000-0000-0000129C0000}"/>
    <cellStyle name="Notas 4 45 3" xfId="39940" xr:uid="{00000000-0005-0000-0000-0000139C0000}"/>
    <cellStyle name="Notas 4 45 3 2" xfId="39941" xr:uid="{00000000-0005-0000-0000-0000149C0000}"/>
    <cellStyle name="Notas 4 45 4" xfId="39942" xr:uid="{00000000-0005-0000-0000-0000159C0000}"/>
    <cellStyle name="Notas 4 45 4 2" xfId="39943" xr:uid="{00000000-0005-0000-0000-0000169C0000}"/>
    <cellStyle name="Notas 4 45 5" xfId="39944" xr:uid="{00000000-0005-0000-0000-0000179C0000}"/>
    <cellStyle name="Notas 4 46" xfId="39945" xr:uid="{00000000-0005-0000-0000-0000189C0000}"/>
    <cellStyle name="Notas 4 46 2" xfId="39946" xr:uid="{00000000-0005-0000-0000-0000199C0000}"/>
    <cellStyle name="Notas 4 46 2 2" xfId="39947" xr:uid="{00000000-0005-0000-0000-00001A9C0000}"/>
    <cellStyle name="Notas 4 46 2 2 2" xfId="39948" xr:uid="{00000000-0005-0000-0000-00001B9C0000}"/>
    <cellStyle name="Notas 4 46 2 3" xfId="39949" xr:uid="{00000000-0005-0000-0000-00001C9C0000}"/>
    <cellStyle name="Notas 4 46 2 4" xfId="39950" xr:uid="{00000000-0005-0000-0000-00001D9C0000}"/>
    <cellStyle name="Notas 4 46 2 5" xfId="39951" xr:uid="{00000000-0005-0000-0000-00001E9C0000}"/>
    <cellStyle name="Notas 4 46 2 6" xfId="39952" xr:uid="{00000000-0005-0000-0000-00001F9C0000}"/>
    <cellStyle name="Notas 4 46 3" xfId="39953" xr:uid="{00000000-0005-0000-0000-0000209C0000}"/>
    <cellStyle name="Notas 4 46 3 2" xfId="39954" xr:uid="{00000000-0005-0000-0000-0000219C0000}"/>
    <cellStyle name="Notas 4 46 4" xfId="39955" xr:uid="{00000000-0005-0000-0000-0000229C0000}"/>
    <cellStyle name="Notas 4 46 4 2" xfId="39956" xr:uid="{00000000-0005-0000-0000-0000239C0000}"/>
    <cellStyle name="Notas 4 46 5" xfId="39957" xr:uid="{00000000-0005-0000-0000-0000249C0000}"/>
    <cellStyle name="Notas 4 47" xfId="39958" xr:uid="{00000000-0005-0000-0000-0000259C0000}"/>
    <cellStyle name="Notas 4 47 2" xfId="39959" xr:uid="{00000000-0005-0000-0000-0000269C0000}"/>
    <cellStyle name="Notas 4 47 2 2" xfId="39960" xr:uid="{00000000-0005-0000-0000-0000279C0000}"/>
    <cellStyle name="Notas 4 47 2 2 2" xfId="39961" xr:uid="{00000000-0005-0000-0000-0000289C0000}"/>
    <cellStyle name="Notas 4 47 2 3" xfId="39962" xr:uid="{00000000-0005-0000-0000-0000299C0000}"/>
    <cellStyle name="Notas 4 47 2 4" xfId="39963" xr:uid="{00000000-0005-0000-0000-00002A9C0000}"/>
    <cellStyle name="Notas 4 47 2 5" xfId="39964" xr:uid="{00000000-0005-0000-0000-00002B9C0000}"/>
    <cellStyle name="Notas 4 47 2 6" xfId="39965" xr:uid="{00000000-0005-0000-0000-00002C9C0000}"/>
    <cellStyle name="Notas 4 47 3" xfId="39966" xr:uid="{00000000-0005-0000-0000-00002D9C0000}"/>
    <cellStyle name="Notas 4 47 3 2" xfId="39967" xr:uid="{00000000-0005-0000-0000-00002E9C0000}"/>
    <cellStyle name="Notas 4 47 4" xfId="39968" xr:uid="{00000000-0005-0000-0000-00002F9C0000}"/>
    <cellStyle name="Notas 4 47 4 2" xfId="39969" xr:uid="{00000000-0005-0000-0000-0000309C0000}"/>
    <cellStyle name="Notas 4 47 5" xfId="39970" xr:uid="{00000000-0005-0000-0000-0000319C0000}"/>
    <cellStyle name="Notas 4 48" xfId="39971" xr:uid="{00000000-0005-0000-0000-0000329C0000}"/>
    <cellStyle name="Notas 4 48 2" xfId="39972" xr:uid="{00000000-0005-0000-0000-0000339C0000}"/>
    <cellStyle name="Notas 4 48 2 2" xfId="39973" xr:uid="{00000000-0005-0000-0000-0000349C0000}"/>
    <cellStyle name="Notas 4 48 2 2 2" xfId="39974" xr:uid="{00000000-0005-0000-0000-0000359C0000}"/>
    <cellStyle name="Notas 4 48 2 3" xfId="39975" xr:uid="{00000000-0005-0000-0000-0000369C0000}"/>
    <cellStyle name="Notas 4 48 2 4" xfId="39976" xr:uid="{00000000-0005-0000-0000-0000379C0000}"/>
    <cellStyle name="Notas 4 48 2 5" xfId="39977" xr:uid="{00000000-0005-0000-0000-0000389C0000}"/>
    <cellStyle name="Notas 4 48 2 6" xfId="39978" xr:uid="{00000000-0005-0000-0000-0000399C0000}"/>
    <cellStyle name="Notas 4 48 3" xfId="39979" xr:uid="{00000000-0005-0000-0000-00003A9C0000}"/>
    <cellStyle name="Notas 4 48 3 2" xfId="39980" xr:uid="{00000000-0005-0000-0000-00003B9C0000}"/>
    <cellStyle name="Notas 4 48 4" xfId="39981" xr:uid="{00000000-0005-0000-0000-00003C9C0000}"/>
    <cellStyle name="Notas 4 48 4 2" xfId="39982" xr:uid="{00000000-0005-0000-0000-00003D9C0000}"/>
    <cellStyle name="Notas 4 48 5" xfId="39983" xr:uid="{00000000-0005-0000-0000-00003E9C0000}"/>
    <cellStyle name="Notas 4 49" xfId="39984" xr:uid="{00000000-0005-0000-0000-00003F9C0000}"/>
    <cellStyle name="Notas 4 49 2" xfId="39985" xr:uid="{00000000-0005-0000-0000-0000409C0000}"/>
    <cellStyle name="Notas 4 49 2 2" xfId="39986" xr:uid="{00000000-0005-0000-0000-0000419C0000}"/>
    <cellStyle name="Notas 4 49 2 2 2" xfId="39987" xr:uid="{00000000-0005-0000-0000-0000429C0000}"/>
    <cellStyle name="Notas 4 49 2 3" xfId="39988" xr:uid="{00000000-0005-0000-0000-0000439C0000}"/>
    <cellStyle name="Notas 4 49 2 4" xfId="39989" xr:uid="{00000000-0005-0000-0000-0000449C0000}"/>
    <cellStyle name="Notas 4 49 2 5" xfId="39990" xr:uid="{00000000-0005-0000-0000-0000459C0000}"/>
    <cellStyle name="Notas 4 49 2 6" xfId="39991" xr:uid="{00000000-0005-0000-0000-0000469C0000}"/>
    <cellStyle name="Notas 4 49 3" xfId="39992" xr:uid="{00000000-0005-0000-0000-0000479C0000}"/>
    <cellStyle name="Notas 4 49 3 2" xfId="39993" xr:uid="{00000000-0005-0000-0000-0000489C0000}"/>
    <cellStyle name="Notas 4 49 4" xfId="39994" xr:uid="{00000000-0005-0000-0000-0000499C0000}"/>
    <cellStyle name="Notas 4 49 4 2" xfId="39995" xr:uid="{00000000-0005-0000-0000-00004A9C0000}"/>
    <cellStyle name="Notas 4 49 5" xfId="39996" xr:uid="{00000000-0005-0000-0000-00004B9C0000}"/>
    <cellStyle name="Notas 4 5" xfId="39997" xr:uid="{00000000-0005-0000-0000-00004C9C0000}"/>
    <cellStyle name="Notas 4 5 10" xfId="39998" xr:uid="{00000000-0005-0000-0000-00004D9C0000}"/>
    <cellStyle name="Notas 4 5 10 2" xfId="39999" xr:uid="{00000000-0005-0000-0000-00004E9C0000}"/>
    <cellStyle name="Notas 4 5 10 3" xfId="40000" xr:uid="{00000000-0005-0000-0000-00004F9C0000}"/>
    <cellStyle name="Notas 4 5 10 4" xfId="40001" xr:uid="{00000000-0005-0000-0000-0000509C0000}"/>
    <cellStyle name="Notas 4 5 10 5" xfId="40002" xr:uid="{00000000-0005-0000-0000-0000519C0000}"/>
    <cellStyle name="Notas 4 5 10 6" xfId="40003" xr:uid="{00000000-0005-0000-0000-0000529C0000}"/>
    <cellStyle name="Notas 4 5 10 7" xfId="40004" xr:uid="{00000000-0005-0000-0000-0000539C0000}"/>
    <cellStyle name="Notas 4 5 11" xfId="40005" xr:uid="{00000000-0005-0000-0000-0000549C0000}"/>
    <cellStyle name="Notas 4 5 11 2" xfId="40006" xr:uid="{00000000-0005-0000-0000-0000559C0000}"/>
    <cellStyle name="Notas 4 5 11 3" xfId="40007" xr:uid="{00000000-0005-0000-0000-0000569C0000}"/>
    <cellStyle name="Notas 4 5 11 4" xfId="40008" xr:uid="{00000000-0005-0000-0000-0000579C0000}"/>
    <cellStyle name="Notas 4 5 11 5" xfId="40009" xr:uid="{00000000-0005-0000-0000-0000589C0000}"/>
    <cellStyle name="Notas 4 5 11 6" xfId="40010" xr:uid="{00000000-0005-0000-0000-0000599C0000}"/>
    <cellStyle name="Notas 4 5 12" xfId="40011" xr:uid="{00000000-0005-0000-0000-00005A9C0000}"/>
    <cellStyle name="Notas 4 5 12 2" xfId="40012" xr:uid="{00000000-0005-0000-0000-00005B9C0000}"/>
    <cellStyle name="Notas 4 5 12 3" xfId="40013" xr:uid="{00000000-0005-0000-0000-00005C9C0000}"/>
    <cellStyle name="Notas 4 5 12 4" xfId="40014" xr:uid="{00000000-0005-0000-0000-00005D9C0000}"/>
    <cellStyle name="Notas 4 5 12 5" xfId="40015" xr:uid="{00000000-0005-0000-0000-00005E9C0000}"/>
    <cellStyle name="Notas 4 5 12 6" xfId="40016" xr:uid="{00000000-0005-0000-0000-00005F9C0000}"/>
    <cellStyle name="Notas 4 5 13" xfId="40017" xr:uid="{00000000-0005-0000-0000-0000609C0000}"/>
    <cellStyle name="Notas 4 5 13 2" xfId="40018" xr:uid="{00000000-0005-0000-0000-0000619C0000}"/>
    <cellStyle name="Notas 4 5 13 3" xfId="40019" xr:uid="{00000000-0005-0000-0000-0000629C0000}"/>
    <cellStyle name="Notas 4 5 13 4" xfId="40020" xr:uid="{00000000-0005-0000-0000-0000639C0000}"/>
    <cellStyle name="Notas 4 5 13 5" xfId="40021" xr:uid="{00000000-0005-0000-0000-0000649C0000}"/>
    <cellStyle name="Notas 4 5 13 6" xfId="40022" xr:uid="{00000000-0005-0000-0000-0000659C0000}"/>
    <cellStyle name="Notas 4 5 14" xfId="40023" xr:uid="{00000000-0005-0000-0000-0000669C0000}"/>
    <cellStyle name="Notas 4 5 14 2" xfId="40024" xr:uid="{00000000-0005-0000-0000-0000679C0000}"/>
    <cellStyle name="Notas 4 5 14 3" xfId="40025" xr:uid="{00000000-0005-0000-0000-0000689C0000}"/>
    <cellStyle name="Notas 4 5 14 4" xfId="40026" xr:uid="{00000000-0005-0000-0000-0000699C0000}"/>
    <cellStyle name="Notas 4 5 14 5" xfId="40027" xr:uid="{00000000-0005-0000-0000-00006A9C0000}"/>
    <cellStyle name="Notas 4 5 14 6" xfId="40028" xr:uid="{00000000-0005-0000-0000-00006B9C0000}"/>
    <cellStyle name="Notas 4 5 15" xfId="40029" xr:uid="{00000000-0005-0000-0000-00006C9C0000}"/>
    <cellStyle name="Notas 4 5 15 2" xfId="40030" xr:uid="{00000000-0005-0000-0000-00006D9C0000}"/>
    <cellStyle name="Notas 4 5 15 3" xfId="40031" xr:uid="{00000000-0005-0000-0000-00006E9C0000}"/>
    <cellStyle name="Notas 4 5 15 4" xfId="40032" xr:uid="{00000000-0005-0000-0000-00006F9C0000}"/>
    <cellStyle name="Notas 4 5 15 5" xfId="40033" xr:uid="{00000000-0005-0000-0000-0000709C0000}"/>
    <cellStyle name="Notas 4 5 15 6" xfId="40034" xr:uid="{00000000-0005-0000-0000-0000719C0000}"/>
    <cellStyle name="Notas 4 5 16" xfId="40035" xr:uid="{00000000-0005-0000-0000-0000729C0000}"/>
    <cellStyle name="Notas 4 5 17" xfId="40036" xr:uid="{00000000-0005-0000-0000-0000739C0000}"/>
    <cellStyle name="Notas 4 5 18" xfId="40037" xr:uid="{00000000-0005-0000-0000-0000749C0000}"/>
    <cellStyle name="Notas 4 5 19" xfId="40038" xr:uid="{00000000-0005-0000-0000-0000759C0000}"/>
    <cellStyle name="Notas 4 5 2" xfId="40039" xr:uid="{00000000-0005-0000-0000-0000769C0000}"/>
    <cellStyle name="Notas 4 5 2 10" xfId="40040" xr:uid="{00000000-0005-0000-0000-0000779C0000}"/>
    <cellStyle name="Notas 4 5 2 10 2" xfId="40041" xr:uid="{00000000-0005-0000-0000-0000789C0000}"/>
    <cellStyle name="Notas 4 5 2 10 3" xfId="40042" xr:uid="{00000000-0005-0000-0000-0000799C0000}"/>
    <cellStyle name="Notas 4 5 2 10 4" xfId="40043" xr:uid="{00000000-0005-0000-0000-00007A9C0000}"/>
    <cellStyle name="Notas 4 5 2 10 5" xfId="40044" xr:uid="{00000000-0005-0000-0000-00007B9C0000}"/>
    <cellStyle name="Notas 4 5 2 10 6" xfId="40045" xr:uid="{00000000-0005-0000-0000-00007C9C0000}"/>
    <cellStyle name="Notas 4 5 2 11" xfId="40046" xr:uid="{00000000-0005-0000-0000-00007D9C0000}"/>
    <cellStyle name="Notas 4 5 2 11 2" xfId="40047" xr:uid="{00000000-0005-0000-0000-00007E9C0000}"/>
    <cellStyle name="Notas 4 5 2 11 3" xfId="40048" xr:uid="{00000000-0005-0000-0000-00007F9C0000}"/>
    <cellStyle name="Notas 4 5 2 11 4" xfId="40049" xr:uid="{00000000-0005-0000-0000-0000809C0000}"/>
    <cellStyle name="Notas 4 5 2 11 5" xfId="40050" xr:uid="{00000000-0005-0000-0000-0000819C0000}"/>
    <cellStyle name="Notas 4 5 2 11 6" xfId="40051" xr:uid="{00000000-0005-0000-0000-0000829C0000}"/>
    <cellStyle name="Notas 4 5 2 12" xfId="40052" xr:uid="{00000000-0005-0000-0000-0000839C0000}"/>
    <cellStyle name="Notas 4 5 2 12 2" xfId="40053" xr:uid="{00000000-0005-0000-0000-0000849C0000}"/>
    <cellStyle name="Notas 4 5 2 12 3" xfId="40054" xr:uid="{00000000-0005-0000-0000-0000859C0000}"/>
    <cellStyle name="Notas 4 5 2 12 4" xfId="40055" xr:uid="{00000000-0005-0000-0000-0000869C0000}"/>
    <cellStyle name="Notas 4 5 2 12 5" xfId="40056" xr:uid="{00000000-0005-0000-0000-0000879C0000}"/>
    <cellStyle name="Notas 4 5 2 12 6" xfId="40057" xr:uid="{00000000-0005-0000-0000-0000889C0000}"/>
    <cellStyle name="Notas 4 5 2 13" xfId="40058" xr:uid="{00000000-0005-0000-0000-0000899C0000}"/>
    <cellStyle name="Notas 4 5 2 13 2" xfId="40059" xr:uid="{00000000-0005-0000-0000-00008A9C0000}"/>
    <cellStyle name="Notas 4 5 2 13 3" xfId="40060" xr:uid="{00000000-0005-0000-0000-00008B9C0000}"/>
    <cellStyle name="Notas 4 5 2 13 4" xfId="40061" xr:uid="{00000000-0005-0000-0000-00008C9C0000}"/>
    <cellStyle name="Notas 4 5 2 13 5" xfId="40062" xr:uid="{00000000-0005-0000-0000-00008D9C0000}"/>
    <cellStyle name="Notas 4 5 2 13 6" xfId="40063" xr:uid="{00000000-0005-0000-0000-00008E9C0000}"/>
    <cellStyle name="Notas 4 5 2 14" xfId="40064" xr:uid="{00000000-0005-0000-0000-00008F9C0000}"/>
    <cellStyle name="Notas 4 5 2 14 2" xfId="40065" xr:uid="{00000000-0005-0000-0000-0000909C0000}"/>
    <cellStyle name="Notas 4 5 2 14 3" xfId="40066" xr:uid="{00000000-0005-0000-0000-0000919C0000}"/>
    <cellStyle name="Notas 4 5 2 14 4" xfId="40067" xr:uid="{00000000-0005-0000-0000-0000929C0000}"/>
    <cellStyle name="Notas 4 5 2 14 5" xfId="40068" xr:uid="{00000000-0005-0000-0000-0000939C0000}"/>
    <cellStyle name="Notas 4 5 2 14 6" xfId="40069" xr:uid="{00000000-0005-0000-0000-0000949C0000}"/>
    <cellStyle name="Notas 4 5 2 15" xfId="40070" xr:uid="{00000000-0005-0000-0000-0000959C0000}"/>
    <cellStyle name="Notas 4 5 2 16" xfId="40071" xr:uid="{00000000-0005-0000-0000-0000969C0000}"/>
    <cellStyle name="Notas 4 5 2 17" xfId="40072" xr:uid="{00000000-0005-0000-0000-0000979C0000}"/>
    <cellStyle name="Notas 4 5 2 18" xfId="40073" xr:uid="{00000000-0005-0000-0000-0000989C0000}"/>
    <cellStyle name="Notas 4 5 2 19" xfId="40074" xr:uid="{00000000-0005-0000-0000-0000999C0000}"/>
    <cellStyle name="Notas 4 5 2 2" xfId="40075" xr:uid="{00000000-0005-0000-0000-00009A9C0000}"/>
    <cellStyle name="Notas 4 5 2 2 10" xfId="40076" xr:uid="{00000000-0005-0000-0000-00009B9C0000}"/>
    <cellStyle name="Notas 4 5 2 2 10 2" xfId="40077" xr:uid="{00000000-0005-0000-0000-00009C9C0000}"/>
    <cellStyle name="Notas 4 5 2 2 10 3" xfId="40078" xr:uid="{00000000-0005-0000-0000-00009D9C0000}"/>
    <cellStyle name="Notas 4 5 2 2 10 4" xfId="40079" xr:uid="{00000000-0005-0000-0000-00009E9C0000}"/>
    <cellStyle name="Notas 4 5 2 2 10 5" xfId="40080" xr:uid="{00000000-0005-0000-0000-00009F9C0000}"/>
    <cellStyle name="Notas 4 5 2 2 10 6" xfId="40081" xr:uid="{00000000-0005-0000-0000-0000A09C0000}"/>
    <cellStyle name="Notas 4 5 2 2 11" xfId="40082" xr:uid="{00000000-0005-0000-0000-0000A19C0000}"/>
    <cellStyle name="Notas 4 5 2 2 11 2" xfId="40083" xr:uid="{00000000-0005-0000-0000-0000A29C0000}"/>
    <cellStyle name="Notas 4 5 2 2 11 3" xfId="40084" xr:uid="{00000000-0005-0000-0000-0000A39C0000}"/>
    <cellStyle name="Notas 4 5 2 2 11 4" xfId="40085" xr:uid="{00000000-0005-0000-0000-0000A49C0000}"/>
    <cellStyle name="Notas 4 5 2 2 11 5" xfId="40086" xr:uid="{00000000-0005-0000-0000-0000A59C0000}"/>
    <cellStyle name="Notas 4 5 2 2 11 6" xfId="40087" xr:uid="{00000000-0005-0000-0000-0000A69C0000}"/>
    <cellStyle name="Notas 4 5 2 2 12" xfId="40088" xr:uid="{00000000-0005-0000-0000-0000A79C0000}"/>
    <cellStyle name="Notas 4 5 2 2 12 2" xfId="40089" xr:uid="{00000000-0005-0000-0000-0000A89C0000}"/>
    <cellStyle name="Notas 4 5 2 2 12 3" xfId="40090" xr:uid="{00000000-0005-0000-0000-0000A99C0000}"/>
    <cellStyle name="Notas 4 5 2 2 12 4" xfId="40091" xr:uid="{00000000-0005-0000-0000-0000AA9C0000}"/>
    <cellStyle name="Notas 4 5 2 2 12 5" xfId="40092" xr:uid="{00000000-0005-0000-0000-0000AB9C0000}"/>
    <cellStyle name="Notas 4 5 2 2 12 6" xfId="40093" xr:uid="{00000000-0005-0000-0000-0000AC9C0000}"/>
    <cellStyle name="Notas 4 5 2 2 13" xfId="40094" xr:uid="{00000000-0005-0000-0000-0000AD9C0000}"/>
    <cellStyle name="Notas 4 5 2 2 13 2" xfId="40095" xr:uid="{00000000-0005-0000-0000-0000AE9C0000}"/>
    <cellStyle name="Notas 4 5 2 2 13 3" xfId="40096" xr:uid="{00000000-0005-0000-0000-0000AF9C0000}"/>
    <cellStyle name="Notas 4 5 2 2 13 4" xfId="40097" xr:uid="{00000000-0005-0000-0000-0000B09C0000}"/>
    <cellStyle name="Notas 4 5 2 2 13 5" xfId="40098" xr:uid="{00000000-0005-0000-0000-0000B19C0000}"/>
    <cellStyle name="Notas 4 5 2 2 13 6" xfId="40099" xr:uid="{00000000-0005-0000-0000-0000B29C0000}"/>
    <cellStyle name="Notas 4 5 2 2 14" xfId="40100" xr:uid="{00000000-0005-0000-0000-0000B39C0000}"/>
    <cellStyle name="Notas 4 5 2 2 14 2" xfId="40101" xr:uid="{00000000-0005-0000-0000-0000B49C0000}"/>
    <cellStyle name="Notas 4 5 2 2 14 3" xfId="40102" xr:uid="{00000000-0005-0000-0000-0000B59C0000}"/>
    <cellStyle name="Notas 4 5 2 2 14 4" xfId="40103" xr:uid="{00000000-0005-0000-0000-0000B69C0000}"/>
    <cellStyle name="Notas 4 5 2 2 14 5" xfId="40104" xr:uid="{00000000-0005-0000-0000-0000B79C0000}"/>
    <cellStyle name="Notas 4 5 2 2 14 6" xfId="40105" xr:uid="{00000000-0005-0000-0000-0000B89C0000}"/>
    <cellStyle name="Notas 4 5 2 2 15" xfId="40106" xr:uid="{00000000-0005-0000-0000-0000B99C0000}"/>
    <cellStyle name="Notas 4 5 2 2 16" xfId="40107" xr:uid="{00000000-0005-0000-0000-0000BA9C0000}"/>
    <cellStyle name="Notas 4 5 2 2 17" xfId="40108" xr:uid="{00000000-0005-0000-0000-0000BB9C0000}"/>
    <cellStyle name="Notas 4 5 2 2 18" xfId="40109" xr:uid="{00000000-0005-0000-0000-0000BC9C0000}"/>
    <cellStyle name="Notas 4 5 2 2 19" xfId="40110" xr:uid="{00000000-0005-0000-0000-0000BD9C0000}"/>
    <cellStyle name="Notas 4 5 2 2 2" xfId="40111" xr:uid="{00000000-0005-0000-0000-0000BE9C0000}"/>
    <cellStyle name="Notas 4 5 2 2 2 10" xfId="40112" xr:uid="{00000000-0005-0000-0000-0000BF9C0000}"/>
    <cellStyle name="Notas 4 5 2 2 2 11" xfId="40113" xr:uid="{00000000-0005-0000-0000-0000C09C0000}"/>
    <cellStyle name="Notas 4 5 2 2 2 12" xfId="40114" xr:uid="{00000000-0005-0000-0000-0000C19C0000}"/>
    <cellStyle name="Notas 4 5 2 2 2 13" xfId="40115" xr:uid="{00000000-0005-0000-0000-0000C29C0000}"/>
    <cellStyle name="Notas 4 5 2 2 2 14" xfId="40116" xr:uid="{00000000-0005-0000-0000-0000C39C0000}"/>
    <cellStyle name="Notas 4 5 2 2 2 15" xfId="40117" xr:uid="{00000000-0005-0000-0000-0000C49C0000}"/>
    <cellStyle name="Notas 4 5 2 2 2 2" xfId="40118" xr:uid="{00000000-0005-0000-0000-0000C59C0000}"/>
    <cellStyle name="Notas 4 5 2 2 2 2 10" xfId="40119" xr:uid="{00000000-0005-0000-0000-0000C69C0000}"/>
    <cellStyle name="Notas 4 5 2 2 2 2 11" xfId="40120" xr:uid="{00000000-0005-0000-0000-0000C79C0000}"/>
    <cellStyle name="Notas 4 5 2 2 2 2 12" xfId="40121" xr:uid="{00000000-0005-0000-0000-0000C89C0000}"/>
    <cellStyle name="Notas 4 5 2 2 2 2 13" xfId="40122" xr:uid="{00000000-0005-0000-0000-0000C99C0000}"/>
    <cellStyle name="Notas 4 5 2 2 2 2 2" xfId="40123" xr:uid="{00000000-0005-0000-0000-0000CA9C0000}"/>
    <cellStyle name="Notas 4 5 2 2 2 2 2 2" xfId="40124" xr:uid="{00000000-0005-0000-0000-0000CB9C0000}"/>
    <cellStyle name="Notas 4 5 2 2 2 2 2 3" xfId="40125" xr:uid="{00000000-0005-0000-0000-0000CC9C0000}"/>
    <cellStyle name="Notas 4 5 2 2 2 2 2 4" xfId="40126" xr:uid="{00000000-0005-0000-0000-0000CD9C0000}"/>
    <cellStyle name="Notas 4 5 2 2 2 2 2 5" xfId="40127" xr:uid="{00000000-0005-0000-0000-0000CE9C0000}"/>
    <cellStyle name="Notas 4 5 2 2 2 2 2 6" xfId="40128" xr:uid="{00000000-0005-0000-0000-0000CF9C0000}"/>
    <cellStyle name="Notas 4 5 2 2 2 2 3" xfId="40129" xr:uid="{00000000-0005-0000-0000-0000D09C0000}"/>
    <cellStyle name="Notas 4 5 2 2 2 2 3 2" xfId="40130" xr:uid="{00000000-0005-0000-0000-0000D19C0000}"/>
    <cellStyle name="Notas 4 5 2 2 2 2 3 3" xfId="40131" xr:uid="{00000000-0005-0000-0000-0000D29C0000}"/>
    <cellStyle name="Notas 4 5 2 2 2 2 3 4" xfId="40132" xr:uid="{00000000-0005-0000-0000-0000D39C0000}"/>
    <cellStyle name="Notas 4 5 2 2 2 2 3 5" xfId="40133" xr:uid="{00000000-0005-0000-0000-0000D49C0000}"/>
    <cellStyle name="Notas 4 5 2 2 2 2 3 6" xfId="40134" xr:uid="{00000000-0005-0000-0000-0000D59C0000}"/>
    <cellStyle name="Notas 4 5 2 2 2 2 4" xfId="40135" xr:uid="{00000000-0005-0000-0000-0000D69C0000}"/>
    <cellStyle name="Notas 4 5 2 2 2 2 4 2" xfId="40136" xr:uid="{00000000-0005-0000-0000-0000D79C0000}"/>
    <cellStyle name="Notas 4 5 2 2 2 2 4 3" xfId="40137" xr:uid="{00000000-0005-0000-0000-0000D89C0000}"/>
    <cellStyle name="Notas 4 5 2 2 2 2 4 4" xfId="40138" xr:uid="{00000000-0005-0000-0000-0000D99C0000}"/>
    <cellStyle name="Notas 4 5 2 2 2 2 4 5" xfId="40139" xr:uid="{00000000-0005-0000-0000-0000DA9C0000}"/>
    <cellStyle name="Notas 4 5 2 2 2 2 4 6" xfId="40140" xr:uid="{00000000-0005-0000-0000-0000DB9C0000}"/>
    <cellStyle name="Notas 4 5 2 2 2 2 5" xfId="40141" xr:uid="{00000000-0005-0000-0000-0000DC9C0000}"/>
    <cellStyle name="Notas 4 5 2 2 2 2 5 2" xfId="40142" xr:uid="{00000000-0005-0000-0000-0000DD9C0000}"/>
    <cellStyle name="Notas 4 5 2 2 2 2 5 3" xfId="40143" xr:uid="{00000000-0005-0000-0000-0000DE9C0000}"/>
    <cellStyle name="Notas 4 5 2 2 2 2 5 4" xfId="40144" xr:uid="{00000000-0005-0000-0000-0000DF9C0000}"/>
    <cellStyle name="Notas 4 5 2 2 2 2 5 5" xfId="40145" xr:uid="{00000000-0005-0000-0000-0000E09C0000}"/>
    <cellStyle name="Notas 4 5 2 2 2 2 5 6" xfId="40146" xr:uid="{00000000-0005-0000-0000-0000E19C0000}"/>
    <cellStyle name="Notas 4 5 2 2 2 2 6" xfId="40147" xr:uid="{00000000-0005-0000-0000-0000E29C0000}"/>
    <cellStyle name="Notas 4 5 2 2 2 2 6 2" xfId="40148" xr:uid="{00000000-0005-0000-0000-0000E39C0000}"/>
    <cellStyle name="Notas 4 5 2 2 2 2 6 3" xfId="40149" xr:uid="{00000000-0005-0000-0000-0000E49C0000}"/>
    <cellStyle name="Notas 4 5 2 2 2 2 6 4" xfId="40150" xr:uid="{00000000-0005-0000-0000-0000E59C0000}"/>
    <cellStyle name="Notas 4 5 2 2 2 2 6 5" xfId="40151" xr:uid="{00000000-0005-0000-0000-0000E69C0000}"/>
    <cellStyle name="Notas 4 5 2 2 2 2 6 6" xfId="40152" xr:uid="{00000000-0005-0000-0000-0000E79C0000}"/>
    <cellStyle name="Notas 4 5 2 2 2 2 7" xfId="40153" xr:uid="{00000000-0005-0000-0000-0000E89C0000}"/>
    <cellStyle name="Notas 4 5 2 2 2 2 7 2" xfId="40154" xr:uid="{00000000-0005-0000-0000-0000E99C0000}"/>
    <cellStyle name="Notas 4 5 2 2 2 2 7 3" xfId="40155" xr:uid="{00000000-0005-0000-0000-0000EA9C0000}"/>
    <cellStyle name="Notas 4 5 2 2 2 2 7 4" xfId="40156" xr:uid="{00000000-0005-0000-0000-0000EB9C0000}"/>
    <cellStyle name="Notas 4 5 2 2 2 2 7 5" xfId="40157" xr:uid="{00000000-0005-0000-0000-0000EC9C0000}"/>
    <cellStyle name="Notas 4 5 2 2 2 2 7 6" xfId="40158" xr:uid="{00000000-0005-0000-0000-0000ED9C0000}"/>
    <cellStyle name="Notas 4 5 2 2 2 2 8" xfId="40159" xr:uid="{00000000-0005-0000-0000-0000EE9C0000}"/>
    <cellStyle name="Notas 4 5 2 2 2 2 8 2" xfId="40160" xr:uid="{00000000-0005-0000-0000-0000EF9C0000}"/>
    <cellStyle name="Notas 4 5 2 2 2 2 8 3" xfId="40161" xr:uid="{00000000-0005-0000-0000-0000F09C0000}"/>
    <cellStyle name="Notas 4 5 2 2 2 2 8 4" xfId="40162" xr:uid="{00000000-0005-0000-0000-0000F19C0000}"/>
    <cellStyle name="Notas 4 5 2 2 2 2 8 5" xfId="40163" xr:uid="{00000000-0005-0000-0000-0000F29C0000}"/>
    <cellStyle name="Notas 4 5 2 2 2 2 8 6" xfId="40164" xr:uid="{00000000-0005-0000-0000-0000F39C0000}"/>
    <cellStyle name="Notas 4 5 2 2 2 2 9" xfId="40165" xr:uid="{00000000-0005-0000-0000-0000F49C0000}"/>
    <cellStyle name="Notas 4 5 2 2 2 3" xfId="40166" xr:uid="{00000000-0005-0000-0000-0000F59C0000}"/>
    <cellStyle name="Notas 4 5 2 2 2 3 2" xfId="40167" xr:uid="{00000000-0005-0000-0000-0000F69C0000}"/>
    <cellStyle name="Notas 4 5 2 2 2 3 3" xfId="40168" xr:uid="{00000000-0005-0000-0000-0000F79C0000}"/>
    <cellStyle name="Notas 4 5 2 2 2 3 4" xfId="40169" xr:uid="{00000000-0005-0000-0000-0000F89C0000}"/>
    <cellStyle name="Notas 4 5 2 2 2 3 5" xfId="40170" xr:uid="{00000000-0005-0000-0000-0000F99C0000}"/>
    <cellStyle name="Notas 4 5 2 2 2 3 6" xfId="40171" xr:uid="{00000000-0005-0000-0000-0000FA9C0000}"/>
    <cellStyle name="Notas 4 5 2 2 2 4" xfId="40172" xr:uid="{00000000-0005-0000-0000-0000FB9C0000}"/>
    <cellStyle name="Notas 4 5 2 2 2 4 2" xfId="40173" xr:uid="{00000000-0005-0000-0000-0000FC9C0000}"/>
    <cellStyle name="Notas 4 5 2 2 2 4 3" xfId="40174" xr:uid="{00000000-0005-0000-0000-0000FD9C0000}"/>
    <cellStyle name="Notas 4 5 2 2 2 4 4" xfId="40175" xr:uid="{00000000-0005-0000-0000-0000FE9C0000}"/>
    <cellStyle name="Notas 4 5 2 2 2 4 5" xfId="40176" xr:uid="{00000000-0005-0000-0000-0000FF9C0000}"/>
    <cellStyle name="Notas 4 5 2 2 2 4 6" xfId="40177" xr:uid="{00000000-0005-0000-0000-0000009D0000}"/>
    <cellStyle name="Notas 4 5 2 2 2 5" xfId="40178" xr:uid="{00000000-0005-0000-0000-0000019D0000}"/>
    <cellStyle name="Notas 4 5 2 2 2 5 2" xfId="40179" xr:uid="{00000000-0005-0000-0000-0000029D0000}"/>
    <cellStyle name="Notas 4 5 2 2 2 5 3" xfId="40180" xr:uid="{00000000-0005-0000-0000-0000039D0000}"/>
    <cellStyle name="Notas 4 5 2 2 2 5 4" xfId="40181" xr:uid="{00000000-0005-0000-0000-0000049D0000}"/>
    <cellStyle name="Notas 4 5 2 2 2 5 5" xfId="40182" xr:uid="{00000000-0005-0000-0000-0000059D0000}"/>
    <cellStyle name="Notas 4 5 2 2 2 5 6" xfId="40183" xr:uid="{00000000-0005-0000-0000-0000069D0000}"/>
    <cellStyle name="Notas 4 5 2 2 2 6" xfId="40184" xr:uid="{00000000-0005-0000-0000-0000079D0000}"/>
    <cellStyle name="Notas 4 5 2 2 2 6 2" xfId="40185" xr:uid="{00000000-0005-0000-0000-0000089D0000}"/>
    <cellStyle name="Notas 4 5 2 2 2 6 3" xfId="40186" xr:uid="{00000000-0005-0000-0000-0000099D0000}"/>
    <cellStyle name="Notas 4 5 2 2 2 6 4" xfId="40187" xr:uid="{00000000-0005-0000-0000-00000A9D0000}"/>
    <cellStyle name="Notas 4 5 2 2 2 6 5" xfId="40188" xr:uid="{00000000-0005-0000-0000-00000B9D0000}"/>
    <cellStyle name="Notas 4 5 2 2 2 6 6" xfId="40189" xr:uid="{00000000-0005-0000-0000-00000C9D0000}"/>
    <cellStyle name="Notas 4 5 2 2 2 7" xfId="40190" xr:uid="{00000000-0005-0000-0000-00000D9D0000}"/>
    <cellStyle name="Notas 4 5 2 2 2 7 2" xfId="40191" xr:uid="{00000000-0005-0000-0000-00000E9D0000}"/>
    <cellStyle name="Notas 4 5 2 2 2 7 3" xfId="40192" xr:uid="{00000000-0005-0000-0000-00000F9D0000}"/>
    <cellStyle name="Notas 4 5 2 2 2 7 4" xfId="40193" xr:uid="{00000000-0005-0000-0000-0000109D0000}"/>
    <cellStyle name="Notas 4 5 2 2 2 7 5" xfId="40194" xr:uid="{00000000-0005-0000-0000-0000119D0000}"/>
    <cellStyle name="Notas 4 5 2 2 2 7 6" xfId="40195" xr:uid="{00000000-0005-0000-0000-0000129D0000}"/>
    <cellStyle name="Notas 4 5 2 2 2 8" xfId="40196" xr:uid="{00000000-0005-0000-0000-0000139D0000}"/>
    <cellStyle name="Notas 4 5 2 2 2 8 2" xfId="40197" xr:uid="{00000000-0005-0000-0000-0000149D0000}"/>
    <cellStyle name="Notas 4 5 2 2 2 8 3" xfId="40198" xr:uid="{00000000-0005-0000-0000-0000159D0000}"/>
    <cellStyle name="Notas 4 5 2 2 2 8 4" xfId="40199" xr:uid="{00000000-0005-0000-0000-0000169D0000}"/>
    <cellStyle name="Notas 4 5 2 2 2 8 5" xfId="40200" xr:uid="{00000000-0005-0000-0000-0000179D0000}"/>
    <cellStyle name="Notas 4 5 2 2 2 8 6" xfId="40201" xr:uid="{00000000-0005-0000-0000-0000189D0000}"/>
    <cellStyle name="Notas 4 5 2 2 2 9" xfId="40202" xr:uid="{00000000-0005-0000-0000-0000199D0000}"/>
    <cellStyle name="Notas 4 5 2 2 2 9 2" xfId="40203" xr:uid="{00000000-0005-0000-0000-00001A9D0000}"/>
    <cellStyle name="Notas 4 5 2 2 2 9 3" xfId="40204" xr:uid="{00000000-0005-0000-0000-00001B9D0000}"/>
    <cellStyle name="Notas 4 5 2 2 2 9 4" xfId="40205" xr:uid="{00000000-0005-0000-0000-00001C9D0000}"/>
    <cellStyle name="Notas 4 5 2 2 2 9 5" xfId="40206" xr:uid="{00000000-0005-0000-0000-00001D9D0000}"/>
    <cellStyle name="Notas 4 5 2 2 2 9 6" xfId="40207" xr:uid="{00000000-0005-0000-0000-00001E9D0000}"/>
    <cellStyle name="Notas 4 5 2 2 20" xfId="40208" xr:uid="{00000000-0005-0000-0000-00001F9D0000}"/>
    <cellStyle name="Notas 4 5 2 2 3" xfId="40209" xr:uid="{00000000-0005-0000-0000-0000209D0000}"/>
    <cellStyle name="Notas 4 5 2 2 3 10" xfId="40210" xr:uid="{00000000-0005-0000-0000-0000219D0000}"/>
    <cellStyle name="Notas 4 5 2 2 3 11" xfId="40211" xr:uid="{00000000-0005-0000-0000-0000229D0000}"/>
    <cellStyle name="Notas 4 5 2 2 3 12" xfId="40212" xr:uid="{00000000-0005-0000-0000-0000239D0000}"/>
    <cellStyle name="Notas 4 5 2 2 3 13" xfId="40213" xr:uid="{00000000-0005-0000-0000-0000249D0000}"/>
    <cellStyle name="Notas 4 5 2 2 3 2" xfId="40214" xr:uid="{00000000-0005-0000-0000-0000259D0000}"/>
    <cellStyle name="Notas 4 5 2 2 3 2 2" xfId="40215" xr:uid="{00000000-0005-0000-0000-0000269D0000}"/>
    <cellStyle name="Notas 4 5 2 2 3 2 3" xfId="40216" xr:uid="{00000000-0005-0000-0000-0000279D0000}"/>
    <cellStyle name="Notas 4 5 2 2 3 2 4" xfId="40217" xr:uid="{00000000-0005-0000-0000-0000289D0000}"/>
    <cellStyle name="Notas 4 5 2 2 3 2 5" xfId="40218" xr:uid="{00000000-0005-0000-0000-0000299D0000}"/>
    <cellStyle name="Notas 4 5 2 2 3 2 6" xfId="40219" xr:uid="{00000000-0005-0000-0000-00002A9D0000}"/>
    <cellStyle name="Notas 4 5 2 2 3 3" xfId="40220" xr:uid="{00000000-0005-0000-0000-00002B9D0000}"/>
    <cellStyle name="Notas 4 5 2 2 3 3 2" xfId="40221" xr:uid="{00000000-0005-0000-0000-00002C9D0000}"/>
    <cellStyle name="Notas 4 5 2 2 3 3 3" xfId="40222" xr:uid="{00000000-0005-0000-0000-00002D9D0000}"/>
    <cellStyle name="Notas 4 5 2 2 3 3 4" xfId="40223" xr:uid="{00000000-0005-0000-0000-00002E9D0000}"/>
    <cellStyle name="Notas 4 5 2 2 3 3 5" xfId="40224" xr:uid="{00000000-0005-0000-0000-00002F9D0000}"/>
    <cellStyle name="Notas 4 5 2 2 3 3 6" xfId="40225" xr:uid="{00000000-0005-0000-0000-0000309D0000}"/>
    <cellStyle name="Notas 4 5 2 2 3 4" xfId="40226" xr:uid="{00000000-0005-0000-0000-0000319D0000}"/>
    <cellStyle name="Notas 4 5 2 2 3 4 2" xfId="40227" xr:uid="{00000000-0005-0000-0000-0000329D0000}"/>
    <cellStyle name="Notas 4 5 2 2 3 4 3" xfId="40228" xr:uid="{00000000-0005-0000-0000-0000339D0000}"/>
    <cellStyle name="Notas 4 5 2 2 3 4 4" xfId="40229" xr:uid="{00000000-0005-0000-0000-0000349D0000}"/>
    <cellStyle name="Notas 4 5 2 2 3 4 5" xfId="40230" xr:uid="{00000000-0005-0000-0000-0000359D0000}"/>
    <cellStyle name="Notas 4 5 2 2 3 4 6" xfId="40231" xr:uid="{00000000-0005-0000-0000-0000369D0000}"/>
    <cellStyle name="Notas 4 5 2 2 3 5" xfId="40232" xr:uid="{00000000-0005-0000-0000-0000379D0000}"/>
    <cellStyle name="Notas 4 5 2 2 3 5 2" xfId="40233" xr:uid="{00000000-0005-0000-0000-0000389D0000}"/>
    <cellStyle name="Notas 4 5 2 2 3 5 3" xfId="40234" xr:uid="{00000000-0005-0000-0000-0000399D0000}"/>
    <cellStyle name="Notas 4 5 2 2 3 5 4" xfId="40235" xr:uid="{00000000-0005-0000-0000-00003A9D0000}"/>
    <cellStyle name="Notas 4 5 2 2 3 5 5" xfId="40236" xr:uid="{00000000-0005-0000-0000-00003B9D0000}"/>
    <cellStyle name="Notas 4 5 2 2 3 5 6" xfId="40237" xr:uid="{00000000-0005-0000-0000-00003C9D0000}"/>
    <cellStyle name="Notas 4 5 2 2 3 6" xfId="40238" xr:uid="{00000000-0005-0000-0000-00003D9D0000}"/>
    <cellStyle name="Notas 4 5 2 2 3 6 2" xfId="40239" xr:uid="{00000000-0005-0000-0000-00003E9D0000}"/>
    <cellStyle name="Notas 4 5 2 2 3 6 3" xfId="40240" xr:uid="{00000000-0005-0000-0000-00003F9D0000}"/>
    <cellStyle name="Notas 4 5 2 2 3 6 4" xfId="40241" xr:uid="{00000000-0005-0000-0000-0000409D0000}"/>
    <cellStyle name="Notas 4 5 2 2 3 6 5" xfId="40242" xr:uid="{00000000-0005-0000-0000-0000419D0000}"/>
    <cellStyle name="Notas 4 5 2 2 3 6 6" xfId="40243" xr:uid="{00000000-0005-0000-0000-0000429D0000}"/>
    <cellStyle name="Notas 4 5 2 2 3 7" xfId="40244" xr:uid="{00000000-0005-0000-0000-0000439D0000}"/>
    <cellStyle name="Notas 4 5 2 2 3 7 2" xfId="40245" xr:uid="{00000000-0005-0000-0000-0000449D0000}"/>
    <cellStyle name="Notas 4 5 2 2 3 7 3" xfId="40246" xr:uid="{00000000-0005-0000-0000-0000459D0000}"/>
    <cellStyle name="Notas 4 5 2 2 3 7 4" xfId="40247" xr:uid="{00000000-0005-0000-0000-0000469D0000}"/>
    <cellStyle name="Notas 4 5 2 2 3 7 5" xfId="40248" xr:uid="{00000000-0005-0000-0000-0000479D0000}"/>
    <cellStyle name="Notas 4 5 2 2 3 7 6" xfId="40249" xr:uid="{00000000-0005-0000-0000-0000489D0000}"/>
    <cellStyle name="Notas 4 5 2 2 3 8" xfId="40250" xr:uid="{00000000-0005-0000-0000-0000499D0000}"/>
    <cellStyle name="Notas 4 5 2 2 3 8 2" xfId="40251" xr:uid="{00000000-0005-0000-0000-00004A9D0000}"/>
    <cellStyle name="Notas 4 5 2 2 3 8 3" xfId="40252" xr:uid="{00000000-0005-0000-0000-00004B9D0000}"/>
    <cellStyle name="Notas 4 5 2 2 3 8 4" xfId="40253" xr:uid="{00000000-0005-0000-0000-00004C9D0000}"/>
    <cellStyle name="Notas 4 5 2 2 3 8 5" xfId="40254" xr:uid="{00000000-0005-0000-0000-00004D9D0000}"/>
    <cellStyle name="Notas 4 5 2 2 3 8 6" xfId="40255" xr:uid="{00000000-0005-0000-0000-00004E9D0000}"/>
    <cellStyle name="Notas 4 5 2 2 3 9" xfId="40256" xr:uid="{00000000-0005-0000-0000-00004F9D0000}"/>
    <cellStyle name="Notas 4 5 2 2 4" xfId="40257" xr:uid="{00000000-0005-0000-0000-0000509D0000}"/>
    <cellStyle name="Notas 4 5 2 2 4 10" xfId="40258" xr:uid="{00000000-0005-0000-0000-0000519D0000}"/>
    <cellStyle name="Notas 4 5 2 2 4 11" xfId="40259" xr:uid="{00000000-0005-0000-0000-0000529D0000}"/>
    <cellStyle name="Notas 4 5 2 2 4 12" xfId="40260" xr:uid="{00000000-0005-0000-0000-0000539D0000}"/>
    <cellStyle name="Notas 4 5 2 2 4 13" xfId="40261" xr:uid="{00000000-0005-0000-0000-0000549D0000}"/>
    <cellStyle name="Notas 4 5 2 2 4 2" xfId="40262" xr:uid="{00000000-0005-0000-0000-0000559D0000}"/>
    <cellStyle name="Notas 4 5 2 2 4 2 2" xfId="40263" xr:uid="{00000000-0005-0000-0000-0000569D0000}"/>
    <cellStyle name="Notas 4 5 2 2 4 2 3" xfId="40264" xr:uid="{00000000-0005-0000-0000-0000579D0000}"/>
    <cellStyle name="Notas 4 5 2 2 4 2 4" xfId="40265" xr:uid="{00000000-0005-0000-0000-0000589D0000}"/>
    <cellStyle name="Notas 4 5 2 2 4 2 5" xfId="40266" xr:uid="{00000000-0005-0000-0000-0000599D0000}"/>
    <cellStyle name="Notas 4 5 2 2 4 2 6" xfId="40267" xr:uid="{00000000-0005-0000-0000-00005A9D0000}"/>
    <cellStyle name="Notas 4 5 2 2 4 3" xfId="40268" xr:uid="{00000000-0005-0000-0000-00005B9D0000}"/>
    <cellStyle name="Notas 4 5 2 2 4 3 2" xfId="40269" xr:uid="{00000000-0005-0000-0000-00005C9D0000}"/>
    <cellStyle name="Notas 4 5 2 2 4 3 3" xfId="40270" xr:uid="{00000000-0005-0000-0000-00005D9D0000}"/>
    <cellStyle name="Notas 4 5 2 2 4 3 4" xfId="40271" xr:uid="{00000000-0005-0000-0000-00005E9D0000}"/>
    <cellStyle name="Notas 4 5 2 2 4 3 5" xfId="40272" xr:uid="{00000000-0005-0000-0000-00005F9D0000}"/>
    <cellStyle name="Notas 4 5 2 2 4 3 6" xfId="40273" xr:uid="{00000000-0005-0000-0000-0000609D0000}"/>
    <cellStyle name="Notas 4 5 2 2 4 4" xfId="40274" xr:uid="{00000000-0005-0000-0000-0000619D0000}"/>
    <cellStyle name="Notas 4 5 2 2 4 4 2" xfId="40275" xr:uid="{00000000-0005-0000-0000-0000629D0000}"/>
    <cellStyle name="Notas 4 5 2 2 4 4 3" xfId="40276" xr:uid="{00000000-0005-0000-0000-0000639D0000}"/>
    <cellStyle name="Notas 4 5 2 2 4 4 4" xfId="40277" xr:uid="{00000000-0005-0000-0000-0000649D0000}"/>
    <cellStyle name="Notas 4 5 2 2 4 4 5" xfId="40278" xr:uid="{00000000-0005-0000-0000-0000659D0000}"/>
    <cellStyle name="Notas 4 5 2 2 4 4 6" xfId="40279" xr:uid="{00000000-0005-0000-0000-0000669D0000}"/>
    <cellStyle name="Notas 4 5 2 2 4 5" xfId="40280" xr:uid="{00000000-0005-0000-0000-0000679D0000}"/>
    <cellStyle name="Notas 4 5 2 2 4 5 2" xfId="40281" xr:uid="{00000000-0005-0000-0000-0000689D0000}"/>
    <cellStyle name="Notas 4 5 2 2 4 5 3" xfId="40282" xr:uid="{00000000-0005-0000-0000-0000699D0000}"/>
    <cellStyle name="Notas 4 5 2 2 4 5 4" xfId="40283" xr:uid="{00000000-0005-0000-0000-00006A9D0000}"/>
    <cellStyle name="Notas 4 5 2 2 4 5 5" xfId="40284" xr:uid="{00000000-0005-0000-0000-00006B9D0000}"/>
    <cellStyle name="Notas 4 5 2 2 4 5 6" xfId="40285" xr:uid="{00000000-0005-0000-0000-00006C9D0000}"/>
    <cellStyle name="Notas 4 5 2 2 4 6" xfId="40286" xr:uid="{00000000-0005-0000-0000-00006D9D0000}"/>
    <cellStyle name="Notas 4 5 2 2 4 6 2" xfId="40287" xr:uid="{00000000-0005-0000-0000-00006E9D0000}"/>
    <cellStyle name="Notas 4 5 2 2 4 6 3" xfId="40288" xr:uid="{00000000-0005-0000-0000-00006F9D0000}"/>
    <cellStyle name="Notas 4 5 2 2 4 6 4" xfId="40289" xr:uid="{00000000-0005-0000-0000-0000709D0000}"/>
    <cellStyle name="Notas 4 5 2 2 4 6 5" xfId="40290" xr:uid="{00000000-0005-0000-0000-0000719D0000}"/>
    <cellStyle name="Notas 4 5 2 2 4 6 6" xfId="40291" xr:uid="{00000000-0005-0000-0000-0000729D0000}"/>
    <cellStyle name="Notas 4 5 2 2 4 7" xfId="40292" xr:uid="{00000000-0005-0000-0000-0000739D0000}"/>
    <cellStyle name="Notas 4 5 2 2 4 7 2" xfId="40293" xr:uid="{00000000-0005-0000-0000-0000749D0000}"/>
    <cellStyle name="Notas 4 5 2 2 4 7 3" xfId="40294" xr:uid="{00000000-0005-0000-0000-0000759D0000}"/>
    <cellStyle name="Notas 4 5 2 2 4 7 4" xfId="40295" xr:uid="{00000000-0005-0000-0000-0000769D0000}"/>
    <cellStyle name="Notas 4 5 2 2 4 7 5" xfId="40296" xr:uid="{00000000-0005-0000-0000-0000779D0000}"/>
    <cellStyle name="Notas 4 5 2 2 4 7 6" xfId="40297" xr:uid="{00000000-0005-0000-0000-0000789D0000}"/>
    <cellStyle name="Notas 4 5 2 2 4 8" xfId="40298" xr:uid="{00000000-0005-0000-0000-0000799D0000}"/>
    <cellStyle name="Notas 4 5 2 2 4 8 2" xfId="40299" xr:uid="{00000000-0005-0000-0000-00007A9D0000}"/>
    <cellStyle name="Notas 4 5 2 2 4 8 3" xfId="40300" xr:uid="{00000000-0005-0000-0000-00007B9D0000}"/>
    <cellStyle name="Notas 4 5 2 2 4 8 4" xfId="40301" xr:uid="{00000000-0005-0000-0000-00007C9D0000}"/>
    <cellStyle name="Notas 4 5 2 2 4 8 5" xfId="40302" xr:uid="{00000000-0005-0000-0000-00007D9D0000}"/>
    <cellStyle name="Notas 4 5 2 2 4 8 6" xfId="40303" xr:uid="{00000000-0005-0000-0000-00007E9D0000}"/>
    <cellStyle name="Notas 4 5 2 2 4 9" xfId="40304" xr:uid="{00000000-0005-0000-0000-00007F9D0000}"/>
    <cellStyle name="Notas 4 5 2 2 5" xfId="40305" xr:uid="{00000000-0005-0000-0000-0000809D0000}"/>
    <cellStyle name="Notas 4 5 2 2 5 10" xfId="40306" xr:uid="{00000000-0005-0000-0000-0000819D0000}"/>
    <cellStyle name="Notas 4 5 2 2 5 11" xfId="40307" xr:uid="{00000000-0005-0000-0000-0000829D0000}"/>
    <cellStyle name="Notas 4 5 2 2 5 12" xfId="40308" xr:uid="{00000000-0005-0000-0000-0000839D0000}"/>
    <cellStyle name="Notas 4 5 2 2 5 13" xfId="40309" xr:uid="{00000000-0005-0000-0000-0000849D0000}"/>
    <cellStyle name="Notas 4 5 2 2 5 2" xfId="40310" xr:uid="{00000000-0005-0000-0000-0000859D0000}"/>
    <cellStyle name="Notas 4 5 2 2 5 2 2" xfId="40311" xr:uid="{00000000-0005-0000-0000-0000869D0000}"/>
    <cellStyle name="Notas 4 5 2 2 5 2 3" xfId="40312" xr:uid="{00000000-0005-0000-0000-0000879D0000}"/>
    <cellStyle name="Notas 4 5 2 2 5 2 4" xfId="40313" xr:uid="{00000000-0005-0000-0000-0000889D0000}"/>
    <cellStyle name="Notas 4 5 2 2 5 2 5" xfId="40314" xr:uid="{00000000-0005-0000-0000-0000899D0000}"/>
    <cellStyle name="Notas 4 5 2 2 5 2 6" xfId="40315" xr:uid="{00000000-0005-0000-0000-00008A9D0000}"/>
    <cellStyle name="Notas 4 5 2 2 5 3" xfId="40316" xr:uid="{00000000-0005-0000-0000-00008B9D0000}"/>
    <cellStyle name="Notas 4 5 2 2 5 3 2" xfId="40317" xr:uid="{00000000-0005-0000-0000-00008C9D0000}"/>
    <cellStyle name="Notas 4 5 2 2 5 3 3" xfId="40318" xr:uid="{00000000-0005-0000-0000-00008D9D0000}"/>
    <cellStyle name="Notas 4 5 2 2 5 3 4" xfId="40319" xr:uid="{00000000-0005-0000-0000-00008E9D0000}"/>
    <cellStyle name="Notas 4 5 2 2 5 3 5" xfId="40320" xr:uid="{00000000-0005-0000-0000-00008F9D0000}"/>
    <cellStyle name="Notas 4 5 2 2 5 3 6" xfId="40321" xr:uid="{00000000-0005-0000-0000-0000909D0000}"/>
    <cellStyle name="Notas 4 5 2 2 5 4" xfId="40322" xr:uid="{00000000-0005-0000-0000-0000919D0000}"/>
    <cellStyle name="Notas 4 5 2 2 5 4 2" xfId="40323" xr:uid="{00000000-0005-0000-0000-0000929D0000}"/>
    <cellStyle name="Notas 4 5 2 2 5 4 3" xfId="40324" xr:uid="{00000000-0005-0000-0000-0000939D0000}"/>
    <cellStyle name="Notas 4 5 2 2 5 4 4" xfId="40325" xr:uid="{00000000-0005-0000-0000-0000949D0000}"/>
    <cellStyle name="Notas 4 5 2 2 5 4 5" xfId="40326" xr:uid="{00000000-0005-0000-0000-0000959D0000}"/>
    <cellStyle name="Notas 4 5 2 2 5 4 6" xfId="40327" xr:uid="{00000000-0005-0000-0000-0000969D0000}"/>
    <cellStyle name="Notas 4 5 2 2 5 5" xfId="40328" xr:uid="{00000000-0005-0000-0000-0000979D0000}"/>
    <cellStyle name="Notas 4 5 2 2 5 5 2" xfId="40329" xr:uid="{00000000-0005-0000-0000-0000989D0000}"/>
    <cellStyle name="Notas 4 5 2 2 5 5 3" xfId="40330" xr:uid="{00000000-0005-0000-0000-0000999D0000}"/>
    <cellStyle name="Notas 4 5 2 2 5 5 4" xfId="40331" xr:uid="{00000000-0005-0000-0000-00009A9D0000}"/>
    <cellStyle name="Notas 4 5 2 2 5 5 5" xfId="40332" xr:uid="{00000000-0005-0000-0000-00009B9D0000}"/>
    <cellStyle name="Notas 4 5 2 2 5 5 6" xfId="40333" xr:uid="{00000000-0005-0000-0000-00009C9D0000}"/>
    <cellStyle name="Notas 4 5 2 2 5 6" xfId="40334" xr:uid="{00000000-0005-0000-0000-00009D9D0000}"/>
    <cellStyle name="Notas 4 5 2 2 5 6 2" xfId="40335" xr:uid="{00000000-0005-0000-0000-00009E9D0000}"/>
    <cellStyle name="Notas 4 5 2 2 5 6 3" xfId="40336" xr:uid="{00000000-0005-0000-0000-00009F9D0000}"/>
    <cellStyle name="Notas 4 5 2 2 5 6 4" xfId="40337" xr:uid="{00000000-0005-0000-0000-0000A09D0000}"/>
    <cellStyle name="Notas 4 5 2 2 5 6 5" xfId="40338" xr:uid="{00000000-0005-0000-0000-0000A19D0000}"/>
    <cellStyle name="Notas 4 5 2 2 5 6 6" xfId="40339" xr:uid="{00000000-0005-0000-0000-0000A29D0000}"/>
    <cellStyle name="Notas 4 5 2 2 5 7" xfId="40340" xr:uid="{00000000-0005-0000-0000-0000A39D0000}"/>
    <cellStyle name="Notas 4 5 2 2 5 7 2" xfId="40341" xr:uid="{00000000-0005-0000-0000-0000A49D0000}"/>
    <cellStyle name="Notas 4 5 2 2 5 7 3" xfId="40342" xr:uid="{00000000-0005-0000-0000-0000A59D0000}"/>
    <cellStyle name="Notas 4 5 2 2 5 7 4" xfId="40343" xr:uid="{00000000-0005-0000-0000-0000A69D0000}"/>
    <cellStyle name="Notas 4 5 2 2 5 7 5" xfId="40344" xr:uid="{00000000-0005-0000-0000-0000A79D0000}"/>
    <cellStyle name="Notas 4 5 2 2 5 7 6" xfId="40345" xr:uid="{00000000-0005-0000-0000-0000A89D0000}"/>
    <cellStyle name="Notas 4 5 2 2 5 8" xfId="40346" xr:uid="{00000000-0005-0000-0000-0000A99D0000}"/>
    <cellStyle name="Notas 4 5 2 2 5 8 2" xfId="40347" xr:uid="{00000000-0005-0000-0000-0000AA9D0000}"/>
    <cellStyle name="Notas 4 5 2 2 5 8 3" xfId="40348" xr:uid="{00000000-0005-0000-0000-0000AB9D0000}"/>
    <cellStyle name="Notas 4 5 2 2 5 8 4" xfId="40349" xr:uid="{00000000-0005-0000-0000-0000AC9D0000}"/>
    <cellStyle name="Notas 4 5 2 2 5 8 5" xfId="40350" xr:uid="{00000000-0005-0000-0000-0000AD9D0000}"/>
    <cellStyle name="Notas 4 5 2 2 5 8 6" xfId="40351" xr:uid="{00000000-0005-0000-0000-0000AE9D0000}"/>
    <cellStyle name="Notas 4 5 2 2 5 9" xfId="40352" xr:uid="{00000000-0005-0000-0000-0000AF9D0000}"/>
    <cellStyle name="Notas 4 5 2 2 6" xfId="40353" xr:uid="{00000000-0005-0000-0000-0000B09D0000}"/>
    <cellStyle name="Notas 4 5 2 2 6 10" xfId="40354" xr:uid="{00000000-0005-0000-0000-0000B19D0000}"/>
    <cellStyle name="Notas 4 5 2 2 6 11" xfId="40355" xr:uid="{00000000-0005-0000-0000-0000B29D0000}"/>
    <cellStyle name="Notas 4 5 2 2 6 12" xfId="40356" xr:uid="{00000000-0005-0000-0000-0000B39D0000}"/>
    <cellStyle name="Notas 4 5 2 2 6 13" xfId="40357" xr:uid="{00000000-0005-0000-0000-0000B49D0000}"/>
    <cellStyle name="Notas 4 5 2 2 6 2" xfId="40358" xr:uid="{00000000-0005-0000-0000-0000B59D0000}"/>
    <cellStyle name="Notas 4 5 2 2 6 2 2" xfId="40359" xr:uid="{00000000-0005-0000-0000-0000B69D0000}"/>
    <cellStyle name="Notas 4 5 2 2 6 2 3" xfId="40360" xr:uid="{00000000-0005-0000-0000-0000B79D0000}"/>
    <cellStyle name="Notas 4 5 2 2 6 2 4" xfId="40361" xr:uid="{00000000-0005-0000-0000-0000B89D0000}"/>
    <cellStyle name="Notas 4 5 2 2 6 2 5" xfId="40362" xr:uid="{00000000-0005-0000-0000-0000B99D0000}"/>
    <cellStyle name="Notas 4 5 2 2 6 2 6" xfId="40363" xr:uid="{00000000-0005-0000-0000-0000BA9D0000}"/>
    <cellStyle name="Notas 4 5 2 2 6 3" xfId="40364" xr:uid="{00000000-0005-0000-0000-0000BB9D0000}"/>
    <cellStyle name="Notas 4 5 2 2 6 3 2" xfId="40365" xr:uid="{00000000-0005-0000-0000-0000BC9D0000}"/>
    <cellStyle name="Notas 4 5 2 2 6 3 3" xfId="40366" xr:uid="{00000000-0005-0000-0000-0000BD9D0000}"/>
    <cellStyle name="Notas 4 5 2 2 6 3 4" xfId="40367" xr:uid="{00000000-0005-0000-0000-0000BE9D0000}"/>
    <cellStyle name="Notas 4 5 2 2 6 3 5" xfId="40368" xr:uid="{00000000-0005-0000-0000-0000BF9D0000}"/>
    <cellStyle name="Notas 4 5 2 2 6 3 6" xfId="40369" xr:uid="{00000000-0005-0000-0000-0000C09D0000}"/>
    <cellStyle name="Notas 4 5 2 2 6 4" xfId="40370" xr:uid="{00000000-0005-0000-0000-0000C19D0000}"/>
    <cellStyle name="Notas 4 5 2 2 6 4 2" xfId="40371" xr:uid="{00000000-0005-0000-0000-0000C29D0000}"/>
    <cellStyle name="Notas 4 5 2 2 6 4 3" xfId="40372" xr:uid="{00000000-0005-0000-0000-0000C39D0000}"/>
    <cellStyle name="Notas 4 5 2 2 6 4 4" xfId="40373" xr:uid="{00000000-0005-0000-0000-0000C49D0000}"/>
    <cellStyle name="Notas 4 5 2 2 6 4 5" xfId="40374" xr:uid="{00000000-0005-0000-0000-0000C59D0000}"/>
    <cellStyle name="Notas 4 5 2 2 6 4 6" xfId="40375" xr:uid="{00000000-0005-0000-0000-0000C69D0000}"/>
    <cellStyle name="Notas 4 5 2 2 6 5" xfId="40376" xr:uid="{00000000-0005-0000-0000-0000C79D0000}"/>
    <cellStyle name="Notas 4 5 2 2 6 5 2" xfId="40377" xr:uid="{00000000-0005-0000-0000-0000C89D0000}"/>
    <cellStyle name="Notas 4 5 2 2 6 5 3" xfId="40378" xr:uid="{00000000-0005-0000-0000-0000C99D0000}"/>
    <cellStyle name="Notas 4 5 2 2 6 5 4" xfId="40379" xr:uid="{00000000-0005-0000-0000-0000CA9D0000}"/>
    <cellStyle name="Notas 4 5 2 2 6 5 5" xfId="40380" xr:uid="{00000000-0005-0000-0000-0000CB9D0000}"/>
    <cellStyle name="Notas 4 5 2 2 6 5 6" xfId="40381" xr:uid="{00000000-0005-0000-0000-0000CC9D0000}"/>
    <cellStyle name="Notas 4 5 2 2 6 6" xfId="40382" xr:uid="{00000000-0005-0000-0000-0000CD9D0000}"/>
    <cellStyle name="Notas 4 5 2 2 6 6 2" xfId="40383" xr:uid="{00000000-0005-0000-0000-0000CE9D0000}"/>
    <cellStyle name="Notas 4 5 2 2 6 6 3" xfId="40384" xr:uid="{00000000-0005-0000-0000-0000CF9D0000}"/>
    <cellStyle name="Notas 4 5 2 2 6 6 4" xfId="40385" xr:uid="{00000000-0005-0000-0000-0000D09D0000}"/>
    <cellStyle name="Notas 4 5 2 2 6 6 5" xfId="40386" xr:uid="{00000000-0005-0000-0000-0000D19D0000}"/>
    <cellStyle name="Notas 4 5 2 2 6 6 6" xfId="40387" xr:uid="{00000000-0005-0000-0000-0000D29D0000}"/>
    <cellStyle name="Notas 4 5 2 2 6 7" xfId="40388" xr:uid="{00000000-0005-0000-0000-0000D39D0000}"/>
    <cellStyle name="Notas 4 5 2 2 6 7 2" xfId="40389" xr:uid="{00000000-0005-0000-0000-0000D49D0000}"/>
    <cellStyle name="Notas 4 5 2 2 6 7 3" xfId="40390" xr:uid="{00000000-0005-0000-0000-0000D59D0000}"/>
    <cellStyle name="Notas 4 5 2 2 6 7 4" xfId="40391" xr:uid="{00000000-0005-0000-0000-0000D69D0000}"/>
    <cellStyle name="Notas 4 5 2 2 6 7 5" xfId="40392" xr:uid="{00000000-0005-0000-0000-0000D79D0000}"/>
    <cellStyle name="Notas 4 5 2 2 6 7 6" xfId="40393" xr:uid="{00000000-0005-0000-0000-0000D89D0000}"/>
    <cellStyle name="Notas 4 5 2 2 6 8" xfId="40394" xr:uid="{00000000-0005-0000-0000-0000D99D0000}"/>
    <cellStyle name="Notas 4 5 2 2 6 8 2" xfId="40395" xr:uid="{00000000-0005-0000-0000-0000DA9D0000}"/>
    <cellStyle name="Notas 4 5 2 2 6 8 3" xfId="40396" xr:uid="{00000000-0005-0000-0000-0000DB9D0000}"/>
    <cellStyle name="Notas 4 5 2 2 6 8 4" xfId="40397" xr:uid="{00000000-0005-0000-0000-0000DC9D0000}"/>
    <cellStyle name="Notas 4 5 2 2 6 8 5" xfId="40398" xr:uid="{00000000-0005-0000-0000-0000DD9D0000}"/>
    <cellStyle name="Notas 4 5 2 2 6 8 6" xfId="40399" xr:uid="{00000000-0005-0000-0000-0000DE9D0000}"/>
    <cellStyle name="Notas 4 5 2 2 6 9" xfId="40400" xr:uid="{00000000-0005-0000-0000-0000DF9D0000}"/>
    <cellStyle name="Notas 4 5 2 2 7" xfId="40401" xr:uid="{00000000-0005-0000-0000-0000E09D0000}"/>
    <cellStyle name="Notas 4 5 2 2 7 10" xfId="40402" xr:uid="{00000000-0005-0000-0000-0000E19D0000}"/>
    <cellStyle name="Notas 4 5 2 2 7 11" xfId="40403" xr:uid="{00000000-0005-0000-0000-0000E29D0000}"/>
    <cellStyle name="Notas 4 5 2 2 7 12" xfId="40404" xr:uid="{00000000-0005-0000-0000-0000E39D0000}"/>
    <cellStyle name="Notas 4 5 2 2 7 13" xfId="40405" xr:uid="{00000000-0005-0000-0000-0000E49D0000}"/>
    <cellStyle name="Notas 4 5 2 2 7 2" xfId="40406" xr:uid="{00000000-0005-0000-0000-0000E59D0000}"/>
    <cellStyle name="Notas 4 5 2 2 7 2 2" xfId="40407" xr:uid="{00000000-0005-0000-0000-0000E69D0000}"/>
    <cellStyle name="Notas 4 5 2 2 7 2 3" xfId="40408" xr:uid="{00000000-0005-0000-0000-0000E79D0000}"/>
    <cellStyle name="Notas 4 5 2 2 7 2 4" xfId="40409" xr:uid="{00000000-0005-0000-0000-0000E89D0000}"/>
    <cellStyle name="Notas 4 5 2 2 7 2 5" xfId="40410" xr:uid="{00000000-0005-0000-0000-0000E99D0000}"/>
    <cellStyle name="Notas 4 5 2 2 7 2 6" xfId="40411" xr:uid="{00000000-0005-0000-0000-0000EA9D0000}"/>
    <cellStyle name="Notas 4 5 2 2 7 3" xfId="40412" xr:uid="{00000000-0005-0000-0000-0000EB9D0000}"/>
    <cellStyle name="Notas 4 5 2 2 7 3 2" xfId="40413" xr:uid="{00000000-0005-0000-0000-0000EC9D0000}"/>
    <cellStyle name="Notas 4 5 2 2 7 3 3" xfId="40414" xr:uid="{00000000-0005-0000-0000-0000ED9D0000}"/>
    <cellStyle name="Notas 4 5 2 2 7 3 4" xfId="40415" xr:uid="{00000000-0005-0000-0000-0000EE9D0000}"/>
    <cellStyle name="Notas 4 5 2 2 7 3 5" xfId="40416" xr:uid="{00000000-0005-0000-0000-0000EF9D0000}"/>
    <cellStyle name="Notas 4 5 2 2 7 3 6" xfId="40417" xr:uid="{00000000-0005-0000-0000-0000F09D0000}"/>
    <cellStyle name="Notas 4 5 2 2 7 4" xfId="40418" xr:uid="{00000000-0005-0000-0000-0000F19D0000}"/>
    <cellStyle name="Notas 4 5 2 2 7 4 2" xfId="40419" xr:uid="{00000000-0005-0000-0000-0000F29D0000}"/>
    <cellStyle name="Notas 4 5 2 2 7 4 3" xfId="40420" xr:uid="{00000000-0005-0000-0000-0000F39D0000}"/>
    <cellStyle name="Notas 4 5 2 2 7 4 4" xfId="40421" xr:uid="{00000000-0005-0000-0000-0000F49D0000}"/>
    <cellStyle name="Notas 4 5 2 2 7 4 5" xfId="40422" xr:uid="{00000000-0005-0000-0000-0000F59D0000}"/>
    <cellStyle name="Notas 4 5 2 2 7 4 6" xfId="40423" xr:uid="{00000000-0005-0000-0000-0000F69D0000}"/>
    <cellStyle name="Notas 4 5 2 2 7 5" xfId="40424" xr:uid="{00000000-0005-0000-0000-0000F79D0000}"/>
    <cellStyle name="Notas 4 5 2 2 7 5 2" xfId="40425" xr:uid="{00000000-0005-0000-0000-0000F89D0000}"/>
    <cellStyle name="Notas 4 5 2 2 7 5 3" xfId="40426" xr:uid="{00000000-0005-0000-0000-0000F99D0000}"/>
    <cellStyle name="Notas 4 5 2 2 7 5 4" xfId="40427" xr:uid="{00000000-0005-0000-0000-0000FA9D0000}"/>
    <cellStyle name="Notas 4 5 2 2 7 5 5" xfId="40428" xr:uid="{00000000-0005-0000-0000-0000FB9D0000}"/>
    <cellStyle name="Notas 4 5 2 2 7 5 6" xfId="40429" xr:uid="{00000000-0005-0000-0000-0000FC9D0000}"/>
    <cellStyle name="Notas 4 5 2 2 7 6" xfId="40430" xr:uid="{00000000-0005-0000-0000-0000FD9D0000}"/>
    <cellStyle name="Notas 4 5 2 2 7 6 2" xfId="40431" xr:uid="{00000000-0005-0000-0000-0000FE9D0000}"/>
    <cellStyle name="Notas 4 5 2 2 7 6 3" xfId="40432" xr:uid="{00000000-0005-0000-0000-0000FF9D0000}"/>
    <cellStyle name="Notas 4 5 2 2 7 6 4" xfId="40433" xr:uid="{00000000-0005-0000-0000-0000009E0000}"/>
    <cellStyle name="Notas 4 5 2 2 7 6 5" xfId="40434" xr:uid="{00000000-0005-0000-0000-0000019E0000}"/>
    <cellStyle name="Notas 4 5 2 2 7 6 6" xfId="40435" xr:uid="{00000000-0005-0000-0000-0000029E0000}"/>
    <cellStyle name="Notas 4 5 2 2 7 7" xfId="40436" xr:uid="{00000000-0005-0000-0000-0000039E0000}"/>
    <cellStyle name="Notas 4 5 2 2 7 7 2" xfId="40437" xr:uid="{00000000-0005-0000-0000-0000049E0000}"/>
    <cellStyle name="Notas 4 5 2 2 7 7 3" xfId="40438" xr:uid="{00000000-0005-0000-0000-0000059E0000}"/>
    <cellStyle name="Notas 4 5 2 2 7 7 4" xfId="40439" xr:uid="{00000000-0005-0000-0000-0000069E0000}"/>
    <cellStyle name="Notas 4 5 2 2 7 7 5" xfId="40440" xr:uid="{00000000-0005-0000-0000-0000079E0000}"/>
    <cellStyle name="Notas 4 5 2 2 7 7 6" xfId="40441" xr:uid="{00000000-0005-0000-0000-0000089E0000}"/>
    <cellStyle name="Notas 4 5 2 2 7 8" xfId="40442" xr:uid="{00000000-0005-0000-0000-0000099E0000}"/>
    <cellStyle name="Notas 4 5 2 2 7 8 2" xfId="40443" xr:uid="{00000000-0005-0000-0000-00000A9E0000}"/>
    <cellStyle name="Notas 4 5 2 2 7 8 3" xfId="40444" xr:uid="{00000000-0005-0000-0000-00000B9E0000}"/>
    <cellStyle name="Notas 4 5 2 2 7 8 4" xfId="40445" xr:uid="{00000000-0005-0000-0000-00000C9E0000}"/>
    <cellStyle name="Notas 4 5 2 2 7 8 5" xfId="40446" xr:uid="{00000000-0005-0000-0000-00000D9E0000}"/>
    <cellStyle name="Notas 4 5 2 2 7 8 6" xfId="40447" xr:uid="{00000000-0005-0000-0000-00000E9E0000}"/>
    <cellStyle name="Notas 4 5 2 2 7 9" xfId="40448" xr:uid="{00000000-0005-0000-0000-00000F9E0000}"/>
    <cellStyle name="Notas 4 5 2 2 8" xfId="40449" xr:uid="{00000000-0005-0000-0000-0000109E0000}"/>
    <cellStyle name="Notas 4 5 2 2 8 2" xfId="40450" xr:uid="{00000000-0005-0000-0000-0000119E0000}"/>
    <cellStyle name="Notas 4 5 2 2 8 3" xfId="40451" xr:uid="{00000000-0005-0000-0000-0000129E0000}"/>
    <cellStyle name="Notas 4 5 2 2 8 4" xfId="40452" xr:uid="{00000000-0005-0000-0000-0000139E0000}"/>
    <cellStyle name="Notas 4 5 2 2 8 5" xfId="40453" xr:uid="{00000000-0005-0000-0000-0000149E0000}"/>
    <cellStyle name="Notas 4 5 2 2 8 6" xfId="40454" xr:uid="{00000000-0005-0000-0000-0000159E0000}"/>
    <cellStyle name="Notas 4 5 2 2 9" xfId="40455" xr:uid="{00000000-0005-0000-0000-0000169E0000}"/>
    <cellStyle name="Notas 4 5 2 2 9 2" xfId="40456" xr:uid="{00000000-0005-0000-0000-0000179E0000}"/>
    <cellStyle name="Notas 4 5 2 2 9 3" xfId="40457" xr:uid="{00000000-0005-0000-0000-0000189E0000}"/>
    <cellStyle name="Notas 4 5 2 2 9 4" xfId="40458" xr:uid="{00000000-0005-0000-0000-0000199E0000}"/>
    <cellStyle name="Notas 4 5 2 2 9 5" xfId="40459" xr:uid="{00000000-0005-0000-0000-00001A9E0000}"/>
    <cellStyle name="Notas 4 5 2 2 9 6" xfId="40460" xr:uid="{00000000-0005-0000-0000-00001B9E0000}"/>
    <cellStyle name="Notas 4 5 2 20" xfId="40461" xr:uid="{00000000-0005-0000-0000-00001C9E0000}"/>
    <cellStyle name="Notas 4 5 2 21" xfId="40462" xr:uid="{00000000-0005-0000-0000-00001D9E0000}"/>
    <cellStyle name="Notas 4 5 2 3" xfId="40463" xr:uid="{00000000-0005-0000-0000-00001E9E0000}"/>
    <cellStyle name="Notas 4 5 2 3 10" xfId="40464" xr:uid="{00000000-0005-0000-0000-00001F9E0000}"/>
    <cellStyle name="Notas 4 5 2 3 11" xfId="40465" xr:uid="{00000000-0005-0000-0000-0000209E0000}"/>
    <cellStyle name="Notas 4 5 2 3 12" xfId="40466" xr:uid="{00000000-0005-0000-0000-0000219E0000}"/>
    <cellStyle name="Notas 4 5 2 3 13" xfId="40467" xr:uid="{00000000-0005-0000-0000-0000229E0000}"/>
    <cellStyle name="Notas 4 5 2 3 14" xfId="40468" xr:uid="{00000000-0005-0000-0000-0000239E0000}"/>
    <cellStyle name="Notas 4 5 2 3 2" xfId="40469" xr:uid="{00000000-0005-0000-0000-0000249E0000}"/>
    <cellStyle name="Notas 4 5 2 3 2 10" xfId="40470" xr:uid="{00000000-0005-0000-0000-0000259E0000}"/>
    <cellStyle name="Notas 4 5 2 3 2 11" xfId="40471" xr:uid="{00000000-0005-0000-0000-0000269E0000}"/>
    <cellStyle name="Notas 4 5 2 3 2 12" xfId="40472" xr:uid="{00000000-0005-0000-0000-0000279E0000}"/>
    <cellStyle name="Notas 4 5 2 3 2 13" xfId="40473" xr:uid="{00000000-0005-0000-0000-0000289E0000}"/>
    <cellStyle name="Notas 4 5 2 3 2 2" xfId="40474" xr:uid="{00000000-0005-0000-0000-0000299E0000}"/>
    <cellStyle name="Notas 4 5 2 3 2 2 2" xfId="40475" xr:uid="{00000000-0005-0000-0000-00002A9E0000}"/>
    <cellStyle name="Notas 4 5 2 3 2 2 3" xfId="40476" xr:uid="{00000000-0005-0000-0000-00002B9E0000}"/>
    <cellStyle name="Notas 4 5 2 3 2 2 4" xfId="40477" xr:uid="{00000000-0005-0000-0000-00002C9E0000}"/>
    <cellStyle name="Notas 4 5 2 3 2 2 5" xfId="40478" xr:uid="{00000000-0005-0000-0000-00002D9E0000}"/>
    <cellStyle name="Notas 4 5 2 3 2 2 6" xfId="40479" xr:uid="{00000000-0005-0000-0000-00002E9E0000}"/>
    <cellStyle name="Notas 4 5 2 3 2 3" xfId="40480" xr:uid="{00000000-0005-0000-0000-00002F9E0000}"/>
    <cellStyle name="Notas 4 5 2 3 2 3 2" xfId="40481" xr:uid="{00000000-0005-0000-0000-0000309E0000}"/>
    <cellStyle name="Notas 4 5 2 3 2 3 3" xfId="40482" xr:uid="{00000000-0005-0000-0000-0000319E0000}"/>
    <cellStyle name="Notas 4 5 2 3 2 3 4" xfId="40483" xr:uid="{00000000-0005-0000-0000-0000329E0000}"/>
    <cellStyle name="Notas 4 5 2 3 2 3 5" xfId="40484" xr:uid="{00000000-0005-0000-0000-0000339E0000}"/>
    <cellStyle name="Notas 4 5 2 3 2 3 6" xfId="40485" xr:uid="{00000000-0005-0000-0000-0000349E0000}"/>
    <cellStyle name="Notas 4 5 2 3 2 4" xfId="40486" xr:uid="{00000000-0005-0000-0000-0000359E0000}"/>
    <cellStyle name="Notas 4 5 2 3 2 4 2" xfId="40487" xr:uid="{00000000-0005-0000-0000-0000369E0000}"/>
    <cellStyle name="Notas 4 5 2 3 2 4 3" xfId="40488" xr:uid="{00000000-0005-0000-0000-0000379E0000}"/>
    <cellStyle name="Notas 4 5 2 3 2 4 4" xfId="40489" xr:uid="{00000000-0005-0000-0000-0000389E0000}"/>
    <cellStyle name="Notas 4 5 2 3 2 4 5" xfId="40490" xr:uid="{00000000-0005-0000-0000-0000399E0000}"/>
    <cellStyle name="Notas 4 5 2 3 2 4 6" xfId="40491" xr:uid="{00000000-0005-0000-0000-00003A9E0000}"/>
    <cellStyle name="Notas 4 5 2 3 2 5" xfId="40492" xr:uid="{00000000-0005-0000-0000-00003B9E0000}"/>
    <cellStyle name="Notas 4 5 2 3 2 5 2" xfId="40493" xr:uid="{00000000-0005-0000-0000-00003C9E0000}"/>
    <cellStyle name="Notas 4 5 2 3 2 5 3" xfId="40494" xr:uid="{00000000-0005-0000-0000-00003D9E0000}"/>
    <cellStyle name="Notas 4 5 2 3 2 5 4" xfId="40495" xr:uid="{00000000-0005-0000-0000-00003E9E0000}"/>
    <cellStyle name="Notas 4 5 2 3 2 5 5" xfId="40496" xr:uid="{00000000-0005-0000-0000-00003F9E0000}"/>
    <cellStyle name="Notas 4 5 2 3 2 5 6" xfId="40497" xr:uid="{00000000-0005-0000-0000-0000409E0000}"/>
    <cellStyle name="Notas 4 5 2 3 2 6" xfId="40498" xr:uid="{00000000-0005-0000-0000-0000419E0000}"/>
    <cellStyle name="Notas 4 5 2 3 2 6 2" xfId="40499" xr:uid="{00000000-0005-0000-0000-0000429E0000}"/>
    <cellStyle name="Notas 4 5 2 3 2 6 3" xfId="40500" xr:uid="{00000000-0005-0000-0000-0000439E0000}"/>
    <cellStyle name="Notas 4 5 2 3 2 6 4" xfId="40501" xr:uid="{00000000-0005-0000-0000-0000449E0000}"/>
    <cellStyle name="Notas 4 5 2 3 2 6 5" xfId="40502" xr:uid="{00000000-0005-0000-0000-0000459E0000}"/>
    <cellStyle name="Notas 4 5 2 3 2 6 6" xfId="40503" xr:uid="{00000000-0005-0000-0000-0000469E0000}"/>
    <cellStyle name="Notas 4 5 2 3 2 7" xfId="40504" xr:uid="{00000000-0005-0000-0000-0000479E0000}"/>
    <cellStyle name="Notas 4 5 2 3 2 7 2" xfId="40505" xr:uid="{00000000-0005-0000-0000-0000489E0000}"/>
    <cellStyle name="Notas 4 5 2 3 2 7 3" xfId="40506" xr:uid="{00000000-0005-0000-0000-0000499E0000}"/>
    <cellStyle name="Notas 4 5 2 3 2 7 4" xfId="40507" xr:uid="{00000000-0005-0000-0000-00004A9E0000}"/>
    <cellStyle name="Notas 4 5 2 3 2 7 5" xfId="40508" xr:uid="{00000000-0005-0000-0000-00004B9E0000}"/>
    <cellStyle name="Notas 4 5 2 3 2 7 6" xfId="40509" xr:uid="{00000000-0005-0000-0000-00004C9E0000}"/>
    <cellStyle name="Notas 4 5 2 3 2 8" xfId="40510" xr:uid="{00000000-0005-0000-0000-00004D9E0000}"/>
    <cellStyle name="Notas 4 5 2 3 2 8 2" xfId="40511" xr:uid="{00000000-0005-0000-0000-00004E9E0000}"/>
    <cellStyle name="Notas 4 5 2 3 2 8 3" xfId="40512" xr:uid="{00000000-0005-0000-0000-00004F9E0000}"/>
    <cellStyle name="Notas 4 5 2 3 2 8 4" xfId="40513" xr:uid="{00000000-0005-0000-0000-0000509E0000}"/>
    <cellStyle name="Notas 4 5 2 3 2 8 5" xfId="40514" xr:uid="{00000000-0005-0000-0000-0000519E0000}"/>
    <cellStyle name="Notas 4 5 2 3 2 8 6" xfId="40515" xr:uid="{00000000-0005-0000-0000-0000529E0000}"/>
    <cellStyle name="Notas 4 5 2 3 2 9" xfId="40516" xr:uid="{00000000-0005-0000-0000-0000539E0000}"/>
    <cellStyle name="Notas 4 5 2 3 3" xfId="40517" xr:uid="{00000000-0005-0000-0000-0000549E0000}"/>
    <cellStyle name="Notas 4 5 2 3 3 2" xfId="40518" xr:uid="{00000000-0005-0000-0000-0000559E0000}"/>
    <cellStyle name="Notas 4 5 2 3 3 3" xfId="40519" xr:uid="{00000000-0005-0000-0000-0000569E0000}"/>
    <cellStyle name="Notas 4 5 2 3 3 4" xfId="40520" xr:uid="{00000000-0005-0000-0000-0000579E0000}"/>
    <cellStyle name="Notas 4 5 2 3 3 5" xfId="40521" xr:uid="{00000000-0005-0000-0000-0000589E0000}"/>
    <cellStyle name="Notas 4 5 2 3 3 6" xfId="40522" xr:uid="{00000000-0005-0000-0000-0000599E0000}"/>
    <cellStyle name="Notas 4 5 2 3 4" xfId="40523" xr:uid="{00000000-0005-0000-0000-00005A9E0000}"/>
    <cellStyle name="Notas 4 5 2 3 4 2" xfId="40524" xr:uid="{00000000-0005-0000-0000-00005B9E0000}"/>
    <cellStyle name="Notas 4 5 2 3 4 3" xfId="40525" xr:uid="{00000000-0005-0000-0000-00005C9E0000}"/>
    <cellStyle name="Notas 4 5 2 3 4 4" xfId="40526" xr:uid="{00000000-0005-0000-0000-00005D9E0000}"/>
    <cellStyle name="Notas 4 5 2 3 4 5" xfId="40527" xr:uid="{00000000-0005-0000-0000-00005E9E0000}"/>
    <cellStyle name="Notas 4 5 2 3 4 6" xfId="40528" xr:uid="{00000000-0005-0000-0000-00005F9E0000}"/>
    <cellStyle name="Notas 4 5 2 3 5" xfId="40529" xr:uid="{00000000-0005-0000-0000-0000609E0000}"/>
    <cellStyle name="Notas 4 5 2 3 5 2" xfId="40530" xr:uid="{00000000-0005-0000-0000-0000619E0000}"/>
    <cellStyle name="Notas 4 5 2 3 5 3" xfId="40531" xr:uid="{00000000-0005-0000-0000-0000629E0000}"/>
    <cellStyle name="Notas 4 5 2 3 5 4" xfId="40532" xr:uid="{00000000-0005-0000-0000-0000639E0000}"/>
    <cellStyle name="Notas 4 5 2 3 5 5" xfId="40533" xr:uid="{00000000-0005-0000-0000-0000649E0000}"/>
    <cellStyle name="Notas 4 5 2 3 5 6" xfId="40534" xr:uid="{00000000-0005-0000-0000-0000659E0000}"/>
    <cellStyle name="Notas 4 5 2 3 6" xfId="40535" xr:uid="{00000000-0005-0000-0000-0000669E0000}"/>
    <cellStyle name="Notas 4 5 2 3 6 2" xfId="40536" xr:uid="{00000000-0005-0000-0000-0000679E0000}"/>
    <cellStyle name="Notas 4 5 2 3 6 3" xfId="40537" xr:uid="{00000000-0005-0000-0000-0000689E0000}"/>
    <cellStyle name="Notas 4 5 2 3 6 4" xfId="40538" xr:uid="{00000000-0005-0000-0000-0000699E0000}"/>
    <cellStyle name="Notas 4 5 2 3 6 5" xfId="40539" xr:uid="{00000000-0005-0000-0000-00006A9E0000}"/>
    <cellStyle name="Notas 4 5 2 3 6 6" xfId="40540" xr:uid="{00000000-0005-0000-0000-00006B9E0000}"/>
    <cellStyle name="Notas 4 5 2 3 7" xfId="40541" xr:uid="{00000000-0005-0000-0000-00006C9E0000}"/>
    <cellStyle name="Notas 4 5 2 3 7 2" xfId="40542" xr:uid="{00000000-0005-0000-0000-00006D9E0000}"/>
    <cellStyle name="Notas 4 5 2 3 7 3" xfId="40543" xr:uid="{00000000-0005-0000-0000-00006E9E0000}"/>
    <cellStyle name="Notas 4 5 2 3 7 4" xfId="40544" xr:uid="{00000000-0005-0000-0000-00006F9E0000}"/>
    <cellStyle name="Notas 4 5 2 3 7 5" xfId="40545" xr:uid="{00000000-0005-0000-0000-0000709E0000}"/>
    <cellStyle name="Notas 4 5 2 3 7 6" xfId="40546" xr:uid="{00000000-0005-0000-0000-0000719E0000}"/>
    <cellStyle name="Notas 4 5 2 3 8" xfId="40547" xr:uid="{00000000-0005-0000-0000-0000729E0000}"/>
    <cellStyle name="Notas 4 5 2 3 8 2" xfId="40548" xr:uid="{00000000-0005-0000-0000-0000739E0000}"/>
    <cellStyle name="Notas 4 5 2 3 8 3" xfId="40549" xr:uid="{00000000-0005-0000-0000-0000749E0000}"/>
    <cellStyle name="Notas 4 5 2 3 8 4" xfId="40550" xr:uid="{00000000-0005-0000-0000-0000759E0000}"/>
    <cellStyle name="Notas 4 5 2 3 8 5" xfId="40551" xr:uid="{00000000-0005-0000-0000-0000769E0000}"/>
    <cellStyle name="Notas 4 5 2 3 8 6" xfId="40552" xr:uid="{00000000-0005-0000-0000-0000779E0000}"/>
    <cellStyle name="Notas 4 5 2 3 9" xfId="40553" xr:uid="{00000000-0005-0000-0000-0000789E0000}"/>
    <cellStyle name="Notas 4 5 2 3 9 2" xfId="40554" xr:uid="{00000000-0005-0000-0000-0000799E0000}"/>
    <cellStyle name="Notas 4 5 2 3 9 3" xfId="40555" xr:uid="{00000000-0005-0000-0000-00007A9E0000}"/>
    <cellStyle name="Notas 4 5 2 3 9 4" xfId="40556" xr:uid="{00000000-0005-0000-0000-00007B9E0000}"/>
    <cellStyle name="Notas 4 5 2 3 9 5" xfId="40557" xr:uid="{00000000-0005-0000-0000-00007C9E0000}"/>
    <cellStyle name="Notas 4 5 2 3 9 6" xfId="40558" xr:uid="{00000000-0005-0000-0000-00007D9E0000}"/>
    <cellStyle name="Notas 4 5 2 4" xfId="40559" xr:uid="{00000000-0005-0000-0000-00007E9E0000}"/>
    <cellStyle name="Notas 4 5 2 4 10" xfId="40560" xr:uid="{00000000-0005-0000-0000-00007F9E0000}"/>
    <cellStyle name="Notas 4 5 2 4 11" xfId="40561" xr:uid="{00000000-0005-0000-0000-0000809E0000}"/>
    <cellStyle name="Notas 4 5 2 4 12" xfId="40562" xr:uid="{00000000-0005-0000-0000-0000819E0000}"/>
    <cellStyle name="Notas 4 5 2 4 13" xfId="40563" xr:uid="{00000000-0005-0000-0000-0000829E0000}"/>
    <cellStyle name="Notas 4 5 2 4 2" xfId="40564" xr:uid="{00000000-0005-0000-0000-0000839E0000}"/>
    <cellStyle name="Notas 4 5 2 4 2 2" xfId="40565" xr:uid="{00000000-0005-0000-0000-0000849E0000}"/>
    <cellStyle name="Notas 4 5 2 4 2 3" xfId="40566" xr:uid="{00000000-0005-0000-0000-0000859E0000}"/>
    <cellStyle name="Notas 4 5 2 4 2 4" xfId="40567" xr:uid="{00000000-0005-0000-0000-0000869E0000}"/>
    <cellStyle name="Notas 4 5 2 4 2 5" xfId="40568" xr:uid="{00000000-0005-0000-0000-0000879E0000}"/>
    <cellStyle name="Notas 4 5 2 4 2 6" xfId="40569" xr:uid="{00000000-0005-0000-0000-0000889E0000}"/>
    <cellStyle name="Notas 4 5 2 4 3" xfId="40570" xr:uid="{00000000-0005-0000-0000-0000899E0000}"/>
    <cellStyle name="Notas 4 5 2 4 3 2" xfId="40571" xr:uid="{00000000-0005-0000-0000-00008A9E0000}"/>
    <cellStyle name="Notas 4 5 2 4 3 3" xfId="40572" xr:uid="{00000000-0005-0000-0000-00008B9E0000}"/>
    <cellStyle name="Notas 4 5 2 4 3 4" xfId="40573" xr:uid="{00000000-0005-0000-0000-00008C9E0000}"/>
    <cellStyle name="Notas 4 5 2 4 3 5" xfId="40574" xr:uid="{00000000-0005-0000-0000-00008D9E0000}"/>
    <cellStyle name="Notas 4 5 2 4 3 6" xfId="40575" xr:uid="{00000000-0005-0000-0000-00008E9E0000}"/>
    <cellStyle name="Notas 4 5 2 4 4" xfId="40576" xr:uid="{00000000-0005-0000-0000-00008F9E0000}"/>
    <cellStyle name="Notas 4 5 2 4 4 2" xfId="40577" xr:uid="{00000000-0005-0000-0000-0000909E0000}"/>
    <cellStyle name="Notas 4 5 2 4 4 3" xfId="40578" xr:uid="{00000000-0005-0000-0000-0000919E0000}"/>
    <cellStyle name="Notas 4 5 2 4 4 4" xfId="40579" xr:uid="{00000000-0005-0000-0000-0000929E0000}"/>
    <cellStyle name="Notas 4 5 2 4 4 5" xfId="40580" xr:uid="{00000000-0005-0000-0000-0000939E0000}"/>
    <cellStyle name="Notas 4 5 2 4 4 6" xfId="40581" xr:uid="{00000000-0005-0000-0000-0000949E0000}"/>
    <cellStyle name="Notas 4 5 2 4 5" xfId="40582" xr:uid="{00000000-0005-0000-0000-0000959E0000}"/>
    <cellStyle name="Notas 4 5 2 4 5 2" xfId="40583" xr:uid="{00000000-0005-0000-0000-0000969E0000}"/>
    <cellStyle name="Notas 4 5 2 4 5 3" xfId="40584" xr:uid="{00000000-0005-0000-0000-0000979E0000}"/>
    <cellStyle name="Notas 4 5 2 4 5 4" xfId="40585" xr:uid="{00000000-0005-0000-0000-0000989E0000}"/>
    <cellStyle name="Notas 4 5 2 4 5 5" xfId="40586" xr:uid="{00000000-0005-0000-0000-0000999E0000}"/>
    <cellStyle name="Notas 4 5 2 4 5 6" xfId="40587" xr:uid="{00000000-0005-0000-0000-00009A9E0000}"/>
    <cellStyle name="Notas 4 5 2 4 6" xfId="40588" xr:uid="{00000000-0005-0000-0000-00009B9E0000}"/>
    <cellStyle name="Notas 4 5 2 4 6 2" xfId="40589" xr:uid="{00000000-0005-0000-0000-00009C9E0000}"/>
    <cellStyle name="Notas 4 5 2 4 6 3" xfId="40590" xr:uid="{00000000-0005-0000-0000-00009D9E0000}"/>
    <cellStyle name="Notas 4 5 2 4 6 4" xfId="40591" xr:uid="{00000000-0005-0000-0000-00009E9E0000}"/>
    <cellStyle name="Notas 4 5 2 4 6 5" xfId="40592" xr:uid="{00000000-0005-0000-0000-00009F9E0000}"/>
    <cellStyle name="Notas 4 5 2 4 6 6" xfId="40593" xr:uid="{00000000-0005-0000-0000-0000A09E0000}"/>
    <cellStyle name="Notas 4 5 2 4 7" xfId="40594" xr:uid="{00000000-0005-0000-0000-0000A19E0000}"/>
    <cellStyle name="Notas 4 5 2 4 7 2" xfId="40595" xr:uid="{00000000-0005-0000-0000-0000A29E0000}"/>
    <cellStyle name="Notas 4 5 2 4 7 3" xfId="40596" xr:uid="{00000000-0005-0000-0000-0000A39E0000}"/>
    <cellStyle name="Notas 4 5 2 4 7 4" xfId="40597" xr:uid="{00000000-0005-0000-0000-0000A49E0000}"/>
    <cellStyle name="Notas 4 5 2 4 7 5" xfId="40598" xr:uid="{00000000-0005-0000-0000-0000A59E0000}"/>
    <cellStyle name="Notas 4 5 2 4 7 6" xfId="40599" xr:uid="{00000000-0005-0000-0000-0000A69E0000}"/>
    <cellStyle name="Notas 4 5 2 4 8" xfId="40600" xr:uid="{00000000-0005-0000-0000-0000A79E0000}"/>
    <cellStyle name="Notas 4 5 2 4 8 2" xfId="40601" xr:uid="{00000000-0005-0000-0000-0000A89E0000}"/>
    <cellStyle name="Notas 4 5 2 4 8 3" xfId="40602" xr:uid="{00000000-0005-0000-0000-0000A99E0000}"/>
    <cellStyle name="Notas 4 5 2 4 8 4" xfId="40603" xr:uid="{00000000-0005-0000-0000-0000AA9E0000}"/>
    <cellStyle name="Notas 4 5 2 4 8 5" xfId="40604" xr:uid="{00000000-0005-0000-0000-0000AB9E0000}"/>
    <cellStyle name="Notas 4 5 2 4 8 6" xfId="40605" xr:uid="{00000000-0005-0000-0000-0000AC9E0000}"/>
    <cellStyle name="Notas 4 5 2 4 9" xfId="40606" xr:uid="{00000000-0005-0000-0000-0000AD9E0000}"/>
    <cellStyle name="Notas 4 5 2 5" xfId="40607" xr:uid="{00000000-0005-0000-0000-0000AE9E0000}"/>
    <cellStyle name="Notas 4 5 2 5 10" xfId="40608" xr:uid="{00000000-0005-0000-0000-0000AF9E0000}"/>
    <cellStyle name="Notas 4 5 2 5 11" xfId="40609" xr:uid="{00000000-0005-0000-0000-0000B09E0000}"/>
    <cellStyle name="Notas 4 5 2 5 12" xfId="40610" xr:uid="{00000000-0005-0000-0000-0000B19E0000}"/>
    <cellStyle name="Notas 4 5 2 5 13" xfId="40611" xr:uid="{00000000-0005-0000-0000-0000B29E0000}"/>
    <cellStyle name="Notas 4 5 2 5 2" xfId="40612" xr:uid="{00000000-0005-0000-0000-0000B39E0000}"/>
    <cellStyle name="Notas 4 5 2 5 2 2" xfId="40613" xr:uid="{00000000-0005-0000-0000-0000B49E0000}"/>
    <cellStyle name="Notas 4 5 2 5 2 3" xfId="40614" xr:uid="{00000000-0005-0000-0000-0000B59E0000}"/>
    <cellStyle name="Notas 4 5 2 5 2 4" xfId="40615" xr:uid="{00000000-0005-0000-0000-0000B69E0000}"/>
    <cellStyle name="Notas 4 5 2 5 2 5" xfId="40616" xr:uid="{00000000-0005-0000-0000-0000B79E0000}"/>
    <cellStyle name="Notas 4 5 2 5 2 6" xfId="40617" xr:uid="{00000000-0005-0000-0000-0000B89E0000}"/>
    <cellStyle name="Notas 4 5 2 5 3" xfId="40618" xr:uid="{00000000-0005-0000-0000-0000B99E0000}"/>
    <cellStyle name="Notas 4 5 2 5 3 2" xfId="40619" xr:uid="{00000000-0005-0000-0000-0000BA9E0000}"/>
    <cellStyle name="Notas 4 5 2 5 3 3" xfId="40620" xr:uid="{00000000-0005-0000-0000-0000BB9E0000}"/>
    <cellStyle name="Notas 4 5 2 5 3 4" xfId="40621" xr:uid="{00000000-0005-0000-0000-0000BC9E0000}"/>
    <cellStyle name="Notas 4 5 2 5 3 5" xfId="40622" xr:uid="{00000000-0005-0000-0000-0000BD9E0000}"/>
    <cellStyle name="Notas 4 5 2 5 3 6" xfId="40623" xr:uid="{00000000-0005-0000-0000-0000BE9E0000}"/>
    <cellStyle name="Notas 4 5 2 5 4" xfId="40624" xr:uid="{00000000-0005-0000-0000-0000BF9E0000}"/>
    <cellStyle name="Notas 4 5 2 5 4 2" xfId="40625" xr:uid="{00000000-0005-0000-0000-0000C09E0000}"/>
    <cellStyle name="Notas 4 5 2 5 4 3" xfId="40626" xr:uid="{00000000-0005-0000-0000-0000C19E0000}"/>
    <cellStyle name="Notas 4 5 2 5 4 4" xfId="40627" xr:uid="{00000000-0005-0000-0000-0000C29E0000}"/>
    <cellStyle name="Notas 4 5 2 5 4 5" xfId="40628" xr:uid="{00000000-0005-0000-0000-0000C39E0000}"/>
    <cellStyle name="Notas 4 5 2 5 4 6" xfId="40629" xr:uid="{00000000-0005-0000-0000-0000C49E0000}"/>
    <cellStyle name="Notas 4 5 2 5 5" xfId="40630" xr:uid="{00000000-0005-0000-0000-0000C59E0000}"/>
    <cellStyle name="Notas 4 5 2 5 5 2" xfId="40631" xr:uid="{00000000-0005-0000-0000-0000C69E0000}"/>
    <cellStyle name="Notas 4 5 2 5 5 3" xfId="40632" xr:uid="{00000000-0005-0000-0000-0000C79E0000}"/>
    <cellStyle name="Notas 4 5 2 5 5 4" xfId="40633" xr:uid="{00000000-0005-0000-0000-0000C89E0000}"/>
    <cellStyle name="Notas 4 5 2 5 5 5" xfId="40634" xr:uid="{00000000-0005-0000-0000-0000C99E0000}"/>
    <cellStyle name="Notas 4 5 2 5 5 6" xfId="40635" xr:uid="{00000000-0005-0000-0000-0000CA9E0000}"/>
    <cellStyle name="Notas 4 5 2 5 6" xfId="40636" xr:uid="{00000000-0005-0000-0000-0000CB9E0000}"/>
    <cellStyle name="Notas 4 5 2 5 6 2" xfId="40637" xr:uid="{00000000-0005-0000-0000-0000CC9E0000}"/>
    <cellStyle name="Notas 4 5 2 5 6 3" xfId="40638" xr:uid="{00000000-0005-0000-0000-0000CD9E0000}"/>
    <cellStyle name="Notas 4 5 2 5 6 4" xfId="40639" xr:uid="{00000000-0005-0000-0000-0000CE9E0000}"/>
    <cellStyle name="Notas 4 5 2 5 6 5" xfId="40640" xr:uid="{00000000-0005-0000-0000-0000CF9E0000}"/>
    <cellStyle name="Notas 4 5 2 5 6 6" xfId="40641" xr:uid="{00000000-0005-0000-0000-0000D09E0000}"/>
    <cellStyle name="Notas 4 5 2 5 7" xfId="40642" xr:uid="{00000000-0005-0000-0000-0000D19E0000}"/>
    <cellStyle name="Notas 4 5 2 5 7 2" xfId="40643" xr:uid="{00000000-0005-0000-0000-0000D29E0000}"/>
    <cellStyle name="Notas 4 5 2 5 7 3" xfId="40644" xr:uid="{00000000-0005-0000-0000-0000D39E0000}"/>
    <cellStyle name="Notas 4 5 2 5 7 4" xfId="40645" xr:uid="{00000000-0005-0000-0000-0000D49E0000}"/>
    <cellStyle name="Notas 4 5 2 5 7 5" xfId="40646" xr:uid="{00000000-0005-0000-0000-0000D59E0000}"/>
    <cellStyle name="Notas 4 5 2 5 7 6" xfId="40647" xr:uid="{00000000-0005-0000-0000-0000D69E0000}"/>
    <cellStyle name="Notas 4 5 2 5 8" xfId="40648" xr:uid="{00000000-0005-0000-0000-0000D79E0000}"/>
    <cellStyle name="Notas 4 5 2 5 8 2" xfId="40649" xr:uid="{00000000-0005-0000-0000-0000D89E0000}"/>
    <cellStyle name="Notas 4 5 2 5 8 3" xfId="40650" xr:uid="{00000000-0005-0000-0000-0000D99E0000}"/>
    <cellStyle name="Notas 4 5 2 5 8 4" xfId="40651" xr:uid="{00000000-0005-0000-0000-0000DA9E0000}"/>
    <cellStyle name="Notas 4 5 2 5 8 5" xfId="40652" xr:uid="{00000000-0005-0000-0000-0000DB9E0000}"/>
    <cellStyle name="Notas 4 5 2 5 8 6" xfId="40653" xr:uid="{00000000-0005-0000-0000-0000DC9E0000}"/>
    <cellStyle name="Notas 4 5 2 5 9" xfId="40654" xr:uid="{00000000-0005-0000-0000-0000DD9E0000}"/>
    <cellStyle name="Notas 4 5 2 6" xfId="40655" xr:uid="{00000000-0005-0000-0000-0000DE9E0000}"/>
    <cellStyle name="Notas 4 5 2 6 10" xfId="40656" xr:uid="{00000000-0005-0000-0000-0000DF9E0000}"/>
    <cellStyle name="Notas 4 5 2 6 11" xfId="40657" xr:uid="{00000000-0005-0000-0000-0000E09E0000}"/>
    <cellStyle name="Notas 4 5 2 6 12" xfId="40658" xr:uid="{00000000-0005-0000-0000-0000E19E0000}"/>
    <cellStyle name="Notas 4 5 2 6 13" xfId="40659" xr:uid="{00000000-0005-0000-0000-0000E29E0000}"/>
    <cellStyle name="Notas 4 5 2 6 2" xfId="40660" xr:uid="{00000000-0005-0000-0000-0000E39E0000}"/>
    <cellStyle name="Notas 4 5 2 6 2 2" xfId="40661" xr:uid="{00000000-0005-0000-0000-0000E49E0000}"/>
    <cellStyle name="Notas 4 5 2 6 2 3" xfId="40662" xr:uid="{00000000-0005-0000-0000-0000E59E0000}"/>
    <cellStyle name="Notas 4 5 2 6 2 4" xfId="40663" xr:uid="{00000000-0005-0000-0000-0000E69E0000}"/>
    <cellStyle name="Notas 4 5 2 6 2 5" xfId="40664" xr:uid="{00000000-0005-0000-0000-0000E79E0000}"/>
    <cellStyle name="Notas 4 5 2 6 2 6" xfId="40665" xr:uid="{00000000-0005-0000-0000-0000E89E0000}"/>
    <cellStyle name="Notas 4 5 2 6 3" xfId="40666" xr:uid="{00000000-0005-0000-0000-0000E99E0000}"/>
    <cellStyle name="Notas 4 5 2 6 3 2" xfId="40667" xr:uid="{00000000-0005-0000-0000-0000EA9E0000}"/>
    <cellStyle name="Notas 4 5 2 6 3 3" xfId="40668" xr:uid="{00000000-0005-0000-0000-0000EB9E0000}"/>
    <cellStyle name="Notas 4 5 2 6 3 4" xfId="40669" xr:uid="{00000000-0005-0000-0000-0000EC9E0000}"/>
    <cellStyle name="Notas 4 5 2 6 3 5" xfId="40670" xr:uid="{00000000-0005-0000-0000-0000ED9E0000}"/>
    <cellStyle name="Notas 4 5 2 6 3 6" xfId="40671" xr:uid="{00000000-0005-0000-0000-0000EE9E0000}"/>
    <cellStyle name="Notas 4 5 2 6 4" xfId="40672" xr:uid="{00000000-0005-0000-0000-0000EF9E0000}"/>
    <cellStyle name="Notas 4 5 2 6 4 2" xfId="40673" xr:uid="{00000000-0005-0000-0000-0000F09E0000}"/>
    <cellStyle name="Notas 4 5 2 6 4 3" xfId="40674" xr:uid="{00000000-0005-0000-0000-0000F19E0000}"/>
    <cellStyle name="Notas 4 5 2 6 4 4" xfId="40675" xr:uid="{00000000-0005-0000-0000-0000F29E0000}"/>
    <cellStyle name="Notas 4 5 2 6 4 5" xfId="40676" xr:uid="{00000000-0005-0000-0000-0000F39E0000}"/>
    <cellStyle name="Notas 4 5 2 6 4 6" xfId="40677" xr:uid="{00000000-0005-0000-0000-0000F49E0000}"/>
    <cellStyle name="Notas 4 5 2 6 5" xfId="40678" xr:uid="{00000000-0005-0000-0000-0000F59E0000}"/>
    <cellStyle name="Notas 4 5 2 6 5 2" xfId="40679" xr:uid="{00000000-0005-0000-0000-0000F69E0000}"/>
    <cellStyle name="Notas 4 5 2 6 5 3" xfId="40680" xr:uid="{00000000-0005-0000-0000-0000F79E0000}"/>
    <cellStyle name="Notas 4 5 2 6 5 4" xfId="40681" xr:uid="{00000000-0005-0000-0000-0000F89E0000}"/>
    <cellStyle name="Notas 4 5 2 6 5 5" xfId="40682" xr:uid="{00000000-0005-0000-0000-0000F99E0000}"/>
    <cellStyle name="Notas 4 5 2 6 5 6" xfId="40683" xr:uid="{00000000-0005-0000-0000-0000FA9E0000}"/>
    <cellStyle name="Notas 4 5 2 6 6" xfId="40684" xr:uid="{00000000-0005-0000-0000-0000FB9E0000}"/>
    <cellStyle name="Notas 4 5 2 6 6 2" xfId="40685" xr:uid="{00000000-0005-0000-0000-0000FC9E0000}"/>
    <cellStyle name="Notas 4 5 2 6 6 3" xfId="40686" xr:uid="{00000000-0005-0000-0000-0000FD9E0000}"/>
    <cellStyle name="Notas 4 5 2 6 6 4" xfId="40687" xr:uid="{00000000-0005-0000-0000-0000FE9E0000}"/>
    <cellStyle name="Notas 4 5 2 6 6 5" xfId="40688" xr:uid="{00000000-0005-0000-0000-0000FF9E0000}"/>
    <cellStyle name="Notas 4 5 2 6 6 6" xfId="40689" xr:uid="{00000000-0005-0000-0000-0000009F0000}"/>
    <cellStyle name="Notas 4 5 2 6 7" xfId="40690" xr:uid="{00000000-0005-0000-0000-0000019F0000}"/>
    <cellStyle name="Notas 4 5 2 6 7 2" xfId="40691" xr:uid="{00000000-0005-0000-0000-0000029F0000}"/>
    <cellStyle name="Notas 4 5 2 6 7 3" xfId="40692" xr:uid="{00000000-0005-0000-0000-0000039F0000}"/>
    <cellStyle name="Notas 4 5 2 6 7 4" xfId="40693" xr:uid="{00000000-0005-0000-0000-0000049F0000}"/>
    <cellStyle name="Notas 4 5 2 6 7 5" xfId="40694" xr:uid="{00000000-0005-0000-0000-0000059F0000}"/>
    <cellStyle name="Notas 4 5 2 6 7 6" xfId="40695" xr:uid="{00000000-0005-0000-0000-0000069F0000}"/>
    <cellStyle name="Notas 4 5 2 6 8" xfId="40696" xr:uid="{00000000-0005-0000-0000-0000079F0000}"/>
    <cellStyle name="Notas 4 5 2 6 8 2" xfId="40697" xr:uid="{00000000-0005-0000-0000-0000089F0000}"/>
    <cellStyle name="Notas 4 5 2 6 8 3" xfId="40698" xr:uid="{00000000-0005-0000-0000-0000099F0000}"/>
    <cellStyle name="Notas 4 5 2 6 8 4" xfId="40699" xr:uid="{00000000-0005-0000-0000-00000A9F0000}"/>
    <cellStyle name="Notas 4 5 2 6 8 5" xfId="40700" xr:uid="{00000000-0005-0000-0000-00000B9F0000}"/>
    <cellStyle name="Notas 4 5 2 6 8 6" xfId="40701" xr:uid="{00000000-0005-0000-0000-00000C9F0000}"/>
    <cellStyle name="Notas 4 5 2 6 9" xfId="40702" xr:uid="{00000000-0005-0000-0000-00000D9F0000}"/>
    <cellStyle name="Notas 4 5 2 7" xfId="40703" xr:uid="{00000000-0005-0000-0000-00000E9F0000}"/>
    <cellStyle name="Notas 4 5 2 7 10" xfId="40704" xr:uid="{00000000-0005-0000-0000-00000F9F0000}"/>
    <cellStyle name="Notas 4 5 2 7 11" xfId="40705" xr:uid="{00000000-0005-0000-0000-0000109F0000}"/>
    <cellStyle name="Notas 4 5 2 7 12" xfId="40706" xr:uid="{00000000-0005-0000-0000-0000119F0000}"/>
    <cellStyle name="Notas 4 5 2 7 13" xfId="40707" xr:uid="{00000000-0005-0000-0000-0000129F0000}"/>
    <cellStyle name="Notas 4 5 2 7 2" xfId="40708" xr:uid="{00000000-0005-0000-0000-0000139F0000}"/>
    <cellStyle name="Notas 4 5 2 7 2 2" xfId="40709" xr:uid="{00000000-0005-0000-0000-0000149F0000}"/>
    <cellStyle name="Notas 4 5 2 7 2 3" xfId="40710" xr:uid="{00000000-0005-0000-0000-0000159F0000}"/>
    <cellStyle name="Notas 4 5 2 7 2 4" xfId="40711" xr:uid="{00000000-0005-0000-0000-0000169F0000}"/>
    <cellStyle name="Notas 4 5 2 7 2 5" xfId="40712" xr:uid="{00000000-0005-0000-0000-0000179F0000}"/>
    <cellStyle name="Notas 4 5 2 7 2 6" xfId="40713" xr:uid="{00000000-0005-0000-0000-0000189F0000}"/>
    <cellStyle name="Notas 4 5 2 7 3" xfId="40714" xr:uid="{00000000-0005-0000-0000-0000199F0000}"/>
    <cellStyle name="Notas 4 5 2 7 3 2" xfId="40715" xr:uid="{00000000-0005-0000-0000-00001A9F0000}"/>
    <cellStyle name="Notas 4 5 2 7 3 3" xfId="40716" xr:uid="{00000000-0005-0000-0000-00001B9F0000}"/>
    <cellStyle name="Notas 4 5 2 7 3 4" xfId="40717" xr:uid="{00000000-0005-0000-0000-00001C9F0000}"/>
    <cellStyle name="Notas 4 5 2 7 3 5" xfId="40718" xr:uid="{00000000-0005-0000-0000-00001D9F0000}"/>
    <cellStyle name="Notas 4 5 2 7 3 6" xfId="40719" xr:uid="{00000000-0005-0000-0000-00001E9F0000}"/>
    <cellStyle name="Notas 4 5 2 7 4" xfId="40720" xr:uid="{00000000-0005-0000-0000-00001F9F0000}"/>
    <cellStyle name="Notas 4 5 2 7 4 2" xfId="40721" xr:uid="{00000000-0005-0000-0000-0000209F0000}"/>
    <cellStyle name="Notas 4 5 2 7 4 3" xfId="40722" xr:uid="{00000000-0005-0000-0000-0000219F0000}"/>
    <cellStyle name="Notas 4 5 2 7 4 4" xfId="40723" xr:uid="{00000000-0005-0000-0000-0000229F0000}"/>
    <cellStyle name="Notas 4 5 2 7 4 5" xfId="40724" xr:uid="{00000000-0005-0000-0000-0000239F0000}"/>
    <cellStyle name="Notas 4 5 2 7 4 6" xfId="40725" xr:uid="{00000000-0005-0000-0000-0000249F0000}"/>
    <cellStyle name="Notas 4 5 2 7 5" xfId="40726" xr:uid="{00000000-0005-0000-0000-0000259F0000}"/>
    <cellStyle name="Notas 4 5 2 7 5 2" xfId="40727" xr:uid="{00000000-0005-0000-0000-0000269F0000}"/>
    <cellStyle name="Notas 4 5 2 7 5 3" xfId="40728" xr:uid="{00000000-0005-0000-0000-0000279F0000}"/>
    <cellStyle name="Notas 4 5 2 7 5 4" xfId="40729" xr:uid="{00000000-0005-0000-0000-0000289F0000}"/>
    <cellStyle name="Notas 4 5 2 7 5 5" xfId="40730" xr:uid="{00000000-0005-0000-0000-0000299F0000}"/>
    <cellStyle name="Notas 4 5 2 7 5 6" xfId="40731" xr:uid="{00000000-0005-0000-0000-00002A9F0000}"/>
    <cellStyle name="Notas 4 5 2 7 6" xfId="40732" xr:uid="{00000000-0005-0000-0000-00002B9F0000}"/>
    <cellStyle name="Notas 4 5 2 7 6 2" xfId="40733" xr:uid="{00000000-0005-0000-0000-00002C9F0000}"/>
    <cellStyle name="Notas 4 5 2 7 6 3" xfId="40734" xr:uid="{00000000-0005-0000-0000-00002D9F0000}"/>
    <cellStyle name="Notas 4 5 2 7 6 4" xfId="40735" xr:uid="{00000000-0005-0000-0000-00002E9F0000}"/>
    <cellStyle name="Notas 4 5 2 7 6 5" xfId="40736" xr:uid="{00000000-0005-0000-0000-00002F9F0000}"/>
    <cellStyle name="Notas 4 5 2 7 6 6" xfId="40737" xr:uid="{00000000-0005-0000-0000-0000309F0000}"/>
    <cellStyle name="Notas 4 5 2 7 7" xfId="40738" xr:uid="{00000000-0005-0000-0000-0000319F0000}"/>
    <cellStyle name="Notas 4 5 2 7 7 2" xfId="40739" xr:uid="{00000000-0005-0000-0000-0000329F0000}"/>
    <cellStyle name="Notas 4 5 2 7 7 3" xfId="40740" xr:uid="{00000000-0005-0000-0000-0000339F0000}"/>
    <cellStyle name="Notas 4 5 2 7 7 4" xfId="40741" xr:uid="{00000000-0005-0000-0000-0000349F0000}"/>
    <cellStyle name="Notas 4 5 2 7 7 5" xfId="40742" xr:uid="{00000000-0005-0000-0000-0000359F0000}"/>
    <cellStyle name="Notas 4 5 2 7 7 6" xfId="40743" xr:uid="{00000000-0005-0000-0000-0000369F0000}"/>
    <cellStyle name="Notas 4 5 2 7 8" xfId="40744" xr:uid="{00000000-0005-0000-0000-0000379F0000}"/>
    <cellStyle name="Notas 4 5 2 7 8 2" xfId="40745" xr:uid="{00000000-0005-0000-0000-0000389F0000}"/>
    <cellStyle name="Notas 4 5 2 7 8 3" xfId="40746" xr:uid="{00000000-0005-0000-0000-0000399F0000}"/>
    <cellStyle name="Notas 4 5 2 7 8 4" xfId="40747" xr:uid="{00000000-0005-0000-0000-00003A9F0000}"/>
    <cellStyle name="Notas 4 5 2 7 8 5" xfId="40748" xr:uid="{00000000-0005-0000-0000-00003B9F0000}"/>
    <cellStyle name="Notas 4 5 2 7 8 6" xfId="40749" xr:uid="{00000000-0005-0000-0000-00003C9F0000}"/>
    <cellStyle name="Notas 4 5 2 7 9" xfId="40750" xr:uid="{00000000-0005-0000-0000-00003D9F0000}"/>
    <cellStyle name="Notas 4 5 2 8" xfId="40751" xr:uid="{00000000-0005-0000-0000-00003E9F0000}"/>
    <cellStyle name="Notas 4 5 2 8 10" xfId="40752" xr:uid="{00000000-0005-0000-0000-00003F9F0000}"/>
    <cellStyle name="Notas 4 5 2 8 11" xfId="40753" xr:uid="{00000000-0005-0000-0000-0000409F0000}"/>
    <cellStyle name="Notas 4 5 2 8 12" xfId="40754" xr:uid="{00000000-0005-0000-0000-0000419F0000}"/>
    <cellStyle name="Notas 4 5 2 8 13" xfId="40755" xr:uid="{00000000-0005-0000-0000-0000429F0000}"/>
    <cellStyle name="Notas 4 5 2 8 2" xfId="40756" xr:uid="{00000000-0005-0000-0000-0000439F0000}"/>
    <cellStyle name="Notas 4 5 2 8 2 2" xfId="40757" xr:uid="{00000000-0005-0000-0000-0000449F0000}"/>
    <cellStyle name="Notas 4 5 2 8 2 3" xfId="40758" xr:uid="{00000000-0005-0000-0000-0000459F0000}"/>
    <cellStyle name="Notas 4 5 2 8 2 4" xfId="40759" xr:uid="{00000000-0005-0000-0000-0000469F0000}"/>
    <cellStyle name="Notas 4 5 2 8 2 5" xfId="40760" xr:uid="{00000000-0005-0000-0000-0000479F0000}"/>
    <cellStyle name="Notas 4 5 2 8 2 6" xfId="40761" xr:uid="{00000000-0005-0000-0000-0000489F0000}"/>
    <cellStyle name="Notas 4 5 2 8 3" xfId="40762" xr:uid="{00000000-0005-0000-0000-0000499F0000}"/>
    <cellStyle name="Notas 4 5 2 8 3 2" xfId="40763" xr:uid="{00000000-0005-0000-0000-00004A9F0000}"/>
    <cellStyle name="Notas 4 5 2 8 3 3" xfId="40764" xr:uid="{00000000-0005-0000-0000-00004B9F0000}"/>
    <cellStyle name="Notas 4 5 2 8 3 4" xfId="40765" xr:uid="{00000000-0005-0000-0000-00004C9F0000}"/>
    <cellStyle name="Notas 4 5 2 8 3 5" xfId="40766" xr:uid="{00000000-0005-0000-0000-00004D9F0000}"/>
    <cellStyle name="Notas 4 5 2 8 3 6" xfId="40767" xr:uid="{00000000-0005-0000-0000-00004E9F0000}"/>
    <cellStyle name="Notas 4 5 2 8 4" xfId="40768" xr:uid="{00000000-0005-0000-0000-00004F9F0000}"/>
    <cellStyle name="Notas 4 5 2 8 4 2" xfId="40769" xr:uid="{00000000-0005-0000-0000-0000509F0000}"/>
    <cellStyle name="Notas 4 5 2 8 4 3" xfId="40770" xr:uid="{00000000-0005-0000-0000-0000519F0000}"/>
    <cellStyle name="Notas 4 5 2 8 4 4" xfId="40771" xr:uid="{00000000-0005-0000-0000-0000529F0000}"/>
    <cellStyle name="Notas 4 5 2 8 4 5" xfId="40772" xr:uid="{00000000-0005-0000-0000-0000539F0000}"/>
    <cellStyle name="Notas 4 5 2 8 4 6" xfId="40773" xr:uid="{00000000-0005-0000-0000-0000549F0000}"/>
    <cellStyle name="Notas 4 5 2 8 5" xfId="40774" xr:uid="{00000000-0005-0000-0000-0000559F0000}"/>
    <cellStyle name="Notas 4 5 2 8 5 2" xfId="40775" xr:uid="{00000000-0005-0000-0000-0000569F0000}"/>
    <cellStyle name="Notas 4 5 2 8 5 3" xfId="40776" xr:uid="{00000000-0005-0000-0000-0000579F0000}"/>
    <cellStyle name="Notas 4 5 2 8 5 4" xfId="40777" xr:uid="{00000000-0005-0000-0000-0000589F0000}"/>
    <cellStyle name="Notas 4 5 2 8 5 5" xfId="40778" xr:uid="{00000000-0005-0000-0000-0000599F0000}"/>
    <cellStyle name="Notas 4 5 2 8 5 6" xfId="40779" xr:uid="{00000000-0005-0000-0000-00005A9F0000}"/>
    <cellStyle name="Notas 4 5 2 8 6" xfId="40780" xr:uid="{00000000-0005-0000-0000-00005B9F0000}"/>
    <cellStyle name="Notas 4 5 2 8 6 2" xfId="40781" xr:uid="{00000000-0005-0000-0000-00005C9F0000}"/>
    <cellStyle name="Notas 4 5 2 8 6 3" xfId="40782" xr:uid="{00000000-0005-0000-0000-00005D9F0000}"/>
    <cellStyle name="Notas 4 5 2 8 6 4" xfId="40783" xr:uid="{00000000-0005-0000-0000-00005E9F0000}"/>
    <cellStyle name="Notas 4 5 2 8 6 5" xfId="40784" xr:uid="{00000000-0005-0000-0000-00005F9F0000}"/>
    <cellStyle name="Notas 4 5 2 8 6 6" xfId="40785" xr:uid="{00000000-0005-0000-0000-0000609F0000}"/>
    <cellStyle name="Notas 4 5 2 8 7" xfId="40786" xr:uid="{00000000-0005-0000-0000-0000619F0000}"/>
    <cellStyle name="Notas 4 5 2 8 7 2" xfId="40787" xr:uid="{00000000-0005-0000-0000-0000629F0000}"/>
    <cellStyle name="Notas 4 5 2 8 7 3" xfId="40788" xr:uid="{00000000-0005-0000-0000-0000639F0000}"/>
    <cellStyle name="Notas 4 5 2 8 7 4" xfId="40789" xr:uid="{00000000-0005-0000-0000-0000649F0000}"/>
    <cellStyle name="Notas 4 5 2 8 7 5" xfId="40790" xr:uid="{00000000-0005-0000-0000-0000659F0000}"/>
    <cellStyle name="Notas 4 5 2 8 7 6" xfId="40791" xr:uid="{00000000-0005-0000-0000-0000669F0000}"/>
    <cellStyle name="Notas 4 5 2 8 8" xfId="40792" xr:uid="{00000000-0005-0000-0000-0000679F0000}"/>
    <cellStyle name="Notas 4 5 2 8 8 2" xfId="40793" xr:uid="{00000000-0005-0000-0000-0000689F0000}"/>
    <cellStyle name="Notas 4 5 2 8 8 3" xfId="40794" xr:uid="{00000000-0005-0000-0000-0000699F0000}"/>
    <cellStyle name="Notas 4 5 2 8 8 4" xfId="40795" xr:uid="{00000000-0005-0000-0000-00006A9F0000}"/>
    <cellStyle name="Notas 4 5 2 8 8 5" xfId="40796" xr:uid="{00000000-0005-0000-0000-00006B9F0000}"/>
    <cellStyle name="Notas 4 5 2 8 8 6" xfId="40797" xr:uid="{00000000-0005-0000-0000-00006C9F0000}"/>
    <cellStyle name="Notas 4 5 2 8 9" xfId="40798" xr:uid="{00000000-0005-0000-0000-00006D9F0000}"/>
    <cellStyle name="Notas 4 5 2 9" xfId="40799" xr:uid="{00000000-0005-0000-0000-00006E9F0000}"/>
    <cellStyle name="Notas 4 5 2 9 2" xfId="40800" xr:uid="{00000000-0005-0000-0000-00006F9F0000}"/>
    <cellStyle name="Notas 4 5 2 9 3" xfId="40801" xr:uid="{00000000-0005-0000-0000-0000709F0000}"/>
    <cellStyle name="Notas 4 5 2 9 4" xfId="40802" xr:uid="{00000000-0005-0000-0000-0000719F0000}"/>
    <cellStyle name="Notas 4 5 2 9 5" xfId="40803" xr:uid="{00000000-0005-0000-0000-0000729F0000}"/>
    <cellStyle name="Notas 4 5 2 9 6" xfId="40804" xr:uid="{00000000-0005-0000-0000-0000739F0000}"/>
    <cellStyle name="Notas 4 5 20" xfId="40805" xr:uid="{00000000-0005-0000-0000-0000749F0000}"/>
    <cellStyle name="Notas 4 5 21" xfId="40806" xr:uid="{00000000-0005-0000-0000-0000759F0000}"/>
    <cellStyle name="Notas 4 5 22" xfId="40807" xr:uid="{00000000-0005-0000-0000-0000769F0000}"/>
    <cellStyle name="Notas 4 5 3" xfId="40808" xr:uid="{00000000-0005-0000-0000-0000779F0000}"/>
    <cellStyle name="Notas 4 5 3 10" xfId="40809" xr:uid="{00000000-0005-0000-0000-0000789F0000}"/>
    <cellStyle name="Notas 4 5 3 10 2" xfId="40810" xr:uid="{00000000-0005-0000-0000-0000799F0000}"/>
    <cellStyle name="Notas 4 5 3 10 3" xfId="40811" xr:uid="{00000000-0005-0000-0000-00007A9F0000}"/>
    <cellStyle name="Notas 4 5 3 10 4" xfId="40812" xr:uid="{00000000-0005-0000-0000-00007B9F0000}"/>
    <cellStyle name="Notas 4 5 3 10 5" xfId="40813" xr:uid="{00000000-0005-0000-0000-00007C9F0000}"/>
    <cellStyle name="Notas 4 5 3 10 6" xfId="40814" xr:uid="{00000000-0005-0000-0000-00007D9F0000}"/>
    <cellStyle name="Notas 4 5 3 11" xfId="40815" xr:uid="{00000000-0005-0000-0000-00007E9F0000}"/>
    <cellStyle name="Notas 4 5 3 11 2" xfId="40816" xr:uid="{00000000-0005-0000-0000-00007F9F0000}"/>
    <cellStyle name="Notas 4 5 3 11 3" xfId="40817" xr:uid="{00000000-0005-0000-0000-0000809F0000}"/>
    <cellStyle name="Notas 4 5 3 11 4" xfId="40818" xr:uid="{00000000-0005-0000-0000-0000819F0000}"/>
    <cellStyle name="Notas 4 5 3 11 5" xfId="40819" xr:uid="{00000000-0005-0000-0000-0000829F0000}"/>
    <cellStyle name="Notas 4 5 3 11 6" xfId="40820" xr:uid="{00000000-0005-0000-0000-0000839F0000}"/>
    <cellStyle name="Notas 4 5 3 12" xfId="40821" xr:uid="{00000000-0005-0000-0000-0000849F0000}"/>
    <cellStyle name="Notas 4 5 3 12 2" xfId="40822" xr:uid="{00000000-0005-0000-0000-0000859F0000}"/>
    <cellStyle name="Notas 4 5 3 12 3" xfId="40823" xr:uid="{00000000-0005-0000-0000-0000869F0000}"/>
    <cellStyle name="Notas 4 5 3 12 4" xfId="40824" xr:uid="{00000000-0005-0000-0000-0000879F0000}"/>
    <cellStyle name="Notas 4 5 3 12 5" xfId="40825" xr:uid="{00000000-0005-0000-0000-0000889F0000}"/>
    <cellStyle name="Notas 4 5 3 12 6" xfId="40826" xr:uid="{00000000-0005-0000-0000-0000899F0000}"/>
    <cellStyle name="Notas 4 5 3 13" xfId="40827" xr:uid="{00000000-0005-0000-0000-00008A9F0000}"/>
    <cellStyle name="Notas 4 5 3 13 2" xfId="40828" xr:uid="{00000000-0005-0000-0000-00008B9F0000}"/>
    <cellStyle name="Notas 4 5 3 13 3" xfId="40829" xr:uid="{00000000-0005-0000-0000-00008C9F0000}"/>
    <cellStyle name="Notas 4 5 3 13 4" xfId="40830" xr:uid="{00000000-0005-0000-0000-00008D9F0000}"/>
    <cellStyle name="Notas 4 5 3 13 5" xfId="40831" xr:uid="{00000000-0005-0000-0000-00008E9F0000}"/>
    <cellStyle name="Notas 4 5 3 13 6" xfId="40832" xr:uid="{00000000-0005-0000-0000-00008F9F0000}"/>
    <cellStyle name="Notas 4 5 3 14" xfId="40833" xr:uid="{00000000-0005-0000-0000-0000909F0000}"/>
    <cellStyle name="Notas 4 5 3 14 2" xfId="40834" xr:uid="{00000000-0005-0000-0000-0000919F0000}"/>
    <cellStyle name="Notas 4 5 3 14 3" xfId="40835" xr:uid="{00000000-0005-0000-0000-0000929F0000}"/>
    <cellStyle name="Notas 4 5 3 14 4" xfId="40836" xr:uid="{00000000-0005-0000-0000-0000939F0000}"/>
    <cellStyle name="Notas 4 5 3 14 5" xfId="40837" xr:uid="{00000000-0005-0000-0000-0000949F0000}"/>
    <cellStyle name="Notas 4 5 3 14 6" xfId="40838" xr:uid="{00000000-0005-0000-0000-0000959F0000}"/>
    <cellStyle name="Notas 4 5 3 15" xfId="40839" xr:uid="{00000000-0005-0000-0000-0000969F0000}"/>
    <cellStyle name="Notas 4 5 3 16" xfId="40840" xr:uid="{00000000-0005-0000-0000-0000979F0000}"/>
    <cellStyle name="Notas 4 5 3 17" xfId="40841" xr:uid="{00000000-0005-0000-0000-0000989F0000}"/>
    <cellStyle name="Notas 4 5 3 18" xfId="40842" xr:uid="{00000000-0005-0000-0000-0000999F0000}"/>
    <cellStyle name="Notas 4 5 3 19" xfId="40843" xr:uid="{00000000-0005-0000-0000-00009A9F0000}"/>
    <cellStyle name="Notas 4 5 3 2" xfId="40844" xr:uid="{00000000-0005-0000-0000-00009B9F0000}"/>
    <cellStyle name="Notas 4 5 3 2 10" xfId="40845" xr:uid="{00000000-0005-0000-0000-00009C9F0000}"/>
    <cellStyle name="Notas 4 5 3 2 11" xfId="40846" xr:uid="{00000000-0005-0000-0000-00009D9F0000}"/>
    <cellStyle name="Notas 4 5 3 2 12" xfId="40847" xr:uid="{00000000-0005-0000-0000-00009E9F0000}"/>
    <cellStyle name="Notas 4 5 3 2 13" xfId="40848" xr:uid="{00000000-0005-0000-0000-00009F9F0000}"/>
    <cellStyle name="Notas 4 5 3 2 14" xfId="40849" xr:uid="{00000000-0005-0000-0000-0000A09F0000}"/>
    <cellStyle name="Notas 4 5 3 2 2" xfId="40850" xr:uid="{00000000-0005-0000-0000-0000A19F0000}"/>
    <cellStyle name="Notas 4 5 3 2 2 2" xfId="40851" xr:uid="{00000000-0005-0000-0000-0000A29F0000}"/>
    <cellStyle name="Notas 4 5 3 2 2 3" xfId="40852" xr:uid="{00000000-0005-0000-0000-0000A39F0000}"/>
    <cellStyle name="Notas 4 5 3 2 2 4" xfId="40853" xr:uid="{00000000-0005-0000-0000-0000A49F0000}"/>
    <cellStyle name="Notas 4 5 3 2 2 5" xfId="40854" xr:uid="{00000000-0005-0000-0000-0000A59F0000}"/>
    <cellStyle name="Notas 4 5 3 2 2 6" xfId="40855" xr:uid="{00000000-0005-0000-0000-0000A69F0000}"/>
    <cellStyle name="Notas 4 5 3 2 2 7" xfId="40856" xr:uid="{00000000-0005-0000-0000-0000A79F0000}"/>
    <cellStyle name="Notas 4 5 3 2 3" xfId="40857" xr:uid="{00000000-0005-0000-0000-0000A89F0000}"/>
    <cellStyle name="Notas 4 5 3 2 3 2" xfId="40858" xr:uid="{00000000-0005-0000-0000-0000A99F0000}"/>
    <cellStyle name="Notas 4 5 3 2 3 3" xfId="40859" xr:uid="{00000000-0005-0000-0000-0000AA9F0000}"/>
    <cellStyle name="Notas 4 5 3 2 3 4" xfId="40860" xr:uid="{00000000-0005-0000-0000-0000AB9F0000}"/>
    <cellStyle name="Notas 4 5 3 2 3 5" xfId="40861" xr:uid="{00000000-0005-0000-0000-0000AC9F0000}"/>
    <cellStyle name="Notas 4 5 3 2 3 6" xfId="40862" xr:uid="{00000000-0005-0000-0000-0000AD9F0000}"/>
    <cellStyle name="Notas 4 5 3 2 4" xfId="40863" xr:uid="{00000000-0005-0000-0000-0000AE9F0000}"/>
    <cellStyle name="Notas 4 5 3 2 4 2" xfId="40864" xr:uid="{00000000-0005-0000-0000-0000AF9F0000}"/>
    <cellStyle name="Notas 4 5 3 2 4 3" xfId="40865" xr:uid="{00000000-0005-0000-0000-0000B09F0000}"/>
    <cellStyle name="Notas 4 5 3 2 4 4" xfId="40866" xr:uid="{00000000-0005-0000-0000-0000B19F0000}"/>
    <cellStyle name="Notas 4 5 3 2 4 5" xfId="40867" xr:uid="{00000000-0005-0000-0000-0000B29F0000}"/>
    <cellStyle name="Notas 4 5 3 2 4 6" xfId="40868" xr:uid="{00000000-0005-0000-0000-0000B39F0000}"/>
    <cellStyle name="Notas 4 5 3 2 5" xfId="40869" xr:uid="{00000000-0005-0000-0000-0000B49F0000}"/>
    <cellStyle name="Notas 4 5 3 2 5 2" xfId="40870" xr:uid="{00000000-0005-0000-0000-0000B59F0000}"/>
    <cellStyle name="Notas 4 5 3 2 5 3" xfId="40871" xr:uid="{00000000-0005-0000-0000-0000B69F0000}"/>
    <cellStyle name="Notas 4 5 3 2 5 4" xfId="40872" xr:uid="{00000000-0005-0000-0000-0000B79F0000}"/>
    <cellStyle name="Notas 4 5 3 2 5 5" xfId="40873" xr:uid="{00000000-0005-0000-0000-0000B89F0000}"/>
    <cellStyle name="Notas 4 5 3 2 5 6" xfId="40874" xr:uid="{00000000-0005-0000-0000-0000B99F0000}"/>
    <cellStyle name="Notas 4 5 3 2 6" xfId="40875" xr:uid="{00000000-0005-0000-0000-0000BA9F0000}"/>
    <cellStyle name="Notas 4 5 3 2 6 2" xfId="40876" xr:uid="{00000000-0005-0000-0000-0000BB9F0000}"/>
    <cellStyle name="Notas 4 5 3 2 6 3" xfId="40877" xr:uid="{00000000-0005-0000-0000-0000BC9F0000}"/>
    <cellStyle name="Notas 4 5 3 2 6 4" xfId="40878" xr:uid="{00000000-0005-0000-0000-0000BD9F0000}"/>
    <cellStyle name="Notas 4 5 3 2 6 5" xfId="40879" xr:uid="{00000000-0005-0000-0000-0000BE9F0000}"/>
    <cellStyle name="Notas 4 5 3 2 6 6" xfId="40880" xr:uid="{00000000-0005-0000-0000-0000BF9F0000}"/>
    <cellStyle name="Notas 4 5 3 2 7" xfId="40881" xr:uid="{00000000-0005-0000-0000-0000C09F0000}"/>
    <cellStyle name="Notas 4 5 3 2 7 2" xfId="40882" xr:uid="{00000000-0005-0000-0000-0000C19F0000}"/>
    <cellStyle name="Notas 4 5 3 2 7 3" xfId="40883" xr:uid="{00000000-0005-0000-0000-0000C29F0000}"/>
    <cellStyle name="Notas 4 5 3 2 7 4" xfId="40884" xr:uid="{00000000-0005-0000-0000-0000C39F0000}"/>
    <cellStyle name="Notas 4 5 3 2 7 5" xfId="40885" xr:uid="{00000000-0005-0000-0000-0000C49F0000}"/>
    <cellStyle name="Notas 4 5 3 2 7 6" xfId="40886" xr:uid="{00000000-0005-0000-0000-0000C59F0000}"/>
    <cellStyle name="Notas 4 5 3 2 8" xfId="40887" xr:uid="{00000000-0005-0000-0000-0000C69F0000}"/>
    <cellStyle name="Notas 4 5 3 2 8 2" xfId="40888" xr:uid="{00000000-0005-0000-0000-0000C79F0000}"/>
    <cellStyle name="Notas 4 5 3 2 8 3" xfId="40889" xr:uid="{00000000-0005-0000-0000-0000C89F0000}"/>
    <cellStyle name="Notas 4 5 3 2 8 4" xfId="40890" xr:uid="{00000000-0005-0000-0000-0000C99F0000}"/>
    <cellStyle name="Notas 4 5 3 2 8 5" xfId="40891" xr:uid="{00000000-0005-0000-0000-0000CA9F0000}"/>
    <cellStyle name="Notas 4 5 3 2 8 6" xfId="40892" xr:uid="{00000000-0005-0000-0000-0000CB9F0000}"/>
    <cellStyle name="Notas 4 5 3 2 9" xfId="40893" xr:uid="{00000000-0005-0000-0000-0000CC9F0000}"/>
    <cellStyle name="Notas 4 5 3 20" xfId="40894" xr:uid="{00000000-0005-0000-0000-0000CD9F0000}"/>
    <cellStyle name="Notas 4 5 3 3" xfId="40895" xr:uid="{00000000-0005-0000-0000-0000CE9F0000}"/>
    <cellStyle name="Notas 4 5 3 3 10" xfId="40896" xr:uid="{00000000-0005-0000-0000-0000CF9F0000}"/>
    <cellStyle name="Notas 4 5 3 3 11" xfId="40897" xr:uid="{00000000-0005-0000-0000-0000D09F0000}"/>
    <cellStyle name="Notas 4 5 3 3 12" xfId="40898" xr:uid="{00000000-0005-0000-0000-0000D19F0000}"/>
    <cellStyle name="Notas 4 5 3 3 13" xfId="40899" xr:uid="{00000000-0005-0000-0000-0000D29F0000}"/>
    <cellStyle name="Notas 4 5 3 3 2" xfId="40900" xr:uid="{00000000-0005-0000-0000-0000D39F0000}"/>
    <cellStyle name="Notas 4 5 3 3 2 2" xfId="40901" xr:uid="{00000000-0005-0000-0000-0000D49F0000}"/>
    <cellStyle name="Notas 4 5 3 3 2 3" xfId="40902" xr:uid="{00000000-0005-0000-0000-0000D59F0000}"/>
    <cellStyle name="Notas 4 5 3 3 2 4" xfId="40903" xr:uid="{00000000-0005-0000-0000-0000D69F0000}"/>
    <cellStyle name="Notas 4 5 3 3 2 5" xfId="40904" xr:uid="{00000000-0005-0000-0000-0000D79F0000}"/>
    <cellStyle name="Notas 4 5 3 3 2 6" xfId="40905" xr:uid="{00000000-0005-0000-0000-0000D89F0000}"/>
    <cellStyle name="Notas 4 5 3 3 3" xfId="40906" xr:uid="{00000000-0005-0000-0000-0000D99F0000}"/>
    <cellStyle name="Notas 4 5 3 3 3 2" xfId="40907" xr:uid="{00000000-0005-0000-0000-0000DA9F0000}"/>
    <cellStyle name="Notas 4 5 3 3 3 3" xfId="40908" xr:uid="{00000000-0005-0000-0000-0000DB9F0000}"/>
    <cellStyle name="Notas 4 5 3 3 3 4" xfId="40909" xr:uid="{00000000-0005-0000-0000-0000DC9F0000}"/>
    <cellStyle name="Notas 4 5 3 3 3 5" xfId="40910" xr:uid="{00000000-0005-0000-0000-0000DD9F0000}"/>
    <cellStyle name="Notas 4 5 3 3 3 6" xfId="40911" xr:uid="{00000000-0005-0000-0000-0000DE9F0000}"/>
    <cellStyle name="Notas 4 5 3 3 4" xfId="40912" xr:uid="{00000000-0005-0000-0000-0000DF9F0000}"/>
    <cellStyle name="Notas 4 5 3 3 4 2" xfId="40913" xr:uid="{00000000-0005-0000-0000-0000E09F0000}"/>
    <cellStyle name="Notas 4 5 3 3 4 3" xfId="40914" xr:uid="{00000000-0005-0000-0000-0000E19F0000}"/>
    <cellStyle name="Notas 4 5 3 3 4 4" xfId="40915" xr:uid="{00000000-0005-0000-0000-0000E29F0000}"/>
    <cellStyle name="Notas 4 5 3 3 4 5" xfId="40916" xr:uid="{00000000-0005-0000-0000-0000E39F0000}"/>
    <cellStyle name="Notas 4 5 3 3 4 6" xfId="40917" xr:uid="{00000000-0005-0000-0000-0000E49F0000}"/>
    <cellStyle name="Notas 4 5 3 3 5" xfId="40918" xr:uid="{00000000-0005-0000-0000-0000E59F0000}"/>
    <cellStyle name="Notas 4 5 3 3 5 2" xfId="40919" xr:uid="{00000000-0005-0000-0000-0000E69F0000}"/>
    <cellStyle name="Notas 4 5 3 3 5 3" xfId="40920" xr:uid="{00000000-0005-0000-0000-0000E79F0000}"/>
    <cellStyle name="Notas 4 5 3 3 5 4" xfId="40921" xr:uid="{00000000-0005-0000-0000-0000E89F0000}"/>
    <cellStyle name="Notas 4 5 3 3 5 5" xfId="40922" xr:uid="{00000000-0005-0000-0000-0000E99F0000}"/>
    <cellStyle name="Notas 4 5 3 3 5 6" xfId="40923" xr:uid="{00000000-0005-0000-0000-0000EA9F0000}"/>
    <cellStyle name="Notas 4 5 3 3 6" xfId="40924" xr:uid="{00000000-0005-0000-0000-0000EB9F0000}"/>
    <cellStyle name="Notas 4 5 3 3 6 2" xfId="40925" xr:uid="{00000000-0005-0000-0000-0000EC9F0000}"/>
    <cellStyle name="Notas 4 5 3 3 6 3" xfId="40926" xr:uid="{00000000-0005-0000-0000-0000ED9F0000}"/>
    <cellStyle name="Notas 4 5 3 3 6 4" xfId="40927" xr:uid="{00000000-0005-0000-0000-0000EE9F0000}"/>
    <cellStyle name="Notas 4 5 3 3 6 5" xfId="40928" xr:uid="{00000000-0005-0000-0000-0000EF9F0000}"/>
    <cellStyle name="Notas 4 5 3 3 6 6" xfId="40929" xr:uid="{00000000-0005-0000-0000-0000F09F0000}"/>
    <cellStyle name="Notas 4 5 3 3 7" xfId="40930" xr:uid="{00000000-0005-0000-0000-0000F19F0000}"/>
    <cellStyle name="Notas 4 5 3 3 7 2" xfId="40931" xr:uid="{00000000-0005-0000-0000-0000F29F0000}"/>
    <cellStyle name="Notas 4 5 3 3 7 3" xfId="40932" xr:uid="{00000000-0005-0000-0000-0000F39F0000}"/>
    <cellStyle name="Notas 4 5 3 3 7 4" xfId="40933" xr:uid="{00000000-0005-0000-0000-0000F49F0000}"/>
    <cellStyle name="Notas 4 5 3 3 7 5" xfId="40934" xr:uid="{00000000-0005-0000-0000-0000F59F0000}"/>
    <cellStyle name="Notas 4 5 3 3 7 6" xfId="40935" xr:uid="{00000000-0005-0000-0000-0000F69F0000}"/>
    <cellStyle name="Notas 4 5 3 3 8" xfId="40936" xr:uid="{00000000-0005-0000-0000-0000F79F0000}"/>
    <cellStyle name="Notas 4 5 3 3 8 2" xfId="40937" xr:uid="{00000000-0005-0000-0000-0000F89F0000}"/>
    <cellStyle name="Notas 4 5 3 3 8 3" xfId="40938" xr:uid="{00000000-0005-0000-0000-0000F99F0000}"/>
    <cellStyle name="Notas 4 5 3 3 8 4" xfId="40939" xr:uid="{00000000-0005-0000-0000-0000FA9F0000}"/>
    <cellStyle name="Notas 4 5 3 3 8 5" xfId="40940" xr:uid="{00000000-0005-0000-0000-0000FB9F0000}"/>
    <cellStyle name="Notas 4 5 3 3 8 6" xfId="40941" xr:uid="{00000000-0005-0000-0000-0000FC9F0000}"/>
    <cellStyle name="Notas 4 5 3 3 9" xfId="40942" xr:uid="{00000000-0005-0000-0000-0000FD9F0000}"/>
    <cellStyle name="Notas 4 5 3 4" xfId="40943" xr:uid="{00000000-0005-0000-0000-0000FE9F0000}"/>
    <cellStyle name="Notas 4 5 3 4 10" xfId="40944" xr:uid="{00000000-0005-0000-0000-0000FF9F0000}"/>
    <cellStyle name="Notas 4 5 3 4 11" xfId="40945" xr:uid="{00000000-0005-0000-0000-000000A00000}"/>
    <cellStyle name="Notas 4 5 3 4 12" xfId="40946" xr:uid="{00000000-0005-0000-0000-000001A00000}"/>
    <cellStyle name="Notas 4 5 3 4 13" xfId="40947" xr:uid="{00000000-0005-0000-0000-000002A00000}"/>
    <cellStyle name="Notas 4 5 3 4 2" xfId="40948" xr:uid="{00000000-0005-0000-0000-000003A00000}"/>
    <cellStyle name="Notas 4 5 3 4 2 2" xfId="40949" xr:uid="{00000000-0005-0000-0000-000004A00000}"/>
    <cellStyle name="Notas 4 5 3 4 2 3" xfId="40950" xr:uid="{00000000-0005-0000-0000-000005A00000}"/>
    <cellStyle name="Notas 4 5 3 4 2 4" xfId="40951" xr:uid="{00000000-0005-0000-0000-000006A00000}"/>
    <cellStyle name="Notas 4 5 3 4 2 5" xfId="40952" xr:uid="{00000000-0005-0000-0000-000007A00000}"/>
    <cellStyle name="Notas 4 5 3 4 2 6" xfId="40953" xr:uid="{00000000-0005-0000-0000-000008A00000}"/>
    <cellStyle name="Notas 4 5 3 4 3" xfId="40954" xr:uid="{00000000-0005-0000-0000-000009A00000}"/>
    <cellStyle name="Notas 4 5 3 4 3 2" xfId="40955" xr:uid="{00000000-0005-0000-0000-00000AA00000}"/>
    <cellStyle name="Notas 4 5 3 4 3 3" xfId="40956" xr:uid="{00000000-0005-0000-0000-00000BA00000}"/>
    <cellStyle name="Notas 4 5 3 4 3 4" xfId="40957" xr:uid="{00000000-0005-0000-0000-00000CA00000}"/>
    <cellStyle name="Notas 4 5 3 4 3 5" xfId="40958" xr:uid="{00000000-0005-0000-0000-00000DA00000}"/>
    <cellStyle name="Notas 4 5 3 4 3 6" xfId="40959" xr:uid="{00000000-0005-0000-0000-00000EA00000}"/>
    <cellStyle name="Notas 4 5 3 4 4" xfId="40960" xr:uid="{00000000-0005-0000-0000-00000FA00000}"/>
    <cellStyle name="Notas 4 5 3 4 4 2" xfId="40961" xr:uid="{00000000-0005-0000-0000-000010A00000}"/>
    <cellStyle name="Notas 4 5 3 4 4 3" xfId="40962" xr:uid="{00000000-0005-0000-0000-000011A00000}"/>
    <cellStyle name="Notas 4 5 3 4 4 4" xfId="40963" xr:uid="{00000000-0005-0000-0000-000012A00000}"/>
    <cellStyle name="Notas 4 5 3 4 4 5" xfId="40964" xr:uid="{00000000-0005-0000-0000-000013A00000}"/>
    <cellStyle name="Notas 4 5 3 4 4 6" xfId="40965" xr:uid="{00000000-0005-0000-0000-000014A00000}"/>
    <cellStyle name="Notas 4 5 3 4 5" xfId="40966" xr:uid="{00000000-0005-0000-0000-000015A00000}"/>
    <cellStyle name="Notas 4 5 3 4 5 2" xfId="40967" xr:uid="{00000000-0005-0000-0000-000016A00000}"/>
    <cellStyle name="Notas 4 5 3 4 5 3" xfId="40968" xr:uid="{00000000-0005-0000-0000-000017A00000}"/>
    <cellStyle name="Notas 4 5 3 4 5 4" xfId="40969" xr:uid="{00000000-0005-0000-0000-000018A00000}"/>
    <cellStyle name="Notas 4 5 3 4 5 5" xfId="40970" xr:uid="{00000000-0005-0000-0000-000019A00000}"/>
    <cellStyle name="Notas 4 5 3 4 5 6" xfId="40971" xr:uid="{00000000-0005-0000-0000-00001AA00000}"/>
    <cellStyle name="Notas 4 5 3 4 6" xfId="40972" xr:uid="{00000000-0005-0000-0000-00001BA00000}"/>
    <cellStyle name="Notas 4 5 3 4 6 2" xfId="40973" xr:uid="{00000000-0005-0000-0000-00001CA00000}"/>
    <cellStyle name="Notas 4 5 3 4 6 3" xfId="40974" xr:uid="{00000000-0005-0000-0000-00001DA00000}"/>
    <cellStyle name="Notas 4 5 3 4 6 4" xfId="40975" xr:uid="{00000000-0005-0000-0000-00001EA00000}"/>
    <cellStyle name="Notas 4 5 3 4 6 5" xfId="40976" xr:uid="{00000000-0005-0000-0000-00001FA00000}"/>
    <cellStyle name="Notas 4 5 3 4 6 6" xfId="40977" xr:uid="{00000000-0005-0000-0000-000020A00000}"/>
    <cellStyle name="Notas 4 5 3 4 7" xfId="40978" xr:uid="{00000000-0005-0000-0000-000021A00000}"/>
    <cellStyle name="Notas 4 5 3 4 7 2" xfId="40979" xr:uid="{00000000-0005-0000-0000-000022A00000}"/>
    <cellStyle name="Notas 4 5 3 4 7 3" xfId="40980" xr:uid="{00000000-0005-0000-0000-000023A00000}"/>
    <cellStyle name="Notas 4 5 3 4 7 4" xfId="40981" xr:uid="{00000000-0005-0000-0000-000024A00000}"/>
    <cellStyle name="Notas 4 5 3 4 7 5" xfId="40982" xr:uid="{00000000-0005-0000-0000-000025A00000}"/>
    <cellStyle name="Notas 4 5 3 4 7 6" xfId="40983" xr:uid="{00000000-0005-0000-0000-000026A00000}"/>
    <cellStyle name="Notas 4 5 3 4 8" xfId="40984" xr:uid="{00000000-0005-0000-0000-000027A00000}"/>
    <cellStyle name="Notas 4 5 3 4 8 2" xfId="40985" xr:uid="{00000000-0005-0000-0000-000028A00000}"/>
    <cellStyle name="Notas 4 5 3 4 8 3" xfId="40986" xr:uid="{00000000-0005-0000-0000-000029A00000}"/>
    <cellStyle name="Notas 4 5 3 4 8 4" xfId="40987" xr:uid="{00000000-0005-0000-0000-00002AA00000}"/>
    <cellStyle name="Notas 4 5 3 4 8 5" xfId="40988" xr:uid="{00000000-0005-0000-0000-00002BA00000}"/>
    <cellStyle name="Notas 4 5 3 4 8 6" xfId="40989" xr:uid="{00000000-0005-0000-0000-00002CA00000}"/>
    <cellStyle name="Notas 4 5 3 4 9" xfId="40990" xr:uid="{00000000-0005-0000-0000-00002DA00000}"/>
    <cellStyle name="Notas 4 5 3 5" xfId="40991" xr:uid="{00000000-0005-0000-0000-00002EA00000}"/>
    <cellStyle name="Notas 4 5 3 5 10" xfId="40992" xr:uid="{00000000-0005-0000-0000-00002FA00000}"/>
    <cellStyle name="Notas 4 5 3 5 11" xfId="40993" xr:uid="{00000000-0005-0000-0000-000030A00000}"/>
    <cellStyle name="Notas 4 5 3 5 12" xfId="40994" xr:uid="{00000000-0005-0000-0000-000031A00000}"/>
    <cellStyle name="Notas 4 5 3 5 13" xfId="40995" xr:uid="{00000000-0005-0000-0000-000032A00000}"/>
    <cellStyle name="Notas 4 5 3 5 2" xfId="40996" xr:uid="{00000000-0005-0000-0000-000033A00000}"/>
    <cellStyle name="Notas 4 5 3 5 2 2" xfId="40997" xr:uid="{00000000-0005-0000-0000-000034A00000}"/>
    <cellStyle name="Notas 4 5 3 5 2 3" xfId="40998" xr:uid="{00000000-0005-0000-0000-000035A00000}"/>
    <cellStyle name="Notas 4 5 3 5 2 4" xfId="40999" xr:uid="{00000000-0005-0000-0000-000036A00000}"/>
    <cellStyle name="Notas 4 5 3 5 2 5" xfId="41000" xr:uid="{00000000-0005-0000-0000-000037A00000}"/>
    <cellStyle name="Notas 4 5 3 5 2 6" xfId="41001" xr:uid="{00000000-0005-0000-0000-000038A00000}"/>
    <cellStyle name="Notas 4 5 3 5 3" xfId="41002" xr:uid="{00000000-0005-0000-0000-000039A00000}"/>
    <cellStyle name="Notas 4 5 3 5 3 2" xfId="41003" xr:uid="{00000000-0005-0000-0000-00003AA00000}"/>
    <cellStyle name="Notas 4 5 3 5 3 3" xfId="41004" xr:uid="{00000000-0005-0000-0000-00003BA00000}"/>
    <cellStyle name="Notas 4 5 3 5 3 4" xfId="41005" xr:uid="{00000000-0005-0000-0000-00003CA00000}"/>
    <cellStyle name="Notas 4 5 3 5 3 5" xfId="41006" xr:uid="{00000000-0005-0000-0000-00003DA00000}"/>
    <cellStyle name="Notas 4 5 3 5 3 6" xfId="41007" xr:uid="{00000000-0005-0000-0000-00003EA00000}"/>
    <cellStyle name="Notas 4 5 3 5 4" xfId="41008" xr:uid="{00000000-0005-0000-0000-00003FA00000}"/>
    <cellStyle name="Notas 4 5 3 5 4 2" xfId="41009" xr:uid="{00000000-0005-0000-0000-000040A00000}"/>
    <cellStyle name="Notas 4 5 3 5 4 3" xfId="41010" xr:uid="{00000000-0005-0000-0000-000041A00000}"/>
    <cellStyle name="Notas 4 5 3 5 4 4" xfId="41011" xr:uid="{00000000-0005-0000-0000-000042A00000}"/>
    <cellStyle name="Notas 4 5 3 5 4 5" xfId="41012" xr:uid="{00000000-0005-0000-0000-000043A00000}"/>
    <cellStyle name="Notas 4 5 3 5 4 6" xfId="41013" xr:uid="{00000000-0005-0000-0000-000044A00000}"/>
    <cellStyle name="Notas 4 5 3 5 5" xfId="41014" xr:uid="{00000000-0005-0000-0000-000045A00000}"/>
    <cellStyle name="Notas 4 5 3 5 5 2" xfId="41015" xr:uid="{00000000-0005-0000-0000-000046A00000}"/>
    <cellStyle name="Notas 4 5 3 5 5 3" xfId="41016" xr:uid="{00000000-0005-0000-0000-000047A00000}"/>
    <cellStyle name="Notas 4 5 3 5 5 4" xfId="41017" xr:uid="{00000000-0005-0000-0000-000048A00000}"/>
    <cellStyle name="Notas 4 5 3 5 5 5" xfId="41018" xr:uid="{00000000-0005-0000-0000-000049A00000}"/>
    <cellStyle name="Notas 4 5 3 5 5 6" xfId="41019" xr:uid="{00000000-0005-0000-0000-00004AA00000}"/>
    <cellStyle name="Notas 4 5 3 5 6" xfId="41020" xr:uid="{00000000-0005-0000-0000-00004BA00000}"/>
    <cellStyle name="Notas 4 5 3 5 6 2" xfId="41021" xr:uid="{00000000-0005-0000-0000-00004CA00000}"/>
    <cellStyle name="Notas 4 5 3 5 6 3" xfId="41022" xr:uid="{00000000-0005-0000-0000-00004DA00000}"/>
    <cellStyle name="Notas 4 5 3 5 6 4" xfId="41023" xr:uid="{00000000-0005-0000-0000-00004EA00000}"/>
    <cellStyle name="Notas 4 5 3 5 6 5" xfId="41024" xr:uid="{00000000-0005-0000-0000-00004FA00000}"/>
    <cellStyle name="Notas 4 5 3 5 6 6" xfId="41025" xr:uid="{00000000-0005-0000-0000-000050A00000}"/>
    <cellStyle name="Notas 4 5 3 5 7" xfId="41026" xr:uid="{00000000-0005-0000-0000-000051A00000}"/>
    <cellStyle name="Notas 4 5 3 5 7 2" xfId="41027" xr:uid="{00000000-0005-0000-0000-000052A00000}"/>
    <cellStyle name="Notas 4 5 3 5 7 3" xfId="41028" xr:uid="{00000000-0005-0000-0000-000053A00000}"/>
    <cellStyle name="Notas 4 5 3 5 7 4" xfId="41029" xr:uid="{00000000-0005-0000-0000-000054A00000}"/>
    <cellStyle name="Notas 4 5 3 5 7 5" xfId="41030" xr:uid="{00000000-0005-0000-0000-000055A00000}"/>
    <cellStyle name="Notas 4 5 3 5 7 6" xfId="41031" xr:uid="{00000000-0005-0000-0000-000056A00000}"/>
    <cellStyle name="Notas 4 5 3 5 8" xfId="41032" xr:uid="{00000000-0005-0000-0000-000057A00000}"/>
    <cellStyle name="Notas 4 5 3 5 8 2" xfId="41033" xr:uid="{00000000-0005-0000-0000-000058A00000}"/>
    <cellStyle name="Notas 4 5 3 5 8 3" xfId="41034" xr:uid="{00000000-0005-0000-0000-000059A00000}"/>
    <cellStyle name="Notas 4 5 3 5 8 4" xfId="41035" xr:uid="{00000000-0005-0000-0000-00005AA00000}"/>
    <cellStyle name="Notas 4 5 3 5 8 5" xfId="41036" xr:uid="{00000000-0005-0000-0000-00005BA00000}"/>
    <cellStyle name="Notas 4 5 3 5 8 6" xfId="41037" xr:uid="{00000000-0005-0000-0000-00005CA00000}"/>
    <cellStyle name="Notas 4 5 3 5 9" xfId="41038" xr:uid="{00000000-0005-0000-0000-00005DA00000}"/>
    <cellStyle name="Notas 4 5 3 6" xfId="41039" xr:uid="{00000000-0005-0000-0000-00005EA00000}"/>
    <cellStyle name="Notas 4 5 3 6 10" xfId="41040" xr:uid="{00000000-0005-0000-0000-00005FA00000}"/>
    <cellStyle name="Notas 4 5 3 6 11" xfId="41041" xr:uid="{00000000-0005-0000-0000-000060A00000}"/>
    <cellStyle name="Notas 4 5 3 6 12" xfId="41042" xr:uid="{00000000-0005-0000-0000-000061A00000}"/>
    <cellStyle name="Notas 4 5 3 6 13" xfId="41043" xr:uid="{00000000-0005-0000-0000-000062A00000}"/>
    <cellStyle name="Notas 4 5 3 6 2" xfId="41044" xr:uid="{00000000-0005-0000-0000-000063A00000}"/>
    <cellStyle name="Notas 4 5 3 6 2 2" xfId="41045" xr:uid="{00000000-0005-0000-0000-000064A00000}"/>
    <cellStyle name="Notas 4 5 3 6 2 3" xfId="41046" xr:uid="{00000000-0005-0000-0000-000065A00000}"/>
    <cellStyle name="Notas 4 5 3 6 2 4" xfId="41047" xr:uid="{00000000-0005-0000-0000-000066A00000}"/>
    <cellStyle name="Notas 4 5 3 6 2 5" xfId="41048" xr:uid="{00000000-0005-0000-0000-000067A00000}"/>
    <cellStyle name="Notas 4 5 3 6 2 6" xfId="41049" xr:uid="{00000000-0005-0000-0000-000068A00000}"/>
    <cellStyle name="Notas 4 5 3 6 3" xfId="41050" xr:uid="{00000000-0005-0000-0000-000069A00000}"/>
    <cellStyle name="Notas 4 5 3 6 3 2" xfId="41051" xr:uid="{00000000-0005-0000-0000-00006AA00000}"/>
    <cellStyle name="Notas 4 5 3 6 3 3" xfId="41052" xr:uid="{00000000-0005-0000-0000-00006BA00000}"/>
    <cellStyle name="Notas 4 5 3 6 3 4" xfId="41053" xr:uid="{00000000-0005-0000-0000-00006CA00000}"/>
    <cellStyle name="Notas 4 5 3 6 3 5" xfId="41054" xr:uid="{00000000-0005-0000-0000-00006DA00000}"/>
    <cellStyle name="Notas 4 5 3 6 3 6" xfId="41055" xr:uid="{00000000-0005-0000-0000-00006EA00000}"/>
    <cellStyle name="Notas 4 5 3 6 4" xfId="41056" xr:uid="{00000000-0005-0000-0000-00006FA00000}"/>
    <cellStyle name="Notas 4 5 3 6 4 2" xfId="41057" xr:uid="{00000000-0005-0000-0000-000070A00000}"/>
    <cellStyle name="Notas 4 5 3 6 4 3" xfId="41058" xr:uid="{00000000-0005-0000-0000-000071A00000}"/>
    <cellStyle name="Notas 4 5 3 6 4 4" xfId="41059" xr:uid="{00000000-0005-0000-0000-000072A00000}"/>
    <cellStyle name="Notas 4 5 3 6 4 5" xfId="41060" xr:uid="{00000000-0005-0000-0000-000073A00000}"/>
    <cellStyle name="Notas 4 5 3 6 4 6" xfId="41061" xr:uid="{00000000-0005-0000-0000-000074A00000}"/>
    <cellStyle name="Notas 4 5 3 6 5" xfId="41062" xr:uid="{00000000-0005-0000-0000-000075A00000}"/>
    <cellStyle name="Notas 4 5 3 6 5 2" xfId="41063" xr:uid="{00000000-0005-0000-0000-000076A00000}"/>
    <cellStyle name="Notas 4 5 3 6 5 3" xfId="41064" xr:uid="{00000000-0005-0000-0000-000077A00000}"/>
    <cellStyle name="Notas 4 5 3 6 5 4" xfId="41065" xr:uid="{00000000-0005-0000-0000-000078A00000}"/>
    <cellStyle name="Notas 4 5 3 6 5 5" xfId="41066" xr:uid="{00000000-0005-0000-0000-000079A00000}"/>
    <cellStyle name="Notas 4 5 3 6 5 6" xfId="41067" xr:uid="{00000000-0005-0000-0000-00007AA00000}"/>
    <cellStyle name="Notas 4 5 3 6 6" xfId="41068" xr:uid="{00000000-0005-0000-0000-00007BA00000}"/>
    <cellStyle name="Notas 4 5 3 6 6 2" xfId="41069" xr:uid="{00000000-0005-0000-0000-00007CA00000}"/>
    <cellStyle name="Notas 4 5 3 6 6 3" xfId="41070" xr:uid="{00000000-0005-0000-0000-00007DA00000}"/>
    <cellStyle name="Notas 4 5 3 6 6 4" xfId="41071" xr:uid="{00000000-0005-0000-0000-00007EA00000}"/>
    <cellStyle name="Notas 4 5 3 6 6 5" xfId="41072" xr:uid="{00000000-0005-0000-0000-00007FA00000}"/>
    <cellStyle name="Notas 4 5 3 6 6 6" xfId="41073" xr:uid="{00000000-0005-0000-0000-000080A00000}"/>
    <cellStyle name="Notas 4 5 3 6 7" xfId="41074" xr:uid="{00000000-0005-0000-0000-000081A00000}"/>
    <cellStyle name="Notas 4 5 3 6 7 2" xfId="41075" xr:uid="{00000000-0005-0000-0000-000082A00000}"/>
    <cellStyle name="Notas 4 5 3 6 7 3" xfId="41076" xr:uid="{00000000-0005-0000-0000-000083A00000}"/>
    <cellStyle name="Notas 4 5 3 6 7 4" xfId="41077" xr:uid="{00000000-0005-0000-0000-000084A00000}"/>
    <cellStyle name="Notas 4 5 3 6 7 5" xfId="41078" xr:uid="{00000000-0005-0000-0000-000085A00000}"/>
    <cellStyle name="Notas 4 5 3 6 7 6" xfId="41079" xr:uid="{00000000-0005-0000-0000-000086A00000}"/>
    <cellStyle name="Notas 4 5 3 6 8" xfId="41080" xr:uid="{00000000-0005-0000-0000-000087A00000}"/>
    <cellStyle name="Notas 4 5 3 6 8 2" xfId="41081" xr:uid="{00000000-0005-0000-0000-000088A00000}"/>
    <cellStyle name="Notas 4 5 3 6 8 3" xfId="41082" xr:uid="{00000000-0005-0000-0000-000089A00000}"/>
    <cellStyle name="Notas 4 5 3 6 8 4" xfId="41083" xr:uid="{00000000-0005-0000-0000-00008AA00000}"/>
    <cellStyle name="Notas 4 5 3 6 8 5" xfId="41084" xr:uid="{00000000-0005-0000-0000-00008BA00000}"/>
    <cellStyle name="Notas 4 5 3 6 8 6" xfId="41085" xr:uid="{00000000-0005-0000-0000-00008CA00000}"/>
    <cellStyle name="Notas 4 5 3 6 9" xfId="41086" xr:uid="{00000000-0005-0000-0000-00008DA00000}"/>
    <cellStyle name="Notas 4 5 3 7" xfId="41087" xr:uid="{00000000-0005-0000-0000-00008EA00000}"/>
    <cellStyle name="Notas 4 5 3 7 10" xfId="41088" xr:uid="{00000000-0005-0000-0000-00008FA00000}"/>
    <cellStyle name="Notas 4 5 3 7 11" xfId="41089" xr:uid="{00000000-0005-0000-0000-000090A00000}"/>
    <cellStyle name="Notas 4 5 3 7 12" xfId="41090" xr:uid="{00000000-0005-0000-0000-000091A00000}"/>
    <cellStyle name="Notas 4 5 3 7 13" xfId="41091" xr:uid="{00000000-0005-0000-0000-000092A00000}"/>
    <cellStyle name="Notas 4 5 3 7 2" xfId="41092" xr:uid="{00000000-0005-0000-0000-000093A00000}"/>
    <cellStyle name="Notas 4 5 3 7 2 2" xfId="41093" xr:uid="{00000000-0005-0000-0000-000094A00000}"/>
    <cellStyle name="Notas 4 5 3 7 2 3" xfId="41094" xr:uid="{00000000-0005-0000-0000-000095A00000}"/>
    <cellStyle name="Notas 4 5 3 7 2 4" xfId="41095" xr:uid="{00000000-0005-0000-0000-000096A00000}"/>
    <cellStyle name="Notas 4 5 3 7 2 5" xfId="41096" xr:uid="{00000000-0005-0000-0000-000097A00000}"/>
    <cellStyle name="Notas 4 5 3 7 2 6" xfId="41097" xr:uid="{00000000-0005-0000-0000-000098A00000}"/>
    <cellStyle name="Notas 4 5 3 7 3" xfId="41098" xr:uid="{00000000-0005-0000-0000-000099A00000}"/>
    <cellStyle name="Notas 4 5 3 7 3 2" xfId="41099" xr:uid="{00000000-0005-0000-0000-00009AA00000}"/>
    <cellStyle name="Notas 4 5 3 7 3 3" xfId="41100" xr:uid="{00000000-0005-0000-0000-00009BA00000}"/>
    <cellStyle name="Notas 4 5 3 7 3 4" xfId="41101" xr:uid="{00000000-0005-0000-0000-00009CA00000}"/>
    <cellStyle name="Notas 4 5 3 7 3 5" xfId="41102" xr:uid="{00000000-0005-0000-0000-00009DA00000}"/>
    <cellStyle name="Notas 4 5 3 7 3 6" xfId="41103" xr:uid="{00000000-0005-0000-0000-00009EA00000}"/>
    <cellStyle name="Notas 4 5 3 7 4" xfId="41104" xr:uid="{00000000-0005-0000-0000-00009FA00000}"/>
    <cellStyle name="Notas 4 5 3 7 4 2" xfId="41105" xr:uid="{00000000-0005-0000-0000-0000A0A00000}"/>
    <cellStyle name="Notas 4 5 3 7 4 3" xfId="41106" xr:uid="{00000000-0005-0000-0000-0000A1A00000}"/>
    <cellStyle name="Notas 4 5 3 7 4 4" xfId="41107" xr:uid="{00000000-0005-0000-0000-0000A2A00000}"/>
    <cellStyle name="Notas 4 5 3 7 4 5" xfId="41108" xr:uid="{00000000-0005-0000-0000-0000A3A00000}"/>
    <cellStyle name="Notas 4 5 3 7 4 6" xfId="41109" xr:uid="{00000000-0005-0000-0000-0000A4A00000}"/>
    <cellStyle name="Notas 4 5 3 7 5" xfId="41110" xr:uid="{00000000-0005-0000-0000-0000A5A00000}"/>
    <cellStyle name="Notas 4 5 3 7 5 2" xfId="41111" xr:uid="{00000000-0005-0000-0000-0000A6A00000}"/>
    <cellStyle name="Notas 4 5 3 7 5 3" xfId="41112" xr:uid="{00000000-0005-0000-0000-0000A7A00000}"/>
    <cellStyle name="Notas 4 5 3 7 5 4" xfId="41113" xr:uid="{00000000-0005-0000-0000-0000A8A00000}"/>
    <cellStyle name="Notas 4 5 3 7 5 5" xfId="41114" xr:uid="{00000000-0005-0000-0000-0000A9A00000}"/>
    <cellStyle name="Notas 4 5 3 7 5 6" xfId="41115" xr:uid="{00000000-0005-0000-0000-0000AAA00000}"/>
    <cellStyle name="Notas 4 5 3 7 6" xfId="41116" xr:uid="{00000000-0005-0000-0000-0000ABA00000}"/>
    <cellStyle name="Notas 4 5 3 7 6 2" xfId="41117" xr:uid="{00000000-0005-0000-0000-0000ACA00000}"/>
    <cellStyle name="Notas 4 5 3 7 6 3" xfId="41118" xr:uid="{00000000-0005-0000-0000-0000ADA00000}"/>
    <cellStyle name="Notas 4 5 3 7 6 4" xfId="41119" xr:uid="{00000000-0005-0000-0000-0000AEA00000}"/>
    <cellStyle name="Notas 4 5 3 7 6 5" xfId="41120" xr:uid="{00000000-0005-0000-0000-0000AFA00000}"/>
    <cellStyle name="Notas 4 5 3 7 6 6" xfId="41121" xr:uid="{00000000-0005-0000-0000-0000B0A00000}"/>
    <cellStyle name="Notas 4 5 3 7 7" xfId="41122" xr:uid="{00000000-0005-0000-0000-0000B1A00000}"/>
    <cellStyle name="Notas 4 5 3 7 7 2" xfId="41123" xr:uid="{00000000-0005-0000-0000-0000B2A00000}"/>
    <cellStyle name="Notas 4 5 3 7 7 3" xfId="41124" xr:uid="{00000000-0005-0000-0000-0000B3A00000}"/>
    <cellStyle name="Notas 4 5 3 7 7 4" xfId="41125" xr:uid="{00000000-0005-0000-0000-0000B4A00000}"/>
    <cellStyle name="Notas 4 5 3 7 7 5" xfId="41126" xr:uid="{00000000-0005-0000-0000-0000B5A00000}"/>
    <cellStyle name="Notas 4 5 3 7 7 6" xfId="41127" xr:uid="{00000000-0005-0000-0000-0000B6A00000}"/>
    <cellStyle name="Notas 4 5 3 7 8" xfId="41128" xr:uid="{00000000-0005-0000-0000-0000B7A00000}"/>
    <cellStyle name="Notas 4 5 3 7 8 2" xfId="41129" xr:uid="{00000000-0005-0000-0000-0000B8A00000}"/>
    <cellStyle name="Notas 4 5 3 7 8 3" xfId="41130" xr:uid="{00000000-0005-0000-0000-0000B9A00000}"/>
    <cellStyle name="Notas 4 5 3 7 8 4" xfId="41131" xr:uid="{00000000-0005-0000-0000-0000BAA00000}"/>
    <cellStyle name="Notas 4 5 3 7 8 5" xfId="41132" xr:uid="{00000000-0005-0000-0000-0000BBA00000}"/>
    <cellStyle name="Notas 4 5 3 7 8 6" xfId="41133" xr:uid="{00000000-0005-0000-0000-0000BCA00000}"/>
    <cellStyle name="Notas 4 5 3 7 9" xfId="41134" xr:uid="{00000000-0005-0000-0000-0000BDA00000}"/>
    <cellStyle name="Notas 4 5 3 8" xfId="41135" xr:uid="{00000000-0005-0000-0000-0000BEA00000}"/>
    <cellStyle name="Notas 4 5 3 8 2" xfId="41136" xr:uid="{00000000-0005-0000-0000-0000BFA00000}"/>
    <cellStyle name="Notas 4 5 3 8 3" xfId="41137" xr:uid="{00000000-0005-0000-0000-0000C0A00000}"/>
    <cellStyle name="Notas 4 5 3 8 4" xfId="41138" xr:uid="{00000000-0005-0000-0000-0000C1A00000}"/>
    <cellStyle name="Notas 4 5 3 8 5" xfId="41139" xr:uid="{00000000-0005-0000-0000-0000C2A00000}"/>
    <cellStyle name="Notas 4 5 3 8 6" xfId="41140" xr:uid="{00000000-0005-0000-0000-0000C3A00000}"/>
    <cellStyle name="Notas 4 5 3 9" xfId="41141" xr:uid="{00000000-0005-0000-0000-0000C4A00000}"/>
    <cellStyle name="Notas 4 5 3 9 2" xfId="41142" xr:uid="{00000000-0005-0000-0000-0000C5A00000}"/>
    <cellStyle name="Notas 4 5 3 9 3" xfId="41143" xr:uid="{00000000-0005-0000-0000-0000C6A00000}"/>
    <cellStyle name="Notas 4 5 3 9 4" xfId="41144" xr:uid="{00000000-0005-0000-0000-0000C7A00000}"/>
    <cellStyle name="Notas 4 5 3 9 5" xfId="41145" xr:uid="{00000000-0005-0000-0000-0000C8A00000}"/>
    <cellStyle name="Notas 4 5 3 9 6" xfId="41146" xr:uid="{00000000-0005-0000-0000-0000C9A00000}"/>
    <cellStyle name="Notas 4 5 4" xfId="41147" xr:uid="{00000000-0005-0000-0000-0000CAA00000}"/>
    <cellStyle name="Notas 4 5 4 10" xfId="41148" xr:uid="{00000000-0005-0000-0000-0000CBA00000}"/>
    <cellStyle name="Notas 4 5 4 11" xfId="41149" xr:uid="{00000000-0005-0000-0000-0000CCA00000}"/>
    <cellStyle name="Notas 4 5 4 12" xfId="41150" xr:uid="{00000000-0005-0000-0000-0000CDA00000}"/>
    <cellStyle name="Notas 4 5 4 13" xfId="41151" xr:uid="{00000000-0005-0000-0000-0000CEA00000}"/>
    <cellStyle name="Notas 4 5 4 14" xfId="41152" xr:uid="{00000000-0005-0000-0000-0000CFA00000}"/>
    <cellStyle name="Notas 4 5 4 15" xfId="41153" xr:uid="{00000000-0005-0000-0000-0000D0A00000}"/>
    <cellStyle name="Notas 4 5 4 2" xfId="41154" xr:uid="{00000000-0005-0000-0000-0000D1A00000}"/>
    <cellStyle name="Notas 4 5 4 2 10" xfId="41155" xr:uid="{00000000-0005-0000-0000-0000D2A00000}"/>
    <cellStyle name="Notas 4 5 4 2 11" xfId="41156" xr:uid="{00000000-0005-0000-0000-0000D3A00000}"/>
    <cellStyle name="Notas 4 5 4 2 12" xfId="41157" xr:uid="{00000000-0005-0000-0000-0000D4A00000}"/>
    <cellStyle name="Notas 4 5 4 2 13" xfId="41158" xr:uid="{00000000-0005-0000-0000-0000D5A00000}"/>
    <cellStyle name="Notas 4 5 4 2 14" xfId="41159" xr:uid="{00000000-0005-0000-0000-0000D6A00000}"/>
    <cellStyle name="Notas 4 5 4 2 2" xfId="41160" xr:uid="{00000000-0005-0000-0000-0000D7A00000}"/>
    <cellStyle name="Notas 4 5 4 2 2 2" xfId="41161" xr:uid="{00000000-0005-0000-0000-0000D8A00000}"/>
    <cellStyle name="Notas 4 5 4 2 2 3" xfId="41162" xr:uid="{00000000-0005-0000-0000-0000D9A00000}"/>
    <cellStyle name="Notas 4 5 4 2 2 4" xfId="41163" xr:uid="{00000000-0005-0000-0000-0000DAA00000}"/>
    <cellStyle name="Notas 4 5 4 2 2 5" xfId="41164" xr:uid="{00000000-0005-0000-0000-0000DBA00000}"/>
    <cellStyle name="Notas 4 5 4 2 2 6" xfId="41165" xr:uid="{00000000-0005-0000-0000-0000DCA00000}"/>
    <cellStyle name="Notas 4 5 4 2 3" xfId="41166" xr:uid="{00000000-0005-0000-0000-0000DDA00000}"/>
    <cellStyle name="Notas 4 5 4 2 3 2" xfId="41167" xr:uid="{00000000-0005-0000-0000-0000DEA00000}"/>
    <cellStyle name="Notas 4 5 4 2 3 3" xfId="41168" xr:uid="{00000000-0005-0000-0000-0000DFA00000}"/>
    <cellStyle name="Notas 4 5 4 2 3 4" xfId="41169" xr:uid="{00000000-0005-0000-0000-0000E0A00000}"/>
    <cellStyle name="Notas 4 5 4 2 3 5" xfId="41170" xr:uid="{00000000-0005-0000-0000-0000E1A00000}"/>
    <cellStyle name="Notas 4 5 4 2 3 6" xfId="41171" xr:uid="{00000000-0005-0000-0000-0000E2A00000}"/>
    <cellStyle name="Notas 4 5 4 2 4" xfId="41172" xr:uid="{00000000-0005-0000-0000-0000E3A00000}"/>
    <cellStyle name="Notas 4 5 4 2 4 2" xfId="41173" xr:uid="{00000000-0005-0000-0000-0000E4A00000}"/>
    <cellStyle name="Notas 4 5 4 2 4 3" xfId="41174" xr:uid="{00000000-0005-0000-0000-0000E5A00000}"/>
    <cellStyle name="Notas 4 5 4 2 4 4" xfId="41175" xr:uid="{00000000-0005-0000-0000-0000E6A00000}"/>
    <cellStyle name="Notas 4 5 4 2 4 5" xfId="41176" xr:uid="{00000000-0005-0000-0000-0000E7A00000}"/>
    <cellStyle name="Notas 4 5 4 2 4 6" xfId="41177" xr:uid="{00000000-0005-0000-0000-0000E8A00000}"/>
    <cellStyle name="Notas 4 5 4 2 5" xfId="41178" xr:uid="{00000000-0005-0000-0000-0000E9A00000}"/>
    <cellStyle name="Notas 4 5 4 2 5 2" xfId="41179" xr:uid="{00000000-0005-0000-0000-0000EAA00000}"/>
    <cellStyle name="Notas 4 5 4 2 5 3" xfId="41180" xr:uid="{00000000-0005-0000-0000-0000EBA00000}"/>
    <cellStyle name="Notas 4 5 4 2 5 4" xfId="41181" xr:uid="{00000000-0005-0000-0000-0000ECA00000}"/>
    <cellStyle name="Notas 4 5 4 2 5 5" xfId="41182" xr:uid="{00000000-0005-0000-0000-0000EDA00000}"/>
    <cellStyle name="Notas 4 5 4 2 5 6" xfId="41183" xr:uid="{00000000-0005-0000-0000-0000EEA00000}"/>
    <cellStyle name="Notas 4 5 4 2 6" xfId="41184" xr:uid="{00000000-0005-0000-0000-0000EFA00000}"/>
    <cellStyle name="Notas 4 5 4 2 6 2" xfId="41185" xr:uid="{00000000-0005-0000-0000-0000F0A00000}"/>
    <cellStyle name="Notas 4 5 4 2 6 3" xfId="41186" xr:uid="{00000000-0005-0000-0000-0000F1A00000}"/>
    <cellStyle name="Notas 4 5 4 2 6 4" xfId="41187" xr:uid="{00000000-0005-0000-0000-0000F2A00000}"/>
    <cellStyle name="Notas 4 5 4 2 6 5" xfId="41188" xr:uid="{00000000-0005-0000-0000-0000F3A00000}"/>
    <cellStyle name="Notas 4 5 4 2 6 6" xfId="41189" xr:uid="{00000000-0005-0000-0000-0000F4A00000}"/>
    <cellStyle name="Notas 4 5 4 2 7" xfId="41190" xr:uid="{00000000-0005-0000-0000-0000F5A00000}"/>
    <cellStyle name="Notas 4 5 4 2 7 2" xfId="41191" xr:uid="{00000000-0005-0000-0000-0000F6A00000}"/>
    <cellStyle name="Notas 4 5 4 2 7 3" xfId="41192" xr:uid="{00000000-0005-0000-0000-0000F7A00000}"/>
    <cellStyle name="Notas 4 5 4 2 7 4" xfId="41193" xr:uid="{00000000-0005-0000-0000-0000F8A00000}"/>
    <cellStyle name="Notas 4 5 4 2 7 5" xfId="41194" xr:uid="{00000000-0005-0000-0000-0000F9A00000}"/>
    <cellStyle name="Notas 4 5 4 2 7 6" xfId="41195" xr:uid="{00000000-0005-0000-0000-0000FAA00000}"/>
    <cellStyle name="Notas 4 5 4 2 8" xfId="41196" xr:uid="{00000000-0005-0000-0000-0000FBA00000}"/>
    <cellStyle name="Notas 4 5 4 2 8 2" xfId="41197" xr:uid="{00000000-0005-0000-0000-0000FCA00000}"/>
    <cellStyle name="Notas 4 5 4 2 8 3" xfId="41198" xr:uid="{00000000-0005-0000-0000-0000FDA00000}"/>
    <cellStyle name="Notas 4 5 4 2 8 4" xfId="41199" xr:uid="{00000000-0005-0000-0000-0000FEA00000}"/>
    <cellStyle name="Notas 4 5 4 2 8 5" xfId="41200" xr:uid="{00000000-0005-0000-0000-0000FFA00000}"/>
    <cellStyle name="Notas 4 5 4 2 8 6" xfId="41201" xr:uid="{00000000-0005-0000-0000-000000A10000}"/>
    <cellStyle name="Notas 4 5 4 2 9" xfId="41202" xr:uid="{00000000-0005-0000-0000-000001A10000}"/>
    <cellStyle name="Notas 4 5 4 3" xfId="41203" xr:uid="{00000000-0005-0000-0000-000002A10000}"/>
    <cellStyle name="Notas 4 5 4 3 2" xfId="41204" xr:uid="{00000000-0005-0000-0000-000003A10000}"/>
    <cellStyle name="Notas 4 5 4 3 2 2" xfId="41205" xr:uid="{00000000-0005-0000-0000-000004A10000}"/>
    <cellStyle name="Notas 4 5 4 3 2 3" xfId="41206" xr:uid="{00000000-0005-0000-0000-000005A10000}"/>
    <cellStyle name="Notas 4 5 4 3 2 4" xfId="41207" xr:uid="{00000000-0005-0000-0000-000006A10000}"/>
    <cellStyle name="Notas 4 5 4 3 3" xfId="41208" xr:uid="{00000000-0005-0000-0000-000007A10000}"/>
    <cellStyle name="Notas 4 5 4 3 4" xfId="41209" xr:uid="{00000000-0005-0000-0000-000008A10000}"/>
    <cellStyle name="Notas 4 5 4 3 5" xfId="41210" xr:uid="{00000000-0005-0000-0000-000009A10000}"/>
    <cellStyle name="Notas 4 5 4 3 6" xfId="41211" xr:uid="{00000000-0005-0000-0000-00000AA10000}"/>
    <cellStyle name="Notas 4 5 4 3 7" xfId="41212" xr:uid="{00000000-0005-0000-0000-00000BA10000}"/>
    <cellStyle name="Notas 4 5 4 4" xfId="41213" xr:uid="{00000000-0005-0000-0000-00000CA10000}"/>
    <cellStyle name="Notas 4 5 4 4 2" xfId="41214" xr:uid="{00000000-0005-0000-0000-00000DA10000}"/>
    <cellStyle name="Notas 4 5 4 4 2 2" xfId="41215" xr:uid="{00000000-0005-0000-0000-00000EA10000}"/>
    <cellStyle name="Notas 4 5 4 4 3" xfId="41216" xr:uid="{00000000-0005-0000-0000-00000FA10000}"/>
    <cellStyle name="Notas 4 5 4 4 4" xfId="41217" xr:uid="{00000000-0005-0000-0000-000010A10000}"/>
    <cellStyle name="Notas 4 5 4 4 5" xfId="41218" xr:uid="{00000000-0005-0000-0000-000011A10000}"/>
    <cellStyle name="Notas 4 5 4 4 6" xfId="41219" xr:uid="{00000000-0005-0000-0000-000012A10000}"/>
    <cellStyle name="Notas 4 5 4 4 7" xfId="41220" xr:uid="{00000000-0005-0000-0000-000013A10000}"/>
    <cellStyle name="Notas 4 5 4 5" xfId="41221" xr:uid="{00000000-0005-0000-0000-000014A10000}"/>
    <cellStyle name="Notas 4 5 4 5 2" xfId="41222" xr:uid="{00000000-0005-0000-0000-000015A10000}"/>
    <cellStyle name="Notas 4 5 4 5 3" xfId="41223" xr:uid="{00000000-0005-0000-0000-000016A10000}"/>
    <cellStyle name="Notas 4 5 4 5 4" xfId="41224" xr:uid="{00000000-0005-0000-0000-000017A10000}"/>
    <cellStyle name="Notas 4 5 4 5 5" xfId="41225" xr:uid="{00000000-0005-0000-0000-000018A10000}"/>
    <cellStyle name="Notas 4 5 4 5 6" xfId="41226" xr:uid="{00000000-0005-0000-0000-000019A10000}"/>
    <cellStyle name="Notas 4 5 4 6" xfId="41227" xr:uid="{00000000-0005-0000-0000-00001AA10000}"/>
    <cellStyle name="Notas 4 5 4 6 2" xfId="41228" xr:uid="{00000000-0005-0000-0000-00001BA10000}"/>
    <cellStyle name="Notas 4 5 4 6 3" xfId="41229" xr:uid="{00000000-0005-0000-0000-00001CA10000}"/>
    <cellStyle name="Notas 4 5 4 6 4" xfId="41230" xr:uid="{00000000-0005-0000-0000-00001DA10000}"/>
    <cellStyle name="Notas 4 5 4 6 5" xfId="41231" xr:uid="{00000000-0005-0000-0000-00001EA10000}"/>
    <cellStyle name="Notas 4 5 4 6 6" xfId="41232" xr:uid="{00000000-0005-0000-0000-00001FA10000}"/>
    <cellStyle name="Notas 4 5 4 7" xfId="41233" xr:uid="{00000000-0005-0000-0000-000020A10000}"/>
    <cellStyle name="Notas 4 5 4 7 2" xfId="41234" xr:uid="{00000000-0005-0000-0000-000021A10000}"/>
    <cellStyle name="Notas 4 5 4 7 3" xfId="41235" xr:uid="{00000000-0005-0000-0000-000022A10000}"/>
    <cellStyle name="Notas 4 5 4 7 4" xfId="41236" xr:uid="{00000000-0005-0000-0000-000023A10000}"/>
    <cellStyle name="Notas 4 5 4 7 5" xfId="41237" xr:uid="{00000000-0005-0000-0000-000024A10000}"/>
    <cellStyle name="Notas 4 5 4 7 6" xfId="41238" xr:uid="{00000000-0005-0000-0000-000025A10000}"/>
    <cellStyle name="Notas 4 5 4 8" xfId="41239" xr:uid="{00000000-0005-0000-0000-000026A10000}"/>
    <cellStyle name="Notas 4 5 4 8 2" xfId="41240" xr:uid="{00000000-0005-0000-0000-000027A10000}"/>
    <cellStyle name="Notas 4 5 4 8 3" xfId="41241" xr:uid="{00000000-0005-0000-0000-000028A10000}"/>
    <cellStyle name="Notas 4 5 4 8 4" xfId="41242" xr:uid="{00000000-0005-0000-0000-000029A10000}"/>
    <cellStyle name="Notas 4 5 4 8 5" xfId="41243" xr:uid="{00000000-0005-0000-0000-00002AA10000}"/>
    <cellStyle name="Notas 4 5 4 8 6" xfId="41244" xr:uid="{00000000-0005-0000-0000-00002BA10000}"/>
    <cellStyle name="Notas 4 5 4 9" xfId="41245" xr:uid="{00000000-0005-0000-0000-00002CA10000}"/>
    <cellStyle name="Notas 4 5 4 9 2" xfId="41246" xr:uid="{00000000-0005-0000-0000-00002DA10000}"/>
    <cellStyle name="Notas 4 5 4 9 3" xfId="41247" xr:uid="{00000000-0005-0000-0000-00002EA10000}"/>
    <cellStyle name="Notas 4 5 4 9 4" xfId="41248" xr:uid="{00000000-0005-0000-0000-00002FA10000}"/>
    <cellStyle name="Notas 4 5 4 9 5" xfId="41249" xr:uid="{00000000-0005-0000-0000-000030A10000}"/>
    <cellStyle name="Notas 4 5 4 9 6" xfId="41250" xr:uid="{00000000-0005-0000-0000-000031A10000}"/>
    <cellStyle name="Notas 4 5 5" xfId="41251" xr:uid="{00000000-0005-0000-0000-000032A10000}"/>
    <cellStyle name="Notas 4 5 5 10" xfId="41252" xr:uid="{00000000-0005-0000-0000-000033A10000}"/>
    <cellStyle name="Notas 4 5 5 11" xfId="41253" xr:uid="{00000000-0005-0000-0000-000034A10000}"/>
    <cellStyle name="Notas 4 5 5 12" xfId="41254" xr:uid="{00000000-0005-0000-0000-000035A10000}"/>
    <cellStyle name="Notas 4 5 5 13" xfId="41255" xr:uid="{00000000-0005-0000-0000-000036A10000}"/>
    <cellStyle name="Notas 4 5 5 14" xfId="41256" xr:uid="{00000000-0005-0000-0000-000037A10000}"/>
    <cellStyle name="Notas 4 5 5 2" xfId="41257" xr:uid="{00000000-0005-0000-0000-000038A10000}"/>
    <cellStyle name="Notas 4 5 5 2 2" xfId="41258" xr:uid="{00000000-0005-0000-0000-000039A10000}"/>
    <cellStyle name="Notas 4 5 5 2 3" xfId="41259" xr:uid="{00000000-0005-0000-0000-00003AA10000}"/>
    <cellStyle name="Notas 4 5 5 2 4" xfId="41260" xr:uid="{00000000-0005-0000-0000-00003BA10000}"/>
    <cellStyle name="Notas 4 5 5 2 5" xfId="41261" xr:uid="{00000000-0005-0000-0000-00003CA10000}"/>
    <cellStyle name="Notas 4 5 5 2 6" xfId="41262" xr:uid="{00000000-0005-0000-0000-00003DA10000}"/>
    <cellStyle name="Notas 4 5 5 2 7" xfId="41263" xr:uid="{00000000-0005-0000-0000-00003EA10000}"/>
    <cellStyle name="Notas 4 5 5 3" xfId="41264" xr:uid="{00000000-0005-0000-0000-00003FA10000}"/>
    <cellStyle name="Notas 4 5 5 3 2" xfId="41265" xr:uid="{00000000-0005-0000-0000-000040A10000}"/>
    <cellStyle name="Notas 4 5 5 3 3" xfId="41266" xr:uid="{00000000-0005-0000-0000-000041A10000}"/>
    <cellStyle name="Notas 4 5 5 3 4" xfId="41267" xr:uid="{00000000-0005-0000-0000-000042A10000}"/>
    <cellStyle name="Notas 4 5 5 3 5" xfId="41268" xr:uid="{00000000-0005-0000-0000-000043A10000}"/>
    <cellStyle name="Notas 4 5 5 3 6" xfId="41269" xr:uid="{00000000-0005-0000-0000-000044A10000}"/>
    <cellStyle name="Notas 4 5 5 4" xfId="41270" xr:uid="{00000000-0005-0000-0000-000045A10000}"/>
    <cellStyle name="Notas 4 5 5 4 2" xfId="41271" xr:uid="{00000000-0005-0000-0000-000046A10000}"/>
    <cellStyle name="Notas 4 5 5 4 3" xfId="41272" xr:uid="{00000000-0005-0000-0000-000047A10000}"/>
    <cellStyle name="Notas 4 5 5 4 4" xfId="41273" xr:uid="{00000000-0005-0000-0000-000048A10000}"/>
    <cellStyle name="Notas 4 5 5 4 5" xfId="41274" xr:uid="{00000000-0005-0000-0000-000049A10000}"/>
    <cellStyle name="Notas 4 5 5 4 6" xfId="41275" xr:uid="{00000000-0005-0000-0000-00004AA10000}"/>
    <cellStyle name="Notas 4 5 5 5" xfId="41276" xr:uid="{00000000-0005-0000-0000-00004BA10000}"/>
    <cellStyle name="Notas 4 5 5 5 2" xfId="41277" xr:uid="{00000000-0005-0000-0000-00004CA10000}"/>
    <cellStyle name="Notas 4 5 5 5 3" xfId="41278" xr:uid="{00000000-0005-0000-0000-00004DA10000}"/>
    <cellStyle name="Notas 4 5 5 5 4" xfId="41279" xr:uid="{00000000-0005-0000-0000-00004EA10000}"/>
    <cellStyle name="Notas 4 5 5 5 5" xfId="41280" xr:uid="{00000000-0005-0000-0000-00004FA10000}"/>
    <cellStyle name="Notas 4 5 5 5 6" xfId="41281" xr:uid="{00000000-0005-0000-0000-000050A10000}"/>
    <cellStyle name="Notas 4 5 5 6" xfId="41282" xr:uid="{00000000-0005-0000-0000-000051A10000}"/>
    <cellStyle name="Notas 4 5 5 6 2" xfId="41283" xr:uid="{00000000-0005-0000-0000-000052A10000}"/>
    <cellStyle name="Notas 4 5 5 6 3" xfId="41284" xr:uid="{00000000-0005-0000-0000-000053A10000}"/>
    <cellStyle name="Notas 4 5 5 6 4" xfId="41285" xr:uid="{00000000-0005-0000-0000-000054A10000}"/>
    <cellStyle name="Notas 4 5 5 6 5" xfId="41286" xr:uid="{00000000-0005-0000-0000-000055A10000}"/>
    <cellStyle name="Notas 4 5 5 6 6" xfId="41287" xr:uid="{00000000-0005-0000-0000-000056A10000}"/>
    <cellStyle name="Notas 4 5 5 7" xfId="41288" xr:uid="{00000000-0005-0000-0000-000057A10000}"/>
    <cellStyle name="Notas 4 5 5 7 2" xfId="41289" xr:uid="{00000000-0005-0000-0000-000058A10000}"/>
    <cellStyle name="Notas 4 5 5 7 3" xfId="41290" xr:uid="{00000000-0005-0000-0000-000059A10000}"/>
    <cellStyle name="Notas 4 5 5 7 4" xfId="41291" xr:uid="{00000000-0005-0000-0000-00005AA10000}"/>
    <cellStyle name="Notas 4 5 5 7 5" xfId="41292" xr:uid="{00000000-0005-0000-0000-00005BA10000}"/>
    <cellStyle name="Notas 4 5 5 7 6" xfId="41293" xr:uid="{00000000-0005-0000-0000-00005CA10000}"/>
    <cellStyle name="Notas 4 5 5 8" xfId="41294" xr:uid="{00000000-0005-0000-0000-00005DA10000}"/>
    <cellStyle name="Notas 4 5 5 8 2" xfId="41295" xr:uid="{00000000-0005-0000-0000-00005EA10000}"/>
    <cellStyle name="Notas 4 5 5 8 3" xfId="41296" xr:uid="{00000000-0005-0000-0000-00005FA10000}"/>
    <cellStyle name="Notas 4 5 5 8 4" xfId="41297" xr:uid="{00000000-0005-0000-0000-000060A10000}"/>
    <cellStyle name="Notas 4 5 5 8 5" xfId="41298" xr:uid="{00000000-0005-0000-0000-000061A10000}"/>
    <cellStyle name="Notas 4 5 5 8 6" xfId="41299" xr:uid="{00000000-0005-0000-0000-000062A10000}"/>
    <cellStyle name="Notas 4 5 5 9" xfId="41300" xr:uid="{00000000-0005-0000-0000-000063A10000}"/>
    <cellStyle name="Notas 4 5 6" xfId="41301" xr:uid="{00000000-0005-0000-0000-000064A10000}"/>
    <cellStyle name="Notas 4 5 6 10" xfId="41302" xr:uid="{00000000-0005-0000-0000-000065A10000}"/>
    <cellStyle name="Notas 4 5 6 11" xfId="41303" xr:uid="{00000000-0005-0000-0000-000066A10000}"/>
    <cellStyle name="Notas 4 5 6 12" xfId="41304" xr:uid="{00000000-0005-0000-0000-000067A10000}"/>
    <cellStyle name="Notas 4 5 6 13" xfId="41305" xr:uid="{00000000-0005-0000-0000-000068A10000}"/>
    <cellStyle name="Notas 4 5 6 14" xfId="41306" xr:uid="{00000000-0005-0000-0000-000069A10000}"/>
    <cellStyle name="Notas 4 5 6 2" xfId="41307" xr:uid="{00000000-0005-0000-0000-00006AA10000}"/>
    <cellStyle name="Notas 4 5 6 2 2" xfId="41308" xr:uid="{00000000-0005-0000-0000-00006BA10000}"/>
    <cellStyle name="Notas 4 5 6 2 3" xfId="41309" xr:uid="{00000000-0005-0000-0000-00006CA10000}"/>
    <cellStyle name="Notas 4 5 6 2 4" xfId="41310" xr:uid="{00000000-0005-0000-0000-00006DA10000}"/>
    <cellStyle name="Notas 4 5 6 2 5" xfId="41311" xr:uid="{00000000-0005-0000-0000-00006EA10000}"/>
    <cellStyle name="Notas 4 5 6 2 6" xfId="41312" xr:uid="{00000000-0005-0000-0000-00006FA10000}"/>
    <cellStyle name="Notas 4 5 6 2 7" xfId="41313" xr:uid="{00000000-0005-0000-0000-000070A10000}"/>
    <cellStyle name="Notas 4 5 6 3" xfId="41314" xr:uid="{00000000-0005-0000-0000-000071A10000}"/>
    <cellStyle name="Notas 4 5 6 3 2" xfId="41315" xr:uid="{00000000-0005-0000-0000-000072A10000}"/>
    <cellStyle name="Notas 4 5 6 3 3" xfId="41316" xr:uid="{00000000-0005-0000-0000-000073A10000}"/>
    <cellStyle name="Notas 4 5 6 3 4" xfId="41317" xr:uid="{00000000-0005-0000-0000-000074A10000}"/>
    <cellStyle name="Notas 4 5 6 3 5" xfId="41318" xr:uid="{00000000-0005-0000-0000-000075A10000}"/>
    <cellStyle name="Notas 4 5 6 3 6" xfId="41319" xr:uid="{00000000-0005-0000-0000-000076A10000}"/>
    <cellStyle name="Notas 4 5 6 4" xfId="41320" xr:uid="{00000000-0005-0000-0000-000077A10000}"/>
    <cellStyle name="Notas 4 5 6 4 2" xfId="41321" xr:uid="{00000000-0005-0000-0000-000078A10000}"/>
    <cellStyle name="Notas 4 5 6 4 3" xfId="41322" xr:uid="{00000000-0005-0000-0000-000079A10000}"/>
    <cellStyle name="Notas 4 5 6 4 4" xfId="41323" xr:uid="{00000000-0005-0000-0000-00007AA10000}"/>
    <cellStyle name="Notas 4 5 6 4 5" xfId="41324" xr:uid="{00000000-0005-0000-0000-00007BA10000}"/>
    <cellStyle name="Notas 4 5 6 4 6" xfId="41325" xr:uid="{00000000-0005-0000-0000-00007CA10000}"/>
    <cellStyle name="Notas 4 5 6 5" xfId="41326" xr:uid="{00000000-0005-0000-0000-00007DA10000}"/>
    <cellStyle name="Notas 4 5 6 5 2" xfId="41327" xr:uid="{00000000-0005-0000-0000-00007EA10000}"/>
    <cellStyle name="Notas 4 5 6 5 3" xfId="41328" xr:uid="{00000000-0005-0000-0000-00007FA10000}"/>
    <cellStyle name="Notas 4 5 6 5 4" xfId="41329" xr:uid="{00000000-0005-0000-0000-000080A10000}"/>
    <cellStyle name="Notas 4 5 6 5 5" xfId="41330" xr:uid="{00000000-0005-0000-0000-000081A10000}"/>
    <cellStyle name="Notas 4 5 6 5 6" xfId="41331" xr:uid="{00000000-0005-0000-0000-000082A10000}"/>
    <cellStyle name="Notas 4 5 6 6" xfId="41332" xr:uid="{00000000-0005-0000-0000-000083A10000}"/>
    <cellStyle name="Notas 4 5 6 6 2" xfId="41333" xr:uid="{00000000-0005-0000-0000-000084A10000}"/>
    <cellStyle name="Notas 4 5 6 6 3" xfId="41334" xr:uid="{00000000-0005-0000-0000-000085A10000}"/>
    <cellStyle name="Notas 4 5 6 6 4" xfId="41335" xr:uid="{00000000-0005-0000-0000-000086A10000}"/>
    <cellStyle name="Notas 4 5 6 6 5" xfId="41336" xr:uid="{00000000-0005-0000-0000-000087A10000}"/>
    <cellStyle name="Notas 4 5 6 6 6" xfId="41337" xr:uid="{00000000-0005-0000-0000-000088A10000}"/>
    <cellStyle name="Notas 4 5 6 7" xfId="41338" xr:uid="{00000000-0005-0000-0000-000089A10000}"/>
    <cellStyle name="Notas 4 5 6 7 2" xfId="41339" xr:uid="{00000000-0005-0000-0000-00008AA10000}"/>
    <cellStyle name="Notas 4 5 6 7 3" xfId="41340" xr:uid="{00000000-0005-0000-0000-00008BA10000}"/>
    <cellStyle name="Notas 4 5 6 7 4" xfId="41341" xr:uid="{00000000-0005-0000-0000-00008CA10000}"/>
    <cellStyle name="Notas 4 5 6 7 5" xfId="41342" xr:uid="{00000000-0005-0000-0000-00008DA10000}"/>
    <cellStyle name="Notas 4 5 6 7 6" xfId="41343" xr:uid="{00000000-0005-0000-0000-00008EA10000}"/>
    <cellStyle name="Notas 4 5 6 8" xfId="41344" xr:uid="{00000000-0005-0000-0000-00008FA10000}"/>
    <cellStyle name="Notas 4 5 6 8 2" xfId="41345" xr:uid="{00000000-0005-0000-0000-000090A10000}"/>
    <cellStyle name="Notas 4 5 6 8 3" xfId="41346" xr:uid="{00000000-0005-0000-0000-000091A10000}"/>
    <cellStyle name="Notas 4 5 6 8 4" xfId="41347" xr:uid="{00000000-0005-0000-0000-000092A10000}"/>
    <cellStyle name="Notas 4 5 6 8 5" xfId="41348" xr:uid="{00000000-0005-0000-0000-000093A10000}"/>
    <cellStyle name="Notas 4 5 6 8 6" xfId="41349" xr:uid="{00000000-0005-0000-0000-000094A10000}"/>
    <cellStyle name="Notas 4 5 6 9" xfId="41350" xr:uid="{00000000-0005-0000-0000-000095A10000}"/>
    <cellStyle name="Notas 4 5 7" xfId="41351" xr:uid="{00000000-0005-0000-0000-000096A10000}"/>
    <cellStyle name="Notas 4 5 7 10" xfId="41352" xr:uid="{00000000-0005-0000-0000-000097A10000}"/>
    <cellStyle name="Notas 4 5 7 11" xfId="41353" xr:uid="{00000000-0005-0000-0000-000098A10000}"/>
    <cellStyle name="Notas 4 5 7 12" xfId="41354" xr:uid="{00000000-0005-0000-0000-000099A10000}"/>
    <cellStyle name="Notas 4 5 7 13" xfId="41355" xr:uid="{00000000-0005-0000-0000-00009AA10000}"/>
    <cellStyle name="Notas 4 5 7 14" xfId="41356" xr:uid="{00000000-0005-0000-0000-00009BA10000}"/>
    <cellStyle name="Notas 4 5 7 2" xfId="41357" xr:uid="{00000000-0005-0000-0000-00009CA10000}"/>
    <cellStyle name="Notas 4 5 7 2 2" xfId="41358" xr:uid="{00000000-0005-0000-0000-00009DA10000}"/>
    <cellStyle name="Notas 4 5 7 2 3" xfId="41359" xr:uid="{00000000-0005-0000-0000-00009EA10000}"/>
    <cellStyle name="Notas 4 5 7 2 4" xfId="41360" xr:uid="{00000000-0005-0000-0000-00009FA10000}"/>
    <cellStyle name="Notas 4 5 7 2 5" xfId="41361" xr:uid="{00000000-0005-0000-0000-0000A0A10000}"/>
    <cellStyle name="Notas 4 5 7 2 6" xfId="41362" xr:uid="{00000000-0005-0000-0000-0000A1A10000}"/>
    <cellStyle name="Notas 4 5 7 2 7" xfId="41363" xr:uid="{00000000-0005-0000-0000-0000A2A10000}"/>
    <cellStyle name="Notas 4 5 7 3" xfId="41364" xr:uid="{00000000-0005-0000-0000-0000A3A10000}"/>
    <cellStyle name="Notas 4 5 7 3 2" xfId="41365" xr:uid="{00000000-0005-0000-0000-0000A4A10000}"/>
    <cellStyle name="Notas 4 5 7 3 3" xfId="41366" xr:uid="{00000000-0005-0000-0000-0000A5A10000}"/>
    <cellStyle name="Notas 4 5 7 3 4" xfId="41367" xr:uid="{00000000-0005-0000-0000-0000A6A10000}"/>
    <cellStyle name="Notas 4 5 7 3 5" xfId="41368" xr:uid="{00000000-0005-0000-0000-0000A7A10000}"/>
    <cellStyle name="Notas 4 5 7 3 6" xfId="41369" xr:uid="{00000000-0005-0000-0000-0000A8A10000}"/>
    <cellStyle name="Notas 4 5 7 3 7" xfId="41370" xr:uid="{00000000-0005-0000-0000-0000A9A10000}"/>
    <cellStyle name="Notas 4 5 7 4" xfId="41371" xr:uid="{00000000-0005-0000-0000-0000AAA10000}"/>
    <cellStyle name="Notas 4 5 7 4 2" xfId="41372" xr:uid="{00000000-0005-0000-0000-0000ABA10000}"/>
    <cellStyle name="Notas 4 5 7 4 3" xfId="41373" xr:uid="{00000000-0005-0000-0000-0000ACA10000}"/>
    <cellStyle name="Notas 4 5 7 4 4" xfId="41374" xr:uid="{00000000-0005-0000-0000-0000ADA10000}"/>
    <cellStyle name="Notas 4 5 7 4 5" xfId="41375" xr:uid="{00000000-0005-0000-0000-0000AEA10000}"/>
    <cellStyle name="Notas 4 5 7 4 6" xfId="41376" xr:uid="{00000000-0005-0000-0000-0000AFA10000}"/>
    <cellStyle name="Notas 4 5 7 5" xfId="41377" xr:uid="{00000000-0005-0000-0000-0000B0A10000}"/>
    <cellStyle name="Notas 4 5 7 5 2" xfId="41378" xr:uid="{00000000-0005-0000-0000-0000B1A10000}"/>
    <cellStyle name="Notas 4 5 7 5 3" xfId="41379" xr:uid="{00000000-0005-0000-0000-0000B2A10000}"/>
    <cellStyle name="Notas 4 5 7 5 4" xfId="41380" xr:uid="{00000000-0005-0000-0000-0000B3A10000}"/>
    <cellStyle name="Notas 4 5 7 5 5" xfId="41381" xr:uid="{00000000-0005-0000-0000-0000B4A10000}"/>
    <cellStyle name="Notas 4 5 7 5 6" xfId="41382" xr:uid="{00000000-0005-0000-0000-0000B5A10000}"/>
    <cellStyle name="Notas 4 5 7 6" xfId="41383" xr:uid="{00000000-0005-0000-0000-0000B6A10000}"/>
    <cellStyle name="Notas 4 5 7 6 2" xfId="41384" xr:uid="{00000000-0005-0000-0000-0000B7A10000}"/>
    <cellStyle name="Notas 4 5 7 6 3" xfId="41385" xr:uid="{00000000-0005-0000-0000-0000B8A10000}"/>
    <cellStyle name="Notas 4 5 7 6 4" xfId="41386" xr:uid="{00000000-0005-0000-0000-0000B9A10000}"/>
    <cellStyle name="Notas 4 5 7 6 5" xfId="41387" xr:uid="{00000000-0005-0000-0000-0000BAA10000}"/>
    <cellStyle name="Notas 4 5 7 6 6" xfId="41388" xr:uid="{00000000-0005-0000-0000-0000BBA10000}"/>
    <cellStyle name="Notas 4 5 7 7" xfId="41389" xr:uid="{00000000-0005-0000-0000-0000BCA10000}"/>
    <cellStyle name="Notas 4 5 7 7 2" xfId="41390" xr:uid="{00000000-0005-0000-0000-0000BDA10000}"/>
    <cellStyle name="Notas 4 5 7 7 3" xfId="41391" xr:uid="{00000000-0005-0000-0000-0000BEA10000}"/>
    <cellStyle name="Notas 4 5 7 7 4" xfId="41392" xr:uid="{00000000-0005-0000-0000-0000BFA10000}"/>
    <cellStyle name="Notas 4 5 7 7 5" xfId="41393" xr:uid="{00000000-0005-0000-0000-0000C0A10000}"/>
    <cellStyle name="Notas 4 5 7 7 6" xfId="41394" xr:uid="{00000000-0005-0000-0000-0000C1A10000}"/>
    <cellStyle name="Notas 4 5 7 8" xfId="41395" xr:uid="{00000000-0005-0000-0000-0000C2A10000}"/>
    <cellStyle name="Notas 4 5 7 8 2" xfId="41396" xr:uid="{00000000-0005-0000-0000-0000C3A10000}"/>
    <cellStyle name="Notas 4 5 7 8 3" xfId="41397" xr:uid="{00000000-0005-0000-0000-0000C4A10000}"/>
    <cellStyle name="Notas 4 5 7 8 4" xfId="41398" xr:uid="{00000000-0005-0000-0000-0000C5A10000}"/>
    <cellStyle name="Notas 4 5 7 8 5" xfId="41399" xr:uid="{00000000-0005-0000-0000-0000C6A10000}"/>
    <cellStyle name="Notas 4 5 7 8 6" xfId="41400" xr:uid="{00000000-0005-0000-0000-0000C7A10000}"/>
    <cellStyle name="Notas 4 5 7 9" xfId="41401" xr:uid="{00000000-0005-0000-0000-0000C8A10000}"/>
    <cellStyle name="Notas 4 5 8" xfId="41402" xr:uid="{00000000-0005-0000-0000-0000C9A10000}"/>
    <cellStyle name="Notas 4 5 8 10" xfId="41403" xr:uid="{00000000-0005-0000-0000-0000CAA10000}"/>
    <cellStyle name="Notas 4 5 8 11" xfId="41404" xr:uid="{00000000-0005-0000-0000-0000CBA10000}"/>
    <cellStyle name="Notas 4 5 8 12" xfId="41405" xr:uid="{00000000-0005-0000-0000-0000CCA10000}"/>
    <cellStyle name="Notas 4 5 8 13" xfId="41406" xr:uid="{00000000-0005-0000-0000-0000CDA10000}"/>
    <cellStyle name="Notas 4 5 8 14" xfId="41407" xr:uid="{00000000-0005-0000-0000-0000CEA10000}"/>
    <cellStyle name="Notas 4 5 8 2" xfId="41408" xr:uid="{00000000-0005-0000-0000-0000CFA10000}"/>
    <cellStyle name="Notas 4 5 8 2 2" xfId="41409" xr:uid="{00000000-0005-0000-0000-0000D0A10000}"/>
    <cellStyle name="Notas 4 5 8 2 3" xfId="41410" xr:uid="{00000000-0005-0000-0000-0000D1A10000}"/>
    <cellStyle name="Notas 4 5 8 2 4" xfId="41411" xr:uid="{00000000-0005-0000-0000-0000D2A10000}"/>
    <cellStyle name="Notas 4 5 8 2 5" xfId="41412" xr:uid="{00000000-0005-0000-0000-0000D3A10000}"/>
    <cellStyle name="Notas 4 5 8 2 6" xfId="41413" xr:uid="{00000000-0005-0000-0000-0000D4A10000}"/>
    <cellStyle name="Notas 4 5 8 2 7" xfId="41414" xr:uid="{00000000-0005-0000-0000-0000D5A10000}"/>
    <cellStyle name="Notas 4 5 8 3" xfId="41415" xr:uid="{00000000-0005-0000-0000-0000D6A10000}"/>
    <cellStyle name="Notas 4 5 8 3 2" xfId="41416" xr:uid="{00000000-0005-0000-0000-0000D7A10000}"/>
    <cellStyle name="Notas 4 5 8 3 3" xfId="41417" xr:uid="{00000000-0005-0000-0000-0000D8A10000}"/>
    <cellStyle name="Notas 4 5 8 3 4" xfId="41418" xr:uid="{00000000-0005-0000-0000-0000D9A10000}"/>
    <cellStyle name="Notas 4 5 8 3 5" xfId="41419" xr:uid="{00000000-0005-0000-0000-0000DAA10000}"/>
    <cellStyle name="Notas 4 5 8 3 6" xfId="41420" xr:uid="{00000000-0005-0000-0000-0000DBA10000}"/>
    <cellStyle name="Notas 4 5 8 4" xfId="41421" xr:uid="{00000000-0005-0000-0000-0000DCA10000}"/>
    <cellStyle name="Notas 4 5 8 4 2" xfId="41422" xr:uid="{00000000-0005-0000-0000-0000DDA10000}"/>
    <cellStyle name="Notas 4 5 8 4 3" xfId="41423" xr:uid="{00000000-0005-0000-0000-0000DEA10000}"/>
    <cellStyle name="Notas 4 5 8 4 4" xfId="41424" xr:uid="{00000000-0005-0000-0000-0000DFA10000}"/>
    <cellStyle name="Notas 4 5 8 4 5" xfId="41425" xr:uid="{00000000-0005-0000-0000-0000E0A10000}"/>
    <cellStyle name="Notas 4 5 8 4 6" xfId="41426" xr:uid="{00000000-0005-0000-0000-0000E1A10000}"/>
    <cellStyle name="Notas 4 5 8 5" xfId="41427" xr:uid="{00000000-0005-0000-0000-0000E2A10000}"/>
    <cellStyle name="Notas 4 5 8 5 2" xfId="41428" xr:uid="{00000000-0005-0000-0000-0000E3A10000}"/>
    <cellStyle name="Notas 4 5 8 5 3" xfId="41429" xr:uid="{00000000-0005-0000-0000-0000E4A10000}"/>
    <cellStyle name="Notas 4 5 8 5 4" xfId="41430" xr:uid="{00000000-0005-0000-0000-0000E5A10000}"/>
    <cellStyle name="Notas 4 5 8 5 5" xfId="41431" xr:uid="{00000000-0005-0000-0000-0000E6A10000}"/>
    <cellStyle name="Notas 4 5 8 5 6" xfId="41432" xr:uid="{00000000-0005-0000-0000-0000E7A10000}"/>
    <cellStyle name="Notas 4 5 8 6" xfId="41433" xr:uid="{00000000-0005-0000-0000-0000E8A10000}"/>
    <cellStyle name="Notas 4 5 8 6 2" xfId="41434" xr:uid="{00000000-0005-0000-0000-0000E9A10000}"/>
    <cellStyle name="Notas 4 5 8 6 3" xfId="41435" xr:uid="{00000000-0005-0000-0000-0000EAA10000}"/>
    <cellStyle name="Notas 4 5 8 6 4" xfId="41436" xr:uid="{00000000-0005-0000-0000-0000EBA10000}"/>
    <cellStyle name="Notas 4 5 8 6 5" xfId="41437" xr:uid="{00000000-0005-0000-0000-0000ECA10000}"/>
    <cellStyle name="Notas 4 5 8 6 6" xfId="41438" xr:uid="{00000000-0005-0000-0000-0000EDA10000}"/>
    <cellStyle name="Notas 4 5 8 7" xfId="41439" xr:uid="{00000000-0005-0000-0000-0000EEA10000}"/>
    <cellStyle name="Notas 4 5 8 7 2" xfId="41440" xr:uid="{00000000-0005-0000-0000-0000EFA10000}"/>
    <cellStyle name="Notas 4 5 8 7 3" xfId="41441" xr:uid="{00000000-0005-0000-0000-0000F0A10000}"/>
    <cellStyle name="Notas 4 5 8 7 4" xfId="41442" xr:uid="{00000000-0005-0000-0000-0000F1A10000}"/>
    <cellStyle name="Notas 4 5 8 7 5" xfId="41443" xr:uid="{00000000-0005-0000-0000-0000F2A10000}"/>
    <cellStyle name="Notas 4 5 8 7 6" xfId="41444" xr:uid="{00000000-0005-0000-0000-0000F3A10000}"/>
    <cellStyle name="Notas 4 5 8 8" xfId="41445" xr:uid="{00000000-0005-0000-0000-0000F4A10000}"/>
    <cellStyle name="Notas 4 5 8 8 2" xfId="41446" xr:uid="{00000000-0005-0000-0000-0000F5A10000}"/>
    <cellStyle name="Notas 4 5 8 8 3" xfId="41447" xr:uid="{00000000-0005-0000-0000-0000F6A10000}"/>
    <cellStyle name="Notas 4 5 8 8 4" xfId="41448" xr:uid="{00000000-0005-0000-0000-0000F7A10000}"/>
    <cellStyle name="Notas 4 5 8 8 5" xfId="41449" xr:uid="{00000000-0005-0000-0000-0000F8A10000}"/>
    <cellStyle name="Notas 4 5 8 8 6" xfId="41450" xr:uid="{00000000-0005-0000-0000-0000F9A10000}"/>
    <cellStyle name="Notas 4 5 8 9" xfId="41451" xr:uid="{00000000-0005-0000-0000-0000FAA10000}"/>
    <cellStyle name="Notas 4 5 9" xfId="41452" xr:uid="{00000000-0005-0000-0000-0000FBA10000}"/>
    <cellStyle name="Notas 4 5 9 10" xfId="41453" xr:uid="{00000000-0005-0000-0000-0000FCA10000}"/>
    <cellStyle name="Notas 4 5 9 11" xfId="41454" xr:uid="{00000000-0005-0000-0000-0000FDA10000}"/>
    <cellStyle name="Notas 4 5 9 12" xfId="41455" xr:uid="{00000000-0005-0000-0000-0000FEA10000}"/>
    <cellStyle name="Notas 4 5 9 13" xfId="41456" xr:uid="{00000000-0005-0000-0000-0000FFA10000}"/>
    <cellStyle name="Notas 4 5 9 14" xfId="41457" xr:uid="{00000000-0005-0000-0000-000000A20000}"/>
    <cellStyle name="Notas 4 5 9 2" xfId="41458" xr:uid="{00000000-0005-0000-0000-000001A20000}"/>
    <cellStyle name="Notas 4 5 9 2 2" xfId="41459" xr:uid="{00000000-0005-0000-0000-000002A20000}"/>
    <cellStyle name="Notas 4 5 9 2 3" xfId="41460" xr:uid="{00000000-0005-0000-0000-000003A20000}"/>
    <cellStyle name="Notas 4 5 9 2 4" xfId="41461" xr:uid="{00000000-0005-0000-0000-000004A20000}"/>
    <cellStyle name="Notas 4 5 9 2 5" xfId="41462" xr:uid="{00000000-0005-0000-0000-000005A20000}"/>
    <cellStyle name="Notas 4 5 9 2 6" xfId="41463" xr:uid="{00000000-0005-0000-0000-000006A20000}"/>
    <cellStyle name="Notas 4 5 9 3" xfId="41464" xr:uid="{00000000-0005-0000-0000-000007A20000}"/>
    <cellStyle name="Notas 4 5 9 3 2" xfId="41465" xr:uid="{00000000-0005-0000-0000-000008A20000}"/>
    <cellStyle name="Notas 4 5 9 3 3" xfId="41466" xr:uid="{00000000-0005-0000-0000-000009A20000}"/>
    <cellStyle name="Notas 4 5 9 3 4" xfId="41467" xr:uid="{00000000-0005-0000-0000-00000AA20000}"/>
    <cellStyle name="Notas 4 5 9 3 5" xfId="41468" xr:uid="{00000000-0005-0000-0000-00000BA20000}"/>
    <cellStyle name="Notas 4 5 9 3 6" xfId="41469" xr:uid="{00000000-0005-0000-0000-00000CA20000}"/>
    <cellStyle name="Notas 4 5 9 4" xfId="41470" xr:uid="{00000000-0005-0000-0000-00000DA20000}"/>
    <cellStyle name="Notas 4 5 9 4 2" xfId="41471" xr:uid="{00000000-0005-0000-0000-00000EA20000}"/>
    <cellStyle name="Notas 4 5 9 4 3" xfId="41472" xr:uid="{00000000-0005-0000-0000-00000FA20000}"/>
    <cellStyle name="Notas 4 5 9 4 4" xfId="41473" xr:uid="{00000000-0005-0000-0000-000010A20000}"/>
    <cellStyle name="Notas 4 5 9 4 5" xfId="41474" xr:uid="{00000000-0005-0000-0000-000011A20000}"/>
    <cellStyle name="Notas 4 5 9 4 6" xfId="41475" xr:uid="{00000000-0005-0000-0000-000012A20000}"/>
    <cellStyle name="Notas 4 5 9 5" xfId="41476" xr:uid="{00000000-0005-0000-0000-000013A20000}"/>
    <cellStyle name="Notas 4 5 9 5 2" xfId="41477" xr:uid="{00000000-0005-0000-0000-000014A20000}"/>
    <cellStyle name="Notas 4 5 9 5 3" xfId="41478" xr:uid="{00000000-0005-0000-0000-000015A20000}"/>
    <cellStyle name="Notas 4 5 9 5 4" xfId="41479" xr:uid="{00000000-0005-0000-0000-000016A20000}"/>
    <cellStyle name="Notas 4 5 9 5 5" xfId="41480" xr:uid="{00000000-0005-0000-0000-000017A20000}"/>
    <cellStyle name="Notas 4 5 9 5 6" xfId="41481" xr:uid="{00000000-0005-0000-0000-000018A20000}"/>
    <cellStyle name="Notas 4 5 9 6" xfId="41482" xr:uid="{00000000-0005-0000-0000-000019A20000}"/>
    <cellStyle name="Notas 4 5 9 6 2" xfId="41483" xr:uid="{00000000-0005-0000-0000-00001AA20000}"/>
    <cellStyle name="Notas 4 5 9 6 3" xfId="41484" xr:uid="{00000000-0005-0000-0000-00001BA20000}"/>
    <cellStyle name="Notas 4 5 9 6 4" xfId="41485" xr:uid="{00000000-0005-0000-0000-00001CA20000}"/>
    <cellStyle name="Notas 4 5 9 6 5" xfId="41486" xr:uid="{00000000-0005-0000-0000-00001DA20000}"/>
    <cellStyle name="Notas 4 5 9 6 6" xfId="41487" xr:uid="{00000000-0005-0000-0000-00001EA20000}"/>
    <cellStyle name="Notas 4 5 9 7" xfId="41488" xr:uid="{00000000-0005-0000-0000-00001FA20000}"/>
    <cellStyle name="Notas 4 5 9 7 2" xfId="41489" xr:uid="{00000000-0005-0000-0000-000020A20000}"/>
    <cellStyle name="Notas 4 5 9 7 3" xfId="41490" xr:uid="{00000000-0005-0000-0000-000021A20000}"/>
    <cellStyle name="Notas 4 5 9 7 4" xfId="41491" xr:uid="{00000000-0005-0000-0000-000022A20000}"/>
    <cellStyle name="Notas 4 5 9 7 5" xfId="41492" xr:uid="{00000000-0005-0000-0000-000023A20000}"/>
    <cellStyle name="Notas 4 5 9 7 6" xfId="41493" xr:uid="{00000000-0005-0000-0000-000024A20000}"/>
    <cellStyle name="Notas 4 5 9 8" xfId="41494" xr:uid="{00000000-0005-0000-0000-000025A20000}"/>
    <cellStyle name="Notas 4 5 9 8 2" xfId="41495" xr:uid="{00000000-0005-0000-0000-000026A20000}"/>
    <cellStyle name="Notas 4 5 9 8 3" xfId="41496" xr:uid="{00000000-0005-0000-0000-000027A20000}"/>
    <cellStyle name="Notas 4 5 9 8 4" xfId="41497" xr:uid="{00000000-0005-0000-0000-000028A20000}"/>
    <cellStyle name="Notas 4 5 9 8 5" xfId="41498" xr:uid="{00000000-0005-0000-0000-000029A20000}"/>
    <cellStyle name="Notas 4 5 9 8 6" xfId="41499" xr:uid="{00000000-0005-0000-0000-00002AA20000}"/>
    <cellStyle name="Notas 4 5 9 9" xfId="41500" xr:uid="{00000000-0005-0000-0000-00002BA20000}"/>
    <cellStyle name="Notas 4 50" xfId="41501" xr:uid="{00000000-0005-0000-0000-00002CA20000}"/>
    <cellStyle name="Notas 4 50 2" xfId="41502" xr:uid="{00000000-0005-0000-0000-00002DA20000}"/>
    <cellStyle name="Notas 4 50 2 2" xfId="41503" xr:uid="{00000000-0005-0000-0000-00002EA20000}"/>
    <cellStyle name="Notas 4 50 2 2 2" xfId="41504" xr:uid="{00000000-0005-0000-0000-00002FA20000}"/>
    <cellStyle name="Notas 4 50 2 3" xfId="41505" xr:uid="{00000000-0005-0000-0000-000030A20000}"/>
    <cellStyle name="Notas 4 50 2 4" xfId="41506" xr:uid="{00000000-0005-0000-0000-000031A20000}"/>
    <cellStyle name="Notas 4 50 2 5" xfId="41507" xr:uid="{00000000-0005-0000-0000-000032A20000}"/>
    <cellStyle name="Notas 4 50 2 6" xfId="41508" xr:uid="{00000000-0005-0000-0000-000033A20000}"/>
    <cellStyle name="Notas 4 50 3" xfId="41509" xr:uid="{00000000-0005-0000-0000-000034A20000}"/>
    <cellStyle name="Notas 4 50 3 2" xfId="41510" xr:uid="{00000000-0005-0000-0000-000035A20000}"/>
    <cellStyle name="Notas 4 50 4" xfId="41511" xr:uid="{00000000-0005-0000-0000-000036A20000}"/>
    <cellStyle name="Notas 4 50 4 2" xfId="41512" xr:uid="{00000000-0005-0000-0000-000037A20000}"/>
    <cellStyle name="Notas 4 50 5" xfId="41513" xr:uid="{00000000-0005-0000-0000-000038A20000}"/>
    <cellStyle name="Notas 4 51" xfId="41514" xr:uid="{00000000-0005-0000-0000-000039A20000}"/>
    <cellStyle name="Notas 4 51 2" xfId="41515" xr:uid="{00000000-0005-0000-0000-00003AA20000}"/>
    <cellStyle name="Notas 4 51 2 2" xfId="41516" xr:uid="{00000000-0005-0000-0000-00003BA20000}"/>
    <cellStyle name="Notas 4 51 2 2 2" xfId="41517" xr:uid="{00000000-0005-0000-0000-00003CA20000}"/>
    <cellStyle name="Notas 4 51 2 3" xfId="41518" xr:uid="{00000000-0005-0000-0000-00003DA20000}"/>
    <cellStyle name="Notas 4 51 2 4" xfId="41519" xr:uid="{00000000-0005-0000-0000-00003EA20000}"/>
    <cellStyle name="Notas 4 51 2 5" xfId="41520" xr:uid="{00000000-0005-0000-0000-00003FA20000}"/>
    <cellStyle name="Notas 4 51 2 6" xfId="41521" xr:uid="{00000000-0005-0000-0000-000040A20000}"/>
    <cellStyle name="Notas 4 51 3" xfId="41522" xr:uid="{00000000-0005-0000-0000-000041A20000}"/>
    <cellStyle name="Notas 4 51 3 2" xfId="41523" xr:uid="{00000000-0005-0000-0000-000042A20000}"/>
    <cellStyle name="Notas 4 51 4" xfId="41524" xr:uid="{00000000-0005-0000-0000-000043A20000}"/>
    <cellStyle name="Notas 4 51 4 2" xfId="41525" xr:uid="{00000000-0005-0000-0000-000044A20000}"/>
    <cellStyle name="Notas 4 51 5" xfId="41526" xr:uid="{00000000-0005-0000-0000-000045A20000}"/>
    <cellStyle name="Notas 4 52" xfId="41527" xr:uid="{00000000-0005-0000-0000-000046A20000}"/>
    <cellStyle name="Notas 4 52 2" xfId="41528" xr:uid="{00000000-0005-0000-0000-000047A20000}"/>
    <cellStyle name="Notas 4 52 2 2" xfId="41529" xr:uid="{00000000-0005-0000-0000-000048A20000}"/>
    <cellStyle name="Notas 4 52 2 2 2" xfId="41530" xr:uid="{00000000-0005-0000-0000-000049A20000}"/>
    <cellStyle name="Notas 4 52 2 3" xfId="41531" xr:uid="{00000000-0005-0000-0000-00004AA20000}"/>
    <cellStyle name="Notas 4 52 2 4" xfId="41532" xr:uid="{00000000-0005-0000-0000-00004BA20000}"/>
    <cellStyle name="Notas 4 52 2 5" xfId="41533" xr:uid="{00000000-0005-0000-0000-00004CA20000}"/>
    <cellStyle name="Notas 4 52 2 6" xfId="41534" xr:uid="{00000000-0005-0000-0000-00004DA20000}"/>
    <cellStyle name="Notas 4 52 3" xfId="41535" xr:uid="{00000000-0005-0000-0000-00004EA20000}"/>
    <cellStyle name="Notas 4 52 3 2" xfId="41536" xr:uid="{00000000-0005-0000-0000-00004FA20000}"/>
    <cellStyle name="Notas 4 52 4" xfId="41537" xr:uid="{00000000-0005-0000-0000-000050A20000}"/>
    <cellStyle name="Notas 4 52 4 2" xfId="41538" xr:uid="{00000000-0005-0000-0000-000051A20000}"/>
    <cellStyle name="Notas 4 52 5" xfId="41539" xr:uid="{00000000-0005-0000-0000-000052A20000}"/>
    <cellStyle name="Notas 4 53" xfId="41540" xr:uid="{00000000-0005-0000-0000-000053A20000}"/>
    <cellStyle name="Notas 4 53 2" xfId="41541" xr:uid="{00000000-0005-0000-0000-000054A20000}"/>
    <cellStyle name="Notas 4 53 2 2" xfId="41542" xr:uid="{00000000-0005-0000-0000-000055A20000}"/>
    <cellStyle name="Notas 4 53 2 2 2" xfId="41543" xr:uid="{00000000-0005-0000-0000-000056A20000}"/>
    <cellStyle name="Notas 4 53 2 3" xfId="41544" xr:uid="{00000000-0005-0000-0000-000057A20000}"/>
    <cellStyle name="Notas 4 53 2 4" xfId="41545" xr:uid="{00000000-0005-0000-0000-000058A20000}"/>
    <cellStyle name="Notas 4 53 2 5" xfId="41546" xr:uid="{00000000-0005-0000-0000-000059A20000}"/>
    <cellStyle name="Notas 4 53 2 6" xfId="41547" xr:uid="{00000000-0005-0000-0000-00005AA20000}"/>
    <cellStyle name="Notas 4 53 3" xfId="41548" xr:uid="{00000000-0005-0000-0000-00005BA20000}"/>
    <cellStyle name="Notas 4 53 3 2" xfId="41549" xr:uid="{00000000-0005-0000-0000-00005CA20000}"/>
    <cellStyle name="Notas 4 53 4" xfId="41550" xr:uid="{00000000-0005-0000-0000-00005DA20000}"/>
    <cellStyle name="Notas 4 53 4 2" xfId="41551" xr:uid="{00000000-0005-0000-0000-00005EA20000}"/>
    <cellStyle name="Notas 4 53 5" xfId="41552" xr:uid="{00000000-0005-0000-0000-00005FA20000}"/>
    <cellStyle name="Notas 4 54" xfId="41553" xr:uid="{00000000-0005-0000-0000-000060A20000}"/>
    <cellStyle name="Notas 4 54 2" xfId="41554" xr:uid="{00000000-0005-0000-0000-000061A20000}"/>
    <cellStyle name="Notas 4 54 2 2" xfId="41555" xr:uid="{00000000-0005-0000-0000-000062A20000}"/>
    <cellStyle name="Notas 4 54 2 2 2" xfId="41556" xr:uid="{00000000-0005-0000-0000-000063A20000}"/>
    <cellStyle name="Notas 4 54 2 3" xfId="41557" xr:uid="{00000000-0005-0000-0000-000064A20000}"/>
    <cellStyle name="Notas 4 54 2 4" xfId="41558" xr:uid="{00000000-0005-0000-0000-000065A20000}"/>
    <cellStyle name="Notas 4 54 2 5" xfId="41559" xr:uid="{00000000-0005-0000-0000-000066A20000}"/>
    <cellStyle name="Notas 4 54 2 6" xfId="41560" xr:uid="{00000000-0005-0000-0000-000067A20000}"/>
    <cellStyle name="Notas 4 54 3" xfId="41561" xr:uid="{00000000-0005-0000-0000-000068A20000}"/>
    <cellStyle name="Notas 4 54 3 2" xfId="41562" xr:uid="{00000000-0005-0000-0000-000069A20000}"/>
    <cellStyle name="Notas 4 54 4" xfId="41563" xr:uid="{00000000-0005-0000-0000-00006AA20000}"/>
    <cellStyle name="Notas 4 54 4 2" xfId="41564" xr:uid="{00000000-0005-0000-0000-00006BA20000}"/>
    <cellStyle name="Notas 4 54 5" xfId="41565" xr:uid="{00000000-0005-0000-0000-00006CA20000}"/>
    <cellStyle name="Notas 4 55" xfId="41566" xr:uid="{00000000-0005-0000-0000-00006DA20000}"/>
    <cellStyle name="Notas 4 55 2" xfId="41567" xr:uid="{00000000-0005-0000-0000-00006EA20000}"/>
    <cellStyle name="Notas 4 55 2 2" xfId="41568" xr:uid="{00000000-0005-0000-0000-00006FA20000}"/>
    <cellStyle name="Notas 4 55 2 2 2" xfId="41569" xr:uid="{00000000-0005-0000-0000-000070A20000}"/>
    <cellStyle name="Notas 4 55 2 3" xfId="41570" xr:uid="{00000000-0005-0000-0000-000071A20000}"/>
    <cellStyle name="Notas 4 55 2 4" xfId="41571" xr:uid="{00000000-0005-0000-0000-000072A20000}"/>
    <cellStyle name="Notas 4 55 2 5" xfId="41572" xr:uid="{00000000-0005-0000-0000-000073A20000}"/>
    <cellStyle name="Notas 4 55 2 6" xfId="41573" xr:uid="{00000000-0005-0000-0000-000074A20000}"/>
    <cellStyle name="Notas 4 55 3" xfId="41574" xr:uid="{00000000-0005-0000-0000-000075A20000}"/>
    <cellStyle name="Notas 4 55 3 2" xfId="41575" xr:uid="{00000000-0005-0000-0000-000076A20000}"/>
    <cellStyle name="Notas 4 55 4" xfId="41576" xr:uid="{00000000-0005-0000-0000-000077A20000}"/>
    <cellStyle name="Notas 4 55 4 2" xfId="41577" xr:uid="{00000000-0005-0000-0000-000078A20000}"/>
    <cellStyle name="Notas 4 55 5" xfId="41578" xr:uid="{00000000-0005-0000-0000-000079A20000}"/>
    <cellStyle name="Notas 4 56" xfId="41579" xr:uid="{00000000-0005-0000-0000-00007AA20000}"/>
    <cellStyle name="Notas 4 56 2" xfId="41580" xr:uid="{00000000-0005-0000-0000-00007BA20000}"/>
    <cellStyle name="Notas 4 56 2 2" xfId="41581" xr:uid="{00000000-0005-0000-0000-00007CA20000}"/>
    <cellStyle name="Notas 4 56 2 2 2" xfId="41582" xr:uid="{00000000-0005-0000-0000-00007DA20000}"/>
    <cellStyle name="Notas 4 56 2 3" xfId="41583" xr:uid="{00000000-0005-0000-0000-00007EA20000}"/>
    <cellStyle name="Notas 4 56 2 4" xfId="41584" xr:uid="{00000000-0005-0000-0000-00007FA20000}"/>
    <cellStyle name="Notas 4 56 2 5" xfId="41585" xr:uid="{00000000-0005-0000-0000-000080A20000}"/>
    <cellStyle name="Notas 4 56 2 6" xfId="41586" xr:uid="{00000000-0005-0000-0000-000081A20000}"/>
    <cellStyle name="Notas 4 56 3" xfId="41587" xr:uid="{00000000-0005-0000-0000-000082A20000}"/>
    <cellStyle name="Notas 4 56 3 2" xfId="41588" xr:uid="{00000000-0005-0000-0000-000083A20000}"/>
    <cellStyle name="Notas 4 56 4" xfId="41589" xr:uid="{00000000-0005-0000-0000-000084A20000}"/>
    <cellStyle name="Notas 4 56 4 2" xfId="41590" xr:uid="{00000000-0005-0000-0000-000085A20000}"/>
    <cellStyle name="Notas 4 56 5" xfId="41591" xr:uid="{00000000-0005-0000-0000-000086A20000}"/>
    <cellStyle name="Notas 4 57" xfId="41592" xr:uid="{00000000-0005-0000-0000-000087A20000}"/>
    <cellStyle name="Notas 4 57 2" xfId="41593" xr:uid="{00000000-0005-0000-0000-000088A20000}"/>
    <cellStyle name="Notas 4 57 2 2" xfId="41594" xr:uid="{00000000-0005-0000-0000-000089A20000}"/>
    <cellStyle name="Notas 4 57 2 2 2" xfId="41595" xr:uid="{00000000-0005-0000-0000-00008AA20000}"/>
    <cellStyle name="Notas 4 57 2 3" xfId="41596" xr:uid="{00000000-0005-0000-0000-00008BA20000}"/>
    <cellStyle name="Notas 4 57 2 4" xfId="41597" xr:uid="{00000000-0005-0000-0000-00008CA20000}"/>
    <cellStyle name="Notas 4 57 2 5" xfId="41598" xr:uid="{00000000-0005-0000-0000-00008DA20000}"/>
    <cellStyle name="Notas 4 57 2 6" xfId="41599" xr:uid="{00000000-0005-0000-0000-00008EA20000}"/>
    <cellStyle name="Notas 4 57 3" xfId="41600" xr:uid="{00000000-0005-0000-0000-00008FA20000}"/>
    <cellStyle name="Notas 4 57 3 2" xfId="41601" xr:uid="{00000000-0005-0000-0000-000090A20000}"/>
    <cellStyle name="Notas 4 57 4" xfId="41602" xr:uid="{00000000-0005-0000-0000-000091A20000}"/>
    <cellStyle name="Notas 4 57 4 2" xfId="41603" xr:uid="{00000000-0005-0000-0000-000092A20000}"/>
    <cellStyle name="Notas 4 57 5" xfId="41604" xr:uid="{00000000-0005-0000-0000-000093A20000}"/>
    <cellStyle name="Notas 4 58" xfId="41605" xr:uid="{00000000-0005-0000-0000-000094A20000}"/>
    <cellStyle name="Notas 4 58 2" xfId="41606" xr:uid="{00000000-0005-0000-0000-000095A20000}"/>
    <cellStyle name="Notas 4 58 2 2" xfId="41607" xr:uid="{00000000-0005-0000-0000-000096A20000}"/>
    <cellStyle name="Notas 4 58 2 2 2" xfId="41608" xr:uid="{00000000-0005-0000-0000-000097A20000}"/>
    <cellStyle name="Notas 4 58 2 3" xfId="41609" xr:uid="{00000000-0005-0000-0000-000098A20000}"/>
    <cellStyle name="Notas 4 58 2 4" xfId="41610" xr:uid="{00000000-0005-0000-0000-000099A20000}"/>
    <cellStyle name="Notas 4 58 2 5" xfId="41611" xr:uid="{00000000-0005-0000-0000-00009AA20000}"/>
    <cellStyle name="Notas 4 58 2 6" xfId="41612" xr:uid="{00000000-0005-0000-0000-00009BA20000}"/>
    <cellStyle name="Notas 4 58 3" xfId="41613" xr:uid="{00000000-0005-0000-0000-00009CA20000}"/>
    <cellStyle name="Notas 4 58 3 2" xfId="41614" xr:uid="{00000000-0005-0000-0000-00009DA20000}"/>
    <cellStyle name="Notas 4 58 4" xfId="41615" xr:uid="{00000000-0005-0000-0000-00009EA20000}"/>
    <cellStyle name="Notas 4 58 4 2" xfId="41616" xr:uid="{00000000-0005-0000-0000-00009FA20000}"/>
    <cellStyle name="Notas 4 58 5" xfId="41617" xr:uid="{00000000-0005-0000-0000-0000A0A20000}"/>
    <cellStyle name="Notas 4 59" xfId="41618" xr:uid="{00000000-0005-0000-0000-0000A1A20000}"/>
    <cellStyle name="Notas 4 59 2" xfId="41619" xr:uid="{00000000-0005-0000-0000-0000A2A20000}"/>
    <cellStyle name="Notas 4 59 2 2" xfId="41620" xr:uid="{00000000-0005-0000-0000-0000A3A20000}"/>
    <cellStyle name="Notas 4 59 2 2 2" xfId="41621" xr:uid="{00000000-0005-0000-0000-0000A4A20000}"/>
    <cellStyle name="Notas 4 59 2 3" xfId="41622" xr:uid="{00000000-0005-0000-0000-0000A5A20000}"/>
    <cellStyle name="Notas 4 59 2 4" xfId="41623" xr:uid="{00000000-0005-0000-0000-0000A6A20000}"/>
    <cellStyle name="Notas 4 59 2 5" xfId="41624" xr:uid="{00000000-0005-0000-0000-0000A7A20000}"/>
    <cellStyle name="Notas 4 59 2 6" xfId="41625" xr:uid="{00000000-0005-0000-0000-0000A8A20000}"/>
    <cellStyle name="Notas 4 59 3" xfId="41626" xr:uid="{00000000-0005-0000-0000-0000A9A20000}"/>
    <cellStyle name="Notas 4 59 3 2" xfId="41627" xr:uid="{00000000-0005-0000-0000-0000AAA20000}"/>
    <cellStyle name="Notas 4 59 4" xfId="41628" xr:uid="{00000000-0005-0000-0000-0000ABA20000}"/>
    <cellStyle name="Notas 4 59 4 2" xfId="41629" xr:uid="{00000000-0005-0000-0000-0000ACA20000}"/>
    <cellStyle name="Notas 4 59 5" xfId="41630" xr:uid="{00000000-0005-0000-0000-0000ADA20000}"/>
    <cellStyle name="Notas 4 6" xfId="41631" xr:uid="{00000000-0005-0000-0000-0000AEA20000}"/>
    <cellStyle name="Notas 4 6 10" xfId="41632" xr:uid="{00000000-0005-0000-0000-0000AFA20000}"/>
    <cellStyle name="Notas 4 6 10 2" xfId="41633" xr:uid="{00000000-0005-0000-0000-0000B0A20000}"/>
    <cellStyle name="Notas 4 6 10 3" xfId="41634" xr:uid="{00000000-0005-0000-0000-0000B1A20000}"/>
    <cellStyle name="Notas 4 6 10 4" xfId="41635" xr:uid="{00000000-0005-0000-0000-0000B2A20000}"/>
    <cellStyle name="Notas 4 6 10 5" xfId="41636" xr:uid="{00000000-0005-0000-0000-0000B3A20000}"/>
    <cellStyle name="Notas 4 6 10 6" xfId="41637" xr:uid="{00000000-0005-0000-0000-0000B4A20000}"/>
    <cellStyle name="Notas 4 6 11" xfId="41638" xr:uid="{00000000-0005-0000-0000-0000B5A20000}"/>
    <cellStyle name="Notas 4 6 11 2" xfId="41639" xr:uid="{00000000-0005-0000-0000-0000B6A20000}"/>
    <cellStyle name="Notas 4 6 11 3" xfId="41640" xr:uid="{00000000-0005-0000-0000-0000B7A20000}"/>
    <cellStyle name="Notas 4 6 11 4" xfId="41641" xr:uid="{00000000-0005-0000-0000-0000B8A20000}"/>
    <cellStyle name="Notas 4 6 11 5" xfId="41642" xr:uid="{00000000-0005-0000-0000-0000B9A20000}"/>
    <cellStyle name="Notas 4 6 11 6" xfId="41643" xr:uid="{00000000-0005-0000-0000-0000BAA20000}"/>
    <cellStyle name="Notas 4 6 12" xfId="41644" xr:uid="{00000000-0005-0000-0000-0000BBA20000}"/>
    <cellStyle name="Notas 4 6 12 2" xfId="41645" xr:uid="{00000000-0005-0000-0000-0000BCA20000}"/>
    <cellStyle name="Notas 4 6 12 3" xfId="41646" xr:uid="{00000000-0005-0000-0000-0000BDA20000}"/>
    <cellStyle name="Notas 4 6 12 4" xfId="41647" xr:uid="{00000000-0005-0000-0000-0000BEA20000}"/>
    <cellStyle name="Notas 4 6 12 5" xfId="41648" xr:uid="{00000000-0005-0000-0000-0000BFA20000}"/>
    <cellStyle name="Notas 4 6 12 6" xfId="41649" xr:uid="{00000000-0005-0000-0000-0000C0A20000}"/>
    <cellStyle name="Notas 4 6 13" xfId="41650" xr:uid="{00000000-0005-0000-0000-0000C1A20000}"/>
    <cellStyle name="Notas 4 6 13 2" xfId="41651" xr:uid="{00000000-0005-0000-0000-0000C2A20000}"/>
    <cellStyle name="Notas 4 6 13 3" xfId="41652" xr:uid="{00000000-0005-0000-0000-0000C3A20000}"/>
    <cellStyle name="Notas 4 6 13 4" xfId="41653" xr:uid="{00000000-0005-0000-0000-0000C4A20000}"/>
    <cellStyle name="Notas 4 6 13 5" xfId="41654" xr:uid="{00000000-0005-0000-0000-0000C5A20000}"/>
    <cellStyle name="Notas 4 6 13 6" xfId="41655" xr:uid="{00000000-0005-0000-0000-0000C6A20000}"/>
    <cellStyle name="Notas 4 6 14" xfId="41656" xr:uid="{00000000-0005-0000-0000-0000C7A20000}"/>
    <cellStyle name="Notas 4 6 14 2" xfId="41657" xr:uid="{00000000-0005-0000-0000-0000C8A20000}"/>
    <cellStyle name="Notas 4 6 14 3" xfId="41658" xr:uid="{00000000-0005-0000-0000-0000C9A20000}"/>
    <cellStyle name="Notas 4 6 14 4" xfId="41659" xr:uid="{00000000-0005-0000-0000-0000CAA20000}"/>
    <cellStyle name="Notas 4 6 14 5" xfId="41660" xr:uid="{00000000-0005-0000-0000-0000CBA20000}"/>
    <cellStyle name="Notas 4 6 14 6" xfId="41661" xr:uid="{00000000-0005-0000-0000-0000CCA20000}"/>
    <cellStyle name="Notas 4 6 15" xfId="41662" xr:uid="{00000000-0005-0000-0000-0000CDA20000}"/>
    <cellStyle name="Notas 4 6 15 2" xfId="41663" xr:uid="{00000000-0005-0000-0000-0000CEA20000}"/>
    <cellStyle name="Notas 4 6 15 3" xfId="41664" xr:uid="{00000000-0005-0000-0000-0000CFA20000}"/>
    <cellStyle name="Notas 4 6 15 4" xfId="41665" xr:uid="{00000000-0005-0000-0000-0000D0A20000}"/>
    <cellStyle name="Notas 4 6 15 5" xfId="41666" xr:uid="{00000000-0005-0000-0000-0000D1A20000}"/>
    <cellStyle name="Notas 4 6 15 6" xfId="41667" xr:uid="{00000000-0005-0000-0000-0000D2A20000}"/>
    <cellStyle name="Notas 4 6 16" xfId="41668" xr:uid="{00000000-0005-0000-0000-0000D3A20000}"/>
    <cellStyle name="Notas 4 6 17" xfId="41669" xr:uid="{00000000-0005-0000-0000-0000D4A20000}"/>
    <cellStyle name="Notas 4 6 18" xfId="41670" xr:uid="{00000000-0005-0000-0000-0000D5A20000}"/>
    <cellStyle name="Notas 4 6 19" xfId="41671" xr:uid="{00000000-0005-0000-0000-0000D6A20000}"/>
    <cellStyle name="Notas 4 6 2" xfId="41672" xr:uid="{00000000-0005-0000-0000-0000D7A20000}"/>
    <cellStyle name="Notas 4 6 2 10" xfId="41673" xr:uid="{00000000-0005-0000-0000-0000D8A20000}"/>
    <cellStyle name="Notas 4 6 2 10 2" xfId="41674" xr:uid="{00000000-0005-0000-0000-0000D9A20000}"/>
    <cellStyle name="Notas 4 6 2 10 3" xfId="41675" xr:uid="{00000000-0005-0000-0000-0000DAA20000}"/>
    <cellStyle name="Notas 4 6 2 10 4" xfId="41676" xr:uid="{00000000-0005-0000-0000-0000DBA20000}"/>
    <cellStyle name="Notas 4 6 2 10 5" xfId="41677" xr:uid="{00000000-0005-0000-0000-0000DCA20000}"/>
    <cellStyle name="Notas 4 6 2 10 6" xfId="41678" xr:uid="{00000000-0005-0000-0000-0000DDA20000}"/>
    <cellStyle name="Notas 4 6 2 11" xfId="41679" xr:uid="{00000000-0005-0000-0000-0000DEA20000}"/>
    <cellStyle name="Notas 4 6 2 11 2" xfId="41680" xr:uid="{00000000-0005-0000-0000-0000DFA20000}"/>
    <cellStyle name="Notas 4 6 2 11 3" xfId="41681" xr:uid="{00000000-0005-0000-0000-0000E0A20000}"/>
    <cellStyle name="Notas 4 6 2 11 4" xfId="41682" xr:uid="{00000000-0005-0000-0000-0000E1A20000}"/>
    <cellStyle name="Notas 4 6 2 11 5" xfId="41683" xr:uid="{00000000-0005-0000-0000-0000E2A20000}"/>
    <cellStyle name="Notas 4 6 2 11 6" xfId="41684" xr:uid="{00000000-0005-0000-0000-0000E3A20000}"/>
    <cellStyle name="Notas 4 6 2 12" xfId="41685" xr:uid="{00000000-0005-0000-0000-0000E4A20000}"/>
    <cellStyle name="Notas 4 6 2 12 2" xfId="41686" xr:uid="{00000000-0005-0000-0000-0000E5A20000}"/>
    <cellStyle name="Notas 4 6 2 12 3" xfId="41687" xr:uid="{00000000-0005-0000-0000-0000E6A20000}"/>
    <cellStyle name="Notas 4 6 2 12 4" xfId="41688" xr:uid="{00000000-0005-0000-0000-0000E7A20000}"/>
    <cellStyle name="Notas 4 6 2 12 5" xfId="41689" xr:uid="{00000000-0005-0000-0000-0000E8A20000}"/>
    <cellStyle name="Notas 4 6 2 12 6" xfId="41690" xr:uid="{00000000-0005-0000-0000-0000E9A20000}"/>
    <cellStyle name="Notas 4 6 2 13" xfId="41691" xr:uid="{00000000-0005-0000-0000-0000EAA20000}"/>
    <cellStyle name="Notas 4 6 2 13 2" xfId="41692" xr:uid="{00000000-0005-0000-0000-0000EBA20000}"/>
    <cellStyle name="Notas 4 6 2 13 3" xfId="41693" xr:uid="{00000000-0005-0000-0000-0000ECA20000}"/>
    <cellStyle name="Notas 4 6 2 13 4" xfId="41694" xr:uid="{00000000-0005-0000-0000-0000EDA20000}"/>
    <cellStyle name="Notas 4 6 2 13 5" xfId="41695" xr:uid="{00000000-0005-0000-0000-0000EEA20000}"/>
    <cellStyle name="Notas 4 6 2 13 6" xfId="41696" xr:uid="{00000000-0005-0000-0000-0000EFA20000}"/>
    <cellStyle name="Notas 4 6 2 14" xfId="41697" xr:uid="{00000000-0005-0000-0000-0000F0A20000}"/>
    <cellStyle name="Notas 4 6 2 14 2" xfId="41698" xr:uid="{00000000-0005-0000-0000-0000F1A20000}"/>
    <cellStyle name="Notas 4 6 2 14 3" xfId="41699" xr:uid="{00000000-0005-0000-0000-0000F2A20000}"/>
    <cellStyle name="Notas 4 6 2 14 4" xfId="41700" xr:uid="{00000000-0005-0000-0000-0000F3A20000}"/>
    <cellStyle name="Notas 4 6 2 14 5" xfId="41701" xr:uid="{00000000-0005-0000-0000-0000F4A20000}"/>
    <cellStyle name="Notas 4 6 2 14 6" xfId="41702" xr:uid="{00000000-0005-0000-0000-0000F5A20000}"/>
    <cellStyle name="Notas 4 6 2 15" xfId="41703" xr:uid="{00000000-0005-0000-0000-0000F6A20000}"/>
    <cellStyle name="Notas 4 6 2 16" xfId="41704" xr:uid="{00000000-0005-0000-0000-0000F7A20000}"/>
    <cellStyle name="Notas 4 6 2 17" xfId="41705" xr:uid="{00000000-0005-0000-0000-0000F8A20000}"/>
    <cellStyle name="Notas 4 6 2 18" xfId="41706" xr:uid="{00000000-0005-0000-0000-0000F9A20000}"/>
    <cellStyle name="Notas 4 6 2 19" xfId="41707" xr:uid="{00000000-0005-0000-0000-0000FAA20000}"/>
    <cellStyle name="Notas 4 6 2 2" xfId="41708" xr:uid="{00000000-0005-0000-0000-0000FBA20000}"/>
    <cellStyle name="Notas 4 6 2 2 10" xfId="41709" xr:uid="{00000000-0005-0000-0000-0000FCA20000}"/>
    <cellStyle name="Notas 4 6 2 2 10 2" xfId="41710" xr:uid="{00000000-0005-0000-0000-0000FDA20000}"/>
    <cellStyle name="Notas 4 6 2 2 10 3" xfId="41711" xr:uid="{00000000-0005-0000-0000-0000FEA20000}"/>
    <cellStyle name="Notas 4 6 2 2 10 4" xfId="41712" xr:uid="{00000000-0005-0000-0000-0000FFA20000}"/>
    <cellStyle name="Notas 4 6 2 2 10 5" xfId="41713" xr:uid="{00000000-0005-0000-0000-000000A30000}"/>
    <cellStyle name="Notas 4 6 2 2 10 6" xfId="41714" xr:uid="{00000000-0005-0000-0000-000001A30000}"/>
    <cellStyle name="Notas 4 6 2 2 11" xfId="41715" xr:uid="{00000000-0005-0000-0000-000002A30000}"/>
    <cellStyle name="Notas 4 6 2 2 11 2" xfId="41716" xr:uid="{00000000-0005-0000-0000-000003A30000}"/>
    <cellStyle name="Notas 4 6 2 2 11 3" xfId="41717" xr:uid="{00000000-0005-0000-0000-000004A30000}"/>
    <cellStyle name="Notas 4 6 2 2 11 4" xfId="41718" xr:uid="{00000000-0005-0000-0000-000005A30000}"/>
    <cellStyle name="Notas 4 6 2 2 11 5" xfId="41719" xr:uid="{00000000-0005-0000-0000-000006A30000}"/>
    <cellStyle name="Notas 4 6 2 2 11 6" xfId="41720" xr:uid="{00000000-0005-0000-0000-000007A30000}"/>
    <cellStyle name="Notas 4 6 2 2 12" xfId="41721" xr:uid="{00000000-0005-0000-0000-000008A30000}"/>
    <cellStyle name="Notas 4 6 2 2 12 2" xfId="41722" xr:uid="{00000000-0005-0000-0000-000009A30000}"/>
    <cellStyle name="Notas 4 6 2 2 12 3" xfId="41723" xr:uid="{00000000-0005-0000-0000-00000AA30000}"/>
    <cellStyle name="Notas 4 6 2 2 12 4" xfId="41724" xr:uid="{00000000-0005-0000-0000-00000BA30000}"/>
    <cellStyle name="Notas 4 6 2 2 12 5" xfId="41725" xr:uid="{00000000-0005-0000-0000-00000CA30000}"/>
    <cellStyle name="Notas 4 6 2 2 12 6" xfId="41726" xr:uid="{00000000-0005-0000-0000-00000DA30000}"/>
    <cellStyle name="Notas 4 6 2 2 13" xfId="41727" xr:uid="{00000000-0005-0000-0000-00000EA30000}"/>
    <cellStyle name="Notas 4 6 2 2 13 2" xfId="41728" xr:uid="{00000000-0005-0000-0000-00000FA30000}"/>
    <cellStyle name="Notas 4 6 2 2 13 3" xfId="41729" xr:uid="{00000000-0005-0000-0000-000010A30000}"/>
    <cellStyle name="Notas 4 6 2 2 13 4" xfId="41730" xr:uid="{00000000-0005-0000-0000-000011A30000}"/>
    <cellStyle name="Notas 4 6 2 2 13 5" xfId="41731" xr:uid="{00000000-0005-0000-0000-000012A30000}"/>
    <cellStyle name="Notas 4 6 2 2 13 6" xfId="41732" xr:uid="{00000000-0005-0000-0000-000013A30000}"/>
    <cellStyle name="Notas 4 6 2 2 14" xfId="41733" xr:uid="{00000000-0005-0000-0000-000014A30000}"/>
    <cellStyle name="Notas 4 6 2 2 14 2" xfId="41734" xr:uid="{00000000-0005-0000-0000-000015A30000}"/>
    <cellStyle name="Notas 4 6 2 2 14 3" xfId="41735" xr:uid="{00000000-0005-0000-0000-000016A30000}"/>
    <cellStyle name="Notas 4 6 2 2 14 4" xfId="41736" xr:uid="{00000000-0005-0000-0000-000017A30000}"/>
    <cellStyle name="Notas 4 6 2 2 14 5" xfId="41737" xr:uid="{00000000-0005-0000-0000-000018A30000}"/>
    <cellStyle name="Notas 4 6 2 2 14 6" xfId="41738" xr:uid="{00000000-0005-0000-0000-000019A30000}"/>
    <cellStyle name="Notas 4 6 2 2 15" xfId="41739" xr:uid="{00000000-0005-0000-0000-00001AA30000}"/>
    <cellStyle name="Notas 4 6 2 2 16" xfId="41740" xr:uid="{00000000-0005-0000-0000-00001BA30000}"/>
    <cellStyle name="Notas 4 6 2 2 17" xfId="41741" xr:uid="{00000000-0005-0000-0000-00001CA30000}"/>
    <cellStyle name="Notas 4 6 2 2 18" xfId="41742" xr:uid="{00000000-0005-0000-0000-00001DA30000}"/>
    <cellStyle name="Notas 4 6 2 2 19" xfId="41743" xr:uid="{00000000-0005-0000-0000-00001EA30000}"/>
    <cellStyle name="Notas 4 6 2 2 2" xfId="41744" xr:uid="{00000000-0005-0000-0000-00001FA30000}"/>
    <cellStyle name="Notas 4 6 2 2 2 10" xfId="41745" xr:uid="{00000000-0005-0000-0000-000020A30000}"/>
    <cellStyle name="Notas 4 6 2 2 2 11" xfId="41746" xr:uid="{00000000-0005-0000-0000-000021A30000}"/>
    <cellStyle name="Notas 4 6 2 2 2 12" xfId="41747" xr:uid="{00000000-0005-0000-0000-000022A30000}"/>
    <cellStyle name="Notas 4 6 2 2 2 13" xfId="41748" xr:uid="{00000000-0005-0000-0000-000023A30000}"/>
    <cellStyle name="Notas 4 6 2 2 2 14" xfId="41749" xr:uid="{00000000-0005-0000-0000-000024A30000}"/>
    <cellStyle name="Notas 4 6 2 2 2 2" xfId="41750" xr:uid="{00000000-0005-0000-0000-000025A30000}"/>
    <cellStyle name="Notas 4 6 2 2 2 2 10" xfId="41751" xr:uid="{00000000-0005-0000-0000-000026A30000}"/>
    <cellStyle name="Notas 4 6 2 2 2 2 11" xfId="41752" xr:uid="{00000000-0005-0000-0000-000027A30000}"/>
    <cellStyle name="Notas 4 6 2 2 2 2 12" xfId="41753" xr:uid="{00000000-0005-0000-0000-000028A30000}"/>
    <cellStyle name="Notas 4 6 2 2 2 2 13" xfId="41754" xr:uid="{00000000-0005-0000-0000-000029A30000}"/>
    <cellStyle name="Notas 4 6 2 2 2 2 2" xfId="41755" xr:uid="{00000000-0005-0000-0000-00002AA30000}"/>
    <cellStyle name="Notas 4 6 2 2 2 2 2 2" xfId="41756" xr:uid="{00000000-0005-0000-0000-00002BA30000}"/>
    <cellStyle name="Notas 4 6 2 2 2 2 2 3" xfId="41757" xr:uid="{00000000-0005-0000-0000-00002CA30000}"/>
    <cellStyle name="Notas 4 6 2 2 2 2 2 4" xfId="41758" xr:uid="{00000000-0005-0000-0000-00002DA30000}"/>
    <cellStyle name="Notas 4 6 2 2 2 2 2 5" xfId="41759" xr:uid="{00000000-0005-0000-0000-00002EA30000}"/>
    <cellStyle name="Notas 4 6 2 2 2 2 2 6" xfId="41760" xr:uid="{00000000-0005-0000-0000-00002FA30000}"/>
    <cellStyle name="Notas 4 6 2 2 2 2 3" xfId="41761" xr:uid="{00000000-0005-0000-0000-000030A30000}"/>
    <cellStyle name="Notas 4 6 2 2 2 2 3 2" xfId="41762" xr:uid="{00000000-0005-0000-0000-000031A30000}"/>
    <cellStyle name="Notas 4 6 2 2 2 2 3 3" xfId="41763" xr:uid="{00000000-0005-0000-0000-000032A30000}"/>
    <cellStyle name="Notas 4 6 2 2 2 2 3 4" xfId="41764" xr:uid="{00000000-0005-0000-0000-000033A30000}"/>
    <cellStyle name="Notas 4 6 2 2 2 2 3 5" xfId="41765" xr:uid="{00000000-0005-0000-0000-000034A30000}"/>
    <cellStyle name="Notas 4 6 2 2 2 2 3 6" xfId="41766" xr:uid="{00000000-0005-0000-0000-000035A30000}"/>
    <cellStyle name="Notas 4 6 2 2 2 2 4" xfId="41767" xr:uid="{00000000-0005-0000-0000-000036A30000}"/>
    <cellStyle name="Notas 4 6 2 2 2 2 4 2" xfId="41768" xr:uid="{00000000-0005-0000-0000-000037A30000}"/>
    <cellStyle name="Notas 4 6 2 2 2 2 4 3" xfId="41769" xr:uid="{00000000-0005-0000-0000-000038A30000}"/>
    <cellStyle name="Notas 4 6 2 2 2 2 4 4" xfId="41770" xr:uid="{00000000-0005-0000-0000-000039A30000}"/>
    <cellStyle name="Notas 4 6 2 2 2 2 4 5" xfId="41771" xr:uid="{00000000-0005-0000-0000-00003AA30000}"/>
    <cellStyle name="Notas 4 6 2 2 2 2 4 6" xfId="41772" xr:uid="{00000000-0005-0000-0000-00003BA30000}"/>
    <cellStyle name="Notas 4 6 2 2 2 2 5" xfId="41773" xr:uid="{00000000-0005-0000-0000-00003CA30000}"/>
    <cellStyle name="Notas 4 6 2 2 2 2 5 2" xfId="41774" xr:uid="{00000000-0005-0000-0000-00003DA30000}"/>
    <cellStyle name="Notas 4 6 2 2 2 2 5 3" xfId="41775" xr:uid="{00000000-0005-0000-0000-00003EA30000}"/>
    <cellStyle name="Notas 4 6 2 2 2 2 5 4" xfId="41776" xr:uid="{00000000-0005-0000-0000-00003FA30000}"/>
    <cellStyle name="Notas 4 6 2 2 2 2 5 5" xfId="41777" xr:uid="{00000000-0005-0000-0000-000040A30000}"/>
    <cellStyle name="Notas 4 6 2 2 2 2 5 6" xfId="41778" xr:uid="{00000000-0005-0000-0000-000041A30000}"/>
    <cellStyle name="Notas 4 6 2 2 2 2 6" xfId="41779" xr:uid="{00000000-0005-0000-0000-000042A30000}"/>
    <cellStyle name="Notas 4 6 2 2 2 2 6 2" xfId="41780" xr:uid="{00000000-0005-0000-0000-000043A30000}"/>
    <cellStyle name="Notas 4 6 2 2 2 2 6 3" xfId="41781" xr:uid="{00000000-0005-0000-0000-000044A30000}"/>
    <cellStyle name="Notas 4 6 2 2 2 2 6 4" xfId="41782" xr:uid="{00000000-0005-0000-0000-000045A30000}"/>
    <cellStyle name="Notas 4 6 2 2 2 2 6 5" xfId="41783" xr:uid="{00000000-0005-0000-0000-000046A30000}"/>
    <cellStyle name="Notas 4 6 2 2 2 2 6 6" xfId="41784" xr:uid="{00000000-0005-0000-0000-000047A30000}"/>
    <cellStyle name="Notas 4 6 2 2 2 2 7" xfId="41785" xr:uid="{00000000-0005-0000-0000-000048A30000}"/>
    <cellStyle name="Notas 4 6 2 2 2 2 7 2" xfId="41786" xr:uid="{00000000-0005-0000-0000-000049A30000}"/>
    <cellStyle name="Notas 4 6 2 2 2 2 7 3" xfId="41787" xr:uid="{00000000-0005-0000-0000-00004AA30000}"/>
    <cellStyle name="Notas 4 6 2 2 2 2 7 4" xfId="41788" xr:uid="{00000000-0005-0000-0000-00004BA30000}"/>
    <cellStyle name="Notas 4 6 2 2 2 2 7 5" xfId="41789" xr:uid="{00000000-0005-0000-0000-00004CA30000}"/>
    <cellStyle name="Notas 4 6 2 2 2 2 7 6" xfId="41790" xr:uid="{00000000-0005-0000-0000-00004DA30000}"/>
    <cellStyle name="Notas 4 6 2 2 2 2 8" xfId="41791" xr:uid="{00000000-0005-0000-0000-00004EA30000}"/>
    <cellStyle name="Notas 4 6 2 2 2 2 8 2" xfId="41792" xr:uid="{00000000-0005-0000-0000-00004FA30000}"/>
    <cellStyle name="Notas 4 6 2 2 2 2 8 3" xfId="41793" xr:uid="{00000000-0005-0000-0000-000050A30000}"/>
    <cellStyle name="Notas 4 6 2 2 2 2 8 4" xfId="41794" xr:uid="{00000000-0005-0000-0000-000051A30000}"/>
    <cellStyle name="Notas 4 6 2 2 2 2 8 5" xfId="41795" xr:uid="{00000000-0005-0000-0000-000052A30000}"/>
    <cellStyle name="Notas 4 6 2 2 2 2 8 6" xfId="41796" xr:uid="{00000000-0005-0000-0000-000053A30000}"/>
    <cellStyle name="Notas 4 6 2 2 2 2 9" xfId="41797" xr:uid="{00000000-0005-0000-0000-000054A30000}"/>
    <cellStyle name="Notas 4 6 2 2 2 3" xfId="41798" xr:uid="{00000000-0005-0000-0000-000055A30000}"/>
    <cellStyle name="Notas 4 6 2 2 2 3 2" xfId="41799" xr:uid="{00000000-0005-0000-0000-000056A30000}"/>
    <cellStyle name="Notas 4 6 2 2 2 3 3" xfId="41800" xr:uid="{00000000-0005-0000-0000-000057A30000}"/>
    <cellStyle name="Notas 4 6 2 2 2 3 4" xfId="41801" xr:uid="{00000000-0005-0000-0000-000058A30000}"/>
    <cellStyle name="Notas 4 6 2 2 2 3 5" xfId="41802" xr:uid="{00000000-0005-0000-0000-000059A30000}"/>
    <cellStyle name="Notas 4 6 2 2 2 3 6" xfId="41803" xr:uid="{00000000-0005-0000-0000-00005AA30000}"/>
    <cellStyle name="Notas 4 6 2 2 2 4" xfId="41804" xr:uid="{00000000-0005-0000-0000-00005BA30000}"/>
    <cellStyle name="Notas 4 6 2 2 2 4 2" xfId="41805" xr:uid="{00000000-0005-0000-0000-00005CA30000}"/>
    <cellStyle name="Notas 4 6 2 2 2 4 3" xfId="41806" xr:uid="{00000000-0005-0000-0000-00005DA30000}"/>
    <cellStyle name="Notas 4 6 2 2 2 4 4" xfId="41807" xr:uid="{00000000-0005-0000-0000-00005EA30000}"/>
    <cellStyle name="Notas 4 6 2 2 2 4 5" xfId="41808" xr:uid="{00000000-0005-0000-0000-00005FA30000}"/>
    <cellStyle name="Notas 4 6 2 2 2 4 6" xfId="41809" xr:uid="{00000000-0005-0000-0000-000060A30000}"/>
    <cellStyle name="Notas 4 6 2 2 2 5" xfId="41810" xr:uid="{00000000-0005-0000-0000-000061A30000}"/>
    <cellStyle name="Notas 4 6 2 2 2 5 2" xfId="41811" xr:uid="{00000000-0005-0000-0000-000062A30000}"/>
    <cellStyle name="Notas 4 6 2 2 2 5 3" xfId="41812" xr:uid="{00000000-0005-0000-0000-000063A30000}"/>
    <cellStyle name="Notas 4 6 2 2 2 5 4" xfId="41813" xr:uid="{00000000-0005-0000-0000-000064A30000}"/>
    <cellStyle name="Notas 4 6 2 2 2 5 5" xfId="41814" xr:uid="{00000000-0005-0000-0000-000065A30000}"/>
    <cellStyle name="Notas 4 6 2 2 2 5 6" xfId="41815" xr:uid="{00000000-0005-0000-0000-000066A30000}"/>
    <cellStyle name="Notas 4 6 2 2 2 6" xfId="41816" xr:uid="{00000000-0005-0000-0000-000067A30000}"/>
    <cellStyle name="Notas 4 6 2 2 2 6 2" xfId="41817" xr:uid="{00000000-0005-0000-0000-000068A30000}"/>
    <cellStyle name="Notas 4 6 2 2 2 6 3" xfId="41818" xr:uid="{00000000-0005-0000-0000-000069A30000}"/>
    <cellStyle name="Notas 4 6 2 2 2 6 4" xfId="41819" xr:uid="{00000000-0005-0000-0000-00006AA30000}"/>
    <cellStyle name="Notas 4 6 2 2 2 6 5" xfId="41820" xr:uid="{00000000-0005-0000-0000-00006BA30000}"/>
    <cellStyle name="Notas 4 6 2 2 2 6 6" xfId="41821" xr:uid="{00000000-0005-0000-0000-00006CA30000}"/>
    <cellStyle name="Notas 4 6 2 2 2 7" xfId="41822" xr:uid="{00000000-0005-0000-0000-00006DA30000}"/>
    <cellStyle name="Notas 4 6 2 2 2 7 2" xfId="41823" xr:uid="{00000000-0005-0000-0000-00006EA30000}"/>
    <cellStyle name="Notas 4 6 2 2 2 7 3" xfId="41824" xr:uid="{00000000-0005-0000-0000-00006FA30000}"/>
    <cellStyle name="Notas 4 6 2 2 2 7 4" xfId="41825" xr:uid="{00000000-0005-0000-0000-000070A30000}"/>
    <cellStyle name="Notas 4 6 2 2 2 7 5" xfId="41826" xr:uid="{00000000-0005-0000-0000-000071A30000}"/>
    <cellStyle name="Notas 4 6 2 2 2 7 6" xfId="41827" xr:uid="{00000000-0005-0000-0000-000072A30000}"/>
    <cellStyle name="Notas 4 6 2 2 2 8" xfId="41828" xr:uid="{00000000-0005-0000-0000-000073A30000}"/>
    <cellStyle name="Notas 4 6 2 2 2 8 2" xfId="41829" xr:uid="{00000000-0005-0000-0000-000074A30000}"/>
    <cellStyle name="Notas 4 6 2 2 2 8 3" xfId="41830" xr:uid="{00000000-0005-0000-0000-000075A30000}"/>
    <cellStyle name="Notas 4 6 2 2 2 8 4" xfId="41831" xr:uid="{00000000-0005-0000-0000-000076A30000}"/>
    <cellStyle name="Notas 4 6 2 2 2 8 5" xfId="41832" xr:uid="{00000000-0005-0000-0000-000077A30000}"/>
    <cellStyle name="Notas 4 6 2 2 2 8 6" xfId="41833" xr:uid="{00000000-0005-0000-0000-000078A30000}"/>
    <cellStyle name="Notas 4 6 2 2 2 9" xfId="41834" xr:uid="{00000000-0005-0000-0000-000079A30000}"/>
    <cellStyle name="Notas 4 6 2 2 2 9 2" xfId="41835" xr:uid="{00000000-0005-0000-0000-00007AA30000}"/>
    <cellStyle name="Notas 4 6 2 2 2 9 3" xfId="41836" xr:uid="{00000000-0005-0000-0000-00007BA30000}"/>
    <cellStyle name="Notas 4 6 2 2 2 9 4" xfId="41837" xr:uid="{00000000-0005-0000-0000-00007CA30000}"/>
    <cellStyle name="Notas 4 6 2 2 2 9 5" xfId="41838" xr:uid="{00000000-0005-0000-0000-00007DA30000}"/>
    <cellStyle name="Notas 4 6 2 2 2 9 6" xfId="41839" xr:uid="{00000000-0005-0000-0000-00007EA30000}"/>
    <cellStyle name="Notas 4 6 2 2 20" xfId="41840" xr:uid="{00000000-0005-0000-0000-00007FA30000}"/>
    <cellStyle name="Notas 4 6 2 2 3" xfId="41841" xr:uid="{00000000-0005-0000-0000-000080A30000}"/>
    <cellStyle name="Notas 4 6 2 2 3 10" xfId="41842" xr:uid="{00000000-0005-0000-0000-000081A30000}"/>
    <cellStyle name="Notas 4 6 2 2 3 11" xfId="41843" xr:uid="{00000000-0005-0000-0000-000082A30000}"/>
    <cellStyle name="Notas 4 6 2 2 3 12" xfId="41844" xr:uid="{00000000-0005-0000-0000-000083A30000}"/>
    <cellStyle name="Notas 4 6 2 2 3 13" xfId="41845" xr:uid="{00000000-0005-0000-0000-000084A30000}"/>
    <cellStyle name="Notas 4 6 2 2 3 2" xfId="41846" xr:uid="{00000000-0005-0000-0000-000085A30000}"/>
    <cellStyle name="Notas 4 6 2 2 3 2 2" xfId="41847" xr:uid="{00000000-0005-0000-0000-000086A30000}"/>
    <cellStyle name="Notas 4 6 2 2 3 2 3" xfId="41848" xr:uid="{00000000-0005-0000-0000-000087A30000}"/>
    <cellStyle name="Notas 4 6 2 2 3 2 4" xfId="41849" xr:uid="{00000000-0005-0000-0000-000088A30000}"/>
    <cellStyle name="Notas 4 6 2 2 3 2 5" xfId="41850" xr:uid="{00000000-0005-0000-0000-000089A30000}"/>
    <cellStyle name="Notas 4 6 2 2 3 2 6" xfId="41851" xr:uid="{00000000-0005-0000-0000-00008AA30000}"/>
    <cellStyle name="Notas 4 6 2 2 3 3" xfId="41852" xr:uid="{00000000-0005-0000-0000-00008BA30000}"/>
    <cellStyle name="Notas 4 6 2 2 3 3 2" xfId="41853" xr:uid="{00000000-0005-0000-0000-00008CA30000}"/>
    <cellStyle name="Notas 4 6 2 2 3 3 3" xfId="41854" xr:uid="{00000000-0005-0000-0000-00008DA30000}"/>
    <cellStyle name="Notas 4 6 2 2 3 3 4" xfId="41855" xr:uid="{00000000-0005-0000-0000-00008EA30000}"/>
    <cellStyle name="Notas 4 6 2 2 3 3 5" xfId="41856" xr:uid="{00000000-0005-0000-0000-00008FA30000}"/>
    <cellStyle name="Notas 4 6 2 2 3 3 6" xfId="41857" xr:uid="{00000000-0005-0000-0000-000090A30000}"/>
    <cellStyle name="Notas 4 6 2 2 3 4" xfId="41858" xr:uid="{00000000-0005-0000-0000-000091A30000}"/>
    <cellStyle name="Notas 4 6 2 2 3 4 2" xfId="41859" xr:uid="{00000000-0005-0000-0000-000092A30000}"/>
    <cellStyle name="Notas 4 6 2 2 3 4 3" xfId="41860" xr:uid="{00000000-0005-0000-0000-000093A30000}"/>
    <cellStyle name="Notas 4 6 2 2 3 4 4" xfId="41861" xr:uid="{00000000-0005-0000-0000-000094A30000}"/>
    <cellStyle name="Notas 4 6 2 2 3 4 5" xfId="41862" xr:uid="{00000000-0005-0000-0000-000095A30000}"/>
    <cellStyle name="Notas 4 6 2 2 3 4 6" xfId="41863" xr:uid="{00000000-0005-0000-0000-000096A30000}"/>
    <cellStyle name="Notas 4 6 2 2 3 5" xfId="41864" xr:uid="{00000000-0005-0000-0000-000097A30000}"/>
    <cellStyle name="Notas 4 6 2 2 3 5 2" xfId="41865" xr:uid="{00000000-0005-0000-0000-000098A30000}"/>
    <cellStyle name="Notas 4 6 2 2 3 5 3" xfId="41866" xr:uid="{00000000-0005-0000-0000-000099A30000}"/>
    <cellStyle name="Notas 4 6 2 2 3 5 4" xfId="41867" xr:uid="{00000000-0005-0000-0000-00009AA30000}"/>
    <cellStyle name="Notas 4 6 2 2 3 5 5" xfId="41868" xr:uid="{00000000-0005-0000-0000-00009BA30000}"/>
    <cellStyle name="Notas 4 6 2 2 3 5 6" xfId="41869" xr:uid="{00000000-0005-0000-0000-00009CA30000}"/>
    <cellStyle name="Notas 4 6 2 2 3 6" xfId="41870" xr:uid="{00000000-0005-0000-0000-00009DA30000}"/>
    <cellStyle name="Notas 4 6 2 2 3 6 2" xfId="41871" xr:uid="{00000000-0005-0000-0000-00009EA30000}"/>
    <cellStyle name="Notas 4 6 2 2 3 6 3" xfId="41872" xr:uid="{00000000-0005-0000-0000-00009FA30000}"/>
    <cellStyle name="Notas 4 6 2 2 3 6 4" xfId="41873" xr:uid="{00000000-0005-0000-0000-0000A0A30000}"/>
    <cellStyle name="Notas 4 6 2 2 3 6 5" xfId="41874" xr:uid="{00000000-0005-0000-0000-0000A1A30000}"/>
    <cellStyle name="Notas 4 6 2 2 3 6 6" xfId="41875" xr:uid="{00000000-0005-0000-0000-0000A2A30000}"/>
    <cellStyle name="Notas 4 6 2 2 3 7" xfId="41876" xr:uid="{00000000-0005-0000-0000-0000A3A30000}"/>
    <cellStyle name="Notas 4 6 2 2 3 7 2" xfId="41877" xr:uid="{00000000-0005-0000-0000-0000A4A30000}"/>
    <cellStyle name="Notas 4 6 2 2 3 7 3" xfId="41878" xr:uid="{00000000-0005-0000-0000-0000A5A30000}"/>
    <cellStyle name="Notas 4 6 2 2 3 7 4" xfId="41879" xr:uid="{00000000-0005-0000-0000-0000A6A30000}"/>
    <cellStyle name="Notas 4 6 2 2 3 7 5" xfId="41880" xr:uid="{00000000-0005-0000-0000-0000A7A30000}"/>
    <cellStyle name="Notas 4 6 2 2 3 7 6" xfId="41881" xr:uid="{00000000-0005-0000-0000-0000A8A30000}"/>
    <cellStyle name="Notas 4 6 2 2 3 8" xfId="41882" xr:uid="{00000000-0005-0000-0000-0000A9A30000}"/>
    <cellStyle name="Notas 4 6 2 2 3 8 2" xfId="41883" xr:uid="{00000000-0005-0000-0000-0000AAA30000}"/>
    <cellStyle name="Notas 4 6 2 2 3 8 3" xfId="41884" xr:uid="{00000000-0005-0000-0000-0000ABA30000}"/>
    <cellStyle name="Notas 4 6 2 2 3 8 4" xfId="41885" xr:uid="{00000000-0005-0000-0000-0000ACA30000}"/>
    <cellStyle name="Notas 4 6 2 2 3 8 5" xfId="41886" xr:uid="{00000000-0005-0000-0000-0000ADA30000}"/>
    <cellStyle name="Notas 4 6 2 2 3 8 6" xfId="41887" xr:uid="{00000000-0005-0000-0000-0000AEA30000}"/>
    <cellStyle name="Notas 4 6 2 2 3 9" xfId="41888" xr:uid="{00000000-0005-0000-0000-0000AFA30000}"/>
    <cellStyle name="Notas 4 6 2 2 4" xfId="41889" xr:uid="{00000000-0005-0000-0000-0000B0A30000}"/>
    <cellStyle name="Notas 4 6 2 2 4 10" xfId="41890" xr:uid="{00000000-0005-0000-0000-0000B1A30000}"/>
    <cellStyle name="Notas 4 6 2 2 4 11" xfId="41891" xr:uid="{00000000-0005-0000-0000-0000B2A30000}"/>
    <cellStyle name="Notas 4 6 2 2 4 12" xfId="41892" xr:uid="{00000000-0005-0000-0000-0000B3A30000}"/>
    <cellStyle name="Notas 4 6 2 2 4 13" xfId="41893" xr:uid="{00000000-0005-0000-0000-0000B4A30000}"/>
    <cellStyle name="Notas 4 6 2 2 4 2" xfId="41894" xr:uid="{00000000-0005-0000-0000-0000B5A30000}"/>
    <cellStyle name="Notas 4 6 2 2 4 2 2" xfId="41895" xr:uid="{00000000-0005-0000-0000-0000B6A30000}"/>
    <cellStyle name="Notas 4 6 2 2 4 2 3" xfId="41896" xr:uid="{00000000-0005-0000-0000-0000B7A30000}"/>
    <cellStyle name="Notas 4 6 2 2 4 2 4" xfId="41897" xr:uid="{00000000-0005-0000-0000-0000B8A30000}"/>
    <cellStyle name="Notas 4 6 2 2 4 2 5" xfId="41898" xr:uid="{00000000-0005-0000-0000-0000B9A30000}"/>
    <cellStyle name="Notas 4 6 2 2 4 2 6" xfId="41899" xr:uid="{00000000-0005-0000-0000-0000BAA30000}"/>
    <cellStyle name="Notas 4 6 2 2 4 3" xfId="41900" xr:uid="{00000000-0005-0000-0000-0000BBA30000}"/>
    <cellStyle name="Notas 4 6 2 2 4 3 2" xfId="41901" xr:uid="{00000000-0005-0000-0000-0000BCA30000}"/>
    <cellStyle name="Notas 4 6 2 2 4 3 3" xfId="41902" xr:uid="{00000000-0005-0000-0000-0000BDA30000}"/>
    <cellStyle name="Notas 4 6 2 2 4 3 4" xfId="41903" xr:uid="{00000000-0005-0000-0000-0000BEA30000}"/>
    <cellStyle name="Notas 4 6 2 2 4 3 5" xfId="41904" xr:uid="{00000000-0005-0000-0000-0000BFA30000}"/>
    <cellStyle name="Notas 4 6 2 2 4 3 6" xfId="41905" xr:uid="{00000000-0005-0000-0000-0000C0A30000}"/>
    <cellStyle name="Notas 4 6 2 2 4 4" xfId="41906" xr:uid="{00000000-0005-0000-0000-0000C1A30000}"/>
    <cellStyle name="Notas 4 6 2 2 4 4 2" xfId="41907" xr:uid="{00000000-0005-0000-0000-0000C2A30000}"/>
    <cellStyle name="Notas 4 6 2 2 4 4 3" xfId="41908" xr:uid="{00000000-0005-0000-0000-0000C3A30000}"/>
    <cellStyle name="Notas 4 6 2 2 4 4 4" xfId="41909" xr:uid="{00000000-0005-0000-0000-0000C4A30000}"/>
    <cellStyle name="Notas 4 6 2 2 4 4 5" xfId="41910" xr:uid="{00000000-0005-0000-0000-0000C5A30000}"/>
    <cellStyle name="Notas 4 6 2 2 4 4 6" xfId="41911" xr:uid="{00000000-0005-0000-0000-0000C6A30000}"/>
    <cellStyle name="Notas 4 6 2 2 4 5" xfId="41912" xr:uid="{00000000-0005-0000-0000-0000C7A30000}"/>
    <cellStyle name="Notas 4 6 2 2 4 5 2" xfId="41913" xr:uid="{00000000-0005-0000-0000-0000C8A30000}"/>
    <cellStyle name="Notas 4 6 2 2 4 5 3" xfId="41914" xr:uid="{00000000-0005-0000-0000-0000C9A30000}"/>
    <cellStyle name="Notas 4 6 2 2 4 5 4" xfId="41915" xr:uid="{00000000-0005-0000-0000-0000CAA30000}"/>
    <cellStyle name="Notas 4 6 2 2 4 5 5" xfId="41916" xr:uid="{00000000-0005-0000-0000-0000CBA30000}"/>
    <cellStyle name="Notas 4 6 2 2 4 5 6" xfId="41917" xr:uid="{00000000-0005-0000-0000-0000CCA30000}"/>
    <cellStyle name="Notas 4 6 2 2 4 6" xfId="41918" xr:uid="{00000000-0005-0000-0000-0000CDA30000}"/>
    <cellStyle name="Notas 4 6 2 2 4 6 2" xfId="41919" xr:uid="{00000000-0005-0000-0000-0000CEA30000}"/>
    <cellStyle name="Notas 4 6 2 2 4 6 3" xfId="41920" xr:uid="{00000000-0005-0000-0000-0000CFA30000}"/>
    <cellStyle name="Notas 4 6 2 2 4 6 4" xfId="41921" xr:uid="{00000000-0005-0000-0000-0000D0A30000}"/>
    <cellStyle name="Notas 4 6 2 2 4 6 5" xfId="41922" xr:uid="{00000000-0005-0000-0000-0000D1A30000}"/>
    <cellStyle name="Notas 4 6 2 2 4 6 6" xfId="41923" xr:uid="{00000000-0005-0000-0000-0000D2A30000}"/>
    <cellStyle name="Notas 4 6 2 2 4 7" xfId="41924" xr:uid="{00000000-0005-0000-0000-0000D3A30000}"/>
    <cellStyle name="Notas 4 6 2 2 4 7 2" xfId="41925" xr:uid="{00000000-0005-0000-0000-0000D4A30000}"/>
    <cellStyle name="Notas 4 6 2 2 4 7 3" xfId="41926" xr:uid="{00000000-0005-0000-0000-0000D5A30000}"/>
    <cellStyle name="Notas 4 6 2 2 4 7 4" xfId="41927" xr:uid="{00000000-0005-0000-0000-0000D6A30000}"/>
    <cellStyle name="Notas 4 6 2 2 4 7 5" xfId="41928" xr:uid="{00000000-0005-0000-0000-0000D7A30000}"/>
    <cellStyle name="Notas 4 6 2 2 4 7 6" xfId="41929" xr:uid="{00000000-0005-0000-0000-0000D8A30000}"/>
    <cellStyle name="Notas 4 6 2 2 4 8" xfId="41930" xr:uid="{00000000-0005-0000-0000-0000D9A30000}"/>
    <cellStyle name="Notas 4 6 2 2 4 8 2" xfId="41931" xr:uid="{00000000-0005-0000-0000-0000DAA30000}"/>
    <cellStyle name="Notas 4 6 2 2 4 8 3" xfId="41932" xr:uid="{00000000-0005-0000-0000-0000DBA30000}"/>
    <cellStyle name="Notas 4 6 2 2 4 8 4" xfId="41933" xr:uid="{00000000-0005-0000-0000-0000DCA30000}"/>
    <cellStyle name="Notas 4 6 2 2 4 8 5" xfId="41934" xr:uid="{00000000-0005-0000-0000-0000DDA30000}"/>
    <cellStyle name="Notas 4 6 2 2 4 8 6" xfId="41935" xr:uid="{00000000-0005-0000-0000-0000DEA30000}"/>
    <cellStyle name="Notas 4 6 2 2 4 9" xfId="41936" xr:uid="{00000000-0005-0000-0000-0000DFA30000}"/>
    <cellStyle name="Notas 4 6 2 2 5" xfId="41937" xr:uid="{00000000-0005-0000-0000-0000E0A30000}"/>
    <cellStyle name="Notas 4 6 2 2 5 10" xfId="41938" xr:uid="{00000000-0005-0000-0000-0000E1A30000}"/>
    <cellStyle name="Notas 4 6 2 2 5 11" xfId="41939" xr:uid="{00000000-0005-0000-0000-0000E2A30000}"/>
    <cellStyle name="Notas 4 6 2 2 5 12" xfId="41940" xr:uid="{00000000-0005-0000-0000-0000E3A30000}"/>
    <cellStyle name="Notas 4 6 2 2 5 13" xfId="41941" xr:uid="{00000000-0005-0000-0000-0000E4A30000}"/>
    <cellStyle name="Notas 4 6 2 2 5 2" xfId="41942" xr:uid="{00000000-0005-0000-0000-0000E5A30000}"/>
    <cellStyle name="Notas 4 6 2 2 5 2 2" xfId="41943" xr:uid="{00000000-0005-0000-0000-0000E6A30000}"/>
    <cellStyle name="Notas 4 6 2 2 5 2 3" xfId="41944" xr:uid="{00000000-0005-0000-0000-0000E7A30000}"/>
    <cellStyle name="Notas 4 6 2 2 5 2 4" xfId="41945" xr:uid="{00000000-0005-0000-0000-0000E8A30000}"/>
    <cellStyle name="Notas 4 6 2 2 5 2 5" xfId="41946" xr:uid="{00000000-0005-0000-0000-0000E9A30000}"/>
    <cellStyle name="Notas 4 6 2 2 5 2 6" xfId="41947" xr:uid="{00000000-0005-0000-0000-0000EAA30000}"/>
    <cellStyle name="Notas 4 6 2 2 5 3" xfId="41948" xr:uid="{00000000-0005-0000-0000-0000EBA30000}"/>
    <cellStyle name="Notas 4 6 2 2 5 3 2" xfId="41949" xr:uid="{00000000-0005-0000-0000-0000ECA30000}"/>
    <cellStyle name="Notas 4 6 2 2 5 3 3" xfId="41950" xr:uid="{00000000-0005-0000-0000-0000EDA30000}"/>
    <cellStyle name="Notas 4 6 2 2 5 3 4" xfId="41951" xr:uid="{00000000-0005-0000-0000-0000EEA30000}"/>
    <cellStyle name="Notas 4 6 2 2 5 3 5" xfId="41952" xr:uid="{00000000-0005-0000-0000-0000EFA30000}"/>
    <cellStyle name="Notas 4 6 2 2 5 3 6" xfId="41953" xr:uid="{00000000-0005-0000-0000-0000F0A30000}"/>
    <cellStyle name="Notas 4 6 2 2 5 4" xfId="41954" xr:uid="{00000000-0005-0000-0000-0000F1A30000}"/>
    <cellStyle name="Notas 4 6 2 2 5 4 2" xfId="41955" xr:uid="{00000000-0005-0000-0000-0000F2A30000}"/>
    <cellStyle name="Notas 4 6 2 2 5 4 3" xfId="41956" xr:uid="{00000000-0005-0000-0000-0000F3A30000}"/>
    <cellStyle name="Notas 4 6 2 2 5 4 4" xfId="41957" xr:uid="{00000000-0005-0000-0000-0000F4A30000}"/>
    <cellStyle name="Notas 4 6 2 2 5 4 5" xfId="41958" xr:uid="{00000000-0005-0000-0000-0000F5A30000}"/>
    <cellStyle name="Notas 4 6 2 2 5 4 6" xfId="41959" xr:uid="{00000000-0005-0000-0000-0000F6A30000}"/>
    <cellStyle name="Notas 4 6 2 2 5 5" xfId="41960" xr:uid="{00000000-0005-0000-0000-0000F7A30000}"/>
    <cellStyle name="Notas 4 6 2 2 5 5 2" xfId="41961" xr:uid="{00000000-0005-0000-0000-0000F8A30000}"/>
    <cellStyle name="Notas 4 6 2 2 5 5 3" xfId="41962" xr:uid="{00000000-0005-0000-0000-0000F9A30000}"/>
    <cellStyle name="Notas 4 6 2 2 5 5 4" xfId="41963" xr:uid="{00000000-0005-0000-0000-0000FAA30000}"/>
    <cellStyle name="Notas 4 6 2 2 5 5 5" xfId="41964" xr:uid="{00000000-0005-0000-0000-0000FBA30000}"/>
    <cellStyle name="Notas 4 6 2 2 5 5 6" xfId="41965" xr:uid="{00000000-0005-0000-0000-0000FCA30000}"/>
    <cellStyle name="Notas 4 6 2 2 5 6" xfId="41966" xr:uid="{00000000-0005-0000-0000-0000FDA30000}"/>
    <cellStyle name="Notas 4 6 2 2 5 6 2" xfId="41967" xr:uid="{00000000-0005-0000-0000-0000FEA30000}"/>
    <cellStyle name="Notas 4 6 2 2 5 6 3" xfId="41968" xr:uid="{00000000-0005-0000-0000-0000FFA30000}"/>
    <cellStyle name="Notas 4 6 2 2 5 6 4" xfId="41969" xr:uid="{00000000-0005-0000-0000-000000A40000}"/>
    <cellStyle name="Notas 4 6 2 2 5 6 5" xfId="41970" xr:uid="{00000000-0005-0000-0000-000001A40000}"/>
    <cellStyle name="Notas 4 6 2 2 5 6 6" xfId="41971" xr:uid="{00000000-0005-0000-0000-000002A40000}"/>
    <cellStyle name="Notas 4 6 2 2 5 7" xfId="41972" xr:uid="{00000000-0005-0000-0000-000003A40000}"/>
    <cellStyle name="Notas 4 6 2 2 5 7 2" xfId="41973" xr:uid="{00000000-0005-0000-0000-000004A40000}"/>
    <cellStyle name="Notas 4 6 2 2 5 7 3" xfId="41974" xr:uid="{00000000-0005-0000-0000-000005A40000}"/>
    <cellStyle name="Notas 4 6 2 2 5 7 4" xfId="41975" xr:uid="{00000000-0005-0000-0000-000006A40000}"/>
    <cellStyle name="Notas 4 6 2 2 5 7 5" xfId="41976" xr:uid="{00000000-0005-0000-0000-000007A40000}"/>
    <cellStyle name="Notas 4 6 2 2 5 7 6" xfId="41977" xr:uid="{00000000-0005-0000-0000-000008A40000}"/>
    <cellStyle name="Notas 4 6 2 2 5 8" xfId="41978" xr:uid="{00000000-0005-0000-0000-000009A40000}"/>
    <cellStyle name="Notas 4 6 2 2 5 8 2" xfId="41979" xr:uid="{00000000-0005-0000-0000-00000AA40000}"/>
    <cellStyle name="Notas 4 6 2 2 5 8 3" xfId="41980" xr:uid="{00000000-0005-0000-0000-00000BA40000}"/>
    <cellStyle name="Notas 4 6 2 2 5 8 4" xfId="41981" xr:uid="{00000000-0005-0000-0000-00000CA40000}"/>
    <cellStyle name="Notas 4 6 2 2 5 8 5" xfId="41982" xr:uid="{00000000-0005-0000-0000-00000DA40000}"/>
    <cellStyle name="Notas 4 6 2 2 5 8 6" xfId="41983" xr:uid="{00000000-0005-0000-0000-00000EA40000}"/>
    <cellStyle name="Notas 4 6 2 2 5 9" xfId="41984" xr:uid="{00000000-0005-0000-0000-00000FA40000}"/>
    <cellStyle name="Notas 4 6 2 2 6" xfId="41985" xr:uid="{00000000-0005-0000-0000-000010A40000}"/>
    <cellStyle name="Notas 4 6 2 2 6 10" xfId="41986" xr:uid="{00000000-0005-0000-0000-000011A40000}"/>
    <cellStyle name="Notas 4 6 2 2 6 11" xfId="41987" xr:uid="{00000000-0005-0000-0000-000012A40000}"/>
    <cellStyle name="Notas 4 6 2 2 6 12" xfId="41988" xr:uid="{00000000-0005-0000-0000-000013A40000}"/>
    <cellStyle name="Notas 4 6 2 2 6 13" xfId="41989" xr:uid="{00000000-0005-0000-0000-000014A40000}"/>
    <cellStyle name="Notas 4 6 2 2 6 2" xfId="41990" xr:uid="{00000000-0005-0000-0000-000015A40000}"/>
    <cellStyle name="Notas 4 6 2 2 6 2 2" xfId="41991" xr:uid="{00000000-0005-0000-0000-000016A40000}"/>
    <cellStyle name="Notas 4 6 2 2 6 2 3" xfId="41992" xr:uid="{00000000-0005-0000-0000-000017A40000}"/>
    <cellStyle name="Notas 4 6 2 2 6 2 4" xfId="41993" xr:uid="{00000000-0005-0000-0000-000018A40000}"/>
    <cellStyle name="Notas 4 6 2 2 6 2 5" xfId="41994" xr:uid="{00000000-0005-0000-0000-000019A40000}"/>
    <cellStyle name="Notas 4 6 2 2 6 2 6" xfId="41995" xr:uid="{00000000-0005-0000-0000-00001AA40000}"/>
    <cellStyle name="Notas 4 6 2 2 6 3" xfId="41996" xr:uid="{00000000-0005-0000-0000-00001BA40000}"/>
    <cellStyle name="Notas 4 6 2 2 6 3 2" xfId="41997" xr:uid="{00000000-0005-0000-0000-00001CA40000}"/>
    <cellStyle name="Notas 4 6 2 2 6 3 3" xfId="41998" xr:uid="{00000000-0005-0000-0000-00001DA40000}"/>
    <cellStyle name="Notas 4 6 2 2 6 3 4" xfId="41999" xr:uid="{00000000-0005-0000-0000-00001EA40000}"/>
    <cellStyle name="Notas 4 6 2 2 6 3 5" xfId="42000" xr:uid="{00000000-0005-0000-0000-00001FA40000}"/>
    <cellStyle name="Notas 4 6 2 2 6 3 6" xfId="42001" xr:uid="{00000000-0005-0000-0000-000020A40000}"/>
    <cellStyle name="Notas 4 6 2 2 6 4" xfId="42002" xr:uid="{00000000-0005-0000-0000-000021A40000}"/>
    <cellStyle name="Notas 4 6 2 2 6 4 2" xfId="42003" xr:uid="{00000000-0005-0000-0000-000022A40000}"/>
    <cellStyle name="Notas 4 6 2 2 6 4 3" xfId="42004" xr:uid="{00000000-0005-0000-0000-000023A40000}"/>
    <cellStyle name="Notas 4 6 2 2 6 4 4" xfId="42005" xr:uid="{00000000-0005-0000-0000-000024A40000}"/>
    <cellStyle name="Notas 4 6 2 2 6 4 5" xfId="42006" xr:uid="{00000000-0005-0000-0000-000025A40000}"/>
    <cellStyle name="Notas 4 6 2 2 6 4 6" xfId="42007" xr:uid="{00000000-0005-0000-0000-000026A40000}"/>
    <cellStyle name="Notas 4 6 2 2 6 5" xfId="42008" xr:uid="{00000000-0005-0000-0000-000027A40000}"/>
    <cellStyle name="Notas 4 6 2 2 6 5 2" xfId="42009" xr:uid="{00000000-0005-0000-0000-000028A40000}"/>
    <cellStyle name="Notas 4 6 2 2 6 5 3" xfId="42010" xr:uid="{00000000-0005-0000-0000-000029A40000}"/>
    <cellStyle name="Notas 4 6 2 2 6 5 4" xfId="42011" xr:uid="{00000000-0005-0000-0000-00002AA40000}"/>
    <cellStyle name="Notas 4 6 2 2 6 5 5" xfId="42012" xr:uid="{00000000-0005-0000-0000-00002BA40000}"/>
    <cellStyle name="Notas 4 6 2 2 6 5 6" xfId="42013" xr:uid="{00000000-0005-0000-0000-00002CA40000}"/>
    <cellStyle name="Notas 4 6 2 2 6 6" xfId="42014" xr:uid="{00000000-0005-0000-0000-00002DA40000}"/>
    <cellStyle name="Notas 4 6 2 2 6 6 2" xfId="42015" xr:uid="{00000000-0005-0000-0000-00002EA40000}"/>
    <cellStyle name="Notas 4 6 2 2 6 6 3" xfId="42016" xr:uid="{00000000-0005-0000-0000-00002FA40000}"/>
    <cellStyle name="Notas 4 6 2 2 6 6 4" xfId="42017" xr:uid="{00000000-0005-0000-0000-000030A40000}"/>
    <cellStyle name="Notas 4 6 2 2 6 6 5" xfId="42018" xr:uid="{00000000-0005-0000-0000-000031A40000}"/>
    <cellStyle name="Notas 4 6 2 2 6 6 6" xfId="42019" xr:uid="{00000000-0005-0000-0000-000032A40000}"/>
    <cellStyle name="Notas 4 6 2 2 6 7" xfId="42020" xr:uid="{00000000-0005-0000-0000-000033A40000}"/>
    <cellStyle name="Notas 4 6 2 2 6 7 2" xfId="42021" xr:uid="{00000000-0005-0000-0000-000034A40000}"/>
    <cellStyle name="Notas 4 6 2 2 6 7 3" xfId="42022" xr:uid="{00000000-0005-0000-0000-000035A40000}"/>
    <cellStyle name="Notas 4 6 2 2 6 7 4" xfId="42023" xr:uid="{00000000-0005-0000-0000-000036A40000}"/>
    <cellStyle name="Notas 4 6 2 2 6 7 5" xfId="42024" xr:uid="{00000000-0005-0000-0000-000037A40000}"/>
    <cellStyle name="Notas 4 6 2 2 6 7 6" xfId="42025" xr:uid="{00000000-0005-0000-0000-000038A40000}"/>
    <cellStyle name="Notas 4 6 2 2 6 8" xfId="42026" xr:uid="{00000000-0005-0000-0000-000039A40000}"/>
    <cellStyle name="Notas 4 6 2 2 6 8 2" xfId="42027" xr:uid="{00000000-0005-0000-0000-00003AA40000}"/>
    <cellStyle name="Notas 4 6 2 2 6 8 3" xfId="42028" xr:uid="{00000000-0005-0000-0000-00003BA40000}"/>
    <cellStyle name="Notas 4 6 2 2 6 8 4" xfId="42029" xr:uid="{00000000-0005-0000-0000-00003CA40000}"/>
    <cellStyle name="Notas 4 6 2 2 6 8 5" xfId="42030" xr:uid="{00000000-0005-0000-0000-00003DA40000}"/>
    <cellStyle name="Notas 4 6 2 2 6 8 6" xfId="42031" xr:uid="{00000000-0005-0000-0000-00003EA40000}"/>
    <cellStyle name="Notas 4 6 2 2 6 9" xfId="42032" xr:uid="{00000000-0005-0000-0000-00003FA40000}"/>
    <cellStyle name="Notas 4 6 2 2 7" xfId="42033" xr:uid="{00000000-0005-0000-0000-000040A40000}"/>
    <cellStyle name="Notas 4 6 2 2 7 10" xfId="42034" xr:uid="{00000000-0005-0000-0000-000041A40000}"/>
    <cellStyle name="Notas 4 6 2 2 7 11" xfId="42035" xr:uid="{00000000-0005-0000-0000-000042A40000}"/>
    <cellStyle name="Notas 4 6 2 2 7 12" xfId="42036" xr:uid="{00000000-0005-0000-0000-000043A40000}"/>
    <cellStyle name="Notas 4 6 2 2 7 13" xfId="42037" xr:uid="{00000000-0005-0000-0000-000044A40000}"/>
    <cellStyle name="Notas 4 6 2 2 7 2" xfId="42038" xr:uid="{00000000-0005-0000-0000-000045A40000}"/>
    <cellStyle name="Notas 4 6 2 2 7 2 2" xfId="42039" xr:uid="{00000000-0005-0000-0000-000046A40000}"/>
    <cellStyle name="Notas 4 6 2 2 7 2 3" xfId="42040" xr:uid="{00000000-0005-0000-0000-000047A40000}"/>
    <cellStyle name="Notas 4 6 2 2 7 2 4" xfId="42041" xr:uid="{00000000-0005-0000-0000-000048A40000}"/>
    <cellStyle name="Notas 4 6 2 2 7 2 5" xfId="42042" xr:uid="{00000000-0005-0000-0000-000049A40000}"/>
    <cellStyle name="Notas 4 6 2 2 7 2 6" xfId="42043" xr:uid="{00000000-0005-0000-0000-00004AA40000}"/>
    <cellStyle name="Notas 4 6 2 2 7 3" xfId="42044" xr:uid="{00000000-0005-0000-0000-00004BA40000}"/>
    <cellStyle name="Notas 4 6 2 2 7 3 2" xfId="42045" xr:uid="{00000000-0005-0000-0000-00004CA40000}"/>
    <cellStyle name="Notas 4 6 2 2 7 3 3" xfId="42046" xr:uid="{00000000-0005-0000-0000-00004DA40000}"/>
    <cellStyle name="Notas 4 6 2 2 7 3 4" xfId="42047" xr:uid="{00000000-0005-0000-0000-00004EA40000}"/>
    <cellStyle name="Notas 4 6 2 2 7 3 5" xfId="42048" xr:uid="{00000000-0005-0000-0000-00004FA40000}"/>
    <cellStyle name="Notas 4 6 2 2 7 3 6" xfId="42049" xr:uid="{00000000-0005-0000-0000-000050A40000}"/>
    <cellStyle name="Notas 4 6 2 2 7 4" xfId="42050" xr:uid="{00000000-0005-0000-0000-000051A40000}"/>
    <cellStyle name="Notas 4 6 2 2 7 4 2" xfId="42051" xr:uid="{00000000-0005-0000-0000-000052A40000}"/>
    <cellStyle name="Notas 4 6 2 2 7 4 3" xfId="42052" xr:uid="{00000000-0005-0000-0000-000053A40000}"/>
    <cellStyle name="Notas 4 6 2 2 7 4 4" xfId="42053" xr:uid="{00000000-0005-0000-0000-000054A40000}"/>
    <cellStyle name="Notas 4 6 2 2 7 4 5" xfId="42054" xr:uid="{00000000-0005-0000-0000-000055A40000}"/>
    <cellStyle name="Notas 4 6 2 2 7 4 6" xfId="42055" xr:uid="{00000000-0005-0000-0000-000056A40000}"/>
    <cellStyle name="Notas 4 6 2 2 7 5" xfId="42056" xr:uid="{00000000-0005-0000-0000-000057A40000}"/>
    <cellStyle name="Notas 4 6 2 2 7 5 2" xfId="42057" xr:uid="{00000000-0005-0000-0000-000058A40000}"/>
    <cellStyle name="Notas 4 6 2 2 7 5 3" xfId="42058" xr:uid="{00000000-0005-0000-0000-000059A40000}"/>
    <cellStyle name="Notas 4 6 2 2 7 5 4" xfId="42059" xr:uid="{00000000-0005-0000-0000-00005AA40000}"/>
    <cellStyle name="Notas 4 6 2 2 7 5 5" xfId="42060" xr:uid="{00000000-0005-0000-0000-00005BA40000}"/>
    <cellStyle name="Notas 4 6 2 2 7 5 6" xfId="42061" xr:uid="{00000000-0005-0000-0000-00005CA40000}"/>
    <cellStyle name="Notas 4 6 2 2 7 6" xfId="42062" xr:uid="{00000000-0005-0000-0000-00005DA40000}"/>
    <cellStyle name="Notas 4 6 2 2 7 6 2" xfId="42063" xr:uid="{00000000-0005-0000-0000-00005EA40000}"/>
    <cellStyle name="Notas 4 6 2 2 7 6 3" xfId="42064" xr:uid="{00000000-0005-0000-0000-00005FA40000}"/>
    <cellStyle name="Notas 4 6 2 2 7 6 4" xfId="42065" xr:uid="{00000000-0005-0000-0000-000060A40000}"/>
    <cellStyle name="Notas 4 6 2 2 7 6 5" xfId="42066" xr:uid="{00000000-0005-0000-0000-000061A40000}"/>
    <cellStyle name="Notas 4 6 2 2 7 6 6" xfId="42067" xr:uid="{00000000-0005-0000-0000-000062A40000}"/>
    <cellStyle name="Notas 4 6 2 2 7 7" xfId="42068" xr:uid="{00000000-0005-0000-0000-000063A40000}"/>
    <cellStyle name="Notas 4 6 2 2 7 7 2" xfId="42069" xr:uid="{00000000-0005-0000-0000-000064A40000}"/>
    <cellStyle name="Notas 4 6 2 2 7 7 3" xfId="42070" xr:uid="{00000000-0005-0000-0000-000065A40000}"/>
    <cellStyle name="Notas 4 6 2 2 7 7 4" xfId="42071" xr:uid="{00000000-0005-0000-0000-000066A40000}"/>
    <cellStyle name="Notas 4 6 2 2 7 7 5" xfId="42072" xr:uid="{00000000-0005-0000-0000-000067A40000}"/>
    <cellStyle name="Notas 4 6 2 2 7 7 6" xfId="42073" xr:uid="{00000000-0005-0000-0000-000068A40000}"/>
    <cellStyle name="Notas 4 6 2 2 7 8" xfId="42074" xr:uid="{00000000-0005-0000-0000-000069A40000}"/>
    <cellStyle name="Notas 4 6 2 2 7 8 2" xfId="42075" xr:uid="{00000000-0005-0000-0000-00006AA40000}"/>
    <cellStyle name="Notas 4 6 2 2 7 8 3" xfId="42076" xr:uid="{00000000-0005-0000-0000-00006BA40000}"/>
    <cellStyle name="Notas 4 6 2 2 7 8 4" xfId="42077" xr:uid="{00000000-0005-0000-0000-00006CA40000}"/>
    <cellStyle name="Notas 4 6 2 2 7 8 5" xfId="42078" xr:uid="{00000000-0005-0000-0000-00006DA40000}"/>
    <cellStyle name="Notas 4 6 2 2 7 8 6" xfId="42079" xr:uid="{00000000-0005-0000-0000-00006EA40000}"/>
    <cellStyle name="Notas 4 6 2 2 7 9" xfId="42080" xr:uid="{00000000-0005-0000-0000-00006FA40000}"/>
    <cellStyle name="Notas 4 6 2 2 8" xfId="42081" xr:uid="{00000000-0005-0000-0000-000070A40000}"/>
    <cellStyle name="Notas 4 6 2 2 8 2" xfId="42082" xr:uid="{00000000-0005-0000-0000-000071A40000}"/>
    <cellStyle name="Notas 4 6 2 2 8 3" xfId="42083" xr:uid="{00000000-0005-0000-0000-000072A40000}"/>
    <cellStyle name="Notas 4 6 2 2 8 4" xfId="42084" xr:uid="{00000000-0005-0000-0000-000073A40000}"/>
    <cellStyle name="Notas 4 6 2 2 8 5" xfId="42085" xr:uid="{00000000-0005-0000-0000-000074A40000}"/>
    <cellStyle name="Notas 4 6 2 2 8 6" xfId="42086" xr:uid="{00000000-0005-0000-0000-000075A40000}"/>
    <cellStyle name="Notas 4 6 2 2 9" xfId="42087" xr:uid="{00000000-0005-0000-0000-000076A40000}"/>
    <cellStyle name="Notas 4 6 2 2 9 2" xfId="42088" xr:uid="{00000000-0005-0000-0000-000077A40000}"/>
    <cellStyle name="Notas 4 6 2 2 9 3" xfId="42089" xr:uid="{00000000-0005-0000-0000-000078A40000}"/>
    <cellStyle name="Notas 4 6 2 2 9 4" xfId="42090" xr:uid="{00000000-0005-0000-0000-000079A40000}"/>
    <cellStyle name="Notas 4 6 2 2 9 5" xfId="42091" xr:uid="{00000000-0005-0000-0000-00007AA40000}"/>
    <cellStyle name="Notas 4 6 2 2 9 6" xfId="42092" xr:uid="{00000000-0005-0000-0000-00007BA40000}"/>
    <cellStyle name="Notas 4 6 2 20" xfId="42093" xr:uid="{00000000-0005-0000-0000-00007CA40000}"/>
    <cellStyle name="Notas 4 6 2 21" xfId="42094" xr:uid="{00000000-0005-0000-0000-00007DA40000}"/>
    <cellStyle name="Notas 4 6 2 3" xfId="42095" xr:uid="{00000000-0005-0000-0000-00007EA40000}"/>
    <cellStyle name="Notas 4 6 2 3 10" xfId="42096" xr:uid="{00000000-0005-0000-0000-00007FA40000}"/>
    <cellStyle name="Notas 4 6 2 3 11" xfId="42097" xr:uid="{00000000-0005-0000-0000-000080A40000}"/>
    <cellStyle name="Notas 4 6 2 3 12" xfId="42098" xr:uid="{00000000-0005-0000-0000-000081A40000}"/>
    <cellStyle name="Notas 4 6 2 3 13" xfId="42099" xr:uid="{00000000-0005-0000-0000-000082A40000}"/>
    <cellStyle name="Notas 4 6 2 3 14" xfId="42100" xr:uid="{00000000-0005-0000-0000-000083A40000}"/>
    <cellStyle name="Notas 4 6 2 3 15" xfId="42101" xr:uid="{00000000-0005-0000-0000-000084A40000}"/>
    <cellStyle name="Notas 4 6 2 3 2" xfId="42102" xr:uid="{00000000-0005-0000-0000-000085A40000}"/>
    <cellStyle name="Notas 4 6 2 3 2 10" xfId="42103" xr:uid="{00000000-0005-0000-0000-000086A40000}"/>
    <cellStyle name="Notas 4 6 2 3 2 11" xfId="42104" xr:uid="{00000000-0005-0000-0000-000087A40000}"/>
    <cellStyle name="Notas 4 6 2 3 2 12" xfId="42105" xr:uid="{00000000-0005-0000-0000-000088A40000}"/>
    <cellStyle name="Notas 4 6 2 3 2 13" xfId="42106" xr:uid="{00000000-0005-0000-0000-000089A40000}"/>
    <cellStyle name="Notas 4 6 2 3 2 2" xfId="42107" xr:uid="{00000000-0005-0000-0000-00008AA40000}"/>
    <cellStyle name="Notas 4 6 2 3 2 2 2" xfId="42108" xr:uid="{00000000-0005-0000-0000-00008BA40000}"/>
    <cellStyle name="Notas 4 6 2 3 2 2 3" xfId="42109" xr:uid="{00000000-0005-0000-0000-00008CA40000}"/>
    <cellStyle name="Notas 4 6 2 3 2 2 4" xfId="42110" xr:uid="{00000000-0005-0000-0000-00008DA40000}"/>
    <cellStyle name="Notas 4 6 2 3 2 2 5" xfId="42111" xr:uid="{00000000-0005-0000-0000-00008EA40000}"/>
    <cellStyle name="Notas 4 6 2 3 2 2 6" xfId="42112" xr:uid="{00000000-0005-0000-0000-00008FA40000}"/>
    <cellStyle name="Notas 4 6 2 3 2 3" xfId="42113" xr:uid="{00000000-0005-0000-0000-000090A40000}"/>
    <cellStyle name="Notas 4 6 2 3 2 3 2" xfId="42114" xr:uid="{00000000-0005-0000-0000-000091A40000}"/>
    <cellStyle name="Notas 4 6 2 3 2 3 3" xfId="42115" xr:uid="{00000000-0005-0000-0000-000092A40000}"/>
    <cellStyle name="Notas 4 6 2 3 2 3 4" xfId="42116" xr:uid="{00000000-0005-0000-0000-000093A40000}"/>
    <cellStyle name="Notas 4 6 2 3 2 3 5" xfId="42117" xr:uid="{00000000-0005-0000-0000-000094A40000}"/>
    <cellStyle name="Notas 4 6 2 3 2 3 6" xfId="42118" xr:uid="{00000000-0005-0000-0000-000095A40000}"/>
    <cellStyle name="Notas 4 6 2 3 2 4" xfId="42119" xr:uid="{00000000-0005-0000-0000-000096A40000}"/>
    <cellStyle name="Notas 4 6 2 3 2 4 2" xfId="42120" xr:uid="{00000000-0005-0000-0000-000097A40000}"/>
    <cellStyle name="Notas 4 6 2 3 2 4 3" xfId="42121" xr:uid="{00000000-0005-0000-0000-000098A40000}"/>
    <cellStyle name="Notas 4 6 2 3 2 4 4" xfId="42122" xr:uid="{00000000-0005-0000-0000-000099A40000}"/>
    <cellStyle name="Notas 4 6 2 3 2 4 5" xfId="42123" xr:uid="{00000000-0005-0000-0000-00009AA40000}"/>
    <cellStyle name="Notas 4 6 2 3 2 4 6" xfId="42124" xr:uid="{00000000-0005-0000-0000-00009BA40000}"/>
    <cellStyle name="Notas 4 6 2 3 2 5" xfId="42125" xr:uid="{00000000-0005-0000-0000-00009CA40000}"/>
    <cellStyle name="Notas 4 6 2 3 2 5 2" xfId="42126" xr:uid="{00000000-0005-0000-0000-00009DA40000}"/>
    <cellStyle name="Notas 4 6 2 3 2 5 3" xfId="42127" xr:uid="{00000000-0005-0000-0000-00009EA40000}"/>
    <cellStyle name="Notas 4 6 2 3 2 5 4" xfId="42128" xr:uid="{00000000-0005-0000-0000-00009FA40000}"/>
    <cellStyle name="Notas 4 6 2 3 2 5 5" xfId="42129" xr:uid="{00000000-0005-0000-0000-0000A0A40000}"/>
    <cellStyle name="Notas 4 6 2 3 2 5 6" xfId="42130" xr:uid="{00000000-0005-0000-0000-0000A1A40000}"/>
    <cellStyle name="Notas 4 6 2 3 2 6" xfId="42131" xr:uid="{00000000-0005-0000-0000-0000A2A40000}"/>
    <cellStyle name="Notas 4 6 2 3 2 6 2" xfId="42132" xr:uid="{00000000-0005-0000-0000-0000A3A40000}"/>
    <cellStyle name="Notas 4 6 2 3 2 6 3" xfId="42133" xr:uid="{00000000-0005-0000-0000-0000A4A40000}"/>
    <cellStyle name="Notas 4 6 2 3 2 6 4" xfId="42134" xr:uid="{00000000-0005-0000-0000-0000A5A40000}"/>
    <cellStyle name="Notas 4 6 2 3 2 6 5" xfId="42135" xr:uid="{00000000-0005-0000-0000-0000A6A40000}"/>
    <cellStyle name="Notas 4 6 2 3 2 6 6" xfId="42136" xr:uid="{00000000-0005-0000-0000-0000A7A40000}"/>
    <cellStyle name="Notas 4 6 2 3 2 7" xfId="42137" xr:uid="{00000000-0005-0000-0000-0000A8A40000}"/>
    <cellStyle name="Notas 4 6 2 3 2 7 2" xfId="42138" xr:uid="{00000000-0005-0000-0000-0000A9A40000}"/>
    <cellStyle name="Notas 4 6 2 3 2 7 3" xfId="42139" xr:uid="{00000000-0005-0000-0000-0000AAA40000}"/>
    <cellStyle name="Notas 4 6 2 3 2 7 4" xfId="42140" xr:uid="{00000000-0005-0000-0000-0000ABA40000}"/>
    <cellStyle name="Notas 4 6 2 3 2 7 5" xfId="42141" xr:uid="{00000000-0005-0000-0000-0000ACA40000}"/>
    <cellStyle name="Notas 4 6 2 3 2 7 6" xfId="42142" xr:uid="{00000000-0005-0000-0000-0000ADA40000}"/>
    <cellStyle name="Notas 4 6 2 3 2 8" xfId="42143" xr:uid="{00000000-0005-0000-0000-0000AEA40000}"/>
    <cellStyle name="Notas 4 6 2 3 2 8 2" xfId="42144" xr:uid="{00000000-0005-0000-0000-0000AFA40000}"/>
    <cellStyle name="Notas 4 6 2 3 2 8 3" xfId="42145" xr:uid="{00000000-0005-0000-0000-0000B0A40000}"/>
    <cellStyle name="Notas 4 6 2 3 2 8 4" xfId="42146" xr:uid="{00000000-0005-0000-0000-0000B1A40000}"/>
    <cellStyle name="Notas 4 6 2 3 2 8 5" xfId="42147" xr:uid="{00000000-0005-0000-0000-0000B2A40000}"/>
    <cellStyle name="Notas 4 6 2 3 2 8 6" xfId="42148" xr:uid="{00000000-0005-0000-0000-0000B3A40000}"/>
    <cellStyle name="Notas 4 6 2 3 2 9" xfId="42149" xr:uid="{00000000-0005-0000-0000-0000B4A40000}"/>
    <cellStyle name="Notas 4 6 2 3 3" xfId="42150" xr:uid="{00000000-0005-0000-0000-0000B5A40000}"/>
    <cellStyle name="Notas 4 6 2 3 3 2" xfId="42151" xr:uid="{00000000-0005-0000-0000-0000B6A40000}"/>
    <cellStyle name="Notas 4 6 2 3 3 3" xfId="42152" xr:uid="{00000000-0005-0000-0000-0000B7A40000}"/>
    <cellStyle name="Notas 4 6 2 3 3 4" xfId="42153" xr:uid="{00000000-0005-0000-0000-0000B8A40000}"/>
    <cellStyle name="Notas 4 6 2 3 3 5" xfId="42154" xr:uid="{00000000-0005-0000-0000-0000B9A40000}"/>
    <cellStyle name="Notas 4 6 2 3 3 6" xfId="42155" xr:uid="{00000000-0005-0000-0000-0000BAA40000}"/>
    <cellStyle name="Notas 4 6 2 3 4" xfId="42156" xr:uid="{00000000-0005-0000-0000-0000BBA40000}"/>
    <cellStyle name="Notas 4 6 2 3 4 2" xfId="42157" xr:uid="{00000000-0005-0000-0000-0000BCA40000}"/>
    <cellStyle name="Notas 4 6 2 3 4 3" xfId="42158" xr:uid="{00000000-0005-0000-0000-0000BDA40000}"/>
    <cellStyle name="Notas 4 6 2 3 4 4" xfId="42159" xr:uid="{00000000-0005-0000-0000-0000BEA40000}"/>
    <cellStyle name="Notas 4 6 2 3 4 5" xfId="42160" xr:uid="{00000000-0005-0000-0000-0000BFA40000}"/>
    <cellStyle name="Notas 4 6 2 3 4 6" xfId="42161" xr:uid="{00000000-0005-0000-0000-0000C0A40000}"/>
    <cellStyle name="Notas 4 6 2 3 5" xfId="42162" xr:uid="{00000000-0005-0000-0000-0000C1A40000}"/>
    <cellStyle name="Notas 4 6 2 3 5 2" xfId="42163" xr:uid="{00000000-0005-0000-0000-0000C2A40000}"/>
    <cellStyle name="Notas 4 6 2 3 5 3" xfId="42164" xr:uid="{00000000-0005-0000-0000-0000C3A40000}"/>
    <cellStyle name="Notas 4 6 2 3 5 4" xfId="42165" xr:uid="{00000000-0005-0000-0000-0000C4A40000}"/>
    <cellStyle name="Notas 4 6 2 3 5 5" xfId="42166" xr:uid="{00000000-0005-0000-0000-0000C5A40000}"/>
    <cellStyle name="Notas 4 6 2 3 5 6" xfId="42167" xr:uid="{00000000-0005-0000-0000-0000C6A40000}"/>
    <cellStyle name="Notas 4 6 2 3 6" xfId="42168" xr:uid="{00000000-0005-0000-0000-0000C7A40000}"/>
    <cellStyle name="Notas 4 6 2 3 6 2" xfId="42169" xr:uid="{00000000-0005-0000-0000-0000C8A40000}"/>
    <cellStyle name="Notas 4 6 2 3 6 3" xfId="42170" xr:uid="{00000000-0005-0000-0000-0000C9A40000}"/>
    <cellStyle name="Notas 4 6 2 3 6 4" xfId="42171" xr:uid="{00000000-0005-0000-0000-0000CAA40000}"/>
    <cellStyle name="Notas 4 6 2 3 6 5" xfId="42172" xr:uid="{00000000-0005-0000-0000-0000CBA40000}"/>
    <cellStyle name="Notas 4 6 2 3 6 6" xfId="42173" xr:uid="{00000000-0005-0000-0000-0000CCA40000}"/>
    <cellStyle name="Notas 4 6 2 3 7" xfId="42174" xr:uid="{00000000-0005-0000-0000-0000CDA40000}"/>
    <cellStyle name="Notas 4 6 2 3 7 2" xfId="42175" xr:uid="{00000000-0005-0000-0000-0000CEA40000}"/>
    <cellStyle name="Notas 4 6 2 3 7 3" xfId="42176" xr:uid="{00000000-0005-0000-0000-0000CFA40000}"/>
    <cellStyle name="Notas 4 6 2 3 7 4" xfId="42177" xr:uid="{00000000-0005-0000-0000-0000D0A40000}"/>
    <cellStyle name="Notas 4 6 2 3 7 5" xfId="42178" xr:uid="{00000000-0005-0000-0000-0000D1A40000}"/>
    <cellStyle name="Notas 4 6 2 3 7 6" xfId="42179" xr:uid="{00000000-0005-0000-0000-0000D2A40000}"/>
    <cellStyle name="Notas 4 6 2 3 8" xfId="42180" xr:uid="{00000000-0005-0000-0000-0000D3A40000}"/>
    <cellStyle name="Notas 4 6 2 3 8 2" xfId="42181" xr:uid="{00000000-0005-0000-0000-0000D4A40000}"/>
    <cellStyle name="Notas 4 6 2 3 8 3" xfId="42182" xr:uid="{00000000-0005-0000-0000-0000D5A40000}"/>
    <cellStyle name="Notas 4 6 2 3 8 4" xfId="42183" xr:uid="{00000000-0005-0000-0000-0000D6A40000}"/>
    <cellStyle name="Notas 4 6 2 3 8 5" xfId="42184" xr:uid="{00000000-0005-0000-0000-0000D7A40000}"/>
    <cellStyle name="Notas 4 6 2 3 8 6" xfId="42185" xr:uid="{00000000-0005-0000-0000-0000D8A40000}"/>
    <cellStyle name="Notas 4 6 2 3 9" xfId="42186" xr:uid="{00000000-0005-0000-0000-0000D9A40000}"/>
    <cellStyle name="Notas 4 6 2 3 9 2" xfId="42187" xr:uid="{00000000-0005-0000-0000-0000DAA40000}"/>
    <cellStyle name="Notas 4 6 2 3 9 3" xfId="42188" xr:uid="{00000000-0005-0000-0000-0000DBA40000}"/>
    <cellStyle name="Notas 4 6 2 3 9 4" xfId="42189" xr:uid="{00000000-0005-0000-0000-0000DCA40000}"/>
    <cellStyle name="Notas 4 6 2 3 9 5" xfId="42190" xr:uid="{00000000-0005-0000-0000-0000DDA40000}"/>
    <cellStyle name="Notas 4 6 2 3 9 6" xfId="42191" xr:uid="{00000000-0005-0000-0000-0000DEA40000}"/>
    <cellStyle name="Notas 4 6 2 4" xfId="42192" xr:uid="{00000000-0005-0000-0000-0000DFA40000}"/>
    <cellStyle name="Notas 4 6 2 4 10" xfId="42193" xr:uid="{00000000-0005-0000-0000-0000E0A40000}"/>
    <cellStyle name="Notas 4 6 2 4 11" xfId="42194" xr:uid="{00000000-0005-0000-0000-0000E1A40000}"/>
    <cellStyle name="Notas 4 6 2 4 12" xfId="42195" xr:uid="{00000000-0005-0000-0000-0000E2A40000}"/>
    <cellStyle name="Notas 4 6 2 4 13" xfId="42196" xr:uid="{00000000-0005-0000-0000-0000E3A40000}"/>
    <cellStyle name="Notas 4 6 2 4 14" xfId="42197" xr:uid="{00000000-0005-0000-0000-0000E4A40000}"/>
    <cellStyle name="Notas 4 6 2 4 2" xfId="42198" xr:uid="{00000000-0005-0000-0000-0000E5A40000}"/>
    <cellStyle name="Notas 4 6 2 4 2 2" xfId="42199" xr:uid="{00000000-0005-0000-0000-0000E6A40000}"/>
    <cellStyle name="Notas 4 6 2 4 2 3" xfId="42200" xr:uid="{00000000-0005-0000-0000-0000E7A40000}"/>
    <cellStyle name="Notas 4 6 2 4 2 4" xfId="42201" xr:uid="{00000000-0005-0000-0000-0000E8A40000}"/>
    <cellStyle name="Notas 4 6 2 4 2 5" xfId="42202" xr:uid="{00000000-0005-0000-0000-0000E9A40000}"/>
    <cellStyle name="Notas 4 6 2 4 2 6" xfId="42203" xr:uid="{00000000-0005-0000-0000-0000EAA40000}"/>
    <cellStyle name="Notas 4 6 2 4 2 7" xfId="42204" xr:uid="{00000000-0005-0000-0000-0000EBA40000}"/>
    <cellStyle name="Notas 4 6 2 4 3" xfId="42205" xr:uid="{00000000-0005-0000-0000-0000ECA40000}"/>
    <cellStyle name="Notas 4 6 2 4 3 2" xfId="42206" xr:uid="{00000000-0005-0000-0000-0000EDA40000}"/>
    <cellStyle name="Notas 4 6 2 4 3 3" xfId="42207" xr:uid="{00000000-0005-0000-0000-0000EEA40000}"/>
    <cellStyle name="Notas 4 6 2 4 3 4" xfId="42208" xr:uid="{00000000-0005-0000-0000-0000EFA40000}"/>
    <cellStyle name="Notas 4 6 2 4 3 5" xfId="42209" xr:uid="{00000000-0005-0000-0000-0000F0A40000}"/>
    <cellStyle name="Notas 4 6 2 4 3 6" xfId="42210" xr:uid="{00000000-0005-0000-0000-0000F1A40000}"/>
    <cellStyle name="Notas 4 6 2 4 3 7" xfId="42211" xr:uid="{00000000-0005-0000-0000-0000F2A40000}"/>
    <cellStyle name="Notas 4 6 2 4 4" xfId="42212" xr:uid="{00000000-0005-0000-0000-0000F3A40000}"/>
    <cellStyle name="Notas 4 6 2 4 4 2" xfId="42213" xr:uid="{00000000-0005-0000-0000-0000F4A40000}"/>
    <cellStyle name="Notas 4 6 2 4 4 3" xfId="42214" xr:uid="{00000000-0005-0000-0000-0000F5A40000}"/>
    <cellStyle name="Notas 4 6 2 4 4 4" xfId="42215" xr:uid="{00000000-0005-0000-0000-0000F6A40000}"/>
    <cellStyle name="Notas 4 6 2 4 4 5" xfId="42216" xr:uid="{00000000-0005-0000-0000-0000F7A40000}"/>
    <cellStyle name="Notas 4 6 2 4 4 6" xfId="42217" xr:uid="{00000000-0005-0000-0000-0000F8A40000}"/>
    <cellStyle name="Notas 4 6 2 4 5" xfId="42218" xr:uid="{00000000-0005-0000-0000-0000F9A40000}"/>
    <cellStyle name="Notas 4 6 2 4 5 2" xfId="42219" xr:uid="{00000000-0005-0000-0000-0000FAA40000}"/>
    <cellStyle name="Notas 4 6 2 4 5 3" xfId="42220" xr:uid="{00000000-0005-0000-0000-0000FBA40000}"/>
    <cellStyle name="Notas 4 6 2 4 5 4" xfId="42221" xr:uid="{00000000-0005-0000-0000-0000FCA40000}"/>
    <cellStyle name="Notas 4 6 2 4 5 5" xfId="42222" xr:uid="{00000000-0005-0000-0000-0000FDA40000}"/>
    <cellStyle name="Notas 4 6 2 4 5 6" xfId="42223" xr:uid="{00000000-0005-0000-0000-0000FEA40000}"/>
    <cellStyle name="Notas 4 6 2 4 6" xfId="42224" xr:uid="{00000000-0005-0000-0000-0000FFA40000}"/>
    <cellStyle name="Notas 4 6 2 4 6 2" xfId="42225" xr:uid="{00000000-0005-0000-0000-000000A50000}"/>
    <cellStyle name="Notas 4 6 2 4 6 3" xfId="42226" xr:uid="{00000000-0005-0000-0000-000001A50000}"/>
    <cellStyle name="Notas 4 6 2 4 6 4" xfId="42227" xr:uid="{00000000-0005-0000-0000-000002A50000}"/>
    <cellStyle name="Notas 4 6 2 4 6 5" xfId="42228" xr:uid="{00000000-0005-0000-0000-000003A50000}"/>
    <cellStyle name="Notas 4 6 2 4 6 6" xfId="42229" xr:uid="{00000000-0005-0000-0000-000004A50000}"/>
    <cellStyle name="Notas 4 6 2 4 7" xfId="42230" xr:uid="{00000000-0005-0000-0000-000005A50000}"/>
    <cellStyle name="Notas 4 6 2 4 7 2" xfId="42231" xr:uid="{00000000-0005-0000-0000-000006A50000}"/>
    <cellStyle name="Notas 4 6 2 4 7 3" xfId="42232" xr:uid="{00000000-0005-0000-0000-000007A50000}"/>
    <cellStyle name="Notas 4 6 2 4 7 4" xfId="42233" xr:uid="{00000000-0005-0000-0000-000008A50000}"/>
    <cellStyle name="Notas 4 6 2 4 7 5" xfId="42234" xr:uid="{00000000-0005-0000-0000-000009A50000}"/>
    <cellStyle name="Notas 4 6 2 4 7 6" xfId="42235" xr:uid="{00000000-0005-0000-0000-00000AA50000}"/>
    <cellStyle name="Notas 4 6 2 4 8" xfId="42236" xr:uid="{00000000-0005-0000-0000-00000BA50000}"/>
    <cellStyle name="Notas 4 6 2 4 8 2" xfId="42237" xr:uid="{00000000-0005-0000-0000-00000CA50000}"/>
    <cellStyle name="Notas 4 6 2 4 8 3" xfId="42238" xr:uid="{00000000-0005-0000-0000-00000DA50000}"/>
    <cellStyle name="Notas 4 6 2 4 8 4" xfId="42239" xr:uid="{00000000-0005-0000-0000-00000EA50000}"/>
    <cellStyle name="Notas 4 6 2 4 8 5" xfId="42240" xr:uid="{00000000-0005-0000-0000-00000FA50000}"/>
    <cellStyle name="Notas 4 6 2 4 8 6" xfId="42241" xr:uid="{00000000-0005-0000-0000-000010A50000}"/>
    <cellStyle name="Notas 4 6 2 4 9" xfId="42242" xr:uid="{00000000-0005-0000-0000-000011A50000}"/>
    <cellStyle name="Notas 4 6 2 5" xfId="42243" xr:uid="{00000000-0005-0000-0000-000012A50000}"/>
    <cellStyle name="Notas 4 6 2 5 10" xfId="42244" xr:uid="{00000000-0005-0000-0000-000013A50000}"/>
    <cellStyle name="Notas 4 6 2 5 11" xfId="42245" xr:uid="{00000000-0005-0000-0000-000014A50000}"/>
    <cellStyle name="Notas 4 6 2 5 12" xfId="42246" xr:uid="{00000000-0005-0000-0000-000015A50000}"/>
    <cellStyle name="Notas 4 6 2 5 13" xfId="42247" xr:uid="{00000000-0005-0000-0000-000016A50000}"/>
    <cellStyle name="Notas 4 6 2 5 2" xfId="42248" xr:uid="{00000000-0005-0000-0000-000017A50000}"/>
    <cellStyle name="Notas 4 6 2 5 2 2" xfId="42249" xr:uid="{00000000-0005-0000-0000-000018A50000}"/>
    <cellStyle name="Notas 4 6 2 5 2 3" xfId="42250" xr:uid="{00000000-0005-0000-0000-000019A50000}"/>
    <cellStyle name="Notas 4 6 2 5 2 4" xfId="42251" xr:uid="{00000000-0005-0000-0000-00001AA50000}"/>
    <cellStyle name="Notas 4 6 2 5 2 5" xfId="42252" xr:uid="{00000000-0005-0000-0000-00001BA50000}"/>
    <cellStyle name="Notas 4 6 2 5 2 6" xfId="42253" xr:uid="{00000000-0005-0000-0000-00001CA50000}"/>
    <cellStyle name="Notas 4 6 2 5 3" xfId="42254" xr:uid="{00000000-0005-0000-0000-00001DA50000}"/>
    <cellStyle name="Notas 4 6 2 5 3 2" xfId="42255" xr:uid="{00000000-0005-0000-0000-00001EA50000}"/>
    <cellStyle name="Notas 4 6 2 5 3 3" xfId="42256" xr:uid="{00000000-0005-0000-0000-00001FA50000}"/>
    <cellStyle name="Notas 4 6 2 5 3 4" xfId="42257" xr:uid="{00000000-0005-0000-0000-000020A50000}"/>
    <cellStyle name="Notas 4 6 2 5 3 5" xfId="42258" xr:uid="{00000000-0005-0000-0000-000021A50000}"/>
    <cellStyle name="Notas 4 6 2 5 3 6" xfId="42259" xr:uid="{00000000-0005-0000-0000-000022A50000}"/>
    <cellStyle name="Notas 4 6 2 5 4" xfId="42260" xr:uid="{00000000-0005-0000-0000-000023A50000}"/>
    <cellStyle name="Notas 4 6 2 5 4 2" xfId="42261" xr:uid="{00000000-0005-0000-0000-000024A50000}"/>
    <cellStyle name="Notas 4 6 2 5 4 3" xfId="42262" xr:uid="{00000000-0005-0000-0000-000025A50000}"/>
    <cellStyle name="Notas 4 6 2 5 4 4" xfId="42263" xr:uid="{00000000-0005-0000-0000-000026A50000}"/>
    <cellStyle name="Notas 4 6 2 5 4 5" xfId="42264" xr:uid="{00000000-0005-0000-0000-000027A50000}"/>
    <cellStyle name="Notas 4 6 2 5 4 6" xfId="42265" xr:uid="{00000000-0005-0000-0000-000028A50000}"/>
    <cellStyle name="Notas 4 6 2 5 5" xfId="42266" xr:uid="{00000000-0005-0000-0000-000029A50000}"/>
    <cellStyle name="Notas 4 6 2 5 5 2" xfId="42267" xr:uid="{00000000-0005-0000-0000-00002AA50000}"/>
    <cellStyle name="Notas 4 6 2 5 5 3" xfId="42268" xr:uid="{00000000-0005-0000-0000-00002BA50000}"/>
    <cellStyle name="Notas 4 6 2 5 5 4" xfId="42269" xr:uid="{00000000-0005-0000-0000-00002CA50000}"/>
    <cellStyle name="Notas 4 6 2 5 5 5" xfId="42270" xr:uid="{00000000-0005-0000-0000-00002DA50000}"/>
    <cellStyle name="Notas 4 6 2 5 5 6" xfId="42271" xr:uid="{00000000-0005-0000-0000-00002EA50000}"/>
    <cellStyle name="Notas 4 6 2 5 6" xfId="42272" xr:uid="{00000000-0005-0000-0000-00002FA50000}"/>
    <cellStyle name="Notas 4 6 2 5 6 2" xfId="42273" xr:uid="{00000000-0005-0000-0000-000030A50000}"/>
    <cellStyle name="Notas 4 6 2 5 6 3" xfId="42274" xr:uid="{00000000-0005-0000-0000-000031A50000}"/>
    <cellStyle name="Notas 4 6 2 5 6 4" xfId="42275" xr:uid="{00000000-0005-0000-0000-000032A50000}"/>
    <cellStyle name="Notas 4 6 2 5 6 5" xfId="42276" xr:uid="{00000000-0005-0000-0000-000033A50000}"/>
    <cellStyle name="Notas 4 6 2 5 6 6" xfId="42277" xr:uid="{00000000-0005-0000-0000-000034A50000}"/>
    <cellStyle name="Notas 4 6 2 5 7" xfId="42278" xr:uid="{00000000-0005-0000-0000-000035A50000}"/>
    <cellStyle name="Notas 4 6 2 5 7 2" xfId="42279" xr:uid="{00000000-0005-0000-0000-000036A50000}"/>
    <cellStyle name="Notas 4 6 2 5 7 3" xfId="42280" xr:uid="{00000000-0005-0000-0000-000037A50000}"/>
    <cellStyle name="Notas 4 6 2 5 7 4" xfId="42281" xr:uid="{00000000-0005-0000-0000-000038A50000}"/>
    <cellStyle name="Notas 4 6 2 5 7 5" xfId="42282" xr:uid="{00000000-0005-0000-0000-000039A50000}"/>
    <cellStyle name="Notas 4 6 2 5 7 6" xfId="42283" xr:uid="{00000000-0005-0000-0000-00003AA50000}"/>
    <cellStyle name="Notas 4 6 2 5 8" xfId="42284" xr:uid="{00000000-0005-0000-0000-00003BA50000}"/>
    <cellStyle name="Notas 4 6 2 5 8 2" xfId="42285" xr:uid="{00000000-0005-0000-0000-00003CA50000}"/>
    <cellStyle name="Notas 4 6 2 5 8 3" xfId="42286" xr:uid="{00000000-0005-0000-0000-00003DA50000}"/>
    <cellStyle name="Notas 4 6 2 5 8 4" xfId="42287" xr:uid="{00000000-0005-0000-0000-00003EA50000}"/>
    <cellStyle name="Notas 4 6 2 5 8 5" xfId="42288" xr:uid="{00000000-0005-0000-0000-00003FA50000}"/>
    <cellStyle name="Notas 4 6 2 5 8 6" xfId="42289" xr:uid="{00000000-0005-0000-0000-000040A50000}"/>
    <cellStyle name="Notas 4 6 2 5 9" xfId="42290" xr:uid="{00000000-0005-0000-0000-000041A50000}"/>
    <cellStyle name="Notas 4 6 2 6" xfId="42291" xr:uid="{00000000-0005-0000-0000-000042A50000}"/>
    <cellStyle name="Notas 4 6 2 6 10" xfId="42292" xr:uid="{00000000-0005-0000-0000-000043A50000}"/>
    <cellStyle name="Notas 4 6 2 6 11" xfId="42293" xr:uid="{00000000-0005-0000-0000-000044A50000}"/>
    <cellStyle name="Notas 4 6 2 6 12" xfId="42294" xr:uid="{00000000-0005-0000-0000-000045A50000}"/>
    <cellStyle name="Notas 4 6 2 6 13" xfId="42295" xr:uid="{00000000-0005-0000-0000-000046A50000}"/>
    <cellStyle name="Notas 4 6 2 6 2" xfId="42296" xr:uid="{00000000-0005-0000-0000-000047A50000}"/>
    <cellStyle name="Notas 4 6 2 6 2 2" xfId="42297" xr:uid="{00000000-0005-0000-0000-000048A50000}"/>
    <cellStyle name="Notas 4 6 2 6 2 3" xfId="42298" xr:uid="{00000000-0005-0000-0000-000049A50000}"/>
    <cellStyle name="Notas 4 6 2 6 2 4" xfId="42299" xr:uid="{00000000-0005-0000-0000-00004AA50000}"/>
    <cellStyle name="Notas 4 6 2 6 2 5" xfId="42300" xr:uid="{00000000-0005-0000-0000-00004BA50000}"/>
    <cellStyle name="Notas 4 6 2 6 2 6" xfId="42301" xr:uid="{00000000-0005-0000-0000-00004CA50000}"/>
    <cellStyle name="Notas 4 6 2 6 3" xfId="42302" xr:uid="{00000000-0005-0000-0000-00004DA50000}"/>
    <cellStyle name="Notas 4 6 2 6 3 2" xfId="42303" xr:uid="{00000000-0005-0000-0000-00004EA50000}"/>
    <cellStyle name="Notas 4 6 2 6 3 3" xfId="42304" xr:uid="{00000000-0005-0000-0000-00004FA50000}"/>
    <cellStyle name="Notas 4 6 2 6 3 4" xfId="42305" xr:uid="{00000000-0005-0000-0000-000050A50000}"/>
    <cellStyle name="Notas 4 6 2 6 3 5" xfId="42306" xr:uid="{00000000-0005-0000-0000-000051A50000}"/>
    <cellStyle name="Notas 4 6 2 6 3 6" xfId="42307" xr:uid="{00000000-0005-0000-0000-000052A50000}"/>
    <cellStyle name="Notas 4 6 2 6 4" xfId="42308" xr:uid="{00000000-0005-0000-0000-000053A50000}"/>
    <cellStyle name="Notas 4 6 2 6 4 2" xfId="42309" xr:uid="{00000000-0005-0000-0000-000054A50000}"/>
    <cellStyle name="Notas 4 6 2 6 4 3" xfId="42310" xr:uid="{00000000-0005-0000-0000-000055A50000}"/>
    <cellStyle name="Notas 4 6 2 6 4 4" xfId="42311" xr:uid="{00000000-0005-0000-0000-000056A50000}"/>
    <cellStyle name="Notas 4 6 2 6 4 5" xfId="42312" xr:uid="{00000000-0005-0000-0000-000057A50000}"/>
    <cellStyle name="Notas 4 6 2 6 4 6" xfId="42313" xr:uid="{00000000-0005-0000-0000-000058A50000}"/>
    <cellStyle name="Notas 4 6 2 6 5" xfId="42314" xr:uid="{00000000-0005-0000-0000-000059A50000}"/>
    <cellStyle name="Notas 4 6 2 6 5 2" xfId="42315" xr:uid="{00000000-0005-0000-0000-00005AA50000}"/>
    <cellStyle name="Notas 4 6 2 6 5 3" xfId="42316" xr:uid="{00000000-0005-0000-0000-00005BA50000}"/>
    <cellStyle name="Notas 4 6 2 6 5 4" xfId="42317" xr:uid="{00000000-0005-0000-0000-00005CA50000}"/>
    <cellStyle name="Notas 4 6 2 6 5 5" xfId="42318" xr:uid="{00000000-0005-0000-0000-00005DA50000}"/>
    <cellStyle name="Notas 4 6 2 6 5 6" xfId="42319" xr:uid="{00000000-0005-0000-0000-00005EA50000}"/>
    <cellStyle name="Notas 4 6 2 6 6" xfId="42320" xr:uid="{00000000-0005-0000-0000-00005FA50000}"/>
    <cellStyle name="Notas 4 6 2 6 6 2" xfId="42321" xr:uid="{00000000-0005-0000-0000-000060A50000}"/>
    <cellStyle name="Notas 4 6 2 6 6 3" xfId="42322" xr:uid="{00000000-0005-0000-0000-000061A50000}"/>
    <cellStyle name="Notas 4 6 2 6 6 4" xfId="42323" xr:uid="{00000000-0005-0000-0000-000062A50000}"/>
    <cellStyle name="Notas 4 6 2 6 6 5" xfId="42324" xr:uid="{00000000-0005-0000-0000-000063A50000}"/>
    <cellStyle name="Notas 4 6 2 6 6 6" xfId="42325" xr:uid="{00000000-0005-0000-0000-000064A50000}"/>
    <cellStyle name="Notas 4 6 2 6 7" xfId="42326" xr:uid="{00000000-0005-0000-0000-000065A50000}"/>
    <cellStyle name="Notas 4 6 2 6 7 2" xfId="42327" xr:uid="{00000000-0005-0000-0000-000066A50000}"/>
    <cellStyle name="Notas 4 6 2 6 7 3" xfId="42328" xr:uid="{00000000-0005-0000-0000-000067A50000}"/>
    <cellStyle name="Notas 4 6 2 6 7 4" xfId="42329" xr:uid="{00000000-0005-0000-0000-000068A50000}"/>
    <cellStyle name="Notas 4 6 2 6 7 5" xfId="42330" xr:uid="{00000000-0005-0000-0000-000069A50000}"/>
    <cellStyle name="Notas 4 6 2 6 7 6" xfId="42331" xr:uid="{00000000-0005-0000-0000-00006AA50000}"/>
    <cellStyle name="Notas 4 6 2 6 8" xfId="42332" xr:uid="{00000000-0005-0000-0000-00006BA50000}"/>
    <cellStyle name="Notas 4 6 2 6 8 2" xfId="42333" xr:uid="{00000000-0005-0000-0000-00006CA50000}"/>
    <cellStyle name="Notas 4 6 2 6 8 3" xfId="42334" xr:uid="{00000000-0005-0000-0000-00006DA50000}"/>
    <cellStyle name="Notas 4 6 2 6 8 4" xfId="42335" xr:uid="{00000000-0005-0000-0000-00006EA50000}"/>
    <cellStyle name="Notas 4 6 2 6 8 5" xfId="42336" xr:uid="{00000000-0005-0000-0000-00006FA50000}"/>
    <cellStyle name="Notas 4 6 2 6 8 6" xfId="42337" xr:uid="{00000000-0005-0000-0000-000070A50000}"/>
    <cellStyle name="Notas 4 6 2 6 9" xfId="42338" xr:uid="{00000000-0005-0000-0000-000071A50000}"/>
    <cellStyle name="Notas 4 6 2 7" xfId="42339" xr:uid="{00000000-0005-0000-0000-000072A50000}"/>
    <cellStyle name="Notas 4 6 2 7 10" xfId="42340" xr:uid="{00000000-0005-0000-0000-000073A50000}"/>
    <cellStyle name="Notas 4 6 2 7 11" xfId="42341" xr:uid="{00000000-0005-0000-0000-000074A50000}"/>
    <cellStyle name="Notas 4 6 2 7 12" xfId="42342" xr:uid="{00000000-0005-0000-0000-000075A50000}"/>
    <cellStyle name="Notas 4 6 2 7 13" xfId="42343" xr:uid="{00000000-0005-0000-0000-000076A50000}"/>
    <cellStyle name="Notas 4 6 2 7 2" xfId="42344" xr:uid="{00000000-0005-0000-0000-000077A50000}"/>
    <cellStyle name="Notas 4 6 2 7 2 2" xfId="42345" xr:uid="{00000000-0005-0000-0000-000078A50000}"/>
    <cellStyle name="Notas 4 6 2 7 2 3" xfId="42346" xr:uid="{00000000-0005-0000-0000-000079A50000}"/>
    <cellStyle name="Notas 4 6 2 7 2 4" xfId="42347" xr:uid="{00000000-0005-0000-0000-00007AA50000}"/>
    <cellStyle name="Notas 4 6 2 7 2 5" xfId="42348" xr:uid="{00000000-0005-0000-0000-00007BA50000}"/>
    <cellStyle name="Notas 4 6 2 7 2 6" xfId="42349" xr:uid="{00000000-0005-0000-0000-00007CA50000}"/>
    <cellStyle name="Notas 4 6 2 7 3" xfId="42350" xr:uid="{00000000-0005-0000-0000-00007DA50000}"/>
    <cellStyle name="Notas 4 6 2 7 3 2" xfId="42351" xr:uid="{00000000-0005-0000-0000-00007EA50000}"/>
    <cellStyle name="Notas 4 6 2 7 3 3" xfId="42352" xr:uid="{00000000-0005-0000-0000-00007FA50000}"/>
    <cellStyle name="Notas 4 6 2 7 3 4" xfId="42353" xr:uid="{00000000-0005-0000-0000-000080A50000}"/>
    <cellStyle name="Notas 4 6 2 7 3 5" xfId="42354" xr:uid="{00000000-0005-0000-0000-000081A50000}"/>
    <cellStyle name="Notas 4 6 2 7 3 6" xfId="42355" xr:uid="{00000000-0005-0000-0000-000082A50000}"/>
    <cellStyle name="Notas 4 6 2 7 4" xfId="42356" xr:uid="{00000000-0005-0000-0000-000083A50000}"/>
    <cellStyle name="Notas 4 6 2 7 4 2" xfId="42357" xr:uid="{00000000-0005-0000-0000-000084A50000}"/>
    <cellStyle name="Notas 4 6 2 7 4 3" xfId="42358" xr:uid="{00000000-0005-0000-0000-000085A50000}"/>
    <cellStyle name="Notas 4 6 2 7 4 4" xfId="42359" xr:uid="{00000000-0005-0000-0000-000086A50000}"/>
    <cellStyle name="Notas 4 6 2 7 4 5" xfId="42360" xr:uid="{00000000-0005-0000-0000-000087A50000}"/>
    <cellStyle name="Notas 4 6 2 7 4 6" xfId="42361" xr:uid="{00000000-0005-0000-0000-000088A50000}"/>
    <cellStyle name="Notas 4 6 2 7 5" xfId="42362" xr:uid="{00000000-0005-0000-0000-000089A50000}"/>
    <cellStyle name="Notas 4 6 2 7 5 2" xfId="42363" xr:uid="{00000000-0005-0000-0000-00008AA50000}"/>
    <cellStyle name="Notas 4 6 2 7 5 3" xfId="42364" xr:uid="{00000000-0005-0000-0000-00008BA50000}"/>
    <cellStyle name="Notas 4 6 2 7 5 4" xfId="42365" xr:uid="{00000000-0005-0000-0000-00008CA50000}"/>
    <cellStyle name="Notas 4 6 2 7 5 5" xfId="42366" xr:uid="{00000000-0005-0000-0000-00008DA50000}"/>
    <cellStyle name="Notas 4 6 2 7 5 6" xfId="42367" xr:uid="{00000000-0005-0000-0000-00008EA50000}"/>
    <cellStyle name="Notas 4 6 2 7 6" xfId="42368" xr:uid="{00000000-0005-0000-0000-00008FA50000}"/>
    <cellStyle name="Notas 4 6 2 7 6 2" xfId="42369" xr:uid="{00000000-0005-0000-0000-000090A50000}"/>
    <cellStyle name="Notas 4 6 2 7 6 3" xfId="42370" xr:uid="{00000000-0005-0000-0000-000091A50000}"/>
    <cellStyle name="Notas 4 6 2 7 6 4" xfId="42371" xr:uid="{00000000-0005-0000-0000-000092A50000}"/>
    <cellStyle name="Notas 4 6 2 7 6 5" xfId="42372" xr:uid="{00000000-0005-0000-0000-000093A50000}"/>
    <cellStyle name="Notas 4 6 2 7 6 6" xfId="42373" xr:uid="{00000000-0005-0000-0000-000094A50000}"/>
    <cellStyle name="Notas 4 6 2 7 7" xfId="42374" xr:uid="{00000000-0005-0000-0000-000095A50000}"/>
    <cellStyle name="Notas 4 6 2 7 7 2" xfId="42375" xr:uid="{00000000-0005-0000-0000-000096A50000}"/>
    <cellStyle name="Notas 4 6 2 7 7 3" xfId="42376" xr:uid="{00000000-0005-0000-0000-000097A50000}"/>
    <cellStyle name="Notas 4 6 2 7 7 4" xfId="42377" xr:uid="{00000000-0005-0000-0000-000098A50000}"/>
    <cellStyle name="Notas 4 6 2 7 7 5" xfId="42378" xr:uid="{00000000-0005-0000-0000-000099A50000}"/>
    <cellStyle name="Notas 4 6 2 7 7 6" xfId="42379" xr:uid="{00000000-0005-0000-0000-00009AA50000}"/>
    <cellStyle name="Notas 4 6 2 7 8" xfId="42380" xr:uid="{00000000-0005-0000-0000-00009BA50000}"/>
    <cellStyle name="Notas 4 6 2 7 8 2" xfId="42381" xr:uid="{00000000-0005-0000-0000-00009CA50000}"/>
    <cellStyle name="Notas 4 6 2 7 8 3" xfId="42382" xr:uid="{00000000-0005-0000-0000-00009DA50000}"/>
    <cellStyle name="Notas 4 6 2 7 8 4" xfId="42383" xr:uid="{00000000-0005-0000-0000-00009EA50000}"/>
    <cellStyle name="Notas 4 6 2 7 8 5" xfId="42384" xr:uid="{00000000-0005-0000-0000-00009FA50000}"/>
    <cellStyle name="Notas 4 6 2 7 8 6" xfId="42385" xr:uid="{00000000-0005-0000-0000-0000A0A50000}"/>
    <cellStyle name="Notas 4 6 2 7 9" xfId="42386" xr:uid="{00000000-0005-0000-0000-0000A1A50000}"/>
    <cellStyle name="Notas 4 6 2 8" xfId="42387" xr:uid="{00000000-0005-0000-0000-0000A2A50000}"/>
    <cellStyle name="Notas 4 6 2 8 10" xfId="42388" xr:uid="{00000000-0005-0000-0000-0000A3A50000}"/>
    <cellStyle name="Notas 4 6 2 8 11" xfId="42389" xr:uid="{00000000-0005-0000-0000-0000A4A50000}"/>
    <cellStyle name="Notas 4 6 2 8 12" xfId="42390" xr:uid="{00000000-0005-0000-0000-0000A5A50000}"/>
    <cellStyle name="Notas 4 6 2 8 13" xfId="42391" xr:uid="{00000000-0005-0000-0000-0000A6A50000}"/>
    <cellStyle name="Notas 4 6 2 8 2" xfId="42392" xr:uid="{00000000-0005-0000-0000-0000A7A50000}"/>
    <cellStyle name="Notas 4 6 2 8 2 2" xfId="42393" xr:uid="{00000000-0005-0000-0000-0000A8A50000}"/>
    <cellStyle name="Notas 4 6 2 8 2 3" xfId="42394" xr:uid="{00000000-0005-0000-0000-0000A9A50000}"/>
    <cellStyle name="Notas 4 6 2 8 2 4" xfId="42395" xr:uid="{00000000-0005-0000-0000-0000AAA50000}"/>
    <cellStyle name="Notas 4 6 2 8 2 5" xfId="42396" xr:uid="{00000000-0005-0000-0000-0000ABA50000}"/>
    <cellStyle name="Notas 4 6 2 8 2 6" xfId="42397" xr:uid="{00000000-0005-0000-0000-0000ACA50000}"/>
    <cellStyle name="Notas 4 6 2 8 3" xfId="42398" xr:uid="{00000000-0005-0000-0000-0000ADA50000}"/>
    <cellStyle name="Notas 4 6 2 8 3 2" xfId="42399" xr:uid="{00000000-0005-0000-0000-0000AEA50000}"/>
    <cellStyle name="Notas 4 6 2 8 3 3" xfId="42400" xr:uid="{00000000-0005-0000-0000-0000AFA50000}"/>
    <cellStyle name="Notas 4 6 2 8 3 4" xfId="42401" xr:uid="{00000000-0005-0000-0000-0000B0A50000}"/>
    <cellStyle name="Notas 4 6 2 8 3 5" xfId="42402" xr:uid="{00000000-0005-0000-0000-0000B1A50000}"/>
    <cellStyle name="Notas 4 6 2 8 3 6" xfId="42403" xr:uid="{00000000-0005-0000-0000-0000B2A50000}"/>
    <cellStyle name="Notas 4 6 2 8 4" xfId="42404" xr:uid="{00000000-0005-0000-0000-0000B3A50000}"/>
    <cellStyle name="Notas 4 6 2 8 4 2" xfId="42405" xr:uid="{00000000-0005-0000-0000-0000B4A50000}"/>
    <cellStyle name="Notas 4 6 2 8 4 3" xfId="42406" xr:uid="{00000000-0005-0000-0000-0000B5A50000}"/>
    <cellStyle name="Notas 4 6 2 8 4 4" xfId="42407" xr:uid="{00000000-0005-0000-0000-0000B6A50000}"/>
    <cellStyle name="Notas 4 6 2 8 4 5" xfId="42408" xr:uid="{00000000-0005-0000-0000-0000B7A50000}"/>
    <cellStyle name="Notas 4 6 2 8 4 6" xfId="42409" xr:uid="{00000000-0005-0000-0000-0000B8A50000}"/>
    <cellStyle name="Notas 4 6 2 8 5" xfId="42410" xr:uid="{00000000-0005-0000-0000-0000B9A50000}"/>
    <cellStyle name="Notas 4 6 2 8 5 2" xfId="42411" xr:uid="{00000000-0005-0000-0000-0000BAA50000}"/>
    <cellStyle name="Notas 4 6 2 8 5 3" xfId="42412" xr:uid="{00000000-0005-0000-0000-0000BBA50000}"/>
    <cellStyle name="Notas 4 6 2 8 5 4" xfId="42413" xr:uid="{00000000-0005-0000-0000-0000BCA50000}"/>
    <cellStyle name="Notas 4 6 2 8 5 5" xfId="42414" xr:uid="{00000000-0005-0000-0000-0000BDA50000}"/>
    <cellStyle name="Notas 4 6 2 8 5 6" xfId="42415" xr:uid="{00000000-0005-0000-0000-0000BEA50000}"/>
    <cellStyle name="Notas 4 6 2 8 6" xfId="42416" xr:uid="{00000000-0005-0000-0000-0000BFA50000}"/>
    <cellStyle name="Notas 4 6 2 8 6 2" xfId="42417" xr:uid="{00000000-0005-0000-0000-0000C0A50000}"/>
    <cellStyle name="Notas 4 6 2 8 6 3" xfId="42418" xr:uid="{00000000-0005-0000-0000-0000C1A50000}"/>
    <cellStyle name="Notas 4 6 2 8 6 4" xfId="42419" xr:uid="{00000000-0005-0000-0000-0000C2A50000}"/>
    <cellStyle name="Notas 4 6 2 8 6 5" xfId="42420" xr:uid="{00000000-0005-0000-0000-0000C3A50000}"/>
    <cellStyle name="Notas 4 6 2 8 6 6" xfId="42421" xr:uid="{00000000-0005-0000-0000-0000C4A50000}"/>
    <cellStyle name="Notas 4 6 2 8 7" xfId="42422" xr:uid="{00000000-0005-0000-0000-0000C5A50000}"/>
    <cellStyle name="Notas 4 6 2 8 7 2" xfId="42423" xr:uid="{00000000-0005-0000-0000-0000C6A50000}"/>
    <cellStyle name="Notas 4 6 2 8 7 3" xfId="42424" xr:uid="{00000000-0005-0000-0000-0000C7A50000}"/>
    <cellStyle name="Notas 4 6 2 8 7 4" xfId="42425" xr:uid="{00000000-0005-0000-0000-0000C8A50000}"/>
    <cellStyle name="Notas 4 6 2 8 7 5" xfId="42426" xr:uid="{00000000-0005-0000-0000-0000C9A50000}"/>
    <cellStyle name="Notas 4 6 2 8 7 6" xfId="42427" xr:uid="{00000000-0005-0000-0000-0000CAA50000}"/>
    <cellStyle name="Notas 4 6 2 8 8" xfId="42428" xr:uid="{00000000-0005-0000-0000-0000CBA50000}"/>
    <cellStyle name="Notas 4 6 2 8 8 2" xfId="42429" xr:uid="{00000000-0005-0000-0000-0000CCA50000}"/>
    <cellStyle name="Notas 4 6 2 8 8 3" xfId="42430" xr:uid="{00000000-0005-0000-0000-0000CDA50000}"/>
    <cellStyle name="Notas 4 6 2 8 8 4" xfId="42431" xr:uid="{00000000-0005-0000-0000-0000CEA50000}"/>
    <cellStyle name="Notas 4 6 2 8 8 5" xfId="42432" xr:uid="{00000000-0005-0000-0000-0000CFA50000}"/>
    <cellStyle name="Notas 4 6 2 8 8 6" xfId="42433" xr:uid="{00000000-0005-0000-0000-0000D0A50000}"/>
    <cellStyle name="Notas 4 6 2 8 9" xfId="42434" xr:uid="{00000000-0005-0000-0000-0000D1A50000}"/>
    <cellStyle name="Notas 4 6 2 9" xfId="42435" xr:uid="{00000000-0005-0000-0000-0000D2A50000}"/>
    <cellStyle name="Notas 4 6 2 9 2" xfId="42436" xr:uid="{00000000-0005-0000-0000-0000D3A50000}"/>
    <cellStyle name="Notas 4 6 2 9 3" xfId="42437" xr:uid="{00000000-0005-0000-0000-0000D4A50000}"/>
    <cellStyle name="Notas 4 6 2 9 4" xfId="42438" xr:uid="{00000000-0005-0000-0000-0000D5A50000}"/>
    <cellStyle name="Notas 4 6 2 9 5" xfId="42439" xr:uid="{00000000-0005-0000-0000-0000D6A50000}"/>
    <cellStyle name="Notas 4 6 2 9 6" xfId="42440" xr:uid="{00000000-0005-0000-0000-0000D7A50000}"/>
    <cellStyle name="Notas 4 6 20" xfId="42441" xr:uid="{00000000-0005-0000-0000-0000D8A50000}"/>
    <cellStyle name="Notas 4 6 21" xfId="42442" xr:uid="{00000000-0005-0000-0000-0000D9A50000}"/>
    <cellStyle name="Notas 4 6 22" xfId="42443" xr:uid="{00000000-0005-0000-0000-0000DAA50000}"/>
    <cellStyle name="Notas 4 6 3" xfId="42444" xr:uid="{00000000-0005-0000-0000-0000DBA50000}"/>
    <cellStyle name="Notas 4 6 3 10" xfId="42445" xr:uid="{00000000-0005-0000-0000-0000DCA50000}"/>
    <cellStyle name="Notas 4 6 3 10 2" xfId="42446" xr:uid="{00000000-0005-0000-0000-0000DDA50000}"/>
    <cellStyle name="Notas 4 6 3 10 3" xfId="42447" xr:uid="{00000000-0005-0000-0000-0000DEA50000}"/>
    <cellStyle name="Notas 4 6 3 10 4" xfId="42448" xr:uid="{00000000-0005-0000-0000-0000DFA50000}"/>
    <cellStyle name="Notas 4 6 3 10 5" xfId="42449" xr:uid="{00000000-0005-0000-0000-0000E0A50000}"/>
    <cellStyle name="Notas 4 6 3 10 6" xfId="42450" xr:uid="{00000000-0005-0000-0000-0000E1A50000}"/>
    <cellStyle name="Notas 4 6 3 11" xfId="42451" xr:uid="{00000000-0005-0000-0000-0000E2A50000}"/>
    <cellStyle name="Notas 4 6 3 11 2" xfId="42452" xr:uid="{00000000-0005-0000-0000-0000E3A50000}"/>
    <cellStyle name="Notas 4 6 3 11 3" xfId="42453" xr:uid="{00000000-0005-0000-0000-0000E4A50000}"/>
    <cellStyle name="Notas 4 6 3 11 4" xfId="42454" xr:uid="{00000000-0005-0000-0000-0000E5A50000}"/>
    <cellStyle name="Notas 4 6 3 11 5" xfId="42455" xr:uid="{00000000-0005-0000-0000-0000E6A50000}"/>
    <cellStyle name="Notas 4 6 3 11 6" xfId="42456" xr:uid="{00000000-0005-0000-0000-0000E7A50000}"/>
    <cellStyle name="Notas 4 6 3 12" xfId="42457" xr:uid="{00000000-0005-0000-0000-0000E8A50000}"/>
    <cellStyle name="Notas 4 6 3 12 2" xfId="42458" xr:uid="{00000000-0005-0000-0000-0000E9A50000}"/>
    <cellStyle name="Notas 4 6 3 12 3" xfId="42459" xr:uid="{00000000-0005-0000-0000-0000EAA50000}"/>
    <cellStyle name="Notas 4 6 3 12 4" xfId="42460" xr:uid="{00000000-0005-0000-0000-0000EBA50000}"/>
    <cellStyle name="Notas 4 6 3 12 5" xfId="42461" xr:uid="{00000000-0005-0000-0000-0000ECA50000}"/>
    <cellStyle name="Notas 4 6 3 12 6" xfId="42462" xr:uid="{00000000-0005-0000-0000-0000EDA50000}"/>
    <cellStyle name="Notas 4 6 3 13" xfId="42463" xr:uid="{00000000-0005-0000-0000-0000EEA50000}"/>
    <cellStyle name="Notas 4 6 3 13 2" xfId="42464" xr:uid="{00000000-0005-0000-0000-0000EFA50000}"/>
    <cellStyle name="Notas 4 6 3 13 3" xfId="42465" xr:uid="{00000000-0005-0000-0000-0000F0A50000}"/>
    <cellStyle name="Notas 4 6 3 13 4" xfId="42466" xr:uid="{00000000-0005-0000-0000-0000F1A50000}"/>
    <cellStyle name="Notas 4 6 3 13 5" xfId="42467" xr:uid="{00000000-0005-0000-0000-0000F2A50000}"/>
    <cellStyle name="Notas 4 6 3 13 6" xfId="42468" xr:uid="{00000000-0005-0000-0000-0000F3A50000}"/>
    <cellStyle name="Notas 4 6 3 14" xfId="42469" xr:uid="{00000000-0005-0000-0000-0000F4A50000}"/>
    <cellStyle name="Notas 4 6 3 14 2" xfId="42470" xr:uid="{00000000-0005-0000-0000-0000F5A50000}"/>
    <cellStyle name="Notas 4 6 3 14 3" xfId="42471" xr:uid="{00000000-0005-0000-0000-0000F6A50000}"/>
    <cellStyle name="Notas 4 6 3 14 4" xfId="42472" xr:uid="{00000000-0005-0000-0000-0000F7A50000}"/>
    <cellStyle name="Notas 4 6 3 14 5" xfId="42473" xr:uid="{00000000-0005-0000-0000-0000F8A50000}"/>
    <cellStyle name="Notas 4 6 3 14 6" xfId="42474" xr:uid="{00000000-0005-0000-0000-0000F9A50000}"/>
    <cellStyle name="Notas 4 6 3 15" xfId="42475" xr:uid="{00000000-0005-0000-0000-0000FAA50000}"/>
    <cellStyle name="Notas 4 6 3 16" xfId="42476" xr:uid="{00000000-0005-0000-0000-0000FBA50000}"/>
    <cellStyle name="Notas 4 6 3 17" xfId="42477" xr:uid="{00000000-0005-0000-0000-0000FCA50000}"/>
    <cellStyle name="Notas 4 6 3 18" xfId="42478" xr:uid="{00000000-0005-0000-0000-0000FDA50000}"/>
    <cellStyle name="Notas 4 6 3 19" xfId="42479" xr:uid="{00000000-0005-0000-0000-0000FEA50000}"/>
    <cellStyle name="Notas 4 6 3 2" xfId="42480" xr:uid="{00000000-0005-0000-0000-0000FFA50000}"/>
    <cellStyle name="Notas 4 6 3 2 10" xfId="42481" xr:uid="{00000000-0005-0000-0000-000000A60000}"/>
    <cellStyle name="Notas 4 6 3 2 11" xfId="42482" xr:uid="{00000000-0005-0000-0000-000001A60000}"/>
    <cellStyle name="Notas 4 6 3 2 12" xfId="42483" xr:uid="{00000000-0005-0000-0000-000002A60000}"/>
    <cellStyle name="Notas 4 6 3 2 13" xfId="42484" xr:uid="{00000000-0005-0000-0000-000003A60000}"/>
    <cellStyle name="Notas 4 6 3 2 14" xfId="42485" xr:uid="{00000000-0005-0000-0000-000004A60000}"/>
    <cellStyle name="Notas 4 6 3 2 2" xfId="42486" xr:uid="{00000000-0005-0000-0000-000005A60000}"/>
    <cellStyle name="Notas 4 6 3 2 2 2" xfId="42487" xr:uid="{00000000-0005-0000-0000-000006A60000}"/>
    <cellStyle name="Notas 4 6 3 2 2 3" xfId="42488" xr:uid="{00000000-0005-0000-0000-000007A60000}"/>
    <cellStyle name="Notas 4 6 3 2 2 4" xfId="42489" xr:uid="{00000000-0005-0000-0000-000008A60000}"/>
    <cellStyle name="Notas 4 6 3 2 2 5" xfId="42490" xr:uid="{00000000-0005-0000-0000-000009A60000}"/>
    <cellStyle name="Notas 4 6 3 2 2 6" xfId="42491" xr:uid="{00000000-0005-0000-0000-00000AA60000}"/>
    <cellStyle name="Notas 4 6 3 2 2 7" xfId="42492" xr:uid="{00000000-0005-0000-0000-00000BA60000}"/>
    <cellStyle name="Notas 4 6 3 2 3" xfId="42493" xr:uid="{00000000-0005-0000-0000-00000CA60000}"/>
    <cellStyle name="Notas 4 6 3 2 3 2" xfId="42494" xr:uid="{00000000-0005-0000-0000-00000DA60000}"/>
    <cellStyle name="Notas 4 6 3 2 3 3" xfId="42495" xr:uid="{00000000-0005-0000-0000-00000EA60000}"/>
    <cellStyle name="Notas 4 6 3 2 3 4" xfId="42496" xr:uid="{00000000-0005-0000-0000-00000FA60000}"/>
    <cellStyle name="Notas 4 6 3 2 3 5" xfId="42497" xr:uid="{00000000-0005-0000-0000-000010A60000}"/>
    <cellStyle name="Notas 4 6 3 2 3 6" xfId="42498" xr:uid="{00000000-0005-0000-0000-000011A60000}"/>
    <cellStyle name="Notas 4 6 3 2 4" xfId="42499" xr:uid="{00000000-0005-0000-0000-000012A60000}"/>
    <cellStyle name="Notas 4 6 3 2 4 2" xfId="42500" xr:uid="{00000000-0005-0000-0000-000013A60000}"/>
    <cellStyle name="Notas 4 6 3 2 4 3" xfId="42501" xr:uid="{00000000-0005-0000-0000-000014A60000}"/>
    <cellStyle name="Notas 4 6 3 2 4 4" xfId="42502" xr:uid="{00000000-0005-0000-0000-000015A60000}"/>
    <cellStyle name="Notas 4 6 3 2 4 5" xfId="42503" xr:uid="{00000000-0005-0000-0000-000016A60000}"/>
    <cellStyle name="Notas 4 6 3 2 4 6" xfId="42504" xr:uid="{00000000-0005-0000-0000-000017A60000}"/>
    <cellStyle name="Notas 4 6 3 2 5" xfId="42505" xr:uid="{00000000-0005-0000-0000-000018A60000}"/>
    <cellStyle name="Notas 4 6 3 2 5 2" xfId="42506" xr:uid="{00000000-0005-0000-0000-000019A60000}"/>
    <cellStyle name="Notas 4 6 3 2 5 3" xfId="42507" xr:uid="{00000000-0005-0000-0000-00001AA60000}"/>
    <cellStyle name="Notas 4 6 3 2 5 4" xfId="42508" xr:uid="{00000000-0005-0000-0000-00001BA60000}"/>
    <cellStyle name="Notas 4 6 3 2 5 5" xfId="42509" xr:uid="{00000000-0005-0000-0000-00001CA60000}"/>
    <cellStyle name="Notas 4 6 3 2 5 6" xfId="42510" xr:uid="{00000000-0005-0000-0000-00001DA60000}"/>
    <cellStyle name="Notas 4 6 3 2 6" xfId="42511" xr:uid="{00000000-0005-0000-0000-00001EA60000}"/>
    <cellStyle name="Notas 4 6 3 2 6 2" xfId="42512" xr:uid="{00000000-0005-0000-0000-00001FA60000}"/>
    <cellStyle name="Notas 4 6 3 2 6 3" xfId="42513" xr:uid="{00000000-0005-0000-0000-000020A60000}"/>
    <cellStyle name="Notas 4 6 3 2 6 4" xfId="42514" xr:uid="{00000000-0005-0000-0000-000021A60000}"/>
    <cellStyle name="Notas 4 6 3 2 6 5" xfId="42515" xr:uid="{00000000-0005-0000-0000-000022A60000}"/>
    <cellStyle name="Notas 4 6 3 2 6 6" xfId="42516" xr:uid="{00000000-0005-0000-0000-000023A60000}"/>
    <cellStyle name="Notas 4 6 3 2 7" xfId="42517" xr:uid="{00000000-0005-0000-0000-000024A60000}"/>
    <cellStyle name="Notas 4 6 3 2 7 2" xfId="42518" xr:uid="{00000000-0005-0000-0000-000025A60000}"/>
    <cellStyle name="Notas 4 6 3 2 7 3" xfId="42519" xr:uid="{00000000-0005-0000-0000-000026A60000}"/>
    <cellStyle name="Notas 4 6 3 2 7 4" xfId="42520" xr:uid="{00000000-0005-0000-0000-000027A60000}"/>
    <cellStyle name="Notas 4 6 3 2 7 5" xfId="42521" xr:uid="{00000000-0005-0000-0000-000028A60000}"/>
    <cellStyle name="Notas 4 6 3 2 7 6" xfId="42522" xr:uid="{00000000-0005-0000-0000-000029A60000}"/>
    <cellStyle name="Notas 4 6 3 2 8" xfId="42523" xr:uid="{00000000-0005-0000-0000-00002AA60000}"/>
    <cellStyle name="Notas 4 6 3 2 8 2" xfId="42524" xr:uid="{00000000-0005-0000-0000-00002BA60000}"/>
    <cellStyle name="Notas 4 6 3 2 8 3" xfId="42525" xr:uid="{00000000-0005-0000-0000-00002CA60000}"/>
    <cellStyle name="Notas 4 6 3 2 8 4" xfId="42526" xr:uid="{00000000-0005-0000-0000-00002DA60000}"/>
    <cellStyle name="Notas 4 6 3 2 8 5" xfId="42527" xr:uid="{00000000-0005-0000-0000-00002EA60000}"/>
    <cellStyle name="Notas 4 6 3 2 8 6" xfId="42528" xr:uid="{00000000-0005-0000-0000-00002FA60000}"/>
    <cellStyle name="Notas 4 6 3 2 9" xfId="42529" xr:uid="{00000000-0005-0000-0000-000030A60000}"/>
    <cellStyle name="Notas 4 6 3 20" xfId="42530" xr:uid="{00000000-0005-0000-0000-000031A60000}"/>
    <cellStyle name="Notas 4 6 3 3" xfId="42531" xr:uid="{00000000-0005-0000-0000-000032A60000}"/>
    <cellStyle name="Notas 4 6 3 3 10" xfId="42532" xr:uid="{00000000-0005-0000-0000-000033A60000}"/>
    <cellStyle name="Notas 4 6 3 3 11" xfId="42533" xr:uid="{00000000-0005-0000-0000-000034A60000}"/>
    <cellStyle name="Notas 4 6 3 3 12" xfId="42534" xr:uid="{00000000-0005-0000-0000-000035A60000}"/>
    <cellStyle name="Notas 4 6 3 3 13" xfId="42535" xr:uid="{00000000-0005-0000-0000-000036A60000}"/>
    <cellStyle name="Notas 4 6 3 3 14" xfId="42536" xr:uid="{00000000-0005-0000-0000-000037A60000}"/>
    <cellStyle name="Notas 4 6 3 3 2" xfId="42537" xr:uid="{00000000-0005-0000-0000-000038A60000}"/>
    <cellStyle name="Notas 4 6 3 3 2 2" xfId="42538" xr:uid="{00000000-0005-0000-0000-000039A60000}"/>
    <cellStyle name="Notas 4 6 3 3 2 3" xfId="42539" xr:uid="{00000000-0005-0000-0000-00003AA60000}"/>
    <cellStyle name="Notas 4 6 3 3 2 4" xfId="42540" xr:uid="{00000000-0005-0000-0000-00003BA60000}"/>
    <cellStyle name="Notas 4 6 3 3 2 5" xfId="42541" xr:uid="{00000000-0005-0000-0000-00003CA60000}"/>
    <cellStyle name="Notas 4 6 3 3 2 6" xfId="42542" xr:uid="{00000000-0005-0000-0000-00003DA60000}"/>
    <cellStyle name="Notas 4 6 3 3 3" xfId="42543" xr:uid="{00000000-0005-0000-0000-00003EA60000}"/>
    <cellStyle name="Notas 4 6 3 3 3 2" xfId="42544" xr:uid="{00000000-0005-0000-0000-00003FA60000}"/>
    <cellStyle name="Notas 4 6 3 3 3 3" xfId="42545" xr:uid="{00000000-0005-0000-0000-000040A60000}"/>
    <cellStyle name="Notas 4 6 3 3 3 4" xfId="42546" xr:uid="{00000000-0005-0000-0000-000041A60000}"/>
    <cellStyle name="Notas 4 6 3 3 3 5" xfId="42547" xr:uid="{00000000-0005-0000-0000-000042A60000}"/>
    <cellStyle name="Notas 4 6 3 3 3 6" xfId="42548" xr:uid="{00000000-0005-0000-0000-000043A60000}"/>
    <cellStyle name="Notas 4 6 3 3 4" xfId="42549" xr:uid="{00000000-0005-0000-0000-000044A60000}"/>
    <cellStyle name="Notas 4 6 3 3 4 2" xfId="42550" xr:uid="{00000000-0005-0000-0000-000045A60000}"/>
    <cellStyle name="Notas 4 6 3 3 4 3" xfId="42551" xr:uid="{00000000-0005-0000-0000-000046A60000}"/>
    <cellStyle name="Notas 4 6 3 3 4 4" xfId="42552" xr:uid="{00000000-0005-0000-0000-000047A60000}"/>
    <cellStyle name="Notas 4 6 3 3 4 5" xfId="42553" xr:uid="{00000000-0005-0000-0000-000048A60000}"/>
    <cellStyle name="Notas 4 6 3 3 4 6" xfId="42554" xr:uid="{00000000-0005-0000-0000-000049A60000}"/>
    <cellStyle name="Notas 4 6 3 3 5" xfId="42555" xr:uid="{00000000-0005-0000-0000-00004AA60000}"/>
    <cellStyle name="Notas 4 6 3 3 5 2" xfId="42556" xr:uid="{00000000-0005-0000-0000-00004BA60000}"/>
    <cellStyle name="Notas 4 6 3 3 5 3" xfId="42557" xr:uid="{00000000-0005-0000-0000-00004CA60000}"/>
    <cellStyle name="Notas 4 6 3 3 5 4" xfId="42558" xr:uid="{00000000-0005-0000-0000-00004DA60000}"/>
    <cellStyle name="Notas 4 6 3 3 5 5" xfId="42559" xr:uid="{00000000-0005-0000-0000-00004EA60000}"/>
    <cellStyle name="Notas 4 6 3 3 5 6" xfId="42560" xr:uid="{00000000-0005-0000-0000-00004FA60000}"/>
    <cellStyle name="Notas 4 6 3 3 6" xfId="42561" xr:uid="{00000000-0005-0000-0000-000050A60000}"/>
    <cellStyle name="Notas 4 6 3 3 6 2" xfId="42562" xr:uid="{00000000-0005-0000-0000-000051A60000}"/>
    <cellStyle name="Notas 4 6 3 3 6 3" xfId="42563" xr:uid="{00000000-0005-0000-0000-000052A60000}"/>
    <cellStyle name="Notas 4 6 3 3 6 4" xfId="42564" xr:uid="{00000000-0005-0000-0000-000053A60000}"/>
    <cellStyle name="Notas 4 6 3 3 6 5" xfId="42565" xr:uid="{00000000-0005-0000-0000-000054A60000}"/>
    <cellStyle name="Notas 4 6 3 3 6 6" xfId="42566" xr:uid="{00000000-0005-0000-0000-000055A60000}"/>
    <cellStyle name="Notas 4 6 3 3 7" xfId="42567" xr:uid="{00000000-0005-0000-0000-000056A60000}"/>
    <cellStyle name="Notas 4 6 3 3 7 2" xfId="42568" xr:uid="{00000000-0005-0000-0000-000057A60000}"/>
    <cellStyle name="Notas 4 6 3 3 7 3" xfId="42569" xr:uid="{00000000-0005-0000-0000-000058A60000}"/>
    <cellStyle name="Notas 4 6 3 3 7 4" xfId="42570" xr:uid="{00000000-0005-0000-0000-000059A60000}"/>
    <cellStyle name="Notas 4 6 3 3 7 5" xfId="42571" xr:uid="{00000000-0005-0000-0000-00005AA60000}"/>
    <cellStyle name="Notas 4 6 3 3 7 6" xfId="42572" xr:uid="{00000000-0005-0000-0000-00005BA60000}"/>
    <cellStyle name="Notas 4 6 3 3 8" xfId="42573" xr:uid="{00000000-0005-0000-0000-00005CA60000}"/>
    <cellStyle name="Notas 4 6 3 3 8 2" xfId="42574" xr:uid="{00000000-0005-0000-0000-00005DA60000}"/>
    <cellStyle name="Notas 4 6 3 3 8 3" xfId="42575" xr:uid="{00000000-0005-0000-0000-00005EA60000}"/>
    <cellStyle name="Notas 4 6 3 3 8 4" xfId="42576" xr:uid="{00000000-0005-0000-0000-00005FA60000}"/>
    <cellStyle name="Notas 4 6 3 3 8 5" xfId="42577" xr:uid="{00000000-0005-0000-0000-000060A60000}"/>
    <cellStyle name="Notas 4 6 3 3 8 6" xfId="42578" xr:uid="{00000000-0005-0000-0000-000061A60000}"/>
    <cellStyle name="Notas 4 6 3 3 9" xfId="42579" xr:uid="{00000000-0005-0000-0000-000062A60000}"/>
    <cellStyle name="Notas 4 6 3 4" xfId="42580" xr:uid="{00000000-0005-0000-0000-000063A60000}"/>
    <cellStyle name="Notas 4 6 3 4 10" xfId="42581" xr:uid="{00000000-0005-0000-0000-000064A60000}"/>
    <cellStyle name="Notas 4 6 3 4 11" xfId="42582" xr:uid="{00000000-0005-0000-0000-000065A60000}"/>
    <cellStyle name="Notas 4 6 3 4 12" xfId="42583" xr:uid="{00000000-0005-0000-0000-000066A60000}"/>
    <cellStyle name="Notas 4 6 3 4 13" xfId="42584" xr:uid="{00000000-0005-0000-0000-000067A60000}"/>
    <cellStyle name="Notas 4 6 3 4 2" xfId="42585" xr:uid="{00000000-0005-0000-0000-000068A60000}"/>
    <cellStyle name="Notas 4 6 3 4 2 2" xfId="42586" xr:uid="{00000000-0005-0000-0000-000069A60000}"/>
    <cellStyle name="Notas 4 6 3 4 2 3" xfId="42587" xr:uid="{00000000-0005-0000-0000-00006AA60000}"/>
    <cellStyle name="Notas 4 6 3 4 2 4" xfId="42588" xr:uid="{00000000-0005-0000-0000-00006BA60000}"/>
    <cellStyle name="Notas 4 6 3 4 2 5" xfId="42589" xr:uid="{00000000-0005-0000-0000-00006CA60000}"/>
    <cellStyle name="Notas 4 6 3 4 2 6" xfId="42590" xr:uid="{00000000-0005-0000-0000-00006DA60000}"/>
    <cellStyle name="Notas 4 6 3 4 3" xfId="42591" xr:uid="{00000000-0005-0000-0000-00006EA60000}"/>
    <cellStyle name="Notas 4 6 3 4 3 2" xfId="42592" xr:uid="{00000000-0005-0000-0000-00006FA60000}"/>
    <cellStyle name="Notas 4 6 3 4 3 3" xfId="42593" xr:uid="{00000000-0005-0000-0000-000070A60000}"/>
    <cellStyle name="Notas 4 6 3 4 3 4" xfId="42594" xr:uid="{00000000-0005-0000-0000-000071A60000}"/>
    <cellStyle name="Notas 4 6 3 4 3 5" xfId="42595" xr:uid="{00000000-0005-0000-0000-000072A60000}"/>
    <cellStyle name="Notas 4 6 3 4 3 6" xfId="42596" xr:uid="{00000000-0005-0000-0000-000073A60000}"/>
    <cellStyle name="Notas 4 6 3 4 4" xfId="42597" xr:uid="{00000000-0005-0000-0000-000074A60000}"/>
    <cellStyle name="Notas 4 6 3 4 4 2" xfId="42598" xr:uid="{00000000-0005-0000-0000-000075A60000}"/>
    <cellStyle name="Notas 4 6 3 4 4 3" xfId="42599" xr:uid="{00000000-0005-0000-0000-000076A60000}"/>
    <cellStyle name="Notas 4 6 3 4 4 4" xfId="42600" xr:uid="{00000000-0005-0000-0000-000077A60000}"/>
    <cellStyle name="Notas 4 6 3 4 4 5" xfId="42601" xr:uid="{00000000-0005-0000-0000-000078A60000}"/>
    <cellStyle name="Notas 4 6 3 4 4 6" xfId="42602" xr:uid="{00000000-0005-0000-0000-000079A60000}"/>
    <cellStyle name="Notas 4 6 3 4 5" xfId="42603" xr:uid="{00000000-0005-0000-0000-00007AA60000}"/>
    <cellStyle name="Notas 4 6 3 4 5 2" xfId="42604" xr:uid="{00000000-0005-0000-0000-00007BA60000}"/>
    <cellStyle name="Notas 4 6 3 4 5 3" xfId="42605" xr:uid="{00000000-0005-0000-0000-00007CA60000}"/>
    <cellStyle name="Notas 4 6 3 4 5 4" xfId="42606" xr:uid="{00000000-0005-0000-0000-00007DA60000}"/>
    <cellStyle name="Notas 4 6 3 4 5 5" xfId="42607" xr:uid="{00000000-0005-0000-0000-00007EA60000}"/>
    <cellStyle name="Notas 4 6 3 4 5 6" xfId="42608" xr:uid="{00000000-0005-0000-0000-00007FA60000}"/>
    <cellStyle name="Notas 4 6 3 4 6" xfId="42609" xr:uid="{00000000-0005-0000-0000-000080A60000}"/>
    <cellStyle name="Notas 4 6 3 4 6 2" xfId="42610" xr:uid="{00000000-0005-0000-0000-000081A60000}"/>
    <cellStyle name="Notas 4 6 3 4 6 3" xfId="42611" xr:uid="{00000000-0005-0000-0000-000082A60000}"/>
    <cellStyle name="Notas 4 6 3 4 6 4" xfId="42612" xr:uid="{00000000-0005-0000-0000-000083A60000}"/>
    <cellStyle name="Notas 4 6 3 4 6 5" xfId="42613" xr:uid="{00000000-0005-0000-0000-000084A60000}"/>
    <cellStyle name="Notas 4 6 3 4 6 6" xfId="42614" xr:uid="{00000000-0005-0000-0000-000085A60000}"/>
    <cellStyle name="Notas 4 6 3 4 7" xfId="42615" xr:uid="{00000000-0005-0000-0000-000086A60000}"/>
    <cellStyle name="Notas 4 6 3 4 7 2" xfId="42616" xr:uid="{00000000-0005-0000-0000-000087A60000}"/>
    <cellStyle name="Notas 4 6 3 4 7 3" xfId="42617" xr:uid="{00000000-0005-0000-0000-000088A60000}"/>
    <cellStyle name="Notas 4 6 3 4 7 4" xfId="42618" xr:uid="{00000000-0005-0000-0000-000089A60000}"/>
    <cellStyle name="Notas 4 6 3 4 7 5" xfId="42619" xr:uid="{00000000-0005-0000-0000-00008AA60000}"/>
    <cellStyle name="Notas 4 6 3 4 7 6" xfId="42620" xr:uid="{00000000-0005-0000-0000-00008BA60000}"/>
    <cellStyle name="Notas 4 6 3 4 8" xfId="42621" xr:uid="{00000000-0005-0000-0000-00008CA60000}"/>
    <cellStyle name="Notas 4 6 3 4 8 2" xfId="42622" xr:uid="{00000000-0005-0000-0000-00008DA60000}"/>
    <cellStyle name="Notas 4 6 3 4 8 3" xfId="42623" xr:uid="{00000000-0005-0000-0000-00008EA60000}"/>
    <cellStyle name="Notas 4 6 3 4 8 4" xfId="42624" xr:uid="{00000000-0005-0000-0000-00008FA60000}"/>
    <cellStyle name="Notas 4 6 3 4 8 5" xfId="42625" xr:uid="{00000000-0005-0000-0000-000090A60000}"/>
    <cellStyle name="Notas 4 6 3 4 8 6" xfId="42626" xr:uid="{00000000-0005-0000-0000-000091A60000}"/>
    <cellStyle name="Notas 4 6 3 4 9" xfId="42627" xr:uid="{00000000-0005-0000-0000-000092A60000}"/>
    <cellStyle name="Notas 4 6 3 5" xfId="42628" xr:uid="{00000000-0005-0000-0000-000093A60000}"/>
    <cellStyle name="Notas 4 6 3 5 10" xfId="42629" xr:uid="{00000000-0005-0000-0000-000094A60000}"/>
    <cellStyle name="Notas 4 6 3 5 11" xfId="42630" xr:uid="{00000000-0005-0000-0000-000095A60000}"/>
    <cellStyle name="Notas 4 6 3 5 12" xfId="42631" xr:uid="{00000000-0005-0000-0000-000096A60000}"/>
    <cellStyle name="Notas 4 6 3 5 13" xfId="42632" xr:uid="{00000000-0005-0000-0000-000097A60000}"/>
    <cellStyle name="Notas 4 6 3 5 2" xfId="42633" xr:uid="{00000000-0005-0000-0000-000098A60000}"/>
    <cellStyle name="Notas 4 6 3 5 2 2" xfId="42634" xr:uid="{00000000-0005-0000-0000-000099A60000}"/>
    <cellStyle name="Notas 4 6 3 5 2 3" xfId="42635" xr:uid="{00000000-0005-0000-0000-00009AA60000}"/>
    <cellStyle name="Notas 4 6 3 5 2 4" xfId="42636" xr:uid="{00000000-0005-0000-0000-00009BA60000}"/>
    <cellStyle name="Notas 4 6 3 5 2 5" xfId="42637" xr:uid="{00000000-0005-0000-0000-00009CA60000}"/>
    <cellStyle name="Notas 4 6 3 5 2 6" xfId="42638" xr:uid="{00000000-0005-0000-0000-00009DA60000}"/>
    <cellStyle name="Notas 4 6 3 5 3" xfId="42639" xr:uid="{00000000-0005-0000-0000-00009EA60000}"/>
    <cellStyle name="Notas 4 6 3 5 3 2" xfId="42640" xr:uid="{00000000-0005-0000-0000-00009FA60000}"/>
    <cellStyle name="Notas 4 6 3 5 3 3" xfId="42641" xr:uid="{00000000-0005-0000-0000-0000A0A60000}"/>
    <cellStyle name="Notas 4 6 3 5 3 4" xfId="42642" xr:uid="{00000000-0005-0000-0000-0000A1A60000}"/>
    <cellStyle name="Notas 4 6 3 5 3 5" xfId="42643" xr:uid="{00000000-0005-0000-0000-0000A2A60000}"/>
    <cellStyle name="Notas 4 6 3 5 3 6" xfId="42644" xr:uid="{00000000-0005-0000-0000-0000A3A60000}"/>
    <cellStyle name="Notas 4 6 3 5 4" xfId="42645" xr:uid="{00000000-0005-0000-0000-0000A4A60000}"/>
    <cellStyle name="Notas 4 6 3 5 4 2" xfId="42646" xr:uid="{00000000-0005-0000-0000-0000A5A60000}"/>
    <cellStyle name="Notas 4 6 3 5 4 3" xfId="42647" xr:uid="{00000000-0005-0000-0000-0000A6A60000}"/>
    <cellStyle name="Notas 4 6 3 5 4 4" xfId="42648" xr:uid="{00000000-0005-0000-0000-0000A7A60000}"/>
    <cellStyle name="Notas 4 6 3 5 4 5" xfId="42649" xr:uid="{00000000-0005-0000-0000-0000A8A60000}"/>
    <cellStyle name="Notas 4 6 3 5 4 6" xfId="42650" xr:uid="{00000000-0005-0000-0000-0000A9A60000}"/>
    <cellStyle name="Notas 4 6 3 5 5" xfId="42651" xr:uid="{00000000-0005-0000-0000-0000AAA60000}"/>
    <cellStyle name="Notas 4 6 3 5 5 2" xfId="42652" xr:uid="{00000000-0005-0000-0000-0000ABA60000}"/>
    <cellStyle name="Notas 4 6 3 5 5 3" xfId="42653" xr:uid="{00000000-0005-0000-0000-0000ACA60000}"/>
    <cellStyle name="Notas 4 6 3 5 5 4" xfId="42654" xr:uid="{00000000-0005-0000-0000-0000ADA60000}"/>
    <cellStyle name="Notas 4 6 3 5 5 5" xfId="42655" xr:uid="{00000000-0005-0000-0000-0000AEA60000}"/>
    <cellStyle name="Notas 4 6 3 5 5 6" xfId="42656" xr:uid="{00000000-0005-0000-0000-0000AFA60000}"/>
    <cellStyle name="Notas 4 6 3 5 6" xfId="42657" xr:uid="{00000000-0005-0000-0000-0000B0A60000}"/>
    <cellStyle name="Notas 4 6 3 5 6 2" xfId="42658" xr:uid="{00000000-0005-0000-0000-0000B1A60000}"/>
    <cellStyle name="Notas 4 6 3 5 6 3" xfId="42659" xr:uid="{00000000-0005-0000-0000-0000B2A60000}"/>
    <cellStyle name="Notas 4 6 3 5 6 4" xfId="42660" xr:uid="{00000000-0005-0000-0000-0000B3A60000}"/>
    <cellStyle name="Notas 4 6 3 5 6 5" xfId="42661" xr:uid="{00000000-0005-0000-0000-0000B4A60000}"/>
    <cellStyle name="Notas 4 6 3 5 6 6" xfId="42662" xr:uid="{00000000-0005-0000-0000-0000B5A60000}"/>
    <cellStyle name="Notas 4 6 3 5 7" xfId="42663" xr:uid="{00000000-0005-0000-0000-0000B6A60000}"/>
    <cellStyle name="Notas 4 6 3 5 7 2" xfId="42664" xr:uid="{00000000-0005-0000-0000-0000B7A60000}"/>
    <cellStyle name="Notas 4 6 3 5 7 3" xfId="42665" xr:uid="{00000000-0005-0000-0000-0000B8A60000}"/>
    <cellStyle name="Notas 4 6 3 5 7 4" xfId="42666" xr:uid="{00000000-0005-0000-0000-0000B9A60000}"/>
    <cellStyle name="Notas 4 6 3 5 7 5" xfId="42667" xr:uid="{00000000-0005-0000-0000-0000BAA60000}"/>
    <cellStyle name="Notas 4 6 3 5 7 6" xfId="42668" xr:uid="{00000000-0005-0000-0000-0000BBA60000}"/>
    <cellStyle name="Notas 4 6 3 5 8" xfId="42669" xr:uid="{00000000-0005-0000-0000-0000BCA60000}"/>
    <cellStyle name="Notas 4 6 3 5 8 2" xfId="42670" xr:uid="{00000000-0005-0000-0000-0000BDA60000}"/>
    <cellStyle name="Notas 4 6 3 5 8 3" xfId="42671" xr:uid="{00000000-0005-0000-0000-0000BEA60000}"/>
    <cellStyle name="Notas 4 6 3 5 8 4" xfId="42672" xr:uid="{00000000-0005-0000-0000-0000BFA60000}"/>
    <cellStyle name="Notas 4 6 3 5 8 5" xfId="42673" xr:uid="{00000000-0005-0000-0000-0000C0A60000}"/>
    <cellStyle name="Notas 4 6 3 5 8 6" xfId="42674" xr:uid="{00000000-0005-0000-0000-0000C1A60000}"/>
    <cellStyle name="Notas 4 6 3 5 9" xfId="42675" xr:uid="{00000000-0005-0000-0000-0000C2A60000}"/>
    <cellStyle name="Notas 4 6 3 6" xfId="42676" xr:uid="{00000000-0005-0000-0000-0000C3A60000}"/>
    <cellStyle name="Notas 4 6 3 6 10" xfId="42677" xr:uid="{00000000-0005-0000-0000-0000C4A60000}"/>
    <cellStyle name="Notas 4 6 3 6 11" xfId="42678" xr:uid="{00000000-0005-0000-0000-0000C5A60000}"/>
    <cellStyle name="Notas 4 6 3 6 12" xfId="42679" xr:uid="{00000000-0005-0000-0000-0000C6A60000}"/>
    <cellStyle name="Notas 4 6 3 6 13" xfId="42680" xr:uid="{00000000-0005-0000-0000-0000C7A60000}"/>
    <cellStyle name="Notas 4 6 3 6 2" xfId="42681" xr:uid="{00000000-0005-0000-0000-0000C8A60000}"/>
    <cellStyle name="Notas 4 6 3 6 2 2" xfId="42682" xr:uid="{00000000-0005-0000-0000-0000C9A60000}"/>
    <cellStyle name="Notas 4 6 3 6 2 3" xfId="42683" xr:uid="{00000000-0005-0000-0000-0000CAA60000}"/>
    <cellStyle name="Notas 4 6 3 6 2 4" xfId="42684" xr:uid="{00000000-0005-0000-0000-0000CBA60000}"/>
    <cellStyle name="Notas 4 6 3 6 2 5" xfId="42685" xr:uid="{00000000-0005-0000-0000-0000CCA60000}"/>
    <cellStyle name="Notas 4 6 3 6 2 6" xfId="42686" xr:uid="{00000000-0005-0000-0000-0000CDA60000}"/>
    <cellStyle name="Notas 4 6 3 6 3" xfId="42687" xr:uid="{00000000-0005-0000-0000-0000CEA60000}"/>
    <cellStyle name="Notas 4 6 3 6 3 2" xfId="42688" xr:uid="{00000000-0005-0000-0000-0000CFA60000}"/>
    <cellStyle name="Notas 4 6 3 6 3 3" xfId="42689" xr:uid="{00000000-0005-0000-0000-0000D0A60000}"/>
    <cellStyle name="Notas 4 6 3 6 3 4" xfId="42690" xr:uid="{00000000-0005-0000-0000-0000D1A60000}"/>
    <cellStyle name="Notas 4 6 3 6 3 5" xfId="42691" xr:uid="{00000000-0005-0000-0000-0000D2A60000}"/>
    <cellStyle name="Notas 4 6 3 6 3 6" xfId="42692" xr:uid="{00000000-0005-0000-0000-0000D3A60000}"/>
    <cellStyle name="Notas 4 6 3 6 4" xfId="42693" xr:uid="{00000000-0005-0000-0000-0000D4A60000}"/>
    <cellStyle name="Notas 4 6 3 6 4 2" xfId="42694" xr:uid="{00000000-0005-0000-0000-0000D5A60000}"/>
    <cellStyle name="Notas 4 6 3 6 4 3" xfId="42695" xr:uid="{00000000-0005-0000-0000-0000D6A60000}"/>
    <cellStyle name="Notas 4 6 3 6 4 4" xfId="42696" xr:uid="{00000000-0005-0000-0000-0000D7A60000}"/>
    <cellStyle name="Notas 4 6 3 6 4 5" xfId="42697" xr:uid="{00000000-0005-0000-0000-0000D8A60000}"/>
    <cellStyle name="Notas 4 6 3 6 4 6" xfId="42698" xr:uid="{00000000-0005-0000-0000-0000D9A60000}"/>
    <cellStyle name="Notas 4 6 3 6 5" xfId="42699" xr:uid="{00000000-0005-0000-0000-0000DAA60000}"/>
    <cellStyle name="Notas 4 6 3 6 5 2" xfId="42700" xr:uid="{00000000-0005-0000-0000-0000DBA60000}"/>
    <cellStyle name="Notas 4 6 3 6 5 3" xfId="42701" xr:uid="{00000000-0005-0000-0000-0000DCA60000}"/>
    <cellStyle name="Notas 4 6 3 6 5 4" xfId="42702" xr:uid="{00000000-0005-0000-0000-0000DDA60000}"/>
    <cellStyle name="Notas 4 6 3 6 5 5" xfId="42703" xr:uid="{00000000-0005-0000-0000-0000DEA60000}"/>
    <cellStyle name="Notas 4 6 3 6 5 6" xfId="42704" xr:uid="{00000000-0005-0000-0000-0000DFA60000}"/>
    <cellStyle name="Notas 4 6 3 6 6" xfId="42705" xr:uid="{00000000-0005-0000-0000-0000E0A60000}"/>
    <cellStyle name="Notas 4 6 3 6 6 2" xfId="42706" xr:uid="{00000000-0005-0000-0000-0000E1A60000}"/>
    <cellStyle name="Notas 4 6 3 6 6 3" xfId="42707" xr:uid="{00000000-0005-0000-0000-0000E2A60000}"/>
    <cellStyle name="Notas 4 6 3 6 6 4" xfId="42708" xr:uid="{00000000-0005-0000-0000-0000E3A60000}"/>
    <cellStyle name="Notas 4 6 3 6 6 5" xfId="42709" xr:uid="{00000000-0005-0000-0000-0000E4A60000}"/>
    <cellStyle name="Notas 4 6 3 6 6 6" xfId="42710" xr:uid="{00000000-0005-0000-0000-0000E5A60000}"/>
    <cellStyle name="Notas 4 6 3 6 7" xfId="42711" xr:uid="{00000000-0005-0000-0000-0000E6A60000}"/>
    <cellStyle name="Notas 4 6 3 6 7 2" xfId="42712" xr:uid="{00000000-0005-0000-0000-0000E7A60000}"/>
    <cellStyle name="Notas 4 6 3 6 7 3" xfId="42713" xr:uid="{00000000-0005-0000-0000-0000E8A60000}"/>
    <cellStyle name="Notas 4 6 3 6 7 4" xfId="42714" xr:uid="{00000000-0005-0000-0000-0000E9A60000}"/>
    <cellStyle name="Notas 4 6 3 6 7 5" xfId="42715" xr:uid="{00000000-0005-0000-0000-0000EAA60000}"/>
    <cellStyle name="Notas 4 6 3 6 7 6" xfId="42716" xr:uid="{00000000-0005-0000-0000-0000EBA60000}"/>
    <cellStyle name="Notas 4 6 3 6 8" xfId="42717" xr:uid="{00000000-0005-0000-0000-0000ECA60000}"/>
    <cellStyle name="Notas 4 6 3 6 8 2" xfId="42718" xr:uid="{00000000-0005-0000-0000-0000EDA60000}"/>
    <cellStyle name="Notas 4 6 3 6 8 3" xfId="42719" xr:uid="{00000000-0005-0000-0000-0000EEA60000}"/>
    <cellStyle name="Notas 4 6 3 6 8 4" xfId="42720" xr:uid="{00000000-0005-0000-0000-0000EFA60000}"/>
    <cellStyle name="Notas 4 6 3 6 8 5" xfId="42721" xr:uid="{00000000-0005-0000-0000-0000F0A60000}"/>
    <cellStyle name="Notas 4 6 3 6 8 6" xfId="42722" xr:uid="{00000000-0005-0000-0000-0000F1A60000}"/>
    <cellStyle name="Notas 4 6 3 6 9" xfId="42723" xr:uid="{00000000-0005-0000-0000-0000F2A60000}"/>
    <cellStyle name="Notas 4 6 3 7" xfId="42724" xr:uid="{00000000-0005-0000-0000-0000F3A60000}"/>
    <cellStyle name="Notas 4 6 3 7 10" xfId="42725" xr:uid="{00000000-0005-0000-0000-0000F4A60000}"/>
    <cellStyle name="Notas 4 6 3 7 11" xfId="42726" xr:uid="{00000000-0005-0000-0000-0000F5A60000}"/>
    <cellStyle name="Notas 4 6 3 7 12" xfId="42727" xr:uid="{00000000-0005-0000-0000-0000F6A60000}"/>
    <cellStyle name="Notas 4 6 3 7 13" xfId="42728" xr:uid="{00000000-0005-0000-0000-0000F7A60000}"/>
    <cellStyle name="Notas 4 6 3 7 2" xfId="42729" xr:uid="{00000000-0005-0000-0000-0000F8A60000}"/>
    <cellStyle name="Notas 4 6 3 7 2 2" xfId="42730" xr:uid="{00000000-0005-0000-0000-0000F9A60000}"/>
    <cellStyle name="Notas 4 6 3 7 2 3" xfId="42731" xr:uid="{00000000-0005-0000-0000-0000FAA60000}"/>
    <cellStyle name="Notas 4 6 3 7 2 4" xfId="42732" xr:uid="{00000000-0005-0000-0000-0000FBA60000}"/>
    <cellStyle name="Notas 4 6 3 7 2 5" xfId="42733" xr:uid="{00000000-0005-0000-0000-0000FCA60000}"/>
    <cellStyle name="Notas 4 6 3 7 2 6" xfId="42734" xr:uid="{00000000-0005-0000-0000-0000FDA60000}"/>
    <cellStyle name="Notas 4 6 3 7 3" xfId="42735" xr:uid="{00000000-0005-0000-0000-0000FEA60000}"/>
    <cellStyle name="Notas 4 6 3 7 3 2" xfId="42736" xr:uid="{00000000-0005-0000-0000-0000FFA60000}"/>
    <cellStyle name="Notas 4 6 3 7 3 3" xfId="42737" xr:uid="{00000000-0005-0000-0000-000000A70000}"/>
    <cellStyle name="Notas 4 6 3 7 3 4" xfId="42738" xr:uid="{00000000-0005-0000-0000-000001A70000}"/>
    <cellStyle name="Notas 4 6 3 7 3 5" xfId="42739" xr:uid="{00000000-0005-0000-0000-000002A70000}"/>
    <cellStyle name="Notas 4 6 3 7 3 6" xfId="42740" xr:uid="{00000000-0005-0000-0000-000003A70000}"/>
    <cellStyle name="Notas 4 6 3 7 4" xfId="42741" xr:uid="{00000000-0005-0000-0000-000004A70000}"/>
    <cellStyle name="Notas 4 6 3 7 4 2" xfId="42742" xr:uid="{00000000-0005-0000-0000-000005A70000}"/>
    <cellStyle name="Notas 4 6 3 7 4 3" xfId="42743" xr:uid="{00000000-0005-0000-0000-000006A70000}"/>
    <cellStyle name="Notas 4 6 3 7 4 4" xfId="42744" xr:uid="{00000000-0005-0000-0000-000007A70000}"/>
    <cellStyle name="Notas 4 6 3 7 4 5" xfId="42745" xr:uid="{00000000-0005-0000-0000-000008A70000}"/>
    <cellStyle name="Notas 4 6 3 7 4 6" xfId="42746" xr:uid="{00000000-0005-0000-0000-000009A70000}"/>
    <cellStyle name="Notas 4 6 3 7 5" xfId="42747" xr:uid="{00000000-0005-0000-0000-00000AA70000}"/>
    <cellStyle name="Notas 4 6 3 7 5 2" xfId="42748" xr:uid="{00000000-0005-0000-0000-00000BA70000}"/>
    <cellStyle name="Notas 4 6 3 7 5 3" xfId="42749" xr:uid="{00000000-0005-0000-0000-00000CA70000}"/>
    <cellStyle name="Notas 4 6 3 7 5 4" xfId="42750" xr:uid="{00000000-0005-0000-0000-00000DA70000}"/>
    <cellStyle name="Notas 4 6 3 7 5 5" xfId="42751" xr:uid="{00000000-0005-0000-0000-00000EA70000}"/>
    <cellStyle name="Notas 4 6 3 7 5 6" xfId="42752" xr:uid="{00000000-0005-0000-0000-00000FA70000}"/>
    <cellStyle name="Notas 4 6 3 7 6" xfId="42753" xr:uid="{00000000-0005-0000-0000-000010A70000}"/>
    <cellStyle name="Notas 4 6 3 7 6 2" xfId="42754" xr:uid="{00000000-0005-0000-0000-000011A70000}"/>
    <cellStyle name="Notas 4 6 3 7 6 3" xfId="42755" xr:uid="{00000000-0005-0000-0000-000012A70000}"/>
    <cellStyle name="Notas 4 6 3 7 6 4" xfId="42756" xr:uid="{00000000-0005-0000-0000-000013A70000}"/>
    <cellStyle name="Notas 4 6 3 7 6 5" xfId="42757" xr:uid="{00000000-0005-0000-0000-000014A70000}"/>
    <cellStyle name="Notas 4 6 3 7 6 6" xfId="42758" xr:uid="{00000000-0005-0000-0000-000015A70000}"/>
    <cellStyle name="Notas 4 6 3 7 7" xfId="42759" xr:uid="{00000000-0005-0000-0000-000016A70000}"/>
    <cellStyle name="Notas 4 6 3 7 7 2" xfId="42760" xr:uid="{00000000-0005-0000-0000-000017A70000}"/>
    <cellStyle name="Notas 4 6 3 7 7 3" xfId="42761" xr:uid="{00000000-0005-0000-0000-000018A70000}"/>
    <cellStyle name="Notas 4 6 3 7 7 4" xfId="42762" xr:uid="{00000000-0005-0000-0000-000019A70000}"/>
    <cellStyle name="Notas 4 6 3 7 7 5" xfId="42763" xr:uid="{00000000-0005-0000-0000-00001AA70000}"/>
    <cellStyle name="Notas 4 6 3 7 7 6" xfId="42764" xr:uid="{00000000-0005-0000-0000-00001BA70000}"/>
    <cellStyle name="Notas 4 6 3 7 8" xfId="42765" xr:uid="{00000000-0005-0000-0000-00001CA70000}"/>
    <cellStyle name="Notas 4 6 3 7 8 2" xfId="42766" xr:uid="{00000000-0005-0000-0000-00001DA70000}"/>
    <cellStyle name="Notas 4 6 3 7 8 3" xfId="42767" xr:uid="{00000000-0005-0000-0000-00001EA70000}"/>
    <cellStyle name="Notas 4 6 3 7 8 4" xfId="42768" xr:uid="{00000000-0005-0000-0000-00001FA70000}"/>
    <cellStyle name="Notas 4 6 3 7 8 5" xfId="42769" xr:uid="{00000000-0005-0000-0000-000020A70000}"/>
    <cellStyle name="Notas 4 6 3 7 8 6" xfId="42770" xr:uid="{00000000-0005-0000-0000-000021A70000}"/>
    <cellStyle name="Notas 4 6 3 7 9" xfId="42771" xr:uid="{00000000-0005-0000-0000-000022A70000}"/>
    <cellStyle name="Notas 4 6 3 8" xfId="42772" xr:uid="{00000000-0005-0000-0000-000023A70000}"/>
    <cellStyle name="Notas 4 6 3 8 2" xfId="42773" xr:uid="{00000000-0005-0000-0000-000024A70000}"/>
    <cellStyle name="Notas 4 6 3 8 3" xfId="42774" xr:uid="{00000000-0005-0000-0000-000025A70000}"/>
    <cellStyle name="Notas 4 6 3 8 4" xfId="42775" xr:uid="{00000000-0005-0000-0000-000026A70000}"/>
    <cellStyle name="Notas 4 6 3 8 5" xfId="42776" xr:uid="{00000000-0005-0000-0000-000027A70000}"/>
    <cellStyle name="Notas 4 6 3 8 6" xfId="42777" xr:uid="{00000000-0005-0000-0000-000028A70000}"/>
    <cellStyle name="Notas 4 6 3 9" xfId="42778" xr:uid="{00000000-0005-0000-0000-000029A70000}"/>
    <cellStyle name="Notas 4 6 3 9 2" xfId="42779" xr:uid="{00000000-0005-0000-0000-00002AA70000}"/>
    <cellStyle name="Notas 4 6 3 9 3" xfId="42780" xr:uid="{00000000-0005-0000-0000-00002BA70000}"/>
    <cellStyle name="Notas 4 6 3 9 4" xfId="42781" xr:uid="{00000000-0005-0000-0000-00002CA70000}"/>
    <cellStyle name="Notas 4 6 3 9 5" xfId="42782" xr:uid="{00000000-0005-0000-0000-00002DA70000}"/>
    <cellStyle name="Notas 4 6 3 9 6" xfId="42783" xr:uid="{00000000-0005-0000-0000-00002EA70000}"/>
    <cellStyle name="Notas 4 6 4" xfId="42784" xr:uid="{00000000-0005-0000-0000-00002FA70000}"/>
    <cellStyle name="Notas 4 6 4 10" xfId="42785" xr:uid="{00000000-0005-0000-0000-000030A70000}"/>
    <cellStyle name="Notas 4 6 4 11" xfId="42786" xr:uid="{00000000-0005-0000-0000-000031A70000}"/>
    <cellStyle name="Notas 4 6 4 12" xfId="42787" xr:uid="{00000000-0005-0000-0000-000032A70000}"/>
    <cellStyle name="Notas 4 6 4 13" xfId="42788" xr:uid="{00000000-0005-0000-0000-000033A70000}"/>
    <cellStyle name="Notas 4 6 4 14" xfId="42789" xr:uid="{00000000-0005-0000-0000-000034A70000}"/>
    <cellStyle name="Notas 4 6 4 15" xfId="42790" xr:uid="{00000000-0005-0000-0000-000035A70000}"/>
    <cellStyle name="Notas 4 6 4 2" xfId="42791" xr:uid="{00000000-0005-0000-0000-000036A70000}"/>
    <cellStyle name="Notas 4 6 4 2 10" xfId="42792" xr:uid="{00000000-0005-0000-0000-000037A70000}"/>
    <cellStyle name="Notas 4 6 4 2 11" xfId="42793" xr:uid="{00000000-0005-0000-0000-000038A70000}"/>
    <cellStyle name="Notas 4 6 4 2 12" xfId="42794" xr:uid="{00000000-0005-0000-0000-000039A70000}"/>
    <cellStyle name="Notas 4 6 4 2 13" xfId="42795" xr:uid="{00000000-0005-0000-0000-00003AA70000}"/>
    <cellStyle name="Notas 4 6 4 2 14" xfId="42796" xr:uid="{00000000-0005-0000-0000-00003BA70000}"/>
    <cellStyle name="Notas 4 6 4 2 2" xfId="42797" xr:uid="{00000000-0005-0000-0000-00003CA70000}"/>
    <cellStyle name="Notas 4 6 4 2 2 2" xfId="42798" xr:uid="{00000000-0005-0000-0000-00003DA70000}"/>
    <cellStyle name="Notas 4 6 4 2 2 3" xfId="42799" xr:uid="{00000000-0005-0000-0000-00003EA70000}"/>
    <cellStyle name="Notas 4 6 4 2 2 4" xfId="42800" xr:uid="{00000000-0005-0000-0000-00003FA70000}"/>
    <cellStyle name="Notas 4 6 4 2 2 5" xfId="42801" xr:uid="{00000000-0005-0000-0000-000040A70000}"/>
    <cellStyle name="Notas 4 6 4 2 2 6" xfId="42802" xr:uid="{00000000-0005-0000-0000-000041A70000}"/>
    <cellStyle name="Notas 4 6 4 2 3" xfId="42803" xr:uid="{00000000-0005-0000-0000-000042A70000}"/>
    <cellStyle name="Notas 4 6 4 2 3 2" xfId="42804" xr:uid="{00000000-0005-0000-0000-000043A70000}"/>
    <cellStyle name="Notas 4 6 4 2 3 3" xfId="42805" xr:uid="{00000000-0005-0000-0000-000044A70000}"/>
    <cellStyle name="Notas 4 6 4 2 3 4" xfId="42806" xr:uid="{00000000-0005-0000-0000-000045A70000}"/>
    <cellStyle name="Notas 4 6 4 2 3 5" xfId="42807" xr:uid="{00000000-0005-0000-0000-000046A70000}"/>
    <cellStyle name="Notas 4 6 4 2 3 6" xfId="42808" xr:uid="{00000000-0005-0000-0000-000047A70000}"/>
    <cellStyle name="Notas 4 6 4 2 4" xfId="42809" xr:uid="{00000000-0005-0000-0000-000048A70000}"/>
    <cellStyle name="Notas 4 6 4 2 4 2" xfId="42810" xr:uid="{00000000-0005-0000-0000-000049A70000}"/>
    <cellStyle name="Notas 4 6 4 2 4 3" xfId="42811" xr:uid="{00000000-0005-0000-0000-00004AA70000}"/>
    <cellStyle name="Notas 4 6 4 2 4 4" xfId="42812" xr:uid="{00000000-0005-0000-0000-00004BA70000}"/>
    <cellStyle name="Notas 4 6 4 2 4 5" xfId="42813" xr:uid="{00000000-0005-0000-0000-00004CA70000}"/>
    <cellStyle name="Notas 4 6 4 2 4 6" xfId="42814" xr:uid="{00000000-0005-0000-0000-00004DA70000}"/>
    <cellStyle name="Notas 4 6 4 2 5" xfId="42815" xr:uid="{00000000-0005-0000-0000-00004EA70000}"/>
    <cellStyle name="Notas 4 6 4 2 5 2" xfId="42816" xr:uid="{00000000-0005-0000-0000-00004FA70000}"/>
    <cellStyle name="Notas 4 6 4 2 5 3" xfId="42817" xr:uid="{00000000-0005-0000-0000-000050A70000}"/>
    <cellStyle name="Notas 4 6 4 2 5 4" xfId="42818" xr:uid="{00000000-0005-0000-0000-000051A70000}"/>
    <cellStyle name="Notas 4 6 4 2 5 5" xfId="42819" xr:uid="{00000000-0005-0000-0000-000052A70000}"/>
    <cellStyle name="Notas 4 6 4 2 5 6" xfId="42820" xr:uid="{00000000-0005-0000-0000-000053A70000}"/>
    <cellStyle name="Notas 4 6 4 2 6" xfId="42821" xr:uid="{00000000-0005-0000-0000-000054A70000}"/>
    <cellStyle name="Notas 4 6 4 2 6 2" xfId="42822" xr:uid="{00000000-0005-0000-0000-000055A70000}"/>
    <cellStyle name="Notas 4 6 4 2 6 3" xfId="42823" xr:uid="{00000000-0005-0000-0000-000056A70000}"/>
    <cellStyle name="Notas 4 6 4 2 6 4" xfId="42824" xr:uid="{00000000-0005-0000-0000-000057A70000}"/>
    <cellStyle name="Notas 4 6 4 2 6 5" xfId="42825" xr:uid="{00000000-0005-0000-0000-000058A70000}"/>
    <cellStyle name="Notas 4 6 4 2 6 6" xfId="42826" xr:uid="{00000000-0005-0000-0000-000059A70000}"/>
    <cellStyle name="Notas 4 6 4 2 7" xfId="42827" xr:uid="{00000000-0005-0000-0000-00005AA70000}"/>
    <cellStyle name="Notas 4 6 4 2 7 2" xfId="42828" xr:uid="{00000000-0005-0000-0000-00005BA70000}"/>
    <cellStyle name="Notas 4 6 4 2 7 3" xfId="42829" xr:uid="{00000000-0005-0000-0000-00005CA70000}"/>
    <cellStyle name="Notas 4 6 4 2 7 4" xfId="42830" xr:uid="{00000000-0005-0000-0000-00005DA70000}"/>
    <cellStyle name="Notas 4 6 4 2 7 5" xfId="42831" xr:uid="{00000000-0005-0000-0000-00005EA70000}"/>
    <cellStyle name="Notas 4 6 4 2 7 6" xfId="42832" xr:uid="{00000000-0005-0000-0000-00005FA70000}"/>
    <cellStyle name="Notas 4 6 4 2 8" xfId="42833" xr:uid="{00000000-0005-0000-0000-000060A70000}"/>
    <cellStyle name="Notas 4 6 4 2 8 2" xfId="42834" xr:uid="{00000000-0005-0000-0000-000061A70000}"/>
    <cellStyle name="Notas 4 6 4 2 8 3" xfId="42835" xr:uid="{00000000-0005-0000-0000-000062A70000}"/>
    <cellStyle name="Notas 4 6 4 2 8 4" xfId="42836" xr:uid="{00000000-0005-0000-0000-000063A70000}"/>
    <cellStyle name="Notas 4 6 4 2 8 5" xfId="42837" xr:uid="{00000000-0005-0000-0000-000064A70000}"/>
    <cellStyle name="Notas 4 6 4 2 8 6" xfId="42838" xr:uid="{00000000-0005-0000-0000-000065A70000}"/>
    <cellStyle name="Notas 4 6 4 2 9" xfId="42839" xr:uid="{00000000-0005-0000-0000-000066A70000}"/>
    <cellStyle name="Notas 4 6 4 3" xfId="42840" xr:uid="{00000000-0005-0000-0000-000067A70000}"/>
    <cellStyle name="Notas 4 6 4 3 2" xfId="42841" xr:uid="{00000000-0005-0000-0000-000068A70000}"/>
    <cellStyle name="Notas 4 6 4 3 3" xfId="42842" xr:uid="{00000000-0005-0000-0000-000069A70000}"/>
    <cellStyle name="Notas 4 6 4 3 4" xfId="42843" xr:uid="{00000000-0005-0000-0000-00006AA70000}"/>
    <cellStyle name="Notas 4 6 4 3 5" xfId="42844" xr:uid="{00000000-0005-0000-0000-00006BA70000}"/>
    <cellStyle name="Notas 4 6 4 3 6" xfId="42845" xr:uid="{00000000-0005-0000-0000-00006CA70000}"/>
    <cellStyle name="Notas 4 6 4 3 7" xfId="42846" xr:uid="{00000000-0005-0000-0000-00006DA70000}"/>
    <cellStyle name="Notas 4 6 4 4" xfId="42847" xr:uid="{00000000-0005-0000-0000-00006EA70000}"/>
    <cellStyle name="Notas 4 6 4 4 2" xfId="42848" xr:uid="{00000000-0005-0000-0000-00006FA70000}"/>
    <cellStyle name="Notas 4 6 4 4 3" xfId="42849" xr:uid="{00000000-0005-0000-0000-000070A70000}"/>
    <cellStyle name="Notas 4 6 4 4 4" xfId="42850" xr:uid="{00000000-0005-0000-0000-000071A70000}"/>
    <cellStyle name="Notas 4 6 4 4 5" xfId="42851" xr:uid="{00000000-0005-0000-0000-000072A70000}"/>
    <cellStyle name="Notas 4 6 4 4 6" xfId="42852" xr:uid="{00000000-0005-0000-0000-000073A70000}"/>
    <cellStyle name="Notas 4 6 4 5" xfId="42853" xr:uid="{00000000-0005-0000-0000-000074A70000}"/>
    <cellStyle name="Notas 4 6 4 5 2" xfId="42854" xr:uid="{00000000-0005-0000-0000-000075A70000}"/>
    <cellStyle name="Notas 4 6 4 5 3" xfId="42855" xr:uid="{00000000-0005-0000-0000-000076A70000}"/>
    <cellStyle name="Notas 4 6 4 5 4" xfId="42856" xr:uid="{00000000-0005-0000-0000-000077A70000}"/>
    <cellStyle name="Notas 4 6 4 5 5" xfId="42857" xr:uid="{00000000-0005-0000-0000-000078A70000}"/>
    <cellStyle name="Notas 4 6 4 5 6" xfId="42858" xr:uid="{00000000-0005-0000-0000-000079A70000}"/>
    <cellStyle name="Notas 4 6 4 6" xfId="42859" xr:uid="{00000000-0005-0000-0000-00007AA70000}"/>
    <cellStyle name="Notas 4 6 4 6 2" xfId="42860" xr:uid="{00000000-0005-0000-0000-00007BA70000}"/>
    <cellStyle name="Notas 4 6 4 6 3" xfId="42861" xr:uid="{00000000-0005-0000-0000-00007CA70000}"/>
    <cellStyle name="Notas 4 6 4 6 4" xfId="42862" xr:uid="{00000000-0005-0000-0000-00007DA70000}"/>
    <cellStyle name="Notas 4 6 4 6 5" xfId="42863" xr:uid="{00000000-0005-0000-0000-00007EA70000}"/>
    <cellStyle name="Notas 4 6 4 6 6" xfId="42864" xr:uid="{00000000-0005-0000-0000-00007FA70000}"/>
    <cellStyle name="Notas 4 6 4 7" xfId="42865" xr:uid="{00000000-0005-0000-0000-000080A70000}"/>
    <cellStyle name="Notas 4 6 4 7 2" xfId="42866" xr:uid="{00000000-0005-0000-0000-000081A70000}"/>
    <cellStyle name="Notas 4 6 4 7 3" xfId="42867" xr:uid="{00000000-0005-0000-0000-000082A70000}"/>
    <cellStyle name="Notas 4 6 4 7 4" xfId="42868" xr:uid="{00000000-0005-0000-0000-000083A70000}"/>
    <cellStyle name="Notas 4 6 4 7 5" xfId="42869" xr:uid="{00000000-0005-0000-0000-000084A70000}"/>
    <cellStyle name="Notas 4 6 4 7 6" xfId="42870" xr:uid="{00000000-0005-0000-0000-000085A70000}"/>
    <cellStyle name="Notas 4 6 4 8" xfId="42871" xr:uid="{00000000-0005-0000-0000-000086A70000}"/>
    <cellStyle name="Notas 4 6 4 8 2" xfId="42872" xr:uid="{00000000-0005-0000-0000-000087A70000}"/>
    <cellStyle name="Notas 4 6 4 8 3" xfId="42873" xr:uid="{00000000-0005-0000-0000-000088A70000}"/>
    <cellStyle name="Notas 4 6 4 8 4" xfId="42874" xr:uid="{00000000-0005-0000-0000-000089A70000}"/>
    <cellStyle name="Notas 4 6 4 8 5" xfId="42875" xr:uid="{00000000-0005-0000-0000-00008AA70000}"/>
    <cellStyle name="Notas 4 6 4 8 6" xfId="42876" xr:uid="{00000000-0005-0000-0000-00008BA70000}"/>
    <cellStyle name="Notas 4 6 4 9" xfId="42877" xr:uid="{00000000-0005-0000-0000-00008CA70000}"/>
    <cellStyle name="Notas 4 6 4 9 2" xfId="42878" xr:uid="{00000000-0005-0000-0000-00008DA70000}"/>
    <cellStyle name="Notas 4 6 4 9 3" xfId="42879" xr:uid="{00000000-0005-0000-0000-00008EA70000}"/>
    <cellStyle name="Notas 4 6 4 9 4" xfId="42880" xr:uid="{00000000-0005-0000-0000-00008FA70000}"/>
    <cellStyle name="Notas 4 6 4 9 5" xfId="42881" xr:uid="{00000000-0005-0000-0000-000090A70000}"/>
    <cellStyle name="Notas 4 6 4 9 6" xfId="42882" xr:uid="{00000000-0005-0000-0000-000091A70000}"/>
    <cellStyle name="Notas 4 6 5" xfId="42883" xr:uid="{00000000-0005-0000-0000-000092A70000}"/>
    <cellStyle name="Notas 4 6 5 10" xfId="42884" xr:uid="{00000000-0005-0000-0000-000093A70000}"/>
    <cellStyle name="Notas 4 6 5 11" xfId="42885" xr:uid="{00000000-0005-0000-0000-000094A70000}"/>
    <cellStyle name="Notas 4 6 5 12" xfId="42886" xr:uid="{00000000-0005-0000-0000-000095A70000}"/>
    <cellStyle name="Notas 4 6 5 13" xfId="42887" xr:uid="{00000000-0005-0000-0000-000096A70000}"/>
    <cellStyle name="Notas 4 6 5 14" xfId="42888" xr:uid="{00000000-0005-0000-0000-000097A70000}"/>
    <cellStyle name="Notas 4 6 5 2" xfId="42889" xr:uid="{00000000-0005-0000-0000-000098A70000}"/>
    <cellStyle name="Notas 4 6 5 2 2" xfId="42890" xr:uid="{00000000-0005-0000-0000-000099A70000}"/>
    <cellStyle name="Notas 4 6 5 2 3" xfId="42891" xr:uid="{00000000-0005-0000-0000-00009AA70000}"/>
    <cellStyle name="Notas 4 6 5 2 4" xfId="42892" xr:uid="{00000000-0005-0000-0000-00009BA70000}"/>
    <cellStyle name="Notas 4 6 5 2 5" xfId="42893" xr:uid="{00000000-0005-0000-0000-00009CA70000}"/>
    <cellStyle name="Notas 4 6 5 2 6" xfId="42894" xr:uid="{00000000-0005-0000-0000-00009DA70000}"/>
    <cellStyle name="Notas 4 6 5 2 7" xfId="42895" xr:uid="{00000000-0005-0000-0000-00009EA70000}"/>
    <cellStyle name="Notas 4 6 5 3" xfId="42896" xr:uid="{00000000-0005-0000-0000-00009FA70000}"/>
    <cellStyle name="Notas 4 6 5 3 2" xfId="42897" xr:uid="{00000000-0005-0000-0000-0000A0A70000}"/>
    <cellStyle name="Notas 4 6 5 3 3" xfId="42898" xr:uid="{00000000-0005-0000-0000-0000A1A70000}"/>
    <cellStyle name="Notas 4 6 5 3 4" xfId="42899" xr:uid="{00000000-0005-0000-0000-0000A2A70000}"/>
    <cellStyle name="Notas 4 6 5 3 5" xfId="42900" xr:uid="{00000000-0005-0000-0000-0000A3A70000}"/>
    <cellStyle name="Notas 4 6 5 3 6" xfId="42901" xr:uid="{00000000-0005-0000-0000-0000A4A70000}"/>
    <cellStyle name="Notas 4 6 5 3 7" xfId="42902" xr:uid="{00000000-0005-0000-0000-0000A5A70000}"/>
    <cellStyle name="Notas 4 6 5 4" xfId="42903" xr:uid="{00000000-0005-0000-0000-0000A6A70000}"/>
    <cellStyle name="Notas 4 6 5 4 2" xfId="42904" xr:uid="{00000000-0005-0000-0000-0000A7A70000}"/>
    <cellStyle name="Notas 4 6 5 4 3" xfId="42905" xr:uid="{00000000-0005-0000-0000-0000A8A70000}"/>
    <cellStyle name="Notas 4 6 5 4 4" xfId="42906" xr:uid="{00000000-0005-0000-0000-0000A9A70000}"/>
    <cellStyle name="Notas 4 6 5 4 5" xfId="42907" xr:uid="{00000000-0005-0000-0000-0000AAA70000}"/>
    <cellStyle name="Notas 4 6 5 4 6" xfId="42908" xr:uid="{00000000-0005-0000-0000-0000ABA70000}"/>
    <cellStyle name="Notas 4 6 5 5" xfId="42909" xr:uid="{00000000-0005-0000-0000-0000ACA70000}"/>
    <cellStyle name="Notas 4 6 5 5 2" xfId="42910" xr:uid="{00000000-0005-0000-0000-0000ADA70000}"/>
    <cellStyle name="Notas 4 6 5 5 3" xfId="42911" xr:uid="{00000000-0005-0000-0000-0000AEA70000}"/>
    <cellStyle name="Notas 4 6 5 5 4" xfId="42912" xr:uid="{00000000-0005-0000-0000-0000AFA70000}"/>
    <cellStyle name="Notas 4 6 5 5 5" xfId="42913" xr:uid="{00000000-0005-0000-0000-0000B0A70000}"/>
    <cellStyle name="Notas 4 6 5 5 6" xfId="42914" xr:uid="{00000000-0005-0000-0000-0000B1A70000}"/>
    <cellStyle name="Notas 4 6 5 6" xfId="42915" xr:uid="{00000000-0005-0000-0000-0000B2A70000}"/>
    <cellStyle name="Notas 4 6 5 6 2" xfId="42916" xr:uid="{00000000-0005-0000-0000-0000B3A70000}"/>
    <cellStyle name="Notas 4 6 5 6 3" xfId="42917" xr:uid="{00000000-0005-0000-0000-0000B4A70000}"/>
    <cellStyle name="Notas 4 6 5 6 4" xfId="42918" xr:uid="{00000000-0005-0000-0000-0000B5A70000}"/>
    <cellStyle name="Notas 4 6 5 6 5" xfId="42919" xr:uid="{00000000-0005-0000-0000-0000B6A70000}"/>
    <cellStyle name="Notas 4 6 5 6 6" xfId="42920" xr:uid="{00000000-0005-0000-0000-0000B7A70000}"/>
    <cellStyle name="Notas 4 6 5 7" xfId="42921" xr:uid="{00000000-0005-0000-0000-0000B8A70000}"/>
    <cellStyle name="Notas 4 6 5 7 2" xfId="42922" xr:uid="{00000000-0005-0000-0000-0000B9A70000}"/>
    <cellStyle name="Notas 4 6 5 7 3" xfId="42923" xr:uid="{00000000-0005-0000-0000-0000BAA70000}"/>
    <cellStyle name="Notas 4 6 5 7 4" xfId="42924" xr:uid="{00000000-0005-0000-0000-0000BBA70000}"/>
    <cellStyle name="Notas 4 6 5 7 5" xfId="42925" xr:uid="{00000000-0005-0000-0000-0000BCA70000}"/>
    <cellStyle name="Notas 4 6 5 7 6" xfId="42926" xr:uid="{00000000-0005-0000-0000-0000BDA70000}"/>
    <cellStyle name="Notas 4 6 5 8" xfId="42927" xr:uid="{00000000-0005-0000-0000-0000BEA70000}"/>
    <cellStyle name="Notas 4 6 5 8 2" xfId="42928" xr:uid="{00000000-0005-0000-0000-0000BFA70000}"/>
    <cellStyle name="Notas 4 6 5 8 3" xfId="42929" xr:uid="{00000000-0005-0000-0000-0000C0A70000}"/>
    <cellStyle name="Notas 4 6 5 8 4" xfId="42930" xr:uid="{00000000-0005-0000-0000-0000C1A70000}"/>
    <cellStyle name="Notas 4 6 5 8 5" xfId="42931" xr:uid="{00000000-0005-0000-0000-0000C2A70000}"/>
    <cellStyle name="Notas 4 6 5 8 6" xfId="42932" xr:uid="{00000000-0005-0000-0000-0000C3A70000}"/>
    <cellStyle name="Notas 4 6 5 9" xfId="42933" xr:uid="{00000000-0005-0000-0000-0000C4A70000}"/>
    <cellStyle name="Notas 4 6 6" xfId="42934" xr:uid="{00000000-0005-0000-0000-0000C5A70000}"/>
    <cellStyle name="Notas 4 6 6 10" xfId="42935" xr:uid="{00000000-0005-0000-0000-0000C6A70000}"/>
    <cellStyle name="Notas 4 6 6 11" xfId="42936" xr:uid="{00000000-0005-0000-0000-0000C7A70000}"/>
    <cellStyle name="Notas 4 6 6 12" xfId="42937" xr:uid="{00000000-0005-0000-0000-0000C8A70000}"/>
    <cellStyle name="Notas 4 6 6 13" xfId="42938" xr:uid="{00000000-0005-0000-0000-0000C9A70000}"/>
    <cellStyle name="Notas 4 6 6 14" xfId="42939" xr:uid="{00000000-0005-0000-0000-0000CAA70000}"/>
    <cellStyle name="Notas 4 6 6 2" xfId="42940" xr:uid="{00000000-0005-0000-0000-0000CBA70000}"/>
    <cellStyle name="Notas 4 6 6 2 2" xfId="42941" xr:uid="{00000000-0005-0000-0000-0000CCA70000}"/>
    <cellStyle name="Notas 4 6 6 2 3" xfId="42942" xr:uid="{00000000-0005-0000-0000-0000CDA70000}"/>
    <cellStyle name="Notas 4 6 6 2 4" xfId="42943" xr:uid="{00000000-0005-0000-0000-0000CEA70000}"/>
    <cellStyle name="Notas 4 6 6 2 5" xfId="42944" xr:uid="{00000000-0005-0000-0000-0000CFA70000}"/>
    <cellStyle name="Notas 4 6 6 2 6" xfId="42945" xr:uid="{00000000-0005-0000-0000-0000D0A70000}"/>
    <cellStyle name="Notas 4 6 6 3" xfId="42946" xr:uid="{00000000-0005-0000-0000-0000D1A70000}"/>
    <cellStyle name="Notas 4 6 6 3 2" xfId="42947" xr:uid="{00000000-0005-0000-0000-0000D2A70000}"/>
    <cellStyle name="Notas 4 6 6 3 3" xfId="42948" xr:uid="{00000000-0005-0000-0000-0000D3A70000}"/>
    <cellStyle name="Notas 4 6 6 3 4" xfId="42949" xr:uid="{00000000-0005-0000-0000-0000D4A70000}"/>
    <cellStyle name="Notas 4 6 6 3 5" xfId="42950" xr:uid="{00000000-0005-0000-0000-0000D5A70000}"/>
    <cellStyle name="Notas 4 6 6 3 6" xfId="42951" xr:uid="{00000000-0005-0000-0000-0000D6A70000}"/>
    <cellStyle name="Notas 4 6 6 4" xfId="42952" xr:uid="{00000000-0005-0000-0000-0000D7A70000}"/>
    <cellStyle name="Notas 4 6 6 4 2" xfId="42953" xr:uid="{00000000-0005-0000-0000-0000D8A70000}"/>
    <cellStyle name="Notas 4 6 6 4 3" xfId="42954" xr:uid="{00000000-0005-0000-0000-0000D9A70000}"/>
    <cellStyle name="Notas 4 6 6 4 4" xfId="42955" xr:uid="{00000000-0005-0000-0000-0000DAA70000}"/>
    <cellStyle name="Notas 4 6 6 4 5" xfId="42956" xr:uid="{00000000-0005-0000-0000-0000DBA70000}"/>
    <cellStyle name="Notas 4 6 6 4 6" xfId="42957" xr:uid="{00000000-0005-0000-0000-0000DCA70000}"/>
    <cellStyle name="Notas 4 6 6 5" xfId="42958" xr:uid="{00000000-0005-0000-0000-0000DDA70000}"/>
    <cellStyle name="Notas 4 6 6 5 2" xfId="42959" xr:uid="{00000000-0005-0000-0000-0000DEA70000}"/>
    <cellStyle name="Notas 4 6 6 5 3" xfId="42960" xr:uid="{00000000-0005-0000-0000-0000DFA70000}"/>
    <cellStyle name="Notas 4 6 6 5 4" xfId="42961" xr:uid="{00000000-0005-0000-0000-0000E0A70000}"/>
    <cellStyle name="Notas 4 6 6 5 5" xfId="42962" xr:uid="{00000000-0005-0000-0000-0000E1A70000}"/>
    <cellStyle name="Notas 4 6 6 5 6" xfId="42963" xr:uid="{00000000-0005-0000-0000-0000E2A70000}"/>
    <cellStyle name="Notas 4 6 6 6" xfId="42964" xr:uid="{00000000-0005-0000-0000-0000E3A70000}"/>
    <cellStyle name="Notas 4 6 6 6 2" xfId="42965" xr:uid="{00000000-0005-0000-0000-0000E4A70000}"/>
    <cellStyle name="Notas 4 6 6 6 3" xfId="42966" xr:uid="{00000000-0005-0000-0000-0000E5A70000}"/>
    <cellStyle name="Notas 4 6 6 6 4" xfId="42967" xr:uid="{00000000-0005-0000-0000-0000E6A70000}"/>
    <cellStyle name="Notas 4 6 6 6 5" xfId="42968" xr:uid="{00000000-0005-0000-0000-0000E7A70000}"/>
    <cellStyle name="Notas 4 6 6 6 6" xfId="42969" xr:uid="{00000000-0005-0000-0000-0000E8A70000}"/>
    <cellStyle name="Notas 4 6 6 7" xfId="42970" xr:uid="{00000000-0005-0000-0000-0000E9A70000}"/>
    <cellStyle name="Notas 4 6 6 7 2" xfId="42971" xr:uid="{00000000-0005-0000-0000-0000EAA70000}"/>
    <cellStyle name="Notas 4 6 6 7 3" xfId="42972" xr:uid="{00000000-0005-0000-0000-0000EBA70000}"/>
    <cellStyle name="Notas 4 6 6 7 4" xfId="42973" xr:uid="{00000000-0005-0000-0000-0000ECA70000}"/>
    <cellStyle name="Notas 4 6 6 7 5" xfId="42974" xr:uid="{00000000-0005-0000-0000-0000EDA70000}"/>
    <cellStyle name="Notas 4 6 6 7 6" xfId="42975" xr:uid="{00000000-0005-0000-0000-0000EEA70000}"/>
    <cellStyle name="Notas 4 6 6 8" xfId="42976" xr:uid="{00000000-0005-0000-0000-0000EFA70000}"/>
    <cellStyle name="Notas 4 6 6 8 2" xfId="42977" xr:uid="{00000000-0005-0000-0000-0000F0A70000}"/>
    <cellStyle name="Notas 4 6 6 8 3" xfId="42978" xr:uid="{00000000-0005-0000-0000-0000F1A70000}"/>
    <cellStyle name="Notas 4 6 6 8 4" xfId="42979" xr:uid="{00000000-0005-0000-0000-0000F2A70000}"/>
    <cellStyle name="Notas 4 6 6 8 5" xfId="42980" xr:uid="{00000000-0005-0000-0000-0000F3A70000}"/>
    <cellStyle name="Notas 4 6 6 8 6" xfId="42981" xr:uid="{00000000-0005-0000-0000-0000F4A70000}"/>
    <cellStyle name="Notas 4 6 6 9" xfId="42982" xr:uid="{00000000-0005-0000-0000-0000F5A70000}"/>
    <cellStyle name="Notas 4 6 7" xfId="42983" xr:uid="{00000000-0005-0000-0000-0000F6A70000}"/>
    <cellStyle name="Notas 4 6 7 10" xfId="42984" xr:uid="{00000000-0005-0000-0000-0000F7A70000}"/>
    <cellStyle name="Notas 4 6 7 11" xfId="42985" xr:uid="{00000000-0005-0000-0000-0000F8A70000}"/>
    <cellStyle name="Notas 4 6 7 12" xfId="42986" xr:uid="{00000000-0005-0000-0000-0000F9A70000}"/>
    <cellStyle name="Notas 4 6 7 13" xfId="42987" xr:uid="{00000000-0005-0000-0000-0000FAA70000}"/>
    <cellStyle name="Notas 4 6 7 14" xfId="42988" xr:uid="{00000000-0005-0000-0000-0000FBA70000}"/>
    <cellStyle name="Notas 4 6 7 2" xfId="42989" xr:uid="{00000000-0005-0000-0000-0000FCA70000}"/>
    <cellStyle name="Notas 4 6 7 2 2" xfId="42990" xr:uid="{00000000-0005-0000-0000-0000FDA70000}"/>
    <cellStyle name="Notas 4 6 7 2 3" xfId="42991" xr:uid="{00000000-0005-0000-0000-0000FEA70000}"/>
    <cellStyle name="Notas 4 6 7 2 4" xfId="42992" xr:uid="{00000000-0005-0000-0000-0000FFA70000}"/>
    <cellStyle name="Notas 4 6 7 2 5" xfId="42993" xr:uid="{00000000-0005-0000-0000-000000A80000}"/>
    <cellStyle name="Notas 4 6 7 2 6" xfId="42994" xr:uid="{00000000-0005-0000-0000-000001A80000}"/>
    <cellStyle name="Notas 4 6 7 2 7" xfId="42995" xr:uid="{00000000-0005-0000-0000-000002A80000}"/>
    <cellStyle name="Notas 4 6 7 3" xfId="42996" xr:uid="{00000000-0005-0000-0000-000003A80000}"/>
    <cellStyle name="Notas 4 6 7 3 2" xfId="42997" xr:uid="{00000000-0005-0000-0000-000004A80000}"/>
    <cellStyle name="Notas 4 6 7 3 3" xfId="42998" xr:uid="{00000000-0005-0000-0000-000005A80000}"/>
    <cellStyle name="Notas 4 6 7 3 4" xfId="42999" xr:uid="{00000000-0005-0000-0000-000006A80000}"/>
    <cellStyle name="Notas 4 6 7 3 5" xfId="43000" xr:uid="{00000000-0005-0000-0000-000007A80000}"/>
    <cellStyle name="Notas 4 6 7 3 6" xfId="43001" xr:uid="{00000000-0005-0000-0000-000008A80000}"/>
    <cellStyle name="Notas 4 6 7 4" xfId="43002" xr:uid="{00000000-0005-0000-0000-000009A80000}"/>
    <cellStyle name="Notas 4 6 7 4 2" xfId="43003" xr:uid="{00000000-0005-0000-0000-00000AA80000}"/>
    <cellStyle name="Notas 4 6 7 4 3" xfId="43004" xr:uid="{00000000-0005-0000-0000-00000BA80000}"/>
    <cellStyle name="Notas 4 6 7 4 4" xfId="43005" xr:uid="{00000000-0005-0000-0000-00000CA80000}"/>
    <cellStyle name="Notas 4 6 7 4 5" xfId="43006" xr:uid="{00000000-0005-0000-0000-00000DA80000}"/>
    <cellStyle name="Notas 4 6 7 4 6" xfId="43007" xr:uid="{00000000-0005-0000-0000-00000EA80000}"/>
    <cellStyle name="Notas 4 6 7 5" xfId="43008" xr:uid="{00000000-0005-0000-0000-00000FA80000}"/>
    <cellStyle name="Notas 4 6 7 5 2" xfId="43009" xr:uid="{00000000-0005-0000-0000-000010A80000}"/>
    <cellStyle name="Notas 4 6 7 5 3" xfId="43010" xr:uid="{00000000-0005-0000-0000-000011A80000}"/>
    <cellStyle name="Notas 4 6 7 5 4" xfId="43011" xr:uid="{00000000-0005-0000-0000-000012A80000}"/>
    <cellStyle name="Notas 4 6 7 5 5" xfId="43012" xr:uid="{00000000-0005-0000-0000-000013A80000}"/>
    <cellStyle name="Notas 4 6 7 5 6" xfId="43013" xr:uid="{00000000-0005-0000-0000-000014A80000}"/>
    <cellStyle name="Notas 4 6 7 6" xfId="43014" xr:uid="{00000000-0005-0000-0000-000015A80000}"/>
    <cellStyle name="Notas 4 6 7 6 2" xfId="43015" xr:uid="{00000000-0005-0000-0000-000016A80000}"/>
    <cellStyle name="Notas 4 6 7 6 3" xfId="43016" xr:uid="{00000000-0005-0000-0000-000017A80000}"/>
    <cellStyle name="Notas 4 6 7 6 4" xfId="43017" xr:uid="{00000000-0005-0000-0000-000018A80000}"/>
    <cellStyle name="Notas 4 6 7 6 5" xfId="43018" xr:uid="{00000000-0005-0000-0000-000019A80000}"/>
    <cellStyle name="Notas 4 6 7 6 6" xfId="43019" xr:uid="{00000000-0005-0000-0000-00001AA80000}"/>
    <cellStyle name="Notas 4 6 7 7" xfId="43020" xr:uid="{00000000-0005-0000-0000-00001BA80000}"/>
    <cellStyle name="Notas 4 6 7 7 2" xfId="43021" xr:uid="{00000000-0005-0000-0000-00001CA80000}"/>
    <cellStyle name="Notas 4 6 7 7 3" xfId="43022" xr:uid="{00000000-0005-0000-0000-00001DA80000}"/>
    <cellStyle name="Notas 4 6 7 7 4" xfId="43023" xr:uid="{00000000-0005-0000-0000-00001EA80000}"/>
    <cellStyle name="Notas 4 6 7 7 5" xfId="43024" xr:uid="{00000000-0005-0000-0000-00001FA80000}"/>
    <cellStyle name="Notas 4 6 7 7 6" xfId="43025" xr:uid="{00000000-0005-0000-0000-000020A80000}"/>
    <cellStyle name="Notas 4 6 7 8" xfId="43026" xr:uid="{00000000-0005-0000-0000-000021A80000}"/>
    <cellStyle name="Notas 4 6 7 8 2" xfId="43027" xr:uid="{00000000-0005-0000-0000-000022A80000}"/>
    <cellStyle name="Notas 4 6 7 8 3" xfId="43028" xr:uid="{00000000-0005-0000-0000-000023A80000}"/>
    <cellStyle name="Notas 4 6 7 8 4" xfId="43029" xr:uid="{00000000-0005-0000-0000-000024A80000}"/>
    <cellStyle name="Notas 4 6 7 8 5" xfId="43030" xr:uid="{00000000-0005-0000-0000-000025A80000}"/>
    <cellStyle name="Notas 4 6 7 8 6" xfId="43031" xr:uid="{00000000-0005-0000-0000-000026A80000}"/>
    <cellStyle name="Notas 4 6 7 9" xfId="43032" xr:uid="{00000000-0005-0000-0000-000027A80000}"/>
    <cellStyle name="Notas 4 6 8" xfId="43033" xr:uid="{00000000-0005-0000-0000-000028A80000}"/>
    <cellStyle name="Notas 4 6 8 10" xfId="43034" xr:uid="{00000000-0005-0000-0000-000029A80000}"/>
    <cellStyle name="Notas 4 6 8 11" xfId="43035" xr:uid="{00000000-0005-0000-0000-00002AA80000}"/>
    <cellStyle name="Notas 4 6 8 12" xfId="43036" xr:uid="{00000000-0005-0000-0000-00002BA80000}"/>
    <cellStyle name="Notas 4 6 8 13" xfId="43037" xr:uid="{00000000-0005-0000-0000-00002CA80000}"/>
    <cellStyle name="Notas 4 6 8 14" xfId="43038" xr:uid="{00000000-0005-0000-0000-00002DA80000}"/>
    <cellStyle name="Notas 4 6 8 2" xfId="43039" xr:uid="{00000000-0005-0000-0000-00002EA80000}"/>
    <cellStyle name="Notas 4 6 8 2 2" xfId="43040" xr:uid="{00000000-0005-0000-0000-00002FA80000}"/>
    <cellStyle name="Notas 4 6 8 2 3" xfId="43041" xr:uid="{00000000-0005-0000-0000-000030A80000}"/>
    <cellStyle name="Notas 4 6 8 2 4" xfId="43042" xr:uid="{00000000-0005-0000-0000-000031A80000}"/>
    <cellStyle name="Notas 4 6 8 2 5" xfId="43043" xr:uid="{00000000-0005-0000-0000-000032A80000}"/>
    <cellStyle name="Notas 4 6 8 2 6" xfId="43044" xr:uid="{00000000-0005-0000-0000-000033A80000}"/>
    <cellStyle name="Notas 4 6 8 3" xfId="43045" xr:uid="{00000000-0005-0000-0000-000034A80000}"/>
    <cellStyle name="Notas 4 6 8 3 2" xfId="43046" xr:uid="{00000000-0005-0000-0000-000035A80000}"/>
    <cellStyle name="Notas 4 6 8 3 3" xfId="43047" xr:uid="{00000000-0005-0000-0000-000036A80000}"/>
    <cellStyle name="Notas 4 6 8 3 4" xfId="43048" xr:uid="{00000000-0005-0000-0000-000037A80000}"/>
    <cellStyle name="Notas 4 6 8 3 5" xfId="43049" xr:uid="{00000000-0005-0000-0000-000038A80000}"/>
    <cellStyle name="Notas 4 6 8 3 6" xfId="43050" xr:uid="{00000000-0005-0000-0000-000039A80000}"/>
    <cellStyle name="Notas 4 6 8 4" xfId="43051" xr:uid="{00000000-0005-0000-0000-00003AA80000}"/>
    <cellStyle name="Notas 4 6 8 4 2" xfId="43052" xr:uid="{00000000-0005-0000-0000-00003BA80000}"/>
    <cellStyle name="Notas 4 6 8 4 3" xfId="43053" xr:uid="{00000000-0005-0000-0000-00003CA80000}"/>
    <cellStyle name="Notas 4 6 8 4 4" xfId="43054" xr:uid="{00000000-0005-0000-0000-00003DA80000}"/>
    <cellStyle name="Notas 4 6 8 4 5" xfId="43055" xr:uid="{00000000-0005-0000-0000-00003EA80000}"/>
    <cellStyle name="Notas 4 6 8 4 6" xfId="43056" xr:uid="{00000000-0005-0000-0000-00003FA80000}"/>
    <cellStyle name="Notas 4 6 8 5" xfId="43057" xr:uid="{00000000-0005-0000-0000-000040A80000}"/>
    <cellStyle name="Notas 4 6 8 5 2" xfId="43058" xr:uid="{00000000-0005-0000-0000-000041A80000}"/>
    <cellStyle name="Notas 4 6 8 5 3" xfId="43059" xr:uid="{00000000-0005-0000-0000-000042A80000}"/>
    <cellStyle name="Notas 4 6 8 5 4" xfId="43060" xr:uid="{00000000-0005-0000-0000-000043A80000}"/>
    <cellStyle name="Notas 4 6 8 5 5" xfId="43061" xr:uid="{00000000-0005-0000-0000-000044A80000}"/>
    <cellStyle name="Notas 4 6 8 5 6" xfId="43062" xr:uid="{00000000-0005-0000-0000-000045A80000}"/>
    <cellStyle name="Notas 4 6 8 6" xfId="43063" xr:uid="{00000000-0005-0000-0000-000046A80000}"/>
    <cellStyle name="Notas 4 6 8 6 2" xfId="43064" xr:uid="{00000000-0005-0000-0000-000047A80000}"/>
    <cellStyle name="Notas 4 6 8 6 3" xfId="43065" xr:uid="{00000000-0005-0000-0000-000048A80000}"/>
    <cellStyle name="Notas 4 6 8 6 4" xfId="43066" xr:uid="{00000000-0005-0000-0000-000049A80000}"/>
    <cellStyle name="Notas 4 6 8 6 5" xfId="43067" xr:uid="{00000000-0005-0000-0000-00004AA80000}"/>
    <cellStyle name="Notas 4 6 8 6 6" xfId="43068" xr:uid="{00000000-0005-0000-0000-00004BA80000}"/>
    <cellStyle name="Notas 4 6 8 7" xfId="43069" xr:uid="{00000000-0005-0000-0000-00004CA80000}"/>
    <cellStyle name="Notas 4 6 8 7 2" xfId="43070" xr:uid="{00000000-0005-0000-0000-00004DA80000}"/>
    <cellStyle name="Notas 4 6 8 7 3" xfId="43071" xr:uid="{00000000-0005-0000-0000-00004EA80000}"/>
    <cellStyle name="Notas 4 6 8 7 4" xfId="43072" xr:uid="{00000000-0005-0000-0000-00004FA80000}"/>
    <cellStyle name="Notas 4 6 8 7 5" xfId="43073" xr:uid="{00000000-0005-0000-0000-000050A80000}"/>
    <cellStyle name="Notas 4 6 8 7 6" xfId="43074" xr:uid="{00000000-0005-0000-0000-000051A80000}"/>
    <cellStyle name="Notas 4 6 8 8" xfId="43075" xr:uid="{00000000-0005-0000-0000-000052A80000}"/>
    <cellStyle name="Notas 4 6 8 8 2" xfId="43076" xr:uid="{00000000-0005-0000-0000-000053A80000}"/>
    <cellStyle name="Notas 4 6 8 8 3" xfId="43077" xr:uid="{00000000-0005-0000-0000-000054A80000}"/>
    <cellStyle name="Notas 4 6 8 8 4" xfId="43078" xr:uid="{00000000-0005-0000-0000-000055A80000}"/>
    <cellStyle name="Notas 4 6 8 8 5" xfId="43079" xr:uid="{00000000-0005-0000-0000-000056A80000}"/>
    <cellStyle name="Notas 4 6 8 8 6" xfId="43080" xr:uid="{00000000-0005-0000-0000-000057A80000}"/>
    <cellStyle name="Notas 4 6 8 9" xfId="43081" xr:uid="{00000000-0005-0000-0000-000058A80000}"/>
    <cellStyle name="Notas 4 6 9" xfId="43082" xr:uid="{00000000-0005-0000-0000-000059A80000}"/>
    <cellStyle name="Notas 4 6 9 10" xfId="43083" xr:uid="{00000000-0005-0000-0000-00005AA80000}"/>
    <cellStyle name="Notas 4 6 9 11" xfId="43084" xr:uid="{00000000-0005-0000-0000-00005BA80000}"/>
    <cellStyle name="Notas 4 6 9 12" xfId="43085" xr:uid="{00000000-0005-0000-0000-00005CA80000}"/>
    <cellStyle name="Notas 4 6 9 13" xfId="43086" xr:uid="{00000000-0005-0000-0000-00005DA80000}"/>
    <cellStyle name="Notas 4 6 9 2" xfId="43087" xr:uid="{00000000-0005-0000-0000-00005EA80000}"/>
    <cellStyle name="Notas 4 6 9 2 2" xfId="43088" xr:uid="{00000000-0005-0000-0000-00005FA80000}"/>
    <cellStyle name="Notas 4 6 9 2 3" xfId="43089" xr:uid="{00000000-0005-0000-0000-000060A80000}"/>
    <cellStyle name="Notas 4 6 9 2 4" xfId="43090" xr:uid="{00000000-0005-0000-0000-000061A80000}"/>
    <cellStyle name="Notas 4 6 9 2 5" xfId="43091" xr:uid="{00000000-0005-0000-0000-000062A80000}"/>
    <cellStyle name="Notas 4 6 9 2 6" xfId="43092" xr:uid="{00000000-0005-0000-0000-000063A80000}"/>
    <cellStyle name="Notas 4 6 9 3" xfId="43093" xr:uid="{00000000-0005-0000-0000-000064A80000}"/>
    <cellStyle name="Notas 4 6 9 3 2" xfId="43094" xr:uid="{00000000-0005-0000-0000-000065A80000}"/>
    <cellStyle name="Notas 4 6 9 3 3" xfId="43095" xr:uid="{00000000-0005-0000-0000-000066A80000}"/>
    <cellStyle name="Notas 4 6 9 3 4" xfId="43096" xr:uid="{00000000-0005-0000-0000-000067A80000}"/>
    <cellStyle name="Notas 4 6 9 3 5" xfId="43097" xr:uid="{00000000-0005-0000-0000-000068A80000}"/>
    <cellStyle name="Notas 4 6 9 3 6" xfId="43098" xr:uid="{00000000-0005-0000-0000-000069A80000}"/>
    <cellStyle name="Notas 4 6 9 4" xfId="43099" xr:uid="{00000000-0005-0000-0000-00006AA80000}"/>
    <cellStyle name="Notas 4 6 9 4 2" xfId="43100" xr:uid="{00000000-0005-0000-0000-00006BA80000}"/>
    <cellStyle name="Notas 4 6 9 4 3" xfId="43101" xr:uid="{00000000-0005-0000-0000-00006CA80000}"/>
    <cellStyle name="Notas 4 6 9 4 4" xfId="43102" xr:uid="{00000000-0005-0000-0000-00006DA80000}"/>
    <cellStyle name="Notas 4 6 9 4 5" xfId="43103" xr:uid="{00000000-0005-0000-0000-00006EA80000}"/>
    <cellStyle name="Notas 4 6 9 4 6" xfId="43104" xr:uid="{00000000-0005-0000-0000-00006FA80000}"/>
    <cellStyle name="Notas 4 6 9 5" xfId="43105" xr:uid="{00000000-0005-0000-0000-000070A80000}"/>
    <cellStyle name="Notas 4 6 9 5 2" xfId="43106" xr:uid="{00000000-0005-0000-0000-000071A80000}"/>
    <cellStyle name="Notas 4 6 9 5 3" xfId="43107" xr:uid="{00000000-0005-0000-0000-000072A80000}"/>
    <cellStyle name="Notas 4 6 9 5 4" xfId="43108" xr:uid="{00000000-0005-0000-0000-000073A80000}"/>
    <cellStyle name="Notas 4 6 9 5 5" xfId="43109" xr:uid="{00000000-0005-0000-0000-000074A80000}"/>
    <cellStyle name="Notas 4 6 9 5 6" xfId="43110" xr:uid="{00000000-0005-0000-0000-000075A80000}"/>
    <cellStyle name="Notas 4 6 9 6" xfId="43111" xr:uid="{00000000-0005-0000-0000-000076A80000}"/>
    <cellStyle name="Notas 4 6 9 6 2" xfId="43112" xr:uid="{00000000-0005-0000-0000-000077A80000}"/>
    <cellStyle name="Notas 4 6 9 6 3" xfId="43113" xr:uid="{00000000-0005-0000-0000-000078A80000}"/>
    <cellStyle name="Notas 4 6 9 6 4" xfId="43114" xr:uid="{00000000-0005-0000-0000-000079A80000}"/>
    <cellStyle name="Notas 4 6 9 6 5" xfId="43115" xr:uid="{00000000-0005-0000-0000-00007AA80000}"/>
    <cellStyle name="Notas 4 6 9 6 6" xfId="43116" xr:uid="{00000000-0005-0000-0000-00007BA80000}"/>
    <cellStyle name="Notas 4 6 9 7" xfId="43117" xr:uid="{00000000-0005-0000-0000-00007CA80000}"/>
    <cellStyle name="Notas 4 6 9 7 2" xfId="43118" xr:uid="{00000000-0005-0000-0000-00007DA80000}"/>
    <cellStyle name="Notas 4 6 9 7 3" xfId="43119" xr:uid="{00000000-0005-0000-0000-00007EA80000}"/>
    <cellStyle name="Notas 4 6 9 7 4" xfId="43120" xr:uid="{00000000-0005-0000-0000-00007FA80000}"/>
    <cellStyle name="Notas 4 6 9 7 5" xfId="43121" xr:uid="{00000000-0005-0000-0000-000080A80000}"/>
    <cellStyle name="Notas 4 6 9 7 6" xfId="43122" xr:uid="{00000000-0005-0000-0000-000081A80000}"/>
    <cellStyle name="Notas 4 6 9 8" xfId="43123" xr:uid="{00000000-0005-0000-0000-000082A80000}"/>
    <cellStyle name="Notas 4 6 9 8 2" xfId="43124" xr:uid="{00000000-0005-0000-0000-000083A80000}"/>
    <cellStyle name="Notas 4 6 9 8 3" xfId="43125" xr:uid="{00000000-0005-0000-0000-000084A80000}"/>
    <cellStyle name="Notas 4 6 9 8 4" xfId="43126" xr:uid="{00000000-0005-0000-0000-000085A80000}"/>
    <cellStyle name="Notas 4 6 9 8 5" xfId="43127" xr:uid="{00000000-0005-0000-0000-000086A80000}"/>
    <cellStyle name="Notas 4 6 9 8 6" xfId="43128" xr:uid="{00000000-0005-0000-0000-000087A80000}"/>
    <cellStyle name="Notas 4 6 9 9" xfId="43129" xr:uid="{00000000-0005-0000-0000-000088A80000}"/>
    <cellStyle name="Notas 4 60" xfId="43130" xr:uid="{00000000-0005-0000-0000-000089A80000}"/>
    <cellStyle name="Notas 4 60 2" xfId="43131" xr:uid="{00000000-0005-0000-0000-00008AA80000}"/>
    <cellStyle name="Notas 4 60 2 2" xfId="43132" xr:uid="{00000000-0005-0000-0000-00008BA80000}"/>
    <cellStyle name="Notas 4 60 2 2 2" xfId="43133" xr:uid="{00000000-0005-0000-0000-00008CA80000}"/>
    <cellStyle name="Notas 4 60 2 3" xfId="43134" xr:uid="{00000000-0005-0000-0000-00008DA80000}"/>
    <cellStyle name="Notas 4 60 2 4" xfId="43135" xr:uid="{00000000-0005-0000-0000-00008EA80000}"/>
    <cellStyle name="Notas 4 60 2 5" xfId="43136" xr:uid="{00000000-0005-0000-0000-00008FA80000}"/>
    <cellStyle name="Notas 4 60 2 6" xfId="43137" xr:uid="{00000000-0005-0000-0000-000090A80000}"/>
    <cellStyle name="Notas 4 60 3" xfId="43138" xr:uid="{00000000-0005-0000-0000-000091A80000}"/>
    <cellStyle name="Notas 4 60 3 2" xfId="43139" xr:uid="{00000000-0005-0000-0000-000092A80000}"/>
    <cellStyle name="Notas 4 60 4" xfId="43140" xr:uid="{00000000-0005-0000-0000-000093A80000}"/>
    <cellStyle name="Notas 4 60 4 2" xfId="43141" xr:uid="{00000000-0005-0000-0000-000094A80000}"/>
    <cellStyle name="Notas 4 60 5" xfId="43142" xr:uid="{00000000-0005-0000-0000-000095A80000}"/>
    <cellStyle name="Notas 4 61" xfId="43143" xr:uid="{00000000-0005-0000-0000-000096A80000}"/>
    <cellStyle name="Notas 4 61 2" xfId="43144" xr:uid="{00000000-0005-0000-0000-000097A80000}"/>
    <cellStyle name="Notas 4 61 2 2" xfId="43145" xr:uid="{00000000-0005-0000-0000-000098A80000}"/>
    <cellStyle name="Notas 4 61 2 2 2" xfId="43146" xr:uid="{00000000-0005-0000-0000-000099A80000}"/>
    <cellStyle name="Notas 4 61 2 3" xfId="43147" xr:uid="{00000000-0005-0000-0000-00009AA80000}"/>
    <cellStyle name="Notas 4 61 2 4" xfId="43148" xr:uid="{00000000-0005-0000-0000-00009BA80000}"/>
    <cellStyle name="Notas 4 61 2 5" xfId="43149" xr:uid="{00000000-0005-0000-0000-00009CA80000}"/>
    <cellStyle name="Notas 4 61 2 6" xfId="43150" xr:uid="{00000000-0005-0000-0000-00009DA80000}"/>
    <cellStyle name="Notas 4 61 3" xfId="43151" xr:uid="{00000000-0005-0000-0000-00009EA80000}"/>
    <cellStyle name="Notas 4 61 3 2" xfId="43152" xr:uid="{00000000-0005-0000-0000-00009FA80000}"/>
    <cellStyle name="Notas 4 61 4" xfId="43153" xr:uid="{00000000-0005-0000-0000-0000A0A80000}"/>
    <cellStyle name="Notas 4 61 4 2" xfId="43154" xr:uid="{00000000-0005-0000-0000-0000A1A80000}"/>
    <cellStyle name="Notas 4 61 5" xfId="43155" xr:uid="{00000000-0005-0000-0000-0000A2A80000}"/>
    <cellStyle name="Notas 4 62" xfId="43156" xr:uid="{00000000-0005-0000-0000-0000A3A80000}"/>
    <cellStyle name="Notas 4 62 2" xfId="43157" xr:uid="{00000000-0005-0000-0000-0000A4A80000}"/>
    <cellStyle name="Notas 4 62 2 2" xfId="43158" xr:uid="{00000000-0005-0000-0000-0000A5A80000}"/>
    <cellStyle name="Notas 4 62 3" xfId="43159" xr:uid="{00000000-0005-0000-0000-0000A6A80000}"/>
    <cellStyle name="Notas 4 62 3 2" xfId="43160" xr:uid="{00000000-0005-0000-0000-0000A7A80000}"/>
    <cellStyle name="Notas 4 62 4" xfId="43161" xr:uid="{00000000-0005-0000-0000-0000A8A80000}"/>
    <cellStyle name="Notas 4 62 5" xfId="43162" xr:uid="{00000000-0005-0000-0000-0000A9A80000}"/>
    <cellStyle name="Notas 4 62 6" xfId="43163" xr:uid="{00000000-0005-0000-0000-0000AAA80000}"/>
    <cellStyle name="Notas 4 63" xfId="43164" xr:uid="{00000000-0005-0000-0000-0000ABA80000}"/>
    <cellStyle name="Notas 4 63 2" xfId="43165" xr:uid="{00000000-0005-0000-0000-0000ACA80000}"/>
    <cellStyle name="Notas 4 63 3" xfId="43166" xr:uid="{00000000-0005-0000-0000-0000ADA80000}"/>
    <cellStyle name="Notas 4 64" xfId="43167" xr:uid="{00000000-0005-0000-0000-0000AEA80000}"/>
    <cellStyle name="Notas 4 64 2" xfId="43168" xr:uid="{00000000-0005-0000-0000-0000AFA80000}"/>
    <cellStyle name="Notas 4 65" xfId="43169" xr:uid="{00000000-0005-0000-0000-0000B0A80000}"/>
    <cellStyle name="Notas 4 66" xfId="43170" xr:uid="{00000000-0005-0000-0000-0000B1A80000}"/>
    <cellStyle name="Notas 4 66 2" xfId="43171" xr:uid="{00000000-0005-0000-0000-0000B2A80000}"/>
    <cellStyle name="Notas 4 67" xfId="43172" xr:uid="{00000000-0005-0000-0000-0000B3A80000}"/>
    <cellStyle name="Notas 4 7" xfId="43173" xr:uid="{00000000-0005-0000-0000-0000B4A80000}"/>
    <cellStyle name="Notas 4 7 10" xfId="43174" xr:uid="{00000000-0005-0000-0000-0000B5A80000}"/>
    <cellStyle name="Notas 4 7 10 2" xfId="43175" xr:uid="{00000000-0005-0000-0000-0000B6A80000}"/>
    <cellStyle name="Notas 4 7 10 3" xfId="43176" xr:uid="{00000000-0005-0000-0000-0000B7A80000}"/>
    <cellStyle name="Notas 4 7 10 4" xfId="43177" xr:uid="{00000000-0005-0000-0000-0000B8A80000}"/>
    <cellStyle name="Notas 4 7 10 5" xfId="43178" xr:uid="{00000000-0005-0000-0000-0000B9A80000}"/>
    <cellStyle name="Notas 4 7 10 6" xfId="43179" xr:uid="{00000000-0005-0000-0000-0000BAA80000}"/>
    <cellStyle name="Notas 4 7 11" xfId="43180" xr:uid="{00000000-0005-0000-0000-0000BBA80000}"/>
    <cellStyle name="Notas 4 7 11 2" xfId="43181" xr:uid="{00000000-0005-0000-0000-0000BCA80000}"/>
    <cellStyle name="Notas 4 7 11 3" xfId="43182" xr:uid="{00000000-0005-0000-0000-0000BDA80000}"/>
    <cellStyle name="Notas 4 7 11 4" xfId="43183" xr:uid="{00000000-0005-0000-0000-0000BEA80000}"/>
    <cellStyle name="Notas 4 7 11 5" xfId="43184" xr:uid="{00000000-0005-0000-0000-0000BFA80000}"/>
    <cellStyle name="Notas 4 7 11 6" xfId="43185" xr:uid="{00000000-0005-0000-0000-0000C0A80000}"/>
    <cellStyle name="Notas 4 7 12" xfId="43186" xr:uid="{00000000-0005-0000-0000-0000C1A80000}"/>
    <cellStyle name="Notas 4 7 12 2" xfId="43187" xr:uid="{00000000-0005-0000-0000-0000C2A80000}"/>
    <cellStyle name="Notas 4 7 12 3" xfId="43188" xr:uid="{00000000-0005-0000-0000-0000C3A80000}"/>
    <cellStyle name="Notas 4 7 12 4" xfId="43189" xr:uid="{00000000-0005-0000-0000-0000C4A80000}"/>
    <cellStyle name="Notas 4 7 12 5" xfId="43190" xr:uid="{00000000-0005-0000-0000-0000C5A80000}"/>
    <cellStyle name="Notas 4 7 12 6" xfId="43191" xr:uid="{00000000-0005-0000-0000-0000C6A80000}"/>
    <cellStyle name="Notas 4 7 13" xfId="43192" xr:uid="{00000000-0005-0000-0000-0000C7A80000}"/>
    <cellStyle name="Notas 4 7 13 2" xfId="43193" xr:uid="{00000000-0005-0000-0000-0000C8A80000}"/>
    <cellStyle name="Notas 4 7 13 3" xfId="43194" xr:uid="{00000000-0005-0000-0000-0000C9A80000}"/>
    <cellStyle name="Notas 4 7 13 4" xfId="43195" xr:uid="{00000000-0005-0000-0000-0000CAA80000}"/>
    <cellStyle name="Notas 4 7 13 5" xfId="43196" xr:uid="{00000000-0005-0000-0000-0000CBA80000}"/>
    <cellStyle name="Notas 4 7 13 6" xfId="43197" xr:uid="{00000000-0005-0000-0000-0000CCA80000}"/>
    <cellStyle name="Notas 4 7 14" xfId="43198" xr:uid="{00000000-0005-0000-0000-0000CDA80000}"/>
    <cellStyle name="Notas 4 7 14 2" xfId="43199" xr:uid="{00000000-0005-0000-0000-0000CEA80000}"/>
    <cellStyle name="Notas 4 7 14 3" xfId="43200" xr:uid="{00000000-0005-0000-0000-0000CFA80000}"/>
    <cellStyle name="Notas 4 7 14 4" xfId="43201" xr:uid="{00000000-0005-0000-0000-0000D0A80000}"/>
    <cellStyle name="Notas 4 7 14 5" xfId="43202" xr:uid="{00000000-0005-0000-0000-0000D1A80000}"/>
    <cellStyle name="Notas 4 7 14 6" xfId="43203" xr:uid="{00000000-0005-0000-0000-0000D2A80000}"/>
    <cellStyle name="Notas 4 7 15" xfId="43204" xr:uid="{00000000-0005-0000-0000-0000D3A80000}"/>
    <cellStyle name="Notas 4 7 16" xfId="43205" xr:uid="{00000000-0005-0000-0000-0000D4A80000}"/>
    <cellStyle name="Notas 4 7 17" xfId="43206" xr:uid="{00000000-0005-0000-0000-0000D5A80000}"/>
    <cellStyle name="Notas 4 7 18" xfId="43207" xr:uid="{00000000-0005-0000-0000-0000D6A80000}"/>
    <cellStyle name="Notas 4 7 19" xfId="43208" xr:uid="{00000000-0005-0000-0000-0000D7A80000}"/>
    <cellStyle name="Notas 4 7 2" xfId="43209" xr:uid="{00000000-0005-0000-0000-0000D8A80000}"/>
    <cellStyle name="Notas 4 7 2 10" xfId="43210" xr:uid="{00000000-0005-0000-0000-0000D9A80000}"/>
    <cellStyle name="Notas 4 7 2 11" xfId="43211" xr:uid="{00000000-0005-0000-0000-0000DAA80000}"/>
    <cellStyle name="Notas 4 7 2 12" xfId="43212" xr:uid="{00000000-0005-0000-0000-0000DBA80000}"/>
    <cellStyle name="Notas 4 7 2 13" xfId="43213" xr:uid="{00000000-0005-0000-0000-0000DCA80000}"/>
    <cellStyle name="Notas 4 7 2 14" xfId="43214" xr:uid="{00000000-0005-0000-0000-0000DDA80000}"/>
    <cellStyle name="Notas 4 7 2 2" xfId="43215" xr:uid="{00000000-0005-0000-0000-0000DEA80000}"/>
    <cellStyle name="Notas 4 7 2 2 2" xfId="43216" xr:uid="{00000000-0005-0000-0000-0000DFA80000}"/>
    <cellStyle name="Notas 4 7 2 2 2 2" xfId="43217" xr:uid="{00000000-0005-0000-0000-0000E0A80000}"/>
    <cellStyle name="Notas 4 7 2 2 3" xfId="43218" xr:uid="{00000000-0005-0000-0000-0000E1A80000}"/>
    <cellStyle name="Notas 4 7 2 2 3 2" xfId="43219" xr:uid="{00000000-0005-0000-0000-0000E2A80000}"/>
    <cellStyle name="Notas 4 7 2 2 4" xfId="43220" xr:uid="{00000000-0005-0000-0000-0000E3A80000}"/>
    <cellStyle name="Notas 4 7 2 2 5" xfId="43221" xr:uid="{00000000-0005-0000-0000-0000E4A80000}"/>
    <cellStyle name="Notas 4 7 2 2 6" xfId="43222" xr:uid="{00000000-0005-0000-0000-0000E5A80000}"/>
    <cellStyle name="Notas 4 7 2 2 7" xfId="43223" xr:uid="{00000000-0005-0000-0000-0000E6A80000}"/>
    <cellStyle name="Notas 4 7 2 3" xfId="43224" xr:uid="{00000000-0005-0000-0000-0000E7A80000}"/>
    <cellStyle name="Notas 4 7 2 3 2" xfId="43225" xr:uid="{00000000-0005-0000-0000-0000E8A80000}"/>
    <cellStyle name="Notas 4 7 2 3 2 2" xfId="43226" xr:uid="{00000000-0005-0000-0000-0000E9A80000}"/>
    <cellStyle name="Notas 4 7 2 3 3" xfId="43227" xr:uid="{00000000-0005-0000-0000-0000EAA80000}"/>
    <cellStyle name="Notas 4 7 2 3 3 2" xfId="43228" xr:uid="{00000000-0005-0000-0000-0000EBA80000}"/>
    <cellStyle name="Notas 4 7 2 3 4" xfId="43229" xr:uid="{00000000-0005-0000-0000-0000ECA80000}"/>
    <cellStyle name="Notas 4 7 2 3 4 2" xfId="43230" xr:uid="{00000000-0005-0000-0000-0000EDA80000}"/>
    <cellStyle name="Notas 4 7 2 3 5" xfId="43231" xr:uid="{00000000-0005-0000-0000-0000EEA80000}"/>
    <cellStyle name="Notas 4 7 2 3 6" xfId="43232" xr:uid="{00000000-0005-0000-0000-0000EFA80000}"/>
    <cellStyle name="Notas 4 7 2 3 7" xfId="43233" xr:uid="{00000000-0005-0000-0000-0000F0A80000}"/>
    <cellStyle name="Notas 4 7 2 4" xfId="43234" xr:uid="{00000000-0005-0000-0000-0000F1A80000}"/>
    <cellStyle name="Notas 4 7 2 4 2" xfId="43235" xr:uid="{00000000-0005-0000-0000-0000F2A80000}"/>
    <cellStyle name="Notas 4 7 2 4 2 2" xfId="43236" xr:uid="{00000000-0005-0000-0000-0000F3A80000}"/>
    <cellStyle name="Notas 4 7 2 4 3" xfId="43237" xr:uid="{00000000-0005-0000-0000-0000F4A80000}"/>
    <cellStyle name="Notas 4 7 2 4 4" xfId="43238" xr:uid="{00000000-0005-0000-0000-0000F5A80000}"/>
    <cellStyle name="Notas 4 7 2 4 5" xfId="43239" xr:uid="{00000000-0005-0000-0000-0000F6A80000}"/>
    <cellStyle name="Notas 4 7 2 4 6" xfId="43240" xr:uid="{00000000-0005-0000-0000-0000F7A80000}"/>
    <cellStyle name="Notas 4 7 2 4 7" xfId="43241" xr:uid="{00000000-0005-0000-0000-0000F8A80000}"/>
    <cellStyle name="Notas 4 7 2 5" xfId="43242" xr:uid="{00000000-0005-0000-0000-0000F9A80000}"/>
    <cellStyle name="Notas 4 7 2 5 2" xfId="43243" xr:uid="{00000000-0005-0000-0000-0000FAA80000}"/>
    <cellStyle name="Notas 4 7 2 5 3" xfId="43244" xr:uid="{00000000-0005-0000-0000-0000FBA80000}"/>
    <cellStyle name="Notas 4 7 2 5 4" xfId="43245" xr:uid="{00000000-0005-0000-0000-0000FCA80000}"/>
    <cellStyle name="Notas 4 7 2 5 5" xfId="43246" xr:uid="{00000000-0005-0000-0000-0000FDA80000}"/>
    <cellStyle name="Notas 4 7 2 5 6" xfId="43247" xr:uid="{00000000-0005-0000-0000-0000FEA80000}"/>
    <cellStyle name="Notas 4 7 2 5 7" xfId="43248" xr:uid="{00000000-0005-0000-0000-0000FFA80000}"/>
    <cellStyle name="Notas 4 7 2 6" xfId="43249" xr:uid="{00000000-0005-0000-0000-000000A90000}"/>
    <cellStyle name="Notas 4 7 2 6 2" xfId="43250" xr:uid="{00000000-0005-0000-0000-000001A90000}"/>
    <cellStyle name="Notas 4 7 2 6 3" xfId="43251" xr:uid="{00000000-0005-0000-0000-000002A90000}"/>
    <cellStyle name="Notas 4 7 2 6 4" xfId="43252" xr:uid="{00000000-0005-0000-0000-000003A90000}"/>
    <cellStyle name="Notas 4 7 2 6 5" xfId="43253" xr:uid="{00000000-0005-0000-0000-000004A90000}"/>
    <cellStyle name="Notas 4 7 2 6 6" xfId="43254" xr:uid="{00000000-0005-0000-0000-000005A90000}"/>
    <cellStyle name="Notas 4 7 2 7" xfId="43255" xr:uid="{00000000-0005-0000-0000-000006A90000}"/>
    <cellStyle name="Notas 4 7 2 7 2" xfId="43256" xr:uid="{00000000-0005-0000-0000-000007A90000}"/>
    <cellStyle name="Notas 4 7 2 7 3" xfId="43257" xr:uid="{00000000-0005-0000-0000-000008A90000}"/>
    <cellStyle name="Notas 4 7 2 7 4" xfId="43258" xr:uid="{00000000-0005-0000-0000-000009A90000}"/>
    <cellStyle name="Notas 4 7 2 7 5" xfId="43259" xr:uid="{00000000-0005-0000-0000-00000AA90000}"/>
    <cellStyle name="Notas 4 7 2 7 6" xfId="43260" xr:uid="{00000000-0005-0000-0000-00000BA90000}"/>
    <cellStyle name="Notas 4 7 2 8" xfId="43261" xr:uid="{00000000-0005-0000-0000-00000CA90000}"/>
    <cellStyle name="Notas 4 7 2 8 2" xfId="43262" xr:uid="{00000000-0005-0000-0000-00000DA90000}"/>
    <cellStyle name="Notas 4 7 2 8 3" xfId="43263" xr:uid="{00000000-0005-0000-0000-00000EA90000}"/>
    <cellStyle name="Notas 4 7 2 8 4" xfId="43264" xr:uid="{00000000-0005-0000-0000-00000FA90000}"/>
    <cellStyle name="Notas 4 7 2 8 5" xfId="43265" xr:uid="{00000000-0005-0000-0000-000010A90000}"/>
    <cellStyle name="Notas 4 7 2 8 6" xfId="43266" xr:uid="{00000000-0005-0000-0000-000011A90000}"/>
    <cellStyle name="Notas 4 7 2 9" xfId="43267" xr:uid="{00000000-0005-0000-0000-000012A90000}"/>
    <cellStyle name="Notas 4 7 20" xfId="43268" xr:uid="{00000000-0005-0000-0000-000013A90000}"/>
    <cellStyle name="Notas 4 7 3" xfId="43269" xr:uid="{00000000-0005-0000-0000-000014A90000}"/>
    <cellStyle name="Notas 4 7 3 10" xfId="43270" xr:uid="{00000000-0005-0000-0000-000015A90000}"/>
    <cellStyle name="Notas 4 7 3 11" xfId="43271" xr:uid="{00000000-0005-0000-0000-000016A90000}"/>
    <cellStyle name="Notas 4 7 3 12" xfId="43272" xr:uid="{00000000-0005-0000-0000-000017A90000}"/>
    <cellStyle name="Notas 4 7 3 13" xfId="43273" xr:uid="{00000000-0005-0000-0000-000018A90000}"/>
    <cellStyle name="Notas 4 7 3 14" xfId="43274" xr:uid="{00000000-0005-0000-0000-000019A90000}"/>
    <cellStyle name="Notas 4 7 3 2" xfId="43275" xr:uid="{00000000-0005-0000-0000-00001AA90000}"/>
    <cellStyle name="Notas 4 7 3 2 2" xfId="43276" xr:uid="{00000000-0005-0000-0000-00001BA90000}"/>
    <cellStyle name="Notas 4 7 3 2 3" xfId="43277" xr:uid="{00000000-0005-0000-0000-00001CA90000}"/>
    <cellStyle name="Notas 4 7 3 2 4" xfId="43278" xr:uid="{00000000-0005-0000-0000-00001DA90000}"/>
    <cellStyle name="Notas 4 7 3 2 5" xfId="43279" xr:uid="{00000000-0005-0000-0000-00001EA90000}"/>
    <cellStyle name="Notas 4 7 3 2 6" xfId="43280" xr:uid="{00000000-0005-0000-0000-00001FA90000}"/>
    <cellStyle name="Notas 4 7 3 2 7" xfId="43281" xr:uid="{00000000-0005-0000-0000-000020A90000}"/>
    <cellStyle name="Notas 4 7 3 3" xfId="43282" xr:uid="{00000000-0005-0000-0000-000021A90000}"/>
    <cellStyle name="Notas 4 7 3 3 2" xfId="43283" xr:uid="{00000000-0005-0000-0000-000022A90000}"/>
    <cellStyle name="Notas 4 7 3 3 3" xfId="43284" xr:uid="{00000000-0005-0000-0000-000023A90000}"/>
    <cellStyle name="Notas 4 7 3 3 4" xfId="43285" xr:uid="{00000000-0005-0000-0000-000024A90000}"/>
    <cellStyle name="Notas 4 7 3 3 5" xfId="43286" xr:uid="{00000000-0005-0000-0000-000025A90000}"/>
    <cellStyle name="Notas 4 7 3 3 6" xfId="43287" xr:uid="{00000000-0005-0000-0000-000026A90000}"/>
    <cellStyle name="Notas 4 7 3 4" xfId="43288" xr:uid="{00000000-0005-0000-0000-000027A90000}"/>
    <cellStyle name="Notas 4 7 3 4 2" xfId="43289" xr:uid="{00000000-0005-0000-0000-000028A90000}"/>
    <cellStyle name="Notas 4 7 3 4 3" xfId="43290" xr:uid="{00000000-0005-0000-0000-000029A90000}"/>
    <cellStyle name="Notas 4 7 3 4 4" xfId="43291" xr:uid="{00000000-0005-0000-0000-00002AA90000}"/>
    <cellStyle name="Notas 4 7 3 4 5" xfId="43292" xr:uid="{00000000-0005-0000-0000-00002BA90000}"/>
    <cellStyle name="Notas 4 7 3 4 6" xfId="43293" xr:uid="{00000000-0005-0000-0000-00002CA90000}"/>
    <cellStyle name="Notas 4 7 3 5" xfId="43294" xr:uid="{00000000-0005-0000-0000-00002DA90000}"/>
    <cellStyle name="Notas 4 7 3 5 2" xfId="43295" xr:uid="{00000000-0005-0000-0000-00002EA90000}"/>
    <cellStyle name="Notas 4 7 3 5 3" xfId="43296" xr:uid="{00000000-0005-0000-0000-00002FA90000}"/>
    <cellStyle name="Notas 4 7 3 5 4" xfId="43297" xr:uid="{00000000-0005-0000-0000-000030A90000}"/>
    <cellStyle name="Notas 4 7 3 5 5" xfId="43298" xr:uid="{00000000-0005-0000-0000-000031A90000}"/>
    <cellStyle name="Notas 4 7 3 5 6" xfId="43299" xr:uid="{00000000-0005-0000-0000-000032A90000}"/>
    <cellStyle name="Notas 4 7 3 6" xfId="43300" xr:uid="{00000000-0005-0000-0000-000033A90000}"/>
    <cellStyle name="Notas 4 7 3 6 2" xfId="43301" xr:uid="{00000000-0005-0000-0000-000034A90000}"/>
    <cellStyle name="Notas 4 7 3 6 3" xfId="43302" xr:uid="{00000000-0005-0000-0000-000035A90000}"/>
    <cellStyle name="Notas 4 7 3 6 4" xfId="43303" xr:uid="{00000000-0005-0000-0000-000036A90000}"/>
    <cellStyle name="Notas 4 7 3 6 5" xfId="43304" xr:uid="{00000000-0005-0000-0000-000037A90000}"/>
    <cellStyle name="Notas 4 7 3 6 6" xfId="43305" xr:uid="{00000000-0005-0000-0000-000038A90000}"/>
    <cellStyle name="Notas 4 7 3 7" xfId="43306" xr:uid="{00000000-0005-0000-0000-000039A90000}"/>
    <cellStyle name="Notas 4 7 3 7 2" xfId="43307" xr:uid="{00000000-0005-0000-0000-00003AA90000}"/>
    <cellStyle name="Notas 4 7 3 7 3" xfId="43308" xr:uid="{00000000-0005-0000-0000-00003BA90000}"/>
    <cellStyle name="Notas 4 7 3 7 4" xfId="43309" xr:uid="{00000000-0005-0000-0000-00003CA90000}"/>
    <cellStyle name="Notas 4 7 3 7 5" xfId="43310" xr:uid="{00000000-0005-0000-0000-00003DA90000}"/>
    <cellStyle name="Notas 4 7 3 7 6" xfId="43311" xr:uid="{00000000-0005-0000-0000-00003EA90000}"/>
    <cellStyle name="Notas 4 7 3 8" xfId="43312" xr:uid="{00000000-0005-0000-0000-00003FA90000}"/>
    <cellStyle name="Notas 4 7 3 8 2" xfId="43313" xr:uid="{00000000-0005-0000-0000-000040A90000}"/>
    <cellStyle name="Notas 4 7 3 8 3" xfId="43314" xr:uid="{00000000-0005-0000-0000-000041A90000}"/>
    <cellStyle name="Notas 4 7 3 8 4" xfId="43315" xr:uid="{00000000-0005-0000-0000-000042A90000}"/>
    <cellStyle name="Notas 4 7 3 8 5" xfId="43316" xr:uid="{00000000-0005-0000-0000-000043A90000}"/>
    <cellStyle name="Notas 4 7 3 8 6" xfId="43317" xr:uid="{00000000-0005-0000-0000-000044A90000}"/>
    <cellStyle name="Notas 4 7 3 9" xfId="43318" xr:uid="{00000000-0005-0000-0000-000045A90000}"/>
    <cellStyle name="Notas 4 7 4" xfId="43319" xr:uid="{00000000-0005-0000-0000-000046A90000}"/>
    <cellStyle name="Notas 4 7 4 10" xfId="43320" xr:uid="{00000000-0005-0000-0000-000047A90000}"/>
    <cellStyle name="Notas 4 7 4 11" xfId="43321" xr:uid="{00000000-0005-0000-0000-000048A90000}"/>
    <cellStyle name="Notas 4 7 4 12" xfId="43322" xr:uid="{00000000-0005-0000-0000-000049A90000}"/>
    <cellStyle name="Notas 4 7 4 13" xfId="43323" xr:uid="{00000000-0005-0000-0000-00004AA90000}"/>
    <cellStyle name="Notas 4 7 4 14" xfId="43324" xr:uid="{00000000-0005-0000-0000-00004BA90000}"/>
    <cellStyle name="Notas 4 7 4 2" xfId="43325" xr:uid="{00000000-0005-0000-0000-00004CA90000}"/>
    <cellStyle name="Notas 4 7 4 2 2" xfId="43326" xr:uid="{00000000-0005-0000-0000-00004DA90000}"/>
    <cellStyle name="Notas 4 7 4 2 3" xfId="43327" xr:uid="{00000000-0005-0000-0000-00004EA90000}"/>
    <cellStyle name="Notas 4 7 4 2 4" xfId="43328" xr:uid="{00000000-0005-0000-0000-00004FA90000}"/>
    <cellStyle name="Notas 4 7 4 2 5" xfId="43329" xr:uid="{00000000-0005-0000-0000-000050A90000}"/>
    <cellStyle name="Notas 4 7 4 2 6" xfId="43330" xr:uid="{00000000-0005-0000-0000-000051A90000}"/>
    <cellStyle name="Notas 4 7 4 2 7" xfId="43331" xr:uid="{00000000-0005-0000-0000-000052A90000}"/>
    <cellStyle name="Notas 4 7 4 3" xfId="43332" xr:uid="{00000000-0005-0000-0000-000053A90000}"/>
    <cellStyle name="Notas 4 7 4 3 2" xfId="43333" xr:uid="{00000000-0005-0000-0000-000054A90000}"/>
    <cellStyle name="Notas 4 7 4 3 3" xfId="43334" xr:uid="{00000000-0005-0000-0000-000055A90000}"/>
    <cellStyle name="Notas 4 7 4 3 4" xfId="43335" xr:uid="{00000000-0005-0000-0000-000056A90000}"/>
    <cellStyle name="Notas 4 7 4 3 5" xfId="43336" xr:uid="{00000000-0005-0000-0000-000057A90000}"/>
    <cellStyle name="Notas 4 7 4 3 6" xfId="43337" xr:uid="{00000000-0005-0000-0000-000058A90000}"/>
    <cellStyle name="Notas 4 7 4 3 7" xfId="43338" xr:uid="{00000000-0005-0000-0000-000059A90000}"/>
    <cellStyle name="Notas 4 7 4 4" xfId="43339" xr:uid="{00000000-0005-0000-0000-00005AA90000}"/>
    <cellStyle name="Notas 4 7 4 4 2" xfId="43340" xr:uid="{00000000-0005-0000-0000-00005BA90000}"/>
    <cellStyle name="Notas 4 7 4 4 3" xfId="43341" xr:uid="{00000000-0005-0000-0000-00005CA90000}"/>
    <cellStyle name="Notas 4 7 4 4 4" xfId="43342" xr:uid="{00000000-0005-0000-0000-00005DA90000}"/>
    <cellStyle name="Notas 4 7 4 4 5" xfId="43343" xr:uid="{00000000-0005-0000-0000-00005EA90000}"/>
    <cellStyle name="Notas 4 7 4 4 6" xfId="43344" xr:uid="{00000000-0005-0000-0000-00005FA90000}"/>
    <cellStyle name="Notas 4 7 4 5" xfId="43345" xr:uid="{00000000-0005-0000-0000-000060A90000}"/>
    <cellStyle name="Notas 4 7 4 5 2" xfId="43346" xr:uid="{00000000-0005-0000-0000-000061A90000}"/>
    <cellStyle name="Notas 4 7 4 5 3" xfId="43347" xr:uid="{00000000-0005-0000-0000-000062A90000}"/>
    <cellStyle name="Notas 4 7 4 5 4" xfId="43348" xr:uid="{00000000-0005-0000-0000-000063A90000}"/>
    <cellStyle name="Notas 4 7 4 5 5" xfId="43349" xr:uid="{00000000-0005-0000-0000-000064A90000}"/>
    <cellStyle name="Notas 4 7 4 5 6" xfId="43350" xr:uid="{00000000-0005-0000-0000-000065A90000}"/>
    <cellStyle name="Notas 4 7 4 6" xfId="43351" xr:uid="{00000000-0005-0000-0000-000066A90000}"/>
    <cellStyle name="Notas 4 7 4 6 2" xfId="43352" xr:uid="{00000000-0005-0000-0000-000067A90000}"/>
    <cellStyle name="Notas 4 7 4 6 3" xfId="43353" xr:uid="{00000000-0005-0000-0000-000068A90000}"/>
    <cellStyle name="Notas 4 7 4 6 4" xfId="43354" xr:uid="{00000000-0005-0000-0000-000069A90000}"/>
    <cellStyle name="Notas 4 7 4 6 5" xfId="43355" xr:uid="{00000000-0005-0000-0000-00006AA90000}"/>
    <cellStyle name="Notas 4 7 4 6 6" xfId="43356" xr:uid="{00000000-0005-0000-0000-00006BA90000}"/>
    <cellStyle name="Notas 4 7 4 7" xfId="43357" xr:uid="{00000000-0005-0000-0000-00006CA90000}"/>
    <cellStyle name="Notas 4 7 4 7 2" xfId="43358" xr:uid="{00000000-0005-0000-0000-00006DA90000}"/>
    <cellStyle name="Notas 4 7 4 7 3" xfId="43359" xr:uid="{00000000-0005-0000-0000-00006EA90000}"/>
    <cellStyle name="Notas 4 7 4 7 4" xfId="43360" xr:uid="{00000000-0005-0000-0000-00006FA90000}"/>
    <cellStyle name="Notas 4 7 4 7 5" xfId="43361" xr:uid="{00000000-0005-0000-0000-000070A90000}"/>
    <cellStyle name="Notas 4 7 4 7 6" xfId="43362" xr:uid="{00000000-0005-0000-0000-000071A90000}"/>
    <cellStyle name="Notas 4 7 4 8" xfId="43363" xr:uid="{00000000-0005-0000-0000-000072A90000}"/>
    <cellStyle name="Notas 4 7 4 8 2" xfId="43364" xr:uid="{00000000-0005-0000-0000-000073A90000}"/>
    <cellStyle name="Notas 4 7 4 8 3" xfId="43365" xr:uid="{00000000-0005-0000-0000-000074A90000}"/>
    <cellStyle name="Notas 4 7 4 8 4" xfId="43366" xr:uid="{00000000-0005-0000-0000-000075A90000}"/>
    <cellStyle name="Notas 4 7 4 8 5" xfId="43367" xr:uid="{00000000-0005-0000-0000-000076A90000}"/>
    <cellStyle name="Notas 4 7 4 8 6" xfId="43368" xr:uid="{00000000-0005-0000-0000-000077A90000}"/>
    <cellStyle name="Notas 4 7 4 9" xfId="43369" xr:uid="{00000000-0005-0000-0000-000078A90000}"/>
    <cellStyle name="Notas 4 7 5" xfId="43370" xr:uid="{00000000-0005-0000-0000-000079A90000}"/>
    <cellStyle name="Notas 4 7 5 10" xfId="43371" xr:uid="{00000000-0005-0000-0000-00007AA90000}"/>
    <cellStyle name="Notas 4 7 5 11" xfId="43372" xr:uid="{00000000-0005-0000-0000-00007BA90000}"/>
    <cellStyle name="Notas 4 7 5 12" xfId="43373" xr:uid="{00000000-0005-0000-0000-00007CA90000}"/>
    <cellStyle name="Notas 4 7 5 13" xfId="43374" xr:uid="{00000000-0005-0000-0000-00007DA90000}"/>
    <cellStyle name="Notas 4 7 5 14" xfId="43375" xr:uid="{00000000-0005-0000-0000-00007EA90000}"/>
    <cellStyle name="Notas 4 7 5 2" xfId="43376" xr:uid="{00000000-0005-0000-0000-00007FA90000}"/>
    <cellStyle name="Notas 4 7 5 2 2" xfId="43377" xr:uid="{00000000-0005-0000-0000-000080A90000}"/>
    <cellStyle name="Notas 4 7 5 2 3" xfId="43378" xr:uid="{00000000-0005-0000-0000-000081A90000}"/>
    <cellStyle name="Notas 4 7 5 2 4" xfId="43379" xr:uid="{00000000-0005-0000-0000-000082A90000}"/>
    <cellStyle name="Notas 4 7 5 2 5" xfId="43380" xr:uid="{00000000-0005-0000-0000-000083A90000}"/>
    <cellStyle name="Notas 4 7 5 2 6" xfId="43381" xr:uid="{00000000-0005-0000-0000-000084A90000}"/>
    <cellStyle name="Notas 4 7 5 3" xfId="43382" xr:uid="{00000000-0005-0000-0000-000085A90000}"/>
    <cellStyle name="Notas 4 7 5 3 2" xfId="43383" xr:uid="{00000000-0005-0000-0000-000086A90000}"/>
    <cellStyle name="Notas 4 7 5 3 3" xfId="43384" xr:uid="{00000000-0005-0000-0000-000087A90000}"/>
    <cellStyle name="Notas 4 7 5 3 4" xfId="43385" xr:uid="{00000000-0005-0000-0000-000088A90000}"/>
    <cellStyle name="Notas 4 7 5 3 5" xfId="43386" xr:uid="{00000000-0005-0000-0000-000089A90000}"/>
    <cellStyle name="Notas 4 7 5 3 6" xfId="43387" xr:uid="{00000000-0005-0000-0000-00008AA90000}"/>
    <cellStyle name="Notas 4 7 5 4" xfId="43388" xr:uid="{00000000-0005-0000-0000-00008BA90000}"/>
    <cellStyle name="Notas 4 7 5 4 2" xfId="43389" xr:uid="{00000000-0005-0000-0000-00008CA90000}"/>
    <cellStyle name="Notas 4 7 5 4 3" xfId="43390" xr:uid="{00000000-0005-0000-0000-00008DA90000}"/>
    <cellStyle name="Notas 4 7 5 4 4" xfId="43391" xr:uid="{00000000-0005-0000-0000-00008EA90000}"/>
    <cellStyle name="Notas 4 7 5 4 5" xfId="43392" xr:uid="{00000000-0005-0000-0000-00008FA90000}"/>
    <cellStyle name="Notas 4 7 5 4 6" xfId="43393" xr:uid="{00000000-0005-0000-0000-000090A90000}"/>
    <cellStyle name="Notas 4 7 5 5" xfId="43394" xr:uid="{00000000-0005-0000-0000-000091A90000}"/>
    <cellStyle name="Notas 4 7 5 5 2" xfId="43395" xr:uid="{00000000-0005-0000-0000-000092A90000}"/>
    <cellStyle name="Notas 4 7 5 5 3" xfId="43396" xr:uid="{00000000-0005-0000-0000-000093A90000}"/>
    <cellStyle name="Notas 4 7 5 5 4" xfId="43397" xr:uid="{00000000-0005-0000-0000-000094A90000}"/>
    <cellStyle name="Notas 4 7 5 5 5" xfId="43398" xr:uid="{00000000-0005-0000-0000-000095A90000}"/>
    <cellStyle name="Notas 4 7 5 5 6" xfId="43399" xr:uid="{00000000-0005-0000-0000-000096A90000}"/>
    <cellStyle name="Notas 4 7 5 6" xfId="43400" xr:uid="{00000000-0005-0000-0000-000097A90000}"/>
    <cellStyle name="Notas 4 7 5 6 2" xfId="43401" xr:uid="{00000000-0005-0000-0000-000098A90000}"/>
    <cellStyle name="Notas 4 7 5 6 3" xfId="43402" xr:uid="{00000000-0005-0000-0000-000099A90000}"/>
    <cellStyle name="Notas 4 7 5 6 4" xfId="43403" xr:uid="{00000000-0005-0000-0000-00009AA90000}"/>
    <cellStyle name="Notas 4 7 5 6 5" xfId="43404" xr:uid="{00000000-0005-0000-0000-00009BA90000}"/>
    <cellStyle name="Notas 4 7 5 6 6" xfId="43405" xr:uid="{00000000-0005-0000-0000-00009CA90000}"/>
    <cellStyle name="Notas 4 7 5 7" xfId="43406" xr:uid="{00000000-0005-0000-0000-00009DA90000}"/>
    <cellStyle name="Notas 4 7 5 7 2" xfId="43407" xr:uid="{00000000-0005-0000-0000-00009EA90000}"/>
    <cellStyle name="Notas 4 7 5 7 3" xfId="43408" xr:uid="{00000000-0005-0000-0000-00009FA90000}"/>
    <cellStyle name="Notas 4 7 5 7 4" xfId="43409" xr:uid="{00000000-0005-0000-0000-0000A0A90000}"/>
    <cellStyle name="Notas 4 7 5 7 5" xfId="43410" xr:uid="{00000000-0005-0000-0000-0000A1A90000}"/>
    <cellStyle name="Notas 4 7 5 7 6" xfId="43411" xr:uid="{00000000-0005-0000-0000-0000A2A90000}"/>
    <cellStyle name="Notas 4 7 5 8" xfId="43412" xr:uid="{00000000-0005-0000-0000-0000A3A90000}"/>
    <cellStyle name="Notas 4 7 5 8 2" xfId="43413" xr:uid="{00000000-0005-0000-0000-0000A4A90000}"/>
    <cellStyle name="Notas 4 7 5 8 3" xfId="43414" xr:uid="{00000000-0005-0000-0000-0000A5A90000}"/>
    <cellStyle name="Notas 4 7 5 8 4" xfId="43415" xr:uid="{00000000-0005-0000-0000-0000A6A90000}"/>
    <cellStyle name="Notas 4 7 5 8 5" xfId="43416" xr:uid="{00000000-0005-0000-0000-0000A7A90000}"/>
    <cellStyle name="Notas 4 7 5 8 6" xfId="43417" xr:uid="{00000000-0005-0000-0000-0000A8A90000}"/>
    <cellStyle name="Notas 4 7 5 9" xfId="43418" xr:uid="{00000000-0005-0000-0000-0000A9A90000}"/>
    <cellStyle name="Notas 4 7 6" xfId="43419" xr:uid="{00000000-0005-0000-0000-0000AAA90000}"/>
    <cellStyle name="Notas 4 7 6 10" xfId="43420" xr:uid="{00000000-0005-0000-0000-0000ABA90000}"/>
    <cellStyle name="Notas 4 7 6 11" xfId="43421" xr:uid="{00000000-0005-0000-0000-0000ACA90000}"/>
    <cellStyle name="Notas 4 7 6 12" xfId="43422" xr:uid="{00000000-0005-0000-0000-0000ADA90000}"/>
    <cellStyle name="Notas 4 7 6 13" xfId="43423" xr:uid="{00000000-0005-0000-0000-0000AEA90000}"/>
    <cellStyle name="Notas 4 7 6 14" xfId="43424" xr:uid="{00000000-0005-0000-0000-0000AFA90000}"/>
    <cellStyle name="Notas 4 7 6 2" xfId="43425" xr:uid="{00000000-0005-0000-0000-0000B0A90000}"/>
    <cellStyle name="Notas 4 7 6 2 2" xfId="43426" xr:uid="{00000000-0005-0000-0000-0000B1A90000}"/>
    <cellStyle name="Notas 4 7 6 2 3" xfId="43427" xr:uid="{00000000-0005-0000-0000-0000B2A90000}"/>
    <cellStyle name="Notas 4 7 6 2 4" xfId="43428" xr:uid="{00000000-0005-0000-0000-0000B3A90000}"/>
    <cellStyle name="Notas 4 7 6 2 5" xfId="43429" xr:uid="{00000000-0005-0000-0000-0000B4A90000}"/>
    <cellStyle name="Notas 4 7 6 2 6" xfId="43430" xr:uid="{00000000-0005-0000-0000-0000B5A90000}"/>
    <cellStyle name="Notas 4 7 6 2 7" xfId="43431" xr:uid="{00000000-0005-0000-0000-0000B6A90000}"/>
    <cellStyle name="Notas 4 7 6 3" xfId="43432" xr:uid="{00000000-0005-0000-0000-0000B7A90000}"/>
    <cellStyle name="Notas 4 7 6 3 2" xfId="43433" xr:uid="{00000000-0005-0000-0000-0000B8A90000}"/>
    <cellStyle name="Notas 4 7 6 3 3" xfId="43434" xr:uid="{00000000-0005-0000-0000-0000B9A90000}"/>
    <cellStyle name="Notas 4 7 6 3 4" xfId="43435" xr:uid="{00000000-0005-0000-0000-0000BAA90000}"/>
    <cellStyle name="Notas 4 7 6 3 5" xfId="43436" xr:uid="{00000000-0005-0000-0000-0000BBA90000}"/>
    <cellStyle name="Notas 4 7 6 3 6" xfId="43437" xr:uid="{00000000-0005-0000-0000-0000BCA90000}"/>
    <cellStyle name="Notas 4 7 6 4" xfId="43438" xr:uid="{00000000-0005-0000-0000-0000BDA90000}"/>
    <cellStyle name="Notas 4 7 6 4 2" xfId="43439" xr:uid="{00000000-0005-0000-0000-0000BEA90000}"/>
    <cellStyle name="Notas 4 7 6 4 3" xfId="43440" xr:uid="{00000000-0005-0000-0000-0000BFA90000}"/>
    <cellStyle name="Notas 4 7 6 4 4" xfId="43441" xr:uid="{00000000-0005-0000-0000-0000C0A90000}"/>
    <cellStyle name="Notas 4 7 6 4 5" xfId="43442" xr:uid="{00000000-0005-0000-0000-0000C1A90000}"/>
    <cellStyle name="Notas 4 7 6 4 6" xfId="43443" xr:uid="{00000000-0005-0000-0000-0000C2A90000}"/>
    <cellStyle name="Notas 4 7 6 5" xfId="43444" xr:uid="{00000000-0005-0000-0000-0000C3A90000}"/>
    <cellStyle name="Notas 4 7 6 5 2" xfId="43445" xr:uid="{00000000-0005-0000-0000-0000C4A90000}"/>
    <cellStyle name="Notas 4 7 6 5 3" xfId="43446" xr:uid="{00000000-0005-0000-0000-0000C5A90000}"/>
    <cellStyle name="Notas 4 7 6 5 4" xfId="43447" xr:uid="{00000000-0005-0000-0000-0000C6A90000}"/>
    <cellStyle name="Notas 4 7 6 5 5" xfId="43448" xr:uid="{00000000-0005-0000-0000-0000C7A90000}"/>
    <cellStyle name="Notas 4 7 6 5 6" xfId="43449" xr:uid="{00000000-0005-0000-0000-0000C8A90000}"/>
    <cellStyle name="Notas 4 7 6 6" xfId="43450" xr:uid="{00000000-0005-0000-0000-0000C9A90000}"/>
    <cellStyle name="Notas 4 7 6 6 2" xfId="43451" xr:uid="{00000000-0005-0000-0000-0000CAA90000}"/>
    <cellStyle name="Notas 4 7 6 6 3" xfId="43452" xr:uid="{00000000-0005-0000-0000-0000CBA90000}"/>
    <cellStyle name="Notas 4 7 6 6 4" xfId="43453" xr:uid="{00000000-0005-0000-0000-0000CCA90000}"/>
    <cellStyle name="Notas 4 7 6 6 5" xfId="43454" xr:uid="{00000000-0005-0000-0000-0000CDA90000}"/>
    <cellStyle name="Notas 4 7 6 6 6" xfId="43455" xr:uid="{00000000-0005-0000-0000-0000CEA90000}"/>
    <cellStyle name="Notas 4 7 6 7" xfId="43456" xr:uid="{00000000-0005-0000-0000-0000CFA90000}"/>
    <cellStyle name="Notas 4 7 6 7 2" xfId="43457" xr:uid="{00000000-0005-0000-0000-0000D0A90000}"/>
    <cellStyle name="Notas 4 7 6 7 3" xfId="43458" xr:uid="{00000000-0005-0000-0000-0000D1A90000}"/>
    <cellStyle name="Notas 4 7 6 7 4" xfId="43459" xr:uid="{00000000-0005-0000-0000-0000D2A90000}"/>
    <cellStyle name="Notas 4 7 6 7 5" xfId="43460" xr:uid="{00000000-0005-0000-0000-0000D3A90000}"/>
    <cellStyle name="Notas 4 7 6 7 6" xfId="43461" xr:uid="{00000000-0005-0000-0000-0000D4A90000}"/>
    <cellStyle name="Notas 4 7 6 8" xfId="43462" xr:uid="{00000000-0005-0000-0000-0000D5A90000}"/>
    <cellStyle name="Notas 4 7 6 8 2" xfId="43463" xr:uid="{00000000-0005-0000-0000-0000D6A90000}"/>
    <cellStyle name="Notas 4 7 6 8 3" xfId="43464" xr:uid="{00000000-0005-0000-0000-0000D7A90000}"/>
    <cellStyle name="Notas 4 7 6 8 4" xfId="43465" xr:uid="{00000000-0005-0000-0000-0000D8A90000}"/>
    <cellStyle name="Notas 4 7 6 8 5" xfId="43466" xr:uid="{00000000-0005-0000-0000-0000D9A90000}"/>
    <cellStyle name="Notas 4 7 6 8 6" xfId="43467" xr:uid="{00000000-0005-0000-0000-0000DAA90000}"/>
    <cellStyle name="Notas 4 7 6 9" xfId="43468" xr:uid="{00000000-0005-0000-0000-0000DBA90000}"/>
    <cellStyle name="Notas 4 7 7" xfId="43469" xr:uid="{00000000-0005-0000-0000-0000DCA90000}"/>
    <cellStyle name="Notas 4 7 7 10" xfId="43470" xr:uid="{00000000-0005-0000-0000-0000DDA90000}"/>
    <cellStyle name="Notas 4 7 7 11" xfId="43471" xr:uid="{00000000-0005-0000-0000-0000DEA90000}"/>
    <cellStyle name="Notas 4 7 7 12" xfId="43472" xr:uid="{00000000-0005-0000-0000-0000DFA90000}"/>
    <cellStyle name="Notas 4 7 7 13" xfId="43473" xr:uid="{00000000-0005-0000-0000-0000E0A90000}"/>
    <cellStyle name="Notas 4 7 7 14" xfId="43474" xr:uid="{00000000-0005-0000-0000-0000E1A90000}"/>
    <cellStyle name="Notas 4 7 7 2" xfId="43475" xr:uid="{00000000-0005-0000-0000-0000E2A90000}"/>
    <cellStyle name="Notas 4 7 7 2 2" xfId="43476" xr:uid="{00000000-0005-0000-0000-0000E3A90000}"/>
    <cellStyle name="Notas 4 7 7 2 3" xfId="43477" xr:uid="{00000000-0005-0000-0000-0000E4A90000}"/>
    <cellStyle name="Notas 4 7 7 2 4" xfId="43478" xr:uid="{00000000-0005-0000-0000-0000E5A90000}"/>
    <cellStyle name="Notas 4 7 7 2 5" xfId="43479" xr:uid="{00000000-0005-0000-0000-0000E6A90000}"/>
    <cellStyle name="Notas 4 7 7 2 6" xfId="43480" xr:uid="{00000000-0005-0000-0000-0000E7A90000}"/>
    <cellStyle name="Notas 4 7 7 3" xfId="43481" xr:uid="{00000000-0005-0000-0000-0000E8A90000}"/>
    <cellStyle name="Notas 4 7 7 3 2" xfId="43482" xr:uid="{00000000-0005-0000-0000-0000E9A90000}"/>
    <cellStyle name="Notas 4 7 7 3 3" xfId="43483" xr:uid="{00000000-0005-0000-0000-0000EAA90000}"/>
    <cellStyle name="Notas 4 7 7 3 4" xfId="43484" xr:uid="{00000000-0005-0000-0000-0000EBA90000}"/>
    <cellStyle name="Notas 4 7 7 3 5" xfId="43485" xr:uid="{00000000-0005-0000-0000-0000ECA90000}"/>
    <cellStyle name="Notas 4 7 7 3 6" xfId="43486" xr:uid="{00000000-0005-0000-0000-0000EDA90000}"/>
    <cellStyle name="Notas 4 7 7 4" xfId="43487" xr:uid="{00000000-0005-0000-0000-0000EEA90000}"/>
    <cellStyle name="Notas 4 7 7 4 2" xfId="43488" xr:uid="{00000000-0005-0000-0000-0000EFA90000}"/>
    <cellStyle name="Notas 4 7 7 4 3" xfId="43489" xr:uid="{00000000-0005-0000-0000-0000F0A90000}"/>
    <cellStyle name="Notas 4 7 7 4 4" xfId="43490" xr:uid="{00000000-0005-0000-0000-0000F1A90000}"/>
    <cellStyle name="Notas 4 7 7 4 5" xfId="43491" xr:uid="{00000000-0005-0000-0000-0000F2A90000}"/>
    <cellStyle name="Notas 4 7 7 4 6" xfId="43492" xr:uid="{00000000-0005-0000-0000-0000F3A90000}"/>
    <cellStyle name="Notas 4 7 7 5" xfId="43493" xr:uid="{00000000-0005-0000-0000-0000F4A90000}"/>
    <cellStyle name="Notas 4 7 7 5 2" xfId="43494" xr:uid="{00000000-0005-0000-0000-0000F5A90000}"/>
    <cellStyle name="Notas 4 7 7 5 3" xfId="43495" xr:uid="{00000000-0005-0000-0000-0000F6A90000}"/>
    <cellStyle name="Notas 4 7 7 5 4" xfId="43496" xr:uid="{00000000-0005-0000-0000-0000F7A90000}"/>
    <cellStyle name="Notas 4 7 7 5 5" xfId="43497" xr:uid="{00000000-0005-0000-0000-0000F8A90000}"/>
    <cellStyle name="Notas 4 7 7 5 6" xfId="43498" xr:uid="{00000000-0005-0000-0000-0000F9A90000}"/>
    <cellStyle name="Notas 4 7 7 6" xfId="43499" xr:uid="{00000000-0005-0000-0000-0000FAA90000}"/>
    <cellStyle name="Notas 4 7 7 6 2" xfId="43500" xr:uid="{00000000-0005-0000-0000-0000FBA90000}"/>
    <cellStyle name="Notas 4 7 7 6 3" xfId="43501" xr:uid="{00000000-0005-0000-0000-0000FCA90000}"/>
    <cellStyle name="Notas 4 7 7 6 4" xfId="43502" xr:uid="{00000000-0005-0000-0000-0000FDA90000}"/>
    <cellStyle name="Notas 4 7 7 6 5" xfId="43503" xr:uid="{00000000-0005-0000-0000-0000FEA90000}"/>
    <cellStyle name="Notas 4 7 7 6 6" xfId="43504" xr:uid="{00000000-0005-0000-0000-0000FFA90000}"/>
    <cellStyle name="Notas 4 7 7 7" xfId="43505" xr:uid="{00000000-0005-0000-0000-000000AA0000}"/>
    <cellStyle name="Notas 4 7 7 7 2" xfId="43506" xr:uid="{00000000-0005-0000-0000-000001AA0000}"/>
    <cellStyle name="Notas 4 7 7 7 3" xfId="43507" xr:uid="{00000000-0005-0000-0000-000002AA0000}"/>
    <cellStyle name="Notas 4 7 7 7 4" xfId="43508" xr:uid="{00000000-0005-0000-0000-000003AA0000}"/>
    <cellStyle name="Notas 4 7 7 7 5" xfId="43509" xr:uid="{00000000-0005-0000-0000-000004AA0000}"/>
    <cellStyle name="Notas 4 7 7 7 6" xfId="43510" xr:uid="{00000000-0005-0000-0000-000005AA0000}"/>
    <cellStyle name="Notas 4 7 7 8" xfId="43511" xr:uid="{00000000-0005-0000-0000-000006AA0000}"/>
    <cellStyle name="Notas 4 7 7 8 2" xfId="43512" xr:uid="{00000000-0005-0000-0000-000007AA0000}"/>
    <cellStyle name="Notas 4 7 7 8 3" xfId="43513" xr:uid="{00000000-0005-0000-0000-000008AA0000}"/>
    <cellStyle name="Notas 4 7 7 8 4" xfId="43514" xr:uid="{00000000-0005-0000-0000-000009AA0000}"/>
    <cellStyle name="Notas 4 7 7 8 5" xfId="43515" xr:uid="{00000000-0005-0000-0000-00000AAA0000}"/>
    <cellStyle name="Notas 4 7 7 8 6" xfId="43516" xr:uid="{00000000-0005-0000-0000-00000BAA0000}"/>
    <cellStyle name="Notas 4 7 7 9" xfId="43517" xr:uid="{00000000-0005-0000-0000-00000CAA0000}"/>
    <cellStyle name="Notas 4 7 8" xfId="43518" xr:uid="{00000000-0005-0000-0000-00000DAA0000}"/>
    <cellStyle name="Notas 4 7 8 2" xfId="43519" xr:uid="{00000000-0005-0000-0000-00000EAA0000}"/>
    <cellStyle name="Notas 4 7 8 3" xfId="43520" xr:uid="{00000000-0005-0000-0000-00000FAA0000}"/>
    <cellStyle name="Notas 4 7 8 4" xfId="43521" xr:uid="{00000000-0005-0000-0000-000010AA0000}"/>
    <cellStyle name="Notas 4 7 8 5" xfId="43522" xr:uid="{00000000-0005-0000-0000-000011AA0000}"/>
    <cellStyle name="Notas 4 7 8 6" xfId="43523" xr:uid="{00000000-0005-0000-0000-000012AA0000}"/>
    <cellStyle name="Notas 4 7 9" xfId="43524" xr:uid="{00000000-0005-0000-0000-000013AA0000}"/>
    <cellStyle name="Notas 4 7 9 2" xfId="43525" xr:uid="{00000000-0005-0000-0000-000014AA0000}"/>
    <cellStyle name="Notas 4 7 9 3" xfId="43526" xr:uid="{00000000-0005-0000-0000-000015AA0000}"/>
    <cellStyle name="Notas 4 7 9 4" xfId="43527" xr:uid="{00000000-0005-0000-0000-000016AA0000}"/>
    <cellStyle name="Notas 4 7 9 5" xfId="43528" xr:uid="{00000000-0005-0000-0000-000017AA0000}"/>
    <cellStyle name="Notas 4 7 9 6" xfId="43529" xr:uid="{00000000-0005-0000-0000-000018AA0000}"/>
    <cellStyle name="Notas 4 8" xfId="43530" xr:uid="{00000000-0005-0000-0000-000019AA0000}"/>
    <cellStyle name="Notas 4 8 10" xfId="43531" xr:uid="{00000000-0005-0000-0000-00001AAA0000}"/>
    <cellStyle name="Notas 4 8 11" xfId="43532" xr:uid="{00000000-0005-0000-0000-00001BAA0000}"/>
    <cellStyle name="Notas 4 8 12" xfId="43533" xr:uid="{00000000-0005-0000-0000-00001CAA0000}"/>
    <cellStyle name="Notas 4 8 13" xfId="43534" xr:uid="{00000000-0005-0000-0000-00001DAA0000}"/>
    <cellStyle name="Notas 4 8 14" xfId="43535" xr:uid="{00000000-0005-0000-0000-00001EAA0000}"/>
    <cellStyle name="Notas 4 8 15" xfId="43536" xr:uid="{00000000-0005-0000-0000-00001FAA0000}"/>
    <cellStyle name="Notas 4 8 2" xfId="43537" xr:uid="{00000000-0005-0000-0000-000020AA0000}"/>
    <cellStyle name="Notas 4 8 2 10" xfId="43538" xr:uid="{00000000-0005-0000-0000-000021AA0000}"/>
    <cellStyle name="Notas 4 8 2 11" xfId="43539" xr:uid="{00000000-0005-0000-0000-000022AA0000}"/>
    <cellStyle name="Notas 4 8 2 12" xfId="43540" xr:uid="{00000000-0005-0000-0000-000023AA0000}"/>
    <cellStyle name="Notas 4 8 2 13" xfId="43541" xr:uid="{00000000-0005-0000-0000-000024AA0000}"/>
    <cellStyle name="Notas 4 8 2 14" xfId="43542" xr:uid="{00000000-0005-0000-0000-000025AA0000}"/>
    <cellStyle name="Notas 4 8 2 2" xfId="43543" xr:uid="{00000000-0005-0000-0000-000026AA0000}"/>
    <cellStyle name="Notas 4 8 2 2 2" xfId="43544" xr:uid="{00000000-0005-0000-0000-000027AA0000}"/>
    <cellStyle name="Notas 4 8 2 2 2 2" xfId="43545" xr:uid="{00000000-0005-0000-0000-000028AA0000}"/>
    <cellStyle name="Notas 4 8 2 2 3" xfId="43546" xr:uid="{00000000-0005-0000-0000-000029AA0000}"/>
    <cellStyle name="Notas 4 8 2 2 4" xfId="43547" xr:uid="{00000000-0005-0000-0000-00002AAA0000}"/>
    <cellStyle name="Notas 4 8 2 2 5" xfId="43548" xr:uid="{00000000-0005-0000-0000-00002BAA0000}"/>
    <cellStyle name="Notas 4 8 2 2 6" xfId="43549" xr:uid="{00000000-0005-0000-0000-00002CAA0000}"/>
    <cellStyle name="Notas 4 8 2 2 7" xfId="43550" xr:uid="{00000000-0005-0000-0000-00002DAA0000}"/>
    <cellStyle name="Notas 4 8 2 3" xfId="43551" xr:uid="{00000000-0005-0000-0000-00002EAA0000}"/>
    <cellStyle name="Notas 4 8 2 3 2" xfId="43552" xr:uid="{00000000-0005-0000-0000-00002FAA0000}"/>
    <cellStyle name="Notas 4 8 2 3 3" xfId="43553" xr:uid="{00000000-0005-0000-0000-000030AA0000}"/>
    <cellStyle name="Notas 4 8 2 3 4" xfId="43554" xr:uid="{00000000-0005-0000-0000-000031AA0000}"/>
    <cellStyle name="Notas 4 8 2 3 5" xfId="43555" xr:uid="{00000000-0005-0000-0000-000032AA0000}"/>
    <cellStyle name="Notas 4 8 2 3 6" xfId="43556" xr:uid="{00000000-0005-0000-0000-000033AA0000}"/>
    <cellStyle name="Notas 4 8 2 3 7" xfId="43557" xr:uid="{00000000-0005-0000-0000-000034AA0000}"/>
    <cellStyle name="Notas 4 8 2 4" xfId="43558" xr:uid="{00000000-0005-0000-0000-000035AA0000}"/>
    <cellStyle name="Notas 4 8 2 4 2" xfId="43559" xr:uid="{00000000-0005-0000-0000-000036AA0000}"/>
    <cellStyle name="Notas 4 8 2 4 3" xfId="43560" xr:uid="{00000000-0005-0000-0000-000037AA0000}"/>
    <cellStyle name="Notas 4 8 2 4 4" xfId="43561" xr:uid="{00000000-0005-0000-0000-000038AA0000}"/>
    <cellStyle name="Notas 4 8 2 4 5" xfId="43562" xr:uid="{00000000-0005-0000-0000-000039AA0000}"/>
    <cellStyle name="Notas 4 8 2 4 6" xfId="43563" xr:uid="{00000000-0005-0000-0000-00003AAA0000}"/>
    <cellStyle name="Notas 4 8 2 4 7" xfId="43564" xr:uid="{00000000-0005-0000-0000-00003BAA0000}"/>
    <cellStyle name="Notas 4 8 2 5" xfId="43565" xr:uid="{00000000-0005-0000-0000-00003CAA0000}"/>
    <cellStyle name="Notas 4 8 2 5 2" xfId="43566" xr:uid="{00000000-0005-0000-0000-00003DAA0000}"/>
    <cellStyle name="Notas 4 8 2 5 3" xfId="43567" xr:uid="{00000000-0005-0000-0000-00003EAA0000}"/>
    <cellStyle name="Notas 4 8 2 5 4" xfId="43568" xr:uid="{00000000-0005-0000-0000-00003FAA0000}"/>
    <cellStyle name="Notas 4 8 2 5 5" xfId="43569" xr:uid="{00000000-0005-0000-0000-000040AA0000}"/>
    <cellStyle name="Notas 4 8 2 5 6" xfId="43570" xr:uid="{00000000-0005-0000-0000-000041AA0000}"/>
    <cellStyle name="Notas 4 8 2 5 7" xfId="43571" xr:uid="{00000000-0005-0000-0000-000042AA0000}"/>
    <cellStyle name="Notas 4 8 2 6" xfId="43572" xr:uid="{00000000-0005-0000-0000-000043AA0000}"/>
    <cellStyle name="Notas 4 8 2 6 2" xfId="43573" xr:uid="{00000000-0005-0000-0000-000044AA0000}"/>
    <cellStyle name="Notas 4 8 2 6 3" xfId="43574" xr:uid="{00000000-0005-0000-0000-000045AA0000}"/>
    <cellStyle name="Notas 4 8 2 6 4" xfId="43575" xr:uid="{00000000-0005-0000-0000-000046AA0000}"/>
    <cellStyle name="Notas 4 8 2 6 5" xfId="43576" xr:uid="{00000000-0005-0000-0000-000047AA0000}"/>
    <cellStyle name="Notas 4 8 2 6 6" xfId="43577" xr:uid="{00000000-0005-0000-0000-000048AA0000}"/>
    <cellStyle name="Notas 4 8 2 6 7" xfId="43578" xr:uid="{00000000-0005-0000-0000-000049AA0000}"/>
    <cellStyle name="Notas 4 8 2 7" xfId="43579" xr:uid="{00000000-0005-0000-0000-00004AAA0000}"/>
    <cellStyle name="Notas 4 8 2 7 2" xfId="43580" xr:uid="{00000000-0005-0000-0000-00004BAA0000}"/>
    <cellStyle name="Notas 4 8 2 7 3" xfId="43581" xr:uid="{00000000-0005-0000-0000-00004CAA0000}"/>
    <cellStyle name="Notas 4 8 2 7 4" xfId="43582" xr:uid="{00000000-0005-0000-0000-00004DAA0000}"/>
    <cellStyle name="Notas 4 8 2 7 5" xfId="43583" xr:uid="{00000000-0005-0000-0000-00004EAA0000}"/>
    <cellStyle name="Notas 4 8 2 7 6" xfId="43584" xr:uid="{00000000-0005-0000-0000-00004FAA0000}"/>
    <cellStyle name="Notas 4 8 2 8" xfId="43585" xr:uid="{00000000-0005-0000-0000-000050AA0000}"/>
    <cellStyle name="Notas 4 8 2 8 2" xfId="43586" xr:uid="{00000000-0005-0000-0000-000051AA0000}"/>
    <cellStyle name="Notas 4 8 2 8 3" xfId="43587" xr:uid="{00000000-0005-0000-0000-000052AA0000}"/>
    <cellStyle name="Notas 4 8 2 8 4" xfId="43588" xr:uid="{00000000-0005-0000-0000-000053AA0000}"/>
    <cellStyle name="Notas 4 8 2 8 5" xfId="43589" xr:uid="{00000000-0005-0000-0000-000054AA0000}"/>
    <cellStyle name="Notas 4 8 2 8 6" xfId="43590" xr:uid="{00000000-0005-0000-0000-000055AA0000}"/>
    <cellStyle name="Notas 4 8 2 9" xfId="43591" xr:uid="{00000000-0005-0000-0000-000056AA0000}"/>
    <cellStyle name="Notas 4 8 3" xfId="43592" xr:uid="{00000000-0005-0000-0000-000057AA0000}"/>
    <cellStyle name="Notas 4 8 3 2" xfId="43593" xr:uid="{00000000-0005-0000-0000-000058AA0000}"/>
    <cellStyle name="Notas 4 8 3 2 2" xfId="43594" xr:uid="{00000000-0005-0000-0000-000059AA0000}"/>
    <cellStyle name="Notas 4 8 3 3" xfId="43595" xr:uid="{00000000-0005-0000-0000-00005AAA0000}"/>
    <cellStyle name="Notas 4 8 3 3 2" xfId="43596" xr:uid="{00000000-0005-0000-0000-00005BAA0000}"/>
    <cellStyle name="Notas 4 8 3 4" xfId="43597" xr:uid="{00000000-0005-0000-0000-00005CAA0000}"/>
    <cellStyle name="Notas 4 8 3 5" xfId="43598" xr:uid="{00000000-0005-0000-0000-00005DAA0000}"/>
    <cellStyle name="Notas 4 8 3 6" xfId="43599" xr:uid="{00000000-0005-0000-0000-00005EAA0000}"/>
    <cellStyle name="Notas 4 8 3 7" xfId="43600" xr:uid="{00000000-0005-0000-0000-00005FAA0000}"/>
    <cellStyle name="Notas 4 8 4" xfId="43601" xr:uid="{00000000-0005-0000-0000-000060AA0000}"/>
    <cellStyle name="Notas 4 8 4 2" xfId="43602" xr:uid="{00000000-0005-0000-0000-000061AA0000}"/>
    <cellStyle name="Notas 4 8 4 2 2" xfId="43603" xr:uid="{00000000-0005-0000-0000-000062AA0000}"/>
    <cellStyle name="Notas 4 8 4 3" xfId="43604" xr:uid="{00000000-0005-0000-0000-000063AA0000}"/>
    <cellStyle name="Notas 4 8 4 4" xfId="43605" xr:uid="{00000000-0005-0000-0000-000064AA0000}"/>
    <cellStyle name="Notas 4 8 4 5" xfId="43606" xr:uid="{00000000-0005-0000-0000-000065AA0000}"/>
    <cellStyle name="Notas 4 8 4 6" xfId="43607" xr:uid="{00000000-0005-0000-0000-000066AA0000}"/>
    <cellStyle name="Notas 4 8 4 7" xfId="43608" xr:uid="{00000000-0005-0000-0000-000067AA0000}"/>
    <cellStyle name="Notas 4 8 5" xfId="43609" xr:uid="{00000000-0005-0000-0000-000068AA0000}"/>
    <cellStyle name="Notas 4 8 5 2" xfId="43610" xr:uid="{00000000-0005-0000-0000-000069AA0000}"/>
    <cellStyle name="Notas 4 8 5 3" xfId="43611" xr:uid="{00000000-0005-0000-0000-00006AAA0000}"/>
    <cellStyle name="Notas 4 8 5 4" xfId="43612" xr:uid="{00000000-0005-0000-0000-00006BAA0000}"/>
    <cellStyle name="Notas 4 8 5 5" xfId="43613" xr:uid="{00000000-0005-0000-0000-00006CAA0000}"/>
    <cellStyle name="Notas 4 8 5 6" xfId="43614" xr:uid="{00000000-0005-0000-0000-00006DAA0000}"/>
    <cellStyle name="Notas 4 8 5 7" xfId="43615" xr:uid="{00000000-0005-0000-0000-00006EAA0000}"/>
    <cellStyle name="Notas 4 8 6" xfId="43616" xr:uid="{00000000-0005-0000-0000-00006FAA0000}"/>
    <cellStyle name="Notas 4 8 6 2" xfId="43617" xr:uid="{00000000-0005-0000-0000-000070AA0000}"/>
    <cellStyle name="Notas 4 8 6 3" xfId="43618" xr:uid="{00000000-0005-0000-0000-000071AA0000}"/>
    <cellStyle name="Notas 4 8 6 4" xfId="43619" xr:uid="{00000000-0005-0000-0000-000072AA0000}"/>
    <cellStyle name="Notas 4 8 6 5" xfId="43620" xr:uid="{00000000-0005-0000-0000-000073AA0000}"/>
    <cellStyle name="Notas 4 8 6 6" xfId="43621" xr:uid="{00000000-0005-0000-0000-000074AA0000}"/>
    <cellStyle name="Notas 4 8 7" xfId="43622" xr:uid="{00000000-0005-0000-0000-000075AA0000}"/>
    <cellStyle name="Notas 4 8 7 2" xfId="43623" xr:uid="{00000000-0005-0000-0000-000076AA0000}"/>
    <cellStyle name="Notas 4 8 7 3" xfId="43624" xr:uid="{00000000-0005-0000-0000-000077AA0000}"/>
    <cellStyle name="Notas 4 8 7 4" xfId="43625" xr:uid="{00000000-0005-0000-0000-000078AA0000}"/>
    <cellStyle name="Notas 4 8 7 5" xfId="43626" xr:uid="{00000000-0005-0000-0000-000079AA0000}"/>
    <cellStyle name="Notas 4 8 7 6" xfId="43627" xr:uid="{00000000-0005-0000-0000-00007AAA0000}"/>
    <cellStyle name="Notas 4 8 8" xfId="43628" xr:uid="{00000000-0005-0000-0000-00007BAA0000}"/>
    <cellStyle name="Notas 4 8 8 2" xfId="43629" xr:uid="{00000000-0005-0000-0000-00007CAA0000}"/>
    <cellStyle name="Notas 4 8 8 3" xfId="43630" xr:uid="{00000000-0005-0000-0000-00007DAA0000}"/>
    <cellStyle name="Notas 4 8 8 4" xfId="43631" xr:uid="{00000000-0005-0000-0000-00007EAA0000}"/>
    <cellStyle name="Notas 4 8 8 5" xfId="43632" xr:uid="{00000000-0005-0000-0000-00007FAA0000}"/>
    <cellStyle name="Notas 4 8 8 6" xfId="43633" xr:uid="{00000000-0005-0000-0000-000080AA0000}"/>
    <cellStyle name="Notas 4 8 9" xfId="43634" xr:uid="{00000000-0005-0000-0000-000081AA0000}"/>
    <cellStyle name="Notas 4 8 9 2" xfId="43635" xr:uid="{00000000-0005-0000-0000-000082AA0000}"/>
    <cellStyle name="Notas 4 8 9 3" xfId="43636" xr:uid="{00000000-0005-0000-0000-000083AA0000}"/>
    <cellStyle name="Notas 4 8 9 4" xfId="43637" xr:uid="{00000000-0005-0000-0000-000084AA0000}"/>
    <cellStyle name="Notas 4 8 9 5" xfId="43638" xr:uid="{00000000-0005-0000-0000-000085AA0000}"/>
    <cellStyle name="Notas 4 8 9 6" xfId="43639" xr:uid="{00000000-0005-0000-0000-000086AA0000}"/>
    <cellStyle name="Notas 4 9" xfId="43640" xr:uid="{00000000-0005-0000-0000-000087AA0000}"/>
    <cellStyle name="Notas 4 9 10" xfId="43641" xr:uid="{00000000-0005-0000-0000-000088AA0000}"/>
    <cellStyle name="Notas 4 9 11" xfId="43642" xr:uid="{00000000-0005-0000-0000-000089AA0000}"/>
    <cellStyle name="Notas 4 9 12" xfId="43643" xr:uid="{00000000-0005-0000-0000-00008AAA0000}"/>
    <cellStyle name="Notas 4 9 13" xfId="43644" xr:uid="{00000000-0005-0000-0000-00008BAA0000}"/>
    <cellStyle name="Notas 4 9 14" xfId="43645" xr:uid="{00000000-0005-0000-0000-00008CAA0000}"/>
    <cellStyle name="Notas 4 9 2" xfId="43646" xr:uid="{00000000-0005-0000-0000-00008DAA0000}"/>
    <cellStyle name="Notas 4 9 2 2" xfId="43647" xr:uid="{00000000-0005-0000-0000-00008EAA0000}"/>
    <cellStyle name="Notas 4 9 2 2 2" xfId="43648" xr:uid="{00000000-0005-0000-0000-00008FAA0000}"/>
    <cellStyle name="Notas 4 9 2 2 3" xfId="43649" xr:uid="{00000000-0005-0000-0000-000090AA0000}"/>
    <cellStyle name="Notas 4 9 2 3" xfId="43650" xr:uid="{00000000-0005-0000-0000-000091AA0000}"/>
    <cellStyle name="Notas 4 9 2 3 2" xfId="43651" xr:uid="{00000000-0005-0000-0000-000092AA0000}"/>
    <cellStyle name="Notas 4 9 2 4" xfId="43652" xr:uid="{00000000-0005-0000-0000-000093AA0000}"/>
    <cellStyle name="Notas 4 9 2 4 2" xfId="43653" xr:uid="{00000000-0005-0000-0000-000094AA0000}"/>
    <cellStyle name="Notas 4 9 2 5" xfId="43654" xr:uid="{00000000-0005-0000-0000-000095AA0000}"/>
    <cellStyle name="Notas 4 9 2 5 2" xfId="43655" xr:uid="{00000000-0005-0000-0000-000096AA0000}"/>
    <cellStyle name="Notas 4 9 2 6" xfId="43656" xr:uid="{00000000-0005-0000-0000-000097AA0000}"/>
    <cellStyle name="Notas 4 9 2 6 2" xfId="43657" xr:uid="{00000000-0005-0000-0000-000098AA0000}"/>
    <cellStyle name="Notas 4 9 2 7" xfId="43658" xr:uid="{00000000-0005-0000-0000-000099AA0000}"/>
    <cellStyle name="Notas 4 9 3" xfId="43659" xr:uid="{00000000-0005-0000-0000-00009AAA0000}"/>
    <cellStyle name="Notas 4 9 3 2" xfId="43660" xr:uid="{00000000-0005-0000-0000-00009BAA0000}"/>
    <cellStyle name="Notas 4 9 3 2 2" xfId="43661" xr:uid="{00000000-0005-0000-0000-00009CAA0000}"/>
    <cellStyle name="Notas 4 9 3 3" xfId="43662" xr:uid="{00000000-0005-0000-0000-00009DAA0000}"/>
    <cellStyle name="Notas 4 9 3 3 2" xfId="43663" xr:uid="{00000000-0005-0000-0000-00009EAA0000}"/>
    <cellStyle name="Notas 4 9 3 4" xfId="43664" xr:uid="{00000000-0005-0000-0000-00009FAA0000}"/>
    <cellStyle name="Notas 4 9 3 5" xfId="43665" xr:uid="{00000000-0005-0000-0000-0000A0AA0000}"/>
    <cellStyle name="Notas 4 9 3 6" xfId="43666" xr:uid="{00000000-0005-0000-0000-0000A1AA0000}"/>
    <cellStyle name="Notas 4 9 3 7" xfId="43667" xr:uid="{00000000-0005-0000-0000-0000A2AA0000}"/>
    <cellStyle name="Notas 4 9 4" xfId="43668" xr:uid="{00000000-0005-0000-0000-0000A3AA0000}"/>
    <cellStyle name="Notas 4 9 4 2" xfId="43669" xr:uid="{00000000-0005-0000-0000-0000A4AA0000}"/>
    <cellStyle name="Notas 4 9 4 2 2" xfId="43670" xr:uid="{00000000-0005-0000-0000-0000A5AA0000}"/>
    <cellStyle name="Notas 4 9 4 3" xfId="43671" xr:uid="{00000000-0005-0000-0000-0000A6AA0000}"/>
    <cellStyle name="Notas 4 9 4 3 2" xfId="43672" xr:uid="{00000000-0005-0000-0000-0000A7AA0000}"/>
    <cellStyle name="Notas 4 9 4 4" xfId="43673" xr:uid="{00000000-0005-0000-0000-0000A8AA0000}"/>
    <cellStyle name="Notas 4 9 4 5" xfId="43674" xr:uid="{00000000-0005-0000-0000-0000A9AA0000}"/>
    <cellStyle name="Notas 4 9 4 6" xfId="43675" xr:uid="{00000000-0005-0000-0000-0000AAAA0000}"/>
    <cellStyle name="Notas 4 9 4 7" xfId="43676" xr:uid="{00000000-0005-0000-0000-0000ABAA0000}"/>
    <cellStyle name="Notas 4 9 5" xfId="43677" xr:uid="{00000000-0005-0000-0000-0000ACAA0000}"/>
    <cellStyle name="Notas 4 9 5 2" xfId="43678" xr:uid="{00000000-0005-0000-0000-0000ADAA0000}"/>
    <cellStyle name="Notas 4 9 5 3" xfId="43679" xr:uid="{00000000-0005-0000-0000-0000AEAA0000}"/>
    <cellStyle name="Notas 4 9 5 4" xfId="43680" xr:uid="{00000000-0005-0000-0000-0000AFAA0000}"/>
    <cellStyle name="Notas 4 9 5 5" xfId="43681" xr:uid="{00000000-0005-0000-0000-0000B0AA0000}"/>
    <cellStyle name="Notas 4 9 5 6" xfId="43682" xr:uid="{00000000-0005-0000-0000-0000B1AA0000}"/>
    <cellStyle name="Notas 4 9 5 7" xfId="43683" xr:uid="{00000000-0005-0000-0000-0000B2AA0000}"/>
    <cellStyle name="Notas 4 9 6" xfId="43684" xr:uid="{00000000-0005-0000-0000-0000B3AA0000}"/>
    <cellStyle name="Notas 4 9 6 2" xfId="43685" xr:uid="{00000000-0005-0000-0000-0000B4AA0000}"/>
    <cellStyle name="Notas 4 9 6 3" xfId="43686" xr:uid="{00000000-0005-0000-0000-0000B5AA0000}"/>
    <cellStyle name="Notas 4 9 6 4" xfId="43687" xr:uid="{00000000-0005-0000-0000-0000B6AA0000}"/>
    <cellStyle name="Notas 4 9 6 5" xfId="43688" xr:uid="{00000000-0005-0000-0000-0000B7AA0000}"/>
    <cellStyle name="Notas 4 9 6 6" xfId="43689" xr:uid="{00000000-0005-0000-0000-0000B8AA0000}"/>
    <cellStyle name="Notas 4 9 7" xfId="43690" xr:uid="{00000000-0005-0000-0000-0000B9AA0000}"/>
    <cellStyle name="Notas 4 9 7 2" xfId="43691" xr:uid="{00000000-0005-0000-0000-0000BAAA0000}"/>
    <cellStyle name="Notas 4 9 7 3" xfId="43692" xr:uid="{00000000-0005-0000-0000-0000BBAA0000}"/>
    <cellStyle name="Notas 4 9 7 4" xfId="43693" xr:uid="{00000000-0005-0000-0000-0000BCAA0000}"/>
    <cellStyle name="Notas 4 9 7 5" xfId="43694" xr:uid="{00000000-0005-0000-0000-0000BDAA0000}"/>
    <cellStyle name="Notas 4 9 7 6" xfId="43695" xr:uid="{00000000-0005-0000-0000-0000BEAA0000}"/>
    <cellStyle name="Notas 4 9 8" xfId="43696" xr:uid="{00000000-0005-0000-0000-0000BFAA0000}"/>
    <cellStyle name="Notas 4 9 8 2" xfId="43697" xr:uid="{00000000-0005-0000-0000-0000C0AA0000}"/>
    <cellStyle name="Notas 4 9 8 3" xfId="43698" xr:uid="{00000000-0005-0000-0000-0000C1AA0000}"/>
    <cellStyle name="Notas 4 9 8 4" xfId="43699" xr:uid="{00000000-0005-0000-0000-0000C2AA0000}"/>
    <cellStyle name="Notas 4 9 8 5" xfId="43700" xr:uid="{00000000-0005-0000-0000-0000C3AA0000}"/>
    <cellStyle name="Notas 4 9 8 6" xfId="43701" xr:uid="{00000000-0005-0000-0000-0000C4AA0000}"/>
    <cellStyle name="Notas 4 9 9" xfId="43702" xr:uid="{00000000-0005-0000-0000-0000C5AA0000}"/>
    <cellStyle name="Notas 4_TRANSF BANCARIAS  SEPT 2009" xfId="43703" xr:uid="{00000000-0005-0000-0000-0000C6AA0000}"/>
    <cellStyle name="Notas 40" xfId="43704" xr:uid="{00000000-0005-0000-0000-0000C7AA0000}"/>
    <cellStyle name="Notas 40 2" xfId="43705" xr:uid="{00000000-0005-0000-0000-0000C8AA0000}"/>
    <cellStyle name="Notas 40 2 2" xfId="43706" xr:uid="{00000000-0005-0000-0000-0000C9AA0000}"/>
    <cellStyle name="Notas 40 2 2 2" xfId="43707" xr:uid="{00000000-0005-0000-0000-0000CAAA0000}"/>
    <cellStyle name="Notas 40 2 3" xfId="43708" xr:uid="{00000000-0005-0000-0000-0000CBAA0000}"/>
    <cellStyle name="Notas 40 2 4" xfId="43709" xr:uid="{00000000-0005-0000-0000-0000CCAA0000}"/>
    <cellStyle name="Notas 40 2 5" xfId="43710" xr:uid="{00000000-0005-0000-0000-0000CDAA0000}"/>
    <cellStyle name="Notas 40 2 6" xfId="43711" xr:uid="{00000000-0005-0000-0000-0000CEAA0000}"/>
    <cellStyle name="Notas 40 3" xfId="43712" xr:uid="{00000000-0005-0000-0000-0000CFAA0000}"/>
    <cellStyle name="Notas 40 3 2" xfId="43713" xr:uid="{00000000-0005-0000-0000-0000D0AA0000}"/>
    <cellStyle name="Notas 40 4" xfId="43714" xr:uid="{00000000-0005-0000-0000-0000D1AA0000}"/>
    <cellStyle name="Notas 40 4 2" xfId="43715" xr:uid="{00000000-0005-0000-0000-0000D2AA0000}"/>
    <cellStyle name="Notas 40 5" xfId="43716" xr:uid="{00000000-0005-0000-0000-0000D3AA0000}"/>
    <cellStyle name="Notas 41" xfId="43717" xr:uid="{00000000-0005-0000-0000-0000D4AA0000}"/>
    <cellStyle name="Notas 41 2" xfId="43718" xr:uid="{00000000-0005-0000-0000-0000D5AA0000}"/>
    <cellStyle name="Notas 41 2 2" xfId="43719" xr:uid="{00000000-0005-0000-0000-0000D6AA0000}"/>
    <cellStyle name="Notas 41 2 2 2" xfId="43720" xr:uid="{00000000-0005-0000-0000-0000D7AA0000}"/>
    <cellStyle name="Notas 41 2 3" xfId="43721" xr:uid="{00000000-0005-0000-0000-0000D8AA0000}"/>
    <cellStyle name="Notas 41 2 4" xfId="43722" xr:uid="{00000000-0005-0000-0000-0000D9AA0000}"/>
    <cellStyle name="Notas 41 2 5" xfId="43723" xr:uid="{00000000-0005-0000-0000-0000DAAA0000}"/>
    <cellStyle name="Notas 41 2 6" xfId="43724" xr:uid="{00000000-0005-0000-0000-0000DBAA0000}"/>
    <cellStyle name="Notas 41 3" xfId="43725" xr:uid="{00000000-0005-0000-0000-0000DCAA0000}"/>
    <cellStyle name="Notas 41 3 2" xfId="43726" xr:uid="{00000000-0005-0000-0000-0000DDAA0000}"/>
    <cellStyle name="Notas 41 4" xfId="43727" xr:uid="{00000000-0005-0000-0000-0000DEAA0000}"/>
    <cellStyle name="Notas 41 4 2" xfId="43728" xr:uid="{00000000-0005-0000-0000-0000DFAA0000}"/>
    <cellStyle name="Notas 41 5" xfId="43729" xr:uid="{00000000-0005-0000-0000-0000E0AA0000}"/>
    <cellStyle name="Notas 42" xfId="43730" xr:uid="{00000000-0005-0000-0000-0000E1AA0000}"/>
    <cellStyle name="Notas 42 2" xfId="43731" xr:uid="{00000000-0005-0000-0000-0000E2AA0000}"/>
    <cellStyle name="Notas 42 2 2" xfId="43732" xr:uid="{00000000-0005-0000-0000-0000E3AA0000}"/>
    <cellStyle name="Notas 42 2 2 2" xfId="43733" xr:uid="{00000000-0005-0000-0000-0000E4AA0000}"/>
    <cellStyle name="Notas 42 2 3" xfId="43734" xr:uid="{00000000-0005-0000-0000-0000E5AA0000}"/>
    <cellStyle name="Notas 42 2 4" xfId="43735" xr:uid="{00000000-0005-0000-0000-0000E6AA0000}"/>
    <cellStyle name="Notas 42 2 5" xfId="43736" xr:uid="{00000000-0005-0000-0000-0000E7AA0000}"/>
    <cellStyle name="Notas 42 2 6" xfId="43737" xr:uid="{00000000-0005-0000-0000-0000E8AA0000}"/>
    <cellStyle name="Notas 42 3" xfId="43738" xr:uid="{00000000-0005-0000-0000-0000E9AA0000}"/>
    <cellStyle name="Notas 42 3 2" xfId="43739" xr:uid="{00000000-0005-0000-0000-0000EAAA0000}"/>
    <cellStyle name="Notas 42 4" xfId="43740" xr:uid="{00000000-0005-0000-0000-0000EBAA0000}"/>
    <cellStyle name="Notas 42 4 2" xfId="43741" xr:uid="{00000000-0005-0000-0000-0000ECAA0000}"/>
    <cellStyle name="Notas 42 5" xfId="43742" xr:uid="{00000000-0005-0000-0000-0000EDAA0000}"/>
    <cellStyle name="Notas 43" xfId="43743" xr:uid="{00000000-0005-0000-0000-0000EEAA0000}"/>
    <cellStyle name="Notas 43 2" xfId="43744" xr:uid="{00000000-0005-0000-0000-0000EFAA0000}"/>
    <cellStyle name="Notas 43 2 2" xfId="43745" xr:uid="{00000000-0005-0000-0000-0000F0AA0000}"/>
    <cellStyle name="Notas 43 2 2 2" xfId="43746" xr:uid="{00000000-0005-0000-0000-0000F1AA0000}"/>
    <cellStyle name="Notas 43 2 3" xfId="43747" xr:uid="{00000000-0005-0000-0000-0000F2AA0000}"/>
    <cellStyle name="Notas 43 2 4" xfId="43748" xr:uid="{00000000-0005-0000-0000-0000F3AA0000}"/>
    <cellStyle name="Notas 43 2 5" xfId="43749" xr:uid="{00000000-0005-0000-0000-0000F4AA0000}"/>
    <cellStyle name="Notas 43 2 6" xfId="43750" xr:uid="{00000000-0005-0000-0000-0000F5AA0000}"/>
    <cellStyle name="Notas 43 3" xfId="43751" xr:uid="{00000000-0005-0000-0000-0000F6AA0000}"/>
    <cellStyle name="Notas 43 3 2" xfId="43752" xr:uid="{00000000-0005-0000-0000-0000F7AA0000}"/>
    <cellStyle name="Notas 43 4" xfId="43753" xr:uid="{00000000-0005-0000-0000-0000F8AA0000}"/>
    <cellStyle name="Notas 43 4 2" xfId="43754" xr:uid="{00000000-0005-0000-0000-0000F9AA0000}"/>
    <cellStyle name="Notas 43 5" xfId="43755" xr:uid="{00000000-0005-0000-0000-0000FAAA0000}"/>
    <cellStyle name="Notas 44" xfId="43756" xr:uid="{00000000-0005-0000-0000-0000FBAA0000}"/>
    <cellStyle name="Notas 44 2" xfId="43757" xr:uid="{00000000-0005-0000-0000-0000FCAA0000}"/>
    <cellStyle name="Notas 44 2 2" xfId="43758" xr:uid="{00000000-0005-0000-0000-0000FDAA0000}"/>
    <cellStyle name="Notas 44 2 2 2" xfId="43759" xr:uid="{00000000-0005-0000-0000-0000FEAA0000}"/>
    <cellStyle name="Notas 44 2 3" xfId="43760" xr:uid="{00000000-0005-0000-0000-0000FFAA0000}"/>
    <cellStyle name="Notas 44 2 4" xfId="43761" xr:uid="{00000000-0005-0000-0000-000000AB0000}"/>
    <cellStyle name="Notas 44 2 5" xfId="43762" xr:uid="{00000000-0005-0000-0000-000001AB0000}"/>
    <cellStyle name="Notas 44 2 6" xfId="43763" xr:uid="{00000000-0005-0000-0000-000002AB0000}"/>
    <cellStyle name="Notas 44 3" xfId="43764" xr:uid="{00000000-0005-0000-0000-000003AB0000}"/>
    <cellStyle name="Notas 44 3 2" xfId="43765" xr:uid="{00000000-0005-0000-0000-000004AB0000}"/>
    <cellStyle name="Notas 44 4" xfId="43766" xr:uid="{00000000-0005-0000-0000-000005AB0000}"/>
    <cellStyle name="Notas 44 4 2" xfId="43767" xr:uid="{00000000-0005-0000-0000-000006AB0000}"/>
    <cellStyle name="Notas 44 5" xfId="43768" xr:uid="{00000000-0005-0000-0000-000007AB0000}"/>
    <cellStyle name="Notas 45" xfId="43769" xr:uid="{00000000-0005-0000-0000-000008AB0000}"/>
    <cellStyle name="Notas 45 2" xfId="43770" xr:uid="{00000000-0005-0000-0000-000009AB0000}"/>
    <cellStyle name="Notas 45 2 2" xfId="43771" xr:uid="{00000000-0005-0000-0000-00000AAB0000}"/>
    <cellStyle name="Notas 45 2 2 2" xfId="43772" xr:uid="{00000000-0005-0000-0000-00000BAB0000}"/>
    <cellStyle name="Notas 45 2 3" xfId="43773" xr:uid="{00000000-0005-0000-0000-00000CAB0000}"/>
    <cellStyle name="Notas 45 2 4" xfId="43774" xr:uid="{00000000-0005-0000-0000-00000DAB0000}"/>
    <cellStyle name="Notas 45 2 5" xfId="43775" xr:uid="{00000000-0005-0000-0000-00000EAB0000}"/>
    <cellStyle name="Notas 45 2 6" xfId="43776" xr:uid="{00000000-0005-0000-0000-00000FAB0000}"/>
    <cellStyle name="Notas 45 3" xfId="43777" xr:uid="{00000000-0005-0000-0000-000010AB0000}"/>
    <cellStyle name="Notas 45 3 2" xfId="43778" xr:uid="{00000000-0005-0000-0000-000011AB0000}"/>
    <cellStyle name="Notas 45 4" xfId="43779" xr:uid="{00000000-0005-0000-0000-000012AB0000}"/>
    <cellStyle name="Notas 45 4 2" xfId="43780" xr:uid="{00000000-0005-0000-0000-000013AB0000}"/>
    <cellStyle name="Notas 45 5" xfId="43781" xr:uid="{00000000-0005-0000-0000-000014AB0000}"/>
    <cellStyle name="Notas 46" xfId="43782" xr:uid="{00000000-0005-0000-0000-000015AB0000}"/>
    <cellStyle name="Notas 46 2" xfId="43783" xr:uid="{00000000-0005-0000-0000-000016AB0000}"/>
    <cellStyle name="Notas 46 2 2" xfId="43784" xr:uid="{00000000-0005-0000-0000-000017AB0000}"/>
    <cellStyle name="Notas 46 2 2 2" xfId="43785" xr:uid="{00000000-0005-0000-0000-000018AB0000}"/>
    <cellStyle name="Notas 46 2 3" xfId="43786" xr:uid="{00000000-0005-0000-0000-000019AB0000}"/>
    <cellStyle name="Notas 46 2 4" xfId="43787" xr:uid="{00000000-0005-0000-0000-00001AAB0000}"/>
    <cellStyle name="Notas 46 2 5" xfId="43788" xr:uid="{00000000-0005-0000-0000-00001BAB0000}"/>
    <cellStyle name="Notas 46 2 6" xfId="43789" xr:uid="{00000000-0005-0000-0000-00001CAB0000}"/>
    <cellStyle name="Notas 46 3" xfId="43790" xr:uid="{00000000-0005-0000-0000-00001DAB0000}"/>
    <cellStyle name="Notas 46 3 2" xfId="43791" xr:uid="{00000000-0005-0000-0000-00001EAB0000}"/>
    <cellStyle name="Notas 46 4" xfId="43792" xr:uid="{00000000-0005-0000-0000-00001FAB0000}"/>
    <cellStyle name="Notas 46 4 2" xfId="43793" xr:uid="{00000000-0005-0000-0000-000020AB0000}"/>
    <cellStyle name="Notas 46 5" xfId="43794" xr:uid="{00000000-0005-0000-0000-000021AB0000}"/>
    <cellStyle name="Notas 47" xfId="43795" xr:uid="{00000000-0005-0000-0000-000022AB0000}"/>
    <cellStyle name="Notas 47 2" xfId="43796" xr:uid="{00000000-0005-0000-0000-000023AB0000}"/>
    <cellStyle name="Notas 47 2 2" xfId="43797" xr:uid="{00000000-0005-0000-0000-000024AB0000}"/>
    <cellStyle name="Notas 47 2 2 2" xfId="43798" xr:uid="{00000000-0005-0000-0000-000025AB0000}"/>
    <cellStyle name="Notas 47 2 3" xfId="43799" xr:uid="{00000000-0005-0000-0000-000026AB0000}"/>
    <cellStyle name="Notas 47 2 4" xfId="43800" xr:uid="{00000000-0005-0000-0000-000027AB0000}"/>
    <cellStyle name="Notas 47 2 5" xfId="43801" xr:uid="{00000000-0005-0000-0000-000028AB0000}"/>
    <cellStyle name="Notas 47 2 6" xfId="43802" xr:uid="{00000000-0005-0000-0000-000029AB0000}"/>
    <cellStyle name="Notas 47 3" xfId="43803" xr:uid="{00000000-0005-0000-0000-00002AAB0000}"/>
    <cellStyle name="Notas 47 3 2" xfId="43804" xr:uid="{00000000-0005-0000-0000-00002BAB0000}"/>
    <cellStyle name="Notas 47 4" xfId="43805" xr:uid="{00000000-0005-0000-0000-00002CAB0000}"/>
    <cellStyle name="Notas 47 4 2" xfId="43806" xr:uid="{00000000-0005-0000-0000-00002DAB0000}"/>
    <cellStyle name="Notas 47 5" xfId="43807" xr:uid="{00000000-0005-0000-0000-00002EAB0000}"/>
    <cellStyle name="Notas 48" xfId="43808" xr:uid="{00000000-0005-0000-0000-00002FAB0000}"/>
    <cellStyle name="Notas 48 2" xfId="43809" xr:uid="{00000000-0005-0000-0000-000030AB0000}"/>
    <cellStyle name="Notas 48 2 2" xfId="43810" xr:uid="{00000000-0005-0000-0000-000031AB0000}"/>
    <cellStyle name="Notas 48 2 2 2" xfId="43811" xr:uid="{00000000-0005-0000-0000-000032AB0000}"/>
    <cellStyle name="Notas 48 2 3" xfId="43812" xr:uid="{00000000-0005-0000-0000-000033AB0000}"/>
    <cellStyle name="Notas 48 2 4" xfId="43813" xr:uid="{00000000-0005-0000-0000-000034AB0000}"/>
    <cellStyle name="Notas 48 2 5" xfId="43814" xr:uid="{00000000-0005-0000-0000-000035AB0000}"/>
    <cellStyle name="Notas 48 2 6" xfId="43815" xr:uid="{00000000-0005-0000-0000-000036AB0000}"/>
    <cellStyle name="Notas 48 3" xfId="43816" xr:uid="{00000000-0005-0000-0000-000037AB0000}"/>
    <cellStyle name="Notas 48 3 2" xfId="43817" xr:uid="{00000000-0005-0000-0000-000038AB0000}"/>
    <cellStyle name="Notas 48 4" xfId="43818" xr:uid="{00000000-0005-0000-0000-000039AB0000}"/>
    <cellStyle name="Notas 48 4 2" xfId="43819" xr:uid="{00000000-0005-0000-0000-00003AAB0000}"/>
    <cellStyle name="Notas 48 5" xfId="43820" xr:uid="{00000000-0005-0000-0000-00003BAB0000}"/>
    <cellStyle name="Notas 49" xfId="43821" xr:uid="{00000000-0005-0000-0000-00003CAB0000}"/>
    <cellStyle name="Notas 49 2" xfId="43822" xr:uid="{00000000-0005-0000-0000-00003DAB0000}"/>
    <cellStyle name="Notas 49 2 2" xfId="43823" xr:uid="{00000000-0005-0000-0000-00003EAB0000}"/>
    <cellStyle name="Notas 49 2 2 2" xfId="43824" xr:uid="{00000000-0005-0000-0000-00003FAB0000}"/>
    <cellStyle name="Notas 49 2 3" xfId="43825" xr:uid="{00000000-0005-0000-0000-000040AB0000}"/>
    <cellStyle name="Notas 49 2 4" xfId="43826" xr:uid="{00000000-0005-0000-0000-000041AB0000}"/>
    <cellStyle name="Notas 49 2 5" xfId="43827" xr:uid="{00000000-0005-0000-0000-000042AB0000}"/>
    <cellStyle name="Notas 49 2 6" xfId="43828" xr:uid="{00000000-0005-0000-0000-000043AB0000}"/>
    <cellStyle name="Notas 49 3" xfId="43829" xr:uid="{00000000-0005-0000-0000-000044AB0000}"/>
    <cellStyle name="Notas 49 3 2" xfId="43830" xr:uid="{00000000-0005-0000-0000-000045AB0000}"/>
    <cellStyle name="Notas 49 4" xfId="43831" xr:uid="{00000000-0005-0000-0000-000046AB0000}"/>
    <cellStyle name="Notas 49 4 2" xfId="43832" xr:uid="{00000000-0005-0000-0000-000047AB0000}"/>
    <cellStyle name="Notas 49 5" xfId="43833" xr:uid="{00000000-0005-0000-0000-000048AB0000}"/>
    <cellStyle name="Notas 5" xfId="43834" xr:uid="{00000000-0005-0000-0000-000049AB0000}"/>
    <cellStyle name="Notas 5 10" xfId="43835" xr:uid="{00000000-0005-0000-0000-00004AAB0000}"/>
    <cellStyle name="Notas 5 10 2" xfId="43836" xr:uid="{00000000-0005-0000-0000-00004BAB0000}"/>
    <cellStyle name="Notas 5 10 2 2" xfId="43837" xr:uid="{00000000-0005-0000-0000-00004CAB0000}"/>
    <cellStyle name="Notas 5 10 2 2 2" xfId="43838" xr:uid="{00000000-0005-0000-0000-00004DAB0000}"/>
    <cellStyle name="Notas 5 10 2 3" xfId="43839" xr:uid="{00000000-0005-0000-0000-00004EAB0000}"/>
    <cellStyle name="Notas 5 10 2 4" xfId="43840" xr:uid="{00000000-0005-0000-0000-00004FAB0000}"/>
    <cellStyle name="Notas 5 10 2 5" xfId="43841" xr:uid="{00000000-0005-0000-0000-000050AB0000}"/>
    <cellStyle name="Notas 5 10 2 6" xfId="43842" xr:uid="{00000000-0005-0000-0000-000051AB0000}"/>
    <cellStyle name="Notas 5 10 2 7" xfId="43843" xr:uid="{00000000-0005-0000-0000-000052AB0000}"/>
    <cellStyle name="Notas 5 10 3" xfId="43844" xr:uid="{00000000-0005-0000-0000-000053AB0000}"/>
    <cellStyle name="Notas 5 10 3 2" xfId="43845" xr:uid="{00000000-0005-0000-0000-000054AB0000}"/>
    <cellStyle name="Notas 5 10 3 3" xfId="43846" xr:uid="{00000000-0005-0000-0000-000055AB0000}"/>
    <cellStyle name="Notas 5 10 4" xfId="43847" xr:uid="{00000000-0005-0000-0000-000056AB0000}"/>
    <cellStyle name="Notas 5 10 4 2" xfId="43848" xr:uid="{00000000-0005-0000-0000-000057AB0000}"/>
    <cellStyle name="Notas 5 10 4 3" xfId="43849" xr:uid="{00000000-0005-0000-0000-000058AB0000}"/>
    <cellStyle name="Notas 5 10 5" xfId="43850" xr:uid="{00000000-0005-0000-0000-000059AB0000}"/>
    <cellStyle name="Notas 5 10 5 2" xfId="43851" xr:uid="{00000000-0005-0000-0000-00005AAB0000}"/>
    <cellStyle name="Notas 5 10 6" xfId="43852" xr:uid="{00000000-0005-0000-0000-00005BAB0000}"/>
    <cellStyle name="Notas 5 10 7" xfId="43853" xr:uid="{00000000-0005-0000-0000-00005CAB0000}"/>
    <cellStyle name="Notas 5 11" xfId="43854" xr:uid="{00000000-0005-0000-0000-00005DAB0000}"/>
    <cellStyle name="Notas 5 11 2" xfId="43855" xr:uid="{00000000-0005-0000-0000-00005EAB0000}"/>
    <cellStyle name="Notas 5 11 2 2" xfId="43856" xr:uid="{00000000-0005-0000-0000-00005FAB0000}"/>
    <cellStyle name="Notas 5 11 2 2 2" xfId="43857" xr:uid="{00000000-0005-0000-0000-000060AB0000}"/>
    <cellStyle name="Notas 5 11 2 3" xfId="43858" xr:uid="{00000000-0005-0000-0000-000061AB0000}"/>
    <cellStyle name="Notas 5 11 2 4" xfId="43859" xr:uid="{00000000-0005-0000-0000-000062AB0000}"/>
    <cellStyle name="Notas 5 11 2 5" xfId="43860" xr:uid="{00000000-0005-0000-0000-000063AB0000}"/>
    <cellStyle name="Notas 5 11 2 6" xfId="43861" xr:uid="{00000000-0005-0000-0000-000064AB0000}"/>
    <cellStyle name="Notas 5 11 2 7" xfId="43862" xr:uid="{00000000-0005-0000-0000-000065AB0000}"/>
    <cellStyle name="Notas 5 11 3" xfId="43863" xr:uid="{00000000-0005-0000-0000-000066AB0000}"/>
    <cellStyle name="Notas 5 11 3 2" xfId="43864" xr:uid="{00000000-0005-0000-0000-000067AB0000}"/>
    <cellStyle name="Notas 5 11 3 3" xfId="43865" xr:uid="{00000000-0005-0000-0000-000068AB0000}"/>
    <cellStyle name="Notas 5 11 4" xfId="43866" xr:uid="{00000000-0005-0000-0000-000069AB0000}"/>
    <cellStyle name="Notas 5 11 4 2" xfId="43867" xr:uid="{00000000-0005-0000-0000-00006AAB0000}"/>
    <cellStyle name="Notas 5 11 4 3" xfId="43868" xr:uid="{00000000-0005-0000-0000-00006BAB0000}"/>
    <cellStyle name="Notas 5 11 5" xfId="43869" xr:uid="{00000000-0005-0000-0000-00006CAB0000}"/>
    <cellStyle name="Notas 5 11 5 2" xfId="43870" xr:uid="{00000000-0005-0000-0000-00006DAB0000}"/>
    <cellStyle name="Notas 5 11 6" xfId="43871" xr:uid="{00000000-0005-0000-0000-00006EAB0000}"/>
    <cellStyle name="Notas 5 11 7" xfId="43872" xr:uid="{00000000-0005-0000-0000-00006FAB0000}"/>
    <cellStyle name="Notas 5 12" xfId="43873" xr:uid="{00000000-0005-0000-0000-000070AB0000}"/>
    <cellStyle name="Notas 5 12 2" xfId="43874" xr:uid="{00000000-0005-0000-0000-000071AB0000}"/>
    <cellStyle name="Notas 5 12 2 2" xfId="43875" xr:uid="{00000000-0005-0000-0000-000072AB0000}"/>
    <cellStyle name="Notas 5 12 2 2 2" xfId="43876" xr:uid="{00000000-0005-0000-0000-000073AB0000}"/>
    <cellStyle name="Notas 5 12 2 3" xfId="43877" xr:uid="{00000000-0005-0000-0000-000074AB0000}"/>
    <cellStyle name="Notas 5 12 2 4" xfId="43878" xr:uid="{00000000-0005-0000-0000-000075AB0000}"/>
    <cellStyle name="Notas 5 12 2 5" xfId="43879" xr:uid="{00000000-0005-0000-0000-000076AB0000}"/>
    <cellStyle name="Notas 5 12 2 6" xfId="43880" xr:uid="{00000000-0005-0000-0000-000077AB0000}"/>
    <cellStyle name="Notas 5 12 2 7" xfId="43881" xr:uid="{00000000-0005-0000-0000-000078AB0000}"/>
    <cellStyle name="Notas 5 12 3" xfId="43882" xr:uid="{00000000-0005-0000-0000-000079AB0000}"/>
    <cellStyle name="Notas 5 12 3 2" xfId="43883" xr:uid="{00000000-0005-0000-0000-00007AAB0000}"/>
    <cellStyle name="Notas 5 12 3 3" xfId="43884" xr:uid="{00000000-0005-0000-0000-00007BAB0000}"/>
    <cellStyle name="Notas 5 12 4" xfId="43885" xr:uid="{00000000-0005-0000-0000-00007CAB0000}"/>
    <cellStyle name="Notas 5 12 4 2" xfId="43886" xr:uid="{00000000-0005-0000-0000-00007DAB0000}"/>
    <cellStyle name="Notas 5 12 4 3" xfId="43887" xr:uid="{00000000-0005-0000-0000-00007EAB0000}"/>
    <cellStyle name="Notas 5 12 5" xfId="43888" xr:uid="{00000000-0005-0000-0000-00007FAB0000}"/>
    <cellStyle name="Notas 5 12 5 2" xfId="43889" xr:uid="{00000000-0005-0000-0000-000080AB0000}"/>
    <cellStyle name="Notas 5 12 6" xfId="43890" xr:uid="{00000000-0005-0000-0000-000081AB0000}"/>
    <cellStyle name="Notas 5 12 7" xfId="43891" xr:uid="{00000000-0005-0000-0000-000082AB0000}"/>
    <cellStyle name="Notas 5 13" xfId="43892" xr:uid="{00000000-0005-0000-0000-000083AB0000}"/>
    <cellStyle name="Notas 5 13 2" xfId="43893" xr:uid="{00000000-0005-0000-0000-000084AB0000}"/>
    <cellStyle name="Notas 5 13 2 2" xfId="43894" xr:uid="{00000000-0005-0000-0000-000085AB0000}"/>
    <cellStyle name="Notas 5 13 2 2 2" xfId="43895" xr:uid="{00000000-0005-0000-0000-000086AB0000}"/>
    <cellStyle name="Notas 5 13 2 3" xfId="43896" xr:uid="{00000000-0005-0000-0000-000087AB0000}"/>
    <cellStyle name="Notas 5 13 2 4" xfId="43897" xr:uid="{00000000-0005-0000-0000-000088AB0000}"/>
    <cellStyle name="Notas 5 13 2 5" xfId="43898" xr:uid="{00000000-0005-0000-0000-000089AB0000}"/>
    <cellStyle name="Notas 5 13 2 6" xfId="43899" xr:uid="{00000000-0005-0000-0000-00008AAB0000}"/>
    <cellStyle name="Notas 5 13 2 7" xfId="43900" xr:uid="{00000000-0005-0000-0000-00008BAB0000}"/>
    <cellStyle name="Notas 5 13 3" xfId="43901" xr:uid="{00000000-0005-0000-0000-00008CAB0000}"/>
    <cellStyle name="Notas 5 13 3 2" xfId="43902" xr:uid="{00000000-0005-0000-0000-00008DAB0000}"/>
    <cellStyle name="Notas 5 13 3 3" xfId="43903" xr:uid="{00000000-0005-0000-0000-00008EAB0000}"/>
    <cellStyle name="Notas 5 13 4" xfId="43904" xr:uid="{00000000-0005-0000-0000-00008FAB0000}"/>
    <cellStyle name="Notas 5 13 4 2" xfId="43905" xr:uid="{00000000-0005-0000-0000-000090AB0000}"/>
    <cellStyle name="Notas 5 13 4 3" xfId="43906" xr:uid="{00000000-0005-0000-0000-000091AB0000}"/>
    <cellStyle name="Notas 5 13 5" xfId="43907" xr:uid="{00000000-0005-0000-0000-000092AB0000}"/>
    <cellStyle name="Notas 5 13 5 2" xfId="43908" xr:uid="{00000000-0005-0000-0000-000093AB0000}"/>
    <cellStyle name="Notas 5 13 6" xfId="43909" xr:uid="{00000000-0005-0000-0000-000094AB0000}"/>
    <cellStyle name="Notas 5 13 7" xfId="43910" xr:uid="{00000000-0005-0000-0000-000095AB0000}"/>
    <cellStyle name="Notas 5 14" xfId="43911" xr:uid="{00000000-0005-0000-0000-000096AB0000}"/>
    <cellStyle name="Notas 5 14 2" xfId="43912" xr:uid="{00000000-0005-0000-0000-000097AB0000}"/>
    <cellStyle name="Notas 5 14 2 2" xfId="43913" xr:uid="{00000000-0005-0000-0000-000098AB0000}"/>
    <cellStyle name="Notas 5 14 2 2 2" xfId="43914" xr:uid="{00000000-0005-0000-0000-000099AB0000}"/>
    <cellStyle name="Notas 5 14 2 3" xfId="43915" xr:uid="{00000000-0005-0000-0000-00009AAB0000}"/>
    <cellStyle name="Notas 5 14 2 4" xfId="43916" xr:uid="{00000000-0005-0000-0000-00009BAB0000}"/>
    <cellStyle name="Notas 5 14 2 5" xfId="43917" xr:uid="{00000000-0005-0000-0000-00009CAB0000}"/>
    <cellStyle name="Notas 5 14 2 6" xfId="43918" xr:uid="{00000000-0005-0000-0000-00009DAB0000}"/>
    <cellStyle name="Notas 5 14 2 7" xfId="43919" xr:uid="{00000000-0005-0000-0000-00009EAB0000}"/>
    <cellStyle name="Notas 5 14 3" xfId="43920" xr:uid="{00000000-0005-0000-0000-00009FAB0000}"/>
    <cellStyle name="Notas 5 14 3 2" xfId="43921" xr:uid="{00000000-0005-0000-0000-0000A0AB0000}"/>
    <cellStyle name="Notas 5 14 3 3" xfId="43922" xr:uid="{00000000-0005-0000-0000-0000A1AB0000}"/>
    <cellStyle name="Notas 5 14 4" xfId="43923" xr:uid="{00000000-0005-0000-0000-0000A2AB0000}"/>
    <cellStyle name="Notas 5 14 4 2" xfId="43924" xr:uid="{00000000-0005-0000-0000-0000A3AB0000}"/>
    <cellStyle name="Notas 5 14 4 3" xfId="43925" xr:uid="{00000000-0005-0000-0000-0000A4AB0000}"/>
    <cellStyle name="Notas 5 14 5" xfId="43926" xr:uid="{00000000-0005-0000-0000-0000A5AB0000}"/>
    <cellStyle name="Notas 5 14 5 2" xfId="43927" xr:uid="{00000000-0005-0000-0000-0000A6AB0000}"/>
    <cellStyle name="Notas 5 14 6" xfId="43928" xr:uid="{00000000-0005-0000-0000-0000A7AB0000}"/>
    <cellStyle name="Notas 5 14 7" xfId="43929" xr:uid="{00000000-0005-0000-0000-0000A8AB0000}"/>
    <cellStyle name="Notas 5 15" xfId="43930" xr:uid="{00000000-0005-0000-0000-0000A9AB0000}"/>
    <cellStyle name="Notas 5 15 2" xfId="43931" xr:uid="{00000000-0005-0000-0000-0000AAAB0000}"/>
    <cellStyle name="Notas 5 15 2 2" xfId="43932" xr:uid="{00000000-0005-0000-0000-0000ABAB0000}"/>
    <cellStyle name="Notas 5 15 2 2 2" xfId="43933" xr:uid="{00000000-0005-0000-0000-0000ACAB0000}"/>
    <cellStyle name="Notas 5 15 2 3" xfId="43934" xr:uid="{00000000-0005-0000-0000-0000ADAB0000}"/>
    <cellStyle name="Notas 5 15 2 4" xfId="43935" xr:uid="{00000000-0005-0000-0000-0000AEAB0000}"/>
    <cellStyle name="Notas 5 15 2 5" xfId="43936" xr:uid="{00000000-0005-0000-0000-0000AFAB0000}"/>
    <cellStyle name="Notas 5 15 2 6" xfId="43937" xr:uid="{00000000-0005-0000-0000-0000B0AB0000}"/>
    <cellStyle name="Notas 5 15 3" xfId="43938" xr:uid="{00000000-0005-0000-0000-0000B1AB0000}"/>
    <cellStyle name="Notas 5 15 3 2" xfId="43939" xr:uid="{00000000-0005-0000-0000-0000B2AB0000}"/>
    <cellStyle name="Notas 5 15 4" xfId="43940" xr:uid="{00000000-0005-0000-0000-0000B3AB0000}"/>
    <cellStyle name="Notas 5 15 4 2" xfId="43941" xr:uid="{00000000-0005-0000-0000-0000B4AB0000}"/>
    <cellStyle name="Notas 5 15 5" xfId="43942" xr:uid="{00000000-0005-0000-0000-0000B5AB0000}"/>
    <cellStyle name="Notas 5 15 6" xfId="43943" xr:uid="{00000000-0005-0000-0000-0000B6AB0000}"/>
    <cellStyle name="Notas 5 16" xfId="43944" xr:uid="{00000000-0005-0000-0000-0000B7AB0000}"/>
    <cellStyle name="Notas 5 16 2" xfId="43945" xr:uid="{00000000-0005-0000-0000-0000B8AB0000}"/>
    <cellStyle name="Notas 5 16 2 2" xfId="43946" xr:uid="{00000000-0005-0000-0000-0000B9AB0000}"/>
    <cellStyle name="Notas 5 16 2 2 2" xfId="43947" xr:uid="{00000000-0005-0000-0000-0000BAAB0000}"/>
    <cellStyle name="Notas 5 16 2 3" xfId="43948" xr:uid="{00000000-0005-0000-0000-0000BBAB0000}"/>
    <cellStyle name="Notas 5 16 2 4" xfId="43949" xr:uid="{00000000-0005-0000-0000-0000BCAB0000}"/>
    <cellStyle name="Notas 5 16 2 5" xfId="43950" xr:uid="{00000000-0005-0000-0000-0000BDAB0000}"/>
    <cellStyle name="Notas 5 16 2 6" xfId="43951" xr:uid="{00000000-0005-0000-0000-0000BEAB0000}"/>
    <cellStyle name="Notas 5 16 3" xfId="43952" xr:uid="{00000000-0005-0000-0000-0000BFAB0000}"/>
    <cellStyle name="Notas 5 16 3 2" xfId="43953" xr:uid="{00000000-0005-0000-0000-0000C0AB0000}"/>
    <cellStyle name="Notas 5 16 4" xfId="43954" xr:uid="{00000000-0005-0000-0000-0000C1AB0000}"/>
    <cellStyle name="Notas 5 16 4 2" xfId="43955" xr:uid="{00000000-0005-0000-0000-0000C2AB0000}"/>
    <cellStyle name="Notas 5 16 5" xfId="43956" xr:uid="{00000000-0005-0000-0000-0000C3AB0000}"/>
    <cellStyle name="Notas 5 16 6" xfId="43957" xr:uid="{00000000-0005-0000-0000-0000C4AB0000}"/>
    <cellStyle name="Notas 5 17" xfId="43958" xr:uid="{00000000-0005-0000-0000-0000C5AB0000}"/>
    <cellStyle name="Notas 5 17 2" xfId="43959" xr:uid="{00000000-0005-0000-0000-0000C6AB0000}"/>
    <cellStyle name="Notas 5 17 2 2" xfId="43960" xr:uid="{00000000-0005-0000-0000-0000C7AB0000}"/>
    <cellStyle name="Notas 5 17 2 2 2" xfId="43961" xr:uid="{00000000-0005-0000-0000-0000C8AB0000}"/>
    <cellStyle name="Notas 5 17 2 3" xfId="43962" xr:uid="{00000000-0005-0000-0000-0000C9AB0000}"/>
    <cellStyle name="Notas 5 17 2 4" xfId="43963" xr:uid="{00000000-0005-0000-0000-0000CAAB0000}"/>
    <cellStyle name="Notas 5 17 2 5" xfId="43964" xr:uid="{00000000-0005-0000-0000-0000CBAB0000}"/>
    <cellStyle name="Notas 5 17 2 6" xfId="43965" xr:uid="{00000000-0005-0000-0000-0000CCAB0000}"/>
    <cellStyle name="Notas 5 17 3" xfId="43966" xr:uid="{00000000-0005-0000-0000-0000CDAB0000}"/>
    <cellStyle name="Notas 5 17 3 2" xfId="43967" xr:uid="{00000000-0005-0000-0000-0000CEAB0000}"/>
    <cellStyle name="Notas 5 17 4" xfId="43968" xr:uid="{00000000-0005-0000-0000-0000CFAB0000}"/>
    <cellStyle name="Notas 5 17 4 2" xfId="43969" xr:uid="{00000000-0005-0000-0000-0000D0AB0000}"/>
    <cellStyle name="Notas 5 17 5" xfId="43970" xr:uid="{00000000-0005-0000-0000-0000D1AB0000}"/>
    <cellStyle name="Notas 5 17 6" xfId="43971" xr:uid="{00000000-0005-0000-0000-0000D2AB0000}"/>
    <cellStyle name="Notas 5 18" xfId="43972" xr:uid="{00000000-0005-0000-0000-0000D3AB0000}"/>
    <cellStyle name="Notas 5 18 2" xfId="43973" xr:uid="{00000000-0005-0000-0000-0000D4AB0000}"/>
    <cellStyle name="Notas 5 18 2 2" xfId="43974" xr:uid="{00000000-0005-0000-0000-0000D5AB0000}"/>
    <cellStyle name="Notas 5 18 2 2 2" xfId="43975" xr:uid="{00000000-0005-0000-0000-0000D6AB0000}"/>
    <cellStyle name="Notas 5 18 2 3" xfId="43976" xr:uid="{00000000-0005-0000-0000-0000D7AB0000}"/>
    <cellStyle name="Notas 5 18 2 4" xfId="43977" xr:uid="{00000000-0005-0000-0000-0000D8AB0000}"/>
    <cellStyle name="Notas 5 18 2 5" xfId="43978" xr:uid="{00000000-0005-0000-0000-0000D9AB0000}"/>
    <cellStyle name="Notas 5 18 2 6" xfId="43979" xr:uid="{00000000-0005-0000-0000-0000DAAB0000}"/>
    <cellStyle name="Notas 5 18 3" xfId="43980" xr:uid="{00000000-0005-0000-0000-0000DBAB0000}"/>
    <cellStyle name="Notas 5 18 3 2" xfId="43981" xr:uid="{00000000-0005-0000-0000-0000DCAB0000}"/>
    <cellStyle name="Notas 5 18 4" xfId="43982" xr:uid="{00000000-0005-0000-0000-0000DDAB0000}"/>
    <cellStyle name="Notas 5 18 4 2" xfId="43983" xr:uid="{00000000-0005-0000-0000-0000DEAB0000}"/>
    <cellStyle name="Notas 5 18 5" xfId="43984" xr:uid="{00000000-0005-0000-0000-0000DFAB0000}"/>
    <cellStyle name="Notas 5 18 6" xfId="43985" xr:uid="{00000000-0005-0000-0000-0000E0AB0000}"/>
    <cellStyle name="Notas 5 19" xfId="43986" xr:uid="{00000000-0005-0000-0000-0000E1AB0000}"/>
    <cellStyle name="Notas 5 19 2" xfId="43987" xr:uid="{00000000-0005-0000-0000-0000E2AB0000}"/>
    <cellStyle name="Notas 5 19 2 2" xfId="43988" xr:uid="{00000000-0005-0000-0000-0000E3AB0000}"/>
    <cellStyle name="Notas 5 19 2 2 2" xfId="43989" xr:uid="{00000000-0005-0000-0000-0000E4AB0000}"/>
    <cellStyle name="Notas 5 19 2 3" xfId="43990" xr:uid="{00000000-0005-0000-0000-0000E5AB0000}"/>
    <cellStyle name="Notas 5 19 2 4" xfId="43991" xr:uid="{00000000-0005-0000-0000-0000E6AB0000}"/>
    <cellStyle name="Notas 5 19 2 5" xfId="43992" xr:uid="{00000000-0005-0000-0000-0000E7AB0000}"/>
    <cellStyle name="Notas 5 19 2 6" xfId="43993" xr:uid="{00000000-0005-0000-0000-0000E8AB0000}"/>
    <cellStyle name="Notas 5 19 3" xfId="43994" xr:uid="{00000000-0005-0000-0000-0000E9AB0000}"/>
    <cellStyle name="Notas 5 19 3 2" xfId="43995" xr:uid="{00000000-0005-0000-0000-0000EAAB0000}"/>
    <cellStyle name="Notas 5 19 4" xfId="43996" xr:uid="{00000000-0005-0000-0000-0000EBAB0000}"/>
    <cellStyle name="Notas 5 19 4 2" xfId="43997" xr:uid="{00000000-0005-0000-0000-0000ECAB0000}"/>
    <cellStyle name="Notas 5 19 5" xfId="43998" xr:uid="{00000000-0005-0000-0000-0000EDAB0000}"/>
    <cellStyle name="Notas 5 19 6" xfId="43999" xr:uid="{00000000-0005-0000-0000-0000EEAB0000}"/>
    <cellStyle name="Notas 5 2" xfId="44000" xr:uid="{00000000-0005-0000-0000-0000EFAB0000}"/>
    <cellStyle name="Notas 5 2 10" xfId="44001" xr:uid="{00000000-0005-0000-0000-0000F0AB0000}"/>
    <cellStyle name="Notas 5 2 10 2" xfId="44002" xr:uid="{00000000-0005-0000-0000-0000F1AB0000}"/>
    <cellStyle name="Notas 5 2 10 3" xfId="44003" xr:uid="{00000000-0005-0000-0000-0000F2AB0000}"/>
    <cellStyle name="Notas 5 2 10 4" xfId="44004" xr:uid="{00000000-0005-0000-0000-0000F3AB0000}"/>
    <cellStyle name="Notas 5 2 10 5" xfId="44005" xr:uid="{00000000-0005-0000-0000-0000F4AB0000}"/>
    <cellStyle name="Notas 5 2 10 6" xfId="44006" xr:uid="{00000000-0005-0000-0000-0000F5AB0000}"/>
    <cellStyle name="Notas 5 2 11" xfId="44007" xr:uid="{00000000-0005-0000-0000-0000F6AB0000}"/>
    <cellStyle name="Notas 5 2 11 2" xfId="44008" xr:uid="{00000000-0005-0000-0000-0000F7AB0000}"/>
    <cellStyle name="Notas 5 2 11 3" xfId="44009" xr:uid="{00000000-0005-0000-0000-0000F8AB0000}"/>
    <cellStyle name="Notas 5 2 11 4" xfId="44010" xr:uid="{00000000-0005-0000-0000-0000F9AB0000}"/>
    <cellStyle name="Notas 5 2 11 5" xfId="44011" xr:uid="{00000000-0005-0000-0000-0000FAAB0000}"/>
    <cellStyle name="Notas 5 2 11 6" xfId="44012" xr:uid="{00000000-0005-0000-0000-0000FBAB0000}"/>
    <cellStyle name="Notas 5 2 12" xfId="44013" xr:uid="{00000000-0005-0000-0000-0000FCAB0000}"/>
    <cellStyle name="Notas 5 2 12 2" xfId="44014" xr:uid="{00000000-0005-0000-0000-0000FDAB0000}"/>
    <cellStyle name="Notas 5 2 12 3" xfId="44015" xr:uid="{00000000-0005-0000-0000-0000FEAB0000}"/>
    <cellStyle name="Notas 5 2 12 4" xfId="44016" xr:uid="{00000000-0005-0000-0000-0000FFAB0000}"/>
    <cellStyle name="Notas 5 2 12 5" xfId="44017" xr:uid="{00000000-0005-0000-0000-000000AC0000}"/>
    <cellStyle name="Notas 5 2 12 6" xfId="44018" xr:uid="{00000000-0005-0000-0000-000001AC0000}"/>
    <cellStyle name="Notas 5 2 13" xfId="44019" xr:uid="{00000000-0005-0000-0000-000002AC0000}"/>
    <cellStyle name="Notas 5 2 13 2" xfId="44020" xr:uid="{00000000-0005-0000-0000-000003AC0000}"/>
    <cellStyle name="Notas 5 2 13 3" xfId="44021" xr:uid="{00000000-0005-0000-0000-000004AC0000}"/>
    <cellStyle name="Notas 5 2 13 4" xfId="44022" xr:uid="{00000000-0005-0000-0000-000005AC0000}"/>
    <cellStyle name="Notas 5 2 13 5" xfId="44023" xr:uid="{00000000-0005-0000-0000-000006AC0000}"/>
    <cellStyle name="Notas 5 2 13 6" xfId="44024" xr:uid="{00000000-0005-0000-0000-000007AC0000}"/>
    <cellStyle name="Notas 5 2 14" xfId="44025" xr:uid="{00000000-0005-0000-0000-000008AC0000}"/>
    <cellStyle name="Notas 5 2 14 2" xfId="44026" xr:uid="{00000000-0005-0000-0000-000009AC0000}"/>
    <cellStyle name="Notas 5 2 14 3" xfId="44027" xr:uid="{00000000-0005-0000-0000-00000AAC0000}"/>
    <cellStyle name="Notas 5 2 14 4" xfId="44028" xr:uid="{00000000-0005-0000-0000-00000BAC0000}"/>
    <cellStyle name="Notas 5 2 14 5" xfId="44029" xr:uid="{00000000-0005-0000-0000-00000CAC0000}"/>
    <cellStyle name="Notas 5 2 14 6" xfId="44030" xr:uid="{00000000-0005-0000-0000-00000DAC0000}"/>
    <cellStyle name="Notas 5 2 15" xfId="44031" xr:uid="{00000000-0005-0000-0000-00000EAC0000}"/>
    <cellStyle name="Notas 5 2 16" xfId="44032" xr:uid="{00000000-0005-0000-0000-00000FAC0000}"/>
    <cellStyle name="Notas 5 2 17" xfId="44033" xr:uid="{00000000-0005-0000-0000-000010AC0000}"/>
    <cellStyle name="Notas 5 2 18" xfId="44034" xr:uid="{00000000-0005-0000-0000-000011AC0000}"/>
    <cellStyle name="Notas 5 2 19" xfId="44035" xr:uid="{00000000-0005-0000-0000-000012AC0000}"/>
    <cellStyle name="Notas 5 2 2" xfId="44036" xr:uid="{00000000-0005-0000-0000-000013AC0000}"/>
    <cellStyle name="Notas 5 2 2 10" xfId="44037" xr:uid="{00000000-0005-0000-0000-000014AC0000}"/>
    <cellStyle name="Notas 5 2 2 11" xfId="44038" xr:uid="{00000000-0005-0000-0000-000015AC0000}"/>
    <cellStyle name="Notas 5 2 2 12" xfId="44039" xr:uid="{00000000-0005-0000-0000-000016AC0000}"/>
    <cellStyle name="Notas 5 2 2 13" xfId="44040" xr:uid="{00000000-0005-0000-0000-000017AC0000}"/>
    <cellStyle name="Notas 5 2 2 14" xfId="44041" xr:uid="{00000000-0005-0000-0000-000018AC0000}"/>
    <cellStyle name="Notas 5 2 2 15" xfId="44042" xr:uid="{00000000-0005-0000-0000-000019AC0000}"/>
    <cellStyle name="Notas 5 2 2 2" xfId="44043" xr:uid="{00000000-0005-0000-0000-00001AAC0000}"/>
    <cellStyle name="Notas 5 2 2 2 10" xfId="44044" xr:uid="{00000000-0005-0000-0000-00001BAC0000}"/>
    <cellStyle name="Notas 5 2 2 2 11" xfId="44045" xr:uid="{00000000-0005-0000-0000-00001CAC0000}"/>
    <cellStyle name="Notas 5 2 2 2 12" xfId="44046" xr:uid="{00000000-0005-0000-0000-00001DAC0000}"/>
    <cellStyle name="Notas 5 2 2 2 13" xfId="44047" xr:uid="{00000000-0005-0000-0000-00001EAC0000}"/>
    <cellStyle name="Notas 5 2 2 2 14" xfId="44048" xr:uid="{00000000-0005-0000-0000-00001FAC0000}"/>
    <cellStyle name="Notas 5 2 2 2 2" xfId="44049" xr:uid="{00000000-0005-0000-0000-000020AC0000}"/>
    <cellStyle name="Notas 5 2 2 2 2 2" xfId="44050" xr:uid="{00000000-0005-0000-0000-000021AC0000}"/>
    <cellStyle name="Notas 5 2 2 2 2 3" xfId="44051" xr:uid="{00000000-0005-0000-0000-000022AC0000}"/>
    <cellStyle name="Notas 5 2 2 2 2 4" xfId="44052" xr:uid="{00000000-0005-0000-0000-000023AC0000}"/>
    <cellStyle name="Notas 5 2 2 2 2 5" xfId="44053" xr:uid="{00000000-0005-0000-0000-000024AC0000}"/>
    <cellStyle name="Notas 5 2 2 2 2 6" xfId="44054" xr:uid="{00000000-0005-0000-0000-000025AC0000}"/>
    <cellStyle name="Notas 5 2 2 2 2 7" xfId="44055" xr:uid="{00000000-0005-0000-0000-000026AC0000}"/>
    <cellStyle name="Notas 5 2 2 2 3" xfId="44056" xr:uid="{00000000-0005-0000-0000-000027AC0000}"/>
    <cellStyle name="Notas 5 2 2 2 3 2" xfId="44057" xr:uid="{00000000-0005-0000-0000-000028AC0000}"/>
    <cellStyle name="Notas 5 2 2 2 3 3" xfId="44058" xr:uid="{00000000-0005-0000-0000-000029AC0000}"/>
    <cellStyle name="Notas 5 2 2 2 3 4" xfId="44059" xr:uid="{00000000-0005-0000-0000-00002AAC0000}"/>
    <cellStyle name="Notas 5 2 2 2 3 5" xfId="44060" xr:uid="{00000000-0005-0000-0000-00002BAC0000}"/>
    <cellStyle name="Notas 5 2 2 2 3 6" xfId="44061" xr:uid="{00000000-0005-0000-0000-00002CAC0000}"/>
    <cellStyle name="Notas 5 2 2 2 3 7" xfId="44062" xr:uid="{00000000-0005-0000-0000-00002DAC0000}"/>
    <cellStyle name="Notas 5 2 2 2 4" xfId="44063" xr:uid="{00000000-0005-0000-0000-00002EAC0000}"/>
    <cellStyle name="Notas 5 2 2 2 4 2" xfId="44064" xr:uid="{00000000-0005-0000-0000-00002FAC0000}"/>
    <cellStyle name="Notas 5 2 2 2 4 3" xfId="44065" xr:uid="{00000000-0005-0000-0000-000030AC0000}"/>
    <cellStyle name="Notas 5 2 2 2 4 4" xfId="44066" xr:uid="{00000000-0005-0000-0000-000031AC0000}"/>
    <cellStyle name="Notas 5 2 2 2 4 5" xfId="44067" xr:uid="{00000000-0005-0000-0000-000032AC0000}"/>
    <cellStyle name="Notas 5 2 2 2 4 6" xfId="44068" xr:uid="{00000000-0005-0000-0000-000033AC0000}"/>
    <cellStyle name="Notas 5 2 2 2 5" xfId="44069" xr:uid="{00000000-0005-0000-0000-000034AC0000}"/>
    <cellStyle name="Notas 5 2 2 2 5 2" xfId="44070" xr:uid="{00000000-0005-0000-0000-000035AC0000}"/>
    <cellStyle name="Notas 5 2 2 2 5 3" xfId="44071" xr:uid="{00000000-0005-0000-0000-000036AC0000}"/>
    <cellStyle name="Notas 5 2 2 2 5 4" xfId="44072" xr:uid="{00000000-0005-0000-0000-000037AC0000}"/>
    <cellStyle name="Notas 5 2 2 2 5 5" xfId="44073" xr:uid="{00000000-0005-0000-0000-000038AC0000}"/>
    <cellStyle name="Notas 5 2 2 2 5 6" xfId="44074" xr:uid="{00000000-0005-0000-0000-000039AC0000}"/>
    <cellStyle name="Notas 5 2 2 2 6" xfId="44075" xr:uid="{00000000-0005-0000-0000-00003AAC0000}"/>
    <cellStyle name="Notas 5 2 2 2 6 2" xfId="44076" xr:uid="{00000000-0005-0000-0000-00003BAC0000}"/>
    <cellStyle name="Notas 5 2 2 2 6 3" xfId="44077" xr:uid="{00000000-0005-0000-0000-00003CAC0000}"/>
    <cellStyle name="Notas 5 2 2 2 6 4" xfId="44078" xr:uid="{00000000-0005-0000-0000-00003DAC0000}"/>
    <cellStyle name="Notas 5 2 2 2 6 5" xfId="44079" xr:uid="{00000000-0005-0000-0000-00003EAC0000}"/>
    <cellStyle name="Notas 5 2 2 2 6 6" xfId="44080" xr:uid="{00000000-0005-0000-0000-00003FAC0000}"/>
    <cellStyle name="Notas 5 2 2 2 7" xfId="44081" xr:uid="{00000000-0005-0000-0000-000040AC0000}"/>
    <cellStyle name="Notas 5 2 2 2 7 2" xfId="44082" xr:uid="{00000000-0005-0000-0000-000041AC0000}"/>
    <cellStyle name="Notas 5 2 2 2 7 3" xfId="44083" xr:uid="{00000000-0005-0000-0000-000042AC0000}"/>
    <cellStyle name="Notas 5 2 2 2 7 4" xfId="44084" xr:uid="{00000000-0005-0000-0000-000043AC0000}"/>
    <cellStyle name="Notas 5 2 2 2 7 5" xfId="44085" xr:uid="{00000000-0005-0000-0000-000044AC0000}"/>
    <cellStyle name="Notas 5 2 2 2 7 6" xfId="44086" xr:uid="{00000000-0005-0000-0000-000045AC0000}"/>
    <cellStyle name="Notas 5 2 2 2 8" xfId="44087" xr:uid="{00000000-0005-0000-0000-000046AC0000}"/>
    <cellStyle name="Notas 5 2 2 2 8 2" xfId="44088" xr:uid="{00000000-0005-0000-0000-000047AC0000}"/>
    <cellStyle name="Notas 5 2 2 2 8 3" xfId="44089" xr:uid="{00000000-0005-0000-0000-000048AC0000}"/>
    <cellStyle name="Notas 5 2 2 2 8 4" xfId="44090" xr:uid="{00000000-0005-0000-0000-000049AC0000}"/>
    <cellStyle name="Notas 5 2 2 2 8 5" xfId="44091" xr:uid="{00000000-0005-0000-0000-00004AAC0000}"/>
    <cellStyle name="Notas 5 2 2 2 8 6" xfId="44092" xr:uid="{00000000-0005-0000-0000-00004BAC0000}"/>
    <cellStyle name="Notas 5 2 2 2 9" xfId="44093" xr:uid="{00000000-0005-0000-0000-00004CAC0000}"/>
    <cellStyle name="Notas 5 2 2 3" xfId="44094" xr:uid="{00000000-0005-0000-0000-00004DAC0000}"/>
    <cellStyle name="Notas 5 2 2 3 2" xfId="44095" xr:uid="{00000000-0005-0000-0000-00004EAC0000}"/>
    <cellStyle name="Notas 5 2 2 3 2 2" xfId="44096" xr:uid="{00000000-0005-0000-0000-00004FAC0000}"/>
    <cellStyle name="Notas 5 2 2 3 3" xfId="44097" xr:uid="{00000000-0005-0000-0000-000050AC0000}"/>
    <cellStyle name="Notas 5 2 2 3 4" xfId="44098" xr:uid="{00000000-0005-0000-0000-000051AC0000}"/>
    <cellStyle name="Notas 5 2 2 3 5" xfId="44099" xr:uid="{00000000-0005-0000-0000-000052AC0000}"/>
    <cellStyle name="Notas 5 2 2 3 6" xfId="44100" xr:uid="{00000000-0005-0000-0000-000053AC0000}"/>
    <cellStyle name="Notas 5 2 2 3 7" xfId="44101" xr:uid="{00000000-0005-0000-0000-000054AC0000}"/>
    <cellStyle name="Notas 5 2 2 4" xfId="44102" xr:uid="{00000000-0005-0000-0000-000055AC0000}"/>
    <cellStyle name="Notas 5 2 2 4 2" xfId="44103" xr:uid="{00000000-0005-0000-0000-000056AC0000}"/>
    <cellStyle name="Notas 5 2 2 4 3" xfId="44104" xr:uid="{00000000-0005-0000-0000-000057AC0000}"/>
    <cellStyle name="Notas 5 2 2 4 4" xfId="44105" xr:uid="{00000000-0005-0000-0000-000058AC0000}"/>
    <cellStyle name="Notas 5 2 2 4 5" xfId="44106" xr:uid="{00000000-0005-0000-0000-000059AC0000}"/>
    <cellStyle name="Notas 5 2 2 4 6" xfId="44107" xr:uid="{00000000-0005-0000-0000-00005AAC0000}"/>
    <cellStyle name="Notas 5 2 2 4 7" xfId="44108" xr:uid="{00000000-0005-0000-0000-00005BAC0000}"/>
    <cellStyle name="Notas 5 2 2 5" xfId="44109" xr:uid="{00000000-0005-0000-0000-00005CAC0000}"/>
    <cellStyle name="Notas 5 2 2 5 2" xfId="44110" xr:uid="{00000000-0005-0000-0000-00005DAC0000}"/>
    <cellStyle name="Notas 5 2 2 5 3" xfId="44111" xr:uid="{00000000-0005-0000-0000-00005EAC0000}"/>
    <cellStyle name="Notas 5 2 2 5 4" xfId="44112" xr:uid="{00000000-0005-0000-0000-00005FAC0000}"/>
    <cellStyle name="Notas 5 2 2 5 5" xfId="44113" xr:uid="{00000000-0005-0000-0000-000060AC0000}"/>
    <cellStyle name="Notas 5 2 2 5 6" xfId="44114" xr:uid="{00000000-0005-0000-0000-000061AC0000}"/>
    <cellStyle name="Notas 5 2 2 5 7" xfId="44115" xr:uid="{00000000-0005-0000-0000-000062AC0000}"/>
    <cellStyle name="Notas 5 2 2 6" xfId="44116" xr:uid="{00000000-0005-0000-0000-000063AC0000}"/>
    <cellStyle name="Notas 5 2 2 6 2" xfId="44117" xr:uid="{00000000-0005-0000-0000-000064AC0000}"/>
    <cellStyle name="Notas 5 2 2 6 3" xfId="44118" xr:uid="{00000000-0005-0000-0000-000065AC0000}"/>
    <cellStyle name="Notas 5 2 2 6 4" xfId="44119" xr:uid="{00000000-0005-0000-0000-000066AC0000}"/>
    <cellStyle name="Notas 5 2 2 6 5" xfId="44120" xr:uid="{00000000-0005-0000-0000-000067AC0000}"/>
    <cellStyle name="Notas 5 2 2 6 6" xfId="44121" xr:uid="{00000000-0005-0000-0000-000068AC0000}"/>
    <cellStyle name="Notas 5 2 2 7" xfId="44122" xr:uid="{00000000-0005-0000-0000-000069AC0000}"/>
    <cellStyle name="Notas 5 2 2 7 2" xfId="44123" xr:uid="{00000000-0005-0000-0000-00006AAC0000}"/>
    <cellStyle name="Notas 5 2 2 7 3" xfId="44124" xr:uid="{00000000-0005-0000-0000-00006BAC0000}"/>
    <cellStyle name="Notas 5 2 2 7 4" xfId="44125" xr:uid="{00000000-0005-0000-0000-00006CAC0000}"/>
    <cellStyle name="Notas 5 2 2 7 5" xfId="44126" xr:uid="{00000000-0005-0000-0000-00006DAC0000}"/>
    <cellStyle name="Notas 5 2 2 7 6" xfId="44127" xr:uid="{00000000-0005-0000-0000-00006EAC0000}"/>
    <cellStyle name="Notas 5 2 2 8" xfId="44128" xr:uid="{00000000-0005-0000-0000-00006FAC0000}"/>
    <cellStyle name="Notas 5 2 2 8 2" xfId="44129" xr:uid="{00000000-0005-0000-0000-000070AC0000}"/>
    <cellStyle name="Notas 5 2 2 8 3" xfId="44130" xr:uid="{00000000-0005-0000-0000-000071AC0000}"/>
    <cellStyle name="Notas 5 2 2 8 4" xfId="44131" xr:uid="{00000000-0005-0000-0000-000072AC0000}"/>
    <cellStyle name="Notas 5 2 2 8 5" xfId="44132" xr:uid="{00000000-0005-0000-0000-000073AC0000}"/>
    <cellStyle name="Notas 5 2 2 8 6" xfId="44133" xr:uid="{00000000-0005-0000-0000-000074AC0000}"/>
    <cellStyle name="Notas 5 2 2 9" xfId="44134" xr:uid="{00000000-0005-0000-0000-000075AC0000}"/>
    <cellStyle name="Notas 5 2 2 9 2" xfId="44135" xr:uid="{00000000-0005-0000-0000-000076AC0000}"/>
    <cellStyle name="Notas 5 2 2 9 3" xfId="44136" xr:uid="{00000000-0005-0000-0000-000077AC0000}"/>
    <cellStyle name="Notas 5 2 2 9 4" xfId="44137" xr:uid="{00000000-0005-0000-0000-000078AC0000}"/>
    <cellStyle name="Notas 5 2 2 9 5" xfId="44138" xr:uid="{00000000-0005-0000-0000-000079AC0000}"/>
    <cellStyle name="Notas 5 2 2 9 6" xfId="44139" xr:uid="{00000000-0005-0000-0000-00007AAC0000}"/>
    <cellStyle name="Notas 5 2 20" xfId="44140" xr:uid="{00000000-0005-0000-0000-00007BAC0000}"/>
    <cellStyle name="Notas 5 2 3" xfId="44141" xr:uid="{00000000-0005-0000-0000-00007CAC0000}"/>
    <cellStyle name="Notas 5 2 3 10" xfId="44142" xr:uid="{00000000-0005-0000-0000-00007DAC0000}"/>
    <cellStyle name="Notas 5 2 3 11" xfId="44143" xr:uid="{00000000-0005-0000-0000-00007EAC0000}"/>
    <cellStyle name="Notas 5 2 3 12" xfId="44144" xr:uid="{00000000-0005-0000-0000-00007FAC0000}"/>
    <cellStyle name="Notas 5 2 3 13" xfId="44145" xr:uid="{00000000-0005-0000-0000-000080AC0000}"/>
    <cellStyle name="Notas 5 2 3 14" xfId="44146" xr:uid="{00000000-0005-0000-0000-000081AC0000}"/>
    <cellStyle name="Notas 5 2 3 2" xfId="44147" xr:uid="{00000000-0005-0000-0000-000082AC0000}"/>
    <cellStyle name="Notas 5 2 3 2 2" xfId="44148" xr:uid="{00000000-0005-0000-0000-000083AC0000}"/>
    <cellStyle name="Notas 5 2 3 2 3" xfId="44149" xr:uid="{00000000-0005-0000-0000-000084AC0000}"/>
    <cellStyle name="Notas 5 2 3 2 4" xfId="44150" xr:uid="{00000000-0005-0000-0000-000085AC0000}"/>
    <cellStyle name="Notas 5 2 3 2 5" xfId="44151" xr:uid="{00000000-0005-0000-0000-000086AC0000}"/>
    <cellStyle name="Notas 5 2 3 2 6" xfId="44152" xr:uid="{00000000-0005-0000-0000-000087AC0000}"/>
    <cellStyle name="Notas 5 2 3 2 7" xfId="44153" xr:uid="{00000000-0005-0000-0000-000088AC0000}"/>
    <cellStyle name="Notas 5 2 3 3" xfId="44154" xr:uid="{00000000-0005-0000-0000-000089AC0000}"/>
    <cellStyle name="Notas 5 2 3 3 2" xfId="44155" xr:uid="{00000000-0005-0000-0000-00008AAC0000}"/>
    <cellStyle name="Notas 5 2 3 3 3" xfId="44156" xr:uid="{00000000-0005-0000-0000-00008BAC0000}"/>
    <cellStyle name="Notas 5 2 3 3 4" xfId="44157" xr:uid="{00000000-0005-0000-0000-00008CAC0000}"/>
    <cellStyle name="Notas 5 2 3 3 5" xfId="44158" xr:uid="{00000000-0005-0000-0000-00008DAC0000}"/>
    <cellStyle name="Notas 5 2 3 3 6" xfId="44159" xr:uid="{00000000-0005-0000-0000-00008EAC0000}"/>
    <cellStyle name="Notas 5 2 3 4" xfId="44160" xr:uid="{00000000-0005-0000-0000-00008FAC0000}"/>
    <cellStyle name="Notas 5 2 3 4 2" xfId="44161" xr:uid="{00000000-0005-0000-0000-000090AC0000}"/>
    <cellStyle name="Notas 5 2 3 4 3" xfId="44162" xr:uid="{00000000-0005-0000-0000-000091AC0000}"/>
    <cellStyle name="Notas 5 2 3 4 4" xfId="44163" xr:uid="{00000000-0005-0000-0000-000092AC0000}"/>
    <cellStyle name="Notas 5 2 3 4 5" xfId="44164" xr:uid="{00000000-0005-0000-0000-000093AC0000}"/>
    <cellStyle name="Notas 5 2 3 4 6" xfId="44165" xr:uid="{00000000-0005-0000-0000-000094AC0000}"/>
    <cellStyle name="Notas 5 2 3 5" xfId="44166" xr:uid="{00000000-0005-0000-0000-000095AC0000}"/>
    <cellStyle name="Notas 5 2 3 5 2" xfId="44167" xr:uid="{00000000-0005-0000-0000-000096AC0000}"/>
    <cellStyle name="Notas 5 2 3 5 3" xfId="44168" xr:uid="{00000000-0005-0000-0000-000097AC0000}"/>
    <cellStyle name="Notas 5 2 3 5 4" xfId="44169" xr:uid="{00000000-0005-0000-0000-000098AC0000}"/>
    <cellStyle name="Notas 5 2 3 5 5" xfId="44170" xr:uid="{00000000-0005-0000-0000-000099AC0000}"/>
    <cellStyle name="Notas 5 2 3 5 6" xfId="44171" xr:uid="{00000000-0005-0000-0000-00009AAC0000}"/>
    <cellStyle name="Notas 5 2 3 6" xfId="44172" xr:uid="{00000000-0005-0000-0000-00009BAC0000}"/>
    <cellStyle name="Notas 5 2 3 6 2" xfId="44173" xr:uid="{00000000-0005-0000-0000-00009CAC0000}"/>
    <cellStyle name="Notas 5 2 3 6 3" xfId="44174" xr:uid="{00000000-0005-0000-0000-00009DAC0000}"/>
    <cellStyle name="Notas 5 2 3 6 4" xfId="44175" xr:uid="{00000000-0005-0000-0000-00009EAC0000}"/>
    <cellStyle name="Notas 5 2 3 6 5" xfId="44176" xr:uid="{00000000-0005-0000-0000-00009FAC0000}"/>
    <cellStyle name="Notas 5 2 3 6 6" xfId="44177" xr:uid="{00000000-0005-0000-0000-0000A0AC0000}"/>
    <cellStyle name="Notas 5 2 3 7" xfId="44178" xr:uid="{00000000-0005-0000-0000-0000A1AC0000}"/>
    <cellStyle name="Notas 5 2 3 7 2" xfId="44179" xr:uid="{00000000-0005-0000-0000-0000A2AC0000}"/>
    <cellStyle name="Notas 5 2 3 7 3" xfId="44180" xr:uid="{00000000-0005-0000-0000-0000A3AC0000}"/>
    <cellStyle name="Notas 5 2 3 7 4" xfId="44181" xr:uid="{00000000-0005-0000-0000-0000A4AC0000}"/>
    <cellStyle name="Notas 5 2 3 7 5" xfId="44182" xr:uid="{00000000-0005-0000-0000-0000A5AC0000}"/>
    <cellStyle name="Notas 5 2 3 7 6" xfId="44183" xr:uid="{00000000-0005-0000-0000-0000A6AC0000}"/>
    <cellStyle name="Notas 5 2 3 8" xfId="44184" xr:uid="{00000000-0005-0000-0000-0000A7AC0000}"/>
    <cellStyle name="Notas 5 2 3 8 2" xfId="44185" xr:uid="{00000000-0005-0000-0000-0000A8AC0000}"/>
    <cellStyle name="Notas 5 2 3 8 3" xfId="44186" xr:uid="{00000000-0005-0000-0000-0000A9AC0000}"/>
    <cellStyle name="Notas 5 2 3 8 4" xfId="44187" xr:uid="{00000000-0005-0000-0000-0000AAAC0000}"/>
    <cellStyle name="Notas 5 2 3 8 5" xfId="44188" xr:uid="{00000000-0005-0000-0000-0000ABAC0000}"/>
    <cellStyle name="Notas 5 2 3 8 6" xfId="44189" xr:uid="{00000000-0005-0000-0000-0000ACAC0000}"/>
    <cellStyle name="Notas 5 2 3 9" xfId="44190" xr:uid="{00000000-0005-0000-0000-0000ADAC0000}"/>
    <cellStyle name="Notas 5 2 4" xfId="44191" xr:uid="{00000000-0005-0000-0000-0000AEAC0000}"/>
    <cellStyle name="Notas 5 2 4 10" xfId="44192" xr:uid="{00000000-0005-0000-0000-0000AFAC0000}"/>
    <cellStyle name="Notas 5 2 4 11" xfId="44193" xr:uid="{00000000-0005-0000-0000-0000B0AC0000}"/>
    <cellStyle name="Notas 5 2 4 12" xfId="44194" xr:uid="{00000000-0005-0000-0000-0000B1AC0000}"/>
    <cellStyle name="Notas 5 2 4 13" xfId="44195" xr:uid="{00000000-0005-0000-0000-0000B2AC0000}"/>
    <cellStyle name="Notas 5 2 4 14" xfId="44196" xr:uid="{00000000-0005-0000-0000-0000B3AC0000}"/>
    <cellStyle name="Notas 5 2 4 2" xfId="44197" xr:uid="{00000000-0005-0000-0000-0000B4AC0000}"/>
    <cellStyle name="Notas 5 2 4 2 2" xfId="44198" xr:uid="{00000000-0005-0000-0000-0000B5AC0000}"/>
    <cellStyle name="Notas 5 2 4 2 3" xfId="44199" xr:uid="{00000000-0005-0000-0000-0000B6AC0000}"/>
    <cellStyle name="Notas 5 2 4 2 4" xfId="44200" xr:uid="{00000000-0005-0000-0000-0000B7AC0000}"/>
    <cellStyle name="Notas 5 2 4 2 5" xfId="44201" xr:uid="{00000000-0005-0000-0000-0000B8AC0000}"/>
    <cellStyle name="Notas 5 2 4 2 6" xfId="44202" xr:uid="{00000000-0005-0000-0000-0000B9AC0000}"/>
    <cellStyle name="Notas 5 2 4 2 7" xfId="44203" xr:uid="{00000000-0005-0000-0000-0000BAAC0000}"/>
    <cellStyle name="Notas 5 2 4 3" xfId="44204" xr:uid="{00000000-0005-0000-0000-0000BBAC0000}"/>
    <cellStyle name="Notas 5 2 4 3 2" xfId="44205" xr:uid="{00000000-0005-0000-0000-0000BCAC0000}"/>
    <cellStyle name="Notas 5 2 4 3 3" xfId="44206" xr:uid="{00000000-0005-0000-0000-0000BDAC0000}"/>
    <cellStyle name="Notas 5 2 4 3 4" xfId="44207" xr:uid="{00000000-0005-0000-0000-0000BEAC0000}"/>
    <cellStyle name="Notas 5 2 4 3 5" xfId="44208" xr:uid="{00000000-0005-0000-0000-0000BFAC0000}"/>
    <cellStyle name="Notas 5 2 4 3 6" xfId="44209" xr:uid="{00000000-0005-0000-0000-0000C0AC0000}"/>
    <cellStyle name="Notas 5 2 4 4" xfId="44210" xr:uid="{00000000-0005-0000-0000-0000C1AC0000}"/>
    <cellStyle name="Notas 5 2 4 4 2" xfId="44211" xr:uid="{00000000-0005-0000-0000-0000C2AC0000}"/>
    <cellStyle name="Notas 5 2 4 4 3" xfId="44212" xr:uid="{00000000-0005-0000-0000-0000C3AC0000}"/>
    <cellStyle name="Notas 5 2 4 4 4" xfId="44213" xr:uid="{00000000-0005-0000-0000-0000C4AC0000}"/>
    <cellStyle name="Notas 5 2 4 4 5" xfId="44214" xr:uid="{00000000-0005-0000-0000-0000C5AC0000}"/>
    <cellStyle name="Notas 5 2 4 4 6" xfId="44215" xr:uid="{00000000-0005-0000-0000-0000C6AC0000}"/>
    <cellStyle name="Notas 5 2 4 5" xfId="44216" xr:uid="{00000000-0005-0000-0000-0000C7AC0000}"/>
    <cellStyle name="Notas 5 2 4 5 2" xfId="44217" xr:uid="{00000000-0005-0000-0000-0000C8AC0000}"/>
    <cellStyle name="Notas 5 2 4 5 3" xfId="44218" xr:uid="{00000000-0005-0000-0000-0000C9AC0000}"/>
    <cellStyle name="Notas 5 2 4 5 4" xfId="44219" xr:uid="{00000000-0005-0000-0000-0000CAAC0000}"/>
    <cellStyle name="Notas 5 2 4 5 5" xfId="44220" xr:uid="{00000000-0005-0000-0000-0000CBAC0000}"/>
    <cellStyle name="Notas 5 2 4 5 6" xfId="44221" xr:uid="{00000000-0005-0000-0000-0000CCAC0000}"/>
    <cellStyle name="Notas 5 2 4 6" xfId="44222" xr:uid="{00000000-0005-0000-0000-0000CDAC0000}"/>
    <cellStyle name="Notas 5 2 4 6 2" xfId="44223" xr:uid="{00000000-0005-0000-0000-0000CEAC0000}"/>
    <cellStyle name="Notas 5 2 4 6 3" xfId="44224" xr:uid="{00000000-0005-0000-0000-0000CFAC0000}"/>
    <cellStyle name="Notas 5 2 4 6 4" xfId="44225" xr:uid="{00000000-0005-0000-0000-0000D0AC0000}"/>
    <cellStyle name="Notas 5 2 4 6 5" xfId="44226" xr:uid="{00000000-0005-0000-0000-0000D1AC0000}"/>
    <cellStyle name="Notas 5 2 4 6 6" xfId="44227" xr:uid="{00000000-0005-0000-0000-0000D2AC0000}"/>
    <cellStyle name="Notas 5 2 4 7" xfId="44228" xr:uid="{00000000-0005-0000-0000-0000D3AC0000}"/>
    <cellStyle name="Notas 5 2 4 7 2" xfId="44229" xr:uid="{00000000-0005-0000-0000-0000D4AC0000}"/>
    <cellStyle name="Notas 5 2 4 7 3" xfId="44230" xr:uid="{00000000-0005-0000-0000-0000D5AC0000}"/>
    <cellStyle name="Notas 5 2 4 7 4" xfId="44231" xr:uid="{00000000-0005-0000-0000-0000D6AC0000}"/>
    <cellStyle name="Notas 5 2 4 7 5" xfId="44232" xr:uid="{00000000-0005-0000-0000-0000D7AC0000}"/>
    <cellStyle name="Notas 5 2 4 7 6" xfId="44233" xr:uid="{00000000-0005-0000-0000-0000D8AC0000}"/>
    <cellStyle name="Notas 5 2 4 8" xfId="44234" xr:uid="{00000000-0005-0000-0000-0000D9AC0000}"/>
    <cellStyle name="Notas 5 2 4 8 2" xfId="44235" xr:uid="{00000000-0005-0000-0000-0000DAAC0000}"/>
    <cellStyle name="Notas 5 2 4 8 3" xfId="44236" xr:uid="{00000000-0005-0000-0000-0000DBAC0000}"/>
    <cellStyle name="Notas 5 2 4 8 4" xfId="44237" xr:uid="{00000000-0005-0000-0000-0000DCAC0000}"/>
    <cellStyle name="Notas 5 2 4 8 5" xfId="44238" xr:uid="{00000000-0005-0000-0000-0000DDAC0000}"/>
    <cellStyle name="Notas 5 2 4 8 6" xfId="44239" xr:uid="{00000000-0005-0000-0000-0000DEAC0000}"/>
    <cellStyle name="Notas 5 2 4 9" xfId="44240" xr:uid="{00000000-0005-0000-0000-0000DFAC0000}"/>
    <cellStyle name="Notas 5 2 5" xfId="44241" xr:uid="{00000000-0005-0000-0000-0000E0AC0000}"/>
    <cellStyle name="Notas 5 2 5 10" xfId="44242" xr:uid="{00000000-0005-0000-0000-0000E1AC0000}"/>
    <cellStyle name="Notas 5 2 5 11" xfId="44243" xr:uid="{00000000-0005-0000-0000-0000E2AC0000}"/>
    <cellStyle name="Notas 5 2 5 12" xfId="44244" xr:uid="{00000000-0005-0000-0000-0000E3AC0000}"/>
    <cellStyle name="Notas 5 2 5 13" xfId="44245" xr:uid="{00000000-0005-0000-0000-0000E4AC0000}"/>
    <cellStyle name="Notas 5 2 5 14" xfId="44246" xr:uid="{00000000-0005-0000-0000-0000E5AC0000}"/>
    <cellStyle name="Notas 5 2 5 2" xfId="44247" xr:uid="{00000000-0005-0000-0000-0000E6AC0000}"/>
    <cellStyle name="Notas 5 2 5 2 2" xfId="44248" xr:uid="{00000000-0005-0000-0000-0000E7AC0000}"/>
    <cellStyle name="Notas 5 2 5 2 3" xfId="44249" xr:uid="{00000000-0005-0000-0000-0000E8AC0000}"/>
    <cellStyle name="Notas 5 2 5 2 4" xfId="44250" xr:uid="{00000000-0005-0000-0000-0000E9AC0000}"/>
    <cellStyle name="Notas 5 2 5 2 5" xfId="44251" xr:uid="{00000000-0005-0000-0000-0000EAAC0000}"/>
    <cellStyle name="Notas 5 2 5 2 6" xfId="44252" xr:uid="{00000000-0005-0000-0000-0000EBAC0000}"/>
    <cellStyle name="Notas 5 2 5 3" xfId="44253" xr:uid="{00000000-0005-0000-0000-0000ECAC0000}"/>
    <cellStyle name="Notas 5 2 5 3 2" xfId="44254" xr:uid="{00000000-0005-0000-0000-0000EDAC0000}"/>
    <cellStyle name="Notas 5 2 5 3 3" xfId="44255" xr:uid="{00000000-0005-0000-0000-0000EEAC0000}"/>
    <cellStyle name="Notas 5 2 5 3 4" xfId="44256" xr:uid="{00000000-0005-0000-0000-0000EFAC0000}"/>
    <cellStyle name="Notas 5 2 5 3 5" xfId="44257" xr:uid="{00000000-0005-0000-0000-0000F0AC0000}"/>
    <cellStyle name="Notas 5 2 5 3 6" xfId="44258" xr:uid="{00000000-0005-0000-0000-0000F1AC0000}"/>
    <cellStyle name="Notas 5 2 5 4" xfId="44259" xr:uid="{00000000-0005-0000-0000-0000F2AC0000}"/>
    <cellStyle name="Notas 5 2 5 4 2" xfId="44260" xr:uid="{00000000-0005-0000-0000-0000F3AC0000}"/>
    <cellStyle name="Notas 5 2 5 4 3" xfId="44261" xr:uid="{00000000-0005-0000-0000-0000F4AC0000}"/>
    <cellStyle name="Notas 5 2 5 4 4" xfId="44262" xr:uid="{00000000-0005-0000-0000-0000F5AC0000}"/>
    <cellStyle name="Notas 5 2 5 4 5" xfId="44263" xr:uid="{00000000-0005-0000-0000-0000F6AC0000}"/>
    <cellStyle name="Notas 5 2 5 4 6" xfId="44264" xr:uid="{00000000-0005-0000-0000-0000F7AC0000}"/>
    <cellStyle name="Notas 5 2 5 5" xfId="44265" xr:uid="{00000000-0005-0000-0000-0000F8AC0000}"/>
    <cellStyle name="Notas 5 2 5 5 2" xfId="44266" xr:uid="{00000000-0005-0000-0000-0000F9AC0000}"/>
    <cellStyle name="Notas 5 2 5 5 3" xfId="44267" xr:uid="{00000000-0005-0000-0000-0000FAAC0000}"/>
    <cellStyle name="Notas 5 2 5 5 4" xfId="44268" xr:uid="{00000000-0005-0000-0000-0000FBAC0000}"/>
    <cellStyle name="Notas 5 2 5 5 5" xfId="44269" xr:uid="{00000000-0005-0000-0000-0000FCAC0000}"/>
    <cellStyle name="Notas 5 2 5 5 6" xfId="44270" xr:uid="{00000000-0005-0000-0000-0000FDAC0000}"/>
    <cellStyle name="Notas 5 2 5 6" xfId="44271" xr:uid="{00000000-0005-0000-0000-0000FEAC0000}"/>
    <cellStyle name="Notas 5 2 5 6 2" xfId="44272" xr:uid="{00000000-0005-0000-0000-0000FFAC0000}"/>
    <cellStyle name="Notas 5 2 5 6 3" xfId="44273" xr:uid="{00000000-0005-0000-0000-000000AD0000}"/>
    <cellStyle name="Notas 5 2 5 6 4" xfId="44274" xr:uid="{00000000-0005-0000-0000-000001AD0000}"/>
    <cellStyle name="Notas 5 2 5 6 5" xfId="44275" xr:uid="{00000000-0005-0000-0000-000002AD0000}"/>
    <cellStyle name="Notas 5 2 5 6 6" xfId="44276" xr:uid="{00000000-0005-0000-0000-000003AD0000}"/>
    <cellStyle name="Notas 5 2 5 7" xfId="44277" xr:uid="{00000000-0005-0000-0000-000004AD0000}"/>
    <cellStyle name="Notas 5 2 5 7 2" xfId="44278" xr:uid="{00000000-0005-0000-0000-000005AD0000}"/>
    <cellStyle name="Notas 5 2 5 7 3" xfId="44279" xr:uid="{00000000-0005-0000-0000-000006AD0000}"/>
    <cellStyle name="Notas 5 2 5 7 4" xfId="44280" xr:uid="{00000000-0005-0000-0000-000007AD0000}"/>
    <cellStyle name="Notas 5 2 5 7 5" xfId="44281" xr:uid="{00000000-0005-0000-0000-000008AD0000}"/>
    <cellStyle name="Notas 5 2 5 7 6" xfId="44282" xr:uid="{00000000-0005-0000-0000-000009AD0000}"/>
    <cellStyle name="Notas 5 2 5 8" xfId="44283" xr:uid="{00000000-0005-0000-0000-00000AAD0000}"/>
    <cellStyle name="Notas 5 2 5 8 2" xfId="44284" xr:uid="{00000000-0005-0000-0000-00000BAD0000}"/>
    <cellStyle name="Notas 5 2 5 8 3" xfId="44285" xr:uid="{00000000-0005-0000-0000-00000CAD0000}"/>
    <cellStyle name="Notas 5 2 5 8 4" xfId="44286" xr:uid="{00000000-0005-0000-0000-00000DAD0000}"/>
    <cellStyle name="Notas 5 2 5 8 5" xfId="44287" xr:uid="{00000000-0005-0000-0000-00000EAD0000}"/>
    <cellStyle name="Notas 5 2 5 8 6" xfId="44288" xr:uid="{00000000-0005-0000-0000-00000FAD0000}"/>
    <cellStyle name="Notas 5 2 5 9" xfId="44289" xr:uid="{00000000-0005-0000-0000-000010AD0000}"/>
    <cellStyle name="Notas 5 2 6" xfId="44290" xr:uid="{00000000-0005-0000-0000-000011AD0000}"/>
    <cellStyle name="Notas 5 2 6 10" xfId="44291" xr:uid="{00000000-0005-0000-0000-000012AD0000}"/>
    <cellStyle name="Notas 5 2 6 11" xfId="44292" xr:uid="{00000000-0005-0000-0000-000013AD0000}"/>
    <cellStyle name="Notas 5 2 6 12" xfId="44293" xr:uid="{00000000-0005-0000-0000-000014AD0000}"/>
    <cellStyle name="Notas 5 2 6 13" xfId="44294" xr:uid="{00000000-0005-0000-0000-000015AD0000}"/>
    <cellStyle name="Notas 5 2 6 2" xfId="44295" xr:uid="{00000000-0005-0000-0000-000016AD0000}"/>
    <cellStyle name="Notas 5 2 6 2 2" xfId="44296" xr:uid="{00000000-0005-0000-0000-000017AD0000}"/>
    <cellStyle name="Notas 5 2 6 2 3" xfId="44297" xr:uid="{00000000-0005-0000-0000-000018AD0000}"/>
    <cellStyle name="Notas 5 2 6 2 4" xfId="44298" xr:uid="{00000000-0005-0000-0000-000019AD0000}"/>
    <cellStyle name="Notas 5 2 6 2 5" xfId="44299" xr:uid="{00000000-0005-0000-0000-00001AAD0000}"/>
    <cellStyle name="Notas 5 2 6 2 6" xfId="44300" xr:uid="{00000000-0005-0000-0000-00001BAD0000}"/>
    <cellStyle name="Notas 5 2 6 3" xfId="44301" xr:uid="{00000000-0005-0000-0000-00001CAD0000}"/>
    <cellStyle name="Notas 5 2 6 3 2" xfId="44302" xr:uid="{00000000-0005-0000-0000-00001DAD0000}"/>
    <cellStyle name="Notas 5 2 6 3 3" xfId="44303" xr:uid="{00000000-0005-0000-0000-00001EAD0000}"/>
    <cellStyle name="Notas 5 2 6 3 4" xfId="44304" xr:uid="{00000000-0005-0000-0000-00001FAD0000}"/>
    <cellStyle name="Notas 5 2 6 3 5" xfId="44305" xr:uid="{00000000-0005-0000-0000-000020AD0000}"/>
    <cellStyle name="Notas 5 2 6 3 6" xfId="44306" xr:uid="{00000000-0005-0000-0000-000021AD0000}"/>
    <cellStyle name="Notas 5 2 6 4" xfId="44307" xr:uid="{00000000-0005-0000-0000-000022AD0000}"/>
    <cellStyle name="Notas 5 2 6 4 2" xfId="44308" xr:uid="{00000000-0005-0000-0000-000023AD0000}"/>
    <cellStyle name="Notas 5 2 6 4 3" xfId="44309" xr:uid="{00000000-0005-0000-0000-000024AD0000}"/>
    <cellStyle name="Notas 5 2 6 4 4" xfId="44310" xr:uid="{00000000-0005-0000-0000-000025AD0000}"/>
    <cellStyle name="Notas 5 2 6 4 5" xfId="44311" xr:uid="{00000000-0005-0000-0000-000026AD0000}"/>
    <cellStyle name="Notas 5 2 6 4 6" xfId="44312" xr:uid="{00000000-0005-0000-0000-000027AD0000}"/>
    <cellStyle name="Notas 5 2 6 5" xfId="44313" xr:uid="{00000000-0005-0000-0000-000028AD0000}"/>
    <cellStyle name="Notas 5 2 6 5 2" xfId="44314" xr:uid="{00000000-0005-0000-0000-000029AD0000}"/>
    <cellStyle name="Notas 5 2 6 5 3" xfId="44315" xr:uid="{00000000-0005-0000-0000-00002AAD0000}"/>
    <cellStyle name="Notas 5 2 6 5 4" xfId="44316" xr:uid="{00000000-0005-0000-0000-00002BAD0000}"/>
    <cellStyle name="Notas 5 2 6 5 5" xfId="44317" xr:uid="{00000000-0005-0000-0000-00002CAD0000}"/>
    <cellStyle name="Notas 5 2 6 5 6" xfId="44318" xr:uid="{00000000-0005-0000-0000-00002DAD0000}"/>
    <cellStyle name="Notas 5 2 6 6" xfId="44319" xr:uid="{00000000-0005-0000-0000-00002EAD0000}"/>
    <cellStyle name="Notas 5 2 6 6 2" xfId="44320" xr:uid="{00000000-0005-0000-0000-00002FAD0000}"/>
    <cellStyle name="Notas 5 2 6 6 3" xfId="44321" xr:uid="{00000000-0005-0000-0000-000030AD0000}"/>
    <cellStyle name="Notas 5 2 6 6 4" xfId="44322" xr:uid="{00000000-0005-0000-0000-000031AD0000}"/>
    <cellStyle name="Notas 5 2 6 6 5" xfId="44323" xr:uid="{00000000-0005-0000-0000-000032AD0000}"/>
    <cellStyle name="Notas 5 2 6 6 6" xfId="44324" xr:uid="{00000000-0005-0000-0000-000033AD0000}"/>
    <cellStyle name="Notas 5 2 6 7" xfId="44325" xr:uid="{00000000-0005-0000-0000-000034AD0000}"/>
    <cellStyle name="Notas 5 2 6 7 2" xfId="44326" xr:uid="{00000000-0005-0000-0000-000035AD0000}"/>
    <cellStyle name="Notas 5 2 6 7 3" xfId="44327" xr:uid="{00000000-0005-0000-0000-000036AD0000}"/>
    <cellStyle name="Notas 5 2 6 7 4" xfId="44328" xr:uid="{00000000-0005-0000-0000-000037AD0000}"/>
    <cellStyle name="Notas 5 2 6 7 5" xfId="44329" xr:uid="{00000000-0005-0000-0000-000038AD0000}"/>
    <cellStyle name="Notas 5 2 6 7 6" xfId="44330" xr:uid="{00000000-0005-0000-0000-000039AD0000}"/>
    <cellStyle name="Notas 5 2 6 8" xfId="44331" xr:uid="{00000000-0005-0000-0000-00003AAD0000}"/>
    <cellStyle name="Notas 5 2 6 8 2" xfId="44332" xr:uid="{00000000-0005-0000-0000-00003BAD0000}"/>
    <cellStyle name="Notas 5 2 6 8 3" xfId="44333" xr:uid="{00000000-0005-0000-0000-00003CAD0000}"/>
    <cellStyle name="Notas 5 2 6 8 4" xfId="44334" xr:uid="{00000000-0005-0000-0000-00003DAD0000}"/>
    <cellStyle name="Notas 5 2 6 8 5" xfId="44335" xr:uid="{00000000-0005-0000-0000-00003EAD0000}"/>
    <cellStyle name="Notas 5 2 6 8 6" xfId="44336" xr:uid="{00000000-0005-0000-0000-00003FAD0000}"/>
    <cellStyle name="Notas 5 2 6 9" xfId="44337" xr:uid="{00000000-0005-0000-0000-000040AD0000}"/>
    <cellStyle name="Notas 5 2 7" xfId="44338" xr:uid="{00000000-0005-0000-0000-000041AD0000}"/>
    <cellStyle name="Notas 5 2 7 10" xfId="44339" xr:uid="{00000000-0005-0000-0000-000042AD0000}"/>
    <cellStyle name="Notas 5 2 7 11" xfId="44340" xr:uid="{00000000-0005-0000-0000-000043AD0000}"/>
    <cellStyle name="Notas 5 2 7 12" xfId="44341" xr:uid="{00000000-0005-0000-0000-000044AD0000}"/>
    <cellStyle name="Notas 5 2 7 13" xfId="44342" xr:uid="{00000000-0005-0000-0000-000045AD0000}"/>
    <cellStyle name="Notas 5 2 7 2" xfId="44343" xr:uid="{00000000-0005-0000-0000-000046AD0000}"/>
    <cellStyle name="Notas 5 2 7 2 2" xfId="44344" xr:uid="{00000000-0005-0000-0000-000047AD0000}"/>
    <cellStyle name="Notas 5 2 7 2 3" xfId="44345" xr:uid="{00000000-0005-0000-0000-000048AD0000}"/>
    <cellStyle name="Notas 5 2 7 2 4" xfId="44346" xr:uid="{00000000-0005-0000-0000-000049AD0000}"/>
    <cellStyle name="Notas 5 2 7 2 5" xfId="44347" xr:uid="{00000000-0005-0000-0000-00004AAD0000}"/>
    <cellStyle name="Notas 5 2 7 2 6" xfId="44348" xr:uid="{00000000-0005-0000-0000-00004BAD0000}"/>
    <cellStyle name="Notas 5 2 7 3" xfId="44349" xr:uid="{00000000-0005-0000-0000-00004CAD0000}"/>
    <cellStyle name="Notas 5 2 7 3 2" xfId="44350" xr:uid="{00000000-0005-0000-0000-00004DAD0000}"/>
    <cellStyle name="Notas 5 2 7 3 3" xfId="44351" xr:uid="{00000000-0005-0000-0000-00004EAD0000}"/>
    <cellStyle name="Notas 5 2 7 3 4" xfId="44352" xr:uid="{00000000-0005-0000-0000-00004FAD0000}"/>
    <cellStyle name="Notas 5 2 7 3 5" xfId="44353" xr:uid="{00000000-0005-0000-0000-000050AD0000}"/>
    <cellStyle name="Notas 5 2 7 3 6" xfId="44354" xr:uid="{00000000-0005-0000-0000-000051AD0000}"/>
    <cellStyle name="Notas 5 2 7 4" xfId="44355" xr:uid="{00000000-0005-0000-0000-000052AD0000}"/>
    <cellStyle name="Notas 5 2 7 4 2" xfId="44356" xr:uid="{00000000-0005-0000-0000-000053AD0000}"/>
    <cellStyle name="Notas 5 2 7 4 3" xfId="44357" xr:uid="{00000000-0005-0000-0000-000054AD0000}"/>
    <cellStyle name="Notas 5 2 7 4 4" xfId="44358" xr:uid="{00000000-0005-0000-0000-000055AD0000}"/>
    <cellStyle name="Notas 5 2 7 4 5" xfId="44359" xr:uid="{00000000-0005-0000-0000-000056AD0000}"/>
    <cellStyle name="Notas 5 2 7 4 6" xfId="44360" xr:uid="{00000000-0005-0000-0000-000057AD0000}"/>
    <cellStyle name="Notas 5 2 7 5" xfId="44361" xr:uid="{00000000-0005-0000-0000-000058AD0000}"/>
    <cellStyle name="Notas 5 2 7 5 2" xfId="44362" xr:uid="{00000000-0005-0000-0000-000059AD0000}"/>
    <cellStyle name="Notas 5 2 7 5 3" xfId="44363" xr:uid="{00000000-0005-0000-0000-00005AAD0000}"/>
    <cellStyle name="Notas 5 2 7 5 4" xfId="44364" xr:uid="{00000000-0005-0000-0000-00005BAD0000}"/>
    <cellStyle name="Notas 5 2 7 5 5" xfId="44365" xr:uid="{00000000-0005-0000-0000-00005CAD0000}"/>
    <cellStyle name="Notas 5 2 7 5 6" xfId="44366" xr:uid="{00000000-0005-0000-0000-00005DAD0000}"/>
    <cellStyle name="Notas 5 2 7 6" xfId="44367" xr:uid="{00000000-0005-0000-0000-00005EAD0000}"/>
    <cellStyle name="Notas 5 2 7 6 2" xfId="44368" xr:uid="{00000000-0005-0000-0000-00005FAD0000}"/>
    <cellStyle name="Notas 5 2 7 6 3" xfId="44369" xr:uid="{00000000-0005-0000-0000-000060AD0000}"/>
    <cellStyle name="Notas 5 2 7 6 4" xfId="44370" xr:uid="{00000000-0005-0000-0000-000061AD0000}"/>
    <cellStyle name="Notas 5 2 7 6 5" xfId="44371" xr:uid="{00000000-0005-0000-0000-000062AD0000}"/>
    <cellStyle name="Notas 5 2 7 6 6" xfId="44372" xr:uid="{00000000-0005-0000-0000-000063AD0000}"/>
    <cellStyle name="Notas 5 2 7 7" xfId="44373" xr:uid="{00000000-0005-0000-0000-000064AD0000}"/>
    <cellStyle name="Notas 5 2 7 7 2" xfId="44374" xr:uid="{00000000-0005-0000-0000-000065AD0000}"/>
    <cellStyle name="Notas 5 2 7 7 3" xfId="44375" xr:uid="{00000000-0005-0000-0000-000066AD0000}"/>
    <cellStyle name="Notas 5 2 7 7 4" xfId="44376" xr:uid="{00000000-0005-0000-0000-000067AD0000}"/>
    <cellStyle name="Notas 5 2 7 7 5" xfId="44377" xr:uid="{00000000-0005-0000-0000-000068AD0000}"/>
    <cellStyle name="Notas 5 2 7 7 6" xfId="44378" xr:uid="{00000000-0005-0000-0000-000069AD0000}"/>
    <cellStyle name="Notas 5 2 7 8" xfId="44379" xr:uid="{00000000-0005-0000-0000-00006AAD0000}"/>
    <cellStyle name="Notas 5 2 7 8 2" xfId="44380" xr:uid="{00000000-0005-0000-0000-00006BAD0000}"/>
    <cellStyle name="Notas 5 2 7 8 3" xfId="44381" xr:uid="{00000000-0005-0000-0000-00006CAD0000}"/>
    <cellStyle name="Notas 5 2 7 8 4" xfId="44382" xr:uid="{00000000-0005-0000-0000-00006DAD0000}"/>
    <cellStyle name="Notas 5 2 7 8 5" xfId="44383" xr:uid="{00000000-0005-0000-0000-00006EAD0000}"/>
    <cellStyle name="Notas 5 2 7 8 6" xfId="44384" xr:uid="{00000000-0005-0000-0000-00006FAD0000}"/>
    <cellStyle name="Notas 5 2 7 9" xfId="44385" xr:uid="{00000000-0005-0000-0000-000070AD0000}"/>
    <cellStyle name="Notas 5 2 8" xfId="44386" xr:uid="{00000000-0005-0000-0000-000071AD0000}"/>
    <cellStyle name="Notas 5 2 8 2" xfId="44387" xr:uid="{00000000-0005-0000-0000-000072AD0000}"/>
    <cellStyle name="Notas 5 2 8 3" xfId="44388" xr:uid="{00000000-0005-0000-0000-000073AD0000}"/>
    <cellStyle name="Notas 5 2 8 4" xfId="44389" xr:uid="{00000000-0005-0000-0000-000074AD0000}"/>
    <cellStyle name="Notas 5 2 8 5" xfId="44390" xr:uid="{00000000-0005-0000-0000-000075AD0000}"/>
    <cellStyle name="Notas 5 2 8 6" xfId="44391" xr:uid="{00000000-0005-0000-0000-000076AD0000}"/>
    <cellStyle name="Notas 5 2 9" xfId="44392" xr:uid="{00000000-0005-0000-0000-000077AD0000}"/>
    <cellStyle name="Notas 5 2 9 2" xfId="44393" xr:uid="{00000000-0005-0000-0000-000078AD0000}"/>
    <cellStyle name="Notas 5 2 9 3" xfId="44394" xr:uid="{00000000-0005-0000-0000-000079AD0000}"/>
    <cellStyle name="Notas 5 2 9 4" xfId="44395" xr:uid="{00000000-0005-0000-0000-00007AAD0000}"/>
    <cellStyle name="Notas 5 2 9 5" xfId="44396" xr:uid="{00000000-0005-0000-0000-00007BAD0000}"/>
    <cellStyle name="Notas 5 2 9 6" xfId="44397" xr:uid="{00000000-0005-0000-0000-00007CAD0000}"/>
    <cellStyle name="Notas 5 20" xfId="44398" xr:uid="{00000000-0005-0000-0000-00007DAD0000}"/>
    <cellStyle name="Notas 5 20 2" xfId="44399" xr:uid="{00000000-0005-0000-0000-00007EAD0000}"/>
    <cellStyle name="Notas 5 20 2 2" xfId="44400" xr:uid="{00000000-0005-0000-0000-00007FAD0000}"/>
    <cellStyle name="Notas 5 20 2 2 2" xfId="44401" xr:uid="{00000000-0005-0000-0000-000080AD0000}"/>
    <cellStyle name="Notas 5 20 2 3" xfId="44402" xr:uid="{00000000-0005-0000-0000-000081AD0000}"/>
    <cellStyle name="Notas 5 20 2 4" xfId="44403" xr:uid="{00000000-0005-0000-0000-000082AD0000}"/>
    <cellStyle name="Notas 5 20 2 5" xfId="44404" xr:uid="{00000000-0005-0000-0000-000083AD0000}"/>
    <cellStyle name="Notas 5 20 2 6" xfId="44405" xr:uid="{00000000-0005-0000-0000-000084AD0000}"/>
    <cellStyle name="Notas 5 20 3" xfId="44406" xr:uid="{00000000-0005-0000-0000-000085AD0000}"/>
    <cellStyle name="Notas 5 20 3 2" xfId="44407" xr:uid="{00000000-0005-0000-0000-000086AD0000}"/>
    <cellStyle name="Notas 5 20 4" xfId="44408" xr:uid="{00000000-0005-0000-0000-000087AD0000}"/>
    <cellStyle name="Notas 5 20 4 2" xfId="44409" xr:uid="{00000000-0005-0000-0000-000088AD0000}"/>
    <cellStyle name="Notas 5 20 5" xfId="44410" xr:uid="{00000000-0005-0000-0000-000089AD0000}"/>
    <cellStyle name="Notas 5 20 6" xfId="44411" xr:uid="{00000000-0005-0000-0000-00008AAD0000}"/>
    <cellStyle name="Notas 5 21" xfId="44412" xr:uid="{00000000-0005-0000-0000-00008BAD0000}"/>
    <cellStyle name="Notas 5 21 2" xfId="44413" xr:uid="{00000000-0005-0000-0000-00008CAD0000}"/>
    <cellStyle name="Notas 5 21 2 2" xfId="44414" xr:uid="{00000000-0005-0000-0000-00008DAD0000}"/>
    <cellStyle name="Notas 5 21 2 2 2" xfId="44415" xr:uid="{00000000-0005-0000-0000-00008EAD0000}"/>
    <cellStyle name="Notas 5 21 2 3" xfId="44416" xr:uid="{00000000-0005-0000-0000-00008FAD0000}"/>
    <cellStyle name="Notas 5 21 2 4" xfId="44417" xr:uid="{00000000-0005-0000-0000-000090AD0000}"/>
    <cellStyle name="Notas 5 21 2 5" xfId="44418" xr:uid="{00000000-0005-0000-0000-000091AD0000}"/>
    <cellStyle name="Notas 5 21 2 6" xfId="44419" xr:uid="{00000000-0005-0000-0000-000092AD0000}"/>
    <cellStyle name="Notas 5 21 3" xfId="44420" xr:uid="{00000000-0005-0000-0000-000093AD0000}"/>
    <cellStyle name="Notas 5 21 3 2" xfId="44421" xr:uid="{00000000-0005-0000-0000-000094AD0000}"/>
    <cellStyle name="Notas 5 21 4" xfId="44422" xr:uid="{00000000-0005-0000-0000-000095AD0000}"/>
    <cellStyle name="Notas 5 21 4 2" xfId="44423" xr:uid="{00000000-0005-0000-0000-000096AD0000}"/>
    <cellStyle name="Notas 5 21 5" xfId="44424" xr:uid="{00000000-0005-0000-0000-000097AD0000}"/>
    <cellStyle name="Notas 5 21 6" xfId="44425" xr:uid="{00000000-0005-0000-0000-000098AD0000}"/>
    <cellStyle name="Notas 5 22" xfId="44426" xr:uid="{00000000-0005-0000-0000-000099AD0000}"/>
    <cellStyle name="Notas 5 22 2" xfId="44427" xr:uid="{00000000-0005-0000-0000-00009AAD0000}"/>
    <cellStyle name="Notas 5 22 2 2" xfId="44428" xr:uid="{00000000-0005-0000-0000-00009BAD0000}"/>
    <cellStyle name="Notas 5 22 2 2 2" xfId="44429" xr:uid="{00000000-0005-0000-0000-00009CAD0000}"/>
    <cellStyle name="Notas 5 22 2 3" xfId="44430" xr:uid="{00000000-0005-0000-0000-00009DAD0000}"/>
    <cellStyle name="Notas 5 22 2 4" xfId="44431" xr:uid="{00000000-0005-0000-0000-00009EAD0000}"/>
    <cellStyle name="Notas 5 22 2 5" xfId="44432" xr:uid="{00000000-0005-0000-0000-00009FAD0000}"/>
    <cellStyle name="Notas 5 22 2 6" xfId="44433" xr:uid="{00000000-0005-0000-0000-0000A0AD0000}"/>
    <cellStyle name="Notas 5 22 3" xfId="44434" xr:uid="{00000000-0005-0000-0000-0000A1AD0000}"/>
    <cellStyle name="Notas 5 22 3 2" xfId="44435" xr:uid="{00000000-0005-0000-0000-0000A2AD0000}"/>
    <cellStyle name="Notas 5 22 4" xfId="44436" xr:uid="{00000000-0005-0000-0000-0000A3AD0000}"/>
    <cellStyle name="Notas 5 22 4 2" xfId="44437" xr:uid="{00000000-0005-0000-0000-0000A4AD0000}"/>
    <cellStyle name="Notas 5 22 5" xfId="44438" xr:uid="{00000000-0005-0000-0000-0000A5AD0000}"/>
    <cellStyle name="Notas 5 23" xfId="44439" xr:uid="{00000000-0005-0000-0000-0000A6AD0000}"/>
    <cellStyle name="Notas 5 23 2" xfId="44440" xr:uid="{00000000-0005-0000-0000-0000A7AD0000}"/>
    <cellStyle name="Notas 5 23 2 2" xfId="44441" xr:uid="{00000000-0005-0000-0000-0000A8AD0000}"/>
    <cellStyle name="Notas 5 23 2 2 2" xfId="44442" xr:uid="{00000000-0005-0000-0000-0000A9AD0000}"/>
    <cellStyle name="Notas 5 23 2 3" xfId="44443" xr:uid="{00000000-0005-0000-0000-0000AAAD0000}"/>
    <cellStyle name="Notas 5 23 2 4" xfId="44444" xr:uid="{00000000-0005-0000-0000-0000ABAD0000}"/>
    <cellStyle name="Notas 5 23 2 5" xfId="44445" xr:uid="{00000000-0005-0000-0000-0000ACAD0000}"/>
    <cellStyle name="Notas 5 23 2 6" xfId="44446" xr:uid="{00000000-0005-0000-0000-0000ADAD0000}"/>
    <cellStyle name="Notas 5 23 3" xfId="44447" xr:uid="{00000000-0005-0000-0000-0000AEAD0000}"/>
    <cellStyle name="Notas 5 23 3 2" xfId="44448" xr:uid="{00000000-0005-0000-0000-0000AFAD0000}"/>
    <cellStyle name="Notas 5 23 4" xfId="44449" xr:uid="{00000000-0005-0000-0000-0000B0AD0000}"/>
    <cellStyle name="Notas 5 23 4 2" xfId="44450" xr:uid="{00000000-0005-0000-0000-0000B1AD0000}"/>
    <cellStyle name="Notas 5 23 5" xfId="44451" xr:uid="{00000000-0005-0000-0000-0000B2AD0000}"/>
    <cellStyle name="Notas 5 24" xfId="44452" xr:uid="{00000000-0005-0000-0000-0000B3AD0000}"/>
    <cellStyle name="Notas 5 24 2" xfId="44453" xr:uid="{00000000-0005-0000-0000-0000B4AD0000}"/>
    <cellStyle name="Notas 5 24 2 2" xfId="44454" xr:uid="{00000000-0005-0000-0000-0000B5AD0000}"/>
    <cellStyle name="Notas 5 24 2 2 2" xfId="44455" xr:uid="{00000000-0005-0000-0000-0000B6AD0000}"/>
    <cellStyle name="Notas 5 24 2 3" xfId="44456" xr:uid="{00000000-0005-0000-0000-0000B7AD0000}"/>
    <cellStyle name="Notas 5 24 2 4" xfId="44457" xr:uid="{00000000-0005-0000-0000-0000B8AD0000}"/>
    <cellStyle name="Notas 5 24 2 5" xfId="44458" xr:uid="{00000000-0005-0000-0000-0000B9AD0000}"/>
    <cellStyle name="Notas 5 24 2 6" xfId="44459" xr:uid="{00000000-0005-0000-0000-0000BAAD0000}"/>
    <cellStyle name="Notas 5 24 3" xfId="44460" xr:uid="{00000000-0005-0000-0000-0000BBAD0000}"/>
    <cellStyle name="Notas 5 24 3 2" xfId="44461" xr:uid="{00000000-0005-0000-0000-0000BCAD0000}"/>
    <cellStyle name="Notas 5 24 4" xfId="44462" xr:uid="{00000000-0005-0000-0000-0000BDAD0000}"/>
    <cellStyle name="Notas 5 24 4 2" xfId="44463" xr:uid="{00000000-0005-0000-0000-0000BEAD0000}"/>
    <cellStyle name="Notas 5 24 5" xfId="44464" xr:uid="{00000000-0005-0000-0000-0000BFAD0000}"/>
    <cellStyle name="Notas 5 25" xfId="44465" xr:uid="{00000000-0005-0000-0000-0000C0AD0000}"/>
    <cellStyle name="Notas 5 25 2" xfId="44466" xr:uid="{00000000-0005-0000-0000-0000C1AD0000}"/>
    <cellStyle name="Notas 5 25 2 2" xfId="44467" xr:uid="{00000000-0005-0000-0000-0000C2AD0000}"/>
    <cellStyle name="Notas 5 25 2 2 2" xfId="44468" xr:uid="{00000000-0005-0000-0000-0000C3AD0000}"/>
    <cellStyle name="Notas 5 25 2 3" xfId="44469" xr:uid="{00000000-0005-0000-0000-0000C4AD0000}"/>
    <cellStyle name="Notas 5 25 2 4" xfId="44470" xr:uid="{00000000-0005-0000-0000-0000C5AD0000}"/>
    <cellStyle name="Notas 5 25 2 5" xfId="44471" xr:uid="{00000000-0005-0000-0000-0000C6AD0000}"/>
    <cellStyle name="Notas 5 25 2 6" xfId="44472" xr:uid="{00000000-0005-0000-0000-0000C7AD0000}"/>
    <cellStyle name="Notas 5 25 3" xfId="44473" xr:uid="{00000000-0005-0000-0000-0000C8AD0000}"/>
    <cellStyle name="Notas 5 25 3 2" xfId="44474" xr:uid="{00000000-0005-0000-0000-0000C9AD0000}"/>
    <cellStyle name="Notas 5 25 4" xfId="44475" xr:uid="{00000000-0005-0000-0000-0000CAAD0000}"/>
    <cellStyle name="Notas 5 25 4 2" xfId="44476" xr:uid="{00000000-0005-0000-0000-0000CBAD0000}"/>
    <cellStyle name="Notas 5 25 5" xfId="44477" xr:uid="{00000000-0005-0000-0000-0000CCAD0000}"/>
    <cellStyle name="Notas 5 26" xfId="44478" xr:uid="{00000000-0005-0000-0000-0000CDAD0000}"/>
    <cellStyle name="Notas 5 26 2" xfId="44479" xr:uid="{00000000-0005-0000-0000-0000CEAD0000}"/>
    <cellStyle name="Notas 5 26 2 2" xfId="44480" xr:uid="{00000000-0005-0000-0000-0000CFAD0000}"/>
    <cellStyle name="Notas 5 26 2 2 2" xfId="44481" xr:uid="{00000000-0005-0000-0000-0000D0AD0000}"/>
    <cellStyle name="Notas 5 26 2 3" xfId="44482" xr:uid="{00000000-0005-0000-0000-0000D1AD0000}"/>
    <cellStyle name="Notas 5 26 2 4" xfId="44483" xr:uid="{00000000-0005-0000-0000-0000D2AD0000}"/>
    <cellStyle name="Notas 5 26 2 5" xfId="44484" xr:uid="{00000000-0005-0000-0000-0000D3AD0000}"/>
    <cellStyle name="Notas 5 26 2 6" xfId="44485" xr:uid="{00000000-0005-0000-0000-0000D4AD0000}"/>
    <cellStyle name="Notas 5 26 3" xfId="44486" xr:uid="{00000000-0005-0000-0000-0000D5AD0000}"/>
    <cellStyle name="Notas 5 26 3 2" xfId="44487" xr:uid="{00000000-0005-0000-0000-0000D6AD0000}"/>
    <cellStyle name="Notas 5 26 4" xfId="44488" xr:uid="{00000000-0005-0000-0000-0000D7AD0000}"/>
    <cellStyle name="Notas 5 26 4 2" xfId="44489" xr:uid="{00000000-0005-0000-0000-0000D8AD0000}"/>
    <cellStyle name="Notas 5 26 5" xfId="44490" xr:uid="{00000000-0005-0000-0000-0000D9AD0000}"/>
    <cellStyle name="Notas 5 27" xfId="44491" xr:uid="{00000000-0005-0000-0000-0000DAAD0000}"/>
    <cellStyle name="Notas 5 27 2" xfId="44492" xr:uid="{00000000-0005-0000-0000-0000DBAD0000}"/>
    <cellStyle name="Notas 5 27 2 2" xfId="44493" xr:uid="{00000000-0005-0000-0000-0000DCAD0000}"/>
    <cellStyle name="Notas 5 27 2 3" xfId="44494" xr:uid="{00000000-0005-0000-0000-0000DDAD0000}"/>
    <cellStyle name="Notas 5 27 3" xfId="44495" xr:uid="{00000000-0005-0000-0000-0000DEAD0000}"/>
    <cellStyle name="Notas 5 27 3 2" xfId="44496" xr:uid="{00000000-0005-0000-0000-0000DFAD0000}"/>
    <cellStyle name="Notas 5 27 4" xfId="44497" xr:uid="{00000000-0005-0000-0000-0000E0AD0000}"/>
    <cellStyle name="Notas 5 27 5" xfId="44498" xr:uid="{00000000-0005-0000-0000-0000E1AD0000}"/>
    <cellStyle name="Notas 5 28" xfId="44499" xr:uid="{00000000-0005-0000-0000-0000E2AD0000}"/>
    <cellStyle name="Notas 5 28 2" xfId="44500" xr:uid="{00000000-0005-0000-0000-0000E3AD0000}"/>
    <cellStyle name="Notas 5 28 3" xfId="44501" xr:uid="{00000000-0005-0000-0000-0000E4AD0000}"/>
    <cellStyle name="Notas 5 28 4" xfId="44502" xr:uid="{00000000-0005-0000-0000-0000E5AD0000}"/>
    <cellStyle name="Notas 5 29" xfId="44503" xr:uid="{00000000-0005-0000-0000-0000E6AD0000}"/>
    <cellStyle name="Notas 5 3" xfId="44504" xr:uid="{00000000-0005-0000-0000-0000E7AD0000}"/>
    <cellStyle name="Notas 5 3 10" xfId="44505" xr:uid="{00000000-0005-0000-0000-0000E8AD0000}"/>
    <cellStyle name="Notas 5 3 11" xfId="44506" xr:uid="{00000000-0005-0000-0000-0000E9AD0000}"/>
    <cellStyle name="Notas 5 3 12" xfId="44507" xr:uid="{00000000-0005-0000-0000-0000EAAD0000}"/>
    <cellStyle name="Notas 5 3 13" xfId="44508" xr:uid="{00000000-0005-0000-0000-0000EBAD0000}"/>
    <cellStyle name="Notas 5 3 14" xfId="44509" xr:uid="{00000000-0005-0000-0000-0000ECAD0000}"/>
    <cellStyle name="Notas 5 3 15" xfId="44510" xr:uid="{00000000-0005-0000-0000-0000EDAD0000}"/>
    <cellStyle name="Notas 5 3 2" xfId="44511" xr:uid="{00000000-0005-0000-0000-0000EEAD0000}"/>
    <cellStyle name="Notas 5 3 2 10" xfId="44512" xr:uid="{00000000-0005-0000-0000-0000EFAD0000}"/>
    <cellStyle name="Notas 5 3 2 11" xfId="44513" xr:uid="{00000000-0005-0000-0000-0000F0AD0000}"/>
    <cellStyle name="Notas 5 3 2 12" xfId="44514" xr:uid="{00000000-0005-0000-0000-0000F1AD0000}"/>
    <cellStyle name="Notas 5 3 2 13" xfId="44515" xr:uid="{00000000-0005-0000-0000-0000F2AD0000}"/>
    <cellStyle name="Notas 5 3 2 14" xfId="44516" xr:uid="{00000000-0005-0000-0000-0000F3AD0000}"/>
    <cellStyle name="Notas 5 3 2 2" xfId="44517" xr:uid="{00000000-0005-0000-0000-0000F4AD0000}"/>
    <cellStyle name="Notas 5 3 2 2 2" xfId="44518" xr:uid="{00000000-0005-0000-0000-0000F5AD0000}"/>
    <cellStyle name="Notas 5 3 2 2 2 2" xfId="44519" xr:uid="{00000000-0005-0000-0000-0000F6AD0000}"/>
    <cellStyle name="Notas 5 3 2 2 3" xfId="44520" xr:uid="{00000000-0005-0000-0000-0000F7AD0000}"/>
    <cellStyle name="Notas 5 3 2 2 4" xfId="44521" xr:uid="{00000000-0005-0000-0000-0000F8AD0000}"/>
    <cellStyle name="Notas 5 3 2 2 5" xfId="44522" xr:uid="{00000000-0005-0000-0000-0000F9AD0000}"/>
    <cellStyle name="Notas 5 3 2 2 6" xfId="44523" xr:uid="{00000000-0005-0000-0000-0000FAAD0000}"/>
    <cellStyle name="Notas 5 3 2 2 7" xfId="44524" xr:uid="{00000000-0005-0000-0000-0000FBAD0000}"/>
    <cellStyle name="Notas 5 3 2 3" xfId="44525" xr:uid="{00000000-0005-0000-0000-0000FCAD0000}"/>
    <cellStyle name="Notas 5 3 2 3 2" xfId="44526" xr:uid="{00000000-0005-0000-0000-0000FDAD0000}"/>
    <cellStyle name="Notas 5 3 2 3 3" xfId="44527" xr:uid="{00000000-0005-0000-0000-0000FEAD0000}"/>
    <cellStyle name="Notas 5 3 2 3 4" xfId="44528" xr:uid="{00000000-0005-0000-0000-0000FFAD0000}"/>
    <cellStyle name="Notas 5 3 2 3 5" xfId="44529" xr:uid="{00000000-0005-0000-0000-000000AE0000}"/>
    <cellStyle name="Notas 5 3 2 3 6" xfId="44530" xr:uid="{00000000-0005-0000-0000-000001AE0000}"/>
    <cellStyle name="Notas 5 3 2 3 7" xfId="44531" xr:uid="{00000000-0005-0000-0000-000002AE0000}"/>
    <cellStyle name="Notas 5 3 2 4" xfId="44532" xr:uid="{00000000-0005-0000-0000-000003AE0000}"/>
    <cellStyle name="Notas 5 3 2 4 2" xfId="44533" xr:uid="{00000000-0005-0000-0000-000004AE0000}"/>
    <cellStyle name="Notas 5 3 2 4 3" xfId="44534" xr:uid="{00000000-0005-0000-0000-000005AE0000}"/>
    <cellStyle name="Notas 5 3 2 4 4" xfId="44535" xr:uid="{00000000-0005-0000-0000-000006AE0000}"/>
    <cellStyle name="Notas 5 3 2 4 5" xfId="44536" xr:uid="{00000000-0005-0000-0000-000007AE0000}"/>
    <cellStyle name="Notas 5 3 2 4 6" xfId="44537" xr:uid="{00000000-0005-0000-0000-000008AE0000}"/>
    <cellStyle name="Notas 5 3 2 4 7" xfId="44538" xr:uid="{00000000-0005-0000-0000-000009AE0000}"/>
    <cellStyle name="Notas 5 3 2 5" xfId="44539" xr:uid="{00000000-0005-0000-0000-00000AAE0000}"/>
    <cellStyle name="Notas 5 3 2 5 2" xfId="44540" xr:uid="{00000000-0005-0000-0000-00000BAE0000}"/>
    <cellStyle name="Notas 5 3 2 5 3" xfId="44541" xr:uid="{00000000-0005-0000-0000-00000CAE0000}"/>
    <cellStyle name="Notas 5 3 2 5 4" xfId="44542" xr:uid="{00000000-0005-0000-0000-00000DAE0000}"/>
    <cellStyle name="Notas 5 3 2 5 5" xfId="44543" xr:uid="{00000000-0005-0000-0000-00000EAE0000}"/>
    <cellStyle name="Notas 5 3 2 5 6" xfId="44544" xr:uid="{00000000-0005-0000-0000-00000FAE0000}"/>
    <cellStyle name="Notas 5 3 2 5 7" xfId="44545" xr:uid="{00000000-0005-0000-0000-000010AE0000}"/>
    <cellStyle name="Notas 5 3 2 6" xfId="44546" xr:uid="{00000000-0005-0000-0000-000011AE0000}"/>
    <cellStyle name="Notas 5 3 2 6 2" xfId="44547" xr:uid="{00000000-0005-0000-0000-000012AE0000}"/>
    <cellStyle name="Notas 5 3 2 6 3" xfId="44548" xr:uid="{00000000-0005-0000-0000-000013AE0000}"/>
    <cellStyle name="Notas 5 3 2 6 4" xfId="44549" xr:uid="{00000000-0005-0000-0000-000014AE0000}"/>
    <cellStyle name="Notas 5 3 2 6 5" xfId="44550" xr:uid="{00000000-0005-0000-0000-000015AE0000}"/>
    <cellStyle name="Notas 5 3 2 6 6" xfId="44551" xr:uid="{00000000-0005-0000-0000-000016AE0000}"/>
    <cellStyle name="Notas 5 3 2 6 7" xfId="44552" xr:uid="{00000000-0005-0000-0000-000017AE0000}"/>
    <cellStyle name="Notas 5 3 2 7" xfId="44553" xr:uid="{00000000-0005-0000-0000-000018AE0000}"/>
    <cellStyle name="Notas 5 3 2 7 2" xfId="44554" xr:uid="{00000000-0005-0000-0000-000019AE0000}"/>
    <cellStyle name="Notas 5 3 2 7 3" xfId="44555" xr:uid="{00000000-0005-0000-0000-00001AAE0000}"/>
    <cellStyle name="Notas 5 3 2 7 4" xfId="44556" xr:uid="{00000000-0005-0000-0000-00001BAE0000}"/>
    <cellStyle name="Notas 5 3 2 7 5" xfId="44557" xr:uid="{00000000-0005-0000-0000-00001CAE0000}"/>
    <cellStyle name="Notas 5 3 2 7 6" xfId="44558" xr:uid="{00000000-0005-0000-0000-00001DAE0000}"/>
    <cellStyle name="Notas 5 3 2 8" xfId="44559" xr:uid="{00000000-0005-0000-0000-00001EAE0000}"/>
    <cellStyle name="Notas 5 3 2 8 2" xfId="44560" xr:uid="{00000000-0005-0000-0000-00001FAE0000}"/>
    <cellStyle name="Notas 5 3 2 8 3" xfId="44561" xr:uid="{00000000-0005-0000-0000-000020AE0000}"/>
    <cellStyle name="Notas 5 3 2 8 4" xfId="44562" xr:uid="{00000000-0005-0000-0000-000021AE0000}"/>
    <cellStyle name="Notas 5 3 2 8 5" xfId="44563" xr:uid="{00000000-0005-0000-0000-000022AE0000}"/>
    <cellStyle name="Notas 5 3 2 8 6" xfId="44564" xr:uid="{00000000-0005-0000-0000-000023AE0000}"/>
    <cellStyle name="Notas 5 3 2 9" xfId="44565" xr:uid="{00000000-0005-0000-0000-000024AE0000}"/>
    <cellStyle name="Notas 5 3 3" xfId="44566" xr:uid="{00000000-0005-0000-0000-000025AE0000}"/>
    <cellStyle name="Notas 5 3 3 2" xfId="44567" xr:uid="{00000000-0005-0000-0000-000026AE0000}"/>
    <cellStyle name="Notas 5 3 3 2 2" xfId="44568" xr:uid="{00000000-0005-0000-0000-000027AE0000}"/>
    <cellStyle name="Notas 5 3 3 3" xfId="44569" xr:uid="{00000000-0005-0000-0000-000028AE0000}"/>
    <cellStyle name="Notas 5 3 3 3 2" xfId="44570" xr:uid="{00000000-0005-0000-0000-000029AE0000}"/>
    <cellStyle name="Notas 5 3 3 4" xfId="44571" xr:uid="{00000000-0005-0000-0000-00002AAE0000}"/>
    <cellStyle name="Notas 5 3 3 5" xfId="44572" xr:uid="{00000000-0005-0000-0000-00002BAE0000}"/>
    <cellStyle name="Notas 5 3 3 6" xfId="44573" xr:uid="{00000000-0005-0000-0000-00002CAE0000}"/>
    <cellStyle name="Notas 5 3 3 7" xfId="44574" xr:uid="{00000000-0005-0000-0000-00002DAE0000}"/>
    <cellStyle name="Notas 5 3 4" xfId="44575" xr:uid="{00000000-0005-0000-0000-00002EAE0000}"/>
    <cellStyle name="Notas 5 3 4 2" xfId="44576" xr:uid="{00000000-0005-0000-0000-00002FAE0000}"/>
    <cellStyle name="Notas 5 3 4 2 2" xfId="44577" xr:uid="{00000000-0005-0000-0000-000030AE0000}"/>
    <cellStyle name="Notas 5 3 4 3" xfId="44578" xr:uid="{00000000-0005-0000-0000-000031AE0000}"/>
    <cellStyle name="Notas 5 3 4 4" xfId="44579" xr:uid="{00000000-0005-0000-0000-000032AE0000}"/>
    <cellStyle name="Notas 5 3 4 5" xfId="44580" xr:uid="{00000000-0005-0000-0000-000033AE0000}"/>
    <cellStyle name="Notas 5 3 4 6" xfId="44581" xr:uid="{00000000-0005-0000-0000-000034AE0000}"/>
    <cellStyle name="Notas 5 3 4 7" xfId="44582" xr:uid="{00000000-0005-0000-0000-000035AE0000}"/>
    <cellStyle name="Notas 5 3 5" xfId="44583" xr:uid="{00000000-0005-0000-0000-000036AE0000}"/>
    <cellStyle name="Notas 5 3 5 2" xfId="44584" xr:uid="{00000000-0005-0000-0000-000037AE0000}"/>
    <cellStyle name="Notas 5 3 5 3" xfId="44585" xr:uid="{00000000-0005-0000-0000-000038AE0000}"/>
    <cellStyle name="Notas 5 3 5 4" xfId="44586" xr:uid="{00000000-0005-0000-0000-000039AE0000}"/>
    <cellStyle name="Notas 5 3 5 5" xfId="44587" xr:uid="{00000000-0005-0000-0000-00003AAE0000}"/>
    <cellStyle name="Notas 5 3 5 6" xfId="44588" xr:uid="{00000000-0005-0000-0000-00003BAE0000}"/>
    <cellStyle name="Notas 5 3 5 7" xfId="44589" xr:uid="{00000000-0005-0000-0000-00003CAE0000}"/>
    <cellStyle name="Notas 5 3 6" xfId="44590" xr:uid="{00000000-0005-0000-0000-00003DAE0000}"/>
    <cellStyle name="Notas 5 3 6 2" xfId="44591" xr:uid="{00000000-0005-0000-0000-00003EAE0000}"/>
    <cellStyle name="Notas 5 3 6 3" xfId="44592" xr:uid="{00000000-0005-0000-0000-00003FAE0000}"/>
    <cellStyle name="Notas 5 3 6 4" xfId="44593" xr:uid="{00000000-0005-0000-0000-000040AE0000}"/>
    <cellStyle name="Notas 5 3 6 5" xfId="44594" xr:uid="{00000000-0005-0000-0000-000041AE0000}"/>
    <cellStyle name="Notas 5 3 6 6" xfId="44595" xr:uid="{00000000-0005-0000-0000-000042AE0000}"/>
    <cellStyle name="Notas 5 3 7" xfId="44596" xr:uid="{00000000-0005-0000-0000-000043AE0000}"/>
    <cellStyle name="Notas 5 3 7 2" xfId="44597" xr:uid="{00000000-0005-0000-0000-000044AE0000}"/>
    <cellStyle name="Notas 5 3 7 3" xfId="44598" xr:uid="{00000000-0005-0000-0000-000045AE0000}"/>
    <cellStyle name="Notas 5 3 7 4" xfId="44599" xr:uid="{00000000-0005-0000-0000-000046AE0000}"/>
    <cellStyle name="Notas 5 3 7 5" xfId="44600" xr:uid="{00000000-0005-0000-0000-000047AE0000}"/>
    <cellStyle name="Notas 5 3 7 6" xfId="44601" xr:uid="{00000000-0005-0000-0000-000048AE0000}"/>
    <cellStyle name="Notas 5 3 8" xfId="44602" xr:uid="{00000000-0005-0000-0000-000049AE0000}"/>
    <cellStyle name="Notas 5 3 8 2" xfId="44603" xr:uid="{00000000-0005-0000-0000-00004AAE0000}"/>
    <cellStyle name="Notas 5 3 8 3" xfId="44604" xr:uid="{00000000-0005-0000-0000-00004BAE0000}"/>
    <cellStyle name="Notas 5 3 8 4" xfId="44605" xr:uid="{00000000-0005-0000-0000-00004CAE0000}"/>
    <cellStyle name="Notas 5 3 8 5" xfId="44606" xr:uid="{00000000-0005-0000-0000-00004DAE0000}"/>
    <cellStyle name="Notas 5 3 8 6" xfId="44607" xr:uid="{00000000-0005-0000-0000-00004EAE0000}"/>
    <cellStyle name="Notas 5 3 9" xfId="44608" xr:uid="{00000000-0005-0000-0000-00004FAE0000}"/>
    <cellStyle name="Notas 5 3 9 2" xfId="44609" xr:uid="{00000000-0005-0000-0000-000050AE0000}"/>
    <cellStyle name="Notas 5 3 9 3" xfId="44610" xr:uid="{00000000-0005-0000-0000-000051AE0000}"/>
    <cellStyle name="Notas 5 3 9 4" xfId="44611" xr:uid="{00000000-0005-0000-0000-000052AE0000}"/>
    <cellStyle name="Notas 5 3 9 5" xfId="44612" xr:uid="{00000000-0005-0000-0000-000053AE0000}"/>
    <cellStyle name="Notas 5 3 9 6" xfId="44613" xr:uid="{00000000-0005-0000-0000-000054AE0000}"/>
    <cellStyle name="Notas 5 30" xfId="44614" xr:uid="{00000000-0005-0000-0000-000055AE0000}"/>
    <cellStyle name="Notas 5 31" xfId="44615" xr:uid="{00000000-0005-0000-0000-000056AE0000}"/>
    <cellStyle name="Notas 5 31 2" xfId="44616" xr:uid="{00000000-0005-0000-0000-000057AE0000}"/>
    <cellStyle name="Notas 5 32" xfId="44617" xr:uid="{00000000-0005-0000-0000-000058AE0000}"/>
    <cellStyle name="Notas 5 4" xfId="44618" xr:uid="{00000000-0005-0000-0000-000059AE0000}"/>
    <cellStyle name="Notas 5 4 10" xfId="44619" xr:uid="{00000000-0005-0000-0000-00005AAE0000}"/>
    <cellStyle name="Notas 5 4 11" xfId="44620" xr:uid="{00000000-0005-0000-0000-00005BAE0000}"/>
    <cellStyle name="Notas 5 4 12" xfId="44621" xr:uid="{00000000-0005-0000-0000-00005CAE0000}"/>
    <cellStyle name="Notas 5 4 13" xfId="44622" xr:uid="{00000000-0005-0000-0000-00005DAE0000}"/>
    <cellStyle name="Notas 5 4 14" xfId="44623" xr:uid="{00000000-0005-0000-0000-00005EAE0000}"/>
    <cellStyle name="Notas 5 4 2" xfId="44624" xr:uid="{00000000-0005-0000-0000-00005FAE0000}"/>
    <cellStyle name="Notas 5 4 2 2" xfId="44625" xr:uid="{00000000-0005-0000-0000-000060AE0000}"/>
    <cellStyle name="Notas 5 4 2 2 2" xfId="44626" xr:uid="{00000000-0005-0000-0000-000061AE0000}"/>
    <cellStyle name="Notas 5 4 2 2 3" xfId="44627" xr:uid="{00000000-0005-0000-0000-000062AE0000}"/>
    <cellStyle name="Notas 5 4 2 3" xfId="44628" xr:uid="{00000000-0005-0000-0000-000063AE0000}"/>
    <cellStyle name="Notas 5 4 2 3 2" xfId="44629" xr:uid="{00000000-0005-0000-0000-000064AE0000}"/>
    <cellStyle name="Notas 5 4 2 4" xfId="44630" xr:uid="{00000000-0005-0000-0000-000065AE0000}"/>
    <cellStyle name="Notas 5 4 2 4 2" xfId="44631" xr:uid="{00000000-0005-0000-0000-000066AE0000}"/>
    <cellStyle name="Notas 5 4 2 5" xfId="44632" xr:uid="{00000000-0005-0000-0000-000067AE0000}"/>
    <cellStyle name="Notas 5 4 2 5 2" xfId="44633" xr:uid="{00000000-0005-0000-0000-000068AE0000}"/>
    <cellStyle name="Notas 5 4 2 6" xfId="44634" xr:uid="{00000000-0005-0000-0000-000069AE0000}"/>
    <cellStyle name="Notas 5 4 2 6 2" xfId="44635" xr:uid="{00000000-0005-0000-0000-00006AAE0000}"/>
    <cellStyle name="Notas 5 4 2 7" xfId="44636" xr:uid="{00000000-0005-0000-0000-00006BAE0000}"/>
    <cellStyle name="Notas 5 4 3" xfId="44637" xr:uid="{00000000-0005-0000-0000-00006CAE0000}"/>
    <cellStyle name="Notas 5 4 3 2" xfId="44638" xr:uid="{00000000-0005-0000-0000-00006DAE0000}"/>
    <cellStyle name="Notas 5 4 3 2 2" xfId="44639" xr:uid="{00000000-0005-0000-0000-00006EAE0000}"/>
    <cellStyle name="Notas 5 4 3 3" xfId="44640" xr:uid="{00000000-0005-0000-0000-00006FAE0000}"/>
    <cellStyle name="Notas 5 4 3 4" xfId="44641" xr:uid="{00000000-0005-0000-0000-000070AE0000}"/>
    <cellStyle name="Notas 5 4 3 5" xfId="44642" xr:uid="{00000000-0005-0000-0000-000071AE0000}"/>
    <cellStyle name="Notas 5 4 3 6" xfId="44643" xr:uid="{00000000-0005-0000-0000-000072AE0000}"/>
    <cellStyle name="Notas 5 4 3 7" xfId="44644" xr:uid="{00000000-0005-0000-0000-000073AE0000}"/>
    <cellStyle name="Notas 5 4 4" xfId="44645" xr:uid="{00000000-0005-0000-0000-000074AE0000}"/>
    <cellStyle name="Notas 5 4 4 2" xfId="44646" xr:uid="{00000000-0005-0000-0000-000075AE0000}"/>
    <cellStyle name="Notas 5 4 4 2 2" xfId="44647" xr:uid="{00000000-0005-0000-0000-000076AE0000}"/>
    <cellStyle name="Notas 5 4 4 3" xfId="44648" xr:uid="{00000000-0005-0000-0000-000077AE0000}"/>
    <cellStyle name="Notas 5 4 4 4" xfId="44649" xr:uid="{00000000-0005-0000-0000-000078AE0000}"/>
    <cellStyle name="Notas 5 4 4 5" xfId="44650" xr:uid="{00000000-0005-0000-0000-000079AE0000}"/>
    <cellStyle name="Notas 5 4 4 6" xfId="44651" xr:uid="{00000000-0005-0000-0000-00007AAE0000}"/>
    <cellStyle name="Notas 5 4 4 7" xfId="44652" xr:uid="{00000000-0005-0000-0000-00007BAE0000}"/>
    <cellStyle name="Notas 5 4 5" xfId="44653" xr:uid="{00000000-0005-0000-0000-00007CAE0000}"/>
    <cellStyle name="Notas 5 4 5 2" xfId="44654" xr:uid="{00000000-0005-0000-0000-00007DAE0000}"/>
    <cellStyle name="Notas 5 4 5 3" xfId="44655" xr:uid="{00000000-0005-0000-0000-00007EAE0000}"/>
    <cellStyle name="Notas 5 4 5 4" xfId="44656" xr:uid="{00000000-0005-0000-0000-00007FAE0000}"/>
    <cellStyle name="Notas 5 4 5 5" xfId="44657" xr:uid="{00000000-0005-0000-0000-000080AE0000}"/>
    <cellStyle name="Notas 5 4 5 6" xfId="44658" xr:uid="{00000000-0005-0000-0000-000081AE0000}"/>
    <cellStyle name="Notas 5 4 5 7" xfId="44659" xr:uid="{00000000-0005-0000-0000-000082AE0000}"/>
    <cellStyle name="Notas 5 4 6" xfId="44660" xr:uid="{00000000-0005-0000-0000-000083AE0000}"/>
    <cellStyle name="Notas 5 4 6 2" xfId="44661" xr:uid="{00000000-0005-0000-0000-000084AE0000}"/>
    <cellStyle name="Notas 5 4 6 3" xfId="44662" xr:uid="{00000000-0005-0000-0000-000085AE0000}"/>
    <cellStyle name="Notas 5 4 6 4" xfId="44663" xr:uid="{00000000-0005-0000-0000-000086AE0000}"/>
    <cellStyle name="Notas 5 4 6 5" xfId="44664" xr:uid="{00000000-0005-0000-0000-000087AE0000}"/>
    <cellStyle name="Notas 5 4 6 6" xfId="44665" xr:uid="{00000000-0005-0000-0000-000088AE0000}"/>
    <cellStyle name="Notas 5 4 7" xfId="44666" xr:uid="{00000000-0005-0000-0000-000089AE0000}"/>
    <cellStyle name="Notas 5 4 7 2" xfId="44667" xr:uid="{00000000-0005-0000-0000-00008AAE0000}"/>
    <cellStyle name="Notas 5 4 7 3" xfId="44668" xr:uid="{00000000-0005-0000-0000-00008BAE0000}"/>
    <cellStyle name="Notas 5 4 7 4" xfId="44669" xr:uid="{00000000-0005-0000-0000-00008CAE0000}"/>
    <cellStyle name="Notas 5 4 7 5" xfId="44670" xr:uid="{00000000-0005-0000-0000-00008DAE0000}"/>
    <cellStyle name="Notas 5 4 7 6" xfId="44671" xr:uid="{00000000-0005-0000-0000-00008EAE0000}"/>
    <cellStyle name="Notas 5 4 8" xfId="44672" xr:uid="{00000000-0005-0000-0000-00008FAE0000}"/>
    <cellStyle name="Notas 5 4 8 2" xfId="44673" xr:uid="{00000000-0005-0000-0000-000090AE0000}"/>
    <cellStyle name="Notas 5 4 8 3" xfId="44674" xr:uid="{00000000-0005-0000-0000-000091AE0000}"/>
    <cellStyle name="Notas 5 4 8 4" xfId="44675" xr:uid="{00000000-0005-0000-0000-000092AE0000}"/>
    <cellStyle name="Notas 5 4 8 5" xfId="44676" xr:uid="{00000000-0005-0000-0000-000093AE0000}"/>
    <cellStyle name="Notas 5 4 8 6" xfId="44677" xr:uid="{00000000-0005-0000-0000-000094AE0000}"/>
    <cellStyle name="Notas 5 4 9" xfId="44678" xr:uid="{00000000-0005-0000-0000-000095AE0000}"/>
    <cellStyle name="Notas 5 5" xfId="44679" xr:uid="{00000000-0005-0000-0000-000096AE0000}"/>
    <cellStyle name="Notas 5 5 10" xfId="44680" xr:uid="{00000000-0005-0000-0000-000097AE0000}"/>
    <cellStyle name="Notas 5 5 11" xfId="44681" xr:uid="{00000000-0005-0000-0000-000098AE0000}"/>
    <cellStyle name="Notas 5 5 12" xfId="44682" xr:uid="{00000000-0005-0000-0000-000099AE0000}"/>
    <cellStyle name="Notas 5 5 13" xfId="44683" xr:uid="{00000000-0005-0000-0000-00009AAE0000}"/>
    <cellStyle name="Notas 5 5 14" xfId="44684" xr:uid="{00000000-0005-0000-0000-00009BAE0000}"/>
    <cellStyle name="Notas 5 5 2" xfId="44685" xr:uid="{00000000-0005-0000-0000-00009CAE0000}"/>
    <cellStyle name="Notas 5 5 2 2" xfId="44686" xr:uid="{00000000-0005-0000-0000-00009DAE0000}"/>
    <cellStyle name="Notas 5 5 2 2 2" xfId="44687" xr:uid="{00000000-0005-0000-0000-00009EAE0000}"/>
    <cellStyle name="Notas 5 5 2 2 3" xfId="44688" xr:uid="{00000000-0005-0000-0000-00009FAE0000}"/>
    <cellStyle name="Notas 5 5 2 3" xfId="44689" xr:uid="{00000000-0005-0000-0000-0000A0AE0000}"/>
    <cellStyle name="Notas 5 5 2 3 2" xfId="44690" xr:uid="{00000000-0005-0000-0000-0000A1AE0000}"/>
    <cellStyle name="Notas 5 5 2 4" xfId="44691" xr:uid="{00000000-0005-0000-0000-0000A2AE0000}"/>
    <cellStyle name="Notas 5 5 2 4 2" xfId="44692" xr:uid="{00000000-0005-0000-0000-0000A3AE0000}"/>
    <cellStyle name="Notas 5 5 2 5" xfId="44693" xr:uid="{00000000-0005-0000-0000-0000A4AE0000}"/>
    <cellStyle name="Notas 5 5 2 5 2" xfId="44694" xr:uid="{00000000-0005-0000-0000-0000A5AE0000}"/>
    <cellStyle name="Notas 5 5 2 6" xfId="44695" xr:uid="{00000000-0005-0000-0000-0000A6AE0000}"/>
    <cellStyle name="Notas 5 5 2 6 2" xfId="44696" xr:uid="{00000000-0005-0000-0000-0000A7AE0000}"/>
    <cellStyle name="Notas 5 5 2 7" xfId="44697" xr:uid="{00000000-0005-0000-0000-0000A8AE0000}"/>
    <cellStyle name="Notas 5 5 3" xfId="44698" xr:uid="{00000000-0005-0000-0000-0000A9AE0000}"/>
    <cellStyle name="Notas 5 5 3 2" xfId="44699" xr:uid="{00000000-0005-0000-0000-0000AAAE0000}"/>
    <cellStyle name="Notas 5 5 3 2 2" xfId="44700" xr:uid="{00000000-0005-0000-0000-0000ABAE0000}"/>
    <cellStyle name="Notas 5 5 3 3" xfId="44701" xr:uid="{00000000-0005-0000-0000-0000ACAE0000}"/>
    <cellStyle name="Notas 5 5 3 4" xfId="44702" xr:uid="{00000000-0005-0000-0000-0000ADAE0000}"/>
    <cellStyle name="Notas 5 5 3 5" xfId="44703" xr:uid="{00000000-0005-0000-0000-0000AEAE0000}"/>
    <cellStyle name="Notas 5 5 3 6" xfId="44704" xr:uid="{00000000-0005-0000-0000-0000AFAE0000}"/>
    <cellStyle name="Notas 5 5 3 7" xfId="44705" xr:uid="{00000000-0005-0000-0000-0000B0AE0000}"/>
    <cellStyle name="Notas 5 5 4" xfId="44706" xr:uid="{00000000-0005-0000-0000-0000B1AE0000}"/>
    <cellStyle name="Notas 5 5 4 2" xfId="44707" xr:uid="{00000000-0005-0000-0000-0000B2AE0000}"/>
    <cellStyle name="Notas 5 5 4 2 2" xfId="44708" xr:uid="{00000000-0005-0000-0000-0000B3AE0000}"/>
    <cellStyle name="Notas 5 5 4 3" xfId="44709" xr:uid="{00000000-0005-0000-0000-0000B4AE0000}"/>
    <cellStyle name="Notas 5 5 4 4" xfId="44710" xr:uid="{00000000-0005-0000-0000-0000B5AE0000}"/>
    <cellStyle name="Notas 5 5 4 5" xfId="44711" xr:uid="{00000000-0005-0000-0000-0000B6AE0000}"/>
    <cellStyle name="Notas 5 5 4 6" xfId="44712" xr:uid="{00000000-0005-0000-0000-0000B7AE0000}"/>
    <cellStyle name="Notas 5 5 4 7" xfId="44713" xr:uid="{00000000-0005-0000-0000-0000B8AE0000}"/>
    <cellStyle name="Notas 5 5 5" xfId="44714" xr:uid="{00000000-0005-0000-0000-0000B9AE0000}"/>
    <cellStyle name="Notas 5 5 5 2" xfId="44715" xr:uid="{00000000-0005-0000-0000-0000BAAE0000}"/>
    <cellStyle name="Notas 5 5 5 3" xfId="44716" xr:uid="{00000000-0005-0000-0000-0000BBAE0000}"/>
    <cellStyle name="Notas 5 5 5 4" xfId="44717" xr:uid="{00000000-0005-0000-0000-0000BCAE0000}"/>
    <cellStyle name="Notas 5 5 5 5" xfId="44718" xr:uid="{00000000-0005-0000-0000-0000BDAE0000}"/>
    <cellStyle name="Notas 5 5 5 6" xfId="44719" xr:uid="{00000000-0005-0000-0000-0000BEAE0000}"/>
    <cellStyle name="Notas 5 5 5 7" xfId="44720" xr:uid="{00000000-0005-0000-0000-0000BFAE0000}"/>
    <cellStyle name="Notas 5 5 6" xfId="44721" xr:uid="{00000000-0005-0000-0000-0000C0AE0000}"/>
    <cellStyle name="Notas 5 5 6 2" xfId="44722" xr:uid="{00000000-0005-0000-0000-0000C1AE0000}"/>
    <cellStyle name="Notas 5 5 6 3" xfId="44723" xr:uid="{00000000-0005-0000-0000-0000C2AE0000}"/>
    <cellStyle name="Notas 5 5 6 4" xfId="44724" xr:uid="{00000000-0005-0000-0000-0000C3AE0000}"/>
    <cellStyle name="Notas 5 5 6 5" xfId="44725" xr:uid="{00000000-0005-0000-0000-0000C4AE0000}"/>
    <cellStyle name="Notas 5 5 6 6" xfId="44726" xr:uid="{00000000-0005-0000-0000-0000C5AE0000}"/>
    <cellStyle name="Notas 5 5 7" xfId="44727" xr:uid="{00000000-0005-0000-0000-0000C6AE0000}"/>
    <cellStyle name="Notas 5 5 7 2" xfId="44728" xr:uid="{00000000-0005-0000-0000-0000C7AE0000}"/>
    <cellStyle name="Notas 5 5 7 3" xfId="44729" xr:uid="{00000000-0005-0000-0000-0000C8AE0000}"/>
    <cellStyle name="Notas 5 5 7 4" xfId="44730" xr:uid="{00000000-0005-0000-0000-0000C9AE0000}"/>
    <cellStyle name="Notas 5 5 7 5" xfId="44731" xr:uid="{00000000-0005-0000-0000-0000CAAE0000}"/>
    <cellStyle name="Notas 5 5 7 6" xfId="44732" xr:uid="{00000000-0005-0000-0000-0000CBAE0000}"/>
    <cellStyle name="Notas 5 5 8" xfId="44733" xr:uid="{00000000-0005-0000-0000-0000CCAE0000}"/>
    <cellStyle name="Notas 5 5 8 2" xfId="44734" xr:uid="{00000000-0005-0000-0000-0000CDAE0000}"/>
    <cellStyle name="Notas 5 5 8 3" xfId="44735" xr:uid="{00000000-0005-0000-0000-0000CEAE0000}"/>
    <cellStyle name="Notas 5 5 8 4" xfId="44736" xr:uid="{00000000-0005-0000-0000-0000CFAE0000}"/>
    <cellStyle name="Notas 5 5 8 5" xfId="44737" xr:uid="{00000000-0005-0000-0000-0000D0AE0000}"/>
    <cellStyle name="Notas 5 5 8 6" xfId="44738" xr:uid="{00000000-0005-0000-0000-0000D1AE0000}"/>
    <cellStyle name="Notas 5 5 9" xfId="44739" xr:uid="{00000000-0005-0000-0000-0000D2AE0000}"/>
    <cellStyle name="Notas 5 6" xfId="44740" xr:uid="{00000000-0005-0000-0000-0000D3AE0000}"/>
    <cellStyle name="Notas 5 6 10" xfId="44741" xr:uid="{00000000-0005-0000-0000-0000D4AE0000}"/>
    <cellStyle name="Notas 5 6 11" xfId="44742" xr:uid="{00000000-0005-0000-0000-0000D5AE0000}"/>
    <cellStyle name="Notas 5 6 12" xfId="44743" xr:uid="{00000000-0005-0000-0000-0000D6AE0000}"/>
    <cellStyle name="Notas 5 6 13" xfId="44744" xr:uid="{00000000-0005-0000-0000-0000D7AE0000}"/>
    <cellStyle name="Notas 5 6 14" xfId="44745" xr:uid="{00000000-0005-0000-0000-0000D8AE0000}"/>
    <cellStyle name="Notas 5 6 2" xfId="44746" xr:uid="{00000000-0005-0000-0000-0000D9AE0000}"/>
    <cellStyle name="Notas 5 6 2 2" xfId="44747" xr:uid="{00000000-0005-0000-0000-0000DAAE0000}"/>
    <cellStyle name="Notas 5 6 2 2 2" xfId="44748" xr:uid="{00000000-0005-0000-0000-0000DBAE0000}"/>
    <cellStyle name="Notas 5 6 2 2 3" xfId="44749" xr:uid="{00000000-0005-0000-0000-0000DCAE0000}"/>
    <cellStyle name="Notas 5 6 2 3" xfId="44750" xr:uid="{00000000-0005-0000-0000-0000DDAE0000}"/>
    <cellStyle name="Notas 5 6 2 3 2" xfId="44751" xr:uid="{00000000-0005-0000-0000-0000DEAE0000}"/>
    <cellStyle name="Notas 5 6 2 4" xfId="44752" xr:uid="{00000000-0005-0000-0000-0000DFAE0000}"/>
    <cellStyle name="Notas 5 6 2 4 2" xfId="44753" xr:uid="{00000000-0005-0000-0000-0000E0AE0000}"/>
    <cellStyle name="Notas 5 6 2 5" xfId="44754" xr:uid="{00000000-0005-0000-0000-0000E1AE0000}"/>
    <cellStyle name="Notas 5 6 2 5 2" xfId="44755" xr:uid="{00000000-0005-0000-0000-0000E2AE0000}"/>
    <cellStyle name="Notas 5 6 2 6" xfId="44756" xr:uid="{00000000-0005-0000-0000-0000E3AE0000}"/>
    <cellStyle name="Notas 5 6 2 6 2" xfId="44757" xr:uid="{00000000-0005-0000-0000-0000E4AE0000}"/>
    <cellStyle name="Notas 5 6 2 7" xfId="44758" xr:uid="{00000000-0005-0000-0000-0000E5AE0000}"/>
    <cellStyle name="Notas 5 6 3" xfId="44759" xr:uid="{00000000-0005-0000-0000-0000E6AE0000}"/>
    <cellStyle name="Notas 5 6 3 2" xfId="44760" xr:uid="{00000000-0005-0000-0000-0000E7AE0000}"/>
    <cellStyle name="Notas 5 6 3 2 2" xfId="44761" xr:uid="{00000000-0005-0000-0000-0000E8AE0000}"/>
    <cellStyle name="Notas 5 6 3 3" xfId="44762" xr:uid="{00000000-0005-0000-0000-0000E9AE0000}"/>
    <cellStyle name="Notas 5 6 3 4" xfId="44763" xr:uid="{00000000-0005-0000-0000-0000EAAE0000}"/>
    <cellStyle name="Notas 5 6 3 5" xfId="44764" xr:uid="{00000000-0005-0000-0000-0000EBAE0000}"/>
    <cellStyle name="Notas 5 6 3 6" xfId="44765" xr:uid="{00000000-0005-0000-0000-0000ECAE0000}"/>
    <cellStyle name="Notas 5 6 3 7" xfId="44766" xr:uid="{00000000-0005-0000-0000-0000EDAE0000}"/>
    <cellStyle name="Notas 5 6 4" xfId="44767" xr:uid="{00000000-0005-0000-0000-0000EEAE0000}"/>
    <cellStyle name="Notas 5 6 4 2" xfId="44768" xr:uid="{00000000-0005-0000-0000-0000EFAE0000}"/>
    <cellStyle name="Notas 5 6 4 2 2" xfId="44769" xr:uid="{00000000-0005-0000-0000-0000F0AE0000}"/>
    <cellStyle name="Notas 5 6 4 3" xfId="44770" xr:uid="{00000000-0005-0000-0000-0000F1AE0000}"/>
    <cellStyle name="Notas 5 6 4 4" xfId="44771" xr:uid="{00000000-0005-0000-0000-0000F2AE0000}"/>
    <cellStyle name="Notas 5 6 4 5" xfId="44772" xr:uid="{00000000-0005-0000-0000-0000F3AE0000}"/>
    <cellStyle name="Notas 5 6 4 6" xfId="44773" xr:uid="{00000000-0005-0000-0000-0000F4AE0000}"/>
    <cellStyle name="Notas 5 6 4 7" xfId="44774" xr:uid="{00000000-0005-0000-0000-0000F5AE0000}"/>
    <cellStyle name="Notas 5 6 5" xfId="44775" xr:uid="{00000000-0005-0000-0000-0000F6AE0000}"/>
    <cellStyle name="Notas 5 6 5 2" xfId="44776" xr:uid="{00000000-0005-0000-0000-0000F7AE0000}"/>
    <cellStyle name="Notas 5 6 5 3" xfId="44777" xr:uid="{00000000-0005-0000-0000-0000F8AE0000}"/>
    <cellStyle name="Notas 5 6 5 4" xfId="44778" xr:uid="{00000000-0005-0000-0000-0000F9AE0000}"/>
    <cellStyle name="Notas 5 6 5 5" xfId="44779" xr:uid="{00000000-0005-0000-0000-0000FAAE0000}"/>
    <cellStyle name="Notas 5 6 5 6" xfId="44780" xr:uid="{00000000-0005-0000-0000-0000FBAE0000}"/>
    <cellStyle name="Notas 5 6 5 7" xfId="44781" xr:uid="{00000000-0005-0000-0000-0000FCAE0000}"/>
    <cellStyle name="Notas 5 6 6" xfId="44782" xr:uid="{00000000-0005-0000-0000-0000FDAE0000}"/>
    <cellStyle name="Notas 5 6 6 2" xfId="44783" xr:uid="{00000000-0005-0000-0000-0000FEAE0000}"/>
    <cellStyle name="Notas 5 6 6 3" xfId="44784" xr:uid="{00000000-0005-0000-0000-0000FFAE0000}"/>
    <cellStyle name="Notas 5 6 6 4" xfId="44785" xr:uid="{00000000-0005-0000-0000-000000AF0000}"/>
    <cellStyle name="Notas 5 6 6 5" xfId="44786" xr:uid="{00000000-0005-0000-0000-000001AF0000}"/>
    <cellStyle name="Notas 5 6 6 6" xfId="44787" xr:uid="{00000000-0005-0000-0000-000002AF0000}"/>
    <cellStyle name="Notas 5 6 7" xfId="44788" xr:uid="{00000000-0005-0000-0000-000003AF0000}"/>
    <cellStyle name="Notas 5 6 7 2" xfId="44789" xr:uid="{00000000-0005-0000-0000-000004AF0000}"/>
    <cellStyle name="Notas 5 6 7 3" xfId="44790" xr:uid="{00000000-0005-0000-0000-000005AF0000}"/>
    <cellStyle name="Notas 5 6 7 4" xfId="44791" xr:uid="{00000000-0005-0000-0000-000006AF0000}"/>
    <cellStyle name="Notas 5 6 7 5" xfId="44792" xr:uid="{00000000-0005-0000-0000-000007AF0000}"/>
    <cellStyle name="Notas 5 6 7 6" xfId="44793" xr:uid="{00000000-0005-0000-0000-000008AF0000}"/>
    <cellStyle name="Notas 5 6 8" xfId="44794" xr:uid="{00000000-0005-0000-0000-000009AF0000}"/>
    <cellStyle name="Notas 5 6 8 2" xfId="44795" xr:uid="{00000000-0005-0000-0000-00000AAF0000}"/>
    <cellStyle name="Notas 5 6 8 3" xfId="44796" xr:uid="{00000000-0005-0000-0000-00000BAF0000}"/>
    <cellStyle name="Notas 5 6 8 4" xfId="44797" xr:uid="{00000000-0005-0000-0000-00000CAF0000}"/>
    <cellStyle name="Notas 5 6 8 5" xfId="44798" xr:uid="{00000000-0005-0000-0000-00000DAF0000}"/>
    <cellStyle name="Notas 5 6 8 6" xfId="44799" xr:uid="{00000000-0005-0000-0000-00000EAF0000}"/>
    <cellStyle name="Notas 5 6 9" xfId="44800" xr:uid="{00000000-0005-0000-0000-00000FAF0000}"/>
    <cellStyle name="Notas 5 7" xfId="44801" xr:uid="{00000000-0005-0000-0000-000010AF0000}"/>
    <cellStyle name="Notas 5 7 10" xfId="44802" xr:uid="{00000000-0005-0000-0000-000011AF0000}"/>
    <cellStyle name="Notas 5 7 11" xfId="44803" xr:uid="{00000000-0005-0000-0000-000012AF0000}"/>
    <cellStyle name="Notas 5 7 12" xfId="44804" xr:uid="{00000000-0005-0000-0000-000013AF0000}"/>
    <cellStyle name="Notas 5 7 13" xfId="44805" xr:uid="{00000000-0005-0000-0000-000014AF0000}"/>
    <cellStyle name="Notas 5 7 14" xfId="44806" xr:uid="{00000000-0005-0000-0000-000015AF0000}"/>
    <cellStyle name="Notas 5 7 2" xfId="44807" xr:uid="{00000000-0005-0000-0000-000016AF0000}"/>
    <cellStyle name="Notas 5 7 2 2" xfId="44808" xr:uid="{00000000-0005-0000-0000-000017AF0000}"/>
    <cellStyle name="Notas 5 7 2 2 2" xfId="44809" xr:uid="{00000000-0005-0000-0000-000018AF0000}"/>
    <cellStyle name="Notas 5 7 2 2 3" xfId="44810" xr:uid="{00000000-0005-0000-0000-000019AF0000}"/>
    <cellStyle name="Notas 5 7 2 3" xfId="44811" xr:uid="{00000000-0005-0000-0000-00001AAF0000}"/>
    <cellStyle name="Notas 5 7 2 3 2" xfId="44812" xr:uid="{00000000-0005-0000-0000-00001BAF0000}"/>
    <cellStyle name="Notas 5 7 2 4" xfId="44813" xr:uid="{00000000-0005-0000-0000-00001CAF0000}"/>
    <cellStyle name="Notas 5 7 2 4 2" xfId="44814" xr:uid="{00000000-0005-0000-0000-00001DAF0000}"/>
    <cellStyle name="Notas 5 7 2 5" xfId="44815" xr:uid="{00000000-0005-0000-0000-00001EAF0000}"/>
    <cellStyle name="Notas 5 7 2 5 2" xfId="44816" xr:uid="{00000000-0005-0000-0000-00001FAF0000}"/>
    <cellStyle name="Notas 5 7 2 6" xfId="44817" xr:uid="{00000000-0005-0000-0000-000020AF0000}"/>
    <cellStyle name="Notas 5 7 2 6 2" xfId="44818" xr:uid="{00000000-0005-0000-0000-000021AF0000}"/>
    <cellStyle name="Notas 5 7 2 7" xfId="44819" xr:uid="{00000000-0005-0000-0000-000022AF0000}"/>
    <cellStyle name="Notas 5 7 3" xfId="44820" xr:uid="{00000000-0005-0000-0000-000023AF0000}"/>
    <cellStyle name="Notas 5 7 3 2" xfId="44821" xr:uid="{00000000-0005-0000-0000-000024AF0000}"/>
    <cellStyle name="Notas 5 7 3 2 2" xfId="44822" xr:uid="{00000000-0005-0000-0000-000025AF0000}"/>
    <cellStyle name="Notas 5 7 3 3" xfId="44823" xr:uid="{00000000-0005-0000-0000-000026AF0000}"/>
    <cellStyle name="Notas 5 7 3 4" xfId="44824" xr:uid="{00000000-0005-0000-0000-000027AF0000}"/>
    <cellStyle name="Notas 5 7 3 5" xfId="44825" xr:uid="{00000000-0005-0000-0000-000028AF0000}"/>
    <cellStyle name="Notas 5 7 3 6" xfId="44826" xr:uid="{00000000-0005-0000-0000-000029AF0000}"/>
    <cellStyle name="Notas 5 7 3 7" xfId="44827" xr:uid="{00000000-0005-0000-0000-00002AAF0000}"/>
    <cellStyle name="Notas 5 7 4" xfId="44828" xr:uid="{00000000-0005-0000-0000-00002BAF0000}"/>
    <cellStyle name="Notas 5 7 4 2" xfId="44829" xr:uid="{00000000-0005-0000-0000-00002CAF0000}"/>
    <cellStyle name="Notas 5 7 4 2 2" xfId="44830" xr:uid="{00000000-0005-0000-0000-00002DAF0000}"/>
    <cellStyle name="Notas 5 7 4 3" xfId="44831" xr:uid="{00000000-0005-0000-0000-00002EAF0000}"/>
    <cellStyle name="Notas 5 7 4 4" xfId="44832" xr:uid="{00000000-0005-0000-0000-00002FAF0000}"/>
    <cellStyle name="Notas 5 7 4 5" xfId="44833" xr:uid="{00000000-0005-0000-0000-000030AF0000}"/>
    <cellStyle name="Notas 5 7 4 6" xfId="44834" xr:uid="{00000000-0005-0000-0000-000031AF0000}"/>
    <cellStyle name="Notas 5 7 4 7" xfId="44835" xr:uid="{00000000-0005-0000-0000-000032AF0000}"/>
    <cellStyle name="Notas 5 7 5" xfId="44836" xr:uid="{00000000-0005-0000-0000-000033AF0000}"/>
    <cellStyle name="Notas 5 7 5 2" xfId="44837" xr:uid="{00000000-0005-0000-0000-000034AF0000}"/>
    <cellStyle name="Notas 5 7 5 3" xfId="44838" xr:uid="{00000000-0005-0000-0000-000035AF0000}"/>
    <cellStyle name="Notas 5 7 5 4" xfId="44839" xr:uid="{00000000-0005-0000-0000-000036AF0000}"/>
    <cellStyle name="Notas 5 7 5 5" xfId="44840" xr:uid="{00000000-0005-0000-0000-000037AF0000}"/>
    <cellStyle name="Notas 5 7 5 6" xfId="44841" xr:uid="{00000000-0005-0000-0000-000038AF0000}"/>
    <cellStyle name="Notas 5 7 5 7" xfId="44842" xr:uid="{00000000-0005-0000-0000-000039AF0000}"/>
    <cellStyle name="Notas 5 7 6" xfId="44843" xr:uid="{00000000-0005-0000-0000-00003AAF0000}"/>
    <cellStyle name="Notas 5 7 6 2" xfId="44844" xr:uid="{00000000-0005-0000-0000-00003BAF0000}"/>
    <cellStyle name="Notas 5 7 6 3" xfId="44845" xr:uid="{00000000-0005-0000-0000-00003CAF0000}"/>
    <cellStyle name="Notas 5 7 6 4" xfId="44846" xr:uid="{00000000-0005-0000-0000-00003DAF0000}"/>
    <cellStyle name="Notas 5 7 6 5" xfId="44847" xr:uid="{00000000-0005-0000-0000-00003EAF0000}"/>
    <cellStyle name="Notas 5 7 6 6" xfId="44848" xr:uid="{00000000-0005-0000-0000-00003FAF0000}"/>
    <cellStyle name="Notas 5 7 7" xfId="44849" xr:uid="{00000000-0005-0000-0000-000040AF0000}"/>
    <cellStyle name="Notas 5 7 7 2" xfId="44850" xr:uid="{00000000-0005-0000-0000-000041AF0000}"/>
    <cellStyle name="Notas 5 7 7 3" xfId="44851" xr:uid="{00000000-0005-0000-0000-000042AF0000}"/>
    <cellStyle name="Notas 5 7 7 4" xfId="44852" xr:uid="{00000000-0005-0000-0000-000043AF0000}"/>
    <cellStyle name="Notas 5 7 7 5" xfId="44853" xr:uid="{00000000-0005-0000-0000-000044AF0000}"/>
    <cellStyle name="Notas 5 7 7 6" xfId="44854" xr:uid="{00000000-0005-0000-0000-000045AF0000}"/>
    <cellStyle name="Notas 5 7 8" xfId="44855" xr:uid="{00000000-0005-0000-0000-000046AF0000}"/>
    <cellStyle name="Notas 5 7 8 2" xfId="44856" xr:uid="{00000000-0005-0000-0000-000047AF0000}"/>
    <cellStyle name="Notas 5 7 8 3" xfId="44857" xr:uid="{00000000-0005-0000-0000-000048AF0000}"/>
    <cellStyle name="Notas 5 7 8 4" xfId="44858" xr:uid="{00000000-0005-0000-0000-000049AF0000}"/>
    <cellStyle name="Notas 5 7 8 5" xfId="44859" xr:uid="{00000000-0005-0000-0000-00004AAF0000}"/>
    <cellStyle name="Notas 5 7 8 6" xfId="44860" xr:uid="{00000000-0005-0000-0000-00004BAF0000}"/>
    <cellStyle name="Notas 5 7 9" xfId="44861" xr:uid="{00000000-0005-0000-0000-00004CAF0000}"/>
    <cellStyle name="Notas 5 8" xfId="44862" xr:uid="{00000000-0005-0000-0000-00004DAF0000}"/>
    <cellStyle name="Notas 5 8 10" xfId="44863" xr:uid="{00000000-0005-0000-0000-00004EAF0000}"/>
    <cellStyle name="Notas 5 8 11" xfId="44864" xr:uid="{00000000-0005-0000-0000-00004FAF0000}"/>
    <cellStyle name="Notas 5 8 12" xfId="44865" xr:uid="{00000000-0005-0000-0000-000050AF0000}"/>
    <cellStyle name="Notas 5 8 13" xfId="44866" xr:uid="{00000000-0005-0000-0000-000051AF0000}"/>
    <cellStyle name="Notas 5 8 14" xfId="44867" xr:uid="{00000000-0005-0000-0000-000052AF0000}"/>
    <cellStyle name="Notas 5 8 2" xfId="44868" xr:uid="{00000000-0005-0000-0000-000053AF0000}"/>
    <cellStyle name="Notas 5 8 2 2" xfId="44869" xr:uid="{00000000-0005-0000-0000-000054AF0000}"/>
    <cellStyle name="Notas 5 8 2 2 2" xfId="44870" xr:uid="{00000000-0005-0000-0000-000055AF0000}"/>
    <cellStyle name="Notas 5 8 2 2 3" xfId="44871" xr:uid="{00000000-0005-0000-0000-000056AF0000}"/>
    <cellStyle name="Notas 5 8 2 3" xfId="44872" xr:uid="{00000000-0005-0000-0000-000057AF0000}"/>
    <cellStyle name="Notas 5 8 2 3 2" xfId="44873" xr:uid="{00000000-0005-0000-0000-000058AF0000}"/>
    <cellStyle name="Notas 5 8 2 4" xfId="44874" xr:uid="{00000000-0005-0000-0000-000059AF0000}"/>
    <cellStyle name="Notas 5 8 2 4 2" xfId="44875" xr:uid="{00000000-0005-0000-0000-00005AAF0000}"/>
    <cellStyle name="Notas 5 8 2 5" xfId="44876" xr:uid="{00000000-0005-0000-0000-00005BAF0000}"/>
    <cellStyle name="Notas 5 8 2 5 2" xfId="44877" xr:uid="{00000000-0005-0000-0000-00005CAF0000}"/>
    <cellStyle name="Notas 5 8 2 6" xfId="44878" xr:uid="{00000000-0005-0000-0000-00005DAF0000}"/>
    <cellStyle name="Notas 5 8 2 6 2" xfId="44879" xr:uid="{00000000-0005-0000-0000-00005EAF0000}"/>
    <cellStyle name="Notas 5 8 2 7" xfId="44880" xr:uid="{00000000-0005-0000-0000-00005FAF0000}"/>
    <cellStyle name="Notas 5 8 3" xfId="44881" xr:uid="{00000000-0005-0000-0000-000060AF0000}"/>
    <cellStyle name="Notas 5 8 3 2" xfId="44882" xr:uid="{00000000-0005-0000-0000-000061AF0000}"/>
    <cellStyle name="Notas 5 8 3 2 2" xfId="44883" xr:uid="{00000000-0005-0000-0000-000062AF0000}"/>
    <cellStyle name="Notas 5 8 3 3" xfId="44884" xr:uid="{00000000-0005-0000-0000-000063AF0000}"/>
    <cellStyle name="Notas 5 8 3 4" xfId="44885" xr:uid="{00000000-0005-0000-0000-000064AF0000}"/>
    <cellStyle name="Notas 5 8 3 5" xfId="44886" xr:uid="{00000000-0005-0000-0000-000065AF0000}"/>
    <cellStyle name="Notas 5 8 3 6" xfId="44887" xr:uid="{00000000-0005-0000-0000-000066AF0000}"/>
    <cellStyle name="Notas 5 8 3 7" xfId="44888" xr:uid="{00000000-0005-0000-0000-000067AF0000}"/>
    <cellStyle name="Notas 5 8 4" xfId="44889" xr:uid="{00000000-0005-0000-0000-000068AF0000}"/>
    <cellStyle name="Notas 5 8 4 2" xfId="44890" xr:uid="{00000000-0005-0000-0000-000069AF0000}"/>
    <cellStyle name="Notas 5 8 4 2 2" xfId="44891" xr:uid="{00000000-0005-0000-0000-00006AAF0000}"/>
    <cellStyle name="Notas 5 8 4 3" xfId="44892" xr:uid="{00000000-0005-0000-0000-00006BAF0000}"/>
    <cellStyle name="Notas 5 8 4 4" xfId="44893" xr:uid="{00000000-0005-0000-0000-00006CAF0000}"/>
    <cellStyle name="Notas 5 8 4 5" xfId="44894" xr:uid="{00000000-0005-0000-0000-00006DAF0000}"/>
    <cellStyle name="Notas 5 8 4 6" xfId="44895" xr:uid="{00000000-0005-0000-0000-00006EAF0000}"/>
    <cellStyle name="Notas 5 8 4 7" xfId="44896" xr:uid="{00000000-0005-0000-0000-00006FAF0000}"/>
    <cellStyle name="Notas 5 8 5" xfId="44897" xr:uid="{00000000-0005-0000-0000-000070AF0000}"/>
    <cellStyle name="Notas 5 8 5 2" xfId="44898" xr:uid="{00000000-0005-0000-0000-000071AF0000}"/>
    <cellStyle name="Notas 5 8 5 3" xfId="44899" xr:uid="{00000000-0005-0000-0000-000072AF0000}"/>
    <cellStyle name="Notas 5 8 5 4" xfId="44900" xr:uid="{00000000-0005-0000-0000-000073AF0000}"/>
    <cellStyle name="Notas 5 8 5 5" xfId="44901" xr:uid="{00000000-0005-0000-0000-000074AF0000}"/>
    <cellStyle name="Notas 5 8 5 6" xfId="44902" xr:uid="{00000000-0005-0000-0000-000075AF0000}"/>
    <cellStyle name="Notas 5 8 5 7" xfId="44903" xr:uid="{00000000-0005-0000-0000-000076AF0000}"/>
    <cellStyle name="Notas 5 8 6" xfId="44904" xr:uid="{00000000-0005-0000-0000-000077AF0000}"/>
    <cellStyle name="Notas 5 8 6 2" xfId="44905" xr:uid="{00000000-0005-0000-0000-000078AF0000}"/>
    <cellStyle name="Notas 5 8 6 3" xfId="44906" xr:uid="{00000000-0005-0000-0000-000079AF0000}"/>
    <cellStyle name="Notas 5 8 6 4" xfId="44907" xr:uid="{00000000-0005-0000-0000-00007AAF0000}"/>
    <cellStyle name="Notas 5 8 6 5" xfId="44908" xr:uid="{00000000-0005-0000-0000-00007BAF0000}"/>
    <cellStyle name="Notas 5 8 6 6" xfId="44909" xr:uid="{00000000-0005-0000-0000-00007CAF0000}"/>
    <cellStyle name="Notas 5 8 7" xfId="44910" xr:uid="{00000000-0005-0000-0000-00007DAF0000}"/>
    <cellStyle name="Notas 5 8 7 2" xfId="44911" xr:uid="{00000000-0005-0000-0000-00007EAF0000}"/>
    <cellStyle name="Notas 5 8 7 3" xfId="44912" xr:uid="{00000000-0005-0000-0000-00007FAF0000}"/>
    <cellStyle name="Notas 5 8 7 4" xfId="44913" xr:uid="{00000000-0005-0000-0000-000080AF0000}"/>
    <cellStyle name="Notas 5 8 7 5" xfId="44914" xr:uid="{00000000-0005-0000-0000-000081AF0000}"/>
    <cellStyle name="Notas 5 8 7 6" xfId="44915" xr:uid="{00000000-0005-0000-0000-000082AF0000}"/>
    <cellStyle name="Notas 5 8 8" xfId="44916" xr:uid="{00000000-0005-0000-0000-000083AF0000}"/>
    <cellStyle name="Notas 5 8 8 2" xfId="44917" xr:uid="{00000000-0005-0000-0000-000084AF0000}"/>
    <cellStyle name="Notas 5 8 8 3" xfId="44918" xr:uid="{00000000-0005-0000-0000-000085AF0000}"/>
    <cellStyle name="Notas 5 8 8 4" xfId="44919" xr:uid="{00000000-0005-0000-0000-000086AF0000}"/>
    <cellStyle name="Notas 5 8 8 5" xfId="44920" xr:uid="{00000000-0005-0000-0000-000087AF0000}"/>
    <cellStyle name="Notas 5 8 8 6" xfId="44921" xr:uid="{00000000-0005-0000-0000-000088AF0000}"/>
    <cellStyle name="Notas 5 8 9" xfId="44922" xr:uid="{00000000-0005-0000-0000-000089AF0000}"/>
    <cellStyle name="Notas 5 9" xfId="44923" xr:uid="{00000000-0005-0000-0000-00008AAF0000}"/>
    <cellStyle name="Notas 5 9 2" xfId="44924" xr:uid="{00000000-0005-0000-0000-00008BAF0000}"/>
    <cellStyle name="Notas 5 9 2 2" xfId="44925" xr:uid="{00000000-0005-0000-0000-00008CAF0000}"/>
    <cellStyle name="Notas 5 9 2 2 2" xfId="44926" xr:uid="{00000000-0005-0000-0000-00008DAF0000}"/>
    <cellStyle name="Notas 5 9 2 3" xfId="44927" xr:uid="{00000000-0005-0000-0000-00008EAF0000}"/>
    <cellStyle name="Notas 5 9 2 4" xfId="44928" xr:uid="{00000000-0005-0000-0000-00008FAF0000}"/>
    <cellStyle name="Notas 5 9 2 5" xfId="44929" xr:uid="{00000000-0005-0000-0000-000090AF0000}"/>
    <cellStyle name="Notas 5 9 2 6" xfId="44930" xr:uid="{00000000-0005-0000-0000-000091AF0000}"/>
    <cellStyle name="Notas 5 9 2 7" xfId="44931" xr:uid="{00000000-0005-0000-0000-000092AF0000}"/>
    <cellStyle name="Notas 5 9 3" xfId="44932" xr:uid="{00000000-0005-0000-0000-000093AF0000}"/>
    <cellStyle name="Notas 5 9 3 2" xfId="44933" xr:uid="{00000000-0005-0000-0000-000094AF0000}"/>
    <cellStyle name="Notas 5 9 3 3" xfId="44934" xr:uid="{00000000-0005-0000-0000-000095AF0000}"/>
    <cellStyle name="Notas 5 9 4" xfId="44935" xr:uid="{00000000-0005-0000-0000-000096AF0000}"/>
    <cellStyle name="Notas 5 9 4 2" xfId="44936" xr:uid="{00000000-0005-0000-0000-000097AF0000}"/>
    <cellStyle name="Notas 5 9 4 3" xfId="44937" xr:uid="{00000000-0005-0000-0000-000098AF0000}"/>
    <cellStyle name="Notas 5 9 5" xfId="44938" xr:uid="{00000000-0005-0000-0000-000099AF0000}"/>
    <cellStyle name="Notas 5 9 5 2" xfId="44939" xr:uid="{00000000-0005-0000-0000-00009AAF0000}"/>
    <cellStyle name="Notas 5 9 6" xfId="44940" xr:uid="{00000000-0005-0000-0000-00009BAF0000}"/>
    <cellStyle name="Notas 5 9 7" xfId="44941" xr:uid="{00000000-0005-0000-0000-00009CAF0000}"/>
    <cellStyle name="Notas 50" xfId="44942" xr:uid="{00000000-0005-0000-0000-00009DAF0000}"/>
    <cellStyle name="Notas 50 2" xfId="44943" xr:uid="{00000000-0005-0000-0000-00009EAF0000}"/>
    <cellStyle name="Notas 50 2 2" xfId="44944" xr:uid="{00000000-0005-0000-0000-00009FAF0000}"/>
    <cellStyle name="Notas 50 2 2 2" xfId="44945" xr:uid="{00000000-0005-0000-0000-0000A0AF0000}"/>
    <cellStyle name="Notas 50 2 3" xfId="44946" xr:uid="{00000000-0005-0000-0000-0000A1AF0000}"/>
    <cellStyle name="Notas 50 2 4" xfId="44947" xr:uid="{00000000-0005-0000-0000-0000A2AF0000}"/>
    <cellStyle name="Notas 50 2 5" xfId="44948" xr:uid="{00000000-0005-0000-0000-0000A3AF0000}"/>
    <cellStyle name="Notas 50 2 6" xfId="44949" xr:uid="{00000000-0005-0000-0000-0000A4AF0000}"/>
    <cellStyle name="Notas 50 3" xfId="44950" xr:uid="{00000000-0005-0000-0000-0000A5AF0000}"/>
    <cellStyle name="Notas 50 3 2" xfId="44951" xr:uid="{00000000-0005-0000-0000-0000A6AF0000}"/>
    <cellStyle name="Notas 50 4" xfId="44952" xr:uid="{00000000-0005-0000-0000-0000A7AF0000}"/>
    <cellStyle name="Notas 50 4 2" xfId="44953" xr:uid="{00000000-0005-0000-0000-0000A8AF0000}"/>
    <cellStyle name="Notas 50 5" xfId="44954" xr:uid="{00000000-0005-0000-0000-0000A9AF0000}"/>
    <cellStyle name="Notas 51" xfId="44955" xr:uid="{00000000-0005-0000-0000-0000AAAF0000}"/>
    <cellStyle name="Notas 51 2" xfId="44956" xr:uid="{00000000-0005-0000-0000-0000ABAF0000}"/>
    <cellStyle name="Notas 51 2 2" xfId="44957" xr:uid="{00000000-0005-0000-0000-0000ACAF0000}"/>
    <cellStyle name="Notas 51 2 2 2" xfId="44958" xr:uid="{00000000-0005-0000-0000-0000ADAF0000}"/>
    <cellStyle name="Notas 51 2 3" xfId="44959" xr:uid="{00000000-0005-0000-0000-0000AEAF0000}"/>
    <cellStyle name="Notas 51 2 4" xfId="44960" xr:uid="{00000000-0005-0000-0000-0000AFAF0000}"/>
    <cellStyle name="Notas 51 2 5" xfId="44961" xr:uid="{00000000-0005-0000-0000-0000B0AF0000}"/>
    <cellStyle name="Notas 51 2 6" xfId="44962" xr:uid="{00000000-0005-0000-0000-0000B1AF0000}"/>
    <cellStyle name="Notas 51 3" xfId="44963" xr:uid="{00000000-0005-0000-0000-0000B2AF0000}"/>
    <cellStyle name="Notas 51 3 2" xfId="44964" xr:uid="{00000000-0005-0000-0000-0000B3AF0000}"/>
    <cellStyle name="Notas 51 4" xfId="44965" xr:uid="{00000000-0005-0000-0000-0000B4AF0000}"/>
    <cellStyle name="Notas 51 4 2" xfId="44966" xr:uid="{00000000-0005-0000-0000-0000B5AF0000}"/>
    <cellStyle name="Notas 51 5" xfId="44967" xr:uid="{00000000-0005-0000-0000-0000B6AF0000}"/>
    <cellStyle name="Notas 52" xfId="44968" xr:uid="{00000000-0005-0000-0000-0000B7AF0000}"/>
    <cellStyle name="Notas 52 2" xfId="44969" xr:uid="{00000000-0005-0000-0000-0000B8AF0000}"/>
    <cellStyle name="Notas 52 2 2" xfId="44970" xr:uid="{00000000-0005-0000-0000-0000B9AF0000}"/>
    <cellStyle name="Notas 52 2 2 2" xfId="44971" xr:uid="{00000000-0005-0000-0000-0000BAAF0000}"/>
    <cellStyle name="Notas 52 2 3" xfId="44972" xr:uid="{00000000-0005-0000-0000-0000BBAF0000}"/>
    <cellStyle name="Notas 52 2 4" xfId="44973" xr:uid="{00000000-0005-0000-0000-0000BCAF0000}"/>
    <cellStyle name="Notas 52 2 5" xfId="44974" xr:uid="{00000000-0005-0000-0000-0000BDAF0000}"/>
    <cellStyle name="Notas 52 2 6" xfId="44975" xr:uid="{00000000-0005-0000-0000-0000BEAF0000}"/>
    <cellStyle name="Notas 52 3" xfId="44976" xr:uid="{00000000-0005-0000-0000-0000BFAF0000}"/>
    <cellStyle name="Notas 52 3 2" xfId="44977" xr:uid="{00000000-0005-0000-0000-0000C0AF0000}"/>
    <cellStyle name="Notas 52 4" xfId="44978" xr:uid="{00000000-0005-0000-0000-0000C1AF0000}"/>
    <cellStyle name="Notas 52 4 2" xfId="44979" xr:uid="{00000000-0005-0000-0000-0000C2AF0000}"/>
    <cellStyle name="Notas 52 5" xfId="44980" xr:uid="{00000000-0005-0000-0000-0000C3AF0000}"/>
    <cellStyle name="Notas 53" xfId="44981" xr:uid="{00000000-0005-0000-0000-0000C4AF0000}"/>
    <cellStyle name="Notas 53 2" xfId="44982" xr:uid="{00000000-0005-0000-0000-0000C5AF0000}"/>
    <cellStyle name="Notas 53 2 2" xfId="44983" xr:uid="{00000000-0005-0000-0000-0000C6AF0000}"/>
    <cellStyle name="Notas 53 2 2 2" xfId="44984" xr:uid="{00000000-0005-0000-0000-0000C7AF0000}"/>
    <cellStyle name="Notas 53 2 3" xfId="44985" xr:uid="{00000000-0005-0000-0000-0000C8AF0000}"/>
    <cellStyle name="Notas 53 2 4" xfId="44986" xr:uid="{00000000-0005-0000-0000-0000C9AF0000}"/>
    <cellStyle name="Notas 53 2 5" xfId="44987" xr:uid="{00000000-0005-0000-0000-0000CAAF0000}"/>
    <cellStyle name="Notas 53 2 6" xfId="44988" xr:uid="{00000000-0005-0000-0000-0000CBAF0000}"/>
    <cellStyle name="Notas 53 3" xfId="44989" xr:uid="{00000000-0005-0000-0000-0000CCAF0000}"/>
    <cellStyle name="Notas 53 3 2" xfId="44990" xr:uid="{00000000-0005-0000-0000-0000CDAF0000}"/>
    <cellStyle name="Notas 53 4" xfId="44991" xr:uid="{00000000-0005-0000-0000-0000CEAF0000}"/>
    <cellStyle name="Notas 53 4 2" xfId="44992" xr:uid="{00000000-0005-0000-0000-0000CFAF0000}"/>
    <cellStyle name="Notas 53 5" xfId="44993" xr:uid="{00000000-0005-0000-0000-0000D0AF0000}"/>
    <cellStyle name="Notas 54" xfId="44994" xr:uid="{00000000-0005-0000-0000-0000D1AF0000}"/>
    <cellStyle name="Notas 54 2" xfId="44995" xr:uid="{00000000-0005-0000-0000-0000D2AF0000}"/>
    <cellStyle name="Notas 54 2 2" xfId="44996" xr:uid="{00000000-0005-0000-0000-0000D3AF0000}"/>
    <cellStyle name="Notas 54 2 2 2" xfId="44997" xr:uid="{00000000-0005-0000-0000-0000D4AF0000}"/>
    <cellStyle name="Notas 54 2 3" xfId="44998" xr:uid="{00000000-0005-0000-0000-0000D5AF0000}"/>
    <cellStyle name="Notas 54 2 4" xfId="44999" xr:uid="{00000000-0005-0000-0000-0000D6AF0000}"/>
    <cellStyle name="Notas 54 2 5" xfId="45000" xr:uid="{00000000-0005-0000-0000-0000D7AF0000}"/>
    <cellStyle name="Notas 54 2 6" xfId="45001" xr:uid="{00000000-0005-0000-0000-0000D8AF0000}"/>
    <cellStyle name="Notas 54 3" xfId="45002" xr:uid="{00000000-0005-0000-0000-0000D9AF0000}"/>
    <cellStyle name="Notas 54 3 2" xfId="45003" xr:uid="{00000000-0005-0000-0000-0000DAAF0000}"/>
    <cellStyle name="Notas 54 4" xfId="45004" xr:uid="{00000000-0005-0000-0000-0000DBAF0000}"/>
    <cellStyle name="Notas 54 4 2" xfId="45005" xr:uid="{00000000-0005-0000-0000-0000DCAF0000}"/>
    <cellStyle name="Notas 54 5" xfId="45006" xr:uid="{00000000-0005-0000-0000-0000DDAF0000}"/>
    <cellStyle name="Notas 55" xfId="45007" xr:uid="{00000000-0005-0000-0000-0000DEAF0000}"/>
    <cellStyle name="Notas 55 2" xfId="45008" xr:uid="{00000000-0005-0000-0000-0000DFAF0000}"/>
    <cellStyle name="Notas 55 2 2" xfId="45009" xr:uid="{00000000-0005-0000-0000-0000E0AF0000}"/>
    <cellStyle name="Notas 55 2 2 2" xfId="45010" xr:uid="{00000000-0005-0000-0000-0000E1AF0000}"/>
    <cellStyle name="Notas 55 2 3" xfId="45011" xr:uid="{00000000-0005-0000-0000-0000E2AF0000}"/>
    <cellStyle name="Notas 55 2 4" xfId="45012" xr:uid="{00000000-0005-0000-0000-0000E3AF0000}"/>
    <cellStyle name="Notas 55 2 5" xfId="45013" xr:uid="{00000000-0005-0000-0000-0000E4AF0000}"/>
    <cellStyle name="Notas 55 2 6" xfId="45014" xr:uid="{00000000-0005-0000-0000-0000E5AF0000}"/>
    <cellStyle name="Notas 55 3" xfId="45015" xr:uid="{00000000-0005-0000-0000-0000E6AF0000}"/>
    <cellStyle name="Notas 55 3 2" xfId="45016" xr:uid="{00000000-0005-0000-0000-0000E7AF0000}"/>
    <cellStyle name="Notas 55 4" xfId="45017" xr:uid="{00000000-0005-0000-0000-0000E8AF0000}"/>
    <cellStyle name="Notas 55 4 2" xfId="45018" xr:uid="{00000000-0005-0000-0000-0000E9AF0000}"/>
    <cellStyle name="Notas 55 5" xfId="45019" xr:uid="{00000000-0005-0000-0000-0000EAAF0000}"/>
    <cellStyle name="Notas 56" xfId="45020" xr:uid="{00000000-0005-0000-0000-0000EBAF0000}"/>
    <cellStyle name="Notas 56 2" xfId="45021" xr:uid="{00000000-0005-0000-0000-0000ECAF0000}"/>
    <cellStyle name="Notas 56 2 2" xfId="45022" xr:uid="{00000000-0005-0000-0000-0000EDAF0000}"/>
    <cellStyle name="Notas 56 2 2 2" xfId="45023" xr:uid="{00000000-0005-0000-0000-0000EEAF0000}"/>
    <cellStyle name="Notas 56 2 3" xfId="45024" xr:uid="{00000000-0005-0000-0000-0000EFAF0000}"/>
    <cellStyle name="Notas 56 2 4" xfId="45025" xr:uid="{00000000-0005-0000-0000-0000F0AF0000}"/>
    <cellStyle name="Notas 56 2 5" xfId="45026" xr:uid="{00000000-0005-0000-0000-0000F1AF0000}"/>
    <cellStyle name="Notas 56 2 6" xfId="45027" xr:uid="{00000000-0005-0000-0000-0000F2AF0000}"/>
    <cellStyle name="Notas 56 3" xfId="45028" xr:uid="{00000000-0005-0000-0000-0000F3AF0000}"/>
    <cellStyle name="Notas 56 3 2" xfId="45029" xr:uid="{00000000-0005-0000-0000-0000F4AF0000}"/>
    <cellStyle name="Notas 56 4" xfId="45030" xr:uid="{00000000-0005-0000-0000-0000F5AF0000}"/>
    <cellStyle name="Notas 56 4 2" xfId="45031" xr:uid="{00000000-0005-0000-0000-0000F6AF0000}"/>
    <cellStyle name="Notas 56 5" xfId="45032" xr:uid="{00000000-0005-0000-0000-0000F7AF0000}"/>
    <cellStyle name="Notas 57" xfId="45033" xr:uid="{00000000-0005-0000-0000-0000F8AF0000}"/>
    <cellStyle name="Notas 57 2" xfId="45034" xr:uid="{00000000-0005-0000-0000-0000F9AF0000}"/>
    <cellStyle name="Notas 57 2 2" xfId="45035" xr:uid="{00000000-0005-0000-0000-0000FAAF0000}"/>
    <cellStyle name="Notas 57 2 2 2" xfId="45036" xr:uid="{00000000-0005-0000-0000-0000FBAF0000}"/>
    <cellStyle name="Notas 57 2 3" xfId="45037" xr:uid="{00000000-0005-0000-0000-0000FCAF0000}"/>
    <cellStyle name="Notas 57 2 4" xfId="45038" xr:uid="{00000000-0005-0000-0000-0000FDAF0000}"/>
    <cellStyle name="Notas 57 2 5" xfId="45039" xr:uid="{00000000-0005-0000-0000-0000FEAF0000}"/>
    <cellStyle name="Notas 57 2 6" xfId="45040" xr:uid="{00000000-0005-0000-0000-0000FFAF0000}"/>
    <cellStyle name="Notas 57 3" xfId="45041" xr:uid="{00000000-0005-0000-0000-000000B00000}"/>
    <cellStyle name="Notas 57 3 2" xfId="45042" xr:uid="{00000000-0005-0000-0000-000001B00000}"/>
    <cellStyle name="Notas 57 4" xfId="45043" xr:uid="{00000000-0005-0000-0000-000002B00000}"/>
    <cellStyle name="Notas 57 4 2" xfId="45044" xr:uid="{00000000-0005-0000-0000-000003B00000}"/>
    <cellStyle name="Notas 57 5" xfId="45045" xr:uid="{00000000-0005-0000-0000-000004B00000}"/>
    <cellStyle name="Notas 58" xfId="45046" xr:uid="{00000000-0005-0000-0000-000005B00000}"/>
    <cellStyle name="Notas 58 2" xfId="45047" xr:uid="{00000000-0005-0000-0000-000006B00000}"/>
    <cellStyle name="Notas 58 2 2" xfId="45048" xr:uid="{00000000-0005-0000-0000-000007B00000}"/>
    <cellStyle name="Notas 58 2 2 2" xfId="45049" xr:uid="{00000000-0005-0000-0000-000008B00000}"/>
    <cellStyle name="Notas 58 2 3" xfId="45050" xr:uid="{00000000-0005-0000-0000-000009B00000}"/>
    <cellStyle name="Notas 58 2 4" xfId="45051" xr:uid="{00000000-0005-0000-0000-00000AB00000}"/>
    <cellStyle name="Notas 58 2 5" xfId="45052" xr:uid="{00000000-0005-0000-0000-00000BB00000}"/>
    <cellStyle name="Notas 58 2 6" xfId="45053" xr:uid="{00000000-0005-0000-0000-00000CB00000}"/>
    <cellStyle name="Notas 58 3" xfId="45054" xr:uid="{00000000-0005-0000-0000-00000DB00000}"/>
    <cellStyle name="Notas 58 3 2" xfId="45055" xr:uid="{00000000-0005-0000-0000-00000EB00000}"/>
    <cellStyle name="Notas 58 4" xfId="45056" xr:uid="{00000000-0005-0000-0000-00000FB00000}"/>
    <cellStyle name="Notas 58 4 2" xfId="45057" xr:uid="{00000000-0005-0000-0000-000010B00000}"/>
    <cellStyle name="Notas 58 5" xfId="45058" xr:uid="{00000000-0005-0000-0000-000011B00000}"/>
    <cellStyle name="Notas 59" xfId="45059" xr:uid="{00000000-0005-0000-0000-000012B00000}"/>
    <cellStyle name="Notas 59 2" xfId="45060" xr:uid="{00000000-0005-0000-0000-000013B00000}"/>
    <cellStyle name="Notas 59 2 2" xfId="45061" xr:uid="{00000000-0005-0000-0000-000014B00000}"/>
    <cellStyle name="Notas 59 2 2 2" xfId="45062" xr:uid="{00000000-0005-0000-0000-000015B00000}"/>
    <cellStyle name="Notas 59 2 3" xfId="45063" xr:uid="{00000000-0005-0000-0000-000016B00000}"/>
    <cellStyle name="Notas 59 2 4" xfId="45064" xr:uid="{00000000-0005-0000-0000-000017B00000}"/>
    <cellStyle name="Notas 59 2 5" xfId="45065" xr:uid="{00000000-0005-0000-0000-000018B00000}"/>
    <cellStyle name="Notas 59 2 6" xfId="45066" xr:uid="{00000000-0005-0000-0000-000019B00000}"/>
    <cellStyle name="Notas 59 3" xfId="45067" xr:uid="{00000000-0005-0000-0000-00001AB00000}"/>
    <cellStyle name="Notas 59 3 2" xfId="45068" xr:uid="{00000000-0005-0000-0000-00001BB00000}"/>
    <cellStyle name="Notas 59 4" xfId="45069" xr:uid="{00000000-0005-0000-0000-00001CB00000}"/>
    <cellStyle name="Notas 59 4 2" xfId="45070" xr:uid="{00000000-0005-0000-0000-00001DB00000}"/>
    <cellStyle name="Notas 59 5" xfId="45071" xr:uid="{00000000-0005-0000-0000-00001EB00000}"/>
    <cellStyle name="Notas 6" xfId="45072" xr:uid="{00000000-0005-0000-0000-00001FB00000}"/>
    <cellStyle name="Notas 6 2" xfId="45073" xr:uid="{00000000-0005-0000-0000-000020B00000}"/>
    <cellStyle name="Notas 6 2 2" xfId="45074" xr:uid="{00000000-0005-0000-0000-000021B00000}"/>
    <cellStyle name="Notas 6 2 2 2" xfId="45075" xr:uid="{00000000-0005-0000-0000-000022B00000}"/>
    <cellStyle name="Notas 6 2 2 2 2" xfId="45076" xr:uid="{00000000-0005-0000-0000-000023B00000}"/>
    <cellStyle name="Notas 6 2 2 3" xfId="45077" xr:uid="{00000000-0005-0000-0000-000024B00000}"/>
    <cellStyle name="Notas 6 2 2 4" xfId="45078" xr:uid="{00000000-0005-0000-0000-000025B00000}"/>
    <cellStyle name="Notas 6 2 2 5" xfId="45079" xr:uid="{00000000-0005-0000-0000-000026B00000}"/>
    <cellStyle name="Notas 6 2 2 6" xfId="45080" xr:uid="{00000000-0005-0000-0000-000027B00000}"/>
    <cellStyle name="Notas 6 2 3" xfId="45081" xr:uid="{00000000-0005-0000-0000-000028B00000}"/>
    <cellStyle name="Notas 6 2 3 2" xfId="45082" xr:uid="{00000000-0005-0000-0000-000029B00000}"/>
    <cellStyle name="Notas 6 2 3 3" xfId="45083" xr:uid="{00000000-0005-0000-0000-00002AB00000}"/>
    <cellStyle name="Notas 6 2 4" xfId="45084" xr:uid="{00000000-0005-0000-0000-00002BB00000}"/>
    <cellStyle name="Notas 6 2 4 2" xfId="45085" xr:uid="{00000000-0005-0000-0000-00002CB00000}"/>
    <cellStyle name="Notas 6 2 5" xfId="45086" xr:uid="{00000000-0005-0000-0000-00002DB00000}"/>
    <cellStyle name="Notas 6 3" xfId="45087" xr:uid="{00000000-0005-0000-0000-00002EB00000}"/>
    <cellStyle name="Notas 6 3 2" xfId="45088" xr:uid="{00000000-0005-0000-0000-00002FB00000}"/>
    <cellStyle name="Notas 6 3 2 2" xfId="45089" xr:uid="{00000000-0005-0000-0000-000030B00000}"/>
    <cellStyle name="Notas 6 3 2 2 2" xfId="45090" xr:uid="{00000000-0005-0000-0000-000031B00000}"/>
    <cellStyle name="Notas 6 3 2 3" xfId="45091" xr:uid="{00000000-0005-0000-0000-000032B00000}"/>
    <cellStyle name="Notas 6 3 2 4" xfId="45092" xr:uid="{00000000-0005-0000-0000-000033B00000}"/>
    <cellStyle name="Notas 6 3 2 5" xfId="45093" xr:uid="{00000000-0005-0000-0000-000034B00000}"/>
    <cellStyle name="Notas 6 3 2 6" xfId="45094" xr:uid="{00000000-0005-0000-0000-000035B00000}"/>
    <cellStyle name="Notas 6 3 3" xfId="45095" xr:uid="{00000000-0005-0000-0000-000036B00000}"/>
    <cellStyle name="Notas 6 3 3 2" xfId="45096" xr:uid="{00000000-0005-0000-0000-000037B00000}"/>
    <cellStyle name="Notas 6 3 4" xfId="45097" xr:uid="{00000000-0005-0000-0000-000038B00000}"/>
    <cellStyle name="Notas 6 3 4 2" xfId="45098" xr:uid="{00000000-0005-0000-0000-000039B00000}"/>
    <cellStyle name="Notas 6 3 5" xfId="45099" xr:uid="{00000000-0005-0000-0000-00003AB00000}"/>
    <cellStyle name="Notas 6 4" xfId="45100" xr:uid="{00000000-0005-0000-0000-00003BB00000}"/>
    <cellStyle name="Notas 6 4 2" xfId="45101" xr:uid="{00000000-0005-0000-0000-00003CB00000}"/>
    <cellStyle name="Notas 6 4 2 2" xfId="45102" xr:uid="{00000000-0005-0000-0000-00003DB00000}"/>
    <cellStyle name="Notas 6 4 3" xfId="45103" xr:uid="{00000000-0005-0000-0000-00003EB00000}"/>
    <cellStyle name="Notas 6 4 3 2" xfId="45104" xr:uid="{00000000-0005-0000-0000-00003FB00000}"/>
    <cellStyle name="Notas 6 4 4" xfId="45105" xr:uid="{00000000-0005-0000-0000-000040B00000}"/>
    <cellStyle name="Notas 6 4 5" xfId="45106" xr:uid="{00000000-0005-0000-0000-000041B00000}"/>
    <cellStyle name="Notas 6 4 6" xfId="45107" xr:uid="{00000000-0005-0000-0000-000042B00000}"/>
    <cellStyle name="Notas 6 5" xfId="45108" xr:uid="{00000000-0005-0000-0000-000043B00000}"/>
    <cellStyle name="Notas 6 5 2" xfId="45109" xr:uid="{00000000-0005-0000-0000-000044B00000}"/>
    <cellStyle name="Notas 6 5 3" xfId="45110" xr:uid="{00000000-0005-0000-0000-000045B00000}"/>
    <cellStyle name="Notas 6 6" xfId="45111" xr:uid="{00000000-0005-0000-0000-000046B00000}"/>
    <cellStyle name="Notas 6 6 2" xfId="45112" xr:uid="{00000000-0005-0000-0000-000047B00000}"/>
    <cellStyle name="Notas 6 7" xfId="45113" xr:uid="{00000000-0005-0000-0000-000048B00000}"/>
    <cellStyle name="Notas 6 8" xfId="45114" xr:uid="{00000000-0005-0000-0000-000049B00000}"/>
    <cellStyle name="Notas 6 8 2" xfId="45115" xr:uid="{00000000-0005-0000-0000-00004AB00000}"/>
    <cellStyle name="Notas 6 9" xfId="45116" xr:uid="{00000000-0005-0000-0000-00004BB00000}"/>
    <cellStyle name="Notas 60" xfId="45117" xr:uid="{00000000-0005-0000-0000-00004CB00000}"/>
    <cellStyle name="Notas 60 2" xfId="45118" xr:uid="{00000000-0005-0000-0000-00004DB00000}"/>
    <cellStyle name="Notas 60 2 2" xfId="45119" xr:uid="{00000000-0005-0000-0000-00004EB00000}"/>
    <cellStyle name="Notas 60 2 2 2" xfId="45120" xr:uid="{00000000-0005-0000-0000-00004FB00000}"/>
    <cellStyle name="Notas 60 2 3" xfId="45121" xr:uid="{00000000-0005-0000-0000-000050B00000}"/>
    <cellStyle name="Notas 60 2 4" xfId="45122" xr:uid="{00000000-0005-0000-0000-000051B00000}"/>
    <cellStyle name="Notas 60 2 5" xfId="45123" xr:uid="{00000000-0005-0000-0000-000052B00000}"/>
    <cellStyle name="Notas 60 2 6" xfId="45124" xr:uid="{00000000-0005-0000-0000-000053B00000}"/>
    <cellStyle name="Notas 60 3" xfId="45125" xr:uid="{00000000-0005-0000-0000-000054B00000}"/>
    <cellStyle name="Notas 60 3 2" xfId="45126" xr:uid="{00000000-0005-0000-0000-000055B00000}"/>
    <cellStyle name="Notas 60 4" xfId="45127" xr:uid="{00000000-0005-0000-0000-000056B00000}"/>
    <cellStyle name="Notas 60 4 2" xfId="45128" xr:uid="{00000000-0005-0000-0000-000057B00000}"/>
    <cellStyle name="Notas 60 5" xfId="45129" xr:uid="{00000000-0005-0000-0000-000058B00000}"/>
    <cellStyle name="Notas 61" xfId="45130" xr:uid="{00000000-0005-0000-0000-000059B00000}"/>
    <cellStyle name="Notas 61 2" xfId="45131" xr:uid="{00000000-0005-0000-0000-00005AB00000}"/>
    <cellStyle name="Notas 61 2 2" xfId="45132" xr:uid="{00000000-0005-0000-0000-00005BB00000}"/>
    <cellStyle name="Notas 61 2 2 2" xfId="45133" xr:uid="{00000000-0005-0000-0000-00005CB00000}"/>
    <cellStyle name="Notas 61 2 3" xfId="45134" xr:uid="{00000000-0005-0000-0000-00005DB00000}"/>
    <cellStyle name="Notas 61 2 4" xfId="45135" xr:uid="{00000000-0005-0000-0000-00005EB00000}"/>
    <cellStyle name="Notas 61 2 5" xfId="45136" xr:uid="{00000000-0005-0000-0000-00005FB00000}"/>
    <cellStyle name="Notas 61 2 6" xfId="45137" xr:uid="{00000000-0005-0000-0000-000060B00000}"/>
    <cellStyle name="Notas 61 3" xfId="45138" xr:uid="{00000000-0005-0000-0000-000061B00000}"/>
    <cellStyle name="Notas 61 3 2" xfId="45139" xr:uid="{00000000-0005-0000-0000-000062B00000}"/>
    <cellStyle name="Notas 61 4" xfId="45140" xr:uid="{00000000-0005-0000-0000-000063B00000}"/>
    <cellStyle name="Notas 61 4 2" xfId="45141" xr:uid="{00000000-0005-0000-0000-000064B00000}"/>
    <cellStyle name="Notas 61 5" xfId="45142" xr:uid="{00000000-0005-0000-0000-000065B00000}"/>
    <cellStyle name="Notas 62" xfId="45143" xr:uid="{00000000-0005-0000-0000-000066B00000}"/>
    <cellStyle name="Notas 62 2" xfId="45144" xr:uid="{00000000-0005-0000-0000-000067B00000}"/>
    <cellStyle name="Notas 62 2 2" xfId="45145" xr:uid="{00000000-0005-0000-0000-000068B00000}"/>
    <cellStyle name="Notas 62 2 2 2" xfId="45146" xr:uid="{00000000-0005-0000-0000-000069B00000}"/>
    <cellStyle name="Notas 62 2 3" xfId="45147" xr:uid="{00000000-0005-0000-0000-00006AB00000}"/>
    <cellStyle name="Notas 62 2 4" xfId="45148" xr:uid="{00000000-0005-0000-0000-00006BB00000}"/>
    <cellStyle name="Notas 62 2 5" xfId="45149" xr:uid="{00000000-0005-0000-0000-00006CB00000}"/>
    <cellStyle name="Notas 62 2 6" xfId="45150" xr:uid="{00000000-0005-0000-0000-00006DB00000}"/>
    <cellStyle name="Notas 62 3" xfId="45151" xr:uid="{00000000-0005-0000-0000-00006EB00000}"/>
    <cellStyle name="Notas 62 3 2" xfId="45152" xr:uid="{00000000-0005-0000-0000-00006FB00000}"/>
    <cellStyle name="Notas 62 4" xfId="45153" xr:uid="{00000000-0005-0000-0000-000070B00000}"/>
    <cellStyle name="Notas 62 4 2" xfId="45154" xr:uid="{00000000-0005-0000-0000-000071B00000}"/>
    <cellStyle name="Notas 62 5" xfId="45155" xr:uid="{00000000-0005-0000-0000-000072B00000}"/>
    <cellStyle name="Notas 63" xfId="45156" xr:uid="{00000000-0005-0000-0000-000073B00000}"/>
    <cellStyle name="Notas 63 2" xfId="45157" xr:uid="{00000000-0005-0000-0000-000074B00000}"/>
    <cellStyle name="Notas 63 2 2" xfId="45158" xr:uid="{00000000-0005-0000-0000-000075B00000}"/>
    <cellStyle name="Notas 63 2 2 2" xfId="45159" xr:uid="{00000000-0005-0000-0000-000076B00000}"/>
    <cellStyle name="Notas 63 2 3" xfId="45160" xr:uid="{00000000-0005-0000-0000-000077B00000}"/>
    <cellStyle name="Notas 63 2 4" xfId="45161" xr:uid="{00000000-0005-0000-0000-000078B00000}"/>
    <cellStyle name="Notas 63 2 5" xfId="45162" xr:uid="{00000000-0005-0000-0000-000079B00000}"/>
    <cellStyle name="Notas 63 2 6" xfId="45163" xr:uid="{00000000-0005-0000-0000-00007AB00000}"/>
    <cellStyle name="Notas 63 3" xfId="45164" xr:uid="{00000000-0005-0000-0000-00007BB00000}"/>
    <cellStyle name="Notas 63 3 2" xfId="45165" xr:uid="{00000000-0005-0000-0000-00007CB00000}"/>
    <cellStyle name="Notas 63 4" xfId="45166" xr:uid="{00000000-0005-0000-0000-00007DB00000}"/>
    <cellStyle name="Notas 63 4 2" xfId="45167" xr:uid="{00000000-0005-0000-0000-00007EB00000}"/>
    <cellStyle name="Notas 63 5" xfId="45168" xr:uid="{00000000-0005-0000-0000-00007FB00000}"/>
    <cellStyle name="Notas 64" xfId="45169" xr:uid="{00000000-0005-0000-0000-000080B00000}"/>
    <cellStyle name="Notas 64 2" xfId="45170" xr:uid="{00000000-0005-0000-0000-000081B00000}"/>
    <cellStyle name="Notas 64 2 2" xfId="45171" xr:uid="{00000000-0005-0000-0000-000082B00000}"/>
    <cellStyle name="Notas 64 2 2 2" xfId="45172" xr:uid="{00000000-0005-0000-0000-000083B00000}"/>
    <cellStyle name="Notas 64 2 3" xfId="45173" xr:uid="{00000000-0005-0000-0000-000084B00000}"/>
    <cellStyle name="Notas 64 2 4" xfId="45174" xr:uid="{00000000-0005-0000-0000-000085B00000}"/>
    <cellStyle name="Notas 64 2 5" xfId="45175" xr:uid="{00000000-0005-0000-0000-000086B00000}"/>
    <cellStyle name="Notas 64 2 6" xfId="45176" xr:uid="{00000000-0005-0000-0000-000087B00000}"/>
    <cellStyle name="Notas 64 3" xfId="45177" xr:uid="{00000000-0005-0000-0000-000088B00000}"/>
    <cellStyle name="Notas 64 3 2" xfId="45178" xr:uid="{00000000-0005-0000-0000-000089B00000}"/>
    <cellStyle name="Notas 64 4" xfId="45179" xr:uid="{00000000-0005-0000-0000-00008AB00000}"/>
    <cellStyle name="Notas 64 4 2" xfId="45180" xr:uid="{00000000-0005-0000-0000-00008BB00000}"/>
    <cellStyle name="Notas 64 5" xfId="45181" xr:uid="{00000000-0005-0000-0000-00008CB00000}"/>
    <cellStyle name="Notas 65" xfId="45182" xr:uid="{00000000-0005-0000-0000-00008DB00000}"/>
    <cellStyle name="Notas 65 2" xfId="45183" xr:uid="{00000000-0005-0000-0000-00008EB00000}"/>
    <cellStyle name="Notas 65 3" xfId="45184" xr:uid="{00000000-0005-0000-0000-00008FB00000}"/>
    <cellStyle name="Notas 66" xfId="45185" xr:uid="{00000000-0005-0000-0000-000090B00000}"/>
    <cellStyle name="Notas 66 2" xfId="45186" xr:uid="{00000000-0005-0000-0000-000091B00000}"/>
    <cellStyle name="Notas 67" xfId="45187" xr:uid="{00000000-0005-0000-0000-000092B00000}"/>
    <cellStyle name="Notas 68" xfId="45188" xr:uid="{00000000-0005-0000-0000-000093B00000}"/>
    <cellStyle name="Notas 69" xfId="45189" xr:uid="{00000000-0005-0000-0000-000094B00000}"/>
    <cellStyle name="Notas 7" xfId="45190" xr:uid="{00000000-0005-0000-0000-000095B00000}"/>
    <cellStyle name="Notas 7 2" xfId="45191" xr:uid="{00000000-0005-0000-0000-000096B00000}"/>
    <cellStyle name="Notas 7 2 2" xfId="45192" xr:uid="{00000000-0005-0000-0000-000097B00000}"/>
    <cellStyle name="Notas 7 2 2 2" xfId="45193" xr:uid="{00000000-0005-0000-0000-000098B00000}"/>
    <cellStyle name="Notas 7 2 2 2 2" xfId="45194" xr:uid="{00000000-0005-0000-0000-000099B00000}"/>
    <cellStyle name="Notas 7 2 2 3" xfId="45195" xr:uid="{00000000-0005-0000-0000-00009AB00000}"/>
    <cellStyle name="Notas 7 2 2 4" xfId="45196" xr:uid="{00000000-0005-0000-0000-00009BB00000}"/>
    <cellStyle name="Notas 7 2 2 5" xfId="45197" xr:uid="{00000000-0005-0000-0000-00009CB00000}"/>
    <cellStyle name="Notas 7 2 2 6" xfId="45198" xr:uid="{00000000-0005-0000-0000-00009DB00000}"/>
    <cellStyle name="Notas 7 2 3" xfId="45199" xr:uid="{00000000-0005-0000-0000-00009EB00000}"/>
    <cellStyle name="Notas 7 2 3 2" xfId="45200" xr:uid="{00000000-0005-0000-0000-00009FB00000}"/>
    <cellStyle name="Notas 7 2 3 3" xfId="45201" xr:uid="{00000000-0005-0000-0000-0000A0B00000}"/>
    <cellStyle name="Notas 7 2 4" xfId="45202" xr:uid="{00000000-0005-0000-0000-0000A1B00000}"/>
    <cellStyle name="Notas 7 2 4 2" xfId="45203" xr:uid="{00000000-0005-0000-0000-0000A2B00000}"/>
    <cellStyle name="Notas 7 2 4 3" xfId="45204" xr:uid="{00000000-0005-0000-0000-0000A3B00000}"/>
    <cellStyle name="Notas 7 2 5" xfId="45205" xr:uid="{00000000-0005-0000-0000-0000A4B00000}"/>
    <cellStyle name="Notas 7 3" xfId="45206" xr:uid="{00000000-0005-0000-0000-0000A5B00000}"/>
    <cellStyle name="Notas 7 3 2" xfId="45207" xr:uid="{00000000-0005-0000-0000-0000A6B00000}"/>
    <cellStyle name="Notas 7 3 2 2" xfId="45208" xr:uid="{00000000-0005-0000-0000-0000A7B00000}"/>
    <cellStyle name="Notas 7 3 2 2 2" xfId="45209" xr:uid="{00000000-0005-0000-0000-0000A8B00000}"/>
    <cellStyle name="Notas 7 3 2 3" xfId="45210" xr:uid="{00000000-0005-0000-0000-0000A9B00000}"/>
    <cellStyle name="Notas 7 3 2 4" xfId="45211" xr:uid="{00000000-0005-0000-0000-0000AAB00000}"/>
    <cellStyle name="Notas 7 3 2 5" xfId="45212" xr:uid="{00000000-0005-0000-0000-0000ABB00000}"/>
    <cellStyle name="Notas 7 3 2 6" xfId="45213" xr:uid="{00000000-0005-0000-0000-0000ACB00000}"/>
    <cellStyle name="Notas 7 3 3" xfId="45214" xr:uid="{00000000-0005-0000-0000-0000ADB00000}"/>
    <cellStyle name="Notas 7 3 3 2" xfId="45215" xr:uid="{00000000-0005-0000-0000-0000AEB00000}"/>
    <cellStyle name="Notas 7 3 4" xfId="45216" xr:uid="{00000000-0005-0000-0000-0000AFB00000}"/>
    <cellStyle name="Notas 7 3 4 2" xfId="45217" xr:uid="{00000000-0005-0000-0000-0000B0B00000}"/>
    <cellStyle name="Notas 7 3 5" xfId="45218" xr:uid="{00000000-0005-0000-0000-0000B1B00000}"/>
    <cellStyle name="Notas 7 4" xfId="45219" xr:uid="{00000000-0005-0000-0000-0000B2B00000}"/>
    <cellStyle name="Notas 7 4 2" xfId="45220" xr:uid="{00000000-0005-0000-0000-0000B3B00000}"/>
    <cellStyle name="Notas 7 4 2 2" xfId="45221" xr:uid="{00000000-0005-0000-0000-0000B4B00000}"/>
    <cellStyle name="Notas 7 4 3" xfId="45222" xr:uid="{00000000-0005-0000-0000-0000B5B00000}"/>
    <cellStyle name="Notas 7 4 3 2" xfId="45223" xr:uid="{00000000-0005-0000-0000-0000B6B00000}"/>
    <cellStyle name="Notas 7 4 4" xfId="45224" xr:uid="{00000000-0005-0000-0000-0000B7B00000}"/>
    <cellStyle name="Notas 7 4 5" xfId="45225" xr:uid="{00000000-0005-0000-0000-0000B8B00000}"/>
    <cellStyle name="Notas 7 4 6" xfId="45226" xr:uid="{00000000-0005-0000-0000-0000B9B00000}"/>
    <cellStyle name="Notas 7 5" xfId="45227" xr:uid="{00000000-0005-0000-0000-0000BAB00000}"/>
    <cellStyle name="Notas 7 5 2" xfId="45228" xr:uid="{00000000-0005-0000-0000-0000BBB00000}"/>
    <cellStyle name="Notas 7 5 3" xfId="45229" xr:uid="{00000000-0005-0000-0000-0000BCB00000}"/>
    <cellStyle name="Notas 7 6" xfId="45230" xr:uid="{00000000-0005-0000-0000-0000BDB00000}"/>
    <cellStyle name="Notas 7 6 2" xfId="45231" xr:uid="{00000000-0005-0000-0000-0000BEB00000}"/>
    <cellStyle name="Notas 7 7" xfId="45232" xr:uid="{00000000-0005-0000-0000-0000BFB00000}"/>
    <cellStyle name="Notas 7 7 2" xfId="45233" xr:uid="{00000000-0005-0000-0000-0000C0B00000}"/>
    <cellStyle name="Notas 7 8" xfId="45234" xr:uid="{00000000-0005-0000-0000-0000C1B00000}"/>
    <cellStyle name="Notas 7 8 2" xfId="45235" xr:uid="{00000000-0005-0000-0000-0000C2B00000}"/>
    <cellStyle name="Notas 7 9" xfId="45236" xr:uid="{00000000-0005-0000-0000-0000C3B00000}"/>
    <cellStyle name="Notas 8" xfId="45237" xr:uid="{00000000-0005-0000-0000-0000C4B00000}"/>
    <cellStyle name="Notas 8 2" xfId="45238" xr:uid="{00000000-0005-0000-0000-0000C5B00000}"/>
    <cellStyle name="Notas 8 2 2" xfId="45239" xr:uid="{00000000-0005-0000-0000-0000C6B00000}"/>
    <cellStyle name="Notas 8 2 2 2" xfId="45240" xr:uid="{00000000-0005-0000-0000-0000C7B00000}"/>
    <cellStyle name="Notas 8 2 2 2 2" xfId="45241" xr:uid="{00000000-0005-0000-0000-0000C8B00000}"/>
    <cellStyle name="Notas 8 2 2 3" xfId="45242" xr:uid="{00000000-0005-0000-0000-0000C9B00000}"/>
    <cellStyle name="Notas 8 2 2 4" xfId="45243" xr:uid="{00000000-0005-0000-0000-0000CAB00000}"/>
    <cellStyle name="Notas 8 2 2 5" xfId="45244" xr:uid="{00000000-0005-0000-0000-0000CBB00000}"/>
    <cellStyle name="Notas 8 2 2 6" xfId="45245" xr:uid="{00000000-0005-0000-0000-0000CCB00000}"/>
    <cellStyle name="Notas 8 2 3" xfId="45246" xr:uid="{00000000-0005-0000-0000-0000CDB00000}"/>
    <cellStyle name="Notas 8 2 3 2" xfId="45247" xr:uid="{00000000-0005-0000-0000-0000CEB00000}"/>
    <cellStyle name="Notas 8 2 3 3" xfId="45248" xr:uid="{00000000-0005-0000-0000-0000CFB00000}"/>
    <cellStyle name="Notas 8 2 4" xfId="45249" xr:uid="{00000000-0005-0000-0000-0000D0B00000}"/>
    <cellStyle name="Notas 8 2 4 2" xfId="45250" xr:uid="{00000000-0005-0000-0000-0000D1B00000}"/>
    <cellStyle name="Notas 8 2 5" xfId="45251" xr:uid="{00000000-0005-0000-0000-0000D2B00000}"/>
    <cellStyle name="Notas 8 3" xfId="45252" xr:uid="{00000000-0005-0000-0000-0000D3B00000}"/>
    <cellStyle name="Notas 8 3 2" xfId="45253" xr:uid="{00000000-0005-0000-0000-0000D4B00000}"/>
    <cellStyle name="Notas 8 3 2 2" xfId="45254" xr:uid="{00000000-0005-0000-0000-0000D5B00000}"/>
    <cellStyle name="Notas 8 3 3" xfId="45255" xr:uid="{00000000-0005-0000-0000-0000D6B00000}"/>
    <cellStyle name="Notas 8 3 3 2" xfId="45256" xr:uid="{00000000-0005-0000-0000-0000D7B00000}"/>
    <cellStyle name="Notas 8 3 4" xfId="45257" xr:uid="{00000000-0005-0000-0000-0000D8B00000}"/>
    <cellStyle name="Notas 8 3 5" xfId="45258" xr:uid="{00000000-0005-0000-0000-0000D9B00000}"/>
    <cellStyle name="Notas 8 3 6" xfId="45259" xr:uid="{00000000-0005-0000-0000-0000DAB00000}"/>
    <cellStyle name="Notas 8 4" xfId="45260" xr:uid="{00000000-0005-0000-0000-0000DBB00000}"/>
    <cellStyle name="Notas 8 4 2" xfId="45261" xr:uid="{00000000-0005-0000-0000-0000DCB00000}"/>
    <cellStyle name="Notas 8 4 3" xfId="45262" xr:uid="{00000000-0005-0000-0000-0000DDB00000}"/>
    <cellStyle name="Notas 8 5" xfId="45263" xr:uid="{00000000-0005-0000-0000-0000DEB00000}"/>
    <cellStyle name="Notas 8 6" xfId="45264" xr:uid="{00000000-0005-0000-0000-0000DFB00000}"/>
    <cellStyle name="Notas 8 7" xfId="45265" xr:uid="{00000000-0005-0000-0000-0000E0B00000}"/>
    <cellStyle name="Notas 8 7 2" xfId="45266" xr:uid="{00000000-0005-0000-0000-0000E1B00000}"/>
    <cellStyle name="Notas 8 8" xfId="45267" xr:uid="{00000000-0005-0000-0000-0000E2B00000}"/>
    <cellStyle name="Notas 9" xfId="45268" xr:uid="{00000000-0005-0000-0000-0000E3B00000}"/>
    <cellStyle name="Notas 9 2" xfId="45269" xr:uid="{00000000-0005-0000-0000-0000E4B00000}"/>
    <cellStyle name="Notas 9 2 2" xfId="45270" xr:uid="{00000000-0005-0000-0000-0000E5B00000}"/>
    <cellStyle name="Notas 9 2 2 2" xfId="45271" xr:uid="{00000000-0005-0000-0000-0000E6B00000}"/>
    <cellStyle name="Notas 9 2 2 3" xfId="45272" xr:uid="{00000000-0005-0000-0000-0000E7B00000}"/>
    <cellStyle name="Notas 9 2 3" xfId="45273" xr:uid="{00000000-0005-0000-0000-0000E8B00000}"/>
    <cellStyle name="Notas 9 2 3 2" xfId="45274" xr:uid="{00000000-0005-0000-0000-0000E9B00000}"/>
    <cellStyle name="Notas 9 2 4" xfId="45275" xr:uid="{00000000-0005-0000-0000-0000EAB00000}"/>
    <cellStyle name="Notas 9 2 5" xfId="45276" xr:uid="{00000000-0005-0000-0000-0000EBB00000}"/>
    <cellStyle name="Notas 9 3" xfId="45277" xr:uid="{00000000-0005-0000-0000-0000ECB00000}"/>
    <cellStyle name="Notas 9 3 2" xfId="45278" xr:uid="{00000000-0005-0000-0000-0000EDB00000}"/>
    <cellStyle name="Notas 9 3 3" xfId="45279" xr:uid="{00000000-0005-0000-0000-0000EEB00000}"/>
    <cellStyle name="Notas 9 4" xfId="45280" xr:uid="{00000000-0005-0000-0000-0000EFB00000}"/>
    <cellStyle name="Notas 9 4 2" xfId="45281" xr:uid="{00000000-0005-0000-0000-0000F0B00000}"/>
    <cellStyle name="Notas 9 5" xfId="45282" xr:uid="{00000000-0005-0000-0000-0000F1B00000}"/>
    <cellStyle name="Notas 9 5 2" xfId="45283" xr:uid="{00000000-0005-0000-0000-0000F2B00000}"/>
    <cellStyle name="Notas 9 6" xfId="45284" xr:uid="{00000000-0005-0000-0000-0000F3B00000}"/>
    <cellStyle name="Notas 9 7" xfId="45285" xr:uid="{00000000-0005-0000-0000-0000F4B00000}"/>
    <cellStyle name="Notas 9 8" xfId="45286" xr:uid="{00000000-0005-0000-0000-0000F5B00000}"/>
    <cellStyle name="Note" xfId="45287" xr:uid="{00000000-0005-0000-0000-0000F6B00000}"/>
    <cellStyle name="Note 10" xfId="45288" xr:uid="{00000000-0005-0000-0000-0000F7B00000}"/>
    <cellStyle name="Note 10 2" xfId="45289" xr:uid="{00000000-0005-0000-0000-0000F8B00000}"/>
    <cellStyle name="Note 10 2 2" xfId="45290" xr:uid="{00000000-0005-0000-0000-0000F9B00000}"/>
    <cellStyle name="Note 10 2 2 2" xfId="45291" xr:uid="{00000000-0005-0000-0000-0000FAB00000}"/>
    <cellStyle name="Note 10 2 3" xfId="45292" xr:uid="{00000000-0005-0000-0000-0000FBB00000}"/>
    <cellStyle name="Note 10 2 4" xfId="45293" xr:uid="{00000000-0005-0000-0000-0000FCB00000}"/>
    <cellStyle name="Note 10 2 5" xfId="45294" xr:uid="{00000000-0005-0000-0000-0000FDB00000}"/>
    <cellStyle name="Note 10 2 6" xfId="45295" xr:uid="{00000000-0005-0000-0000-0000FEB00000}"/>
    <cellStyle name="Note 10 3" xfId="45296" xr:uid="{00000000-0005-0000-0000-0000FFB00000}"/>
    <cellStyle name="Note 10 3 2" xfId="45297" xr:uid="{00000000-0005-0000-0000-000000B10000}"/>
    <cellStyle name="Note 10 4" xfId="45298" xr:uid="{00000000-0005-0000-0000-000001B10000}"/>
    <cellStyle name="Note 10 4 2" xfId="45299" xr:uid="{00000000-0005-0000-0000-000002B10000}"/>
    <cellStyle name="Note 10 5" xfId="45300" xr:uid="{00000000-0005-0000-0000-000003B10000}"/>
    <cellStyle name="Note 10 6" xfId="45301" xr:uid="{00000000-0005-0000-0000-000004B10000}"/>
    <cellStyle name="Note 11" xfId="45302" xr:uid="{00000000-0005-0000-0000-000005B10000}"/>
    <cellStyle name="Note 11 2" xfId="45303" xr:uid="{00000000-0005-0000-0000-000006B10000}"/>
    <cellStyle name="Note 11 2 2" xfId="45304" xr:uid="{00000000-0005-0000-0000-000007B10000}"/>
    <cellStyle name="Note 11 2 2 2" xfId="45305" xr:uid="{00000000-0005-0000-0000-000008B10000}"/>
    <cellStyle name="Note 11 2 3" xfId="45306" xr:uid="{00000000-0005-0000-0000-000009B10000}"/>
    <cellStyle name="Note 11 2 4" xfId="45307" xr:uid="{00000000-0005-0000-0000-00000AB10000}"/>
    <cellStyle name="Note 11 2 5" xfId="45308" xr:uid="{00000000-0005-0000-0000-00000BB10000}"/>
    <cellStyle name="Note 11 2 6" xfId="45309" xr:uid="{00000000-0005-0000-0000-00000CB10000}"/>
    <cellStyle name="Note 11 3" xfId="45310" xr:uid="{00000000-0005-0000-0000-00000DB10000}"/>
    <cellStyle name="Note 11 3 2" xfId="45311" xr:uid="{00000000-0005-0000-0000-00000EB10000}"/>
    <cellStyle name="Note 11 4" xfId="45312" xr:uid="{00000000-0005-0000-0000-00000FB10000}"/>
    <cellStyle name="Note 11 4 2" xfId="45313" xr:uid="{00000000-0005-0000-0000-000010B10000}"/>
    <cellStyle name="Note 11 5" xfId="45314" xr:uid="{00000000-0005-0000-0000-000011B10000}"/>
    <cellStyle name="Note 11 6" xfId="45315" xr:uid="{00000000-0005-0000-0000-000012B10000}"/>
    <cellStyle name="Note 12" xfId="45316" xr:uid="{00000000-0005-0000-0000-000013B10000}"/>
    <cellStyle name="Note 12 2" xfId="45317" xr:uid="{00000000-0005-0000-0000-000014B10000}"/>
    <cellStyle name="Note 12 2 2" xfId="45318" xr:uid="{00000000-0005-0000-0000-000015B10000}"/>
    <cellStyle name="Note 12 2 2 2" xfId="45319" xr:uid="{00000000-0005-0000-0000-000016B10000}"/>
    <cellStyle name="Note 12 2 3" xfId="45320" xr:uid="{00000000-0005-0000-0000-000017B10000}"/>
    <cellStyle name="Note 12 2 4" xfId="45321" xr:uid="{00000000-0005-0000-0000-000018B10000}"/>
    <cellStyle name="Note 12 2 5" xfId="45322" xr:uid="{00000000-0005-0000-0000-000019B10000}"/>
    <cellStyle name="Note 12 2 6" xfId="45323" xr:uid="{00000000-0005-0000-0000-00001AB10000}"/>
    <cellStyle name="Note 12 3" xfId="45324" xr:uid="{00000000-0005-0000-0000-00001BB10000}"/>
    <cellStyle name="Note 12 3 2" xfId="45325" xr:uid="{00000000-0005-0000-0000-00001CB10000}"/>
    <cellStyle name="Note 12 4" xfId="45326" xr:uid="{00000000-0005-0000-0000-00001DB10000}"/>
    <cellStyle name="Note 12 4 2" xfId="45327" xr:uid="{00000000-0005-0000-0000-00001EB10000}"/>
    <cellStyle name="Note 12 5" xfId="45328" xr:uid="{00000000-0005-0000-0000-00001FB10000}"/>
    <cellStyle name="Note 12 6" xfId="45329" xr:uid="{00000000-0005-0000-0000-000020B10000}"/>
    <cellStyle name="Note 13" xfId="45330" xr:uid="{00000000-0005-0000-0000-000021B10000}"/>
    <cellStyle name="Note 13 2" xfId="45331" xr:uid="{00000000-0005-0000-0000-000022B10000}"/>
    <cellStyle name="Note 13 2 2" xfId="45332" xr:uid="{00000000-0005-0000-0000-000023B10000}"/>
    <cellStyle name="Note 13 2 2 2" xfId="45333" xr:uid="{00000000-0005-0000-0000-000024B10000}"/>
    <cellStyle name="Note 13 2 3" xfId="45334" xr:uid="{00000000-0005-0000-0000-000025B10000}"/>
    <cellStyle name="Note 13 2 4" xfId="45335" xr:uid="{00000000-0005-0000-0000-000026B10000}"/>
    <cellStyle name="Note 13 2 5" xfId="45336" xr:uid="{00000000-0005-0000-0000-000027B10000}"/>
    <cellStyle name="Note 13 2 6" xfId="45337" xr:uid="{00000000-0005-0000-0000-000028B10000}"/>
    <cellStyle name="Note 13 3" xfId="45338" xr:uid="{00000000-0005-0000-0000-000029B10000}"/>
    <cellStyle name="Note 13 3 2" xfId="45339" xr:uid="{00000000-0005-0000-0000-00002AB10000}"/>
    <cellStyle name="Note 13 4" xfId="45340" xr:uid="{00000000-0005-0000-0000-00002BB10000}"/>
    <cellStyle name="Note 13 4 2" xfId="45341" xr:uid="{00000000-0005-0000-0000-00002CB10000}"/>
    <cellStyle name="Note 13 5" xfId="45342" xr:uid="{00000000-0005-0000-0000-00002DB10000}"/>
    <cellStyle name="Note 13 6" xfId="45343" xr:uid="{00000000-0005-0000-0000-00002EB10000}"/>
    <cellStyle name="Note 14" xfId="45344" xr:uid="{00000000-0005-0000-0000-00002FB10000}"/>
    <cellStyle name="Note 14 2" xfId="45345" xr:uid="{00000000-0005-0000-0000-000030B10000}"/>
    <cellStyle name="Note 14 2 2" xfId="45346" xr:uid="{00000000-0005-0000-0000-000031B10000}"/>
    <cellStyle name="Note 14 2 2 2" xfId="45347" xr:uid="{00000000-0005-0000-0000-000032B10000}"/>
    <cellStyle name="Note 14 2 3" xfId="45348" xr:uid="{00000000-0005-0000-0000-000033B10000}"/>
    <cellStyle name="Note 14 2 4" xfId="45349" xr:uid="{00000000-0005-0000-0000-000034B10000}"/>
    <cellStyle name="Note 14 2 5" xfId="45350" xr:uid="{00000000-0005-0000-0000-000035B10000}"/>
    <cellStyle name="Note 14 2 6" xfId="45351" xr:uid="{00000000-0005-0000-0000-000036B10000}"/>
    <cellStyle name="Note 14 3" xfId="45352" xr:uid="{00000000-0005-0000-0000-000037B10000}"/>
    <cellStyle name="Note 14 3 2" xfId="45353" xr:uid="{00000000-0005-0000-0000-000038B10000}"/>
    <cellStyle name="Note 14 4" xfId="45354" xr:uid="{00000000-0005-0000-0000-000039B10000}"/>
    <cellStyle name="Note 14 4 2" xfId="45355" xr:uid="{00000000-0005-0000-0000-00003AB10000}"/>
    <cellStyle name="Note 14 5" xfId="45356" xr:uid="{00000000-0005-0000-0000-00003BB10000}"/>
    <cellStyle name="Note 14 6" xfId="45357" xr:uid="{00000000-0005-0000-0000-00003CB10000}"/>
    <cellStyle name="Note 15" xfId="45358" xr:uid="{00000000-0005-0000-0000-00003DB10000}"/>
    <cellStyle name="Note 15 2" xfId="45359" xr:uid="{00000000-0005-0000-0000-00003EB10000}"/>
    <cellStyle name="Note 15 2 2" xfId="45360" xr:uid="{00000000-0005-0000-0000-00003FB10000}"/>
    <cellStyle name="Note 15 2 2 2" xfId="45361" xr:uid="{00000000-0005-0000-0000-000040B10000}"/>
    <cellStyle name="Note 15 2 3" xfId="45362" xr:uid="{00000000-0005-0000-0000-000041B10000}"/>
    <cellStyle name="Note 15 2 4" xfId="45363" xr:uid="{00000000-0005-0000-0000-000042B10000}"/>
    <cellStyle name="Note 15 2 5" xfId="45364" xr:uid="{00000000-0005-0000-0000-000043B10000}"/>
    <cellStyle name="Note 15 2 6" xfId="45365" xr:uid="{00000000-0005-0000-0000-000044B10000}"/>
    <cellStyle name="Note 15 3" xfId="45366" xr:uid="{00000000-0005-0000-0000-000045B10000}"/>
    <cellStyle name="Note 15 3 2" xfId="45367" xr:uid="{00000000-0005-0000-0000-000046B10000}"/>
    <cellStyle name="Note 15 4" xfId="45368" xr:uid="{00000000-0005-0000-0000-000047B10000}"/>
    <cellStyle name="Note 15 4 2" xfId="45369" xr:uid="{00000000-0005-0000-0000-000048B10000}"/>
    <cellStyle name="Note 15 5" xfId="45370" xr:uid="{00000000-0005-0000-0000-000049B10000}"/>
    <cellStyle name="Note 15 6" xfId="45371" xr:uid="{00000000-0005-0000-0000-00004AB10000}"/>
    <cellStyle name="Note 16" xfId="45372" xr:uid="{00000000-0005-0000-0000-00004BB10000}"/>
    <cellStyle name="Note 16 2" xfId="45373" xr:uid="{00000000-0005-0000-0000-00004CB10000}"/>
    <cellStyle name="Note 16 2 2" xfId="45374" xr:uid="{00000000-0005-0000-0000-00004DB10000}"/>
    <cellStyle name="Note 16 2 2 2" xfId="45375" xr:uid="{00000000-0005-0000-0000-00004EB10000}"/>
    <cellStyle name="Note 16 2 3" xfId="45376" xr:uid="{00000000-0005-0000-0000-00004FB10000}"/>
    <cellStyle name="Note 16 2 4" xfId="45377" xr:uid="{00000000-0005-0000-0000-000050B10000}"/>
    <cellStyle name="Note 16 2 5" xfId="45378" xr:uid="{00000000-0005-0000-0000-000051B10000}"/>
    <cellStyle name="Note 16 2 6" xfId="45379" xr:uid="{00000000-0005-0000-0000-000052B10000}"/>
    <cellStyle name="Note 16 3" xfId="45380" xr:uid="{00000000-0005-0000-0000-000053B10000}"/>
    <cellStyle name="Note 16 3 2" xfId="45381" xr:uid="{00000000-0005-0000-0000-000054B10000}"/>
    <cellStyle name="Note 16 4" xfId="45382" xr:uid="{00000000-0005-0000-0000-000055B10000}"/>
    <cellStyle name="Note 16 4 2" xfId="45383" xr:uid="{00000000-0005-0000-0000-000056B10000}"/>
    <cellStyle name="Note 16 5" xfId="45384" xr:uid="{00000000-0005-0000-0000-000057B10000}"/>
    <cellStyle name="Note 16 6" xfId="45385" xr:uid="{00000000-0005-0000-0000-000058B10000}"/>
    <cellStyle name="Note 17" xfId="45386" xr:uid="{00000000-0005-0000-0000-000059B10000}"/>
    <cellStyle name="Note 17 2" xfId="45387" xr:uid="{00000000-0005-0000-0000-00005AB10000}"/>
    <cellStyle name="Note 17 2 2" xfId="45388" xr:uid="{00000000-0005-0000-0000-00005BB10000}"/>
    <cellStyle name="Note 17 2 2 2" xfId="45389" xr:uid="{00000000-0005-0000-0000-00005CB10000}"/>
    <cellStyle name="Note 17 2 3" xfId="45390" xr:uid="{00000000-0005-0000-0000-00005DB10000}"/>
    <cellStyle name="Note 17 2 4" xfId="45391" xr:uid="{00000000-0005-0000-0000-00005EB10000}"/>
    <cellStyle name="Note 17 2 5" xfId="45392" xr:uid="{00000000-0005-0000-0000-00005FB10000}"/>
    <cellStyle name="Note 17 2 6" xfId="45393" xr:uid="{00000000-0005-0000-0000-000060B10000}"/>
    <cellStyle name="Note 17 3" xfId="45394" xr:uid="{00000000-0005-0000-0000-000061B10000}"/>
    <cellStyle name="Note 17 3 2" xfId="45395" xr:uid="{00000000-0005-0000-0000-000062B10000}"/>
    <cellStyle name="Note 17 4" xfId="45396" xr:uid="{00000000-0005-0000-0000-000063B10000}"/>
    <cellStyle name="Note 17 4 2" xfId="45397" xr:uid="{00000000-0005-0000-0000-000064B10000}"/>
    <cellStyle name="Note 17 5" xfId="45398" xr:uid="{00000000-0005-0000-0000-000065B10000}"/>
    <cellStyle name="Note 17 6" xfId="45399" xr:uid="{00000000-0005-0000-0000-000066B10000}"/>
    <cellStyle name="Note 18" xfId="45400" xr:uid="{00000000-0005-0000-0000-000067B10000}"/>
    <cellStyle name="Note 18 2" xfId="45401" xr:uid="{00000000-0005-0000-0000-000068B10000}"/>
    <cellStyle name="Note 18 2 2" xfId="45402" xr:uid="{00000000-0005-0000-0000-000069B10000}"/>
    <cellStyle name="Note 18 2 2 2" xfId="45403" xr:uid="{00000000-0005-0000-0000-00006AB10000}"/>
    <cellStyle name="Note 18 2 3" xfId="45404" xr:uid="{00000000-0005-0000-0000-00006BB10000}"/>
    <cellStyle name="Note 18 2 4" xfId="45405" xr:uid="{00000000-0005-0000-0000-00006CB10000}"/>
    <cellStyle name="Note 18 2 5" xfId="45406" xr:uid="{00000000-0005-0000-0000-00006DB10000}"/>
    <cellStyle name="Note 18 2 6" xfId="45407" xr:uid="{00000000-0005-0000-0000-00006EB10000}"/>
    <cellStyle name="Note 18 3" xfId="45408" xr:uid="{00000000-0005-0000-0000-00006FB10000}"/>
    <cellStyle name="Note 18 3 2" xfId="45409" xr:uid="{00000000-0005-0000-0000-000070B10000}"/>
    <cellStyle name="Note 18 4" xfId="45410" xr:uid="{00000000-0005-0000-0000-000071B10000}"/>
    <cellStyle name="Note 18 4 2" xfId="45411" xr:uid="{00000000-0005-0000-0000-000072B10000}"/>
    <cellStyle name="Note 18 5" xfId="45412" xr:uid="{00000000-0005-0000-0000-000073B10000}"/>
    <cellStyle name="Note 18 6" xfId="45413" xr:uid="{00000000-0005-0000-0000-000074B10000}"/>
    <cellStyle name="Note 19" xfId="45414" xr:uid="{00000000-0005-0000-0000-000075B10000}"/>
    <cellStyle name="Note 19 2" xfId="45415" xr:uid="{00000000-0005-0000-0000-000076B10000}"/>
    <cellStyle name="Note 19 2 2" xfId="45416" xr:uid="{00000000-0005-0000-0000-000077B10000}"/>
    <cellStyle name="Note 19 2 2 2" xfId="45417" xr:uid="{00000000-0005-0000-0000-000078B10000}"/>
    <cellStyle name="Note 19 2 3" xfId="45418" xr:uid="{00000000-0005-0000-0000-000079B10000}"/>
    <cellStyle name="Note 19 2 4" xfId="45419" xr:uid="{00000000-0005-0000-0000-00007AB10000}"/>
    <cellStyle name="Note 19 2 5" xfId="45420" xr:uid="{00000000-0005-0000-0000-00007BB10000}"/>
    <cellStyle name="Note 19 2 6" xfId="45421" xr:uid="{00000000-0005-0000-0000-00007CB10000}"/>
    <cellStyle name="Note 19 3" xfId="45422" xr:uid="{00000000-0005-0000-0000-00007DB10000}"/>
    <cellStyle name="Note 19 3 2" xfId="45423" xr:uid="{00000000-0005-0000-0000-00007EB10000}"/>
    <cellStyle name="Note 19 4" xfId="45424" xr:uid="{00000000-0005-0000-0000-00007FB10000}"/>
    <cellStyle name="Note 19 4 2" xfId="45425" xr:uid="{00000000-0005-0000-0000-000080B10000}"/>
    <cellStyle name="Note 19 5" xfId="45426" xr:uid="{00000000-0005-0000-0000-000081B10000}"/>
    <cellStyle name="Note 19 6" xfId="45427" xr:uid="{00000000-0005-0000-0000-000082B10000}"/>
    <cellStyle name="Note 2" xfId="45428" xr:uid="{00000000-0005-0000-0000-000083B10000}"/>
    <cellStyle name="Note 2 2" xfId="45429" xr:uid="{00000000-0005-0000-0000-000084B10000}"/>
    <cellStyle name="Note 2 2 2" xfId="45430" xr:uid="{00000000-0005-0000-0000-000085B10000}"/>
    <cellStyle name="Note 2 2 2 2" xfId="45431" xr:uid="{00000000-0005-0000-0000-000086B10000}"/>
    <cellStyle name="Note 2 2 2 3" xfId="45432" xr:uid="{00000000-0005-0000-0000-000087B10000}"/>
    <cellStyle name="Note 2 2 3" xfId="45433" xr:uid="{00000000-0005-0000-0000-000088B10000}"/>
    <cellStyle name="Note 2 2 3 2" xfId="45434" xr:uid="{00000000-0005-0000-0000-000089B10000}"/>
    <cellStyle name="Note 2 2 4" xfId="45435" xr:uid="{00000000-0005-0000-0000-00008AB10000}"/>
    <cellStyle name="Note 2 2 5" xfId="45436" xr:uid="{00000000-0005-0000-0000-00008BB10000}"/>
    <cellStyle name="Note 2 3" xfId="45437" xr:uid="{00000000-0005-0000-0000-00008CB10000}"/>
    <cellStyle name="Note 2 3 2" xfId="45438" xr:uid="{00000000-0005-0000-0000-00008DB10000}"/>
    <cellStyle name="Note 2 4" xfId="45439" xr:uid="{00000000-0005-0000-0000-00008EB10000}"/>
    <cellStyle name="Note 2 4 2" xfId="45440" xr:uid="{00000000-0005-0000-0000-00008FB10000}"/>
    <cellStyle name="Note 2 5" xfId="45441" xr:uid="{00000000-0005-0000-0000-000090B10000}"/>
    <cellStyle name="Note 2 6" xfId="45442" xr:uid="{00000000-0005-0000-0000-000091B10000}"/>
    <cellStyle name="Note 2 7" xfId="45443" xr:uid="{00000000-0005-0000-0000-000092B10000}"/>
    <cellStyle name="Note 20" xfId="45444" xr:uid="{00000000-0005-0000-0000-000093B10000}"/>
    <cellStyle name="Note 20 2" xfId="45445" xr:uid="{00000000-0005-0000-0000-000094B10000}"/>
    <cellStyle name="Note 20 2 2" xfId="45446" xr:uid="{00000000-0005-0000-0000-000095B10000}"/>
    <cellStyle name="Note 20 2 2 2" xfId="45447" xr:uid="{00000000-0005-0000-0000-000096B10000}"/>
    <cellStyle name="Note 20 2 3" xfId="45448" xr:uid="{00000000-0005-0000-0000-000097B10000}"/>
    <cellStyle name="Note 20 2 4" xfId="45449" xr:uid="{00000000-0005-0000-0000-000098B10000}"/>
    <cellStyle name="Note 20 2 5" xfId="45450" xr:uid="{00000000-0005-0000-0000-000099B10000}"/>
    <cellStyle name="Note 20 2 6" xfId="45451" xr:uid="{00000000-0005-0000-0000-00009AB10000}"/>
    <cellStyle name="Note 20 3" xfId="45452" xr:uid="{00000000-0005-0000-0000-00009BB10000}"/>
    <cellStyle name="Note 20 3 2" xfId="45453" xr:uid="{00000000-0005-0000-0000-00009CB10000}"/>
    <cellStyle name="Note 20 4" xfId="45454" xr:uid="{00000000-0005-0000-0000-00009DB10000}"/>
    <cellStyle name="Note 20 4 2" xfId="45455" xr:uid="{00000000-0005-0000-0000-00009EB10000}"/>
    <cellStyle name="Note 20 5" xfId="45456" xr:uid="{00000000-0005-0000-0000-00009FB10000}"/>
    <cellStyle name="Note 20 6" xfId="45457" xr:uid="{00000000-0005-0000-0000-0000A0B10000}"/>
    <cellStyle name="Note 21" xfId="45458" xr:uid="{00000000-0005-0000-0000-0000A1B10000}"/>
    <cellStyle name="Note 21 2" xfId="45459" xr:uid="{00000000-0005-0000-0000-0000A2B10000}"/>
    <cellStyle name="Note 21 2 2" xfId="45460" xr:uid="{00000000-0005-0000-0000-0000A3B10000}"/>
    <cellStyle name="Note 21 2 2 2" xfId="45461" xr:uid="{00000000-0005-0000-0000-0000A4B10000}"/>
    <cellStyle name="Note 21 2 3" xfId="45462" xr:uid="{00000000-0005-0000-0000-0000A5B10000}"/>
    <cellStyle name="Note 21 2 4" xfId="45463" xr:uid="{00000000-0005-0000-0000-0000A6B10000}"/>
    <cellStyle name="Note 21 2 5" xfId="45464" xr:uid="{00000000-0005-0000-0000-0000A7B10000}"/>
    <cellStyle name="Note 21 2 6" xfId="45465" xr:uid="{00000000-0005-0000-0000-0000A8B10000}"/>
    <cellStyle name="Note 21 3" xfId="45466" xr:uid="{00000000-0005-0000-0000-0000A9B10000}"/>
    <cellStyle name="Note 21 3 2" xfId="45467" xr:uid="{00000000-0005-0000-0000-0000AAB10000}"/>
    <cellStyle name="Note 21 4" xfId="45468" xr:uid="{00000000-0005-0000-0000-0000ABB10000}"/>
    <cellStyle name="Note 21 4 2" xfId="45469" xr:uid="{00000000-0005-0000-0000-0000ACB10000}"/>
    <cellStyle name="Note 21 5" xfId="45470" xr:uid="{00000000-0005-0000-0000-0000ADB10000}"/>
    <cellStyle name="Note 21 6" xfId="45471" xr:uid="{00000000-0005-0000-0000-0000AEB10000}"/>
    <cellStyle name="Note 22" xfId="45472" xr:uid="{00000000-0005-0000-0000-0000AFB10000}"/>
    <cellStyle name="Note 22 2" xfId="45473" xr:uid="{00000000-0005-0000-0000-0000B0B10000}"/>
    <cellStyle name="Note 22 2 2" xfId="45474" xr:uid="{00000000-0005-0000-0000-0000B1B10000}"/>
    <cellStyle name="Note 22 2 2 2" xfId="45475" xr:uid="{00000000-0005-0000-0000-0000B2B10000}"/>
    <cellStyle name="Note 22 2 3" xfId="45476" xr:uid="{00000000-0005-0000-0000-0000B3B10000}"/>
    <cellStyle name="Note 22 2 4" xfId="45477" xr:uid="{00000000-0005-0000-0000-0000B4B10000}"/>
    <cellStyle name="Note 22 2 5" xfId="45478" xr:uid="{00000000-0005-0000-0000-0000B5B10000}"/>
    <cellStyle name="Note 22 2 6" xfId="45479" xr:uid="{00000000-0005-0000-0000-0000B6B10000}"/>
    <cellStyle name="Note 22 3" xfId="45480" xr:uid="{00000000-0005-0000-0000-0000B7B10000}"/>
    <cellStyle name="Note 22 3 2" xfId="45481" xr:uid="{00000000-0005-0000-0000-0000B8B10000}"/>
    <cellStyle name="Note 22 4" xfId="45482" xr:uid="{00000000-0005-0000-0000-0000B9B10000}"/>
    <cellStyle name="Note 22 4 2" xfId="45483" xr:uid="{00000000-0005-0000-0000-0000BAB10000}"/>
    <cellStyle name="Note 22 5" xfId="45484" xr:uid="{00000000-0005-0000-0000-0000BBB10000}"/>
    <cellStyle name="Note 22 6" xfId="45485" xr:uid="{00000000-0005-0000-0000-0000BCB10000}"/>
    <cellStyle name="Note 23" xfId="45486" xr:uid="{00000000-0005-0000-0000-0000BDB10000}"/>
    <cellStyle name="Note 23 2" xfId="45487" xr:uid="{00000000-0005-0000-0000-0000BEB10000}"/>
    <cellStyle name="Note 23 2 2" xfId="45488" xr:uid="{00000000-0005-0000-0000-0000BFB10000}"/>
    <cellStyle name="Note 23 2 2 2" xfId="45489" xr:uid="{00000000-0005-0000-0000-0000C0B10000}"/>
    <cellStyle name="Note 23 2 3" xfId="45490" xr:uid="{00000000-0005-0000-0000-0000C1B10000}"/>
    <cellStyle name="Note 23 2 4" xfId="45491" xr:uid="{00000000-0005-0000-0000-0000C2B10000}"/>
    <cellStyle name="Note 23 2 5" xfId="45492" xr:uid="{00000000-0005-0000-0000-0000C3B10000}"/>
    <cellStyle name="Note 23 2 6" xfId="45493" xr:uid="{00000000-0005-0000-0000-0000C4B10000}"/>
    <cellStyle name="Note 23 3" xfId="45494" xr:uid="{00000000-0005-0000-0000-0000C5B10000}"/>
    <cellStyle name="Note 23 3 2" xfId="45495" xr:uid="{00000000-0005-0000-0000-0000C6B10000}"/>
    <cellStyle name="Note 23 4" xfId="45496" xr:uid="{00000000-0005-0000-0000-0000C7B10000}"/>
    <cellStyle name="Note 23 4 2" xfId="45497" xr:uid="{00000000-0005-0000-0000-0000C8B10000}"/>
    <cellStyle name="Note 23 5" xfId="45498" xr:uid="{00000000-0005-0000-0000-0000C9B10000}"/>
    <cellStyle name="Note 23 6" xfId="45499" xr:uid="{00000000-0005-0000-0000-0000CAB10000}"/>
    <cellStyle name="Note 24" xfId="45500" xr:uid="{00000000-0005-0000-0000-0000CBB10000}"/>
    <cellStyle name="Note 24 2" xfId="45501" xr:uid="{00000000-0005-0000-0000-0000CCB10000}"/>
    <cellStyle name="Note 24 2 2" xfId="45502" xr:uid="{00000000-0005-0000-0000-0000CDB10000}"/>
    <cellStyle name="Note 24 2 2 2" xfId="45503" xr:uid="{00000000-0005-0000-0000-0000CEB10000}"/>
    <cellStyle name="Note 24 2 3" xfId="45504" xr:uid="{00000000-0005-0000-0000-0000CFB10000}"/>
    <cellStyle name="Note 24 2 4" xfId="45505" xr:uid="{00000000-0005-0000-0000-0000D0B10000}"/>
    <cellStyle name="Note 24 2 5" xfId="45506" xr:uid="{00000000-0005-0000-0000-0000D1B10000}"/>
    <cellStyle name="Note 24 2 6" xfId="45507" xr:uid="{00000000-0005-0000-0000-0000D2B10000}"/>
    <cellStyle name="Note 24 3" xfId="45508" xr:uid="{00000000-0005-0000-0000-0000D3B10000}"/>
    <cellStyle name="Note 24 3 2" xfId="45509" xr:uid="{00000000-0005-0000-0000-0000D4B10000}"/>
    <cellStyle name="Note 24 4" xfId="45510" xr:uid="{00000000-0005-0000-0000-0000D5B10000}"/>
    <cellStyle name="Note 24 4 2" xfId="45511" xr:uid="{00000000-0005-0000-0000-0000D6B10000}"/>
    <cellStyle name="Note 24 5" xfId="45512" xr:uid="{00000000-0005-0000-0000-0000D7B10000}"/>
    <cellStyle name="Note 24 6" xfId="45513" xr:uid="{00000000-0005-0000-0000-0000D8B10000}"/>
    <cellStyle name="Note 25" xfId="45514" xr:uid="{00000000-0005-0000-0000-0000D9B10000}"/>
    <cellStyle name="Note 25 2" xfId="45515" xr:uid="{00000000-0005-0000-0000-0000DAB10000}"/>
    <cellStyle name="Note 25 2 2" xfId="45516" xr:uid="{00000000-0005-0000-0000-0000DBB10000}"/>
    <cellStyle name="Note 25 2 2 2" xfId="45517" xr:uid="{00000000-0005-0000-0000-0000DCB10000}"/>
    <cellStyle name="Note 25 2 3" xfId="45518" xr:uid="{00000000-0005-0000-0000-0000DDB10000}"/>
    <cellStyle name="Note 25 2 4" xfId="45519" xr:uid="{00000000-0005-0000-0000-0000DEB10000}"/>
    <cellStyle name="Note 25 2 5" xfId="45520" xr:uid="{00000000-0005-0000-0000-0000DFB10000}"/>
    <cellStyle name="Note 25 2 6" xfId="45521" xr:uid="{00000000-0005-0000-0000-0000E0B10000}"/>
    <cellStyle name="Note 25 3" xfId="45522" xr:uid="{00000000-0005-0000-0000-0000E1B10000}"/>
    <cellStyle name="Note 25 3 2" xfId="45523" xr:uid="{00000000-0005-0000-0000-0000E2B10000}"/>
    <cellStyle name="Note 25 4" xfId="45524" xr:uid="{00000000-0005-0000-0000-0000E3B10000}"/>
    <cellStyle name="Note 25 4 2" xfId="45525" xr:uid="{00000000-0005-0000-0000-0000E4B10000}"/>
    <cellStyle name="Note 25 5" xfId="45526" xr:uid="{00000000-0005-0000-0000-0000E5B10000}"/>
    <cellStyle name="Note 25 6" xfId="45527" xr:uid="{00000000-0005-0000-0000-0000E6B10000}"/>
    <cellStyle name="Note 26" xfId="45528" xr:uid="{00000000-0005-0000-0000-0000E7B10000}"/>
    <cellStyle name="Note 26 2" xfId="45529" xr:uid="{00000000-0005-0000-0000-0000E8B10000}"/>
    <cellStyle name="Note 26 2 2" xfId="45530" xr:uid="{00000000-0005-0000-0000-0000E9B10000}"/>
    <cellStyle name="Note 26 2 2 2" xfId="45531" xr:uid="{00000000-0005-0000-0000-0000EAB10000}"/>
    <cellStyle name="Note 26 2 3" xfId="45532" xr:uid="{00000000-0005-0000-0000-0000EBB10000}"/>
    <cellStyle name="Note 26 2 4" xfId="45533" xr:uid="{00000000-0005-0000-0000-0000ECB10000}"/>
    <cellStyle name="Note 26 2 5" xfId="45534" xr:uid="{00000000-0005-0000-0000-0000EDB10000}"/>
    <cellStyle name="Note 26 2 6" xfId="45535" xr:uid="{00000000-0005-0000-0000-0000EEB10000}"/>
    <cellStyle name="Note 26 3" xfId="45536" xr:uid="{00000000-0005-0000-0000-0000EFB10000}"/>
    <cellStyle name="Note 26 3 2" xfId="45537" xr:uid="{00000000-0005-0000-0000-0000F0B10000}"/>
    <cellStyle name="Note 26 4" xfId="45538" xr:uid="{00000000-0005-0000-0000-0000F1B10000}"/>
    <cellStyle name="Note 26 4 2" xfId="45539" xr:uid="{00000000-0005-0000-0000-0000F2B10000}"/>
    <cellStyle name="Note 26 5" xfId="45540" xr:uid="{00000000-0005-0000-0000-0000F3B10000}"/>
    <cellStyle name="Note 26 6" xfId="45541" xr:uid="{00000000-0005-0000-0000-0000F4B10000}"/>
    <cellStyle name="Note 27" xfId="45542" xr:uid="{00000000-0005-0000-0000-0000F5B10000}"/>
    <cellStyle name="Note 27 2" xfId="45543" xr:uid="{00000000-0005-0000-0000-0000F6B10000}"/>
    <cellStyle name="Note 27 2 2" xfId="45544" xr:uid="{00000000-0005-0000-0000-0000F7B10000}"/>
    <cellStyle name="Note 27 2 3" xfId="45545" xr:uid="{00000000-0005-0000-0000-0000F8B10000}"/>
    <cellStyle name="Note 27 3" xfId="45546" xr:uid="{00000000-0005-0000-0000-0000F9B10000}"/>
    <cellStyle name="Note 27 3 2" xfId="45547" xr:uid="{00000000-0005-0000-0000-0000FAB10000}"/>
    <cellStyle name="Note 27 4" xfId="45548" xr:uid="{00000000-0005-0000-0000-0000FBB10000}"/>
    <cellStyle name="Note 27 5" xfId="45549" xr:uid="{00000000-0005-0000-0000-0000FCB10000}"/>
    <cellStyle name="Note 28" xfId="45550" xr:uid="{00000000-0005-0000-0000-0000FDB10000}"/>
    <cellStyle name="Note 28 2" xfId="45551" xr:uid="{00000000-0005-0000-0000-0000FEB10000}"/>
    <cellStyle name="Note 29" xfId="45552" xr:uid="{00000000-0005-0000-0000-0000FFB10000}"/>
    <cellStyle name="Note 29 2" xfId="45553" xr:uid="{00000000-0005-0000-0000-000000B20000}"/>
    <cellStyle name="Note 3" xfId="45554" xr:uid="{00000000-0005-0000-0000-000001B20000}"/>
    <cellStyle name="Note 3 2" xfId="45555" xr:uid="{00000000-0005-0000-0000-000002B20000}"/>
    <cellStyle name="Note 3 2 2" xfId="45556" xr:uid="{00000000-0005-0000-0000-000003B20000}"/>
    <cellStyle name="Note 3 2 2 2" xfId="45557" xr:uid="{00000000-0005-0000-0000-000004B20000}"/>
    <cellStyle name="Note 3 2 2 3" xfId="45558" xr:uid="{00000000-0005-0000-0000-000005B20000}"/>
    <cellStyle name="Note 3 2 3" xfId="45559" xr:uid="{00000000-0005-0000-0000-000006B20000}"/>
    <cellStyle name="Note 3 2 3 2" xfId="45560" xr:uid="{00000000-0005-0000-0000-000007B20000}"/>
    <cellStyle name="Note 3 2 4" xfId="45561" xr:uid="{00000000-0005-0000-0000-000008B20000}"/>
    <cellStyle name="Note 3 2 5" xfId="45562" xr:uid="{00000000-0005-0000-0000-000009B20000}"/>
    <cellStyle name="Note 3 3" xfId="45563" xr:uid="{00000000-0005-0000-0000-00000AB20000}"/>
    <cellStyle name="Note 3 3 2" xfId="45564" xr:uid="{00000000-0005-0000-0000-00000BB20000}"/>
    <cellStyle name="Note 3 4" xfId="45565" xr:uid="{00000000-0005-0000-0000-00000CB20000}"/>
    <cellStyle name="Note 3 4 2" xfId="45566" xr:uid="{00000000-0005-0000-0000-00000DB20000}"/>
    <cellStyle name="Note 3 5" xfId="45567" xr:uid="{00000000-0005-0000-0000-00000EB20000}"/>
    <cellStyle name="Note 3 6" xfId="45568" xr:uid="{00000000-0005-0000-0000-00000FB20000}"/>
    <cellStyle name="Note 3 7" xfId="45569" xr:uid="{00000000-0005-0000-0000-000010B20000}"/>
    <cellStyle name="Note 30" xfId="45570" xr:uid="{00000000-0005-0000-0000-000011B20000}"/>
    <cellStyle name="Note 31" xfId="45571" xr:uid="{00000000-0005-0000-0000-000012B20000}"/>
    <cellStyle name="Note 32" xfId="45572" xr:uid="{00000000-0005-0000-0000-000013B20000}"/>
    <cellStyle name="Note 4" xfId="45573" xr:uid="{00000000-0005-0000-0000-000014B20000}"/>
    <cellStyle name="Note 4 10" xfId="45574" xr:uid="{00000000-0005-0000-0000-000015B20000}"/>
    <cellStyle name="Note 4 10 2" xfId="45575" xr:uid="{00000000-0005-0000-0000-000016B20000}"/>
    <cellStyle name="Note 4 10 2 2" xfId="45576" xr:uid="{00000000-0005-0000-0000-000017B20000}"/>
    <cellStyle name="Note 4 10 2 2 2" xfId="45577" xr:uid="{00000000-0005-0000-0000-000018B20000}"/>
    <cellStyle name="Note 4 10 2 3" xfId="45578" xr:uid="{00000000-0005-0000-0000-000019B20000}"/>
    <cellStyle name="Note 4 10 2 4" xfId="45579" xr:uid="{00000000-0005-0000-0000-00001AB20000}"/>
    <cellStyle name="Note 4 10 2 5" xfId="45580" xr:uid="{00000000-0005-0000-0000-00001BB20000}"/>
    <cellStyle name="Note 4 10 2 6" xfId="45581" xr:uid="{00000000-0005-0000-0000-00001CB20000}"/>
    <cellStyle name="Note 4 10 3" xfId="45582" xr:uid="{00000000-0005-0000-0000-00001DB20000}"/>
    <cellStyle name="Note 4 10 3 2" xfId="45583" xr:uid="{00000000-0005-0000-0000-00001EB20000}"/>
    <cellStyle name="Note 4 10 4" xfId="45584" xr:uid="{00000000-0005-0000-0000-00001FB20000}"/>
    <cellStyle name="Note 4 10 4 2" xfId="45585" xr:uid="{00000000-0005-0000-0000-000020B20000}"/>
    <cellStyle name="Note 4 10 5" xfId="45586" xr:uid="{00000000-0005-0000-0000-000021B20000}"/>
    <cellStyle name="Note 4 10 6" xfId="45587" xr:uid="{00000000-0005-0000-0000-000022B20000}"/>
    <cellStyle name="Note 4 11" xfId="45588" xr:uid="{00000000-0005-0000-0000-000023B20000}"/>
    <cellStyle name="Note 4 11 2" xfId="45589" xr:uid="{00000000-0005-0000-0000-000024B20000}"/>
    <cellStyle name="Note 4 11 2 2" xfId="45590" xr:uid="{00000000-0005-0000-0000-000025B20000}"/>
    <cellStyle name="Note 4 11 2 2 2" xfId="45591" xr:uid="{00000000-0005-0000-0000-000026B20000}"/>
    <cellStyle name="Note 4 11 2 3" xfId="45592" xr:uid="{00000000-0005-0000-0000-000027B20000}"/>
    <cellStyle name="Note 4 11 2 4" xfId="45593" xr:uid="{00000000-0005-0000-0000-000028B20000}"/>
    <cellStyle name="Note 4 11 2 5" xfId="45594" xr:uid="{00000000-0005-0000-0000-000029B20000}"/>
    <cellStyle name="Note 4 11 2 6" xfId="45595" xr:uid="{00000000-0005-0000-0000-00002AB20000}"/>
    <cellStyle name="Note 4 11 3" xfId="45596" xr:uid="{00000000-0005-0000-0000-00002BB20000}"/>
    <cellStyle name="Note 4 11 3 2" xfId="45597" xr:uid="{00000000-0005-0000-0000-00002CB20000}"/>
    <cellStyle name="Note 4 11 4" xfId="45598" xr:uid="{00000000-0005-0000-0000-00002DB20000}"/>
    <cellStyle name="Note 4 11 4 2" xfId="45599" xr:uid="{00000000-0005-0000-0000-00002EB20000}"/>
    <cellStyle name="Note 4 11 5" xfId="45600" xr:uid="{00000000-0005-0000-0000-00002FB20000}"/>
    <cellStyle name="Note 4 11 6" xfId="45601" xr:uid="{00000000-0005-0000-0000-000030B20000}"/>
    <cellStyle name="Note 4 12" xfId="45602" xr:uid="{00000000-0005-0000-0000-000031B20000}"/>
    <cellStyle name="Note 4 12 2" xfId="45603" xr:uid="{00000000-0005-0000-0000-000032B20000}"/>
    <cellStyle name="Note 4 12 2 2" xfId="45604" xr:uid="{00000000-0005-0000-0000-000033B20000}"/>
    <cellStyle name="Note 4 12 2 2 2" xfId="45605" xr:uid="{00000000-0005-0000-0000-000034B20000}"/>
    <cellStyle name="Note 4 12 2 3" xfId="45606" xr:uid="{00000000-0005-0000-0000-000035B20000}"/>
    <cellStyle name="Note 4 12 2 4" xfId="45607" xr:uid="{00000000-0005-0000-0000-000036B20000}"/>
    <cellStyle name="Note 4 12 2 5" xfId="45608" xr:uid="{00000000-0005-0000-0000-000037B20000}"/>
    <cellStyle name="Note 4 12 2 6" xfId="45609" xr:uid="{00000000-0005-0000-0000-000038B20000}"/>
    <cellStyle name="Note 4 12 3" xfId="45610" xr:uid="{00000000-0005-0000-0000-000039B20000}"/>
    <cellStyle name="Note 4 12 3 2" xfId="45611" xr:uid="{00000000-0005-0000-0000-00003AB20000}"/>
    <cellStyle name="Note 4 12 4" xfId="45612" xr:uid="{00000000-0005-0000-0000-00003BB20000}"/>
    <cellStyle name="Note 4 12 4 2" xfId="45613" xr:uid="{00000000-0005-0000-0000-00003CB20000}"/>
    <cellStyle name="Note 4 12 5" xfId="45614" xr:uid="{00000000-0005-0000-0000-00003DB20000}"/>
    <cellStyle name="Note 4 12 6" xfId="45615" xr:uid="{00000000-0005-0000-0000-00003EB20000}"/>
    <cellStyle name="Note 4 13" xfId="45616" xr:uid="{00000000-0005-0000-0000-00003FB20000}"/>
    <cellStyle name="Note 4 13 2" xfId="45617" xr:uid="{00000000-0005-0000-0000-000040B20000}"/>
    <cellStyle name="Note 4 13 2 2" xfId="45618" xr:uid="{00000000-0005-0000-0000-000041B20000}"/>
    <cellStyle name="Note 4 13 2 2 2" xfId="45619" xr:uid="{00000000-0005-0000-0000-000042B20000}"/>
    <cellStyle name="Note 4 13 2 3" xfId="45620" xr:uid="{00000000-0005-0000-0000-000043B20000}"/>
    <cellStyle name="Note 4 13 2 4" xfId="45621" xr:uid="{00000000-0005-0000-0000-000044B20000}"/>
    <cellStyle name="Note 4 13 2 5" xfId="45622" xr:uid="{00000000-0005-0000-0000-000045B20000}"/>
    <cellStyle name="Note 4 13 2 6" xfId="45623" xr:uid="{00000000-0005-0000-0000-000046B20000}"/>
    <cellStyle name="Note 4 13 3" xfId="45624" xr:uid="{00000000-0005-0000-0000-000047B20000}"/>
    <cellStyle name="Note 4 13 3 2" xfId="45625" xr:uid="{00000000-0005-0000-0000-000048B20000}"/>
    <cellStyle name="Note 4 13 4" xfId="45626" xr:uid="{00000000-0005-0000-0000-000049B20000}"/>
    <cellStyle name="Note 4 13 4 2" xfId="45627" xr:uid="{00000000-0005-0000-0000-00004AB20000}"/>
    <cellStyle name="Note 4 13 5" xfId="45628" xr:uid="{00000000-0005-0000-0000-00004BB20000}"/>
    <cellStyle name="Note 4 13 6" xfId="45629" xr:uid="{00000000-0005-0000-0000-00004CB20000}"/>
    <cellStyle name="Note 4 14" xfId="45630" xr:uid="{00000000-0005-0000-0000-00004DB20000}"/>
    <cellStyle name="Note 4 14 2" xfId="45631" xr:uid="{00000000-0005-0000-0000-00004EB20000}"/>
    <cellStyle name="Note 4 14 2 2" xfId="45632" xr:uid="{00000000-0005-0000-0000-00004FB20000}"/>
    <cellStyle name="Note 4 14 2 2 2" xfId="45633" xr:uid="{00000000-0005-0000-0000-000050B20000}"/>
    <cellStyle name="Note 4 14 2 3" xfId="45634" xr:uid="{00000000-0005-0000-0000-000051B20000}"/>
    <cellStyle name="Note 4 14 2 4" xfId="45635" xr:uid="{00000000-0005-0000-0000-000052B20000}"/>
    <cellStyle name="Note 4 14 2 5" xfId="45636" xr:uid="{00000000-0005-0000-0000-000053B20000}"/>
    <cellStyle name="Note 4 14 2 6" xfId="45637" xr:uid="{00000000-0005-0000-0000-000054B20000}"/>
    <cellStyle name="Note 4 14 3" xfId="45638" xr:uid="{00000000-0005-0000-0000-000055B20000}"/>
    <cellStyle name="Note 4 14 3 2" xfId="45639" xr:uid="{00000000-0005-0000-0000-000056B20000}"/>
    <cellStyle name="Note 4 14 4" xfId="45640" xr:uid="{00000000-0005-0000-0000-000057B20000}"/>
    <cellStyle name="Note 4 14 4 2" xfId="45641" xr:uid="{00000000-0005-0000-0000-000058B20000}"/>
    <cellStyle name="Note 4 14 5" xfId="45642" xr:uid="{00000000-0005-0000-0000-000059B20000}"/>
    <cellStyle name="Note 4 14 6" xfId="45643" xr:uid="{00000000-0005-0000-0000-00005AB20000}"/>
    <cellStyle name="Note 4 15" xfId="45644" xr:uid="{00000000-0005-0000-0000-00005BB20000}"/>
    <cellStyle name="Note 4 15 2" xfId="45645" xr:uid="{00000000-0005-0000-0000-00005CB20000}"/>
    <cellStyle name="Note 4 15 2 2" xfId="45646" xr:uid="{00000000-0005-0000-0000-00005DB20000}"/>
    <cellStyle name="Note 4 15 2 2 2" xfId="45647" xr:uid="{00000000-0005-0000-0000-00005EB20000}"/>
    <cellStyle name="Note 4 15 2 3" xfId="45648" xr:uid="{00000000-0005-0000-0000-00005FB20000}"/>
    <cellStyle name="Note 4 15 2 4" xfId="45649" xr:uid="{00000000-0005-0000-0000-000060B20000}"/>
    <cellStyle name="Note 4 15 2 5" xfId="45650" xr:uid="{00000000-0005-0000-0000-000061B20000}"/>
    <cellStyle name="Note 4 15 2 6" xfId="45651" xr:uid="{00000000-0005-0000-0000-000062B20000}"/>
    <cellStyle name="Note 4 15 3" xfId="45652" xr:uid="{00000000-0005-0000-0000-000063B20000}"/>
    <cellStyle name="Note 4 15 3 2" xfId="45653" xr:uid="{00000000-0005-0000-0000-000064B20000}"/>
    <cellStyle name="Note 4 15 4" xfId="45654" xr:uid="{00000000-0005-0000-0000-000065B20000}"/>
    <cellStyle name="Note 4 15 4 2" xfId="45655" xr:uid="{00000000-0005-0000-0000-000066B20000}"/>
    <cellStyle name="Note 4 15 5" xfId="45656" xr:uid="{00000000-0005-0000-0000-000067B20000}"/>
    <cellStyle name="Note 4 15 6" xfId="45657" xr:uid="{00000000-0005-0000-0000-000068B20000}"/>
    <cellStyle name="Note 4 16" xfId="45658" xr:uid="{00000000-0005-0000-0000-000069B20000}"/>
    <cellStyle name="Note 4 16 2" xfId="45659" xr:uid="{00000000-0005-0000-0000-00006AB20000}"/>
    <cellStyle name="Note 4 16 2 2" xfId="45660" xr:uid="{00000000-0005-0000-0000-00006BB20000}"/>
    <cellStyle name="Note 4 16 2 2 2" xfId="45661" xr:uid="{00000000-0005-0000-0000-00006CB20000}"/>
    <cellStyle name="Note 4 16 2 3" xfId="45662" xr:uid="{00000000-0005-0000-0000-00006DB20000}"/>
    <cellStyle name="Note 4 16 2 4" xfId="45663" xr:uid="{00000000-0005-0000-0000-00006EB20000}"/>
    <cellStyle name="Note 4 16 2 5" xfId="45664" xr:uid="{00000000-0005-0000-0000-00006FB20000}"/>
    <cellStyle name="Note 4 16 2 6" xfId="45665" xr:uid="{00000000-0005-0000-0000-000070B20000}"/>
    <cellStyle name="Note 4 16 3" xfId="45666" xr:uid="{00000000-0005-0000-0000-000071B20000}"/>
    <cellStyle name="Note 4 16 3 2" xfId="45667" xr:uid="{00000000-0005-0000-0000-000072B20000}"/>
    <cellStyle name="Note 4 16 4" xfId="45668" xr:uid="{00000000-0005-0000-0000-000073B20000}"/>
    <cellStyle name="Note 4 16 4 2" xfId="45669" xr:uid="{00000000-0005-0000-0000-000074B20000}"/>
    <cellStyle name="Note 4 16 5" xfId="45670" xr:uid="{00000000-0005-0000-0000-000075B20000}"/>
    <cellStyle name="Note 4 16 6" xfId="45671" xr:uid="{00000000-0005-0000-0000-000076B20000}"/>
    <cellStyle name="Note 4 17" xfId="45672" xr:uid="{00000000-0005-0000-0000-000077B20000}"/>
    <cellStyle name="Note 4 17 2" xfId="45673" xr:uid="{00000000-0005-0000-0000-000078B20000}"/>
    <cellStyle name="Note 4 17 2 2" xfId="45674" xr:uid="{00000000-0005-0000-0000-000079B20000}"/>
    <cellStyle name="Note 4 17 2 2 2" xfId="45675" xr:uid="{00000000-0005-0000-0000-00007AB20000}"/>
    <cellStyle name="Note 4 17 2 3" xfId="45676" xr:uid="{00000000-0005-0000-0000-00007BB20000}"/>
    <cellStyle name="Note 4 17 2 4" xfId="45677" xr:uid="{00000000-0005-0000-0000-00007CB20000}"/>
    <cellStyle name="Note 4 17 2 5" xfId="45678" xr:uid="{00000000-0005-0000-0000-00007DB20000}"/>
    <cellStyle name="Note 4 17 2 6" xfId="45679" xr:uid="{00000000-0005-0000-0000-00007EB20000}"/>
    <cellStyle name="Note 4 17 3" xfId="45680" xr:uid="{00000000-0005-0000-0000-00007FB20000}"/>
    <cellStyle name="Note 4 17 3 2" xfId="45681" xr:uid="{00000000-0005-0000-0000-000080B20000}"/>
    <cellStyle name="Note 4 17 4" xfId="45682" xr:uid="{00000000-0005-0000-0000-000081B20000}"/>
    <cellStyle name="Note 4 17 4 2" xfId="45683" xr:uid="{00000000-0005-0000-0000-000082B20000}"/>
    <cellStyle name="Note 4 17 5" xfId="45684" xr:uid="{00000000-0005-0000-0000-000083B20000}"/>
    <cellStyle name="Note 4 17 6" xfId="45685" xr:uid="{00000000-0005-0000-0000-000084B20000}"/>
    <cellStyle name="Note 4 18" xfId="45686" xr:uid="{00000000-0005-0000-0000-000085B20000}"/>
    <cellStyle name="Note 4 18 2" xfId="45687" xr:uid="{00000000-0005-0000-0000-000086B20000}"/>
    <cellStyle name="Note 4 18 2 2" xfId="45688" xr:uid="{00000000-0005-0000-0000-000087B20000}"/>
    <cellStyle name="Note 4 18 2 2 2" xfId="45689" xr:uid="{00000000-0005-0000-0000-000088B20000}"/>
    <cellStyle name="Note 4 18 2 3" xfId="45690" xr:uid="{00000000-0005-0000-0000-000089B20000}"/>
    <cellStyle name="Note 4 18 2 4" xfId="45691" xr:uid="{00000000-0005-0000-0000-00008AB20000}"/>
    <cellStyle name="Note 4 18 2 5" xfId="45692" xr:uid="{00000000-0005-0000-0000-00008BB20000}"/>
    <cellStyle name="Note 4 18 2 6" xfId="45693" xr:uid="{00000000-0005-0000-0000-00008CB20000}"/>
    <cellStyle name="Note 4 18 3" xfId="45694" xr:uid="{00000000-0005-0000-0000-00008DB20000}"/>
    <cellStyle name="Note 4 18 3 2" xfId="45695" xr:uid="{00000000-0005-0000-0000-00008EB20000}"/>
    <cellStyle name="Note 4 18 4" xfId="45696" xr:uid="{00000000-0005-0000-0000-00008FB20000}"/>
    <cellStyle name="Note 4 18 4 2" xfId="45697" xr:uid="{00000000-0005-0000-0000-000090B20000}"/>
    <cellStyle name="Note 4 18 5" xfId="45698" xr:uid="{00000000-0005-0000-0000-000091B20000}"/>
    <cellStyle name="Note 4 18 6" xfId="45699" xr:uid="{00000000-0005-0000-0000-000092B20000}"/>
    <cellStyle name="Note 4 19" xfId="45700" xr:uid="{00000000-0005-0000-0000-000093B20000}"/>
    <cellStyle name="Note 4 19 2" xfId="45701" xr:uid="{00000000-0005-0000-0000-000094B20000}"/>
    <cellStyle name="Note 4 19 2 2" xfId="45702" xr:uid="{00000000-0005-0000-0000-000095B20000}"/>
    <cellStyle name="Note 4 19 2 2 2" xfId="45703" xr:uid="{00000000-0005-0000-0000-000096B20000}"/>
    <cellStyle name="Note 4 19 2 3" xfId="45704" xr:uid="{00000000-0005-0000-0000-000097B20000}"/>
    <cellStyle name="Note 4 19 2 4" xfId="45705" xr:uid="{00000000-0005-0000-0000-000098B20000}"/>
    <cellStyle name="Note 4 19 2 5" xfId="45706" xr:uid="{00000000-0005-0000-0000-000099B20000}"/>
    <cellStyle name="Note 4 19 2 6" xfId="45707" xr:uid="{00000000-0005-0000-0000-00009AB20000}"/>
    <cellStyle name="Note 4 19 3" xfId="45708" xr:uid="{00000000-0005-0000-0000-00009BB20000}"/>
    <cellStyle name="Note 4 19 3 2" xfId="45709" xr:uid="{00000000-0005-0000-0000-00009CB20000}"/>
    <cellStyle name="Note 4 19 4" xfId="45710" xr:uid="{00000000-0005-0000-0000-00009DB20000}"/>
    <cellStyle name="Note 4 19 4 2" xfId="45711" xr:uid="{00000000-0005-0000-0000-00009EB20000}"/>
    <cellStyle name="Note 4 19 5" xfId="45712" xr:uid="{00000000-0005-0000-0000-00009FB20000}"/>
    <cellStyle name="Note 4 19 6" xfId="45713" xr:uid="{00000000-0005-0000-0000-0000A0B20000}"/>
    <cellStyle name="Note 4 2" xfId="45714" xr:uid="{00000000-0005-0000-0000-0000A1B20000}"/>
    <cellStyle name="Note 4 2 2" xfId="45715" xr:uid="{00000000-0005-0000-0000-0000A2B20000}"/>
    <cellStyle name="Note 4 2 2 2" xfId="45716" xr:uid="{00000000-0005-0000-0000-0000A3B20000}"/>
    <cellStyle name="Note 4 2 2 2 2" xfId="45717" xr:uid="{00000000-0005-0000-0000-0000A4B20000}"/>
    <cellStyle name="Note 4 2 2 3" xfId="45718" xr:uid="{00000000-0005-0000-0000-0000A5B20000}"/>
    <cellStyle name="Note 4 2 2 4" xfId="45719" xr:uid="{00000000-0005-0000-0000-0000A6B20000}"/>
    <cellStyle name="Note 4 2 2 5" xfId="45720" xr:uid="{00000000-0005-0000-0000-0000A7B20000}"/>
    <cellStyle name="Note 4 2 2 6" xfId="45721" xr:uid="{00000000-0005-0000-0000-0000A8B20000}"/>
    <cellStyle name="Note 4 2 3" xfId="45722" xr:uid="{00000000-0005-0000-0000-0000A9B20000}"/>
    <cellStyle name="Note 4 2 3 2" xfId="45723" xr:uid="{00000000-0005-0000-0000-0000AAB20000}"/>
    <cellStyle name="Note 4 2 4" xfId="45724" xr:uid="{00000000-0005-0000-0000-0000ABB20000}"/>
    <cellStyle name="Note 4 2 4 2" xfId="45725" xr:uid="{00000000-0005-0000-0000-0000ACB20000}"/>
    <cellStyle name="Note 4 2 5" xfId="45726" xr:uid="{00000000-0005-0000-0000-0000ADB20000}"/>
    <cellStyle name="Note 4 2 6" xfId="45727" xr:uid="{00000000-0005-0000-0000-0000AEB20000}"/>
    <cellStyle name="Note 4 2 7" xfId="45728" xr:uid="{00000000-0005-0000-0000-0000AFB20000}"/>
    <cellStyle name="Note 4 20" xfId="45729" xr:uid="{00000000-0005-0000-0000-0000B0B20000}"/>
    <cellStyle name="Note 4 20 2" xfId="45730" xr:uid="{00000000-0005-0000-0000-0000B1B20000}"/>
    <cellStyle name="Note 4 20 2 2" xfId="45731" xr:uid="{00000000-0005-0000-0000-0000B2B20000}"/>
    <cellStyle name="Note 4 20 2 2 2" xfId="45732" xr:uid="{00000000-0005-0000-0000-0000B3B20000}"/>
    <cellStyle name="Note 4 20 2 3" xfId="45733" xr:uid="{00000000-0005-0000-0000-0000B4B20000}"/>
    <cellStyle name="Note 4 20 2 4" xfId="45734" xr:uid="{00000000-0005-0000-0000-0000B5B20000}"/>
    <cellStyle name="Note 4 20 2 5" xfId="45735" xr:uid="{00000000-0005-0000-0000-0000B6B20000}"/>
    <cellStyle name="Note 4 20 2 6" xfId="45736" xr:uid="{00000000-0005-0000-0000-0000B7B20000}"/>
    <cellStyle name="Note 4 20 3" xfId="45737" xr:uid="{00000000-0005-0000-0000-0000B8B20000}"/>
    <cellStyle name="Note 4 20 3 2" xfId="45738" xr:uid="{00000000-0005-0000-0000-0000B9B20000}"/>
    <cellStyle name="Note 4 20 4" xfId="45739" xr:uid="{00000000-0005-0000-0000-0000BAB20000}"/>
    <cellStyle name="Note 4 20 4 2" xfId="45740" xr:uid="{00000000-0005-0000-0000-0000BBB20000}"/>
    <cellStyle name="Note 4 20 5" xfId="45741" xr:uid="{00000000-0005-0000-0000-0000BCB20000}"/>
    <cellStyle name="Note 4 20 6" xfId="45742" xr:uid="{00000000-0005-0000-0000-0000BDB20000}"/>
    <cellStyle name="Note 4 21" xfId="45743" xr:uid="{00000000-0005-0000-0000-0000BEB20000}"/>
    <cellStyle name="Note 4 21 2" xfId="45744" xr:uid="{00000000-0005-0000-0000-0000BFB20000}"/>
    <cellStyle name="Note 4 21 2 2" xfId="45745" xr:uid="{00000000-0005-0000-0000-0000C0B20000}"/>
    <cellStyle name="Note 4 21 2 2 2" xfId="45746" xr:uid="{00000000-0005-0000-0000-0000C1B20000}"/>
    <cellStyle name="Note 4 21 2 3" xfId="45747" xr:uid="{00000000-0005-0000-0000-0000C2B20000}"/>
    <cellStyle name="Note 4 21 2 4" xfId="45748" xr:uid="{00000000-0005-0000-0000-0000C3B20000}"/>
    <cellStyle name="Note 4 21 2 5" xfId="45749" xr:uid="{00000000-0005-0000-0000-0000C4B20000}"/>
    <cellStyle name="Note 4 21 2 6" xfId="45750" xr:uid="{00000000-0005-0000-0000-0000C5B20000}"/>
    <cellStyle name="Note 4 21 3" xfId="45751" xr:uid="{00000000-0005-0000-0000-0000C6B20000}"/>
    <cellStyle name="Note 4 21 3 2" xfId="45752" xr:uid="{00000000-0005-0000-0000-0000C7B20000}"/>
    <cellStyle name="Note 4 21 4" xfId="45753" xr:uid="{00000000-0005-0000-0000-0000C8B20000}"/>
    <cellStyle name="Note 4 21 4 2" xfId="45754" xr:uid="{00000000-0005-0000-0000-0000C9B20000}"/>
    <cellStyle name="Note 4 21 5" xfId="45755" xr:uid="{00000000-0005-0000-0000-0000CAB20000}"/>
    <cellStyle name="Note 4 21 6" xfId="45756" xr:uid="{00000000-0005-0000-0000-0000CBB20000}"/>
    <cellStyle name="Note 4 22" xfId="45757" xr:uid="{00000000-0005-0000-0000-0000CCB20000}"/>
    <cellStyle name="Note 4 22 2" xfId="45758" xr:uid="{00000000-0005-0000-0000-0000CDB20000}"/>
    <cellStyle name="Note 4 22 2 2" xfId="45759" xr:uid="{00000000-0005-0000-0000-0000CEB20000}"/>
    <cellStyle name="Note 4 22 2 2 2" xfId="45760" xr:uid="{00000000-0005-0000-0000-0000CFB20000}"/>
    <cellStyle name="Note 4 22 2 3" xfId="45761" xr:uid="{00000000-0005-0000-0000-0000D0B20000}"/>
    <cellStyle name="Note 4 22 2 4" xfId="45762" xr:uid="{00000000-0005-0000-0000-0000D1B20000}"/>
    <cellStyle name="Note 4 22 2 5" xfId="45763" xr:uid="{00000000-0005-0000-0000-0000D2B20000}"/>
    <cellStyle name="Note 4 22 2 6" xfId="45764" xr:uid="{00000000-0005-0000-0000-0000D3B20000}"/>
    <cellStyle name="Note 4 22 3" xfId="45765" xr:uid="{00000000-0005-0000-0000-0000D4B20000}"/>
    <cellStyle name="Note 4 22 3 2" xfId="45766" xr:uid="{00000000-0005-0000-0000-0000D5B20000}"/>
    <cellStyle name="Note 4 22 4" xfId="45767" xr:uid="{00000000-0005-0000-0000-0000D6B20000}"/>
    <cellStyle name="Note 4 22 4 2" xfId="45768" xr:uid="{00000000-0005-0000-0000-0000D7B20000}"/>
    <cellStyle name="Note 4 22 5" xfId="45769" xr:uid="{00000000-0005-0000-0000-0000D8B20000}"/>
    <cellStyle name="Note 4 22 6" xfId="45770" xr:uid="{00000000-0005-0000-0000-0000D9B20000}"/>
    <cellStyle name="Note 4 23" xfId="45771" xr:uid="{00000000-0005-0000-0000-0000DAB20000}"/>
    <cellStyle name="Note 4 23 2" xfId="45772" xr:uid="{00000000-0005-0000-0000-0000DBB20000}"/>
    <cellStyle name="Note 4 23 2 2" xfId="45773" xr:uid="{00000000-0005-0000-0000-0000DCB20000}"/>
    <cellStyle name="Note 4 23 2 3" xfId="45774" xr:uid="{00000000-0005-0000-0000-0000DDB20000}"/>
    <cellStyle name="Note 4 23 3" xfId="45775" xr:uid="{00000000-0005-0000-0000-0000DEB20000}"/>
    <cellStyle name="Note 4 23 3 2" xfId="45776" xr:uid="{00000000-0005-0000-0000-0000DFB20000}"/>
    <cellStyle name="Note 4 23 4" xfId="45777" xr:uid="{00000000-0005-0000-0000-0000E0B20000}"/>
    <cellStyle name="Note 4 23 5" xfId="45778" xr:uid="{00000000-0005-0000-0000-0000E1B20000}"/>
    <cellStyle name="Note 4 24" xfId="45779" xr:uid="{00000000-0005-0000-0000-0000E2B20000}"/>
    <cellStyle name="Note 4 24 2" xfId="45780" xr:uid="{00000000-0005-0000-0000-0000E3B20000}"/>
    <cellStyle name="Note 4 25" xfId="45781" xr:uid="{00000000-0005-0000-0000-0000E4B20000}"/>
    <cellStyle name="Note 4 25 2" xfId="45782" xr:uid="{00000000-0005-0000-0000-0000E5B20000}"/>
    <cellStyle name="Note 4 26" xfId="45783" xr:uid="{00000000-0005-0000-0000-0000E6B20000}"/>
    <cellStyle name="Note 4 27" xfId="45784" xr:uid="{00000000-0005-0000-0000-0000E7B20000}"/>
    <cellStyle name="Note 4 28" xfId="45785" xr:uid="{00000000-0005-0000-0000-0000E8B20000}"/>
    <cellStyle name="Note 4 3" xfId="45786" xr:uid="{00000000-0005-0000-0000-0000E9B20000}"/>
    <cellStyle name="Note 4 3 2" xfId="45787" xr:uid="{00000000-0005-0000-0000-0000EAB20000}"/>
    <cellStyle name="Note 4 3 2 2" xfId="45788" xr:uid="{00000000-0005-0000-0000-0000EBB20000}"/>
    <cellStyle name="Note 4 3 2 2 2" xfId="45789" xr:uid="{00000000-0005-0000-0000-0000ECB20000}"/>
    <cellStyle name="Note 4 3 2 3" xfId="45790" xr:uid="{00000000-0005-0000-0000-0000EDB20000}"/>
    <cellStyle name="Note 4 3 2 4" xfId="45791" xr:uid="{00000000-0005-0000-0000-0000EEB20000}"/>
    <cellStyle name="Note 4 3 2 5" xfId="45792" xr:uid="{00000000-0005-0000-0000-0000EFB20000}"/>
    <cellStyle name="Note 4 3 2 6" xfId="45793" xr:uid="{00000000-0005-0000-0000-0000F0B20000}"/>
    <cellStyle name="Note 4 3 3" xfId="45794" xr:uid="{00000000-0005-0000-0000-0000F1B20000}"/>
    <cellStyle name="Note 4 3 3 2" xfId="45795" xr:uid="{00000000-0005-0000-0000-0000F2B20000}"/>
    <cellStyle name="Note 4 3 4" xfId="45796" xr:uid="{00000000-0005-0000-0000-0000F3B20000}"/>
    <cellStyle name="Note 4 3 4 2" xfId="45797" xr:uid="{00000000-0005-0000-0000-0000F4B20000}"/>
    <cellStyle name="Note 4 3 5" xfId="45798" xr:uid="{00000000-0005-0000-0000-0000F5B20000}"/>
    <cellStyle name="Note 4 3 6" xfId="45799" xr:uid="{00000000-0005-0000-0000-0000F6B20000}"/>
    <cellStyle name="Note 4 3 7" xfId="45800" xr:uid="{00000000-0005-0000-0000-0000F7B20000}"/>
    <cellStyle name="Note 4 4" xfId="45801" xr:uid="{00000000-0005-0000-0000-0000F8B20000}"/>
    <cellStyle name="Note 4 4 2" xfId="45802" xr:uid="{00000000-0005-0000-0000-0000F9B20000}"/>
    <cellStyle name="Note 4 4 2 2" xfId="45803" xr:uid="{00000000-0005-0000-0000-0000FAB20000}"/>
    <cellStyle name="Note 4 4 2 2 2" xfId="45804" xr:uid="{00000000-0005-0000-0000-0000FBB20000}"/>
    <cellStyle name="Note 4 4 2 3" xfId="45805" xr:uid="{00000000-0005-0000-0000-0000FCB20000}"/>
    <cellStyle name="Note 4 4 2 4" xfId="45806" xr:uid="{00000000-0005-0000-0000-0000FDB20000}"/>
    <cellStyle name="Note 4 4 2 5" xfId="45807" xr:uid="{00000000-0005-0000-0000-0000FEB20000}"/>
    <cellStyle name="Note 4 4 2 6" xfId="45808" xr:uid="{00000000-0005-0000-0000-0000FFB20000}"/>
    <cellStyle name="Note 4 4 3" xfId="45809" xr:uid="{00000000-0005-0000-0000-000000B30000}"/>
    <cellStyle name="Note 4 4 3 2" xfId="45810" xr:uid="{00000000-0005-0000-0000-000001B30000}"/>
    <cellStyle name="Note 4 4 4" xfId="45811" xr:uid="{00000000-0005-0000-0000-000002B30000}"/>
    <cellStyle name="Note 4 4 4 2" xfId="45812" xr:uid="{00000000-0005-0000-0000-000003B30000}"/>
    <cellStyle name="Note 4 4 5" xfId="45813" xr:uid="{00000000-0005-0000-0000-000004B30000}"/>
    <cellStyle name="Note 4 4 6" xfId="45814" xr:uid="{00000000-0005-0000-0000-000005B30000}"/>
    <cellStyle name="Note 4 5" xfId="45815" xr:uid="{00000000-0005-0000-0000-000006B30000}"/>
    <cellStyle name="Note 4 5 2" xfId="45816" xr:uid="{00000000-0005-0000-0000-000007B30000}"/>
    <cellStyle name="Note 4 5 2 2" xfId="45817" xr:uid="{00000000-0005-0000-0000-000008B30000}"/>
    <cellStyle name="Note 4 5 2 2 2" xfId="45818" xr:uid="{00000000-0005-0000-0000-000009B30000}"/>
    <cellStyle name="Note 4 5 2 3" xfId="45819" xr:uid="{00000000-0005-0000-0000-00000AB30000}"/>
    <cellStyle name="Note 4 5 2 4" xfId="45820" xr:uid="{00000000-0005-0000-0000-00000BB30000}"/>
    <cellStyle name="Note 4 5 2 5" xfId="45821" xr:uid="{00000000-0005-0000-0000-00000CB30000}"/>
    <cellStyle name="Note 4 5 2 6" xfId="45822" xr:uid="{00000000-0005-0000-0000-00000DB30000}"/>
    <cellStyle name="Note 4 5 3" xfId="45823" xr:uid="{00000000-0005-0000-0000-00000EB30000}"/>
    <cellStyle name="Note 4 5 3 2" xfId="45824" xr:uid="{00000000-0005-0000-0000-00000FB30000}"/>
    <cellStyle name="Note 4 5 4" xfId="45825" xr:uid="{00000000-0005-0000-0000-000010B30000}"/>
    <cellStyle name="Note 4 5 4 2" xfId="45826" xr:uid="{00000000-0005-0000-0000-000011B30000}"/>
    <cellStyle name="Note 4 5 5" xfId="45827" xr:uid="{00000000-0005-0000-0000-000012B30000}"/>
    <cellStyle name="Note 4 5 6" xfId="45828" xr:uid="{00000000-0005-0000-0000-000013B30000}"/>
    <cellStyle name="Note 4 6" xfId="45829" xr:uid="{00000000-0005-0000-0000-000014B30000}"/>
    <cellStyle name="Note 4 6 2" xfId="45830" xr:uid="{00000000-0005-0000-0000-000015B30000}"/>
    <cellStyle name="Note 4 6 2 2" xfId="45831" xr:uid="{00000000-0005-0000-0000-000016B30000}"/>
    <cellStyle name="Note 4 6 2 2 2" xfId="45832" xr:uid="{00000000-0005-0000-0000-000017B30000}"/>
    <cellStyle name="Note 4 6 2 3" xfId="45833" xr:uid="{00000000-0005-0000-0000-000018B30000}"/>
    <cellStyle name="Note 4 6 2 4" xfId="45834" xr:uid="{00000000-0005-0000-0000-000019B30000}"/>
    <cellStyle name="Note 4 6 2 5" xfId="45835" xr:uid="{00000000-0005-0000-0000-00001AB30000}"/>
    <cellStyle name="Note 4 6 2 6" xfId="45836" xr:uid="{00000000-0005-0000-0000-00001BB30000}"/>
    <cellStyle name="Note 4 6 3" xfId="45837" xr:uid="{00000000-0005-0000-0000-00001CB30000}"/>
    <cellStyle name="Note 4 6 3 2" xfId="45838" xr:uid="{00000000-0005-0000-0000-00001DB30000}"/>
    <cellStyle name="Note 4 6 4" xfId="45839" xr:uid="{00000000-0005-0000-0000-00001EB30000}"/>
    <cellStyle name="Note 4 6 4 2" xfId="45840" xr:uid="{00000000-0005-0000-0000-00001FB30000}"/>
    <cellStyle name="Note 4 6 5" xfId="45841" xr:uid="{00000000-0005-0000-0000-000020B30000}"/>
    <cellStyle name="Note 4 6 6" xfId="45842" xr:uid="{00000000-0005-0000-0000-000021B30000}"/>
    <cellStyle name="Note 4 7" xfId="45843" xr:uid="{00000000-0005-0000-0000-000022B30000}"/>
    <cellStyle name="Note 4 7 2" xfId="45844" xr:uid="{00000000-0005-0000-0000-000023B30000}"/>
    <cellStyle name="Note 4 7 2 2" xfId="45845" xr:uid="{00000000-0005-0000-0000-000024B30000}"/>
    <cellStyle name="Note 4 7 2 2 2" xfId="45846" xr:uid="{00000000-0005-0000-0000-000025B30000}"/>
    <cellStyle name="Note 4 7 2 3" xfId="45847" xr:uid="{00000000-0005-0000-0000-000026B30000}"/>
    <cellStyle name="Note 4 7 2 4" xfId="45848" xr:uid="{00000000-0005-0000-0000-000027B30000}"/>
    <cellStyle name="Note 4 7 2 5" xfId="45849" xr:uid="{00000000-0005-0000-0000-000028B30000}"/>
    <cellStyle name="Note 4 7 2 6" xfId="45850" xr:uid="{00000000-0005-0000-0000-000029B30000}"/>
    <cellStyle name="Note 4 7 3" xfId="45851" xr:uid="{00000000-0005-0000-0000-00002AB30000}"/>
    <cellStyle name="Note 4 7 3 2" xfId="45852" xr:uid="{00000000-0005-0000-0000-00002BB30000}"/>
    <cellStyle name="Note 4 7 4" xfId="45853" xr:uid="{00000000-0005-0000-0000-00002CB30000}"/>
    <cellStyle name="Note 4 7 4 2" xfId="45854" xr:uid="{00000000-0005-0000-0000-00002DB30000}"/>
    <cellStyle name="Note 4 7 5" xfId="45855" xr:uid="{00000000-0005-0000-0000-00002EB30000}"/>
    <cellStyle name="Note 4 7 6" xfId="45856" xr:uid="{00000000-0005-0000-0000-00002FB30000}"/>
    <cellStyle name="Note 4 8" xfId="45857" xr:uid="{00000000-0005-0000-0000-000030B30000}"/>
    <cellStyle name="Note 4 8 2" xfId="45858" xr:uid="{00000000-0005-0000-0000-000031B30000}"/>
    <cellStyle name="Note 4 8 2 2" xfId="45859" xr:uid="{00000000-0005-0000-0000-000032B30000}"/>
    <cellStyle name="Note 4 8 2 2 2" xfId="45860" xr:uid="{00000000-0005-0000-0000-000033B30000}"/>
    <cellStyle name="Note 4 8 2 3" xfId="45861" xr:uid="{00000000-0005-0000-0000-000034B30000}"/>
    <cellStyle name="Note 4 8 2 4" xfId="45862" xr:uid="{00000000-0005-0000-0000-000035B30000}"/>
    <cellStyle name="Note 4 8 2 5" xfId="45863" xr:uid="{00000000-0005-0000-0000-000036B30000}"/>
    <cellStyle name="Note 4 8 2 6" xfId="45864" xr:uid="{00000000-0005-0000-0000-000037B30000}"/>
    <cellStyle name="Note 4 8 3" xfId="45865" xr:uid="{00000000-0005-0000-0000-000038B30000}"/>
    <cellStyle name="Note 4 8 3 2" xfId="45866" xr:uid="{00000000-0005-0000-0000-000039B30000}"/>
    <cellStyle name="Note 4 8 4" xfId="45867" xr:uid="{00000000-0005-0000-0000-00003AB30000}"/>
    <cellStyle name="Note 4 8 4 2" xfId="45868" xr:uid="{00000000-0005-0000-0000-00003BB30000}"/>
    <cellStyle name="Note 4 8 5" xfId="45869" xr:uid="{00000000-0005-0000-0000-00003CB30000}"/>
    <cellStyle name="Note 4 8 6" xfId="45870" xr:uid="{00000000-0005-0000-0000-00003DB30000}"/>
    <cellStyle name="Note 4 9" xfId="45871" xr:uid="{00000000-0005-0000-0000-00003EB30000}"/>
    <cellStyle name="Note 4 9 2" xfId="45872" xr:uid="{00000000-0005-0000-0000-00003FB30000}"/>
    <cellStyle name="Note 4 9 2 2" xfId="45873" xr:uid="{00000000-0005-0000-0000-000040B30000}"/>
    <cellStyle name="Note 4 9 2 2 2" xfId="45874" xr:uid="{00000000-0005-0000-0000-000041B30000}"/>
    <cellStyle name="Note 4 9 2 3" xfId="45875" xr:uid="{00000000-0005-0000-0000-000042B30000}"/>
    <cellStyle name="Note 4 9 2 4" xfId="45876" xr:uid="{00000000-0005-0000-0000-000043B30000}"/>
    <cellStyle name="Note 4 9 2 5" xfId="45877" xr:uid="{00000000-0005-0000-0000-000044B30000}"/>
    <cellStyle name="Note 4 9 2 6" xfId="45878" xr:uid="{00000000-0005-0000-0000-000045B30000}"/>
    <cellStyle name="Note 4 9 3" xfId="45879" xr:uid="{00000000-0005-0000-0000-000046B30000}"/>
    <cellStyle name="Note 4 9 3 2" xfId="45880" xr:uid="{00000000-0005-0000-0000-000047B30000}"/>
    <cellStyle name="Note 4 9 4" xfId="45881" xr:uid="{00000000-0005-0000-0000-000048B30000}"/>
    <cellStyle name="Note 4 9 4 2" xfId="45882" xr:uid="{00000000-0005-0000-0000-000049B30000}"/>
    <cellStyle name="Note 4 9 5" xfId="45883" xr:uid="{00000000-0005-0000-0000-00004AB30000}"/>
    <cellStyle name="Note 4 9 6" xfId="45884" xr:uid="{00000000-0005-0000-0000-00004BB30000}"/>
    <cellStyle name="Note 5" xfId="45885" xr:uid="{00000000-0005-0000-0000-00004CB30000}"/>
    <cellStyle name="Note 5 10" xfId="45886" xr:uid="{00000000-0005-0000-0000-00004DB30000}"/>
    <cellStyle name="Note 5 10 2" xfId="45887" xr:uid="{00000000-0005-0000-0000-00004EB30000}"/>
    <cellStyle name="Note 5 10 2 2" xfId="45888" xr:uid="{00000000-0005-0000-0000-00004FB30000}"/>
    <cellStyle name="Note 5 10 2 2 2" xfId="45889" xr:uid="{00000000-0005-0000-0000-000050B30000}"/>
    <cellStyle name="Note 5 10 2 3" xfId="45890" xr:uid="{00000000-0005-0000-0000-000051B30000}"/>
    <cellStyle name="Note 5 10 2 4" xfId="45891" xr:uid="{00000000-0005-0000-0000-000052B30000}"/>
    <cellStyle name="Note 5 10 2 5" xfId="45892" xr:uid="{00000000-0005-0000-0000-000053B30000}"/>
    <cellStyle name="Note 5 10 2 6" xfId="45893" xr:uid="{00000000-0005-0000-0000-000054B30000}"/>
    <cellStyle name="Note 5 10 3" xfId="45894" xr:uid="{00000000-0005-0000-0000-000055B30000}"/>
    <cellStyle name="Note 5 10 3 2" xfId="45895" xr:uid="{00000000-0005-0000-0000-000056B30000}"/>
    <cellStyle name="Note 5 10 4" xfId="45896" xr:uid="{00000000-0005-0000-0000-000057B30000}"/>
    <cellStyle name="Note 5 10 4 2" xfId="45897" xr:uid="{00000000-0005-0000-0000-000058B30000}"/>
    <cellStyle name="Note 5 10 5" xfId="45898" xr:uid="{00000000-0005-0000-0000-000059B30000}"/>
    <cellStyle name="Note 5 10 6" xfId="45899" xr:uid="{00000000-0005-0000-0000-00005AB30000}"/>
    <cellStyle name="Note 5 11" xfId="45900" xr:uid="{00000000-0005-0000-0000-00005BB30000}"/>
    <cellStyle name="Note 5 11 2" xfId="45901" xr:uid="{00000000-0005-0000-0000-00005CB30000}"/>
    <cellStyle name="Note 5 11 2 2" xfId="45902" xr:uid="{00000000-0005-0000-0000-00005DB30000}"/>
    <cellStyle name="Note 5 11 2 2 2" xfId="45903" xr:uid="{00000000-0005-0000-0000-00005EB30000}"/>
    <cellStyle name="Note 5 11 2 3" xfId="45904" xr:uid="{00000000-0005-0000-0000-00005FB30000}"/>
    <cellStyle name="Note 5 11 2 4" xfId="45905" xr:uid="{00000000-0005-0000-0000-000060B30000}"/>
    <cellStyle name="Note 5 11 2 5" xfId="45906" xr:uid="{00000000-0005-0000-0000-000061B30000}"/>
    <cellStyle name="Note 5 11 2 6" xfId="45907" xr:uid="{00000000-0005-0000-0000-000062B30000}"/>
    <cellStyle name="Note 5 11 3" xfId="45908" xr:uid="{00000000-0005-0000-0000-000063B30000}"/>
    <cellStyle name="Note 5 11 3 2" xfId="45909" xr:uid="{00000000-0005-0000-0000-000064B30000}"/>
    <cellStyle name="Note 5 11 4" xfId="45910" xr:uid="{00000000-0005-0000-0000-000065B30000}"/>
    <cellStyle name="Note 5 11 4 2" xfId="45911" xr:uid="{00000000-0005-0000-0000-000066B30000}"/>
    <cellStyle name="Note 5 11 5" xfId="45912" xr:uid="{00000000-0005-0000-0000-000067B30000}"/>
    <cellStyle name="Note 5 11 6" xfId="45913" xr:uid="{00000000-0005-0000-0000-000068B30000}"/>
    <cellStyle name="Note 5 12" xfId="45914" xr:uid="{00000000-0005-0000-0000-000069B30000}"/>
    <cellStyle name="Note 5 12 2" xfId="45915" xr:uid="{00000000-0005-0000-0000-00006AB30000}"/>
    <cellStyle name="Note 5 12 2 2" xfId="45916" xr:uid="{00000000-0005-0000-0000-00006BB30000}"/>
    <cellStyle name="Note 5 12 2 2 2" xfId="45917" xr:uid="{00000000-0005-0000-0000-00006CB30000}"/>
    <cellStyle name="Note 5 12 2 3" xfId="45918" xr:uid="{00000000-0005-0000-0000-00006DB30000}"/>
    <cellStyle name="Note 5 12 2 4" xfId="45919" xr:uid="{00000000-0005-0000-0000-00006EB30000}"/>
    <cellStyle name="Note 5 12 2 5" xfId="45920" xr:uid="{00000000-0005-0000-0000-00006FB30000}"/>
    <cellStyle name="Note 5 12 2 6" xfId="45921" xr:uid="{00000000-0005-0000-0000-000070B30000}"/>
    <cellStyle name="Note 5 12 3" xfId="45922" xr:uid="{00000000-0005-0000-0000-000071B30000}"/>
    <cellStyle name="Note 5 12 3 2" xfId="45923" xr:uid="{00000000-0005-0000-0000-000072B30000}"/>
    <cellStyle name="Note 5 12 4" xfId="45924" xr:uid="{00000000-0005-0000-0000-000073B30000}"/>
    <cellStyle name="Note 5 12 4 2" xfId="45925" xr:uid="{00000000-0005-0000-0000-000074B30000}"/>
    <cellStyle name="Note 5 12 5" xfId="45926" xr:uid="{00000000-0005-0000-0000-000075B30000}"/>
    <cellStyle name="Note 5 12 6" xfId="45927" xr:uid="{00000000-0005-0000-0000-000076B30000}"/>
    <cellStyle name="Note 5 13" xfId="45928" xr:uid="{00000000-0005-0000-0000-000077B30000}"/>
    <cellStyle name="Note 5 13 2" xfId="45929" xr:uid="{00000000-0005-0000-0000-000078B30000}"/>
    <cellStyle name="Note 5 13 2 2" xfId="45930" xr:uid="{00000000-0005-0000-0000-000079B30000}"/>
    <cellStyle name="Note 5 13 2 2 2" xfId="45931" xr:uid="{00000000-0005-0000-0000-00007AB30000}"/>
    <cellStyle name="Note 5 13 2 3" xfId="45932" xr:uid="{00000000-0005-0000-0000-00007BB30000}"/>
    <cellStyle name="Note 5 13 2 4" xfId="45933" xr:uid="{00000000-0005-0000-0000-00007CB30000}"/>
    <cellStyle name="Note 5 13 2 5" xfId="45934" xr:uid="{00000000-0005-0000-0000-00007DB30000}"/>
    <cellStyle name="Note 5 13 2 6" xfId="45935" xr:uid="{00000000-0005-0000-0000-00007EB30000}"/>
    <cellStyle name="Note 5 13 3" xfId="45936" xr:uid="{00000000-0005-0000-0000-00007FB30000}"/>
    <cellStyle name="Note 5 13 3 2" xfId="45937" xr:uid="{00000000-0005-0000-0000-000080B30000}"/>
    <cellStyle name="Note 5 13 4" xfId="45938" xr:uid="{00000000-0005-0000-0000-000081B30000}"/>
    <cellStyle name="Note 5 13 4 2" xfId="45939" xr:uid="{00000000-0005-0000-0000-000082B30000}"/>
    <cellStyle name="Note 5 13 5" xfId="45940" xr:uid="{00000000-0005-0000-0000-000083B30000}"/>
    <cellStyle name="Note 5 13 6" xfId="45941" xr:uid="{00000000-0005-0000-0000-000084B30000}"/>
    <cellStyle name="Note 5 14" xfId="45942" xr:uid="{00000000-0005-0000-0000-000085B30000}"/>
    <cellStyle name="Note 5 14 2" xfId="45943" xr:uid="{00000000-0005-0000-0000-000086B30000}"/>
    <cellStyle name="Note 5 14 2 2" xfId="45944" xr:uid="{00000000-0005-0000-0000-000087B30000}"/>
    <cellStyle name="Note 5 14 2 2 2" xfId="45945" xr:uid="{00000000-0005-0000-0000-000088B30000}"/>
    <cellStyle name="Note 5 14 2 3" xfId="45946" xr:uid="{00000000-0005-0000-0000-000089B30000}"/>
    <cellStyle name="Note 5 14 2 4" xfId="45947" xr:uid="{00000000-0005-0000-0000-00008AB30000}"/>
    <cellStyle name="Note 5 14 2 5" xfId="45948" xr:uid="{00000000-0005-0000-0000-00008BB30000}"/>
    <cellStyle name="Note 5 14 2 6" xfId="45949" xr:uid="{00000000-0005-0000-0000-00008CB30000}"/>
    <cellStyle name="Note 5 14 3" xfId="45950" xr:uid="{00000000-0005-0000-0000-00008DB30000}"/>
    <cellStyle name="Note 5 14 3 2" xfId="45951" xr:uid="{00000000-0005-0000-0000-00008EB30000}"/>
    <cellStyle name="Note 5 14 4" xfId="45952" xr:uid="{00000000-0005-0000-0000-00008FB30000}"/>
    <cellStyle name="Note 5 14 4 2" xfId="45953" xr:uid="{00000000-0005-0000-0000-000090B30000}"/>
    <cellStyle name="Note 5 14 5" xfId="45954" xr:uid="{00000000-0005-0000-0000-000091B30000}"/>
    <cellStyle name="Note 5 14 6" xfId="45955" xr:uid="{00000000-0005-0000-0000-000092B30000}"/>
    <cellStyle name="Note 5 15" xfId="45956" xr:uid="{00000000-0005-0000-0000-000093B30000}"/>
    <cellStyle name="Note 5 15 2" xfId="45957" xr:uid="{00000000-0005-0000-0000-000094B30000}"/>
    <cellStyle name="Note 5 15 2 2" xfId="45958" xr:uid="{00000000-0005-0000-0000-000095B30000}"/>
    <cellStyle name="Note 5 15 2 2 2" xfId="45959" xr:uid="{00000000-0005-0000-0000-000096B30000}"/>
    <cellStyle name="Note 5 15 2 3" xfId="45960" xr:uid="{00000000-0005-0000-0000-000097B30000}"/>
    <cellStyle name="Note 5 15 2 4" xfId="45961" xr:uid="{00000000-0005-0000-0000-000098B30000}"/>
    <cellStyle name="Note 5 15 2 5" xfId="45962" xr:uid="{00000000-0005-0000-0000-000099B30000}"/>
    <cellStyle name="Note 5 15 2 6" xfId="45963" xr:uid="{00000000-0005-0000-0000-00009AB30000}"/>
    <cellStyle name="Note 5 15 3" xfId="45964" xr:uid="{00000000-0005-0000-0000-00009BB30000}"/>
    <cellStyle name="Note 5 15 3 2" xfId="45965" xr:uid="{00000000-0005-0000-0000-00009CB30000}"/>
    <cellStyle name="Note 5 15 4" xfId="45966" xr:uid="{00000000-0005-0000-0000-00009DB30000}"/>
    <cellStyle name="Note 5 15 4 2" xfId="45967" xr:uid="{00000000-0005-0000-0000-00009EB30000}"/>
    <cellStyle name="Note 5 15 5" xfId="45968" xr:uid="{00000000-0005-0000-0000-00009FB30000}"/>
    <cellStyle name="Note 5 15 6" xfId="45969" xr:uid="{00000000-0005-0000-0000-0000A0B30000}"/>
    <cellStyle name="Note 5 16" xfId="45970" xr:uid="{00000000-0005-0000-0000-0000A1B30000}"/>
    <cellStyle name="Note 5 16 2" xfId="45971" xr:uid="{00000000-0005-0000-0000-0000A2B30000}"/>
    <cellStyle name="Note 5 16 2 2" xfId="45972" xr:uid="{00000000-0005-0000-0000-0000A3B30000}"/>
    <cellStyle name="Note 5 16 2 2 2" xfId="45973" xr:uid="{00000000-0005-0000-0000-0000A4B30000}"/>
    <cellStyle name="Note 5 16 2 3" xfId="45974" xr:uid="{00000000-0005-0000-0000-0000A5B30000}"/>
    <cellStyle name="Note 5 16 2 4" xfId="45975" xr:uid="{00000000-0005-0000-0000-0000A6B30000}"/>
    <cellStyle name="Note 5 16 2 5" xfId="45976" xr:uid="{00000000-0005-0000-0000-0000A7B30000}"/>
    <cellStyle name="Note 5 16 2 6" xfId="45977" xr:uid="{00000000-0005-0000-0000-0000A8B30000}"/>
    <cellStyle name="Note 5 16 3" xfId="45978" xr:uid="{00000000-0005-0000-0000-0000A9B30000}"/>
    <cellStyle name="Note 5 16 3 2" xfId="45979" xr:uid="{00000000-0005-0000-0000-0000AAB30000}"/>
    <cellStyle name="Note 5 16 4" xfId="45980" xr:uid="{00000000-0005-0000-0000-0000ABB30000}"/>
    <cellStyle name="Note 5 16 4 2" xfId="45981" xr:uid="{00000000-0005-0000-0000-0000ACB30000}"/>
    <cellStyle name="Note 5 16 5" xfId="45982" xr:uid="{00000000-0005-0000-0000-0000ADB30000}"/>
    <cellStyle name="Note 5 16 6" xfId="45983" xr:uid="{00000000-0005-0000-0000-0000AEB30000}"/>
    <cellStyle name="Note 5 17" xfId="45984" xr:uid="{00000000-0005-0000-0000-0000AFB30000}"/>
    <cellStyle name="Note 5 17 2" xfId="45985" xr:uid="{00000000-0005-0000-0000-0000B0B30000}"/>
    <cellStyle name="Note 5 17 2 2" xfId="45986" xr:uid="{00000000-0005-0000-0000-0000B1B30000}"/>
    <cellStyle name="Note 5 17 2 2 2" xfId="45987" xr:uid="{00000000-0005-0000-0000-0000B2B30000}"/>
    <cellStyle name="Note 5 17 2 3" xfId="45988" xr:uid="{00000000-0005-0000-0000-0000B3B30000}"/>
    <cellStyle name="Note 5 17 2 4" xfId="45989" xr:uid="{00000000-0005-0000-0000-0000B4B30000}"/>
    <cellStyle name="Note 5 17 2 5" xfId="45990" xr:uid="{00000000-0005-0000-0000-0000B5B30000}"/>
    <cellStyle name="Note 5 17 2 6" xfId="45991" xr:uid="{00000000-0005-0000-0000-0000B6B30000}"/>
    <cellStyle name="Note 5 17 3" xfId="45992" xr:uid="{00000000-0005-0000-0000-0000B7B30000}"/>
    <cellStyle name="Note 5 17 3 2" xfId="45993" xr:uid="{00000000-0005-0000-0000-0000B8B30000}"/>
    <cellStyle name="Note 5 17 4" xfId="45994" xr:uid="{00000000-0005-0000-0000-0000B9B30000}"/>
    <cellStyle name="Note 5 17 4 2" xfId="45995" xr:uid="{00000000-0005-0000-0000-0000BAB30000}"/>
    <cellStyle name="Note 5 17 5" xfId="45996" xr:uid="{00000000-0005-0000-0000-0000BBB30000}"/>
    <cellStyle name="Note 5 17 6" xfId="45997" xr:uid="{00000000-0005-0000-0000-0000BCB30000}"/>
    <cellStyle name="Note 5 18" xfId="45998" xr:uid="{00000000-0005-0000-0000-0000BDB30000}"/>
    <cellStyle name="Note 5 18 2" xfId="45999" xr:uid="{00000000-0005-0000-0000-0000BEB30000}"/>
    <cellStyle name="Note 5 18 2 2" xfId="46000" xr:uid="{00000000-0005-0000-0000-0000BFB30000}"/>
    <cellStyle name="Note 5 18 2 2 2" xfId="46001" xr:uid="{00000000-0005-0000-0000-0000C0B30000}"/>
    <cellStyle name="Note 5 18 2 3" xfId="46002" xr:uid="{00000000-0005-0000-0000-0000C1B30000}"/>
    <cellStyle name="Note 5 18 2 4" xfId="46003" xr:uid="{00000000-0005-0000-0000-0000C2B30000}"/>
    <cellStyle name="Note 5 18 2 5" xfId="46004" xr:uid="{00000000-0005-0000-0000-0000C3B30000}"/>
    <cellStyle name="Note 5 18 2 6" xfId="46005" xr:uid="{00000000-0005-0000-0000-0000C4B30000}"/>
    <cellStyle name="Note 5 18 3" xfId="46006" xr:uid="{00000000-0005-0000-0000-0000C5B30000}"/>
    <cellStyle name="Note 5 18 3 2" xfId="46007" xr:uid="{00000000-0005-0000-0000-0000C6B30000}"/>
    <cellStyle name="Note 5 18 4" xfId="46008" xr:uid="{00000000-0005-0000-0000-0000C7B30000}"/>
    <cellStyle name="Note 5 18 4 2" xfId="46009" xr:uid="{00000000-0005-0000-0000-0000C8B30000}"/>
    <cellStyle name="Note 5 18 5" xfId="46010" xr:uid="{00000000-0005-0000-0000-0000C9B30000}"/>
    <cellStyle name="Note 5 18 6" xfId="46011" xr:uid="{00000000-0005-0000-0000-0000CAB30000}"/>
    <cellStyle name="Note 5 19" xfId="46012" xr:uid="{00000000-0005-0000-0000-0000CBB30000}"/>
    <cellStyle name="Note 5 19 2" xfId="46013" xr:uid="{00000000-0005-0000-0000-0000CCB30000}"/>
    <cellStyle name="Note 5 19 2 2" xfId="46014" xr:uid="{00000000-0005-0000-0000-0000CDB30000}"/>
    <cellStyle name="Note 5 19 2 2 2" xfId="46015" xr:uid="{00000000-0005-0000-0000-0000CEB30000}"/>
    <cellStyle name="Note 5 19 2 3" xfId="46016" xr:uid="{00000000-0005-0000-0000-0000CFB30000}"/>
    <cellStyle name="Note 5 19 2 4" xfId="46017" xr:uid="{00000000-0005-0000-0000-0000D0B30000}"/>
    <cellStyle name="Note 5 19 2 5" xfId="46018" xr:uid="{00000000-0005-0000-0000-0000D1B30000}"/>
    <cellStyle name="Note 5 19 2 6" xfId="46019" xr:uid="{00000000-0005-0000-0000-0000D2B30000}"/>
    <cellStyle name="Note 5 19 3" xfId="46020" xr:uid="{00000000-0005-0000-0000-0000D3B30000}"/>
    <cellStyle name="Note 5 19 3 2" xfId="46021" xr:uid="{00000000-0005-0000-0000-0000D4B30000}"/>
    <cellStyle name="Note 5 19 4" xfId="46022" xr:uid="{00000000-0005-0000-0000-0000D5B30000}"/>
    <cellStyle name="Note 5 19 4 2" xfId="46023" xr:uid="{00000000-0005-0000-0000-0000D6B30000}"/>
    <cellStyle name="Note 5 19 5" xfId="46024" xr:uid="{00000000-0005-0000-0000-0000D7B30000}"/>
    <cellStyle name="Note 5 19 6" xfId="46025" xr:uid="{00000000-0005-0000-0000-0000D8B30000}"/>
    <cellStyle name="Note 5 2" xfId="46026" xr:uid="{00000000-0005-0000-0000-0000D9B30000}"/>
    <cellStyle name="Note 5 2 2" xfId="46027" xr:uid="{00000000-0005-0000-0000-0000DAB30000}"/>
    <cellStyle name="Note 5 2 2 2" xfId="46028" xr:uid="{00000000-0005-0000-0000-0000DBB30000}"/>
    <cellStyle name="Note 5 2 2 2 2" xfId="46029" xr:uid="{00000000-0005-0000-0000-0000DCB30000}"/>
    <cellStyle name="Note 5 2 2 3" xfId="46030" xr:uid="{00000000-0005-0000-0000-0000DDB30000}"/>
    <cellStyle name="Note 5 2 2 4" xfId="46031" xr:uid="{00000000-0005-0000-0000-0000DEB30000}"/>
    <cellStyle name="Note 5 2 2 5" xfId="46032" xr:uid="{00000000-0005-0000-0000-0000DFB30000}"/>
    <cellStyle name="Note 5 2 2 6" xfId="46033" xr:uid="{00000000-0005-0000-0000-0000E0B30000}"/>
    <cellStyle name="Note 5 2 3" xfId="46034" xr:uid="{00000000-0005-0000-0000-0000E1B30000}"/>
    <cellStyle name="Note 5 2 3 2" xfId="46035" xr:uid="{00000000-0005-0000-0000-0000E2B30000}"/>
    <cellStyle name="Note 5 2 4" xfId="46036" xr:uid="{00000000-0005-0000-0000-0000E3B30000}"/>
    <cellStyle name="Note 5 2 4 2" xfId="46037" xr:uid="{00000000-0005-0000-0000-0000E4B30000}"/>
    <cellStyle name="Note 5 2 5" xfId="46038" xr:uid="{00000000-0005-0000-0000-0000E5B30000}"/>
    <cellStyle name="Note 5 2 6" xfId="46039" xr:uid="{00000000-0005-0000-0000-0000E6B30000}"/>
    <cellStyle name="Note 5 2 7" xfId="46040" xr:uid="{00000000-0005-0000-0000-0000E7B30000}"/>
    <cellStyle name="Note 5 20" xfId="46041" xr:uid="{00000000-0005-0000-0000-0000E8B30000}"/>
    <cellStyle name="Note 5 20 2" xfId="46042" xr:uid="{00000000-0005-0000-0000-0000E9B30000}"/>
    <cellStyle name="Note 5 20 2 2" xfId="46043" xr:uid="{00000000-0005-0000-0000-0000EAB30000}"/>
    <cellStyle name="Note 5 20 2 2 2" xfId="46044" xr:uid="{00000000-0005-0000-0000-0000EBB30000}"/>
    <cellStyle name="Note 5 20 2 3" xfId="46045" xr:uid="{00000000-0005-0000-0000-0000ECB30000}"/>
    <cellStyle name="Note 5 20 2 4" xfId="46046" xr:uid="{00000000-0005-0000-0000-0000EDB30000}"/>
    <cellStyle name="Note 5 20 2 5" xfId="46047" xr:uid="{00000000-0005-0000-0000-0000EEB30000}"/>
    <cellStyle name="Note 5 20 2 6" xfId="46048" xr:uid="{00000000-0005-0000-0000-0000EFB30000}"/>
    <cellStyle name="Note 5 20 3" xfId="46049" xr:uid="{00000000-0005-0000-0000-0000F0B30000}"/>
    <cellStyle name="Note 5 20 3 2" xfId="46050" xr:uid="{00000000-0005-0000-0000-0000F1B30000}"/>
    <cellStyle name="Note 5 20 4" xfId="46051" xr:uid="{00000000-0005-0000-0000-0000F2B30000}"/>
    <cellStyle name="Note 5 20 4 2" xfId="46052" xr:uid="{00000000-0005-0000-0000-0000F3B30000}"/>
    <cellStyle name="Note 5 20 5" xfId="46053" xr:uid="{00000000-0005-0000-0000-0000F4B30000}"/>
    <cellStyle name="Note 5 20 6" xfId="46054" xr:uid="{00000000-0005-0000-0000-0000F5B30000}"/>
    <cellStyle name="Note 5 21" xfId="46055" xr:uid="{00000000-0005-0000-0000-0000F6B30000}"/>
    <cellStyle name="Note 5 21 2" xfId="46056" xr:uid="{00000000-0005-0000-0000-0000F7B30000}"/>
    <cellStyle name="Note 5 21 2 2" xfId="46057" xr:uid="{00000000-0005-0000-0000-0000F8B30000}"/>
    <cellStyle name="Note 5 21 2 2 2" xfId="46058" xr:uid="{00000000-0005-0000-0000-0000F9B30000}"/>
    <cellStyle name="Note 5 21 2 3" xfId="46059" xr:uid="{00000000-0005-0000-0000-0000FAB30000}"/>
    <cellStyle name="Note 5 21 2 4" xfId="46060" xr:uid="{00000000-0005-0000-0000-0000FBB30000}"/>
    <cellStyle name="Note 5 21 2 5" xfId="46061" xr:uid="{00000000-0005-0000-0000-0000FCB30000}"/>
    <cellStyle name="Note 5 21 2 6" xfId="46062" xr:uid="{00000000-0005-0000-0000-0000FDB30000}"/>
    <cellStyle name="Note 5 21 3" xfId="46063" xr:uid="{00000000-0005-0000-0000-0000FEB30000}"/>
    <cellStyle name="Note 5 21 3 2" xfId="46064" xr:uid="{00000000-0005-0000-0000-0000FFB30000}"/>
    <cellStyle name="Note 5 21 4" xfId="46065" xr:uid="{00000000-0005-0000-0000-000000B40000}"/>
    <cellStyle name="Note 5 21 4 2" xfId="46066" xr:uid="{00000000-0005-0000-0000-000001B40000}"/>
    <cellStyle name="Note 5 21 5" xfId="46067" xr:uid="{00000000-0005-0000-0000-000002B40000}"/>
    <cellStyle name="Note 5 21 6" xfId="46068" xr:uid="{00000000-0005-0000-0000-000003B40000}"/>
    <cellStyle name="Note 5 22" xfId="46069" xr:uid="{00000000-0005-0000-0000-000004B40000}"/>
    <cellStyle name="Note 5 22 2" xfId="46070" xr:uid="{00000000-0005-0000-0000-000005B40000}"/>
    <cellStyle name="Note 5 22 2 2" xfId="46071" xr:uid="{00000000-0005-0000-0000-000006B40000}"/>
    <cellStyle name="Note 5 22 2 2 2" xfId="46072" xr:uid="{00000000-0005-0000-0000-000007B40000}"/>
    <cellStyle name="Note 5 22 2 3" xfId="46073" xr:uid="{00000000-0005-0000-0000-000008B40000}"/>
    <cellStyle name="Note 5 22 2 4" xfId="46074" xr:uid="{00000000-0005-0000-0000-000009B40000}"/>
    <cellStyle name="Note 5 22 2 5" xfId="46075" xr:uid="{00000000-0005-0000-0000-00000AB40000}"/>
    <cellStyle name="Note 5 22 2 6" xfId="46076" xr:uid="{00000000-0005-0000-0000-00000BB40000}"/>
    <cellStyle name="Note 5 22 3" xfId="46077" xr:uid="{00000000-0005-0000-0000-00000CB40000}"/>
    <cellStyle name="Note 5 22 3 2" xfId="46078" xr:uid="{00000000-0005-0000-0000-00000DB40000}"/>
    <cellStyle name="Note 5 22 4" xfId="46079" xr:uid="{00000000-0005-0000-0000-00000EB40000}"/>
    <cellStyle name="Note 5 22 4 2" xfId="46080" xr:uid="{00000000-0005-0000-0000-00000FB40000}"/>
    <cellStyle name="Note 5 22 5" xfId="46081" xr:uid="{00000000-0005-0000-0000-000010B40000}"/>
    <cellStyle name="Note 5 22 6" xfId="46082" xr:uid="{00000000-0005-0000-0000-000011B40000}"/>
    <cellStyle name="Note 5 23" xfId="46083" xr:uid="{00000000-0005-0000-0000-000012B40000}"/>
    <cellStyle name="Note 5 23 2" xfId="46084" xr:uid="{00000000-0005-0000-0000-000013B40000}"/>
    <cellStyle name="Note 5 23 2 2" xfId="46085" xr:uid="{00000000-0005-0000-0000-000014B40000}"/>
    <cellStyle name="Note 5 23 2 3" xfId="46086" xr:uid="{00000000-0005-0000-0000-000015B40000}"/>
    <cellStyle name="Note 5 23 3" xfId="46087" xr:uid="{00000000-0005-0000-0000-000016B40000}"/>
    <cellStyle name="Note 5 23 3 2" xfId="46088" xr:uid="{00000000-0005-0000-0000-000017B40000}"/>
    <cellStyle name="Note 5 23 4" xfId="46089" xr:uid="{00000000-0005-0000-0000-000018B40000}"/>
    <cellStyle name="Note 5 23 5" xfId="46090" xr:uid="{00000000-0005-0000-0000-000019B40000}"/>
    <cellStyle name="Note 5 24" xfId="46091" xr:uid="{00000000-0005-0000-0000-00001AB40000}"/>
    <cellStyle name="Note 5 24 2" xfId="46092" xr:uid="{00000000-0005-0000-0000-00001BB40000}"/>
    <cellStyle name="Note 5 25" xfId="46093" xr:uid="{00000000-0005-0000-0000-00001CB40000}"/>
    <cellStyle name="Note 5 25 2" xfId="46094" xr:uid="{00000000-0005-0000-0000-00001DB40000}"/>
    <cellStyle name="Note 5 26" xfId="46095" xr:uid="{00000000-0005-0000-0000-00001EB40000}"/>
    <cellStyle name="Note 5 27" xfId="46096" xr:uid="{00000000-0005-0000-0000-00001FB40000}"/>
    <cellStyle name="Note 5 28" xfId="46097" xr:uid="{00000000-0005-0000-0000-000020B40000}"/>
    <cellStyle name="Note 5 3" xfId="46098" xr:uid="{00000000-0005-0000-0000-000021B40000}"/>
    <cellStyle name="Note 5 3 2" xfId="46099" xr:uid="{00000000-0005-0000-0000-000022B40000}"/>
    <cellStyle name="Note 5 3 2 2" xfId="46100" xr:uid="{00000000-0005-0000-0000-000023B40000}"/>
    <cellStyle name="Note 5 3 2 2 2" xfId="46101" xr:uid="{00000000-0005-0000-0000-000024B40000}"/>
    <cellStyle name="Note 5 3 2 3" xfId="46102" xr:uid="{00000000-0005-0000-0000-000025B40000}"/>
    <cellStyle name="Note 5 3 2 4" xfId="46103" xr:uid="{00000000-0005-0000-0000-000026B40000}"/>
    <cellStyle name="Note 5 3 2 5" xfId="46104" xr:uid="{00000000-0005-0000-0000-000027B40000}"/>
    <cellStyle name="Note 5 3 2 6" xfId="46105" xr:uid="{00000000-0005-0000-0000-000028B40000}"/>
    <cellStyle name="Note 5 3 3" xfId="46106" xr:uid="{00000000-0005-0000-0000-000029B40000}"/>
    <cellStyle name="Note 5 3 3 2" xfId="46107" xr:uid="{00000000-0005-0000-0000-00002AB40000}"/>
    <cellStyle name="Note 5 3 4" xfId="46108" xr:uid="{00000000-0005-0000-0000-00002BB40000}"/>
    <cellStyle name="Note 5 3 4 2" xfId="46109" xr:uid="{00000000-0005-0000-0000-00002CB40000}"/>
    <cellStyle name="Note 5 3 5" xfId="46110" xr:uid="{00000000-0005-0000-0000-00002DB40000}"/>
    <cellStyle name="Note 5 3 6" xfId="46111" xr:uid="{00000000-0005-0000-0000-00002EB40000}"/>
    <cellStyle name="Note 5 3 7" xfId="46112" xr:uid="{00000000-0005-0000-0000-00002FB40000}"/>
    <cellStyle name="Note 5 4" xfId="46113" xr:uid="{00000000-0005-0000-0000-000030B40000}"/>
    <cellStyle name="Note 5 4 2" xfId="46114" xr:uid="{00000000-0005-0000-0000-000031B40000}"/>
    <cellStyle name="Note 5 4 2 2" xfId="46115" xr:uid="{00000000-0005-0000-0000-000032B40000}"/>
    <cellStyle name="Note 5 4 2 2 2" xfId="46116" xr:uid="{00000000-0005-0000-0000-000033B40000}"/>
    <cellStyle name="Note 5 4 2 3" xfId="46117" xr:uid="{00000000-0005-0000-0000-000034B40000}"/>
    <cellStyle name="Note 5 4 2 4" xfId="46118" xr:uid="{00000000-0005-0000-0000-000035B40000}"/>
    <cellStyle name="Note 5 4 2 5" xfId="46119" xr:uid="{00000000-0005-0000-0000-000036B40000}"/>
    <cellStyle name="Note 5 4 2 6" xfId="46120" xr:uid="{00000000-0005-0000-0000-000037B40000}"/>
    <cellStyle name="Note 5 4 3" xfId="46121" xr:uid="{00000000-0005-0000-0000-000038B40000}"/>
    <cellStyle name="Note 5 4 3 2" xfId="46122" xr:uid="{00000000-0005-0000-0000-000039B40000}"/>
    <cellStyle name="Note 5 4 4" xfId="46123" xr:uid="{00000000-0005-0000-0000-00003AB40000}"/>
    <cellStyle name="Note 5 4 4 2" xfId="46124" xr:uid="{00000000-0005-0000-0000-00003BB40000}"/>
    <cellStyle name="Note 5 4 5" xfId="46125" xr:uid="{00000000-0005-0000-0000-00003CB40000}"/>
    <cellStyle name="Note 5 4 6" xfId="46126" xr:uid="{00000000-0005-0000-0000-00003DB40000}"/>
    <cellStyle name="Note 5 5" xfId="46127" xr:uid="{00000000-0005-0000-0000-00003EB40000}"/>
    <cellStyle name="Note 5 5 2" xfId="46128" xr:uid="{00000000-0005-0000-0000-00003FB40000}"/>
    <cellStyle name="Note 5 5 2 2" xfId="46129" xr:uid="{00000000-0005-0000-0000-000040B40000}"/>
    <cellStyle name="Note 5 5 2 2 2" xfId="46130" xr:uid="{00000000-0005-0000-0000-000041B40000}"/>
    <cellStyle name="Note 5 5 2 3" xfId="46131" xr:uid="{00000000-0005-0000-0000-000042B40000}"/>
    <cellStyle name="Note 5 5 2 4" xfId="46132" xr:uid="{00000000-0005-0000-0000-000043B40000}"/>
    <cellStyle name="Note 5 5 2 5" xfId="46133" xr:uid="{00000000-0005-0000-0000-000044B40000}"/>
    <cellStyle name="Note 5 5 2 6" xfId="46134" xr:uid="{00000000-0005-0000-0000-000045B40000}"/>
    <cellStyle name="Note 5 5 3" xfId="46135" xr:uid="{00000000-0005-0000-0000-000046B40000}"/>
    <cellStyle name="Note 5 5 3 2" xfId="46136" xr:uid="{00000000-0005-0000-0000-000047B40000}"/>
    <cellStyle name="Note 5 5 4" xfId="46137" xr:uid="{00000000-0005-0000-0000-000048B40000}"/>
    <cellStyle name="Note 5 5 4 2" xfId="46138" xr:uid="{00000000-0005-0000-0000-000049B40000}"/>
    <cellStyle name="Note 5 5 5" xfId="46139" xr:uid="{00000000-0005-0000-0000-00004AB40000}"/>
    <cellStyle name="Note 5 5 6" xfId="46140" xr:uid="{00000000-0005-0000-0000-00004BB40000}"/>
    <cellStyle name="Note 5 6" xfId="46141" xr:uid="{00000000-0005-0000-0000-00004CB40000}"/>
    <cellStyle name="Note 5 6 2" xfId="46142" xr:uid="{00000000-0005-0000-0000-00004DB40000}"/>
    <cellStyle name="Note 5 6 2 2" xfId="46143" xr:uid="{00000000-0005-0000-0000-00004EB40000}"/>
    <cellStyle name="Note 5 6 2 2 2" xfId="46144" xr:uid="{00000000-0005-0000-0000-00004FB40000}"/>
    <cellStyle name="Note 5 6 2 3" xfId="46145" xr:uid="{00000000-0005-0000-0000-000050B40000}"/>
    <cellStyle name="Note 5 6 2 4" xfId="46146" xr:uid="{00000000-0005-0000-0000-000051B40000}"/>
    <cellStyle name="Note 5 6 2 5" xfId="46147" xr:uid="{00000000-0005-0000-0000-000052B40000}"/>
    <cellStyle name="Note 5 6 2 6" xfId="46148" xr:uid="{00000000-0005-0000-0000-000053B40000}"/>
    <cellStyle name="Note 5 6 3" xfId="46149" xr:uid="{00000000-0005-0000-0000-000054B40000}"/>
    <cellStyle name="Note 5 6 3 2" xfId="46150" xr:uid="{00000000-0005-0000-0000-000055B40000}"/>
    <cellStyle name="Note 5 6 4" xfId="46151" xr:uid="{00000000-0005-0000-0000-000056B40000}"/>
    <cellStyle name="Note 5 6 4 2" xfId="46152" xr:uid="{00000000-0005-0000-0000-000057B40000}"/>
    <cellStyle name="Note 5 6 5" xfId="46153" xr:uid="{00000000-0005-0000-0000-000058B40000}"/>
    <cellStyle name="Note 5 6 6" xfId="46154" xr:uid="{00000000-0005-0000-0000-000059B40000}"/>
    <cellStyle name="Note 5 7" xfId="46155" xr:uid="{00000000-0005-0000-0000-00005AB40000}"/>
    <cellStyle name="Note 5 7 2" xfId="46156" xr:uid="{00000000-0005-0000-0000-00005BB40000}"/>
    <cellStyle name="Note 5 7 2 2" xfId="46157" xr:uid="{00000000-0005-0000-0000-00005CB40000}"/>
    <cellStyle name="Note 5 7 2 2 2" xfId="46158" xr:uid="{00000000-0005-0000-0000-00005DB40000}"/>
    <cellStyle name="Note 5 7 2 3" xfId="46159" xr:uid="{00000000-0005-0000-0000-00005EB40000}"/>
    <cellStyle name="Note 5 7 2 4" xfId="46160" xr:uid="{00000000-0005-0000-0000-00005FB40000}"/>
    <cellStyle name="Note 5 7 2 5" xfId="46161" xr:uid="{00000000-0005-0000-0000-000060B40000}"/>
    <cellStyle name="Note 5 7 2 6" xfId="46162" xr:uid="{00000000-0005-0000-0000-000061B40000}"/>
    <cellStyle name="Note 5 7 3" xfId="46163" xr:uid="{00000000-0005-0000-0000-000062B40000}"/>
    <cellStyle name="Note 5 7 3 2" xfId="46164" xr:uid="{00000000-0005-0000-0000-000063B40000}"/>
    <cellStyle name="Note 5 7 4" xfId="46165" xr:uid="{00000000-0005-0000-0000-000064B40000}"/>
    <cellStyle name="Note 5 7 4 2" xfId="46166" xr:uid="{00000000-0005-0000-0000-000065B40000}"/>
    <cellStyle name="Note 5 7 5" xfId="46167" xr:uid="{00000000-0005-0000-0000-000066B40000}"/>
    <cellStyle name="Note 5 7 6" xfId="46168" xr:uid="{00000000-0005-0000-0000-000067B40000}"/>
    <cellStyle name="Note 5 8" xfId="46169" xr:uid="{00000000-0005-0000-0000-000068B40000}"/>
    <cellStyle name="Note 5 8 2" xfId="46170" xr:uid="{00000000-0005-0000-0000-000069B40000}"/>
    <cellStyle name="Note 5 8 2 2" xfId="46171" xr:uid="{00000000-0005-0000-0000-00006AB40000}"/>
    <cellStyle name="Note 5 8 2 2 2" xfId="46172" xr:uid="{00000000-0005-0000-0000-00006BB40000}"/>
    <cellStyle name="Note 5 8 2 3" xfId="46173" xr:uid="{00000000-0005-0000-0000-00006CB40000}"/>
    <cellStyle name="Note 5 8 2 4" xfId="46174" xr:uid="{00000000-0005-0000-0000-00006DB40000}"/>
    <cellStyle name="Note 5 8 2 5" xfId="46175" xr:uid="{00000000-0005-0000-0000-00006EB40000}"/>
    <cellStyle name="Note 5 8 2 6" xfId="46176" xr:uid="{00000000-0005-0000-0000-00006FB40000}"/>
    <cellStyle name="Note 5 8 3" xfId="46177" xr:uid="{00000000-0005-0000-0000-000070B40000}"/>
    <cellStyle name="Note 5 8 3 2" xfId="46178" xr:uid="{00000000-0005-0000-0000-000071B40000}"/>
    <cellStyle name="Note 5 8 4" xfId="46179" xr:uid="{00000000-0005-0000-0000-000072B40000}"/>
    <cellStyle name="Note 5 8 4 2" xfId="46180" xr:uid="{00000000-0005-0000-0000-000073B40000}"/>
    <cellStyle name="Note 5 8 5" xfId="46181" xr:uid="{00000000-0005-0000-0000-000074B40000}"/>
    <cellStyle name="Note 5 8 6" xfId="46182" xr:uid="{00000000-0005-0000-0000-000075B40000}"/>
    <cellStyle name="Note 5 9" xfId="46183" xr:uid="{00000000-0005-0000-0000-000076B40000}"/>
    <cellStyle name="Note 5 9 2" xfId="46184" xr:uid="{00000000-0005-0000-0000-000077B40000}"/>
    <cellStyle name="Note 5 9 2 2" xfId="46185" xr:uid="{00000000-0005-0000-0000-000078B40000}"/>
    <cellStyle name="Note 5 9 2 2 2" xfId="46186" xr:uid="{00000000-0005-0000-0000-000079B40000}"/>
    <cellStyle name="Note 5 9 2 3" xfId="46187" xr:uid="{00000000-0005-0000-0000-00007AB40000}"/>
    <cellStyle name="Note 5 9 2 4" xfId="46188" xr:uid="{00000000-0005-0000-0000-00007BB40000}"/>
    <cellStyle name="Note 5 9 2 5" xfId="46189" xr:uid="{00000000-0005-0000-0000-00007CB40000}"/>
    <cellStyle name="Note 5 9 2 6" xfId="46190" xr:uid="{00000000-0005-0000-0000-00007DB40000}"/>
    <cellStyle name="Note 5 9 3" xfId="46191" xr:uid="{00000000-0005-0000-0000-00007EB40000}"/>
    <cellStyle name="Note 5 9 3 2" xfId="46192" xr:uid="{00000000-0005-0000-0000-00007FB40000}"/>
    <cellStyle name="Note 5 9 4" xfId="46193" xr:uid="{00000000-0005-0000-0000-000080B40000}"/>
    <cellStyle name="Note 5 9 4 2" xfId="46194" xr:uid="{00000000-0005-0000-0000-000081B40000}"/>
    <cellStyle name="Note 5 9 5" xfId="46195" xr:uid="{00000000-0005-0000-0000-000082B40000}"/>
    <cellStyle name="Note 5 9 6" xfId="46196" xr:uid="{00000000-0005-0000-0000-000083B40000}"/>
    <cellStyle name="Note 6" xfId="46197" xr:uid="{00000000-0005-0000-0000-000084B40000}"/>
    <cellStyle name="Note 6 2" xfId="46198" xr:uid="{00000000-0005-0000-0000-000085B40000}"/>
    <cellStyle name="Note 6 2 2" xfId="46199" xr:uid="{00000000-0005-0000-0000-000086B40000}"/>
    <cellStyle name="Note 6 2 2 2" xfId="46200" xr:uid="{00000000-0005-0000-0000-000087B40000}"/>
    <cellStyle name="Note 6 2 3" xfId="46201" xr:uid="{00000000-0005-0000-0000-000088B40000}"/>
    <cellStyle name="Note 6 2 4" xfId="46202" xr:uid="{00000000-0005-0000-0000-000089B40000}"/>
    <cellStyle name="Note 6 2 5" xfId="46203" xr:uid="{00000000-0005-0000-0000-00008AB40000}"/>
    <cellStyle name="Note 6 2 6" xfId="46204" xr:uid="{00000000-0005-0000-0000-00008BB40000}"/>
    <cellStyle name="Note 6 3" xfId="46205" xr:uid="{00000000-0005-0000-0000-00008CB40000}"/>
    <cellStyle name="Note 6 3 2" xfId="46206" xr:uid="{00000000-0005-0000-0000-00008DB40000}"/>
    <cellStyle name="Note 6 4" xfId="46207" xr:uid="{00000000-0005-0000-0000-00008EB40000}"/>
    <cellStyle name="Note 6 4 2" xfId="46208" xr:uid="{00000000-0005-0000-0000-00008FB40000}"/>
    <cellStyle name="Note 6 5" xfId="46209" xr:uid="{00000000-0005-0000-0000-000090B40000}"/>
    <cellStyle name="Note 6 6" xfId="46210" xr:uid="{00000000-0005-0000-0000-000091B40000}"/>
    <cellStyle name="Note 6 7" xfId="46211" xr:uid="{00000000-0005-0000-0000-000092B40000}"/>
    <cellStyle name="Note 7" xfId="46212" xr:uid="{00000000-0005-0000-0000-000093B40000}"/>
    <cellStyle name="Note 7 2" xfId="46213" xr:uid="{00000000-0005-0000-0000-000094B40000}"/>
    <cellStyle name="Note 7 2 2" xfId="46214" xr:uid="{00000000-0005-0000-0000-000095B40000}"/>
    <cellStyle name="Note 7 2 2 2" xfId="46215" xr:uid="{00000000-0005-0000-0000-000096B40000}"/>
    <cellStyle name="Note 7 2 3" xfId="46216" xr:uid="{00000000-0005-0000-0000-000097B40000}"/>
    <cellStyle name="Note 7 2 4" xfId="46217" xr:uid="{00000000-0005-0000-0000-000098B40000}"/>
    <cellStyle name="Note 7 2 5" xfId="46218" xr:uid="{00000000-0005-0000-0000-000099B40000}"/>
    <cellStyle name="Note 7 2 6" xfId="46219" xr:uid="{00000000-0005-0000-0000-00009AB40000}"/>
    <cellStyle name="Note 7 3" xfId="46220" xr:uid="{00000000-0005-0000-0000-00009BB40000}"/>
    <cellStyle name="Note 7 3 2" xfId="46221" xr:uid="{00000000-0005-0000-0000-00009CB40000}"/>
    <cellStyle name="Note 7 4" xfId="46222" xr:uid="{00000000-0005-0000-0000-00009DB40000}"/>
    <cellStyle name="Note 7 4 2" xfId="46223" xr:uid="{00000000-0005-0000-0000-00009EB40000}"/>
    <cellStyle name="Note 7 5" xfId="46224" xr:uid="{00000000-0005-0000-0000-00009FB40000}"/>
    <cellStyle name="Note 7 6" xfId="46225" xr:uid="{00000000-0005-0000-0000-0000A0B40000}"/>
    <cellStyle name="Note 7 7" xfId="46226" xr:uid="{00000000-0005-0000-0000-0000A1B40000}"/>
    <cellStyle name="Note 8" xfId="46227" xr:uid="{00000000-0005-0000-0000-0000A2B40000}"/>
    <cellStyle name="Note 8 2" xfId="46228" xr:uid="{00000000-0005-0000-0000-0000A3B40000}"/>
    <cellStyle name="Note 8 2 2" xfId="46229" xr:uid="{00000000-0005-0000-0000-0000A4B40000}"/>
    <cellStyle name="Note 8 2 2 2" xfId="46230" xr:uid="{00000000-0005-0000-0000-0000A5B40000}"/>
    <cellStyle name="Note 8 2 3" xfId="46231" xr:uid="{00000000-0005-0000-0000-0000A6B40000}"/>
    <cellStyle name="Note 8 2 4" xfId="46232" xr:uid="{00000000-0005-0000-0000-0000A7B40000}"/>
    <cellStyle name="Note 8 2 5" xfId="46233" xr:uid="{00000000-0005-0000-0000-0000A8B40000}"/>
    <cellStyle name="Note 8 2 6" xfId="46234" xr:uid="{00000000-0005-0000-0000-0000A9B40000}"/>
    <cellStyle name="Note 8 3" xfId="46235" xr:uid="{00000000-0005-0000-0000-0000AAB40000}"/>
    <cellStyle name="Note 8 3 2" xfId="46236" xr:uid="{00000000-0005-0000-0000-0000ABB40000}"/>
    <cellStyle name="Note 8 4" xfId="46237" xr:uid="{00000000-0005-0000-0000-0000ACB40000}"/>
    <cellStyle name="Note 8 4 2" xfId="46238" xr:uid="{00000000-0005-0000-0000-0000ADB40000}"/>
    <cellStyle name="Note 8 5" xfId="46239" xr:uid="{00000000-0005-0000-0000-0000AEB40000}"/>
    <cellStyle name="Note 8 6" xfId="46240" xr:uid="{00000000-0005-0000-0000-0000AFB40000}"/>
    <cellStyle name="Note 9" xfId="46241" xr:uid="{00000000-0005-0000-0000-0000B0B40000}"/>
    <cellStyle name="Note 9 2" xfId="46242" xr:uid="{00000000-0005-0000-0000-0000B1B40000}"/>
    <cellStyle name="Note 9 2 2" xfId="46243" xr:uid="{00000000-0005-0000-0000-0000B2B40000}"/>
    <cellStyle name="Note 9 2 2 2" xfId="46244" xr:uid="{00000000-0005-0000-0000-0000B3B40000}"/>
    <cellStyle name="Note 9 2 3" xfId="46245" xr:uid="{00000000-0005-0000-0000-0000B4B40000}"/>
    <cellStyle name="Note 9 2 4" xfId="46246" xr:uid="{00000000-0005-0000-0000-0000B5B40000}"/>
    <cellStyle name="Note 9 2 5" xfId="46247" xr:uid="{00000000-0005-0000-0000-0000B6B40000}"/>
    <cellStyle name="Note 9 2 6" xfId="46248" xr:uid="{00000000-0005-0000-0000-0000B7B40000}"/>
    <cellStyle name="Note 9 3" xfId="46249" xr:uid="{00000000-0005-0000-0000-0000B8B40000}"/>
    <cellStyle name="Note 9 3 2" xfId="46250" xr:uid="{00000000-0005-0000-0000-0000B9B40000}"/>
    <cellStyle name="Note 9 4" xfId="46251" xr:uid="{00000000-0005-0000-0000-0000BAB40000}"/>
    <cellStyle name="Note 9 4 2" xfId="46252" xr:uid="{00000000-0005-0000-0000-0000BBB40000}"/>
    <cellStyle name="Note 9 5" xfId="46253" xr:uid="{00000000-0005-0000-0000-0000BCB40000}"/>
    <cellStyle name="Note 9 6" xfId="46254" xr:uid="{00000000-0005-0000-0000-0000BDB40000}"/>
    <cellStyle name="Output" xfId="46255" xr:uid="{00000000-0005-0000-0000-0000BEB40000}"/>
    <cellStyle name="Output 2" xfId="46256" xr:uid="{00000000-0005-0000-0000-0000BFB40000}"/>
    <cellStyle name="Output 2 2" xfId="46257" xr:uid="{00000000-0005-0000-0000-0000C0B40000}"/>
    <cellStyle name="Output 2 2 2" xfId="46258" xr:uid="{00000000-0005-0000-0000-0000C1B40000}"/>
    <cellStyle name="Output 2 2 2 2" xfId="46259" xr:uid="{00000000-0005-0000-0000-0000C2B40000}"/>
    <cellStyle name="Output 2 2 3" xfId="46260" xr:uid="{00000000-0005-0000-0000-0000C3B40000}"/>
    <cellStyle name="Output 2 2 3 2" xfId="46261" xr:uid="{00000000-0005-0000-0000-0000C4B40000}"/>
    <cellStyle name="Output 2 2 4" xfId="46262" xr:uid="{00000000-0005-0000-0000-0000C5B40000}"/>
    <cellStyle name="Output 2 2 5" xfId="46263" xr:uid="{00000000-0005-0000-0000-0000C6B40000}"/>
    <cellStyle name="Output 2 3" xfId="46264" xr:uid="{00000000-0005-0000-0000-0000C7B40000}"/>
    <cellStyle name="Output 2 3 2" xfId="46265" xr:uid="{00000000-0005-0000-0000-0000C8B40000}"/>
    <cellStyle name="Output 2 4" xfId="46266" xr:uid="{00000000-0005-0000-0000-0000C9B40000}"/>
    <cellStyle name="Output 2 4 2" xfId="46267" xr:uid="{00000000-0005-0000-0000-0000CAB40000}"/>
    <cellStyle name="Output 2 5" xfId="46268" xr:uid="{00000000-0005-0000-0000-0000CBB40000}"/>
    <cellStyle name="Output 2 6" xfId="46269" xr:uid="{00000000-0005-0000-0000-0000CCB40000}"/>
    <cellStyle name="Output 2 7" xfId="46270" xr:uid="{00000000-0005-0000-0000-0000CDB40000}"/>
    <cellStyle name="Output 3" xfId="46271" xr:uid="{00000000-0005-0000-0000-0000CEB40000}"/>
    <cellStyle name="Output 3 2" xfId="46272" xr:uid="{00000000-0005-0000-0000-0000CFB40000}"/>
    <cellStyle name="Output 3 2 2" xfId="46273" xr:uid="{00000000-0005-0000-0000-0000D0B40000}"/>
    <cellStyle name="Output 3 3" xfId="46274" xr:uid="{00000000-0005-0000-0000-0000D1B40000}"/>
    <cellStyle name="Output 3 3 2" xfId="46275" xr:uid="{00000000-0005-0000-0000-0000D2B40000}"/>
    <cellStyle name="Output 3 4" xfId="46276" xr:uid="{00000000-0005-0000-0000-0000D3B40000}"/>
    <cellStyle name="Output 3 5" xfId="46277" xr:uid="{00000000-0005-0000-0000-0000D4B40000}"/>
    <cellStyle name="Output 4" xfId="46278" xr:uid="{00000000-0005-0000-0000-0000D5B40000}"/>
    <cellStyle name="Output 4 2" xfId="46279" xr:uid="{00000000-0005-0000-0000-0000D6B40000}"/>
    <cellStyle name="Output 5" xfId="46280" xr:uid="{00000000-0005-0000-0000-0000D7B40000}"/>
    <cellStyle name="Output 5 2" xfId="46281" xr:uid="{00000000-0005-0000-0000-0000D8B40000}"/>
    <cellStyle name="Output 6" xfId="46282" xr:uid="{00000000-0005-0000-0000-0000D9B40000}"/>
    <cellStyle name="Output 7" xfId="46283" xr:uid="{00000000-0005-0000-0000-0000DAB40000}"/>
    <cellStyle name="Output 8" xfId="46284" xr:uid="{00000000-0005-0000-0000-0000DBB40000}"/>
    <cellStyle name="Output_atrasado 15 04 DAF" xfId="46285" xr:uid="{00000000-0005-0000-0000-0000DCB40000}"/>
    <cellStyle name="Porcentaje 10" xfId="46286" xr:uid="{00000000-0005-0000-0000-0000DDB40000}"/>
    <cellStyle name="Porcentaje 10 2" xfId="46287" xr:uid="{00000000-0005-0000-0000-0000DEB40000}"/>
    <cellStyle name="Porcentaje 10 2 2" xfId="46288" xr:uid="{00000000-0005-0000-0000-0000DFB40000}"/>
    <cellStyle name="Porcentaje 10 2 2 2" xfId="46289" xr:uid="{00000000-0005-0000-0000-0000E0B40000}"/>
    <cellStyle name="Porcentaje 10 2 2 3" xfId="46290" xr:uid="{00000000-0005-0000-0000-0000E1B40000}"/>
    <cellStyle name="Porcentaje 10 2 2 4" xfId="46291" xr:uid="{00000000-0005-0000-0000-0000E2B40000}"/>
    <cellStyle name="Porcentaje 10 2 3" xfId="46292" xr:uid="{00000000-0005-0000-0000-0000E3B40000}"/>
    <cellStyle name="Porcentaje 10 3" xfId="46293" xr:uid="{00000000-0005-0000-0000-0000E4B40000}"/>
    <cellStyle name="Porcentaje 10 3 2" xfId="46294" xr:uid="{00000000-0005-0000-0000-0000E5B40000}"/>
    <cellStyle name="Porcentaje 10 3 2 2" xfId="46295" xr:uid="{00000000-0005-0000-0000-0000E6B40000}"/>
    <cellStyle name="Porcentaje 10 3 2 3" xfId="46296" xr:uid="{00000000-0005-0000-0000-0000E7B40000}"/>
    <cellStyle name="Porcentaje 10 3 2 4" xfId="46297" xr:uid="{00000000-0005-0000-0000-0000E8B40000}"/>
    <cellStyle name="Porcentaje 10 3 3" xfId="46298" xr:uid="{00000000-0005-0000-0000-0000E9B40000}"/>
    <cellStyle name="Porcentaje 10 3 4" xfId="46299" xr:uid="{00000000-0005-0000-0000-0000EAB40000}"/>
    <cellStyle name="Porcentaje 10 4" xfId="46300" xr:uid="{00000000-0005-0000-0000-0000EBB40000}"/>
    <cellStyle name="Porcentaje 10 4 2" xfId="46301" xr:uid="{00000000-0005-0000-0000-0000ECB40000}"/>
    <cellStyle name="Porcentaje 10 4 3" xfId="46302" xr:uid="{00000000-0005-0000-0000-0000EDB40000}"/>
    <cellStyle name="Porcentaje 10 4 3 2" xfId="46303" xr:uid="{00000000-0005-0000-0000-0000EEB40000}"/>
    <cellStyle name="Porcentaje 10 4 3 2 2" xfId="46304" xr:uid="{00000000-0005-0000-0000-0000EFB40000}"/>
    <cellStyle name="Porcentaje 10 4 3 2 3" xfId="46305" xr:uid="{00000000-0005-0000-0000-0000F0B40000}"/>
    <cellStyle name="Porcentaje 10 4 4" xfId="46306" xr:uid="{00000000-0005-0000-0000-0000F1B40000}"/>
    <cellStyle name="Porcentaje 10 4 4 2" xfId="46307" xr:uid="{00000000-0005-0000-0000-0000F2B40000}"/>
    <cellStyle name="Porcentaje 10 5" xfId="46308" xr:uid="{00000000-0005-0000-0000-0000F3B40000}"/>
    <cellStyle name="Porcentaje 10 5 2" xfId="46309" xr:uid="{00000000-0005-0000-0000-0000F4B40000}"/>
    <cellStyle name="Porcentaje 10 6" xfId="46310" xr:uid="{00000000-0005-0000-0000-0000F5B40000}"/>
    <cellStyle name="Porcentaje 10 6 2" xfId="46311" xr:uid="{00000000-0005-0000-0000-0000F6B40000}"/>
    <cellStyle name="Porcentaje 10 7" xfId="46312" xr:uid="{00000000-0005-0000-0000-0000F7B40000}"/>
    <cellStyle name="Porcentaje 10 7 2" xfId="46313" xr:uid="{00000000-0005-0000-0000-0000F8B40000}"/>
    <cellStyle name="Porcentaje 10 7 3" xfId="46314" xr:uid="{00000000-0005-0000-0000-0000F9B40000}"/>
    <cellStyle name="Porcentaje 10 8" xfId="46315" xr:uid="{00000000-0005-0000-0000-0000FAB40000}"/>
    <cellStyle name="Porcentaje 10 8 2" xfId="46316" xr:uid="{00000000-0005-0000-0000-0000FBB40000}"/>
    <cellStyle name="Porcentaje 11" xfId="46317" xr:uid="{00000000-0005-0000-0000-0000FCB40000}"/>
    <cellStyle name="Porcentaje 11 2" xfId="46318" xr:uid="{00000000-0005-0000-0000-0000FDB40000}"/>
    <cellStyle name="Porcentaje 11 2 2" xfId="46319" xr:uid="{00000000-0005-0000-0000-0000FEB40000}"/>
    <cellStyle name="Porcentaje 11 2 2 2" xfId="46320" xr:uid="{00000000-0005-0000-0000-0000FFB40000}"/>
    <cellStyle name="Porcentaje 11 2 2 3" xfId="46321" xr:uid="{00000000-0005-0000-0000-000000B50000}"/>
    <cellStyle name="Porcentaje 11 2 2 3 2" xfId="46322" xr:uid="{00000000-0005-0000-0000-000001B50000}"/>
    <cellStyle name="Porcentaje 11 2 2 4" xfId="46323" xr:uid="{00000000-0005-0000-0000-000002B50000}"/>
    <cellStyle name="Porcentaje 11 2 2 4 2" xfId="46324" xr:uid="{00000000-0005-0000-0000-000003B50000}"/>
    <cellStyle name="Porcentaje 11 2 2 5" xfId="46325" xr:uid="{00000000-0005-0000-0000-000004B50000}"/>
    <cellStyle name="Porcentaje 11 2 2 6" xfId="46326" xr:uid="{00000000-0005-0000-0000-000005B50000}"/>
    <cellStyle name="Porcentaje 11 2 3" xfId="46327" xr:uid="{00000000-0005-0000-0000-000006B50000}"/>
    <cellStyle name="Porcentaje 11 2 3 2" xfId="46328" xr:uid="{00000000-0005-0000-0000-000007B50000}"/>
    <cellStyle name="Porcentaje 11 2 3 3" xfId="46329" xr:uid="{00000000-0005-0000-0000-000008B50000}"/>
    <cellStyle name="Porcentaje 11 2 4" xfId="46330" xr:uid="{00000000-0005-0000-0000-000009B50000}"/>
    <cellStyle name="Porcentaje 11 2 5" xfId="46331" xr:uid="{00000000-0005-0000-0000-00000AB50000}"/>
    <cellStyle name="Porcentaje 11 2 6" xfId="46332" xr:uid="{00000000-0005-0000-0000-00000BB50000}"/>
    <cellStyle name="Porcentaje 11 3" xfId="46333" xr:uid="{00000000-0005-0000-0000-00000CB50000}"/>
    <cellStyle name="Porcentaje 11 3 2" xfId="46334" xr:uid="{00000000-0005-0000-0000-00000DB50000}"/>
    <cellStyle name="Porcentaje 11 3 2 2" xfId="46335" xr:uid="{00000000-0005-0000-0000-00000EB50000}"/>
    <cellStyle name="Porcentaje 11 3 2 3" xfId="46336" xr:uid="{00000000-0005-0000-0000-00000FB50000}"/>
    <cellStyle name="Porcentaje 11 3 3" xfId="46337" xr:uid="{00000000-0005-0000-0000-000010B50000}"/>
    <cellStyle name="Porcentaje 11 3 3 2" xfId="46338" xr:uid="{00000000-0005-0000-0000-000011B50000}"/>
    <cellStyle name="Porcentaje 11 3 4" xfId="46339" xr:uid="{00000000-0005-0000-0000-000012B50000}"/>
    <cellStyle name="Porcentaje 11 3 4 2" xfId="46340" xr:uid="{00000000-0005-0000-0000-000013B50000}"/>
    <cellStyle name="Porcentaje 11 3 4 3" xfId="46341" xr:uid="{00000000-0005-0000-0000-000014B50000}"/>
    <cellStyle name="Porcentaje 11 3 5" xfId="46342" xr:uid="{00000000-0005-0000-0000-000015B50000}"/>
    <cellStyle name="Porcentaje 11 4" xfId="46343" xr:uid="{00000000-0005-0000-0000-000016B50000}"/>
    <cellStyle name="Porcentaje 11 4 2" xfId="46344" xr:uid="{00000000-0005-0000-0000-000017B50000}"/>
    <cellStyle name="Porcentaje 11 5" xfId="46345" xr:uid="{00000000-0005-0000-0000-000018B50000}"/>
    <cellStyle name="Porcentaje 11 5 2" xfId="46346" xr:uid="{00000000-0005-0000-0000-000019B50000}"/>
    <cellStyle name="Porcentaje 11 6" xfId="46347" xr:uid="{00000000-0005-0000-0000-00001AB50000}"/>
    <cellStyle name="Porcentaje 11 6 2" xfId="46348" xr:uid="{00000000-0005-0000-0000-00001BB50000}"/>
    <cellStyle name="Porcentaje 11 6 3" xfId="46349" xr:uid="{00000000-0005-0000-0000-00001CB50000}"/>
    <cellStyle name="Porcentaje 11 7" xfId="46350" xr:uid="{00000000-0005-0000-0000-00001DB50000}"/>
    <cellStyle name="Porcentaje 11 7 2" xfId="46351" xr:uid="{00000000-0005-0000-0000-00001EB50000}"/>
    <cellStyle name="Porcentaje 11 8" xfId="46352" xr:uid="{00000000-0005-0000-0000-00001FB50000}"/>
    <cellStyle name="Porcentaje 11 9" xfId="46353" xr:uid="{00000000-0005-0000-0000-000020B50000}"/>
    <cellStyle name="Porcentaje 12" xfId="46354" xr:uid="{00000000-0005-0000-0000-000021B50000}"/>
    <cellStyle name="Porcentaje 12 2" xfId="46355" xr:uid="{00000000-0005-0000-0000-000022B50000}"/>
    <cellStyle name="Porcentaje 12 2 2" xfId="46356" xr:uid="{00000000-0005-0000-0000-000023B50000}"/>
    <cellStyle name="Porcentaje 12 2 2 2" xfId="46357" xr:uid="{00000000-0005-0000-0000-000024B50000}"/>
    <cellStyle name="Porcentaje 12 2 3" xfId="46358" xr:uid="{00000000-0005-0000-0000-000025B50000}"/>
    <cellStyle name="Porcentaje 12 2 4" xfId="46359" xr:uid="{00000000-0005-0000-0000-000026B50000}"/>
    <cellStyle name="Porcentaje 12 2 4 2" xfId="46360" xr:uid="{00000000-0005-0000-0000-000027B50000}"/>
    <cellStyle name="Porcentaje 12 3" xfId="46361" xr:uid="{00000000-0005-0000-0000-000028B50000}"/>
    <cellStyle name="Porcentaje 12 3 2" xfId="46362" xr:uid="{00000000-0005-0000-0000-000029B50000}"/>
    <cellStyle name="Porcentaje 12 3 2 2" xfId="46363" xr:uid="{00000000-0005-0000-0000-00002AB50000}"/>
    <cellStyle name="Porcentaje 12 3 2 3" xfId="46364" xr:uid="{00000000-0005-0000-0000-00002BB50000}"/>
    <cellStyle name="Porcentaje 12 3 3" xfId="46365" xr:uid="{00000000-0005-0000-0000-00002CB50000}"/>
    <cellStyle name="Porcentaje 12 3 3 2" xfId="46366" xr:uid="{00000000-0005-0000-0000-00002DB50000}"/>
    <cellStyle name="Porcentaje 12 3 4" xfId="46367" xr:uid="{00000000-0005-0000-0000-00002EB50000}"/>
    <cellStyle name="Porcentaje 12 3 5" xfId="46368" xr:uid="{00000000-0005-0000-0000-00002FB50000}"/>
    <cellStyle name="Porcentaje 12 3 6" xfId="46369" xr:uid="{00000000-0005-0000-0000-000030B50000}"/>
    <cellStyle name="Porcentaje 12 3 7" xfId="46370" xr:uid="{00000000-0005-0000-0000-000031B50000}"/>
    <cellStyle name="Porcentaje 12 4" xfId="46371" xr:uid="{00000000-0005-0000-0000-000032B50000}"/>
    <cellStyle name="Porcentaje 12 4 2" xfId="46372" xr:uid="{00000000-0005-0000-0000-000033B50000}"/>
    <cellStyle name="Porcentaje 12 4 2 2" xfId="46373" xr:uid="{00000000-0005-0000-0000-000034B50000}"/>
    <cellStyle name="Porcentaje 12 4 3" xfId="46374" xr:uid="{00000000-0005-0000-0000-000035B50000}"/>
    <cellStyle name="Porcentaje 12 4 4" xfId="46375" xr:uid="{00000000-0005-0000-0000-000036B50000}"/>
    <cellStyle name="Porcentaje 12 4 5" xfId="46376" xr:uid="{00000000-0005-0000-0000-000037B50000}"/>
    <cellStyle name="Porcentaje 12 5" xfId="46377" xr:uid="{00000000-0005-0000-0000-000038B50000}"/>
    <cellStyle name="Porcentaje 12 5 2" xfId="46378" xr:uid="{00000000-0005-0000-0000-000039B50000}"/>
    <cellStyle name="Porcentaje 12 5 3" xfId="46379" xr:uid="{00000000-0005-0000-0000-00003AB50000}"/>
    <cellStyle name="Porcentaje 12 5 3 2" xfId="46380" xr:uid="{00000000-0005-0000-0000-00003BB50000}"/>
    <cellStyle name="Porcentaje 12 6" xfId="46381" xr:uid="{00000000-0005-0000-0000-00003CB50000}"/>
    <cellStyle name="Porcentaje 12 6 2" xfId="46382" xr:uid="{00000000-0005-0000-0000-00003DB50000}"/>
    <cellStyle name="Porcentaje 12 7" xfId="46383" xr:uid="{00000000-0005-0000-0000-00003EB50000}"/>
    <cellStyle name="Porcentaje 12 7 2" xfId="46384" xr:uid="{00000000-0005-0000-0000-00003FB50000}"/>
    <cellStyle name="Porcentaje 12 7 3" xfId="46385" xr:uid="{00000000-0005-0000-0000-000040B50000}"/>
    <cellStyle name="Porcentaje 12 7 4" xfId="46386" xr:uid="{00000000-0005-0000-0000-000041B50000}"/>
    <cellStyle name="Porcentaje 12 8" xfId="46387" xr:uid="{00000000-0005-0000-0000-000042B50000}"/>
    <cellStyle name="Porcentaje 12 8 2" xfId="46388" xr:uid="{00000000-0005-0000-0000-000043B50000}"/>
    <cellStyle name="Porcentaje 13" xfId="46389" xr:uid="{00000000-0005-0000-0000-000044B50000}"/>
    <cellStyle name="Porcentaje 13 2" xfId="46390" xr:uid="{00000000-0005-0000-0000-000045B50000}"/>
    <cellStyle name="Porcentaje 13 2 2" xfId="46391" xr:uid="{00000000-0005-0000-0000-000046B50000}"/>
    <cellStyle name="Porcentaje 13 2 2 2" xfId="46392" xr:uid="{00000000-0005-0000-0000-000047B50000}"/>
    <cellStyle name="Porcentaje 13 2 2 3" xfId="46393" xr:uid="{00000000-0005-0000-0000-000048B50000}"/>
    <cellStyle name="Porcentaje 13 2 2 4" xfId="46394" xr:uid="{00000000-0005-0000-0000-000049B50000}"/>
    <cellStyle name="Porcentaje 13 2 3" xfId="46395" xr:uid="{00000000-0005-0000-0000-00004AB50000}"/>
    <cellStyle name="Porcentaje 13 2 3 2" xfId="46396" xr:uid="{00000000-0005-0000-0000-00004BB50000}"/>
    <cellStyle name="Porcentaje 13 2 3 3" xfId="46397" xr:uid="{00000000-0005-0000-0000-00004CB50000}"/>
    <cellStyle name="Porcentaje 13 2 3 4" xfId="46398" xr:uid="{00000000-0005-0000-0000-00004DB50000}"/>
    <cellStyle name="Porcentaje 13 2 4" xfId="46399" xr:uid="{00000000-0005-0000-0000-00004EB50000}"/>
    <cellStyle name="Porcentaje 13 2 5" xfId="46400" xr:uid="{00000000-0005-0000-0000-00004FB50000}"/>
    <cellStyle name="Porcentaje 13 2 6" xfId="46401" xr:uid="{00000000-0005-0000-0000-000050B50000}"/>
    <cellStyle name="Porcentaje 13 2 7" xfId="46402" xr:uid="{00000000-0005-0000-0000-000051B50000}"/>
    <cellStyle name="Porcentaje 13 3" xfId="46403" xr:uid="{00000000-0005-0000-0000-000052B50000}"/>
    <cellStyle name="Porcentaje 13 3 2" xfId="46404" xr:uid="{00000000-0005-0000-0000-000053B50000}"/>
    <cellStyle name="Porcentaje 13 3 3" xfId="46405" xr:uid="{00000000-0005-0000-0000-000054B50000}"/>
    <cellStyle name="Porcentaje 13 3 4" xfId="46406" xr:uid="{00000000-0005-0000-0000-000055B50000}"/>
    <cellStyle name="Porcentaje 13 4" xfId="46407" xr:uid="{00000000-0005-0000-0000-000056B50000}"/>
    <cellStyle name="Porcentaje 13 5" xfId="46408" xr:uid="{00000000-0005-0000-0000-000057B50000}"/>
    <cellStyle name="Porcentaje 13 5 2" xfId="46409" xr:uid="{00000000-0005-0000-0000-000058B50000}"/>
    <cellStyle name="Porcentaje 13 6" xfId="46410" xr:uid="{00000000-0005-0000-0000-000059B50000}"/>
    <cellStyle name="Porcentaje 13 6 2" xfId="46411" xr:uid="{00000000-0005-0000-0000-00005AB50000}"/>
    <cellStyle name="Porcentaje 13 7" xfId="46412" xr:uid="{00000000-0005-0000-0000-00005BB50000}"/>
    <cellStyle name="Porcentaje 13 8" xfId="46413" xr:uid="{00000000-0005-0000-0000-00005CB50000}"/>
    <cellStyle name="Porcentaje 14" xfId="46414" xr:uid="{00000000-0005-0000-0000-00005DB50000}"/>
    <cellStyle name="Porcentaje 14 2" xfId="46415" xr:uid="{00000000-0005-0000-0000-00005EB50000}"/>
    <cellStyle name="Porcentaje 14 2 2" xfId="46416" xr:uid="{00000000-0005-0000-0000-00005FB50000}"/>
    <cellStyle name="Porcentaje 14 2 2 2" xfId="46417" xr:uid="{00000000-0005-0000-0000-000060B50000}"/>
    <cellStyle name="Porcentaje 14 2 3" xfId="46418" xr:uid="{00000000-0005-0000-0000-000061B50000}"/>
    <cellStyle name="Porcentaje 14 2 3 2" xfId="46419" xr:uid="{00000000-0005-0000-0000-000062B50000}"/>
    <cellStyle name="Porcentaje 14 2 4" xfId="46420" xr:uid="{00000000-0005-0000-0000-000063B50000}"/>
    <cellStyle name="Porcentaje 14 2 4 2" xfId="46421" xr:uid="{00000000-0005-0000-0000-000064B50000}"/>
    <cellStyle name="Porcentaje 14 2 5" xfId="46422" xr:uid="{00000000-0005-0000-0000-000065B50000}"/>
    <cellStyle name="Porcentaje 14 3" xfId="46423" xr:uid="{00000000-0005-0000-0000-000066B50000}"/>
    <cellStyle name="Porcentaje 14 3 2" xfId="46424" xr:uid="{00000000-0005-0000-0000-000067B50000}"/>
    <cellStyle name="Porcentaje 14 3 3" xfId="46425" xr:uid="{00000000-0005-0000-0000-000068B50000}"/>
    <cellStyle name="Porcentaje 14 4" xfId="46426" xr:uid="{00000000-0005-0000-0000-000069B50000}"/>
    <cellStyle name="Porcentaje 14 4 2" xfId="46427" xr:uid="{00000000-0005-0000-0000-00006AB50000}"/>
    <cellStyle name="Porcentaje 14 5" xfId="46428" xr:uid="{00000000-0005-0000-0000-00006BB50000}"/>
    <cellStyle name="Porcentaje 14 5 2" xfId="46429" xr:uid="{00000000-0005-0000-0000-00006CB50000}"/>
    <cellStyle name="Porcentaje 14 6" xfId="46430" xr:uid="{00000000-0005-0000-0000-00006DB50000}"/>
    <cellStyle name="Porcentaje 14 7" xfId="46431" xr:uid="{00000000-0005-0000-0000-00006EB50000}"/>
    <cellStyle name="Porcentaje 15" xfId="46432" xr:uid="{00000000-0005-0000-0000-00006FB50000}"/>
    <cellStyle name="Porcentaje 15 2" xfId="46433" xr:uid="{00000000-0005-0000-0000-000070B50000}"/>
    <cellStyle name="Porcentaje 15 2 2" xfId="46434" xr:uid="{00000000-0005-0000-0000-000071B50000}"/>
    <cellStyle name="Porcentaje 15 2 2 2" xfId="46435" xr:uid="{00000000-0005-0000-0000-000072B50000}"/>
    <cellStyle name="Porcentaje 15 2 2 3" xfId="46436" xr:uid="{00000000-0005-0000-0000-000073B50000}"/>
    <cellStyle name="Porcentaje 15 2 3" xfId="46437" xr:uid="{00000000-0005-0000-0000-000074B50000}"/>
    <cellStyle name="Porcentaje 15 2 3 2" xfId="46438" xr:uid="{00000000-0005-0000-0000-000075B50000}"/>
    <cellStyle name="Porcentaje 15 2 3 3" xfId="46439" xr:uid="{00000000-0005-0000-0000-000076B50000}"/>
    <cellStyle name="Porcentaje 15 2 4" xfId="46440" xr:uid="{00000000-0005-0000-0000-000077B50000}"/>
    <cellStyle name="Porcentaje 15 2 5" xfId="46441" xr:uid="{00000000-0005-0000-0000-000078B50000}"/>
    <cellStyle name="Porcentaje 15 3" xfId="46442" xr:uid="{00000000-0005-0000-0000-000079B50000}"/>
    <cellStyle name="Porcentaje 15 3 2" xfId="46443" xr:uid="{00000000-0005-0000-0000-00007AB50000}"/>
    <cellStyle name="Porcentaje 15 4" xfId="46444" xr:uid="{00000000-0005-0000-0000-00007BB50000}"/>
    <cellStyle name="Porcentaje 15 4 2" xfId="46445" xr:uid="{00000000-0005-0000-0000-00007CB50000}"/>
    <cellStyle name="Porcentaje 15 5" xfId="46446" xr:uid="{00000000-0005-0000-0000-00007DB50000}"/>
    <cellStyle name="Porcentaje 15 5 2" xfId="46447" xr:uid="{00000000-0005-0000-0000-00007EB50000}"/>
    <cellStyle name="Porcentaje 15 5 3" xfId="46448" xr:uid="{00000000-0005-0000-0000-00007FB50000}"/>
    <cellStyle name="Porcentaje 15 5 4" xfId="46449" xr:uid="{00000000-0005-0000-0000-000080B50000}"/>
    <cellStyle name="Porcentaje 15 6" xfId="46450" xr:uid="{00000000-0005-0000-0000-000081B50000}"/>
    <cellStyle name="Porcentaje 15 6 2" xfId="46451" xr:uid="{00000000-0005-0000-0000-000082B50000}"/>
    <cellStyle name="Porcentaje 16" xfId="46452" xr:uid="{00000000-0005-0000-0000-000083B50000}"/>
    <cellStyle name="Porcentaje 16 2" xfId="46453" xr:uid="{00000000-0005-0000-0000-000084B50000}"/>
    <cellStyle name="Porcentaje 16 2 2" xfId="46454" xr:uid="{00000000-0005-0000-0000-000085B50000}"/>
    <cellStyle name="Porcentaje 16 2 2 2" xfId="46455" xr:uid="{00000000-0005-0000-0000-000086B50000}"/>
    <cellStyle name="Porcentaje 16 2 3" xfId="46456" xr:uid="{00000000-0005-0000-0000-000087B50000}"/>
    <cellStyle name="Porcentaje 16 2 4" xfId="46457" xr:uid="{00000000-0005-0000-0000-000088B50000}"/>
    <cellStyle name="Porcentaje 16 2 5" xfId="46458" xr:uid="{00000000-0005-0000-0000-000089B50000}"/>
    <cellStyle name="Porcentaje 16 2 6" xfId="46459" xr:uid="{00000000-0005-0000-0000-00008AB50000}"/>
    <cellStyle name="Porcentaje 16 3" xfId="46460" xr:uid="{00000000-0005-0000-0000-00008BB50000}"/>
    <cellStyle name="Porcentaje 16 3 2" xfId="46461" xr:uid="{00000000-0005-0000-0000-00008CB50000}"/>
    <cellStyle name="Porcentaje 16 4" xfId="46462" xr:uid="{00000000-0005-0000-0000-00008DB50000}"/>
    <cellStyle name="Porcentaje 16 4 2" xfId="46463" xr:uid="{00000000-0005-0000-0000-00008EB50000}"/>
    <cellStyle name="Porcentaje 16 5" xfId="46464" xr:uid="{00000000-0005-0000-0000-00008FB50000}"/>
    <cellStyle name="Porcentaje 17" xfId="46465" xr:uid="{00000000-0005-0000-0000-000090B50000}"/>
    <cellStyle name="Porcentaje 17 2" xfId="46466" xr:uid="{00000000-0005-0000-0000-000091B50000}"/>
    <cellStyle name="Porcentaje 17 2 2" xfId="46467" xr:uid="{00000000-0005-0000-0000-000092B50000}"/>
    <cellStyle name="Porcentaje 17 2 2 2" xfId="46468" xr:uid="{00000000-0005-0000-0000-000093B50000}"/>
    <cellStyle name="Porcentaje 17 2 3" xfId="46469" xr:uid="{00000000-0005-0000-0000-000094B50000}"/>
    <cellStyle name="Porcentaje 17 2 4" xfId="46470" xr:uid="{00000000-0005-0000-0000-000095B50000}"/>
    <cellStyle name="Porcentaje 17 2 5" xfId="46471" xr:uid="{00000000-0005-0000-0000-000096B50000}"/>
    <cellStyle name="Porcentaje 17 2 6" xfId="46472" xr:uid="{00000000-0005-0000-0000-000097B50000}"/>
    <cellStyle name="Porcentaje 17 3" xfId="46473" xr:uid="{00000000-0005-0000-0000-000098B50000}"/>
    <cellStyle name="Porcentaje 17 3 2" xfId="46474" xr:uid="{00000000-0005-0000-0000-000099B50000}"/>
    <cellStyle name="Porcentaje 17 4" xfId="46475" xr:uid="{00000000-0005-0000-0000-00009AB50000}"/>
    <cellStyle name="Porcentaje 17 4 2" xfId="46476" xr:uid="{00000000-0005-0000-0000-00009BB50000}"/>
    <cellStyle name="Porcentaje 17 5" xfId="46477" xr:uid="{00000000-0005-0000-0000-00009CB50000}"/>
    <cellStyle name="Porcentaje 18" xfId="46478" xr:uid="{00000000-0005-0000-0000-00009DB50000}"/>
    <cellStyle name="Porcentaje 18 2" xfId="46479" xr:uid="{00000000-0005-0000-0000-00009EB50000}"/>
    <cellStyle name="Porcentaje 18 2 2" xfId="46480" xr:uid="{00000000-0005-0000-0000-00009FB50000}"/>
    <cellStyle name="Porcentaje 18 2 2 2" xfId="46481" xr:uid="{00000000-0005-0000-0000-0000A0B50000}"/>
    <cellStyle name="Porcentaje 18 2 3" xfId="46482" xr:uid="{00000000-0005-0000-0000-0000A1B50000}"/>
    <cellStyle name="Porcentaje 18 2 4" xfId="46483" xr:uid="{00000000-0005-0000-0000-0000A2B50000}"/>
    <cellStyle name="Porcentaje 18 2 5" xfId="46484" xr:uid="{00000000-0005-0000-0000-0000A3B50000}"/>
    <cellStyle name="Porcentaje 18 2 6" xfId="46485" xr:uid="{00000000-0005-0000-0000-0000A4B50000}"/>
    <cellStyle name="Porcentaje 18 3" xfId="46486" xr:uid="{00000000-0005-0000-0000-0000A5B50000}"/>
    <cellStyle name="Porcentaje 18 3 2" xfId="46487" xr:uid="{00000000-0005-0000-0000-0000A6B50000}"/>
    <cellStyle name="Porcentaje 18 4" xfId="46488" xr:uid="{00000000-0005-0000-0000-0000A7B50000}"/>
    <cellStyle name="Porcentaje 18 4 2" xfId="46489" xr:uid="{00000000-0005-0000-0000-0000A8B50000}"/>
    <cellStyle name="Porcentaje 18 5" xfId="46490" xr:uid="{00000000-0005-0000-0000-0000A9B50000}"/>
    <cellStyle name="Porcentaje 19" xfId="46491" xr:uid="{00000000-0005-0000-0000-0000AAB50000}"/>
    <cellStyle name="Porcentaje 19 2" xfId="46492" xr:uid="{00000000-0005-0000-0000-0000ABB50000}"/>
    <cellStyle name="Porcentaje 19 2 2" xfId="46493" xr:uid="{00000000-0005-0000-0000-0000ACB50000}"/>
    <cellStyle name="Porcentaje 19 2 2 2" xfId="46494" xr:uid="{00000000-0005-0000-0000-0000ADB50000}"/>
    <cellStyle name="Porcentaje 19 2 3" xfId="46495" xr:uid="{00000000-0005-0000-0000-0000AEB50000}"/>
    <cellStyle name="Porcentaje 19 2 4" xfId="46496" xr:uid="{00000000-0005-0000-0000-0000AFB50000}"/>
    <cellStyle name="Porcentaje 19 2 5" xfId="46497" xr:uid="{00000000-0005-0000-0000-0000B0B50000}"/>
    <cellStyle name="Porcentaje 19 2 6" xfId="46498" xr:uid="{00000000-0005-0000-0000-0000B1B50000}"/>
    <cellStyle name="Porcentaje 19 3" xfId="46499" xr:uid="{00000000-0005-0000-0000-0000B2B50000}"/>
    <cellStyle name="Porcentaje 19 3 2" xfId="46500" xr:uid="{00000000-0005-0000-0000-0000B3B50000}"/>
    <cellStyle name="Porcentaje 19 4" xfId="46501" xr:uid="{00000000-0005-0000-0000-0000B4B50000}"/>
    <cellStyle name="Porcentaje 19 4 2" xfId="46502" xr:uid="{00000000-0005-0000-0000-0000B5B50000}"/>
    <cellStyle name="Porcentaje 19 5" xfId="46503" xr:uid="{00000000-0005-0000-0000-0000B6B50000}"/>
    <cellStyle name="Porcentaje 2" xfId="46504" xr:uid="{00000000-0005-0000-0000-0000B7B50000}"/>
    <cellStyle name="Porcentaje 2 10" xfId="46505" xr:uid="{00000000-0005-0000-0000-0000B8B50000}"/>
    <cellStyle name="Porcentaje 2 10 2" xfId="46506" xr:uid="{00000000-0005-0000-0000-0000B9B50000}"/>
    <cellStyle name="Porcentaje 2 10 2 2" xfId="46507" xr:uid="{00000000-0005-0000-0000-0000BAB50000}"/>
    <cellStyle name="Porcentaje 2 10 2 2 2" xfId="46508" xr:uid="{00000000-0005-0000-0000-0000BBB50000}"/>
    <cellStyle name="Porcentaje 2 10 2 3" xfId="46509" xr:uid="{00000000-0005-0000-0000-0000BCB50000}"/>
    <cellStyle name="Porcentaje 2 10 2 3 2" xfId="46510" xr:uid="{00000000-0005-0000-0000-0000BDB50000}"/>
    <cellStyle name="Porcentaje 2 10 2 4" xfId="46511" xr:uid="{00000000-0005-0000-0000-0000BEB50000}"/>
    <cellStyle name="Porcentaje 2 10 2 5" xfId="46512" xr:uid="{00000000-0005-0000-0000-0000BFB50000}"/>
    <cellStyle name="Porcentaje 2 10 2 6" xfId="46513" xr:uid="{00000000-0005-0000-0000-0000C0B50000}"/>
    <cellStyle name="Porcentaje 2 10 3" xfId="46514" xr:uid="{00000000-0005-0000-0000-0000C1B50000}"/>
    <cellStyle name="Porcentaje 2 10 3 2" xfId="46515" xr:uid="{00000000-0005-0000-0000-0000C2B50000}"/>
    <cellStyle name="Porcentaje 2 10 4" xfId="46516" xr:uid="{00000000-0005-0000-0000-0000C3B50000}"/>
    <cellStyle name="Porcentaje 2 10 4 2" xfId="46517" xr:uid="{00000000-0005-0000-0000-0000C4B50000}"/>
    <cellStyle name="Porcentaje 2 10 5" xfId="46518" xr:uid="{00000000-0005-0000-0000-0000C5B50000}"/>
    <cellStyle name="Porcentaje 2 10 5 2" xfId="46519" xr:uid="{00000000-0005-0000-0000-0000C6B50000}"/>
    <cellStyle name="Porcentaje 2 10 6" xfId="46520" xr:uid="{00000000-0005-0000-0000-0000C7B50000}"/>
    <cellStyle name="Porcentaje 2 11" xfId="46521" xr:uid="{00000000-0005-0000-0000-0000C8B50000}"/>
    <cellStyle name="Porcentaje 2 11 2" xfId="46522" xr:uid="{00000000-0005-0000-0000-0000C9B50000}"/>
    <cellStyle name="Porcentaje 2 11 2 2" xfId="46523" xr:uid="{00000000-0005-0000-0000-0000CAB50000}"/>
    <cellStyle name="Porcentaje 2 11 2 2 2" xfId="46524" xr:uid="{00000000-0005-0000-0000-0000CBB50000}"/>
    <cellStyle name="Porcentaje 2 11 2 3" xfId="46525" xr:uid="{00000000-0005-0000-0000-0000CCB50000}"/>
    <cellStyle name="Porcentaje 2 11 2 4" xfId="46526" xr:uid="{00000000-0005-0000-0000-0000CDB50000}"/>
    <cellStyle name="Porcentaje 2 11 2 5" xfId="46527" xr:uid="{00000000-0005-0000-0000-0000CEB50000}"/>
    <cellStyle name="Porcentaje 2 11 2 6" xfId="46528" xr:uid="{00000000-0005-0000-0000-0000CFB50000}"/>
    <cellStyle name="Porcentaje 2 11 3" xfId="46529" xr:uid="{00000000-0005-0000-0000-0000D0B50000}"/>
    <cellStyle name="Porcentaje 2 11 3 2" xfId="46530" xr:uid="{00000000-0005-0000-0000-0000D1B50000}"/>
    <cellStyle name="Porcentaje 2 11 4" xfId="46531" xr:uid="{00000000-0005-0000-0000-0000D2B50000}"/>
    <cellStyle name="Porcentaje 2 11 4 2" xfId="46532" xr:uid="{00000000-0005-0000-0000-0000D3B50000}"/>
    <cellStyle name="Porcentaje 2 11 5" xfId="46533" xr:uid="{00000000-0005-0000-0000-0000D4B50000}"/>
    <cellStyle name="Porcentaje 2 12" xfId="46534" xr:uid="{00000000-0005-0000-0000-0000D5B50000}"/>
    <cellStyle name="Porcentaje 2 12 2" xfId="46535" xr:uid="{00000000-0005-0000-0000-0000D6B50000}"/>
    <cellStyle name="Porcentaje 2 12 2 2" xfId="46536" xr:uid="{00000000-0005-0000-0000-0000D7B50000}"/>
    <cellStyle name="Porcentaje 2 12 2 2 2" xfId="46537" xr:uid="{00000000-0005-0000-0000-0000D8B50000}"/>
    <cellStyle name="Porcentaje 2 12 2 3" xfId="46538" xr:uid="{00000000-0005-0000-0000-0000D9B50000}"/>
    <cellStyle name="Porcentaje 2 12 2 4" xfId="46539" xr:uid="{00000000-0005-0000-0000-0000DAB50000}"/>
    <cellStyle name="Porcentaje 2 12 2 5" xfId="46540" xr:uid="{00000000-0005-0000-0000-0000DBB50000}"/>
    <cellStyle name="Porcentaje 2 12 2 6" xfId="46541" xr:uid="{00000000-0005-0000-0000-0000DCB50000}"/>
    <cellStyle name="Porcentaje 2 12 3" xfId="46542" xr:uid="{00000000-0005-0000-0000-0000DDB50000}"/>
    <cellStyle name="Porcentaje 2 12 3 2" xfId="46543" xr:uid="{00000000-0005-0000-0000-0000DEB50000}"/>
    <cellStyle name="Porcentaje 2 12 4" xfId="46544" xr:uid="{00000000-0005-0000-0000-0000DFB50000}"/>
    <cellStyle name="Porcentaje 2 12 4 2" xfId="46545" xr:uid="{00000000-0005-0000-0000-0000E0B50000}"/>
    <cellStyle name="Porcentaje 2 12 5" xfId="46546" xr:uid="{00000000-0005-0000-0000-0000E1B50000}"/>
    <cellStyle name="Porcentaje 2 13" xfId="46547" xr:uid="{00000000-0005-0000-0000-0000E2B50000}"/>
    <cellStyle name="Porcentaje 2 13 2" xfId="46548" xr:uid="{00000000-0005-0000-0000-0000E3B50000}"/>
    <cellStyle name="Porcentaje 2 13 2 2" xfId="46549" xr:uid="{00000000-0005-0000-0000-0000E4B50000}"/>
    <cellStyle name="Porcentaje 2 13 2 2 2" xfId="46550" xr:uid="{00000000-0005-0000-0000-0000E5B50000}"/>
    <cellStyle name="Porcentaje 2 13 2 3" xfId="46551" xr:uid="{00000000-0005-0000-0000-0000E6B50000}"/>
    <cellStyle name="Porcentaje 2 13 2 4" xfId="46552" xr:uid="{00000000-0005-0000-0000-0000E7B50000}"/>
    <cellStyle name="Porcentaje 2 13 2 5" xfId="46553" xr:uid="{00000000-0005-0000-0000-0000E8B50000}"/>
    <cellStyle name="Porcentaje 2 13 2 6" xfId="46554" xr:uid="{00000000-0005-0000-0000-0000E9B50000}"/>
    <cellStyle name="Porcentaje 2 13 3" xfId="46555" xr:uid="{00000000-0005-0000-0000-0000EAB50000}"/>
    <cellStyle name="Porcentaje 2 13 3 2" xfId="46556" xr:uid="{00000000-0005-0000-0000-0000EBB50000}"/>
    <cellStyle name="Porcentaje 2 13 4" xfId="46557" xr:uid="{00000000-0005-0000-0000-0000ECB50000}"/>
    <cellStyle name="Porcentaje 2 13 4 2" xfId="46558" xr:uid="{00000000-0005-0000-0000-0000EDB50000}"/>
    <cellStyle name="Porcentaje 2 13 5" xfId="46559" xr:uid="{00000000-0005-0000-0000-0000EEB50000}"/>
    <cellStyle name="Porcentaje 2 14" xfId="46560" xr:uid="{00000000-0005-0000-0000-0000EFB50000}"/>
    <cellStyle name="Porcentaje 2 14 2" xfId="46561" xr:uid="{00000000-0005-0000-0000-0000F0B50000}"/>
    <cellStyle name="Porcentaje 2 14 2 2" xfId="46562" xr:uid="{00000000-0005-0000-0000-0000F1B50000}"/>
    <cellStyle name="Porcentaje 2 14 2 2 2" xfId="46563" xr:uid="{00000000-0005-0000-0000-0000F2B50000}"/>
    <cellStyle name="Porcentaje 2 14 2 3" xfId="46564" xr:uid="{00000000-0005-0000-0000-0000F3B50000}"/>
    <cellStyle name="Porcentaje 2 14 2 4" xfId="46565" xr:uid="{00000000-0005-0000-0000-0000F4B50000}"/>
    <cellStyle name="Porcentaje 2 14 2 5" xfId="46566" xr:uid="{00000000-0005-0000-0000-0000F5B50000}"/>
    <cellStyle name="Porcentaje 2 14 2 6" xfId="46567" xr:uid="{00000000-0005-0000-0000-0000F6B50000}"/>
    <cellStyle name="Porcentaje 2 14 3" xfId="46568" xr:uid="{00000000-0005-0000-0000-0000F7B50000}"/>
    <cellStyle name="Porcentaje 2 14 3 2" xfId="46569" xr:uid="{00000000-0005-0000-0000-0000F8B50000}"/>
    <cellStyle name="Porcentaje 2 14 4" xfId="46570" xr:uid="{00000000-0005-0000-0000-0000F9B50000}"/>
    <cellStyle name="Porcentaje 2 14 4 2" xfId="46571" xr:uid="{00000000-0005-0000-0000-0000FAB50000}"/>
    <cellStyle name="Porcentaje 2 14 5" xfId="46572" xr:uid="{00000000-0005-0000-0000-0000FBB50000}"/>
    <cellStyle name="Porcentaje 2 15" xfId="46573" xr:uid="{00000000-0005-0000-0000-0000FCB50000}"/>
    <cellStyle name="Porcentaje 2 15 2" xfId="46574" xr:uid="{00000000-0005-0000-0000-0000FDB50000}"/>
    <cellStyle name="Porcentaje 2 15 2 2" xfId="46575" xr:uid="{00000000-0005-0000-0000-0000FEB50000}"/>
    <cellStyle name="Porcentaje 2 15 2 2 2" xfId="46576" xr:uid="{00000000-0005-0000-0000-0000FFB50000}"/>
    <cellStyle name="Porcentaje 2 15 2 3" xfId="46577" xr:uid="{00000000-0005-0000-0000-000000B60000}"/>
    <cellStyle name="Porcentaje 2 15 2 4" xfId="46578" xr:uid="{00000000-0005-0000-0000-000001B60000}"/>
    <cellStyle name="Porcentaje 2 15 2 5" xfId="46579" xr:uid="{00000000-0005-0000-0000-000002B60000}"/>
    <cellStyle name="Porcentaje 2 15 2 6" xfId="46580" xr:uid="{00000000-0005-0000-0000-000003B60000}"/>
    <cellStyle name="Porcentaje 2 15 3" xfId="46581" xr:uid="{00000000-0005-0000-0000-000004B60000}"/>
    <cellStyle name="Porcentaje 2 15 3 2" xfId="46582" xr:uid="{00000000-0005-0000-0000-000005B60000}"/>
    <cellStyle name="Porcentaje 2 15 4" xfId="46583" xr:uid="{00000000-0005-0000-0000-000006B60000}"/>
    <cellStyle name="Porcentaje 2 15 4 2" xfId="46584" xr:uid="{00000000-0005-0000-0000-000007B60000}"/>
    <cellStyle name="Porcentaje 2 15 5" xfId="46585" xr:uid="{00000000-0005-0000-0000-000008B60000}"/>
    <cellStyle name="Porcentaje 2 16" xfId="46586" xr:uid="{00000000-0005-0000-0000-000009B60000}"/>
    <cellStyle name="Porcentaje 2 16 2" xfId="46587" xr:uid="{00000000-0005-0000-0000-00000AB60000}"/>
    <cellStyle name="Porcentaje 2 16 2 2" xfId="46588" xr:uid="{00000000-0005-0000-0000-00000BB60000}"/>
    <cellStyle name="Porcentaje 2 16 2 2 2" xfId="46589" xr:uid="{00000000-0005-0000-0000-00000CB60000}"/>
    <cellStyle name="Porcentaje 2 16 2 3" xfId="46590" xr:uid="{00000000-0005-0000-0000-00000DB60000}"/>
    <cellStyle name="Porcentaje 2 16 2 4" xfId="46591" xr:uid="{00000000-0005-0000-0000-00000EB60000}"/>
    <cellStyle name="Porcentaje 2 16 2 5" xfId="46592" xr:uid="{00000000-0005-0000-0000-00000FB60000}"/>
    <cellStyle name="Porcentaje 2 16 2 6" xfId="46593" xr:uid="{00000000-0005-0000-0000-000010B60000}"/>
    <cellStyle name="Porcentaje 2 16 3" xfId="46594" xr:uid="{00000000-0005-0000-0000-000011B60000}"/>
    <cellStyle name="Porcentaje 2 16 3 2" xfId="46595" xr:uid="{00000000-0005-0000-0000-000012B60000}"/>
    <cellStyle name="Porcentaje 2 16 4" xfId="46596" xr:uid="{00000000-0005-0000-0000-000013B60000}"/>
    <cellStyle name="Porcentaje 2 16 4 2" xfId="46597" xr:uid="{00000000-0005-0000-0000-000014B60000}"/>
    <cellStyle name="Porcentaje 2 16 5" xfId="46598" xr:uid="{00000000-0005-0000-0000-000015B60000}"/>
    <cellStyle name="Porcentaje 2 17" xfId="46599" xr:uid="{00000000-0005-0000-0000-000016B60000}"/>
    <cellStyle name="Porcentaje 2 17 2" xfId="46600" xr:uid="{00000000-0005-0000-0000-000017B60000}"/>
    <cellStyle name="Porcentaje 2 17 2 2" xfId="46601" xr:uid="{00000000-0005-0000-0000-000018B60000}"/>
    <cellStyle name="Porcentaje 2 17 2 2 2" xfId="46602" xr:uid="{00000000-0005-0000-0000-000019B60000}"/>
    <cellStyle name="Porcentaje 2 17 2 3" xfId="46603" xr:uid="{00000000-0005-0000-0000-00001AB60000}"/>
    <cellStyle name="Porcentaje 2 17 2 4" xfId="46604" xr:uid="{00000000-0005-0000-0000-00001BB60000}"/>
    <cellStyle name="Porcentaje 2 17 2 5" xfId="46605" xr:uid="{00000000-0005-0000-0000-00001CB60000}"/>
    <cellStyle name="Porcentaje 2 17 2 6" xfId="46606" xr:uid="{00000000-0005-0000-0000-00001DB60000}"/>
    <cellStyle name="Porcentaje 2 17 3" xfId="46607" xr:uid="{00000000-0005-0000-0000-00001EB60000}"/>
    <cellStyle name="Porcentaje 2 17 3 2" xfId="46608" xr:uid="{00000000-0005-0000-0000-00001FB60000}"/>
    <cellStyle name="Porcentaje 2 17 4" xfId="46609" xr:uid="{00000000-0005-0000-0000-000020B60000}"/>
    <cellStyle name="Porcentaje 2 17 4 2" xfId="46610" xr:uid="{00000000-0005-0000-0000-000021B60000}"/>
    <cellStyle name="Porcentaje 2 17 5" xfId="46611" xr:uid="{00000000-0005-0000-0000-000022B60000}"/>
    <cellStyle name="Porcentaje 2 18" xfId="46612" xr:uid="{00000000-0005-0000-0000-000023B60000}"/>
    <cellStyle name="Porcentaje 2 18 2" xfId="46613" xr:uid="{00000000-0005-0000-0000-000024B60000}"/>
    <cellStyle name="Porcentaje 2 18 2 2" xfId="46614" xr:uid="{00000000-0005-0000-0000-000025B60000}"/>
    <cellStyle name="Porcentaje 2 18 2 2 2" xfId="46615" xr:uid="{00000000-0005-0000-0000-000026B60000}"/>
    <cellStyle name="Porcentaje 2 18 2 3" xfId="46616" xr:uid="{00000000-0005-0000-0000-000027B60000}"/>
    <cellStyle name="Porcentaje 2 18 2 4" xfId="46617" xr:uid="{00000000-0005-0000-0000-000028B60000}"/>
    <cellStyle name="Porcentaje 2 18 2 5" xfId="46618" xr:uid="{00000000-0005-0000-0000-000029B60000}"/>
    <cellStyle name="Porcentaje 2 18 2 6" xfId="46619" xr:uid="{00000000-0005-0000-0000-00002AB60000}"/>
    <cellStyle name="Porcentaje 2 18 3" xfId="46620" xr:uid="{00000000-0005-0000-0000-00002BB60000}"/>
    <cellStyle name="Porcentaje 2 18 3 2" xfId="46621" xr:uid="{00000000-0005-0000-0000-00002CB60000}"/>
    <cellStyle name="Porcentaje 2 18 4" xfId="46622" xr:uid="{00000000-0005-0000-0000-00002DB60000}"/>
    <cellStyle name="Porcentaje 2 18 4 2" xfId="46623" xr:uid="{00000000-0005-0000-0000-00002EB60000}"/>
    <cellStyle name="Porcentaje 2 18 5" xfId="46624" xr:uid="{00000000-0005-0000-0000-00002FB60000}"/>
    <cellStyle name="Porcentaje 2 19" xfId="46625" xr:uid="{00000000-0005-0000-0000-000030B60000}"/>
    <cellStyle name="Porcentaje 2 19 2" xfId="46626" xr:uid="{00000000-0005-0000-0000-000031B60000}"/>
    <cellStyle name="Porcentaje 2 19 2 2" xfId="46627" xr:uid="{00000000-0005-0000-0000-000032B60000}"/>
    <cellStyle name="Porcentaje 2 19 2 2 2" xfId="46628" xr:uid="{00000000-0005-0000-0000-000033B60000}"/>
    <cellStyle name="Porcentaje 2 19 2 3" xfId="46629" xr:uid="{00000000-0005-0000-0000-000034B60000}"/>
    <cellStyle name="Porcentaje 2 19 2 4" xfId="46630" xr:uid="{00000000-0005-0000-0000-000035B60000}"/>
    <cellStyle name="Porcentaje 2 19 2 5" xfId="46631" xr:uid="{00000000-0005-0000-0000-000036B60000}"/>
    <cellStyle name="Porcentaje 2 19 2 6" xfId="46632" xr:uid="{00000000-0005-0000-0000-000037B60000}"/>
    <cellStyle name="Porcentaje 2 19 3" xfId="46633" xr:uid="{00000000-0005-0000-0000-000038B60000}"/>
    <cellStyle name="Porcentaje 2 19 3 2" xfId="46634" xr:uid="{00000000-0005-0000-0000-000039B60000}"/>
    <cellStyle name="Porcentaje 2 19 4" xfId="46635" xr:uid="{00000000-0005-0000-0000-00003AB60000}"/>
    <cellStyle name="Porcentaje 2 19 4 2" xfId="46636" xr:uid="{00000000-0005-0000-0000-00003BB60000}"/>
    <cellStyle name="Porcentaje 2 19 5" xfId="46637" xr:uid="{00000000-0005-0000-0000-00003CB60000}"/>
    <cellStyle name="Porcentaje 2 2" xfId="46638" xr:uid="{00000000-0005-0000-0000-00003DB60000}"/>
    <cellStyle name="Porcentaje 2 2 10" xfId="46639" xr:uid="{00000000-0005-0000-0000-00003EB60000}"/>
    <cellStyle name="Porcentaje 2 2 10 2" xfId="46640" xr:uid="{00000000-0005-0000-0000-00003FB60000}"/>
    <cellStyle name="Porcentaje 2 2 10 2 2" xfId="46641" xr:uid="{00000000-0005-0000-0000-000040B60000}"/>
    <cellStyle name="Porcentaje 2 2 10 2 2 2" xfId="46642" xr:uid="{00000000-0005-0000-0000-000041B60000}"/>
    <cellStyle name="Porcentaje 2 2 10 2 3" xfId="46643" xr:uid="{00000000-0005-0000-0000-000042B60000}"/>
    <cellStyle name="Porcentaje 2 2 10 2 4" xfId="46644" xr:uid="{00000000-0005-0000-0000-000043B60000}"/>
    <cellStyle name="Porcentaje 2 2 10 2 5" xfId="46645" xr:uid="{00000000-0005-0000-0000-000044B60000}"/>
    <cellStyle name="Porcentaje 2 2 10 2 6" xfId="46646" xr:uid="{00000000-0005-0000-0000-000045B60000}"/>
    <cellStyle name="Porcentaje 2 2 10 3" xfId="46647" xr:uid="{00000000-0005-0000-0000-000046B60000}"/>
    <cellStyle name="Porcentaje 2 2 10 3 2" xfId="46648" xr:uid="{00000000-0005-0000-0000-000047B60000}"/>
    <cellStyle name="Porcentaje 2 2 10 4" xfId="46649" xr:uid="{00000000-0005-0000-0000-000048B60000}"/>
    <cellStyle name="Porcentaje 2 2 10 4 2" xfId="46650" xr:uid="{00000000-0005-0000-0000-000049B60000}"/>
    <cellStyle name="Porcentaje 2 2 10 4 3" xfId="46651" xr:uid="{00000000-0005-0000-0000-00004AB60000}"/>
    <cellStyle name="Porcentaje 2 2 10 4 4" xfId="46652" xr:uid="{00000000-0005-0000-0000-00004BB60000}"/>
    <cellStyle name="Porcentaje 2 2 10 5" xfId="46653" xr:uid="{00000000-0005-0000-0000-00004CB60000}"/>
    <cellStyle name="Porcentaje 2 2 10 5 2" xfId="46654" xr:uid="{00000000-0005-0000-0000-00004DB60000}"/>
    <cellStyle name="Porcentaje 2 2 11" xfId="46655" xr:uid="{00000000-0005-0000-0000-00004EB60000}"/>
    <cellStyle name="Porcentaje 2 2 11 2" xfId="46656" xr:uid="{00000000-0005-0000-0000-00004FB60000}"/>
    <cellStyle name="Porcentaje 2 2 11 2 2" xfId="46657" xr:uid="{00000000-0005-0000-0000-000050B60000}"/>
    <cellStyle name="Porcentaje 2 2 11 2 2 2" xfId="46658" xr:uid="{00000000-0005-0000-0000-000051B60000}"/>
    <cellStyle name="Porcentaje 2 2 11 2 3" xfId="46659" xr:uid="{00000000-0005-0000-0000-000052B60000}"/>
    <cellStyle name="Porcentaje 2 2 11 2 4" xfId="46660" xr:uid="{00000000-0005-0000-0000-000053B60000}"/>
    <cellStyle name="Porcentaje 2 2 11 2 5" xfId="46661" xr:uid="{00000000-0005-0000-0000-000054B60000}"/>
    <cellStyle name="Porcentaje 2 2 11 2 6" xfId="46662" xr:uid="{00000000-0005-0000-0000-000055B60000}"/>
    <cellStyle name="Porcentaje 2 2 11 3" xfId="46663" xr:uid="{00000000-0005-0000-0000-000056B60000}"/>
    <cellStyle name="Porcentaje 2 2 11 3 2" xfId="46664" xr:uid="{00000000-0005-0000-0000-000057B60000}"/>
    <cellStyle name="Porcentaje 2 2 11 4" xfId="46665" xr:uid="{00000000-0005-0000-0000-000058B60000}"/>
    <cellStyle name="Porcentaje 2 2 11 4 2" xfId="46666" xr:uid="{00000000-0005-0000-0000-000059B60000}"/>
    <cellStyle name="Porcentaje 2 2 11 5" xfId="46667" xr:uid="{00000000-0005-0000-0000-00005AB60000}"/>
    <cellStyle name="Porcentaje 2 2 12" xfId="46668" xr:uid="{00000000-0005-0000-0000-00005BB60000}"/>
    <cellStyle name="Porcentaje 2 2 12 2" xfId="46669" xr:uid="{00000000-0005-0000-0000-00005CB60000}"/>
    <cellStyle name="Porcentaje 2 2 12 2 2" xfId="46670" xr:uid="{00000000-0005-0000-0000-00005DB60000}"/>
    <cellStyle name="Porcentaje 2 2 12 2 2 2" xfId="46671" xr:uid="{00000000-0005-0000-0000-00005EB60000}"/>
    <cellStyle name="Porcentaje 2 2 12 2 3" xfId="46672" xr:uid="{00000000-0005-0000-0000-00005FB60000}"/>
    <cellStyle name="Porcentaje 2 2 12 2 4" xfId="46673" xr:uid="{00000000-0005-0000-0000-000060B60000}"/>
    <cellStyle name="Porcentaje 2 2 12 2 5" xfId="46674" xr:uid="{00000000-0005-0000-0000-000061B60000}"/>
    <cellStyle name="Porcentaje 2 2 12 2 6" xfId="46675" xr:uid="{00000000-0005-0000-0000-000062B60000}"/>
    <cellStyle name="Porcentaje 2 2 12 3" xfId="46676" xr:uid="{00000000-0005-0000-0000-000063B60000}"/>
    <cellStyle name="Porcentaje 2 2 12 3 2" xfId="46677" xr:uid="{00000000-0005-0000-0000-000064B60000}"/>
    <cellStyle name="Porcentaje 2 2 12 4" xfId="46678" xr:uid="{00000000-0005-0000-0000-000065B60000}"/>
    <cellStyle name="Porcentaje 2 2 12 4 2" xfId="46679" xr:uid="{00000000-0005-0000-0000-000066B60000}"/>
    <cellStyle name="Porcentaje 2 2 12 5" xfId="46680" xr:uid="{00000000-0005-0000-0000-000067B60000}"/>
    <cellStyle name="Porcentaje 2 2 13" xfId="46681" xr:uid="{00000000-0005-0000-0000-000068B60000}"/>
    <cellStyle name="Porcentaje 2 2 13 2" xfId="46682" xr:uid="{00000000-0005-0000-0000-000069B60000}"/>
    <cellStyle name="Porcentaje 2 2 13 2 2" xfId="46683" xr:uid="{00000000-0005-0000-0000-00006AB60000}"/>
    <cellStyle name="Porcentaje 2 2 13 2 2 2" xfId="46684" xr:uid="{00000000-0005-0000-0000-00006BB60000}"/>
    <cellStyle name="Porcentaje 2 2 13 2 3" xfId="46685" xr:uid="{00000000-0005-0000-0000-00006CB60000}"/>
    <cellStyle name="Porcentaje 2 2 13 2 4" xfId="46686" xr:uid="{00000000-0005-0000-0000-00006DB60000}"/>
    <cellStyle name="Porcentaje 2 2 13 2 5" xfId="46687" xr:uid="{00000000-0005-0000-0000-00006EB60000}"/>
    <cellStyle name="Porcentaje 2 2 13 2 6" xfId="46688" xr:uid="{00000000-0005-0000-0000-00006FB60000}"/>
    <cellStyle name="Porcentaje 2 2 13 3" xfId="46689" xr:uid="{00000000-0005-0000-0000-000070B60000}"/>
    <cellStyle name="Porcentaje 2 2 13 3 2" xfId="46690" xr:uid="{00000000-0005-0000-0000-000071B60000}"/>
    <cellStyle name="Porcentaje 2 2 13 4" xfId="46691" xr:uid="{00000000-0005-0000-0000-000072B60000}"/>
    <cellStyle name="Porcentaje 2 2 13 4 2" xfId="46692" xr:uid="{00000000-0005-0000-0000-000073B60000}"/>
    <cellStyle name="Porcentaje 2 2 13 5" xfId="46693" xr:uid="{00000000-0005-0000-0000-000074B60000}"/>
    <cellStyle name="Porcentaje 2 2 14" xfId="46694" xr:uid="{00000000-0005-0000-0000-000075B60000}"/>
    <cellStyle name="Porcentaje 2 2 14 2" xfId="46695" xr:uid="{00000000-0005-0000-0000-000076B60000}"/>
    <cellStyle name="Porcentaje 2 2 14 2 2" xfId="46696" xr:uid="{00000000-0005-0000-0000-000077B60000}"/>
    <cellStyle name="Porcentaje 2 2 14 2 2 2" xfId="46697" xr:uid="{00000000-0005-0000-0000-000078B60000}"/>
    <cellStyle name="Porcentaje 2 2 14 2 3" xfId="46698" xr:uid="{00000000-0005-0000-0000-000079B60000}"/>
    <cellStyle name="Porcentaje 2 2 14 2 4" xfId="46699" xr:uid="{00000000-0005-0000-0000-00007AB60000}"/>
    <cellStyle name="Porcentaje 2 2 14 2 5" xfId="46700" xr:uid="{00000000-0005-0000-0000-00007BB60000}"/>
    <cellStyle name="Porcentaje 2 2 14 2 6" xfId="46701" xr:uid="{00000000-0005-0000-0000-00007CB60000}"/>
    <cellStyle name="Porcentaje 2 2 14 3" xfId="46702" xr:uid="{00000000-0005-0000-0000-00007DB60000}"/>
    <cellStyle name="Porcentaje 2 2 14 3 2" xfId="46703" xr:uid="{00000000-0005-0000-0000-00007EB60000}"/>
    <cellStyle name="Porcentaje 2 2 14 4" xfId="46704" xr:uid="{00000000-0005-0000-0000-00007FB60000}"/>
    <cellStyle name="Porcentaje 2 2 14 4 2" xfId="46705" xr:uid="{00000000-0005-0000-0000-000080B60000}"/>
    <cellStyle name="Porcentaje 2 2 14 5" xfId="46706" xr:uid="{00000000-0005-0000-0000-000081B60000}"/>
    <cellStyle name="Porcentaje 2 2 15" xfId="46707" xr:uid="{00000000-0005-0000-0000-000082B60000}"/>
    <cellStyle name="Porcentaje 2 2 15 2" xfId="46708" xr:uid="{00000000-0005-0000-0000-000083B60000}"/>
    <cellStyle name="Porcentaje 2 2 15 2 2" xfId="46709" xr:uid="{00000000-0005-0000-0000-000084B60000}"/>
    <cellStyle name="Porcentaje 2 2 15 2 2 2" xfId="46710" xr:uid="{00000000-0005-0000-0000-000085B60000}"/>
    <cellStyle name="Porcentaje 2 2 15 2 3" xfId="46711" xr:uid="{00000000-0005-0000-0000-000086B60000}"/>
    <cellStyle name="Porcentaje 2 2 15 2 4" xfId="46712" xr:uid="{00000000-0005-0000-0000-000087B60000}"/>
    <cellStyle name="Porcentaje 2 2 15 2 5" xfId="46713" xr:uid="{00000000-0005-0000-0000-000088B60000}"/>
    <cellStyle name="Porcentaje 2 2 15 2 6" xfId="46714" xr:uid="{00000000-0005-0000-0000-000089B60000}"/>
    <cellStyle name="Porcentaje 2 2 15 3" xfId="46715" xr:uid="{00000000-0005-0000-0000-00008AB60000}"/>
    <cellStyle name="Porcentaje 2 2 15 3 2" xfId="46716" xr:uid="{00000000-0005-0000-0000-00008BB60000}"/>
    <cellStyle name="Porcentaje 2 2 15 4" xfId="46717" xr:uid="{00000000-0005-0000-0000-00008CB60000}"/>
    <cellStyle name="Porcentaje 2 2 15 4 2" xfId="46718" xr:uid="{00000000-0005-0000-0000-00008DB60000}"/>
    <cellStyle name="Porcentaje 2 2 15 5" xfId="46719" xr:uid="{00000000-0005-0000-0000-00008EB60000}"/>
    <cellStyle name="Porcentaje 2 2 16" xfId="46720" xr:uid="{00000000-0005-0000-0000-00008FB60000}"/>
    <cellStyle name="Porcentaje 2 2 16 2" xfId="46721" xr:uid="{00000000-0005-0000-0000-000090B60000}"/>
    <cellStyle name="Porcentaje 2 2 16 2 2" xfId="46722" xr:uid="{00000000-0005-0000-0000-000091B60000}"/>
    <cellStyle name="Porcentaje 2 2 16 2 2 2" xfId="46723" xr:uid="{00000000-0005-0000-0000-000092B60000}"/>
    <cellStyle name="Porcentaje 2 2 16 2 3" xfId="46724" xr:uid="{00000000-0005-0000-0000-000093B60000}"/>
    <cellStyle name="Porcentaje 2 2 16 2 4" xfId="46725" xr:uid="{00000000-0005-0000-0000-000094B60000}"/>
    <cellStyle name="Porcentaje 2 2 16 2 5" xfId="46726" xr:uid="{00000000-0005-0000-0000-000095B60000}"/>
    <cellStyle name="Porcentaje 2 2 16 2 6" xfId="46727" xr:uid="{00000000-0005-0000-0000-000096B60000}"/>
    <cellStyle name="Porcentaje 2 2 16 3" xfId="46728" xr:uid="{00000000-0005-0000-0000-000097B60000}"/>
    <cellStyle name="Porcentaje 2 2 16 3 2" xfId="46729" xr:uid="{00000000-0005-0000-0000-000098B60000}"/>
    <cellStyle name="Porcentaje 2 2 16 4" xfId="46730" xr:uid="{00000000-0005-0000-0000-000099B60000}"/>
    <cellStyle name="Porcentaje 2 2 16 4 2" xfId="46731" xr:uid="{00000000-0005-0000-0000-00009AB60000}"/>
    <cellStyle name="Porcentaje 2 2 16 5" xfId="46732" xr:uid="{00000000-0005-0000-0000-00009BB60000}"/>
    <cellStyle name="Porcentaje 2 2 17" xfId="46733" xr:uid="{00000000-0005-0000-0000-00009CB60000}"/>
    <cellStyle name="Porcentaje 2 2 17 2" xfId="46734" xr:uid="{00000000-0005-0000-0000-00009DB60000}"/>
    <cellStyle name="Porcentaje 2 2 17 2 2" xfId="46735" xr:uid="{00000000-0005-0000-0000-00009EB60000}"/>
    <cellStyle name="Porcentaje 2 2 17 2 2 2" xfId="46736" xr:uid="{00000000-0005-0000-0000-00009FB60000}"/>
    <cellStyle name="Porcentaje 2 2 17 2 3" xfId="46737" xr:uid="{00000000-0005-0000-0000-0000A0B60000}"/>
    <cellStyle name="Porcentaje 2 2 17 2 4" xfId="46738" xr:uid="{00000000-0005-0000-0000-0000A1B60000}"/>
    <cellStyle name="Porcentaje 2 2 17 2 5" xfId="46739" xr:uid="{00000000-0005-0000-0000-0000A2B60000}"/>
    <cellStyle name="Porcentaje 2 2 17 2 6" xfId="46740" xr:uid="{00000000-0005-0000-0000-0000A3B60000}"/>
    <cellStyle name="Porcentaje 2 2 17 3" xfId="46741" xr:uid="{00000000-0005-0000-0000-0000A4B60000}"/>
    <cellStyle name="Porcentaje 2 2 17 3 2" xfId="46742" xr:uid="{00000000-0005-0000-0000-0000A5B60000}"/>
    <cellStyle name="Porcentaje 2 2 17 4" xfId="46743" xr:uid="{00000000-0005-0000-0000-0000A6B60000}"/>
    <cellStyle name="Porcentaje 2 2 17 4 2" xfId="46744" xr:uid="{00000000-0005-0000-0000-0000A7B60000}"/>
    <cellStyle name="Porcentaje 2 2 17 5" xfId="46745" xr:uid="{00000000-0005-0000-0000-0000A8B60000}"/>
    <cellStyle name="Porcentaje 2 2 18" xfId="46746" xr:uid="{00000000-0005-0000-0000-0000A9B60000}"/>
    <cellStyle name="Porcentaje 2 2 18 2" xfId="46747" xr:uid="{00000000-0005-0000-0000-0000AAB60000}"/>
    <cellStyle name="Porcentaje 2 2 18 2 2" xfId="46748" xr:uid="{00000000-0005-0000-0000-0000ABB60000}"/>
    <cellStyle name="Porcentaje 2 2 18 2 2 2" xfId="46749" xr:uid="{00000000-0005-0000-0000-0000ACB60000}"/>
    <cellStyle name="Porcentaje 2 2 18 2 3" xfId="46750" xr:uid="{00000000-0005-0000-0000-0000ADB60000}"/>
    <cellStyle name="Porcentaje 2 2 18 2 4" xfId="46751" xr:uid="{00000000-0005-0000-0000-0000AEB60000}"/>
    <cellStyle name="Porcentaje 2 2 18 2 5" xfId="46752" xr:uid="{00000000-0005-0000-0000-0000AFB60000}"/>
    <cellStyle name="Porcentaje 2 2 18 2 6" xfId="46753" xr:uid="{00000000-0005-0000-0000-0000B0B60000}"/>
    <cellStyle name="Porcentaje 2 2 18 3" xfId="46754" xr:uid="{00000000-0005-0000-0000-0000B1B60000}"/>
    <cellStyle name="Porcentaje 2 2 18 3 2" xfId="46755" xr:uid="{00000000-0005-0000-0000-0000B2B60000}"/>
    <cellStyle name="Porcentaje 2 2 18 4" xfId="46756" xr:uid="{00000000-0005-0000-0000-0000B3B60000}"/>
    <cellStyle name="Porcentaje 2 2 18 4 2" xfId="46757" xr:uid="{00000000-0005-0000-0000-0000B4B60000}"/>
    <cellStyle name="Porcentaje 2 2 18 5" xfId="46758" xr:uid="{00000000-0005-0000-0000-0000B5B60000}"/>
    <cellStyle name="Porcentaje 2 2 19" xfId="46759" xr:uid="{00000000-0005-0000-0000-0000B6B60000}"/>
    <cellStyle name="Porcentaje 2 2 19 2" xfId="46760" xr:uid="{00000000-0005-0000-0000-0000B7B60000}"/>
    <cellStyle name="Porcentaje 2 2 19 2 2" xfId="46761" xr:uid="{00000000-0005-0000-0000-0000B8B60000}"/>
    <cellStyle name="Porcentaje 2 2 19 2 2 2" xfId="46762" xr:uid="{00000000-0005-0000-0000-0000B9B60000}"/>
    <cellStyle name="Porcentaje 2 2 19 2 3" xfId="46763" xr:uid="{00000000-0005-0000-0000-0000BAB60000}"/>
    <cellStyle name="Porcentaje 2 2 19 2 4" xfId="46764" xr:uid="{00000000-0005-0000-0000-0000BBB60000}"/>
    <cellStyle name="Porcentaje 2 2 19 2 5" xfId="46765" xr:uid="{00000000-0005-0000-0000-0000BCB60000}"/>
    <cellStyle name="Porcentaje 2 2 19 2 6" xfId="46766" xr:uid="{00000000-0005-0000-0000-0000BDB60000}"/>
    <cellStyle name="Porcentaje 2 2 19 3" xfId="46767" xr:uid="{00000000-0005-0000-0000-0000BEB60000}"/>
    <cellStyle name="Porcentaje 2 2 19 3 2" xfId="46768" xr:uid="{00000000-0005-0000-0000-0000BFB60000}"/>
    <cellStyle name="Porcentaje 2 2 19 4" xfId="46769" xr:uid="{00000000-0005-0000-0000-0000C0B60000}"/>
    <cellStyle name="Porcentaje 2 2 19 4 2" xfId="46770" xr:uid="{00000000-0005-0000-0000-0000C1B60000}"/>
    <cellStyle name="Porcentaje 2 2 19 5" xfId="46771" xr:uid="{00000000-0005-0000-0000-0000C2B60000}"/>
    <cellStyle name="Porcentaje 2 2 2" xfId="46772" xr:uid="{00000000-0005-0000-0000-0000C3B60000}"/>
    <cellStyle name="Porcentaje 2 2 2 10" xfId="46773" xr:uid="{00000000-0005-0000-0000-0000C4B60000}"/>
    <cellStyle name="Porcentaje 2 2 2 10 2" xfId="46774" xr:uid="{00000000-0005-0000-0000-0000C5B60000}"/>
    <cellStyle name="Porcentaje 2 2 2 10 2 2" xfId="46775" xr:uid="{00000000-0005-0000-0000-0000C6B60000}"/>
    <cellStyle name="Porcentaje 2 2 2 10 2 2 2" xfId="46776" xr:uid="{00000000-0005-0000-0000-0000C7B60000}"/>
    <cellStyle name="Porcentaje 2 2 2 10 2 3" xfId="46777" xr:uid="{00000000-0005-0000-0000-0000C8B60000}"/>
    <cellStyle name="Porcentaje 2 2 2 10 2 4" xfId="46778" xr:uid="{00000000-0005-0000-0000-0000C9B60000}"/>
    <cellStyle name="Porcentaje 2 2 2 10 2 5" xfId="46779" xr:uid="{00000000-0005-0000-0000-0000CAB60000}"/>
    <cellStyle name="Porcentaje 2 2 2 10 2 6" xfId="46780" xr:uid="{00000000-0005-0000-0000-0000CBB60000}"/>
    <cellStyle name="Porcentaje 2 2 2 10 3" xfId="46781" xr:uid="{00000000-0005-0000-0000-0000CCB60000}"/>
    <cellStyle name="Porcentaje 2 2 2 10 3 2" xfId="46782" xr:uid="{00000000-0005-0000-0000-0000CDB60000}"/>
    <cellStyle name="Porcentaje 2 2 2 10 4" xfId="46783" xr:uid="{00000000-0005-0000-0000-0000CEB60000}"/>
    <cellStyle name="Porcentaje 2 2 2 10 4 2" xfId="46784" xr:uid="{00000000-0005-0000-0000-0000CFB60000}"/>
    <cellStyle name="Porcentaje 2 2 2 10 5" xfId="46785" xr:uid="{00000000-0005-0000-0000-0000D0B60000}"/>
    <cellStyle name="Porcentaje 2 2 2 11" xfId="46786" xr:uid="{00000000-0005-0000-0000-0000D1B60000}"/>
    <cellStyle name="Porcentaje 2 2 2 11 2" xfId="46787" xr:uid="{00000000-0005-0000-0000-0000D2B60000}"/>
    <cellStyle name="Porcentaje 2 2 2 11 2 2" xfId="46788" xr:uid="{00000000-0005-0000-0000-0000D3B60000}"/>
    <cellStyle name="Porcentaje 2 2 2 11 2 2 2" xfId="46789" xr:uid="{00000000-0005-0000-0000-0000D4B60000}"/>
    <cellStyle name="Porcentaje 2 2 2 11 2 3" xfId="46790" xr:uid="{00000000-0005-0000-0000-0000D5B60000}"/>
    <cellStyle name="Porcentaje 2 2 2 11 2 4" xfId="46791" xr:uid="{00000000-0005-0000-0000-0000D6B60000}"/>
    <cellStyle name="Porcentaje 2 2 2 11 2 5" xfId="46792" xr:uid="{00000000-0005-0000-0000-0000D7B60000}"/>
    <cellStyle name="Porcentaje 2 2 2 11 2 6" xfId="46793" xr:uid="{00000000-0005-0000-0000-0000D8B60000}"/>
    <cellStyle name="Porcentaje 2 2 2 11 3" xfId="46794" xr:uid="{00000000-0005-0000-0000-0000D9B60000}"/>
    <cellStyle name="Porcentaje 2 2 2 11 3 2" xfId="46795" xr:uid="{00000000-0005-0000-0000-0000DAB60000}"/>
    <cellStyle name="Porcentaje 2 2 2 11 4" xfId="46796" xr:uid="{00000000-0005-0000-0000-0000DBB60000}"/>
    <cellStyle name="Porcentaje 2 2 2 11 4 2" xfId="46797" xr:uid="{00000000-0005-0000-0000-0000DCB60000}"/>
    <cellStyle name="Porcentaje 2 2 2 11 5" xfId="46798" xr:uid="{00000000-0005-0000-0000-0000DDB60000}"/>
    <cellStyle name="Porcentaje 2 2 2 12" xfId="46799" xr:uid="{00000000-0005-0000-0000-0000DEB60000}"/>
    <cellStyle name="Porcentaje 2 2 2 12 2" xfId="46800" xr:uid="{00000000-0005-0000-0000-0000DFB60000}"/>
    <cellStyle name="Porcentaje 2 2 2 12 2 2" xfId="46801" xr:uid="{00000000-0005-0000-0000-0000E0B60000}"/>
    <cellStyle name="Porcentaje 2 2 2 12 2 2 2" xfId="46802" xr:uid="{00000000-0005-0000-0000-0000E1B60000}"/>
    <cellStyle name="Porcentaje 2 2 2 12 2 3" xfId="46803" xr:uid="{00000000-0005-0000-0000-0000E2B60000}"/>
    <cellStyle name="Porcentaje 2 2 2 12 2 4" xfId="46804" xr:uid="{00000000-0005-0000-0000-0000E3B60000}"/>
    <cellStyle name="Porcentaje 2 2 2 12 2 5" xfId="46805" xr:uid="{00000000-0005-0000-0000-0000E4B60000}"/>
    <cellStyle name="Porcentaje 2 2 2 12 2 6" xfId="46806" xr:uid="{00000000-0005-0000-0000-0000E5B60000}"/>
    <cellStyle name="Porcentaje 2 2 2 12 3" xfId="46807" xr:uid="{00000000-0005-0000-0000-0000E6B60000}"/>
    <cellStyle name="Porcentaje 2 2 2 12 3 2" xfId="46808" xr:uid="{00000000-0005-0000-0000-0000E7B60000}"/>
    <cellStyle name="Porcentaje 2 2 2 12 4" xfId="46809" xr:uid="{00000000-0005-0000-0000-0000E8B60000}"/>
    <cellStyle name="Porcentaje 2 2 2 12 4 2" xfId="46810" xr:uid="{00000000-0005-0000-0000-0000E9B60000}"/>
    <cellStyle name="Porcentaje 2 2 2 12 5" xfId="46811" xr:uid="{00000000-0005-0000-0000-0000EAB60000}"/>
    <cellStyle name="Porcentaje 2 2 2 13" xfId="46812" xr:uid="{00000000-0005-0000-0000-0000EBB60000}"/>
    <cellStyle name="Porcentaje 2 2 2 13 2" xfId="46813" xr:uid="{00000000-0005-0000-0000-0000ECB60000}"/>
    <cellStyle name="Porcentaje 2 2 2 13 2 2" xfId="46814" xr:uid="{00000000-0005-0000-0000-0000EDB60000}"/>
    <cellStyle name="Porcentaje 2 2 2 13 2 2 2" xfId="46815" xr:uid="{00000000-0005-0000-0000-0000EEB60000}"/>
    <cellStyle name="Porcentaje 2 2 2 13 2 3" xfId="46816" xr:uid="{00000000-0005-0000-0000-0000EFB60000}"/>
    <cellStyle name="Porcentaje 2 2 2 13 2 4" xfId="46817" xr:uid="{00000000-0005-0000-0000-0000F0B60000}"/>
    <cellStyle name="Porcentaje 2 2 2 13 2 5" xfId="46818" xr:uid="{00000000-0005-0000-0000-0000F1B60000}"/>
    <cellStyle name="Porcentaje 2 2 2 13 2 6" xfId="46819" xr:uid="{00000000-0005-0000-0000-0000F2B60000}"/>
    <cellStyle name="Porcentaje 2 2 2 13 3" xfId="46820" xr:uid="{00000000-0005-0000-0000-0000F3B60000}"/>
    <cellStyle name="Porcentaje 2 2 2 13 3 2" xfId="46821" xr:uid="{00000000-0005-0000-0000-0000F4B60000}"/>
    <cellStyle name="Porcentaje 2 2 2 13 4" xfId="46822" xr:uid="{00000000-0005-0000-0000-0000F5B60000}"/>
    <cellStyle name="Porcentaje 2 2 2 13 4 2" xfId="46823" xr:uid="{00000000-0005-0000-0000-0000F6B60000}"/>
    <cellStyle name="Porcentaje 2 2 2 13 5" xfId="46824" xr:uid="{00000000-0005-0000-0000-0000F7B60000}"/>
    <cellStyle name="Porcentaje 2 2 2 14" xfId="46825" xr:uid="{00000000-0005-0000-0000-0000F8B60000}"/>
    <cellStyle name="Porcentaje 2 2 2 14 2" xfId="46826" xr:uid="{00000000-0005-0000-0000-0000F9B60000}"/>
    <cellStyle name="Porcentaje 2 2 2 14 2 2" xfId="46827" xr:uid="{00000000-0005-0000-0000-0000FAB60000}"/>
    <cellStyle name="Porcentaje 2 2 2 14 2 2 2" xfId="46828" xr:uid="{00000000-0005-0000-0000-0000FBB60000}"/>
    <cellStyle name="Porcentaje 2 2 2 14 2 3" xfId="46829" xr:uid="{00000000-0005-0000-0000-0000FCB60000}"/>
    <cellStyle name="Porcentaje 2 2 2 14 2 4" xfId="46830" xr:uid="{00000000-0005-0000-0000-0000FDB60000}"/>
    <cellStyle name="Porcentaje 2 2 2 14 2 5" xfId="46831" xr:uid="{00000000-0005-0000-0000-0000FEB60000}"/>
    <cellStyle name="Porcentaje 2 2 2 14 2 6" xfId="46832" xr:uid="{00000000-0005-0000-0000-0000FFB60000}"/>
    <cellStyle name="Porcentaje 2 2 2 14 3" xfId="46833" xr:uid="{00000000-0005-0000-0000-000000B70000}"/>
    <cellStyle name="Porcentaje 2 2 2 14 3 2" xfId="46834" xr:uid="{00000000-0005-0000-0000-000001B70000}"/>
    <cellStyle name="Porcentaje 2 2 2 14 4" xfId="46835" xr:uid="{00000000-0005-0000-0000-000002B70000}"/>
    <cellStyle name="Porcentaje 2 2 2 14 4 2" xfId="46836" xr:uid="{00000000-0005-0000-0000-000003B70000}"/>
    <cellStyle name="Porcentaje 2 2 2 14 5" xfId="46837" xr:uid="{00000000-0005-0000-0000-000004B70000}"/>
    <cellStyle name="Porcentaje 2 2 2 15" xfId="46838" xr:uid="{00000000-0005-0000-0000-000005B70000}"/>
    <cellStyle name="Porcentaje 2 2 2 15 2" xfId="46839" xr:uid="{00000000-0005-0000-0000-000006B70000}"/>
    <cellStyle name="Porcentaje 2 2 2 15 2 2" xfId="46840" xr:uid="{00000000-0005-0000-0000-000007B70000}"/>
    <cellStyle name="Porcentaje 2 2 2 15 2 2 2" xfId="46841" xr:uid="{00000000-0005-0000-0000-000008B70000}"/>
    <cellStyle name="Porcentaje 2 2 2 15 2 3" xfId="46842" xr:uid="{00000000-0005-0000-0000-000009B70000}"/>
    <cellStyle name="Porcentaje 2 2 2 15 2 4" xfId="46843" xr:uid="{00000000-0005-0000-0000-00000AB70000}"/>
    <cellStyle name="Porcentaje 2 2 2 15 2 5" xfId="46844" xr:uid="{00000000-0005-0000-0000-00000BB70000}"/>
    <cellStyle name="Porcentaje 2 2 2 15 2 6" xfId="46845" xr:uid="{00000000-0005-0000-0000-00000CB70000}"/>
    <cellStyle name="Porcentaje 2 2 2 15 3" xfId="46846" xr:uid="{00000000-0005-0000-0000-00000DB70000}"/>
    <cellStyle name="Porcentaje 2 2 2 15 3 2" xfId="46847" xr:uid="{00000000-0005-0000-0000-00000EB70000}"/>
    <cellStyle name="Porcentaje 2 2 2 15 4" xfId="46848" xr:uid="{00000000-0005-0000-0000-00000FB70000}"/>
    <cellStyle name="Porcentaje 2 2 2 15 4 2" xfId="46849" xr:uid="{00000000-0005-0000-0000-000010B70000}"/>
    <cellStyle name="Porcentaje 2 2 2 15 5" xfId="46850" xr:uid="{00000000-0005-0000-0000-000011B70000}"/>
    <cellStyle name="Porcentaje 2 2 2 16" xfId="46851" xr:uid="{00000000-0005-0000-0000-000012B70000}"/>
    <cellStyle name="Porcentaje 2 2 2 16 2" xfId="46852" xr:uid="{00000000-0005-0000-0000-000013B70000}"/>
    <cellStyle name="Porcentaje 2 2 2 16 2 2" xfId="46853" xr:uid="{00000000-0005-0000-0000-000014B70000}"/>
    <cellStyle name="Porcentaje 2 2 2 16 2 2 2" xfId="46854" xr:uid="{00000000-0005-0000-0000-000015B70000}"/>
    <cellStyle name="Porcentaje 2 2 2 16 2 3" xfId="46855" xr:uid="{00000000-0005-0000-0000-000016B70000}"/>
    <cellStyle name="Porcentaje 2 2 2 16 2 4" xfId="46856" xr:uid="{00000000-0005-0000-0000-000017B70000}"/>
    <cellStyle name="Porcentaje 2 2 2 16 2 5" xfId="46857" xr:uid="{00000000-0005-0000-0000-000018B70000}"/>
    <cellStyle name="Porcentaje 2 2 2 16 2 6" xfId="46858" xr:uid="{00000000-0005-0000-0000-000019B70000}"/>
    <cellStyle name="Porcentaje 2 2 2 16 3" xfId="46859" xr:uid="{00000000-0005-0000-0000-00001AB70000}"/>
    <cellStyle name="Porcentaje 2 2 2 16 3 2" xfId="46860" xr:uid="{00000000-0005-0000-0000-00001BB70000}"/>
    <cellStyle name="Porcentaje 2 2 2 16 4" xfId="46861" xr:uid="{00000000-0005-0000-0000-00001CB70000}"/>
    <cellStyle name="Porcentaje 2 2 2 16 4 2" xfId="46862" xr:uid="{00000000-0005-0000-0000-00001DB70000}"/>
    <cellStyle name="Porcentaje 2 2 2 16 5" xfId="46863" xr:uid="{00000000-0005-0000-0000-00001EB70000}"/>
    <cellStyle name="Porcentaje 2 2 2 17" xfId="46864" xr:uid="{00000000-0005-0000-0000-00001FB70000}"/>
    <cellStyle name="Porcentaje 2 2 2 17 2" xfId="46865" xr:uid="{00000000-0005-0000-0000-000020B70000}"/>
    <cellStyle name="Porcentaje 2 2 2 17 2 2" xfId="46866" xr:uid="{00000000-0005-0000-0000-000021B70000}"/>
    <cellStyle name="Porcentaje 2 2 2 17 2 2 2" xfId="46867" xr:uid="{00000000-0005-0000-0000-000022B70000}"/>
    <cellStyle name="Porcentaje 2 2 2 17 2 3" xfId="46868" xr:uid="{00000000-0005-0000-0000-000023B70000}"/>
    <cellStyle name="Porcentaje 2 2 2 17 2 4" xfId="46869" xr:uid="{00000000-0005-0000-0000-000024B70000}"/>
    <cellStyle name="Porcentaje 2 2 2 17 2 5" xfId="46870" xr:uid="{00000000-0005-0000-0000-000025B70000}"/>
    <cellStyle name="Porcentaje 2 2 2 17 2 6" xfId="46871" xr:uid="{00000000-0005-0000-0000-000026B70000}"/>
    <cellStyle name="Porcentaje 2 2 2 17 3" xfId="46872" xr:uid="{00000000-0005-0000-0000-000027B70000}"/>
    <cellStyle name="Porcentaje 2 2 2 17 3 2" xfId="46873" xr:uid="{00000000-0005-0000-0000-000028B70000}"/>
    <cellStyle name="Porcentaje 2 2 2 17 4" xfId="46874" xr:uid="{00000000-0005-0000-0000-000029B70000}"/>
    <cellStyle name="Porcentaje 2 2 2 17 4 2" xfId="46875" xr:uid="{00000000-0005-0000-0000-00002AB70000}"/>
    <cellStyle name="Porcentaje 2 2 2 17 5" xfId="46876" xr:uid="{00000000-0005-0000-0000-00002BB70000}"/>
    <cellStyle name="Porcentaje 2 2 2 18" xfId="46877" xr:uid="{00000000-0005-0000-0000-00002CB70000}"/>
    <cellStyle name="Porcentaje 2 2 2 18 2" xfId="46878" xr:uid="{00000000-0005-0000-0000-00002DB70000}"/>
    <cellStyle name="Porcentaje 2 2 2 18 2 2" xfId="46879" xr:uid="{00000000-0005-0000-0000-00002EB70000}"/>
    <cellStyle name="Porcentaje 2 2 2 18 2 2 2" xfId="46880" xr:uid="{00000000-0005-0000-0000-00002FB70000}"/>
    <cellStyle name="Porcentaje 2 2 2 18 2 3" xfId="46881" xr:uid="{00000000-0005-0000-0000-000030B70000}"/>
    <cellStyle name="Porcentaje 2 2 2 18 2 4" xfId="46882" xr:uid="{00000000-0005-0000-0000-000031B70000}"/>
    <cellStyle name="Porcentaje 2 2 2 18 2 5" xfId="46883" xr:uid="{00000000-0005-0000-0000-000032B70000}"/>
    <cellStyle name="Porcentaje 2 2 2 18 2 6" xfId="46884" xr:uid="{00000000-0005-0000-0000-000033B70000}"/>
    <cellStyle name="Porcentaje 2 2 2 18 3" xfId="46885" xr:uid="{00000000-0005-0000-0000-000034B70000}"/>
    <cellStyle name="Porcentaje 2 2 2 18 3 2" xfId="46886" xr:uid="{00000000-0005-0000-0000-000035B70000}"/>
    <cellStyle name="Porcentaje 2 2 2 18 4" xfId="46887" xr:uid="{00000000-0005-0000-0000-000036B70000}"/>
    <cellStyle name="Porcentaje 2 2 2 18 4 2" xfId="46888" xr:uid="{00000000-0005-0000-0000-000037B70000}"/>
    <cellStyle name="Porcentaje 2 2 2 18 5" xfId="46889" xr:uid="{00000000-0005-0000-0000-000038B70000}"/>
    <cellStyle name="Porcentaje 2 2 2 19" xfId="46890" xr:uid="{00000000-0005-0000-0000-000039B70000}"/>
    <cellStyle name="Porcentaje 2 2 2 19 2" xfId="46891" xr:uid="{00000000-0005-0000-0000-00003AB70000}"/>
    <cellStyle name="Porcentaje 2 2 2 19 3" xfId="46892" xr:uid="{00000000-0005-0000-0000-00003BB70000}"/>
    <cellStyle name="Porcentaje 2 2 2 2" xfId="46893" xr:uid="{00000000-0005-0000-0000-00003CB70000}"/>
    <cellStyle name="Porcentaje 2 2 2 2 2" xfId="46894" xr:uid="{00000000-0005-0000-0000-00003DB70000}"/>
    <cellStyle name="Porcentaje 2 2 2 2 2 2" xfId="46895" xr:uid="{00000000-0005-0000-0000-00003EB70000}"/>
    <cellStyle name="Porcentaje 2 2 2 2 2 2 2" xfId="46896" xr:uid="{00000000-0005-0000-0000-00003FB70000}"/>
    <cellStyle name="Porcentaje 2 2 2 2 2 3" xfId="46897" xr:uid="{00000000-0005-0000-0000-000040B70000}"/>
    <cellStyle name="Porcentaje 2 2 2 2 2 4" xfId="46898" xr:uid="{00000000-0005-0000-0000-000041B70000}"/>
    <cellStyle name="Porcentaje 2 2 2 2 3" xfId="46899" xr:uid="{00000000-0005-0000-0000-000042B70000}"/>
    <cellStyle name="Porcentaje 2 2 2 2 3 2" xfId="46900" xr:uid="{00000000-0005-0000-0000-000043B70000}"/>
    <cellStyle name="Porcentaje 2 2 2 2 3 3" xfId="46901" xr:uid="{00000000-0005-0000-0000-000044B70000}"/>
    <cellStyle name="Porcentaje 2 2 2 2 4" xfId="46902" xr:uid="{00000000-0005-0000-0000-000045B70000}"/>
    <cellStyle name="Porcentaje 2 2 2 20" xfId="46903" xr:uid="{00000000-0005-0000-0000-000046B70000}"/>
    <cellStyle name="Porcentaje 2 2 2 21" xfId="46904" xr:uid="{00000000-0005-0000-0000-000047B70000}"/>
    <cellStyle name="Porcentaje 2 2 2 3" xfId="46905" xr:uid="{00000000-0005-0000-0000-000048B70000}"/>
    <cellStyle name="Porcentaje 2 2 2 3 2" xfId="46906" xr:uid="{00000000-0005-0000-0000-000049B70000}"/>
    <cellStyle name="Porcentaje 2 2 2 3 2 2" xfId="46907" xr:uid="{00000000-0005-0000-0000-00004AB70000}"/>
    <cellStyle name="Porcentaje 2 2 2 3 2 2 2" xfId="46908" xr:uid="{00000000-0005-0000-0000-00004BB70000}"/>
    <cellStyle name="Porcentaje 2 2 2 3 2 3" xfId="46909" xr:uid="{00000000-0005-0000-0000-00004CB70000}"/>
    <cellStyle name="Porcentaje 2 2 2 3 2 4" xfId="46910" xr:uid="{00000000-0005-0000-0000-00004DB70000}"/>
    <cellStyle name="Porcentaje 2 2 2 3 2 5" xfId="46911" xr:uid="{00000000-0005-0000-0000-00004EB70000}"/>
    <cellStyle name="Porcentaje 2 2 2 3 2 6" xfId="46912" xr:uid="{00000000-0005-0000-0000-00004FB70000}"/>
    <cellStyle name="Porcentaje 2 2 2 3 3" xfId="46913" xr:uid="{00000000-0005-0000-0000-000050B70000}"/>
    <cellStyle name="Porcentaje 2 2 2 3 3 2" xfId="46914" xr:uid="{00000000-0005-0000-0000-000051B70000}"/>
    <cellStyle name="Porcentaje 2 2 2 3 4" xfId="46915" xr:uid="{00000000-0005-0000-0000-000052B70000}"/>
    <cellStyle name="Porcentaje 2 2 2 3 4 2" xfId="46916" xr:uid="{00000000-0005-0000-0000-000053B70000}"/>
    <cellStyle name="Porcentaje 2 2 2 3 5" xfId="46917" xr:uid="{00000000-0005-0000-0000-000054B70000}"/>
    <cellStyle name="Porcentaje 2 2 2 3 6" xfId="46918" xr:uid="{00000000-0005-0000-0000-000055B70000}"/>
    <cellStyle name="Porcentaje 2 2 2 4" xfId="46919" xr:uid="{00000000-0005-0000-0000-000056B70000}"/>
    <cellStyle name="Porcentaje 2 2 2 4 2" xfId="46920" xr:uid="{00000000-0005-0000-0000-000057B70000}"/>
    <cellStyle name="Porcentaje 2 2 2 4 2 2" xfId="46921" xr:uid="{00000000-0005-0000-0000-000058B70000}"/>
    <cellStyle name="Porcentaje 2 2 2 4 2 2 2" xfId="46922" xr:uid="{00000000-0005-0000-0000-000059B70000}"/>
    <cellStyle name="Porcentaje 2 2 2 4 2 3" xfId="46923" xr:uid="{00000000-0005-0000-0000-00005AB70000}"/>
    <cellStyle name="Porcentaje 2 2 2 4 2 4" xfId="46924" xr:uid="{00000000-0005-0000-0000-00005BB70000}"/>
    <cellStyle name="Porcentaje 2 2 2 4 2 5" xfId="46925" xr:uid="{00000000-0005-0000-0000-00005CB70000}"/>
    <cellStyle name="Porcentaje 2 2 2 4 2 6" xfId="46926" xr:uid="{00000000-0005-0000-0000-00005DB70000}"/>
    <cellStyle name="Porcentaje 2 2 2 4 3" xfId="46927" xr:uid="{00000000-0005-0000-0000-00005EB70000}"/>
    <cellStyle name="Porcentaje 2 2 2 4 3 2" xfId="46928" xr:uid="{00000000-0005-0000-0000-00005FB70000}"/>
    <cellStyle name="Porcentaje 2 2 2 4 4" xfId="46929" xr:uid="{00000000-0005-0000-0000-000060B70000}"/>
    <cellStyle name="Porcentaje 2 2 2 4 4 2" xfId="46930" xr:uid="{00000000-0005-0000-0000-000061B70000}"/>
    <cellStyle name="Porcentaje 2 2 2 4 5" xfId="46931" xr:uid="{00000000-0005-0000-0000-000062B70000}"/>
    <cellStyle name="Porcentaje 2 2 2 4 6" xfId="46932" xr:uid="{00000000-0005-0000-0000-000063B70000}"/>
    <cellStyle name="Porcentaje 2 2 2 5" xfId="46933" xr:uid="{00000000-0005-0000-0000-000064B70000}"/>
    <cellStyle name="Porcentaje 2 2 2 5 2" xfId="46934" xr:uid="{00000000-0005-0000-0000-000065B70000}"/>
    <cellStyle name="Porcentaje 2 2 2 5 2 2" xfId="46935" xr:uid="{00000000-0005-0000-0000-000066B70000}"/>
    <cellStyle name="Porcentaje 2 2 2 5 2 2 2" xfId="46936" xr:uid="{00000000-0005-0000-0000-000067B70000}"/>
    <cellStyle name="Porcentaje 2 2 2 5 2 3" xfId="46937" xr:uid="{00000000-0005-0000-0000-000068B70000}"/>
    <cellStyle name="Porcentaje 2 2 2 5 2 4" xfId="46938" xr:uid="{00000000-0005-0000-0000-000069B70000}"/>
    <cellStyle name="Porcentaje 2 2 2 5 2 5" xfId="46939" xr:uid="{00000000-0005-0000-0000-00006AB70000}"/>
    <cellStyle name="Porcentaje 2 2 2 5 2 6" xfId="46940" xr:uid="{00000000-0005-0000-0000-00006BB70000}"/>
    <cellStyle name="Porcentaje 2 2 2 5 3" xfId="46941" xr:uid="{00000000-0005-0000-0000-00006CB70000}"/>
    <cellStyle name="Porcentaje 2 2 2 5 3 2" xfId="46942" xr:uid="{00000000-0005-0000-0000-00006DB70000}"/>
    <cellStyle name="Porcentaje 2 2 2 5 4" xfId="46943" xr:uid="{00000000-0005-0000-0000-00006EB70000}"/>
    <cellStyle name="Porcentaje 2 2 2 5 4 2" xfId="46944" xr:uid="{00000000-0005-0000-0000-00006FB70000}"/>
    <cellStyle name="Porcentaje 2 2 2 5 5" xfId="46945" xr:uid="{00000000-0005-0000-0000-000070B70000}"/>
    <cellStyle name="Porcentaje 2 2 2 6" xfId="46946" xr:uid="{00000000-0005-0000-0000-000071B70000}"/>
    <cellStyle name="Porcentaje 2 2 2 6 2" xfId="46947" xr:uid="{00000000-0005-0000-0000-000072B70000}"/>
    <cellStyle name="Porcentaje 2 2 2 6 2 2" xfId="46948" xr:uid="{00000000-0005-0000-0000-000073B70000}"/>
    <cellStyle name="Porcentaje 2 2 2 6 2 2 2" xfId="46949" xr:uid="{00000000-0005-0000-0000-000074B70000}"/>
    <cellStyle name="Porcentaje 2 2 2 6 2 3" xfId="46950" xr:uid="{00000000-0005-0000-0000-000075B70000}"/>
    <cellStyle name="Porcentaje 2 2 2 6 2 4" xfId="46951" xr:uid="{00000000-0005-0000-0000-000076B70000}"/>
    <cellStyle name="Porcentaje 2 2 2 6 2 5" xfId="46952" xr:uid="{00000000-0005-0000-0000-000077B70000}"/>
    <cellStyle name="Porcentaje 2 2 2 6 2 6" xfId="46953" xr:uid="{00000000-0005-0000-0000-000078B70000}"/>
    <cellStyle name="Porcentaje 2 2 2 6 3" xfId="46954" xr:uid="{00000000-0005-0000-0000-000079B70000}"/>
    <cellStyle name="Porcentaje 2 2 2 6 3 2" xfId="46955" xr:uid="{00000000-0005-0000-0000-00007AB70000}"/>
    <cellStyle name="Porcentaje 2 2 2 6 4" xfId="46956" xr:uid="{00000000-0005-0000-0000-00007BB70000}"/>
    <cellStyle name="Porcentaje 2 2 2 6 4 2" xfId="46957" xr:uid="{00000000-0005-0000-0000-00007CB70000}"/>
    <cellStyle name="Porcentaje 2 2 2 6 5" xfId="46958" xr:uid="{00000000-0005-0000-0000-00007DB70000}"/>
    <cellStyle name="Porcentaje 2 2 2 7" xfId="46959" xr:uid="{00000000-0005-0000-0000-00007EB70000}"/>
    <cellStyle name="Porcentaje 2 2 2 7 2" xfId="46960" xr:uid="{00000000-0005-0000-0000-00007FB70000}"/>
    <cellStyle name="Porcentaje 2 2 2 7 2 2" xfId="46961" xr:uid="{00000000-0005-0000-0000-000080B70000}"/>
    <cellStyle name="Porcentaje 2 2 2 7 2 2 2" xfId="46962" xr:uid="{00000000-0005-0000-0000-000081B70000}"/>
    <cellStyle name="Porcentaje 2 2 2 7 2 3" xfId="46963" xr:uid="{00000000-0005-0000-0000-000082B70000}"/>
    <cellStyle name="Porcentaje 2 2 2 7 2 4" xfId="46964" xr:uid="{00000000-0005-0000-0000-000083B70000}"/>
    <cellStyle name="Porcentaje 2 2 2 7 2 5" xfId="46965" xr:uid="{00000000-0005-0000-0000-000084B70000}"/>
    <cellStyle name="Porcentaje 2 2 2 7 2 6" xfId="46966" xr:uid="{00000000-0005-0000-0000-000085B70000}"/>
    <cellStyle name="Porcentaje 2 2 2 7 3" xfId="46967" xr:uid="{00000000-0005-0000-0000-000086B70000}"/>
    <cellStyle name="Porcentaje 2 2 2 7 3 2" xfId="46968" xr:uid="{00000000-0005-0000-0000-000087B70000}"/>
    <cellStyle name="Porcentaje 2 2 2 7 4" xfId="46969" xr:uid="{00000000-0005-0000-0000-000088B70000}"/>
    <cellStyle name="Porcentaje 2 2 2 7 4 2" xfId="46970" xr:uid="{00000000-0005-0000-0000-000089B70000}"/>
    <cellStyle name="Porcentaje 2 2 2 7 5" xfId="46971" xr:uid="{00000000-0005-0000-0000-00008AB70000}"/>
    <cellStyle name="Porcentaje 2 2 2 8" xfId="46972" xr:uid="{00000000-0005-0000-0000-00008BB70000}"/>
    <cellStyle name="Porcentaje 2 2 2 8 2" xfId="46973" xr:uid="{00000000-0005-0000-0000-00008CB70000}"/>
    <cellStyle name="Porcentaje 2 2 2 8 2 2" xfId="46974" xr:uid="{00000000-0005-0000-0000-00008DB70000}"/>
    <cellStyle name="Porcentaje 2 2 2 8 2 2 2" xfId="46975" xr:uid="{00000000-0005-0000-0000-00008EB70000}"/>
    <cellStyle name="Porcentaje 2 2 2 8 2 3" xfId="46976" xr:uid="{00000000-0005-0000-0000-00008FB70000}"/>
    <cellStyle name="Porcentaje 2 2 2 8 2 4" xfId="46977" xr:uid="{00000000-0005-0000-0000-000090B70000}"/>
    <cellStyle name="Porcentaje 2 2 2 8 2 5" xfId="46978" xr:uid="{00000000-0005-0000-0000-000091B70000}"/>
    <cellStyle name="Porcentaje 2 2 2 8 2 6" xfId="46979" xr:uid="{00000000-0005-0000-0000-000092B70000}"/>
    <cellStyle name="Porcentaje 2 2 2 8 3" xfId="46980" xr:uid="{00000000-0005-0000-0000-000093B70000}"/>
    <cellStyle name="Porcentaje 2 2 2 8 3 2" xfId="46981" xr:uid="{00000000-0005-0000-0000-000094B70000}"/>
    <cellStyle name="Porcentaje 2 2 2 8 4" xfId="46982" xr:uid="{00000000-0005-0000-0000-000095B70000}"/>
    <cellStyle name="Porcentaje 2 2 2 8 4 2" xfId="46983" xr:uid="{00000000-0005-0000-0000-000096B70000}"/>
    <cellStyle name="Porcentaje 2 2 2 8 5" xfId="46984" xr:uid="{00000000-0005-0000-0000-000097B70000}"/>
    <cellStyle name="Porcentaje 2 2 2 9" xfId="46985" xr:uid="{00000000-0005-0000-0000-000098B70000}"/>
    <cellStyle name="Porcentaje 2 2 2 9 2" xfId="46986" xr:uid="{00000000-0005-0000-0000-000099B70000}"/>
    <cellStyle name="Porcentaje 2 2 2 9 2 2" xfId="46987" xr:uid="{00000000-0005-0000-0000-00009AB70000}"/>
    <cellStyle name="Porcentaje 2 2 2 9 2 2 2" xfId="46988" xr:uid="{00000000-0005-0000-0000-00009BB70000}"/>
    <cellStyle name="Porcentaje 2 2 2 9 2 3" xfId="46989" xr:uid="{00000000-0005-0000-0000-00009CB70000}"/>
    <cellStyle name="Porcentaje 2 2 2 9 2 4" xfId="46990" xr:uid="{00000000-0005-0000-0000-00009DB70000}"/>
    <cellStyle name="Porcentaje 2 2 2 9 2 5" xfId="46991" xr:uid="{00000000-0005-0000-0000-00009EB70000}"/>
    <cellStyle name="Porcentaje 2 2 2 9 2 6" xfId="46992" xr:uid="{00000000-0005-0000-0000-00009FB70000}"/>
    <cellStyle name="Porcentaje 2 2 2 9 3" xfId="46993" xr:uid="{00000000-0005-0000-0000-0000A0B70000}"/>
    <cellStyle name="Porcentaje 2 2 2 9 3 2" xfId="46994" xr:uid="{00000000-0005-0000-0000-0000A1B70000}"/>
    <cellStyle name="Porcentaje 2 2 2 9 4" xfId="46995" xr:uid="{00000000-0005-0000-0000-0000A2B70000}"/>
    <cellStyle name="Porcentaje 2 2 2 9 4 2" xfId="46996" xr:uid="{00000000-0005-0000-0000-0000A3B70000}"/>
    <cellStyle name="Porcentaje 2 2 2 9 5" xfId="46997" xr:uid="{00000000-0005-0000-0000-0000A4B70000}"/>
    <cellStyle name="Porcentaje 2 2 2_MARZO GENERAL BECAS 2009 TRANSF 20 03 09 DAF V2" xfId="46998" xr:uid="{00000000-0005-0000-0000-0000A5B70000}"/>
    <cellStyle name="Porcentaje 2 2 20" xfId="46999" xr:uid="{00000000-0005-0000-0000-0000A6B70000}"/>
    <cellStyle name="Porcentaje 2 2 20 2" xfId="47000" xr:uid="{00000000-0005-0000-0000-0000A7B70000}"/>
    <cellStyle name="Porcentaje 2 2 20 2 2" xfId="47001" xr:uid="{00000000-0005-0000-0000-0000A8B70000}"/>
    <cellStyle name="Porcentaje 2 2 20 2 2 2" xfId="47002" xr:uid="{00000000-0005-0000-0000-0000A9B70000}"/>
    <cellStyle name="Porcentaje 2 2 20 2 3" xfId="47003" xr:uid="{00000000-0005-0000-0000-0000AAB70000}"/>
    <cellStyle name="Porcentaje 2 2 20 2 4" xfId="47004" xr:uid="{00000000-0005-0000-0000-0000ABB70000}"/>
    <cellStyle name="Porcentaje 2 2 20 2 5" xfId="47005" xr:uid="{00000000-0005-0000-0000-0000ACB70000}"/>
    <cellStyle name="Porcentaje 2 2 20 2 6" xfId="47006" xr:uid="{00000000-0005-0000-0000-0000ADB70000}"/>
    <cellStyle name="Porcentaje 2 2 20 3" xfId="47007" xr:uid="{00000000-0005-0000-0000-0000AEB70000}"/>
    <cellStyle name="Porcentaje 2 2 20 3 2" xfId="47008" xr:uid="{00000000-0005-0000-0000-0000AFB70000}"/>
    <cellStyle name="Porcentaje 2 2 20 4" xfId="47009" xr:uid="{00000000-0005-0000-0000-0000B0B70000}"/>
    <cellStyle name="Porcentaje 2 2 20 4 2" xfId="47010" xr:uid="{00000000-0005-0000-0000-0000B1B70000}"/>
    <cellStyle name="Porcentaje 2 2 20 5" xfId="47011" xr:uid="{00000000-0005-0000-0000-0000B2B70000}"/>
    <cellStyle name="Porcentaje 2 2 21" xfId="47012" xr:uid="{00000000-0005-0000-0000-0000B3B70000}"/>
    <cellStyle name="Porcentaje 2 2 21 2" xfId="47013" xr:uid="{00000000-0005-0000-0000-0000B4B70000}"/>
    <cellStyle name="Porcentaje 2 2 21 2 2" xfId="47014" xr:uid="{00000000-0005-0000-0000-0000B5B70000}"/>
    <cellStyle name="Porcentaje 2 2 21 2 2 2" xfId="47015" xr:uid="{00000000-0005-0000-0000-0000B6B70000}"/>
    <cellStyle name="Porcentaje 2 2 21 2 3" xfId="47016" xr:uid="{00000000-0005-0000-0000-0000B7B70000}"/>
    <cellStyle name="Porcentaje 2 2 21 2 4" xfId="47017" xr:uid="{00000000-0005-0000-0000-0000B8B70000}"/>
    <cellStyle name="Porcentaje 2 2 21 2 5" xfId="47018" xr:uid="{00000000-0005-0000-0000-0000B9B70000}"/>
    <cellStyle name="Porcentaje 2 2 21 2 6" xfId="47019" xr:uid="{00000000-0005-0000-0000-0000BAB70000}"/>
    <cellStyle name="Porcentaje 2 2 21 3" xfId="47020" xr:uid="{00000000-0005-0000-0000-0000BBB70000}"/>
    <cellStyle name="Porcentaje 2 2 21 3 2" xfId="47021" xr:uid="{00000000-0005-0000-0000-0000BCB70000}"/>
    <cellStyle name="Porcentaje 2 2 21 4" xfId="47022" xr:uid="{00000000-0005-0000-0000-0000BDB70000}"/>
    <cellStyle name="Porcentaje 2 2 21 4 2" xfId="47023" xr:uid="{00000000-0005-0000-0000-0000BEB70000}"/>
    <cellStyle name="Porcentaje 2 2 21 5" xfId="47024" xr:uid="{00000000-0005-0000-0000-0000BFB70000}"/>
    <cellStyle name="Porcentaje 2 2 22" xfId="47025" xr:uid="{00000000-0005-0000-0000-0000C0B70000}"/>
    <cellStyle name="Porcentaje 2 2 22 2" xfId="47026" xr:uid="{00000000-0005-0000-0000-0000C1B70000}"/>
    <cellStyle name="Porcentaje 2 2 22 2 2" xfId="47027" xr:uid="{00000000-0005-0000-0000-0000C2B70000}"/>
    <cellStyle name="Porcentaje 2 2 22 2 2 2" xfId="47028" xr:uid="{00000000-0005-0000-0000-0000C3B70000}"/>
    <cellStyle name="Porcentaje 2 2 22 2 3" xfId="47029" xr:uid="{00000000-0005-0000-0000-0000C4B70000}"/>
    <cellStyle name="Porcentaje 2 2 22 2 4" xfId="47030" xr:uid="{00000000-0005-0000-0000-0000C5B70000}"/>
    <cellStyle name="Porcentaje 2 2 22 2 5" xfId="47031" xr:uid="{00000000-0005-0000-0000-0000C6B70000}"/>
    <cellStyle name="Porcentaje 2 2 22 2 6" xfId="47032" xr:uid="{00000000-0005-0000-0000-0000C7B70000}"/>
    <cellStyle name="Porcentaje 2 2 22 3" xfId="47033" xr:uid="{00000000-0005-0000-0000-0000C8B70000}"/>
    <cellStyle name="Porcentaje 2 2 22 3 2" xfId="47034" xr:uid="{00000000-0005-0000-0000-0000C9B70000}"/>
    <cellStyle name="Porcentaje 2 2 22 4" xfId="47035" xr:uid="{00000000-0005-0000-0000-0000CAB70000}"/>
    <cellStyle name="Porcentaje 2 2 22 4 2" xfId="47036" xr:uid="{00000000-0005-0000-0000-0000CBB70000}"/>
    <cellStyle name="Porcentaje 2 2 22 5" xfId="47037" xr:uid="{00000000-0005-0000-0000-0000CCB70000}"/>
    <cellStyle name="Porcentaje 2 2 23" xfId="47038" xr:uid="{00000000-0005-0000-0000-0000CDB70000}"/>
    <cellStyle name="Porcentaje 2 2 23 2" xfId="47039" xr:uid="{00000000-0005-0000-0000-0000CEB70000}"/>
    <cellStyle name="Porcentaje 2 2 23 2 2" xfId="47040" xr:uid="{00000000-0005-0000-0000-0000CFB70000}"/>
    <cellStyle name="Porcentaje 2 2 23 2 2 2" xfId="47041" xr:uid="{00000000-0005-0000-0000-0000D0B70000}"/>
    <cellStyle name="Porcentaje 2 2 23 2 3" xfId="47042" xr:uid="{00000000-0005-0000-0000-0000D1B70000}"/>
    <cellStyle name="Porcentaje 2 2 23 2 4" xfId="47043" xr:uid="{00000000-0005-0000-0000-0000D2B70000}"/>
    <cellStyle name="Porcentaje 2 2 23 2 5" xfId="47044" xr:uid="{00000000-0005-0000-0000-0000D3B70000}"/>
    <cellStyle name="Porcentaje 2 2 23 2 6" xfId="47045" xr:uid="{00000000-0005-0000-0000-0000D4B70000}"/>
    <cellStyle name="Porcentaje 2 2 23 3" xfId="47046" xr:uid="{00000000-0005-0000-0000-0000D5B70000}"/>
    <cellStyle name="Porcentaje 2 2 23 3 2" xfId="47047" xr:uid="{00000000-0005-0000-0000-0000D6B70000}"/>
    <cellStyle name="Porcentaje 2 2 23 4" xfId="47048" xr:uid="{00000000-0005-0000-0000-0000D7B70000}"/>
    <cellStyle name="Porcentaje 2 2 23 4 2" xfId="47049" xr:uid="{00000000-0005-0000-0000-0000D8B70000}"/>
    <cellStyle name="Porcentaje 2 2 23 5" xfId="47050" xr:uid="{00000000-0005-0000-0000-0000D9B70000}"/>
    <cellStyle name="Porcentaje 2 2 24" xfId="47051" xr:uid="{00000000-0005-0000-0000-0000DAB70000}"/>
    <cellStyle name="Porcentaje 2 2 24 2" xfId="47052" xr:uid="{00000000-0005-0000-0000-0000DBB70000}"/>
    <cellStyle name="Porcentaje 2 2 24 2 2" xfId="47053" xr:uid="{00000000-0005-0000-0000-0000DCB70000}"/>
    <cellStyle name="Porcentaje 2 2 24 2 2 2" xfId="47054" xr:uid="{00000000-0005-0000-0000-0000DDB70000}"/>
    <cellStyle name="Porcentaje 2 2 24 2 3" xfId="47055" xr:uid="{00000000-0005-0000-0000-0000DEB70000}"/>
    <cellStyle name="Porcentaje 2 2 24 2 4" xfId="47056" xr:uid="{00000000-0005-0000-0000-0000DFB70000}"/>
    <cellStyle name="Porcentaje 2 2 24 2 5" xfId="47057" xr:uid="{00000000-0005-0000-0000-0000E0B70000}"/>
    <cellStyle name="Porcentaje 2 2 24 2 6" xfId="47058" xr:uid="{00000000-0005-0000-0000-0000E1B70000}"/>
    <cellStyle name="Porcentaje 2 2 24 3" xfId="47059" xr:uid="{00000000-0005-0000-0000-0000E2B70000}"/>
    <cellStyle name="Porcentaje 2 2 24 3 2" xfId="47060" xr:uid="{00000000-0005-0000-0000-0000E3B70000}"/>
    <cellStyle name="Porcentaje 2 2 24 4" xfId="47061" xr:uid="{00000000-0005-0000-0000-0000E4B70000}"/>
    <cellStyle name="Porcentaje 2 2 24 4 2" xfId="47062" xr:uid="{00000000-0005-0000-0000-0000E5B70000}"/>
    <cellStyle name="Porcentaje 2 2 24 5" xfId="47063" xr:uid="{00000000-0005-0000-0000-0000E6B70000}"/>
    <cellStyle name="Porcentaje 2 2 25" xfId="47064" xr:uid="{00000000-0005-0000-0000-0000E7B70000}"/>
    <cellStyle name="Porcentaje 2 2 25 2" xfId="47065" xr:uid="{00000000-0005-0000-0000-0000E8B70000}"/>
    <cellStyle name="Porcentaje 2 2 25 2 2" xfId="47066" xr:uid="{00000000-0005-0000-0000-0000E9B70000}"/>
    <cellStyle name="Porcentaje 2 2 25 2 2 2" xfId="47067" xr:uid="{00000000-0005-0000-0000-0000EAB70000}"/>
    <cellStyle name="Porcentaje 2 2 25 2 3" xfId="47068" xr:uid="{00000000-0005-0000-0000-0000EBB70000}"/>
    <cellStyle name="Porcentaje 2 2 25 2 4" xfId="47069" xr:uid="{00000000-0005-0000-0000-0000ECB70000}"/>
    <cellStyle name="Porcentaje 2 2 25 2 5" xfId="47070" xr:uid="{00000000-0005-0000-0000-0000EDB70000}"/>
    <cellStyle name="Porcentaje 2 2 25 2 6" xfId="47071" xr:uid="{00000000-0005-0000-0000-0000EEB70000}"/>
    <cellStyle name="Porcentaje 2 2 25 3" xfId="47072" xr:uid="{00000000-0005-0000-0000-0000EFB70000}"/>
    <cellStyle name="Porcentaje 2 2 25 3 2" xfId="47073" xr:uid="{00000000-0005-0000-0000-0000F0B70000}"/>
    <cellStyle name="Porcentaje 2 2 25 4" xfId="47074" xr:uid="{00000000-0005-0000-0000-0000F1B70000}"/>
    <cellStyle name="Porcentaje 2 2 25 4 2" xfId="47075" xr:uid="{00000000-0005-0000-0000-0000F2B70000}"/>
    <cellStyle name="Porcentaje 2 2 25 5" xfId="47076" xr:uid="{00000000-0005-0000-0000-0000F3B70000}"/>
    <cellStyle name="Porcentaje 2 2 26" xfId="47077" xr:uid="{00000000-0005-0000-0000-0000F4B70000}"/>
    <cellStyle name="Porcentaje 2 2 26 2" xfId="47078" xr:uid="{00000000-0005-0000-0000-0000F5B70000}"/>
    <cellStyle name="Porcentaje 2 2 26 2 2" xfId="47079" xr:uid="{00000000-0005-0000-0000-0000F6B70000}"/>
    <cellStyle name="Porcentaje 2 2 26 2 2 2" xfId="47080" xr:uid="{00000000-0005-0000-0000-0000F7B70000}"/>
    <cellStyle name="Porcentaje 2 2 26 2 3" xfId="47081" xr:uid="{00000000-0005-0000-0000-0000F8B70000}"/>
    <cellStyle name="Porcentaje 2 2 26 2 4" xfId="47082" xr:uid="{00000000-0005-0000-0000-0000F9B70000}"/>
    <cellStyle name="Porcentaje 2 2 26 2 5" xfId="47083" xr:uid="{00000000-0005-0000-0000-0000FAB70000}"/>
    <cellStyle name="Porcentaje 2 2 26 2 6" xfId="47084" xr:uid="{00000000-0005-0000-0000-0000FBB70000}"/>
    <cellStyle name="Porcentaje 2 2 26 3" xfId="47085" xr:uid="{00000000-0005-0000-0000-0000FCB70000}"/>
    <cellStyle name="Porcentaje 2 2 26 3 2" xfId="47086" xr:uid="{00000000-0005-0000-0000-0000FDB70000}"/>
    <cellStyle name="Porcentaje 2 2 26 4" xfId="47087" xr:uid="{00000000-0005-0000-0000-0000FEB70000}"/>
    <cellStyle name="Porcentaje 2 2 26 4 2" xfId="47088" xr:uid="{00000000-0005-0000-0000-0000FFB70000}"/>
    <cellStyle name="Porcentaje 2 2 26 5" xfId="47089" xr:uid="{00000000-0005-0000-0000-000000B80000}"/>
    <cellStyle name="Porcentaje 2 2 27" xfId="47090" xr:uid="{00000000-0005-0000-0000-000001B80000}"/>
    <cellStyle name="Porcentaje 2 2 27 2" xfId="47091" xr:uid="{00000000-0005-0000-0000-000002B80000}"/>
    <cellStyle name="Porcentaje 2 2 27 2 2" xfId="47092" xr:uid="{00000000-0005-0000-0000-000003B80000}"/>
    <cellStyle name="Porcentaje 2 2 27 2 2 2" xfId="47093" xr:uid="{00000000-0005-0000-0000-000004B80000}"/>
    <cellStyle name="Porcentaje 2 2 27 2 3" xfId="47094" xr:uid="{00000000-0005-0000-0000-000005B80000}"/>
    <cellStyle name="Porcentaje 2 2 27 2 4" xfId="47095" xr:uid="{00000000-0005-0000-0000-000006B80000}"/>
    <cellStyle name="Porcentaje 2 2 27 2 5" xfId="47096" xr:uid="{00000000-0005-0000-0000-000007B80000}"/>
    <cellStyle name="Porcentaje 2 2 27 2 6" xfId="47097" xr:uid="{00000000-0005-0000-0000-000008B80000}"/>
    <cellStyle name="Porcentaje 2 2 27 3" xfId="47098" xr:uid="{00000000-0005-0000-0000-000009B80000}"/>
    <cellStyle name="Porcentaje 2 2 27 3 2" xfId="47099" xr:uid="{00000000-0005-0000-0000-00000AB80000}"/>
    <cellStyle name="Porcentaje 2 2 27 4" xfId="47100" xr:uid="{00000000-0005-0000-0000-00000BB80000}"/>
    <cellStyle name="Porcentaje 2 2 27 4 2" xfId="47101" xr:uid="{00000000-0005-0000-0000-00000CB80000}"/>
    <cellStyle name="Porcentaje 2 2 27 5" xfId="47102" xr:uid="{00000000-0005-0000-0000-00000DB80000}"/>
    <cellStyle name="Porcentaje 2 2 28" xfId="47103" xr:uid="{00000000-0005-0000-0000-00000EB80000}"/>
    <cellStyle name="Porcentaje 2 2 28 2" xfId="47104" xr:uid="{00000000-0005-0000-0000-00000FB80000}"/>
    <cellStyle name="Porcentaje 2 2 28 2 2" xfId="47105" xr:uid="{00000000-0005-0000-0000-000010B80000}"/>
    <cellStyle name="Porcentaje 2 2 28 2 2 2" xfId="47106" xr:uid="{00000000-0005-0000-0000-000011B80000}"/>
    <cellStyle name="Porcentaje 2 2 28 2 3" xfId="47107" xr:uid="{00000000-0005-0000-0000-000012B80000}"/>
    <cellStyle name="Porcentaje 2 2 28 2 4" xfId="47108" xr:uid="{00000000-0005-0000-0000-000013B80000}"/>
    <cellStyle name="Porcentaje 2 2 28 2 5" xfId="47109" xr:uid="{00000000-0005-0000-0000-000014B80000}"/>
    <cellStyle name="Porcentaje 2 2 28 2 6" xfId="47110" xr:uid="{00000000-0005-0000-0000-000015B80000}"/>
    <cellStyle name="Porcentaje 2 2 28 3" xfId="47111" xr:uid="{00000000-0005-0000-0000-000016B80000}"/>
    <cellStyle name="Porcentaje 2 2 28 3 2" xfId="47112" xr:uid="{00000000-0005-0000-0000-000017B80000}"/>
    <cellStyle name="Porcentaje 2 2 28 4" xfId="47113" xr:uid="{00000000-0005-0000-0000-000018B80000}"/>
    <cellStyle name="Porcentaje 2 2 28 4 2" xfId="47114" xr:uid="{00000000-0005-0000-0000-000019B80000}"/>
    <cellStyle name="Porcentaje 2 2 28 5" xfId="47115" xr:uid="{00000000-0005-0000-0000-00001AB80000}"/>
    <cellStyle name="Porcentaje 2 2 29" xfId="47116" xr:uid="{00000000-0005-0000-0000-00001BB80000}"/>
    <cellStyle name="Porcentaje 2 2 29 2" xfId="47117" xr:uid="{00000000-0005-0000-0000-00001CB80000}"/>
    <cellStyle name="Porcentaje 2 2 29 2 2" xfId="47118" xr:uid="{00000000-0005-0000-0000-00001DB80000}"/>
    <cellStyle name="Porcentaje 2 2 29 2 2 2" xfId="47119" xr:uid="{00000000-0005-0000-0000-00001EB80000}"/>
    <cellStyle name="Porcentaje 2 2 29 2 3" xfId="47120" xr:uid="{00000000-0005-0000-0000-00001FB80000}"/>
    <cellStyle name="Porcentaje 2 2 29 2 4" xfId="47121" xr:uid="{00000000-0005-0000-0000-000020B80000}"/>
    <cellStyle name="Porcentaje 2 2 29 2 5" xfId="47122" xr:uid="{00000000-0005-0000-0000-000021B80000}"/>
    <cellStyle name="Porcentaje 2 2 29 2 6" xfId="47123" xr:uid="{00000000-0005-0000-0000-000022B80000}"/>
    <cellStyle name="Porcentaje 2 2 29 3" xfId="47124" xr:uid="{00000000-0005-0000-0000-000023B80000}"/>
    <cellStyle name="Porcentaje 2 2 29 3 2" xfId="47125" xr:uid="{00000000-0005-0000-0000-000024B80000}"/>
    <cellStyle name="Porcentaje 2 2 29 4" xfId="47126" xr:uid="{00000000-0005-0000-0000-000025B80000}"/>
    <cellStyle name="Porcentaje 2 2 29 4 2" xfId="47127" xr:uid="{00000000-0005-0000-0000-000026B80000}"/>
    <cellStyle name="Porcentaje 2 2 29 5" xfId="47128" xr:uid="{00000000-0005-0000-0000-000027B80000}"/>
    <cellStyle name="Porcentaje 2 2 3" xfId="47129" xr:uid="{00000000-0005-0000-0000-000028B80000}"/>
    <cellStyle name="Porcentaje 2 2 3 2" xfId="47130" xr:uid="{00000000-0005-0000-0000-000029B80000}"/>
    <cellStyle name="Porcentaje 2 2 3 2 2" xfId="47131" xr:uid="{00000000-0005-0000-0000-00002AB80000}"/>
    <cellStyle name="Porcentaje 2 2 3 2 2 2" xfId="47132" xr:uid="{00000000-0005-0000-0000-00002BB80000}"/>
    <cellStyle name="Porcentaje 2 2 3 2 2 3" xfId="47133" xr:uid="{00000000-0005-0000-0000-00002CB80000}"/>
    <cellStyle name="Porcentaje 2 2 3 2 2 4" xfId="47134" xr:uid="{00000000-0005-0000-0000-00002DB80000}"/>
    <cellStyle name="Porcentaje 2 2 3 2 3" xfId="47135" xr:uid="{00000000-0005-0000-0000-00002EB80000}"/>
    <cellStyle name="Porcentaje 2 2 3 3" xfId="47136" xr:uid="{00000000-0005-0000-0000-00002FB80000}"/>
    <cellStyle name="Porcentaje 2 2 3 3 2" xfId="47137" xr:uid="{00000000-0005-0000-0000-000030B80000}"/>
    <cellStyle name="Porcentaje 2 2 3 3 2 2" xfId="47138" xr:uid="{00000000-0005-0000-0000-000031B80000}"/>
    <cellStyle name="Porcentaje 2 2 3 3 3" xfId="47139" xr:uid="{00000000-0005-0000-0000-000032B80000}"/>
    <cellStyle name="Porcentaje 2 2 3 3 4" xfId="47140" xr:uid="{00000000-0005-0000-0000-000033B80000}"/>
    <cellStyle name="Porcentaje 2 2 3 4" xfId="47141" xr:uid="{00000000-0005-0000-0000-000034B80000}"/>
    <cellStyle name="Porcentaje 2 2 3 4 2" xfId="47142" xr:uid="{00000000-0005-0000-0000-000035B80000}"/>
    <cellStyle name="Porcentaje 2 2 3 4 3" xfId="47143" xr:uid="{00000000-0005-0000-0000-000036B80000}"/>
    <cellStyle name="Porcentaje 2 2 3 5" xfId="47144" xr:uid="{00000000-0005-0000-0000-000037B80000}"/>
    <cellStyle name="Porcentaje 2 2 30" xfId="47145" xr:uid="{00000000-0005-0000-0000-000038B80000}"/>
    <cellStyle name="Porcentaje 2 2 30 2" xfId="47146" xr:uid="{00000000-0005-0000-0000-000039B80000}"/>
    <cellStyle name="Porcentaje 2 2 30 2 2" xfId="47147" xr:uid="{00000000-0005-0000-0000-00003AB80000}"/>
    <cellStyle name="Porcentaje 2 2 30 2 2 2" xfId="47148" xr:uid="{00000000-0005-0000-0000-00003BB80000}"/>
    <cellStyle name="Porcentaje 2 2 30 2 3" xfId="47149" xr:uid="{00000000-0005-0000-0000-00003CB80000}"/>
    <cellStyle name="Porcentaje 2 2 30 2 4" xfId="47150" xr:uid="{00000000-0005-0000-0000-00003DB80000}"/>
    <cellStyle name="Porcentaje 2 2 30 2 5" xfId="47151" xr:uid="{00000000-0005-0000-0000-00003EB80000}"/>
    <cellStyle name="Porcentaje 2 2 30 2 6" xfId="47152" xr:uid="{00000000-0005-0000-0000-00003FB80000}"/>
    <cellStyle name="Porcentaje 2 2 30 3" xfId="47153" xr:uid="{00000000-0005-0000-0000-000040B80000}"/>
    <cellStyle name="Porcentaje 2 2 30 3 2" xfId="47154" xr:uid="{00000000-0005-0000-0000-000041B80000}"/>
    <cellStyle name="Porcentaje 2 2 30 4" xfId="47155" xr:uid="{00000000-0005-0000-0000-000042B80000}"/>
    <cellStyle name="Porcentaje 2 2 30 4 2" xfId="47156" xr:uid="{00000000-0005-0000-0000-000043B80000}"/>
    <cellStyle name="Porcentaje 2 2 30 5" xfId="47157" xr:uid="{00000000-0005-0000-0000-000044B80000}"/>
    <cellStyle name="Porcentaje 2 2 31" xfId="47158" xr:uid="{00000000-0005-0000-0000-000045B80000}"/>
    <cellStyle name="Porcentaje 2 2 31 2" xfId="47159" xr:uid="{00000000-0005-0000-0000-000046B80000}"/>
    <cellStyle name="Porcentaje 2 2 31 2 2" xfId="47160" xr:uid="{00000000-0005-0000-0000-000047B80000}"/>
    <cellStyle name="Porcentaje 2 2 31 2 2 2" xfId="47161" xr:uid="{00000000-0005-0000-0000-000048B80000}"/>
    <cellStyle name="Porcentaje 2 2 31 2 3" xfId="47162" xr:uid="{00000000-0005-0000-0000-000049B80000}"/>
    <cellStyle name="Porcentaje 2 2 31 2 4" xfId="47163" xr:uid="{00000000-0005-0000-0000-00004AB80000}"/>
    <cellStyle name="Porcentaje 2 2 31 2 5" xfId="47164" xr:uid="{00000000-0005-0000-0000-00004BB80000}"/>
    <cellStyle name="Porcentaje 2 2 31 2 6" xfId="47165" xr:uid="{00000000-0005-0000-0000-00004CB80000}"/>
    <cellStyle name="Porcentaje 2 2 31 3" xfId="47166" xr:uid="{00000000-0005-0000-0000-00004DB80000}"/>
    <cellStyle name="Porcentaje 2 2 31 3 2" xfId="47167" xr:uid="{00000000-0005-0000-0000-00004EB80000}"/>
    <cellStyle name="Porcentaje 2 2 31 4" xfId="47168" xr:uid="{00000000-0005-0000-0000-00004FB80000}"/>
    <cellStyle name="Porcentaje 2 2 31 4 2" xfId="47169" xr:uid="{00000000-0005-0000-0000-000050B80000}"/>
    <cellStyle name="Porcentaje 2 2 31 5" xfId="47170" xr:uid="{00000000-0005-0000-0000-000051B80000}"/>
    <cellStyle name="Porcentaje 2 2 32" xfId="47171" xr:uid="{00000000-0005-0000-0000-000052B80000}"/>
    <cellStyle name="Porcentaje 2 2 32 2" xfId="47172" xr:uid="{00000000-0005-0000-0000-000053B80000}"/>
    <cellStyle name="Porcentaje 2 2 32 2 2" xfId="47173" xr:uid="{00000000-0005-0000-0000-000054B80000}"/>
    <cellStyle name="Porcentaje 2 2 32 2 2 2" xfId="47174" xr:uid="{00000000-0005-0000-0000-000055B80000}"/>
    <cellStyle name="Porcentaje 2 2 32 2 3" xfId="47175" xr:uid="{00000000-0005-0000-0000-000056B80000}"/>
    <cellStyle name="Porcentaje 2 2 32 2 4" xfId="47176" xr:uid="{00000000-0005-0000-0000-000057B80000}"/>
    <cellStyle name="Porcentaje 2 2 32 2 5" xfId="47177" xr:uid="{00000000-0005-0000-0000-000058B80000}"/>
    <cellStyle name="Porcentaje 2 2 32 2 6" xfId="47178" xr:uid="{00000000-0005-0000-0000-000059B80000}"/>
    <cellStyle name="Porcentaje 2 2 32 3" xfId="47179" xr:uid="{00000000-0005-0000-0000-00005AB80000}"/>
    <cellStyle name="Porcentaje 2 2 32 3 2" xfId="47180" xr:uid="{00000000-0005-0000-0000-00005BB80000}"/>
    <cellStyle name="Porcentaje 2 2 32 4" xfId="47181" xr:uid="{00000000-0005-0000-0000-00005CB80000}"/>
    <cellStyle name="Porcentaje 2 2 32 4 2" xfId="47182" xr:uid="{00000000-0005-0000-0000-00005DB80000}"/>
    <cellStyle name="Porcentaje 2 2 32 5" xfId="47183" xr:uid="{00000000-0005-0000-0000-00005EB80000}"/>
    <cellStyle name="Porcentaje 2 2 33" xfId="47184" xr:uid="{00000000-0005-0000-0000-00005FB80000}"/>
    <cellStyle name="Porcentaje 2 2 33 2" xfId="47185" xr:uid="{00000000-0005-0000-0000-000060B80000}"/>
    <cellStyle name="Porcentaje 2 2 33 2 2" xfId="47186" xr:uid="{00000000-0005-0000-0000-000061B80000}"/>
    <cellStyle name="Porcentaje 2 2 33 2 2 2" xfId="47187" xr:uid="{00000000-0005-0000-0000-000062B80000}"/>
    <cellStyle name="Porcentaje 2 2 33 2 3" xfId="47188" xr:uid="{00000000-0005-0000-0000-000063B80000}"/>
    <cellStyle name="Porcentaje 2 2 33 2 4" xfId="47189" xr:uid="{00000000-0005-0000-0000-000064B80000}"/>
    <cellStyle name="Porcentaje 2 2 33 2 5" xfId="47190" xr:uid="{00000000-0005-0000-0000-000065B80000}"/>
    <cellStyle name="Porcentaje 2 2 33 2 6" xfId="47191" xr:uid="{00000000-0005-0000-0000-000066B80000}"/>
    <cellStyle name="Porcentaje 2 2 33 3" xfId="47192" xr:uid="{00000000-0005-0000-0000-000067B80000}"/>
    <cellStyle name="Porcentaje 2 2 33 3 2" xfId="47193" xr:uid="{00000000-0005-0000-0000-000068B80000}"/>
    <cellStyle name="Porcentaje 2 2 33 4" xfId="47194" xr:uid="{00000000-0005-0000-0000-000069B80000}"/>
    <cellStyle name="Porcentaje 2 2 33 4 2" xfId="47195" xr:uid="{00000000-0005-0000-0000-00006AB80000}"/>
    <cellStyle name="Porcentaje 2 2 33 5" xfId="47196" xr:uid="{00000000-0005-0000-0000-00006BB80000}"/>
    <cellStyle name="Porcentaje 2 2 34" xfId="47197" xr:uid="{00000000-0005-0000-0000-00006CB80000}"/>
    <cellStyle name="Porcentaje 2 2 34 2" xfId="47198" xr:uid="{00000000-0005-0000-0000-00006DB80000}"/>
    <cellStyle name="Porcentaje 2 2 34 2 2" xfId="47199" xr:uid="{00000000-0005-0000-0000-00006EB80000}"/>
    <cellStyle name="Porcentaje 2 2 34 2 2 2" xfId="47200" xr:uid="{00000000-0005-0000-0000-00006FB80000}"/>
    <cellStyle name="Porcentaje 2 2 34 2 3" xfId="47201" xr:uid="{00000000-0005-0000-0000-000070B80000}"/>
    <cellStyle name="Porcentaje 2 2 34 2 4" xfId="47202" xr:uid="{00000000-0005-0000-0000-000071B80000}"/>
    <cellStyle name="Porcentaje 2 2 34 2 5" xfId="47203" xr:uid="{00000000-0005-0000-0000-000072B80000}"/>
    <cellStyle name="Porcentaje 2 2 34 2 6" xfId="47204" xr:uid="{00000000-0005-0000-0000-000073B80000}"/>
    <cellStyle name="Porcentaje 2 2 34 3" xfId="47205" xr:uid="{00000000-0005-0000-0000-000074B80000}"/>
    <cellStyle name="Porcentaje 2 2 34 3 2" xfId="47206" xr:uid="{00000000-0005-0000-0000-000075B80000}"/>
    <cellStyle name="Porcentaje 2 2 34 4" xfId="47207" xr:uid="{00000000-0005-0000-0000-000076B80000}"/>
    <cellStyle name="Porcentaje 2 2 34 4 2" xfId="47208" xr:uid="{00000000-0005-0000-0000-000077B80000}"/>
    <cellStyle name="Porcentaje 2 2 34 5" xfId="47209" xr:uid="{00000000-0005-0000-0000-000078B80000}"/>
    <cellStyle name="Porcentaje 2 2 35" xfId="47210" xr:uid="{00000000-0005-0000-0000-000079B80000}"/>
    <cellStyle name="Porcentaje 2 2 35 2" xfId="47211" xr:uid="{00000000-0005-0000-0000-00007AB80000}"/>
    <cellStyle name="Porcentaje 2 2 35 2 2" xfId="47212" xr:uid="{00000000-0005-0000-0000-00007BB80000}"/>
    <cellStyle name="Porcentaje 2 2 35 2 2 2" xfId="47213" xr:uid="{00000000-0005-0000-0000-00007CB80000}"/>
    <cellStyle name="Porcentaje 2 2 35 2 3" xfId="47214" xr:uid="{00000000-0005-0000-0000-00007DB80000}"/>
    <cellStyle name="Porcentaje 2 2 35 2 4" xfId="47215" xr:uid="{00000000-0005-0000-0000-00007EB80000}"/>
    <cellStyle name="Porcentaje 2 2 35 2 5" xfId="47216" xr:uid="{00000000-0005-0000-0000-00007FB80000}"/>
    <cellStyle name="Porcentaje 2 2 35 2 6" xfId="47217" xr:uid="{00000000-0005-0000-0000-000080B80000}"/>
    <cellStyle name="Porcentaje 2 2 35 3" xfId="47218" xr:uid="{00000000-0005-0000-0000-000081B80000}"/>
    <cellStyle name="Porcentaje 2 2 35 3 2" xfId="47219" xr:uid="{00000000-0005-0000-0000-000082B80000}"/>
    <cellStyle name="Porcentaje 2 2 35 4" xfId="47220" xr:uid="{00000000-0005-0000-0000-000083B80000}"/>
    <cellStyle name="Porcentaje 2 2 35 4 2" xfId="47221" xr:uid="{00000000-0005-0000-0000-000084B80000}"/>
    <cellStyle name="Porcentaje 2 2 35 5" xfId="47222" xr:uid="{00000000-0005-0000-0000-000085B80000}"/>
    <cellStyle name="Porcentaje 2 2 36" xfId="47223" xr:uid="{00000000-0005-0000-0000-000086B80000}"/>
    <cellStyle name="Porcentaje 2 2 36 2" xfId="47224" xr:uid="{00000000-0005-0000-0000-000087B80000}"/>
    <cellStyle name="Porcentaje 2 2 36 2 2" xfId="47225" xr:uid="{00000000-0005-0000-0000-000088B80000}"/>
    <cellStyle name="Porcentaje 2 2 36 2 2 2" xfId="47226" xr:uid="{00000000-0005-0000-0000-000089B80000}"/>
    <cellStyle name="Porcentaje 2 2 36 2 3" xfId="47227" xr:uid="{00000000-0005-0000-0000-00008AB80000}"/>
    <cellStyle name="Porcentaje 2 2 36 2 4" xfId="47228" xr:uid="{00000000-0005-0000-0000-00008BB80000}"/>
    <cellStyle name="Porcentaje 2 2 36 2 5" xfId="47229" xr:uid="{00000000-0005-0000-0000-00008CB80000}"/>
    <cellStyle name="Porcentaje 2 2 36 2 6" xfId="47230" xr:uid="{00000000-0005-0000-0000-00008DB80000}"/>
    <cellStyle name="Porcentaje 2 2 36 3" xfId="47231" xr:uid="{00000000-0005-0000-0000-00008EB80000}"/>
    <cellStyle name="Porcentaje 2 2 36 3 2" xfId="47232" xr:uid="{00000000-0005-0000-0000-00008FB80000}"/>
    <cellStyle name="Porcentaje 2 2 36 4" xfId="47233" xr:uid="{00000000-0005-0000-0000-000090B80000}"/>
    <cellStyle name="Porcentaje 2 2 36 4 2" xfId="47234" xr:uid="{00000000-0005-0000-0000-000091B80000}"/>
    <cellStyle name="Porcentaje 2 2 36 5" xfId="47235" xr:uid="{00000000-0005-0000-0000-000092B80000}"/>
    <cellStyle name="Porcentaje 2 2 37" xfId="47236" xr:uid="{00000000-0005-0000-0000-000093B80000}"/>
    <cellStyle name="Porcentaje 2 2 37 2" xfId="47237" xr:uid="{00000000-0005-0000-0000-000094B80000}"/>
    <cellStyle name="Porcentaje 2 2 37 2 2" xfId="47238" xr:uid="{00000000-0005-0000-0000-000095B80000}"/>
    <cellStyle name="Porcentaje 2 2 37 2 2 2" xfId="47239" xr:uid="{00000000-0005-0000-0000-000096B80000}"/>
    <cellStyle name="Porcentaje 2 2 37 2 3" xfId="47240" xr:uid="{00000000-0005-0000-0000-000097B80000}"/>
    <cellStyle name="Porcentaje 2 2 37 2 4" xfId="47241" xr:uid="{00000000-0005-0000-0000-000098B80000}"/>
    <cellStyle name="Porcentaje 2 2 37 2 5" xfId="47242" xr:uid="{00000000-0005-0000-0000-000099B80000}"/>
    <cellStyle name="Porcentaje 2 2 37 2 6" xfId="47243" xr:uid="{00000000-0005-0000-0000-00009AB80000}"/>
    <cellStyle name="Porcentaje 2 2 37 3" xfId="47244" xr:uid="{00000000-0005-0000-0000-00009BB80000}"/>
    <cellStyle name="Porcentaje 2 2 37 3 2" xfId="47245" xr:uid="{00000000-0005-0000-0000-00009CB80000}"/>
    <cellStyle name="Porcentaje 2 2 37 4" xfId="47246" xr:uid="{00000000-0005-0000-0000-00009DB80000}"/>
    <cellStyle name="Porcentaje 2 2 37 4 2" xfId="47247" xr:uid="{00000000-0005-0000-0000-00009EB80000}"/>
    <cellStyle name="Porcentaje 2 2 37 5" xfId="47248" xr:uid="{00000000-0005-0000-0000-00009FB80000}"/>
    <cellStyle name="Porcentaje 2 2 38" xfId="47249" xr:uid="{00000000-0005-0000-0000-0000A0B80000}"/>
    <cellStyle name="Porcentaje 2 2 38 2" xfId="47250" xr:uid="{00000000-0005-0000-0000-0000A1B80000}"/>
    <cellStyle name="Porcentaje 2 2 38 2 2" xfId="47251" xr:uid="{00000000-0005-0000-0000-0000A2B80000}"/>
    <cellStyle name="Porcentaje 2 2 38 2 2 2" xfId="47252" xr:uid="{00000000-0005-0000-0000-0000A3B80000}"/>
    <cellStyle name="Porcentaje 2 2 38 2 3" xfId="47253" xr:uid="{00000000-0005-0000-0000-0000A4B80000}"/>
    <cellStyle name="Porcentaje 2 2 38 2 4" xfId="47254" xr:uid="{00000000-0005-0000-0000-0000A5B80000}"/>
    <cellStyle name="Porcentaje 2 2 38 2 5" xfId="47255" xr:uid="{00000000-0005-0000-0000-0000A6B80000}"/>
    <cellStyle name="Porcentaje 2 2 38 2 6" xfId="47256" xr:uid="{00000000-0005-0000-0000-0000A7B80000}"/>
    <cellStyle name="Porcentaje 2 2 38 3" xfId="47257" xr:uid="{00000000-0005-0000-0000-0000A8B80000}"/>
    <cellStyle name="Porcentaje 2 2 38 3 2" xfId="47258" xr:uid="{00000000-0005-0000-0000-0000A9B80000}"/>
    <cellStyle name="Porcentaje 2 2 38 4" xfId="47259" xr:uid="{00000000-0005-0000-0000-0000AAB80000}"/>
    <cellStyle name="Porcentaje 2 2 38 4 2" xfId="47260" xr:uid="{00000000-0005-0000-0000-0000ABB80000}"/>
    <cellStyle name="Porcentaje 2 2 38 5" xfId="47261" xr:uid="{00000000-0005-0000-0000-0000ACB80000}"/>
    <cellStyle name="Porcentaje 2 2 39" xfId="47262" xr:uid="{00000000-0005-0000-0000-0000ADB80000}"/>
    <cellStyle name="Porcentaje 2 2 39 2" xfId="47263" xr:uid="{00000000-0005-0000-0000-0000AEB80000}"/>
    <cellStyle name="Porcentaje 2 2 39 2 2" xfId="47264" xr:uid="{00000000-0005-0000-0000-0000AFB80000}"/>
    <cellStyle name="Porcentaje 2 2 39 2 2 2" xfId="47265" xr:uid="{00000000-0005-0000-0000-0000B0B80000}"/>
    <cellStyle name="Porcentaje 2 2 39 2 3" xfId="47266" xr:uid="{00000000-0005-0000-0000-0000B1B80000}"/>
    <cellStyle name="Porcentaje 2 2 39 2 4" xfId="47267" xr:uid="{00000000-0005-0000-0000-0000B2B80000}"/>
    <cellStyle name="Porcentaje 2 2 39 2 5" xfId="47268" xr:uid="{00000000-0005-0000-0000-0000B3B80000}"/>
    <cellStyle name="Porcentaje 2 2 39 2 6" xfId="47269" xr:uid="{00000000-0005-0000-0000-0000B4B80000}"/>
    <cellStyle name="Porcentaje 2 2 39 3" xfId="47270" xr:uid="{00000000-0005-0000-0000-0000B5B80000}"/>
    <cellStyle name="Porcentaje 2 2 39 3 2" xfId="47271" xr:uid="{00000000-0005-0000-0000-0000B6B80000}"/>
    <cellStyle name="Porcentaje 2 2 39 4" xfId="47272" xr:uid="{00000000-0005-0000-0000-0000B7B80000}"/>
    <cellStyle name="Porcentaje 2 2 39 4 2" xfId="47273" xr:uid="{00000000-0005-0000-0000-0000B8B80000}"/>
    <cellStyle name="Porcentaje 2 2 39 5" xfId="47274" xr:uid="{00000000-0005-0000-0000-0000B9B80000}"/>
    <cellStyle name="Porcentaje 2 2 4" xfId="47275" xr:uid="{00000000-0005-0000-0000-0000BAB80000}"/>
    <cellStyle name="Porcentaje 2 2 4 2" xfId="47276" xr:uid="{00000000-0005-0000-0000-0000BBB80000}"/>
    <cellStyle name="Porcentaje 2 2 4 2 2" xfId="47277" xr:uid="{00000000-0005-0000-0000-0000BCB80000}"/>
    <cellStyle name="Porcentaje 2 2 4 2 2 2" xfId="47278" xr:uid="{00000000-0005-0000-0000-0000BDB80000}"/>
    <cellStyle name="Porcentaje 2 2 4 2 2 3" xfId="47279" xr:uid="{00000000-0005-0000-0000-0000BEB80000}"/>
    <cellStyle name="Porcentaje 2 2 4 2 2 4" xfId="47280" xr:uid="{00000000-0005-0000-0000-0000BFB80000}"/>
    <cellStyle name="Porcentaje 2 2 4 2 3" xfId="47281" xr:uid="{00000000-0005-0000-0000-0000C0B80000}"/>
    <cellStyle name="Porcentaje 2 2 4 3" xfId="47282" xr:uid="{00000000-0005-0000-0000-0000C1B80000}"/>
    <cellStyle name="Porcentaje 2 2 4 3 2" xfId="47283" xr:uid="{00000000-0005-0000-0000-0000C2B80000}"/>
    <cellStyle name="Porcentaje 2 2 4 3 2 2" xfId="47284" xr:uid="{00000000-0005-0000-0000-0000C3B80000}"/>
    <cellStyle name="Porcentaje 2 2 4 3 3" xfId="47285" xr:uid="{00000000-0005-0000-0000-0000C4B80000}"/>
    <cellStyle name="Porcentaje 2 2 4 3 4" xfId="47286" xr:uid="{00000000-0005-0000-0000-0000C5B80000}"/>
    <cellStyle name="Porcentaje 2 2 4 4" xfId="47287" xr:uid="{00000000-0005-0000-0000-0000C6B80000}"/>
    <cellStyle name="Porcentaje 2 2 4 4 2" xfId="47288" xr:uid="{00000000-0005-0000-0000-0000C7B80000}"/>
    <cellStyle name="Porcentaje 2 2 4 4 3" xfId="47289" xr:uid="{00000000-0005-0000-0000-0000C8B80000}"/>
    <cellStyle name="Porcentaje 2 2 4 5" xfId="47290" xr:uid="{00000000-0005-0000-0000-0000C9B80000}"/>
    <cellStyle name="Porcentaje 2 2 40" xfId="47291" xr:uid="{00000000-0005-0000-0000-0000CAB80000}"/>
    <cellStyle name="Porcentaje 2 2 40 2" xfId="47292" xr:uid="{00000000-0005-0000-0000-0000CBB80000}"/>
    <cellStyle name="Porcentaje 2 2 40 2 2" xfId="47293" xr:uid="{00000000-0005-0000-0000-0000CCB80000}"/>
    <cellStyle name="Porcentaje 2 2 40 2 2 2" xfId="47294" xr:uid="{00000000-0005-0000-0000-0000CDB80000}"/>
    <cellStyle name="Porcentaje 2 2 40 2 3" xfId="47295" xr:uid="{00000000-0005-0000-0000-0000CEB80000}"/>
    <cellStyle name="Porcentaje 2 2 40 2 4" xfId="47296" xr:uid="{00000000-0005-0000-0000-0000CFB80000}"/>
    <cellStyle name="Porcentaje 2 2 40 2 5" xfId="47297" xr:uid="{00000000-0005-0000-0000-0000D0B80000}"/>
    <cellStyle name="Porcentaje 2 2 40 2 6" xfId="47298" xr:uid="{00000000-0005-0000-0000-0000D1B80000}"/>
    <cellStyle name="Porcentaje 2 2 40 3" xfId="47299" xr:uid="{00000000-0005-0000-0000-0000D2B80000}"/>
    <cellStyle name="Porcentaje 2 2 40 3 2" xfId="47300" xr:uid="{00000000-0005-0000-0000-0000D3B80000}"/>
    <cellStyle name="Porcentaje 2 2 40 4" xfId="47301" xr:uid="{00000000-0005-0000-0000-0000D4B80000}"/>
    <cellStyle name="Porcentaje 2 2 40 4 2" xfId="47302" xr:uid="{00000000-0005-0000-0000-0000D5B80000}"/>
    <cellStyle name="Porcentaje 2 2 40 5" xfId="47303" xr:uid="{00000000-0005-0000-0000-0000D6B80000}"/>
    <cellStyle name="Porcentaje 2 2 41" xfId="47304" xr:uid="{00000000-0005-0000-0000-0000D7B80000}"/>
    <cellStyle name="Porcentaje 2 2 41 2" xfId="47305" xr:uid="{00000000-0005-0000-0000-0000D8B80000}"/>
    <cellStyle name="Porcentaje 2 2 41 2 2" xfId="47306" xr:uid="{00000000-0005-0000-0000-0000D9B80000}"/>
    <cellStyle name="Porcentaje 2 2 41 2 2 2" xfId="47307" xr:uid="{00000000-0005-0000-0000-0000DAB80000}"/>
    <cellStyle name="Porcentaje 2 2 41 2 3" xfId="47308" xr:uid="{00000000-0005-0000-0000-0000DBB80000}"/>
    <cellStyle name="Porcentaje 2 2 41 2 4" xfId="47309" xr:uid="{00000000-0005-0000-0000-0000DCB80000}"/>
    <cellStyle name="Porcentaje 2 2 41 2 5" xfId="47310" xr:uid="{00000000-0005-0000-0000-0000DDB80000}"/>
    <cellStyle name="Porcentaje 2 2 41 2 6" xfId="47311" xr:uid="{00000000-0005-0000-0000-0000DEB80000}"/>
    <cellStyle name="Porcentaje 2 2 41 3" xfId="47312" xr:uid="{00000000-0005-0000-0000-0000DFB80000}"/>
    <cellStyle name="Porcentaje 2 2 41 3 2" xfId="47313" xr:uid="{00000000-0005-0000-0000-0000E0B80000}"/>
    <cellStyle name="Porcentaje 2 2 41 4" xfId="47314" xr:uid="{00000000-0005-0000-0000-0000E1B80000}"/>
    <cellStyle name="Porcentaje 2 2 41 4 2" xfId="47315" xr:uid="{00000000-0005-0000-0000-0000E2B80000}"/>
    <cellStyle name="Porcentaje 2 2 41 5" xfId="47316" xr:uid="{00000000-0005-0000-0000-0000E3B80000}"/>
    <cellStyle name="Porcentaje 2 2 42" xfId="47317" xr:uid="{00000000-0005-0000-0000-0000E4B80000}"/>
    <cellStyle name="Porcentaje 2 2 42 2" xfId="47318" xr:uid="{00000000-0005-0000-0000-0000E5B80000}"/>
    <cellStyle name="Porcentaje 2 2 42 2 2" xfId="47319" xr:uid="{00000000-0005-0000-0000-0000E6B80000}"/>
    <cellStyle name="Porcentaje 2 2 42 2 2 2" xfId="47320" xr:uid="{00000000-0005-0000-0000-0000E7B80000}"/>
    <cellStyle name="Porcentaje 2 2 42 2 3" xfId="47321" xr:uid="{00000000-0005-0000-0000-0000E8B80000}"/>
    <cellStyle name="Porcentaje 2 2 42 2 4" xfId="47322" xr:uid="{00000000-0005-0000-0000-0000E9B80000}"/>
    <cellStyle name="Porcentaje 2 2 42 2 5" xfId="47323" xr:uid="{00000000-0005-0000-0000-0000EAB80000}"/>
    <cellStyle name="Porcentaje 2 2 42 2 6" xfId="47324" xr:uid="{00000000-0005-0000-0000-0000EBB80000}"/>
    <cellStyle name="Porcentaje 2 2 42 3" xfId="47325" xr:uid="{00000000-0005-0000-0000-0000ECB80000}"/>
    <cellStyle name="Porcentaje 2 2 42 3 2" xfId="47326" xr:uid="{00000000-0005-0000-0000-0000EDB80000}"/>
    <cellStyle name="Porcentaje 2 2 42 4" xfId="47327" xr:uid="{00000000-0005-0000-0000-0000EEB80000}"/>
    <cellStyle name="Porcentaje 2 2 42 4 2" xfId="47328" xr:uid="{00000000-0005-0000-0000-0000EFB80000}"/>
    <cellStyle name="Porcentaje 2 2 42 5" xfId="47329" xr:uid="{00000000-0005-0000-0000-0000F0B80000}"/>
    <cellStyle name="Porcentaje 2 2 43" xfId="47330" xr:uid="{00000000-0005-0000-0000-0000F1B80000}"/>
    <cellStyle name="Porcentaje 2 2 43 2" xfId="47331" xr:uid="{00000000-0005-0000-0000-0000F2B80000}"/>
    <cellStyle name="Porcentaje 2 2 43 2 2" xfId="47332" xr:uid="{00000000-0005-0000-0000-0000F3B80000}"/>
    <cellStyle name="Porcentaje 2 2 43 2 2 2" xfId="47333" xr:uid="{00000000-0005-0000-0000-0000F4B80000}"/>
    <cellStyle name="Porcentaje 2 2 43 2 3" xfId="47334" xr:uid="{00000000-0005-0000-0000-0000F5B80000}"/>
    <cellStyle name="Porcentaje 2 2 43 2 4" xfId="47335" xr:uid="{00000000-0005-0000-0000-0000F6B80000}"/>
    <cellStyle name="Porcentaje 2 2 43 2 5" xfId="47336" xr:uid="{00000000-0005-0000-0000-0000F7B80000}"/>
    <cellStyle name="Porcentaje 2 2 43 2 6" xfId="47337" xr:uid="{00000000-0005-0000-0000-0000F8B80000}"/>
    <cellStyle name="Porcentaje 2 2 43 3" xfId="47338" xr:uid="{00000000-0005-0000-0000-0000F9B80000}"/>
    <cellStyle name="Porcentaje 2 2 43 3 2" xfId="47339" xr:uid="{00000000-0005-0000-0000-0000FAB80000}"/>
    <cellStyle name="Porcentaje 2 2 43 4" xfId="47340" xr:uid="{00000000-0005-0000-0000-0000FBB80000}"/>
    <cellStyle name="Porcentaje 2 2 43 4 2" xfId="47341" xr:uid="{00000000-0005-0000-0000-0000FCB80000}"/>
    <cellStyle name="Porcentaje 2 2 43 5" xfId="47342" xr:uid="{00000000-0005-0000-0000-0000FDB80000}"/>
    <cellStyle name="Porcentaje 2 2 44" xfId="47343" xr:uid="{00000000-0005-0000-0000-0000FEB80000}"/>
    <cellStyle name="Porcentaje 2 2 44 2" xfId="47344" xr:uid="{00000000-0005-0000-0000-0000FFB80000}"/>
    <cellStyle name="Porcentaje 2 2 44 2 2" xfId="47345" xr:uid="{00000000-0005-0000-0000-000000B90000}"/>
    <cellStyle name="Porcentaje 2 2 44 2 2 2" xfId="47346" xr:uid="{00000000-0005-0000-0000-000001B90000}"/>
    <cellStyle name="Porcentaje 2 2 44 2 3" xfId="47347" xr:uid="{00000000-0005-0000-0000-000002B90000}"/>
    <cellStyle name="Porcentaje 2 2 44 2 4" xfId="47348" xr:uid="{00000000-0005-0000-0000-000003B90000}"/>
    <cellStyle name="Porcentaje 2 2 44 2 5" xfId="47349" xr:uid="{00000000-0005-0000-0000-000004B90000}"/>
    <cellStyle name="Porcentaje 2 2 44 2 6" xfId="47350" xr:uid="{00000000-0005-0000-0000-000005B90000}"/>
    <cellStyle name="Porcentaje 2 2 44 3" xfId="47351" xr:uid="{00000000-0005-0000-0000-000006B90000}"/>
    <cellStyle name="Porcentaje 2 2 44 3 2" xfId="47352" xr:uid="{00000000-0005-0000-0000-000007B90000}"/>
    <cellStyle name="Porcentaje 2 2 44 4" xfId="47353" xr:uid="{00000000-0005-0000-0000-000008B90000}"/>
    <cellStyle name="Porcentaje 2 2 44 4 2" xfId="47354" xr:uid="{00000000-0005-0000-0000-000009B90000}"/>
    <cellStyle name="Porcentaje 2 2 44 5" xfId="47355" xr:uid="{00000000-0005-0000-0000-00000AB90000}"/>
    <cellStyle name="Porcentaje 2 2 45" xfId="47356" xr:uid="{00000000-0005-0000-0000-00000BB90000}"/>
    <cellStyle name="Porcentaje 2 2 45 2" xfId="47357" xr:uid="{00000000-0005-0000-0000-00000CB90000}"/>
    <cellStyle name="Porcentaje 2 2 45 2 2" xfId="47358" xr:uid="{00000000-0005-0000-0000-00000DB90000}"/>
    <cellStyle name="Porcentaje 2 2 45 2 2 2" xfId="47359" xr:uid="{00000000-0005-0000-0000-00000EB90000}"/>
    <cellStyle name="Porcentaje 2 2 45 2 3" xfId="47360" xr:uid="{00000000-0005-0000-0000-00000FB90000}"/>
    <cellStyle name="Porcentaje 2 2 45 2 4" xfId="47361" xr:uid="{00000000-0005-0000-0000-000010B90000}"/>
    <cellStyle name="Porcentaje 2 2 45 2 5" xfId="47362" xr:uid="{00000000-0005-0000-0000-000011B90000}"/>
    <cellStyle name="Porcentaje 2 2 45 2 6" xfId="47363" xr:uid="{00000000-0005-0000-0000-000012B90000}"/>
    <cellStyle name="Porcentaje 2 2 45 3" xfId="47364" xr:uid="{00000000-0005-0000-0000-000013B90000}"/>
    <cellStyle name="Porcentaje 2 2 45 3 2" xfId="47365" xr:uid="{00000000-0005-0000-0000-000014B90000}"/>
    <cellStyle name="Porcentaje 2 2 45 4" xfId="47366" xr:uid="{00000000-0005-0000-0000-000015B90000}"/>
    <cellStyle name="Porcentaje 2 2 45 4 2" xfId="47367" xr:uid="{00000000-0005-0000-0000-000016B90000}"/>
    <cellStyle name="Porcentaje 2 2 45 5" xfId="47368" xr:uid="{00000000-0005-0000-0000-000017B90000}"/>
    <cellStyle name="Porcentaje 2 2 46" xfId="47369" xr:uid="{00000000-0005-0000-0000-000018B90000}"/>
    <cellStyle name="Porcentaje 2 2 46 2" xfId="47370" xr:uid="{00000000-0005-0000-0000-000019B90000}"/>
    <cellStyle name="Porcentaje 2 2 46 2 2" xfId="47371" xr:uid="{00000000-0005-0000-0000-00001AB90000}"/>
    <cellStyle name="Porcentaje 2 2 46 2 2 2" xfId="47372" xr:uid="{00000000-0005-0000-0000-00001BB90000}"/>
    <cellStyle name="Porcentaje 2 2 46 2 3" xfId="47373" xr:uid="{00000000-0005-0000-0000-00001CB90000}"/>
    <cellStyle name="Porcentaje 2 2 46 2 4" xfId="47374" xr:uid="{00000000-0005-0000-0000-00001DB90000}"/>
    <cellStyle name="Porcentaje 2 2 46 2 5" xfId="47375" xr:uid="{00000000-0005-0000-0000-00001EB90000}"/>
    <cellStyle name="Porcentaje 2 2 46 2 6" xfId="47376" xr:uid="{00000000-0005-0000-0000-00001FB90000}"/>
    <cellStyle name="Porcentaje 2 2 46 3" xfId="47377" xr:uid="{00000000-0005-0000-0000-000020B90000}"/>
    <cellStyle name="Porcentaje 2 2 46 3 2" xfId="47378" xr:uid="{00000000-0005-0000-0000-000021B90000}"/>
    <cellStyle name="Porcentaje 2 2 46 4" xfId="47379" xr:uid="{00000000-0005-0000-0000-000022B90000}"/>
    <cellStyle name="Porcentaje 2 2 46 4 2" xfId="47380" xr:uid="{00000000-0005-0000-0000-000023B90000}"/>
    <cellStyle name="Porcentaje 2 2 46 5" xfId="47381" xr:uid="{00000000-0005-0000-0000-000024B90000}"/>
    <cellStyle name="Porcentaje 2 2 47" xfId="47382" xr:uid="{00000000-0005-0000-0000-000025B90000}"/>
    <cellStyle name="Porcentaje 2 2 47 2" xfId="47383" xr:uid="{00000000-0005-0000-0000-000026B90000}"/>
    <cellStyle name="Porcentaje 2 2 47 2 2" xfId="47384" xr:uid="{00000000-0005-0000-0000-000027B90000}"/>
    <cellStyle name="Porcentaje 2 2 47 2 2 2" xfId="47385" xr:uid="{00000000-0005-0000-0000-000028B90000}"/>
    <cellStyle name="Porcentaje 2 2 47 2 3" xfId="47386" xr:uid="{00000000-0005-0000-0000-000029B90000}"/>
    <cellStyle name="Porcentaje 2 2 47 2 4" xfId="47387" xr:uid="{00000000-0005-0000-0000-00002AB90000}"/>
    <cellStyle name="Porcentaje 2 2 47 2 5" xfId="47388" xr:uid="{00000000-0005-0000-0000-00002BB90000}"/>
    <cellStyle name="Porcentaje 2 2 47 2 6" xfId="47389" xr:uid="{00000000-0005-0000-0000-00002CB90000}"/>
    <cellStyle name="Porcentaje 2 2 47 3" xfId="47390" xr:uid="{00000000-0005-0000-0000-00002DB90000}"/>
    <cellStyle name="Porcentaje 2 2 47 3 2" xfId="47391" xr:uid="{00000000-0005-0000-0000-00002EB90000}"/>
    <cellStyle name="Porcentaje 2 2 47 4" xfId="47392" xr:uid="{00000000-0005-0000-0000-00002FB90000}"/>
    <cellStyle name="Porcentaje 2 2 47 4 2" xfId="47393" xr:uid="{00000000-0005-0000-0000-000030B90000}"/>
    <cellStyle name="Porcentaje 2 2 47 5" xfId="47394" xr:uid="{00000000-0005-0000-0000-000031B90000}"/>
    <cellStyle name="Porcentaje 2 2 48" xfId="47395" xr:uid="{00000000-0005-0000-0000-000032B90000}"/>
    <cellStyle name="Porcentaje 2 2 48 2" xfId="47396" xr:uid="{00000000-0005-0000-0000-000033B90000}"/>
    <cellStyle name="Porcentaje 2 2 48 2 2" xfId="47397" xr:uid="{00000000-0005-0000-0000-000034B90000}"/>
    <cellStyle name="Porcentaje 2 2 48 2 2 2" xfId="47398" xr:uid="{00000000-0005-0000-0000-000035B90000}"/>
    <cellStyle name="Porcentaje 2 2 48 2 3" xfId="47399" xr:uid="{00000000-0005-0000-0000-000036B90000}"/>
    <cellStyle name="Porcentaje 2 2 48 2 4" xfId="47400" xr:uid="{00000000-0005-0000-0000-000037B90000}"/>
    <cellStyle name="Porcentaje 2 2 48 2 5" xfId="47401" xr:uid="{00000000-0005-0000-0000-000038B90000}"/>
    <cellStyle name="Porcentaje 2 2 48 2 6" xfId="47402" xr:uid="{00000000-0005-0000-0000-000039B90000}"/>
    <cellStyle name="Porcentaje 2 2 48 3" xfId="47403" xr:uid="{00000000-0005-0000-0000-00003AB90000}"/>
    <cellStyle name="Porcentaje 2 2 48 3 2" xfId="47404" xr:uid="{00000000-0005-0000-0000-00003BB90000}"/>
    <cellStyle name="Porcentaje 2 2 48 4" xfId="47405" xr:uid="{00000000-0005-0000-0000-00003CB90000}"/>
    <cellStyle name="Porcentaje 2 2 48 4 2" xfId="47406" xr:uid="{00000000-0005-0000-0000-00003DB90000}"/>
    <cellStyle name="Porcentaje 2 2 48 5" xfId="47407" xr:uid="{00000000-0005-0000-0000-00003EB90000}"/>
    <cellStyle name="Porcentaje 2 2 49" xfId="47408" xr:uid="{00000000-0005-0000-0000-00003FB90000}"/>
    <cellStyle name="Porcentaje 2 2 49 2" xfId="47409" xr:uid="{00000000-0005-0000-0000-000040B90000}"/>
    <cellStyle name="Porcentaje 2 2 49 2 2" xfId="47410" xr:uid="{00000000-0005-0000-0000-000041B90000}"/>
    <cellStyle name="Porcentaje 2 2 49 2 2 2" xfId="47411" xr:uid="{00000000-0005-0000-0000-000042B90000}"/>
    <cellStyle name="Porcentaje 2 2 49 2 3" xfId="47412" xr:uid="{00000000-0005-0000-0000-000043B90000}"/>
    <cellStyle name="Porcentaje 2 2 49 2 4" xfId="47413" xr:uid="{00000000-0005-0000-0000-000044B90000}"/>
    <cellStyle name="Porcentaje 2 2 49 2 5" xfId="47414" xr:uid="{00000000-0005-0000-0000-000045B90000}"/>
    <cellStyle name="Porcentaje 2 2 49 2 6" xfId="47415" xr:uid="{00000000-0005-0000-0000-000046B90000}"/>
    <cellStyle name="Porcentaje 2 2 49 3" xfId="47416" xr:uid="{00000000-0005-0000-0000-000047B90000}"/>
    <cellStyle name="Porcentaje 2 2 49 3 2" xfId="47417" xr:uid="{00000000-0005-0000-0000-000048B90000}"/>
    <cellStyle name="Porcentaje 2 2 49 4" xfId="47418" xr:uid="{00000000-0005-0000-0000-000049B90000}"/>
    <cellStyle name="Porcentaje 2 2 49 4 2" xfId="47419" xr:uid="{00000000-0005-0000-0000-00004AB90000}"/>
    <cellStyle name="Porcentaje 2 2 49 5" xfId="47420" xr:uid="{00000000-0005-0000-0000-00004BB90000}"/>
    <cellStyle name="Porcentaje 2 2 5" xfId="47421" xr:uid="{00000000-0005-0000-0000-00004CB90000}"/>
    <cellStyle name="Porcentaje 2 2 5 2" xfId="47422" xr:uid="{00000000-0005-0000-0000-00004DB90000}"/>
    <cellStyle name="Porcentaje 2 2 5 2 2" xfId="47423" xr:uid="{00000000-0005-0000-0000-00004EB90000}"/>
    <cellStyle name="Porcentaje 2 2 5 2 2 2" xfId="47424" xr:uid="{00000000-0005-0000-0000-00004FB90000}"/>
    <cellStyle name="Porcentaje 2 2 5 2 2 3" xfId="47425" xr:uid="{00000000-0005-0000-0000-000050B90000}"/>
    <cellStyle name="Porcentaje 2 2 5 2 3" xfId="47426" xr:uid="{00000000-0005-0000-0000-000051B90000}"/>
    <cellStyle name="Porcentaje 2 2 5 3" xfId="47427" xr:uid="{00000000-0005-0000-0000-000052B90000}"/>
    <cellStyle name="Porcentaje 2 2 5 3 2" xfId="47428" xr:uid="{00000000-0005-0000-0000-000053B90000}"/>
    <cellStyle name="Porcentaje 2 2 5 3 2 2" xfId="47429" xr:uid="{00000000-0005-0000-0000-000054B90000}"/>
    <cellStyle name="Porcentaje 2 2 5 4" xfId="47430" xr:uid="{00000000-0005-0000-0000-000055B90000}"/>
    <cellStyle name="Porcentaje 2 2 5 4 2" xfId="47431" xr:uid="{00000000-0005-0000-0000-000056B90000}"/>
    <cellStyle name="Porcentaje 2 2 5 4 3" xfId="47432" xr:uid="{00000000-0005-0000-0000-000057B90000}"/>
    <cellStyle name="Porcentaje 2 2 5 4 3 2" xfId="47433" xr:uid="{00000000-0005-0000-0000-000058B90000}"/>
    <cellStyle name="Porcentaje 2 2 5 4 3 2 2" xfId="47434" xr:uid="{00000000-0005-0000-0000-000059B90000}"/>
    <cellStyle name="Porcentaje 2 2 5 4 3 2 3" xfId="47435" xr:uid="{00000000-0005-0000-0000-00005AB90000}"/>
    <cellStyle name="Porcentaje 2 2 5 4 4" xfId="47436" xr:uid="{00000000-0005-0000-0000-00005BB90000}"/>
    <cellStyle name="Porcentaje 2 2 5 4 4 2" xfId="47437" xr:uid="{00000000-0005-0000-0000-00005CB90000}"/>
    <cellStyle name="Porcentaje 2 2 5 5" xfId="47438" xr:uid="{00000000-0005-0000-0000-00005DB90000}"/>
    <cellStyle name="Porcentaje 2 2 5 5 2" xfId="47439" xr:uid="{00000000-0005-0000-0000-00005EB90000}"/>
    <cellStyle name="Porcentaje 2 2 5 6" xfId="47440" xr:uid="{00000000-0005-0000-0000-00005FB90000}"/>
    <cellStyle name="Porcentaje 2 2 5 7" xfId="47441" xr:uid="{00000000-0005-0000-0000-000060B90000}"/>
    <cellStyle name="Porcentaje 2 2 5 7 2" xfId="47442" xr:uid="{00000000-0005-0000-0000-000061B90000}"/>
    <cellStyle name="Porcentaje 2 2 5 7 3" xfId="47443" xr:uid="{00000000-0005-0000-0000-000062B90000}"/>
    <cellStyle name="Porcentaje 2 2 5 8" xfId="47444" xr:uid="{00000000-0005-0000-0000-000063B90000}"/>
    <cellStyle name="Porcentaje 2 2 50" xfId="47445" xr:uid="{00000000-0005-0000-0000-000064B90000}"/>
    <cellStyle name="Porcentaje 2 2 50 2" xfId="47446" xr:uid="{00000000-0005-0000-0000-000065B90000}"/>
    <cellStyle name="Porcentaje 2 2 50 2 2" xfId="47447" xr:uid="{00000000-0005-0000-0000-000066B90000}"/>
    <cellStyle name="Porcentaje 2 2 50 2 2 2" xfId="47448" xr:uid="{00000000-0005-0000-0000-000067B90000}"/>
    <cellStyle name="Porcentaje 2 2 50 2 3" xfId="47449" xr:uid="{00000000-0005-0000-0000-000068B90000}"/>
    <cellStyle name="Porcentaje 2 2 50 2 4" xfId="47450" xr:uid="{00000000-0005-0000-0000-000069B90000}"/>
    <cellStyle name="Porcentaje 2 2 50 2 5" xfId="47451" xr:uid="{00000000-0005-0000-0000-00006AB90000}"/>
    <cellStyle name="Porcentaje 2 2 50 2 6" xfId="47452" xr:uid="{00000000-0005-0000-0000-00006BB90000}"/>
    <cellStyle name="Porcentaje 2 2 50 3" xfId="47453" xr:uid="{00000000-0005-0000-0000-00006CB90000}"/>
    <cellStyle name="Porcentaje 2 2 50 3 2" xfId="47454" xr:uid="{00000000-0005-0000-0000-00006DB90000}"/>
    <cellStyle name="Porcentaje 2 2 50 4" xfId="47455" xr:uid="{00000000-0005-0000-0000-00006EB90000}"/>
    <cellStyle name="Porcentaje 2 2 50 4 2" xfId="47456" xr:uid="{00000000-0005-0000-0000-00006FB90000}"/>
    <cellStyle name="Porcentaje 2 2 50 5" xfId="47457" xr:uid="{00000000-0005-0000-0000-000070B90000}"/>
    <cellStyle name="Porcentaje 2 2 51" xfId="47458" xr:uid="{00000000-0005-0000-0000-000071B90000}"/>
    <cellStyle name="Porcentaje 2 2 51 2" xfId="47459" xr:uid="{00000000-0005-0000-0000-000072B90000}"/>
    <cellStyle name="Porcentaje 2 2 51 2 2" xfId="47460" xr:uid="{00000000-0005-0000-0000-000073B90000}"/>
    <cellStyle name="Porcentaje 2 2 51 2 2 2" xfId="47461" xr:uid="{00000000-0005-0000-0000-000074B90000}"/>
    <cellStyle name="Porcentaje 2 2 51 2 3" xfId="47462" xr:uid="{00000000-0005-0000-0000-000075B90000}"/>
    <cellStyle name="Porcentaje 2 2 51 2 4" xfId="47463" xr:uid="{00000000-0005-0000-0000-000076B90000}"/>
    <cellStyle name="Porcentaje 2 2 51 2 5" xfId="47464" xr:uid="{00000000-0005-0000-0000-000077B90000}"/>
    <cellStyle name="Porcentaje 2 2 51 2 6" xfId="47465" xr:uid="{00000000-0005-0000-0000-000078B90000}"/>
    <cellStyle name="Porcentaje 2 2 51 3" xfId="47466" xr:uid="{00000000-0005-0000-0000-000079B90000}"/>
    <cellStyle name="Porcentaje 2 2 51 3 2" xfId="47467" xr:uid="{00000000-0005-0000-0000-00007AB90000}"/>
    <cellStyle name="Porcentaje 2 2 51 4" xfId="47468" xr:uid="{00000000-0005-0000-0000-00007BB90000}"/>
    <cellStyle name="Porcentaje 2 2 51 4 2" xfId="47469" xr:uid="{00000000-0005-0000-0000-00007CB90000}"/>
    <cellStyle name="Porcentaje 2 2 51 5" xfId="47470" xr:uid="{00000000-0005-0000-0000-00007DB90000}"/>
    <cellStyle name="Porcentaje 2 2 52" xfId="47471" xr:uid="{00000000-0005-0000-0000-00007EB90000}"/>
    <cellStyle name="Porcentaje 2 2 52 2" xfId="47472" xr:uid="{00000000-0005-0000-0000-00007FB90000}"/>
    <cellStyle name="Porcentaje 2 2 52 2 2" xfId="47473" xr:uid="{00000000-0005-0000-0000-000080B90000}"/>
    <cellStyle name="Porcentaje 2 2 52 2 2 2" xfId="47474" xr:uid="{00000000-0005-0000-0000-000081B90000}"/>
    <cellStyle name="Porcentaje 2 2 52 2 3" xfId="47475" xr:uid="{00000000-0005-0000-0000-000082B90000}"/>
    <cellStyle name="Porcentaje 2 2 52 2 4" xfId="47476" xr:uid="{00000000-0005-0000-0000-000083B90000}"/>
    <cellStyle name="Porcentaje 2 2 52 2 5" xfId="47477" xr:uid="{00000000-0005-0000-0000-000084B90000}"/>
    <cellStyle name="Porcentaje 2 2 52 2 6" xfId="47478" xr:uid="{00000000-0005-0000-0000-000085B90000}"/>
    <cellStyle name="Porcentaje 2 2 52 3" xfId="47479" xr:uid="{00000000-0005-0000-0000-000086B90000}"/>
    <cellStyle name="Porcentaje 2 2 52 3 2" xfId="47480" xr:uid="{00000000-0005-0000-0000-000087B90000}"/>
    <cellStyle name="Porcentaje 2 2 52 4" xfId="47481" xr:uid="{00000000-0005-0000-0000-000088B90000}"/>
    <cellStyle name="Porcentaje 2 2 52 4 2" xfId="47482" xr:uid="{00000000-0005-0000-0000-000089B90000}"/>
    <cellStyle name="Porcentaje 2 2 52 5" xfId="47483" xr:uid="{00000000-0005-0000-0000-00008AB90000}"/>
    <cellStyle name="Porcentaje 2 2 53" xfId="47484" xr:uid="{00000000-0005-0000-0000-00008BB90000}"/>
    <cellStyle name="Porcentaje 2 2 53 2" xfId="47485" xr:uid="{00000000-0005-0000-0000-00008CB90000}"/>
    <cellStyle name="Porcentaje 2 2 53 2 2" xfId="47486" xr:uid="{00000000-0005-0000-0000-00008DB90000}"/>
    <cellStyle name="Porcentaje 2 2 53 2 2 2" xfId="47487" xr:uid="{00000000-0005-0000-0000-00008EB90000}"/>
    <cellStyle name="Porcentaje 2 2 53 2 3" xfId="47488" xr:uid="{00000000-0005-0000-0000-00008FB90000}"/>
    <cellStyle name="Porcentaje 2 2 53 2 4" xfId="47489" xr:uid="{00000000-0005-0000-0000-000090B90000}"/>
    <cellStyle name="Porcentaje 2 2 53 2 5" xfId="47490" xr:uid="{00000000-0005-0000-0000-000091B90000}"/>
    <cellStyle name="Porcentaje 2 2 53 2 6" xfId="47491" xr:uid="{00000000-0005-0000-0000-000092B90000}"/>
    <cellStyle name="Porcentaje 2 2 53 3" xfId="47492" xr:uid="{00000000-0005-0000-0000-000093B90000}"/>
    <cellStyle name="Porcentaje 2 2 53 3 2" xfId="47493" xr:uid="{00000000-0005-0000-0000-000094B90000}"/>
    <cellStyle name="Porcentaje 2 2 53 4" xfId="47494" xr:uid="{00000000-0005-0000-0000-000095B90000}"/>
    <cellStyle name="Porcentaje 2 2 53 4 2" xfId="47495" xr:uid="{00000000-0005-0000-0000-000096B90000}"/>
    <cellStyle name="Porcentaje 2 2 53 5" xfId="47496" xr:uid="{00000000-0005-0000-0000-000097B90000}"/>
    <cellStyle name="Porcentaje 2 2 54" xfId="47497" xr:uid="{00000000-0005-0000-0000-000098B90000}"/>
    <cellStyle name="Porcentaje 2 2 54 2" xfId="47498" xr:uid="{00000000-0005-0000-0000-000099B90000}"/>
    <cellStyle name="Porcentaje 2 2 54 2 2" xfId="47499" xr:uid="{00000000-0005-0000-0000-00009AB90000}"/>
    <cellStyle name="Porcentaje 2 2 54 2 2 2" xfId="47500" xr:uid="{00000000-0005-0000-0000-00009BB90000}"/>
    <cellStyle name="Porcentaje 2 2 54 2 3" xfId="47501" xr:uid="{00000000-0005-0000-0000-00009CB90000}"/>
    <cellStyle name="Porcentaje 2 2 54 2 4" xfId="47502" xr:uid="{00000000-0005-0000-0000-00009DB90000}"/>
    <cellStyle name="Porcentaje 2 2 54 2 5" xfId="47503" xr:uid="{00000000-0005-0000-0000-00009EB90000}"/>
    <cellStyle name="Porcentaje 2 2 54 2 6" xfId="47504" xr:uid="{00000000-0005-0000-0000-00009FB90000}"/>
    <cellStyle name="Porcentaje 2 2 54 3" xfId="47505" xr:uid="{00000000-0005-0000-0000-0000A0B90000}"/>
    <cellStyle name="Porcentaje 2 2 54 3 2" xfId="47506" xr:uid="{00000000-0005-0000-0000-0000A1B90000}"/>
    <cellStyle name="Porcentaje 2 2 54 4" xfId="47507" xr:uid="{00000000-0005-0000-0000-0000A2B90000}"/>
    <cellStyle name="Porcentaje 2 2 54 4 2" xfId="47508" xr:uid="{00000000-0005-0000-0000-0000A3B90000}"/>
    <cellStyle name="Porcentaje 2 2 54 5" xfId="47509" xr:uid="{00000000-0005-0000-0000-0000A4B90000}"/>
    <cellStyle name="Porcentaje 2 2 55" xfId="47510" xr:uid="{00000000-0005-0000-0000-0000A5B90000}"/>
    <cellStyle name="Porcentaje 2 2 55 2" xfId="47511" xr:uid="{00000000-0005-0000-0000-0000A6B90000}"/>
    <cellStyle name="Porcentaje 2 2 55 2 2" xfId="47512" xr:uid="{00000000-0005-0000-0000-0000A7B90000}"/>
    <cellStyle name="Porcentaje 2 2 55 2 2 2" xfId="47513" xr:uid="{00000000-0005-0000-0000-0000A8B90000}"/>
    <cellStyle name="Porcentaje 2 2 55 2 3" xfId="47514" xr:uid="{00000000-0005-0000-0000-0000A9B90000}"/>
    <cellStyle name="Porcentaje 2 2 55 2 4" xfId="47515" xr:uid="{00000000-0005-0000-0000-0000AAB90000}"/>
    <cellStyle name="Porcentaje 2 2 55 2 5" xfId="47516" xr:uid="{00000000-0005-0000-0000-0000ABB90000}"/>
    <cellStyle name="Porcentaje 2 2 55 2 6" xfId="47517" xr:uid="{00000000-0005-0000-0000-0000ACB90000}"/>
    <cellStyle name="Porcentaje 2 2 55 3" xfId="47518" xr:uid="{00000000-0005-0000-0000-0000ADB90000}"/>
    <cellStyle name="Porcentaje 2 2 55 3 2" xfId="47519" xr:uid="{00000000-0005-0000-0000-0000AEB90000}"/>
    <cellStyle name="Porcentaje 2 2 55 4" xfId="47520" xr:uid="{00000000-0005-0000-0000-0000AFB90000}"/>
    <cellStyle name="Porcentaje 2 2 55 4 2" xfId="47521" xr:uid="{00000000-0005-0000-0000-0000B0B90000}"/>
    <cellStyle name="Porcentaje 2 2 55 5" xfId="47522" xr:uid="{00000000-0005-0000-0000-0000B1B90000}"/>
    <cellStyle name="Porcentaje 2 2 56" xfId="47523" xr:uid="{00000000-0005-0000-0000-0000B2B90000}"/>
    <cellStyle name="Porcentaje 2 2 56 2" xfId="47524" xr:uid="{00000000-0005-0000-0000-0000B3B90000}"/>
    <cellStyle name="Porcentaje 2 2 56 2 2" xfId="47525" xr:uid="{00000000-0005-0000-0000-0000B4B90000}"/>
    <cellStyle name="Porcentaje 2 2 56 2 2 2" xfId="47526" xr:uid="{00000000-0005-0000-0000-0000B5B90000}"/>
    <cellStyle name="Porcentaje 2 2 56 2 3" xfId="47527" xr:uid="{00000000-0005-0000-0000-0000B6B90000}"/>
    <cellStyle name="Porcentaje 2 2 56 2 4" xfId="47528" xr:uid="{00000000-0005-0000-0000-0000B7B90000}"/>
    <cellStyle name="Porcentaje 2 2 56 2 5" xfId="47529" xr:uid="{00000000-0005-0000-0000-0000B8B90000}"/>
    <cellStyle name="Porcentaje 2 2 56 2 6" xfId="47530" xr:uid="{00000000-0005-0000-0000-0000B9B90000}"/>
    <cellStyle name="Porcentaje 2 2 56 3" xfId="47531" xr:uid="{00000000-0005-0000-0000-0000BAB90000}"/>
    <cellStyle name="Porcentaje 2 2 56 3 2" xfId="47532" xr:uid="{00000000-0005-0000-0000-0000BBB90000}"/>
    <cellStyle name="Porcentaje 2 2 56 4" xfId="47533" xr:uid="{00000000-0005-0000-0000-0000BCB90000}"/>
    <cellStyle name="Porcentaje 2 2 56 4 2" xfId="47534" xr:uid="{00000000-0005-0000-0000-0000BDB90000}"/>
    <cellStyle name="Porcentaje 2 2 56 5" xfId="47535" xr:uid="{00000000-0005-0000-0000-0000BEB90000}"/>
    <cellStyle name="Porcentaje 2 2 57" xfId="47536" xr:uid="{00000000-0005-0000-0000-0000BFB90000}"/>
    <cellStyle name="Porcentaje 2 2 57 2" xfId="47537" xr:uid="{00000000-0005-0000-0000-0000C0B90000}"/>
    <cellStyle name="Porcentaje 2 2 57 2 2" xfId="47538" xr:uid="{00000000-0005-0000-0000-0000C1B90000}"/>
    <cellStyle name="Porcentaje 2 2 57 2 2 2" xfId="47539" xr:uid="{00000000-0005-0000-0000-0000C2B90000}"/>
    <cellStyle name="Porcentaje 2 2 57 2 3" xfId="47540" xr:uid="{00000000-0005-0000-0000-0000C3B90000}"/>
    <cellStyle name="Porcentaje 2 2 57 2 4" xfId="47541" xr:uid="{00000000-0005-0000-0000-0000C4B90000}"/>
    <cellStyle name="Porcentaje 2 2 57 2 5" xfId="47542" xr:uid="{00000000-0005-0000-0000-0000C5B90000}"/>
    <cellStyle name="Porcentaje 2 2 57 2 6" xfId="47543" xr:uid="{00000000-0005-0000-0000-0000C6B90000}"/>
    <cellStyle name="Porcentaje 2 2 57 3" xfId="47544" xr:uid="{00000000-0005-0000-0000-0000C7B90000}"/>
    <cellStyle name="Porcentaje 2 2 57 3 2" xfId="47545" xr:uid="{00000000-0005-0000-0000-0000C8B90000}"/>
    <cellStyle name="Porcentaje 2 2 57 4" xfId="47546" xr:uid="{00000000-0005-0000-0000-0000C9B90000}"/>
    <cellStyle name="Porcentaje 2 2 57 4 2" xfId="47547" xr:uid="{00000000-0005-0000-0000-0000CAB90000}"/>
    <cellStyle name="Porcentaje 2 2 57 5" xfId="47548" xr:uid="{00000000-0005-0000-0000-0000CBB90000}"/>
    <cellStyle name="Porcentaje 2 2 58" xfId="47549" xr:uid="{00000000-0005-0000-0000-0000CCB90000}"/>
    <cellStyle name="Porcentaje 2 2 58 2" xfId="47550" xr:uid="{00000000-0005-0000-0000-0000CDB90000}"/>
    <cellStyle name="Porcentaje 2 2 58 2 2" xfId="47551" xr:uid="{00000000-0005-0000-0000-0000CEB90000}"/>
    <cellStyle name="Porcentaje 2 2 58 2 2 2" xfId="47552" xr:uid="{00000000-0005-0000-0000-0000CFB90000}"/>
    <cellStyle name="Porcentaje 2 2 58 2 3" xfId="47553" xr:uid="{00000000-0005-0000-0000-0000D0B90000}"/>
    <cellStyle name="Porcentaje 2 2 58 2 4" xfId="47554" xr:uid="{00000000-0005-0000-0000-0000D1B90000}"/>
    <cellStyle name="Porcentaje 2 2 58 2 5" xfId="47555" xr:uid="{00000000-0005-0000-0000-0000D2B90000}"/>
    <cellStyle name="Porcentaje 2 2 58 2 6" xfId="47556" xr:uid="{00000000-0005-0000-0000-0000D3B90000}"/>
    <cellStyle name="Porcentaje 2 2 58 3" xfId="47557" xr:uid="{00000000-0005-0000-0000-0000D4B90000}"/>
    <cellStyle name="Porcentaje 2 2 58 3 2" xfId="47558" xr:uid="{00000000-0005-0000-0000-0000D5B90000}"/>
    <cellStyle name="Porcentaje 2 2 58 4" xfId="47559" xr:uid="{00000000-0005-0000-0000-0000D6B90000}"/>
    <cellStyle name="Porcentaje 2 2 58 4 2" xfId="47560" xr:uid="{00000000-0005-0000-0000-0000D7B90000}"/>
    <cellStyle name="Porcentaje 2 2 58 5" xfId="47561" xr:uid="{00000000-0005-0000-0000-0000D8B90000}"/>
    <cellStyle name="Porcentaje 2 2 59" xfId="47562" xr:uid="{00000000-0005-0000-0000-0000D9B90000}"/>
    <cellStyle name="Porcentaje 2 2 59 2" xfId="47563" xr:uid="{00000000-0005-0000-0000-0000DAB90000}"/>
    <cellStyle name="Porcentaje 2 2 59 3" xfId="47564" xr:uid="{00000000-0005-0000-0000-0000DBB90000}"/>
    <cellStyle name="Porcentaje 2 2 6" xfId="47565" xr:uid="{00000000-0005-0000-0000-0000DCB90000}"/>
    <cellStyle name="Porcentaje 2 2 6 2" xfId="47566" xr:uid="{00000000-0005-0000-0000-0000DDB90000}"/>
    <cellStyle name="Porcentaje 2 2 6 2 2" xfId="47567" xr:uid="{00000000-0005-0000-0000-0000DEB90000}"/>
    <cellStyle name="Porcentaje 2 2 6 2 2 2" xfId="47568" xr:uid="{00000000-0005-0000-0000-0000DFB90000}"/>
    <cellStyle name="Porcentaje 2 2 6 2 3" xfId="47569" xr:uid="{00000000-0005-0000-0000-0000E0B90000}"/>
    <cellStyle name="Porcentaje 2 2 6 2 3 2" xfId="47570" xr:uid="{00000000-0005-0000-0000-0000E1B90000}"/>
    <cellStyle name="Porcentaje 2 2 6 2 4" xfId="47571" xr:uid="{00000000-0005-0000-0000-0000E2B90000}"/>
    <cellStyle name="Porcentaje 2 2 6 2 4 2" xfId="47572" xr:uid="{00000000-0005-0000-0000-0000E3B90000}"/>
    <cellStyle name="Porcentaje 2 2 6 2 4 3" xfId="47573" xr:uid="{00000000-0005-0000-0000-0000E4B90000}"/>
    <cellStyle name="Porcentaje 2 2 6 3" xfId="47574" xr:uid="{00000000-0005-0000-0000-0000E5B90000}"/>
    <cellStyle name="Porcentaje 2 2 6 3 2" xfId="47575" xr:uid="{00000000-0005-0000-0000-0000E6B90000}"/>
    <cellStyle name="Porcentaje 2 2 6 3 2 2" xfId="47576" xr:uid="{00000000-0005-0000-0000-0000E7B90000}"/>
    <cellStyle name="Porcentaje 2 2 6 3 3" xfId="47577" xr:uid="{00000000-0005-0000-0000-0000E8B90000}"/>
    <cellStyle name="Porcentaje 2 2 6 3 4" xfId="47578" xr:uid="{00000000-0005-0000-0000-0000E9B90000}"/>
    <cellStyle name="Porcentaje 2 2 6 4" xfId="47579" xr:uid="{00000000-0005-0000-0000-0000EAB90000}"/>
    <cellStyle name="Porcentaje 2 2 6 4 2" xfId="47580" xr:uid="{00000000-0005-0000-0000-0000EBB90000}"/>
    <cellStyle name="Porcentaje 2 2 6 4 3" xfId="47581" xr:uid="{00000000-0005-0000-0000-0000ECB90000}"/>
    <cellStyle name="Porcentaje 2 2 6 5" xfId="47582" xr:uid="{00000000-0005-0000-0000-0000EDB90000}"/>
    <cellStyle name="Porcentaje 2 2 6 5 2" xfId="47583" xr:uid="{00000000-0005-0000-0000-0000EEB90000}"/>
    <cellStyle name="Porcentaje 2 2 6 5 3" xfId="47584" xr:uid="{00000000-0005-0000-0000-0000EFB90000}"/>
    <cellStyle name="Porcentaje 2 2 6 6" xfId="47585" xr:uid="{00000000-0005-0000-0000-0000F0B90000}"/>
    <cellStyle name="Porcentaje 2 2 6 7" xfId="47586" xr:uid="{00000000-0005-0000-0000-0000F1B90000}"/>
    <cellStyle name="Porcentaje 2 2 60" xfId="47587" xr:uid="{00000000-0005-0000-0000-0000F2B90000}"/>
    <cellStyle name="Porcentaje 2 2 61" xfId="47588" xr:uid="{00000000-0005-0000-0000-0000F3B90000}"/>
    <cellStyle name="Porcentaje 2 2 61 2" xfId="47589" xr:uid="{00000000-0005-0000-0000-0000F4B90000}"/>
    <cellStyle name="Porcentaje 2 2 61 3" xfId="47590" xr:uid="{00000000-0005-0000-0000-0000F5B90000}"/>
    <cellStyle name="Porcentaje 2 2 62" xfId="47591" xr:uid="{00000000-0005-0000-0000-0000F6B90000}"/>
    <cellStyle name="Porcentaje 2 2 7" xfId="47592" xr:uid="{00000000-0005-0000-0000-0000F7B90000}"/>
    <cellStyle name="Porcentaje 2 2 7 2" xfId="47593" xr:uid="{00000000-0005-0000-0000-0000F8B90000}"/>
    <cellStyle name="Porcentaje 2 2 7 2 2" xfId="47594" xr:uid="{00000000-0005-0000-0000-0000F9B90000}"/>
    <cellStyle name="Porcentaje 2 2 7 2 2 2" xfId="47595" xr:uid="{00000000-0005-0000-0000-0000FAB90000}"/>
    <cellStyle name="Porcentaje 2 2 7 2 3" xfId="47596" xr:uid="{00000000-0005-0000-0000-0000FBB90000}"/>
    <cellStyle name="Porcentaje 2 2 7 2 3 2" xfId="47597" xr:uid="{00000000-0005-0000-0000-0000FCB90000}"/>
    <cellStyle name="Porcentaje 2 2 7 2 3 3" xfId="47598" xr:uid="{00000000-0005-0000-0000-0000FDB90000}"/>
    <cellStyle name="Porcentaje 2 2 7 2 4" xfId="47599" xr:uid="{00000000-0005-0000-0000-0000FEB90000}"/>
    <cellStyle name="Porcentaje 2 2 7 3" xfId="47600" xr:uid="{00000000-0005-0000-0000-0000FFB90000}"/>
    <cellStyle name="Porcentaje 2 2 7 3 2" xfId="47601" xr:uid="{00000000-0005-0000-0000-000000BA0000}"/>
    <cellStyle name="Porcentaje 2 2 7 4" xfId="47602" xr:uid="{00000000-0005-0000-0000-000001BA0000}"/>
    <cellStyle name="Porcentaje 2 2 7 4 2" xfId="47603" xr:uid="{00000000-0005-0000-0000-000002BA0000}"/>
    <cellStyle name="Porcentaje 2 2 7 4 3" xfId="47604" xr:uid="{00000000-0005-0000-0000-000003BA0000}"/>
    <cellStyle name="Porcentaje 2 2 7 5" xfId="47605" xr:uid="{00000000-0005-0000-0000-000004BA0000}"/>
    <cellStyle name="Porcentaje 2 2 7 6" xfId="47606" xr:uid="{00000000-0005-0000-0000-000005BA0000}"/>
    <cellStyle name="Porcentaje 2 2 8" xfId="47607" xr:uid="{00000000-0005-0000-0000-000006BA0000}"/>
    <cellStyle name="Porcentaje 2 2 8 2" xfId="47608" xr:uid="{00000000-0005-0000-0000-000007BA0000}"/>
    <cellStyle name="Porcentaje 2 2 8 2 2" xfId="47609" xr:uid="{00000000-0005-0000-0000-000008BA0000}"/>
    <cellStyle name="Porcentaje 2 2 8 2 2 2" xfId="47610" xr:uid="{00000000-0005-0000-0000-000009BA0000}"/>
    <cellStyle name="Porcentaje 2 2 8 2 3" xfId="47611" xr:uid="{00000000-0005-0000-0000-00000ABA0000}"/>
    <cellStyle name="Porcentaje 2 2 8 2 4" xfId="47612" xr:uid="{00000000-0005-0000-0000-00000BBA0000}"/>
    <cellStyle name="Porcentaje 2 2 8 2 5" xfId="47613" xr:uid="{00000000-0005-0000-0000-00000CBA0000}"/>
    <cellStyle name="Porcentaje 2 2 8 2 6" xfId="47614" xr:uid="{00000000-0005-0000-0000-00000DBA0000}"/>
    <cellStyle name="Porcentaje 2 2 8 3" xfId="47615" xr:uid="{00000000-0005-0000-0000-00000EBA0000}"/>
    <cellStyle name="Porcentaje 2 2 8 3 2" xfId="47616" xr:uid="{00000000-0005-0000-0000-00000FBA0000}"/>
    <cellStyle name="Porcentaje 2 2 8 4" xfId="47617" xr:uid="{00000000-0005-0000-0000-000010BA0000}"/>
    <cellStyle name="Porcentaje 2 2 8 4 2" xfId="47618" xr:uid="{00000000-0005-0000-0000-000011BA0000}"/>
    <cellStyle name="Porcentaje 2 2 8 5" xfId="47619" xr:uid="{00000000-0005-0000-0000-000012BA0000}"/>
    <cellStyle name="Porcentaje 2 2 9" xfId="47620" xr:uid="{00000000-0005-0000-0000-000013BA0000}"/>
    <cellStyle name="Porcentaje 2 2 9 2" xfId="47621" xr:uid="{00000000-0005-0000-0000-000014BA0000}"/>
    <cellStyle name="Porcentaje 2 2 9 2 2" xfId="47622" xr:uid="{00000000-0005-0000-0000-000015BA0000}"/>
    <cellStyle name="Porcentaje 2 2 9 2 2 2" xfId="47623" xr:uid="{00000000-0005-0000-0000-000016BA0000}"/>
    <cellStyle name="Porcentaje 2 2 9 2 3" xfId="47624" xr:uid="{00000000-0005-0000-0000-000017BA0000}"/>
    <cellStyle name="Porcentaje 2 2 9 2 4" xfId="47625" xr:uid="{00000000-0005-0000-0000-000018BA0000}"/>
    <cellStyle name="Porcentaje 2 2 9 2 5" xfId="47626" xr:uid="{00000000-0005-0000-0000-000019BA0000}"/>
    <cellStyle name="Porcentaje 2 2 9 2 6" xfId="47627" xr:uid="{00000000-0005-0000-0000-00001ABA0000}"/>
    <cellStyle name="Porcentaje 2 2 9 3" xfId="47628" xr:uid="{00000000-0005-0000-0000-00001BBA0000}"/>
    <cellStyle name="Porcentaje 2 2 9 3 2" xfId="47629" xr:uid="{00000000-0005-0000-0000-00001CBA0000}"/>
    <cellStyle name="Porcentaje 2 2 9 3 3" xfId="47630" xr:uid="{00000000-0005-0000-0000-00001DBA0000}"/>
    <cellStyle name="Porcentaje 2 2 9 4" xfId="47631" xr:uid="{00000000-0005-0000-0000-00001EBA0000}"/>
    <cellStyle name="Porcentaje 2 2 9 4 2" xfId="47632" xr:uid="{00000000-0005-0000-0000-00001FBA0000}"/>
    <cellStyle name="Porcentaje 2 2 9 4 3" xfId="47633" xr:uid="{00000000-0005-0000-0000-000020BA0000}"/>
    <cellStyle name="Porcentaje 2 2 9 5" xfId="47634" xr:uid="{00000000-0005-0000-0000-000021BA0000}"/>
    <cellStyle name="Porcentaje 2 2_CUENTAS BANCARIAS" xfId="47635" xr:uid="{00000000-0005-0000-0000-000022BA0000}"/>
    <cellStyle name="Porcentaje 2 20" xfId="47636" xr:uid="{00000000-0005-0000-0000-000023BA0000}"/>
    <cellStyle name="Porcentaje 2 20 2" xfId="47637" xr:uid="{00000000-0005-0000-0000-000024BA0000}"/>
    <cellStyle name="Porcentaje 2 20 2 2" xfId="47638" xr:uid="{00000000-0005-0000-0000-000025BA0000}"/>
    <cellStyle name="Porcentaje 2 20 2 2 2" xfId="47639" xr:uid="{00000000-0005-0000-0000-000026BA0000}"/>
    <cellStyle name="Porcentaje 2 20 2 3" xfId="47640" xr:uid="{00000000-0005-0000-0000-000027BA0000}"/>
    <cellStyle name="Porcentaje 2 20 2 4" xfId="47641" xr:uid="{00000000-0005-0000-0000-000028BA0000}"/>
    <cellStyle name="Porcentaje 2 20 2 5" xfId="47642" xr:uid="{00000000-0005-0000-0000-000029BA0000}"/>
    <cellStyle name="Porcentaje 2 20 2 6" xfId="47643" xr:uid="{00000000-0005-0000-0000-00002ABA0000}"/>
    <cellStyle name="Porcentaje 2 20 3" xfId="47644" xr:uid="{00000000-0005-0000-0000-00002BBA0000}"/>
    <cellStyle name="Porcentaje 2 20 3 2" xfId="47645" xr:uid="{00000000-0005-0000-0000-00002CBA0000}"/>
    <cellStyle name="Porcentaje 2 20 4" xfId="47646" xr:uid="{00000000-0005-0000-0000-00002DBA0000}"/>
    <cellStyle name="Porcentaje 2 20 4 2" xfId="47647" xr:uid="{00000000-0005-0000-0000-00002EBA0000}"/>
    <cellStyle name="Porcentaje 2 20 5" xfId="47648" xr:uid="{00000000-0005-0000-0000-00002FBA0000}"/>
    <cellStyle name="Porcentaje 2 21" xfId="47649" xr:uid="{00000000-0005-0000-0000-000030BA0000}"/>
    <cellStyle name="Porcentaje 2 21 2" xfId="47650" xr:uid="{00000000-0005-0000-0000-000031BA0000}"/>
    <cellStyle name="Porcentaje 2 21 2 2" xfId="47651" xr:uid="{00000000-0005-0000-0000-000032BA0000}"/>
    <cellStyle name="Porcentaje 2 21 2 2 2" xfId="47652" xr:uid="{00000000-0005-0000-0000-000033BA0000}"/>
    <cellStyle name="Porcentaje 2 21 2 3" xfId="47653" xr:uid="{00000000-0005-0000-0000-000034BA0000}"/>
    <cellStyle name="Porcentaje 2 21 2 4" xfId="47654" xr:uid="{00000000-0005-0000-0000-000035BA0000}"/>
    <cellStyle name="Porcentaje 2 21 2 5" xfId="47655" xr:uid="{00000000-0005-0000-0000-000036BA0000}"/>
    <cellStyle name="Porcentaje 2 21 2 6" xfId="47656" xr:uid="{00000000-0005-0000-0000-000037BA0000}"/>
    <cellStyle name="Porcentaje 2 21 3" xfId="47657" xr:uid="{00000000-0005-0000-0000-000038BA0000}"/>
    <cellStyle name="Porcentaje 2 21 3 2" xfId="47658" xr:uid="{00000000-0005-0000-0000-000039BA0000}"/>
    <cellStyle name="Porcentaje 2 21 4" xfId="47659" xr:uid="{00000000-0005-0000-0000-00003ABA0000}"/>
    <cellStyle name="Porcentaje 2 21 4 2" xfId="47660" xr:uid="{00000000-0005-0000-0000-00003BBA0000}"/>
    <cellStyle name="Porcentaje 2 21 5" xfId="47661" xr:uid="{00000000-0005-0000-0000-00003CBA0000}"/>
    <cellStyle name="Porcentaje 2 22" xfId="47662" xr:uid="{00000000-0005-0000-0000-00003DBA0000}"/>
    <cellStyle name="Porcentaje 2 22 2" xfId="47663" xr:uid="{00000000-0005-0000-0000-00003EBA0000}"/>
    <cellStyle name="Porcentaje 2 22 2 2" xfId="47664" xr:uid="{00000000-0005-0000-0000-00003FBA0000}"/>
    <cellStyle name="Porcentaje 2 22 2 2 2" xfId="47665" xr:uid="{00000000-0005-0000-0000-000040BA0000}"/>
    <cellStyle name="Porcentaje 2 22 2 3" xfId="47666" xr:uid="{00000000-0005-0000-0000-000041BA0000}"/>
    <cellStyle name="Porcentaje 2 22 2 4" xfId="47667" xr:uid="{00000000-0005-0000-0000-000042BA0000}"/>
    <cellStyle name="Porcentaje 2 22 2 5" xfId="47668" xr:uid="{00000000-0005-0000-0000-000043BA0000}"/>
    <cellStyle name="Porcentaje 2 22 2 6" xfId="47669" xr:uid="{00000000-0005-0000-0000-000044BA0000}"/>
    <cellStyle name="Porcentaje 2 22 3" xfId="47670" xr:uid="{00000000-0005-0000-0000-000045BA0000}"/>
    <cellStyle name="Porcentaje 2 22 3 2" xfId="47671" xr:uid="{00000000-0005-0000-0000-000046BA0000}"/>
    <cellStyle name="Porcentaje 2 22 4" xfId="47672" xr:uid="{00000000-0005-0000-0000-000047BA0000}"/>
    <cellStyle name="Porcentaje 2 22 4 2" xfId="47673" xr:uid="{00000000-0005-0000-0000-000048BA0000}"/>
    <cellStyle name="Porcentaje 2 22 5" xfId="47674" xr:uid="{00000000-0005-0000-0000-000049BA0000}"/>
    <cellStyle name="Porcentaje 2 23" xfId="47675" xr:uid="{00000000-0005-0000-0000-00004ABA0000}"/>
    <cellStyle name="Porcentaje 2 23 2" xfId="47676" xr:uid="{00000000-0005-0000-0000-00004BBA0000}"/>
    <cellStyle name="Porcentaje 2 23 2 2" xfId="47677" xr:uid="{00000000-0005-0000-0000-00004CBA0000}"/>
    <cellStyle name="Porcentaje 2 23 2 2 2" xfId="47678" xr:uid="{00000000-0005-0000-0000-00004DBA0000}"/>
    <cellStyle name="Porcentaje 2 23 2 3" xfId="47679" xr:uid="{00000000-0005-0000-0000-00004EBA0000}"/>
    <cellStyle name="Porcentaje 2 23 2 4" xfId="47680" xr:uid="{00000000-0005-0000-0000-00004FBA0000}"/>
    <cellStyle name="Porcentaje 2 23 2 5" xfId="47681" xr:uid="{00000000-0005-0000-0000-000050BA0000}"/>
    <cellStyle name="Porcentaje 2 23 2 6" xfId="47682" xr:uid="{00000000-0005-0000-0000-000051BA0000}"/>
    <cellStyle name="Porcentaje 2 23 3" xfId="47683" xr:uid="{00000000-0005-0000-0000-000052BA0000}"/>
    <cellStyle name="Porcentaje 2 23 3 2" xfId="47684" xr:uid="{00000000-0005-0000-0000-000053BA0000}"/>
    <cellStyle name="Porcentaje 2 23 4" xfId="47685" xr:uid="{00000000-0005-0000-0000-000054BA0000}"/>
    <cellStyle name="Porcentaje 2 23 4 2" xfId="47686" xr:uid="{00000000-0005-0000-0000-000055BA0000}"/>
    <cellStyle name="Porcentaje 2 23 5" xfId="47687" xr:uid="{00000000-0005-0000-0000-000056BA0000}"/>
    <cellStyle name="Porcentaje 2 24" xfId="47688" xr:uid="{00000000-0005-0000-0000-000057BA0000}"/>
    <cellStyle name="Porcentaje 2 24 2" xfId="47689" xr:uid="{00000000-0005-0000-0000-000058BA0000}"/>
    <cellStyle name="Porcentaje 2 24 2 2" xfId="47690" xr:uid="{00000000-0005-0000-0000-000059BA0000}"/>
    <cellStyle name="Porcentaje 2 24 2 2 2" xfId="47691" xr:uid="{00000000-0005-0000-0000-00005ABA0000}"/>
    <cellStyle name="Porcentaje 2 24 2 3" xfId="47692" xr:uid="{00000000-0005-0000-0000-00005BBA0000}"/>
    <cellStyle name="Porcentaje 2 24 2 4" xfId="47693" xr:uid="{00000000-0005-0000-0000-00005CBA0000}"/>
    <cellStyle name="Porcentaje 2 24 2 5" xfId="47694" xr:uid="{00000000-0005-0000-0000-00005DBA0000}"/>
    <cellStyle name="Porcentaje 2 24 2 6" xfId="47695" xr:uid="{00000000-0005-0000-0000-00005EBA0000}"/>
    <cellStyle name="Porcentaje 2 24 3" xfId="47696" xr:uid="{00000000-0005-0000-0000-00005FBA0000}"/>
    <cellStyle name="Porcentaje 2 24 3 2" xfId="47697" xr:uid="{00000000-0005-0000-0000-000060BA0000}"/>
    <cellStyle name="Porcentaje 2 24 4" xfId="47698" xr:uid="{00000000-0005-0000-0000-000061BA0000}"/>
    <cellStyle name="Porcentaje 2 24 4 2" xfId="47699" xr:uid="{00000000-0005-0000-0000-000062BA0000}"/>
    <cellStyle name="Porcentaje 2 24 5" xfId="47700" xr:uid="{00000000-0005-0000-0000-000063BA0000}"/>
    <cellStyle name="Porcentaje 2 25" xfId="47701" xr:uid="{00000000-0005-0000-0000-000064BA0000}"/>
    <cellStyle name="Porcentaje 2 25 2" xfId="47702" xr:uid="{00000000-0005-0000-0000-000065BA0000}"/>
    <cellStyle name="Porcentaje 2 25 2 2" xfId="47703" xr:uid="{00000000-0005-0000-0000-000066BA0000}"/>
    <cellStyle name="Porcentaje 2 25 2 2 2" xfId="47704" xr:uid="{00000000-0005-0000-0000-000067BA0000}"/>
    <cellStyle name="Porcentaje 2 25 2 3" xfId="47705" xr:uid="{00000000-0005-0000-0000-000068BA0000}"/>
    <cellStyle name="Porcentaje 2 25 2 4" xfId="47706" xr:uid="{00000000-0005-0000-0000-000069BA0000}"/>
    <cellStyle name="Porcentaje 2 25 2 5" xfId="47707" xr:uid="{00000000-0005-0000-0000-00006ABA0000}"/>
    <cellStyle name="Porcentaje 2 25 2 6" xfId="47708" xr:uid="{00000000-0005-0000-0000-00006BBA0000}"/>
    <cellStyle name="Porcentaje 2 25 3" xfId="47709" xr:uid="{00000000-0005-0000-0000-00006CBA0000}"/>
    <cellStyle name="Porcentaje 2 25 3 2" xfId="47710" xr:uid="{00000000-0005-0000-0000-00006DBA0000}"/>
    <cellStyle name="Porcentaje 2 25 4" xfId="47711" xr:uid="{00000000-0005-0000-0000-00006EBA0000}"/>
    <cellStyle name="Porcentaje 2 25 4 2" xfId="47712" xr:uid="{00000000-0005-0000-0000-00006FBA0000}"/>
    <cellStyle name="Porcentaje 2 25 5" xfId="47713" xr:uid="{00000000-0005-0000-0000-000070BA0000}"/>
    <cellStyle name="Porcentaje 2 26" xfId="47714" xr:uid="{00000000-0005-0000-0000-000071BA0000}"/>
    <cellStyle name="Porcentaje 2 26 2" xfId="47715" xr:uid="{00000000-0005-0000-0000-000072BA0000}"/>
    <cellStyle name="Porcentaje 2 26 2 2" xfId="47716" xr:uid="{00000000-0005-0000-0000-000073BA0000}"/>
    <cellStyle name="Porcentaje 2 26 2 2 2" xfId="47717" xr:uid="{00000000-0005-0000-0000-000074BA0000}"/>
    <cellStyle name="Porcentaje 2 26 2 3" xfId="47718" xr:uid="{00000000-0005-0000-0000-000075BA0000}"/>
    <cellStyle name="Porcentaje 2 26 2 4" xfId="47719" xr:uid="{00000000-0005-0000-0000-000076BA0000}"/>
    <cellStyle name="Porcentaje 2 26 2 5" xfId="47720" xr:uid="{00000000-0005-0000-0000-000077BA0000}"/>
    <cellStyle name="Porcentaje 2 26 2 6" xfId="47721" xr:uid="{00000000-0005-0000-0000-000078BA0000}"/>
    <cellStyle name="Porcentaje 2 26 3" xfId="47722" xr:uid="{00000000-0005-0000-0000-000079BA0000}"/>
    <cellStyle name="Porcentaje 2 26 3 2" xfId="47723" xr:uid="{00000000-0005-0000-0000-00007ABA0000}"/>
    <cellStyle name="Porcentaje 2 26 4" xfId="47724" xr:uid="{00000000-0005-0000-0000-00007BBA0000}"/>
    <cellStyle name="Porcentaje 2 26 4 2" xfId="47725" xr:uid="{00000000-0005-0000-0000-00007CBA0000}"/>
    <cellStyle name="Porcentaje 2 26 5" xfId="47726" xr:uid="{00000000-0005-0000-0000-00007DBA0000}"/>
    <cellStyle name="Porcentaje 2 27" xfId="47727" xr:uid="{00000000-0005-0000-0000-00007EBA0000}"/>
    <cellStyle name="Porcentaje 2 27 2" xfId="47728" xr:uid="{00000000-0005-0000-0000-00007FBA0000}"/>
    <cellStyle name="Porcentaje 2 27 2 2" xfId="47729" xr:uid="{00000000-0005-0000-0000-000080BA0000}"/>
    <cellStyle name="Porcentaje 2 27 2 2 2" xfId="47730" xr:uid="{00000000-0005-0000-0000-000081BA0000}"/>
    <cellStyle name="Porcentaje 2 27 2 3" xfId="47731" xr:uid="{00000000-0005-0000-0000-000082BA0000}"/>
    <cellStyle name="Porcentaje 2 27 2 4" xfId="47732" xr:uid="{00000000-0005-0000-0000-000083BA0000}"/>
    <cellStyle name="Porcentaje 2 27 2 5" xfId="47733" xr:uid="{00000000-0005-0000-0000-000084BA0000}"/>
    <cellStyle name="Porcentaje 2 27 2 6" xfId="47734" xr:uid="{00000000-0005-0000-0000-000085BA0000}"/>
    <cellStyle name="Porcentaje 2 27 3" xfId="47735" xr:uid="{00000000-0005-0000-0000-000086BA0000}"/>
    <cellStyle name="Porcentaje 2 27 3 2" xfId="47736" xr:uid="{00000000-0005-0000-0000-000087BA0000}"/>
    <cellStyle name="Porcentaje 2 27 4" xfId="47737" xr:uid="{00000000-0005-0000-0000-000088BA0000}"/>
    <cellStyle name="Porcentaje 2 27 4 2" xfId="47738" xr:uid="{00000000-0005-0000-0000-000089BA0000}"/>
    <cellStyle name="Porcentaje 2 27 5" xfId="47739" xr:uid="{00000000-0005-0000-0000-00008ABA0000}"/>
    <cellStyle name="Porcentaje 2 28" xfId="47740" xr:uid="{00000000-0005-0000-0000-00008BBA0000}"/>
    <cellStyle name="Porcentaje 2 28 2" xfId="47741" xr:uid="{00000000-0005-0000-0000-00008CBA0000}"/>
    <cellStyle name="Porcentaje 2 28 2 2" xfId="47742" xr:uid="{00000000-0005-0000-0000-00008DBA0000}"/>
    <cellStyle name="Porcentaje 2 28 2 2 2" xfId="47743" xr:uid="{00000000-0005-0000-0000-00008EBA0000}"/>
    <cellStyle name="Porcentaje 2 28 2 3" xfId="47744" xr:uid="{00000000-0005-0000-0000-00008FBA0000}"/>
    <cellStyle name="Porcentaje 2 28 2 4" xfId="47745" xr:uid="{00000000-0005-0000-0000-000090BA0000}"/>
    <cellStyle name="Porcentaje 2 28 2 5" xfId="47746" xr:uid="{00000000-0005-0000-0000-000091BA0000}"/>
    <cellStyle name="Porcentaje 2 28 2 6" xfId="47747" xr:uid="{00000000-0005-0000-0000-000092BA0000}"/>
    <cellStyle name="Porcentaje 2 28 3" xfId="47748" xr:uid="{00000000-0005-0000-0000-000093BA0000}"/>
    <cellStyle name="Porcentaje 2 28 3 2" xfId="47749" xr:uid="{00000000-0005-0000-0000-000094BA0000}"/>
    <cellStyle name="Porcentaje 2 28 4" xfId="47750" xr:uid="{00000000-0005-0000-0000-000095BA0000}"/>
    <cellStyle name="Porcentaje 2 28 4 2" xfId="47751" xr:uid="{00000000-0005-0000-0000-000096BA0000}"/>
    <cellStyle name="Porcentaje 2 28 5" xfId="47752" xr:uid="{00000000-0005-0000-0000-000097BA0000}"/>
    <cellStyle name="Porcentaje 2 29" xfId="47753" xr:uid="{00000000-0005-0000-0000-000098BA0000}"/>
    <cellStyle name="Porcentaje 2 29 2" xfId="47754" xr:uid="{00000000-0005-0000-0000-000099BA0000}"/>
    <cellStyle name="Porcentaje 2 29 2 2" xfId="47755" xr:uid="{00000000-0005-0000-0000-00009ABA0000}"/>
    <cellStyle name="Porcentaje 2 29 2 2 2" xfId="47756" xr:uid="{00000000-0005-0000-0000-00009BBA0000}"/>
    <cellStyle name="Porcentaje 2 29 2 3" xfId="47757" xr:uid="{00000000-0005-0000-0000-00009CBA0000}"/>
    <cellStyle name="Porcentaje 2 29 2 4" xfId="47758" xr:uid="{00000000-0005-0000-0000-00009DBA0000}"/>
    <cellStyle name="Porcentaje 2 29 2 5" xfId="47759" xr:uid="{00000000-0005-0000-0000-00009EBA0000}"/>
    <cellStyle name="Porcentaje 2 29 2 6" xfId="47760" xr:uid="{00000000-0005-0000-0000-00009FBA0000}"/>
    <cellStyle name="Porcentaje 2 29 3" xfId="47761" xr:uid="{00000000-0005-0000-0000-0000A0BA0000}"/>
    <cellStyle name="Porcentaje 2 29 3 2" xfId="47762" xr:uid="{00000000-0005-0000-0000-0000A1BA0000}"/>
    <cellStyle name="Porcentaje 2 29 4" xfId="47763" xr:uid="{00000000-0005-0000-0000-0000A2BA0000}"/>
    <cellStyle name="Porcentaje 2 29 4 2" xfId="47764" xr:uid="{00000000-0005-0000-0000-0000A3BA0000}"/>
    <cellStyle name="Porcentaje 2 29 5" xfId="47765" xr:uid="{00000000-0005-0000-0000-0000A4BA0000}"/>
    <cellStyle name="Porcentaje 2 3" xfId="47766" xr:uid="{00000000-0005-0000-0000-0000A5BA0000}"/>
    <cellStyle name="Porcentaje 2 3 2" xfId="47767" xr:uid="{00000000-0005-0000-0000-0000A6BA0000}"/>
    <cellStyle name="Porcentaje 2 3 2 2" xfId="47768" xr:uid="{00000000-0005-0000-0000-0000A7BA0000}"/>
    <cellStyle name="Porcentaje 2 3 2 2 2" xfId="47769" xr:uid="{00000000-0005-0000-0000-0000A8BA0000}"/>
    <cellStyle name="Porcentaje 2 3 2 3" xfId="47770" xr:uid="{00000000-0005-0000-0000-0000A9BA0000}"/>
    <cellStyle name="Porcentaje 2 3 2 4" xfId="47771" xr:uid="{00000000-0005-0000-0000-0000AABA0000}"/>
    <cellStyle name="Porcentaje 2 3 3" xfId="47772" xr:uid="{00000000-0005-0000-0000-0000ABBA0000}"/>
    <cellStyle name="Porcentaje 2 3 3 2" xfId="47773" xr:uid="{00000000-0005-0000-0000-0000ACBA0000}"/>
    <cellStyle name="Porcentaje 2 3 3 3" xfId="47774" xr:uid="{00000000-0005-0000-0000-0000ADBA0000}"/>
    <cellStyle name="Porcentaje 2 3 4" xfId="47775" xr:uid="{00000000-0005-0000-0000-0000AEBA0000}"/>
    <cellStyle name="Porcentaje 2 30" xfId="47776" xr:uid="{00000000-0005-0000-0000-0000AFBA0000}"/>
    <cellStyle name="Porcentaje 2 30 2" xfId="47777" xr:uid="{00000000-0005-0000-0000-0000B0BA0000}"/>
    <cellStyle name="Porcentaje 2 30 2 2" xfId="47778" xr:uid="{00000000-0005-0000-0000-0000B1BA0000}"/>
    <cellStyle name="Porcentaje 2 30 2 2 2" xfId="47779" xr:uid="{00000000-0005-0000-0000-0000B2BA0000}"/>
    <cellStyle name="Porcentaje 2 30 2 3" xfId="47780" xr:uid="{00000000-0005-0000-0000-0000B3BA0000}"/>
    <cellStyle name="Porcentaje 2 30 2 4" xfId="47781" xr:uid="{00000000-0005-0000-0000-0000B4BA0000}"/>
    <cellStyle name="Porcentaje 2 30 2 5" xfId="47782" xr:uid="{00000000-0005-0000-0000-0000B5BA0000}"/>
    <cellStyle name="Porcentaje 2 30 2 6" xfId="47783" xr:uid="{00000000-0005-0000-0000-0000B6BA0000}"/>
    <cellStyle name="Porcentaje 2 30 3" xfId="47784" xr:uid="{00000000-0005-0000-0000-0000B7BA0000}"/>
    <cellStyle name="Porcentaje 2 30 3 2" xfId="47785" xr:uid="{00000000-0005-0000-0000-0000B8BA0000}"/>
    <cellStyle name="Porcentaje 2 30 4" xfId="47786" xr:uid="{00000000-0005-0000-0000-0000B9BA0000}"/>
    <cellStyle name="Porcentaje 2 30 4 2" xfId="47787" xr:uid="{00000000-0005-0000-0000-0000BABA0000}"/>
    <cellStyle name="Porcentaje 2 30 5" xfId="47788" xr:uid="{00000000-0005-0000-0000-0000BBBA0000}"/>
    <cellStyle name="Porcentaje 2 31" xfId="47789" xr:uid="{00000000-0005-0000-0000-0000BCBA0000}"/>
    <cellStyle name="Porcentaje 2 31 2" xfId="47790" xr:uid="{00000000-0005-0000-0000-0000BDBA0000}"/>
    <cellStyle name="Porcentaje 2 31 2 2" xfId="47791" xr:uid="{00000000-0005-0000-0000-0000BEBA0000}"/>
    <cellStyle name="Porcentaje 2 31 2 2 2" xfId="47792" xr:uid="{00000000-0005-0000-0000-0000BFBA0000}"/>
    <cellStyle name="Porcentaje 2 31 2 3" xfId="47793" xr:uid="{00000000-0005-0000-0000-0000C0BA0000}"/>
    <cellStyle name="Porcentaje 2 31 2 4" xfId="47794" xr:uid="{00000000-0005-0000-0000-0000C1BA0000}"/>
    <cellStyle name="Porcentaje 2 31 2 5" xfId="47795" xr:uid="{00000000-0005-0000-0000-0000C2BA0000}"/>
    <cellStyle name="Porcentaje 2 31 2 6" xfId="47796" xr:uid="{00000000-0005-0000-0000-0000C3BA0000}"/>
    <cellStyle name="Porcentaje 2 31 3" xfId="47797" xr:uid="{00000000-0005-0000-0000-0000C4BA0000}"/>
    <cellStyle name="Porcentaje 2 31 3 2" xfId="47798" xr:uid="{00000000-0005-0000-0000-0000C5BA0000}"/>
    <cellStyle name="Porcentaje 2 31 4" xfId="47799" xr:uid="{00000000-0005-0000-0000-0000C6BA0000}"/>
    <cellStyle name="Porcentaje 2 31 4 2" xfId="47800" xr:uid="{00000000-0005-0000-0000-0000C7BA0000}"/>
    <cellStyle name="Porcentaje 2 31 5" xfId="47801" xr:uid="{00000000-0005-0000-0000-0000C8BA0000}"/>
    <cellStyle name="Porcentaje 2 32" xfId="47802" xr:uid="{00000000-0005-0000-0000-0000C9BA0000}"/>
    <cellStyle name="Porcentaje 2 32 2" xfId="47803" xr:uid="{00000000-0005-0000-0000-0000CABA0000}"/>
    <cellStyle name="Porcentaje 2 32 2 2" xfId="47804" xr:uid="{00000000-0005-0000-0000-0000CBBA0000}"/>
    <cellStyle name="Porcentaje 2 32 2 2 2" xfId="47805" xr:uid="{00000000-0005-0000-0000-0000CCBA0000}"/>
    <cellStyle name="Porcentaje 2 32 2 3" xfId="47806" xr:uid="{00000000-0005-0000-0000-0000CDBA0000}"/>
    <cellStyle name="Porcentaje 2 32 2 4" xfId="47807" xr:uid="{00000000-0005-0000-0000-0000CEBA0000}"/>
    <cellStyle name="Porcentaje 2 32 2 5" xfId="47808" xr:uid="{00000000-0005-0000-0000-0000CFBA0000}"/>
    <cellStyle name="Porcentaje 2 32 2 6" xfId="47809" xr:uid="{00000000-0005-0000-0000-0000D0BA0000}"/>
    <cellStyle name="Porcentaje 2 32 3" xfId="47810" xr:uid="{00000000-0005-0000-0000-0000D1BA0000}"/>
    <cellStyle name="Porcentaje 2 32 3 2" xfId="47811" xr:uid="{00000000-0005-0000-0000-0000D2BA0000}"/>
    <cellStyle name="Porcentaje 2 32 4" xfId="47812" xr:uid="{00000000-0005-0000-0000-0000D3BA0000}"/>
    <cellStyle name="Porcentaje 2 32 4 2" xfId="47813" xr:uid="{00000000-0005-0000-0000-0000D4BA0000}"/>
    <cellStyle name="Porcentaje 2 32 5" xfId="47814" xr:uid="{00000000-0005-0000-0000-0000D5BA0000}"/>
    <cellStyle name="Porcentaje 2 33" xfId="47815" xr:uid="{00000000-0005-0000-0000-0000D6BA0000}"/>
    <cellStyle name="Porcentaje 2 33 2" xfId="47816" xr:uid="{00000000-0005-0000-0000-0000D7BA0000}"/>
    <cellStyle name="Porcentaje 2 33 2 2" xfId="47817" xr:uid="{00000000-0005-0000-0000-0000D8BA0000}"/>
    <cellStyle name="Porcentaje 2 33 2 2 2" xfId="47818" xr:uid="{00000000-0005-0000-0000-0000D9BA0000}"/>
    <cellStyle name="Porcentaje 2 33 2 3" xfId="47819" xr:uid="{00000000-0005-0000-0000-0000DABA0000}"/>
    <cellStyle name="Porcentaje 2 33 2 4" xfId="47820" xr:uid="{00000000-0005-0000-0000-0000DBBA0000}"/>
    <cellStyle name="Porcentaje 2 33 2 5" xfId="47821" xr:uid="{00000000-0005-0000-0000-0000DCBA0000}"/>
    <cellStyle name="Porcentaje 2 33 2 6" xfId="47822" xr:uid="{00000000-0005-0000-0000-0000DDBA0000}"/>
    <cellStyle name="Porcentaje 2 33 3" xfId="47823" xr:uid="{00000000-0005-0000-0000-0000DEBA0000}"/>
    <cellStyle name="Porcentaje 2 33 3 2" xfId="47824" xr:uid="{00000000-0005-0000-0000-0000DFBA0000}"/>
    <cellStyle name="Porcentaje 2 33 4" xfId="47825" xr:uid="{00000000-0005-0000-0000-0000E0BA0000}"/>
    <cellStyle name="Porcentaje 2 33 4 2" xfId="47826" xr:uid="{00000000-0005-0000-0000-0000E1BA0000}"/>
    <cellStyle name="Porcentaje 2 33 5" xfId="47827" xr:uid="{00000000-0005-0000-0000-0000E2BA0000}"/>
    <cellStyle name="Porcentaje 2 34" xfId="47828" xr:uid="{00000000-0005-0000-0000-0000E3BA0000}"/>
    <cellStyle name="Porcentaje 2 34 2" xfId="47829" xr:uid="{00000000-0005-0000-0000-0000E4BA0000}"/>
    <cellStyle name="Porcentaje 2 34 2 2" xfId="47830" xr:uid="{00000000-0005-0000-0000-0000E5BA0000}"/>
    <cellStyle name="Porcentaje 2 34 2 2 2" xfId="47831" xr:uid="{00000000-0005-0000-0000-0000E6BA0000}"/>
    <cellStyle name="Porcentaje 2 34 2 3" xfId="47832" xr:uid="{00000000-0005-0000-0000-0000E7BA0000}"/>
    <cellStyle name="Porcentaje 2 34 2 4" xfId="47833" xr:uid="{00000000-0005-0000-0000-0000E8BA0000}"/>
    <cellStyle name="Porcentaje 2 34 2 5" xfId="47834" xr:uid="{00000000-0005-0000-0000-0000E9BA0000}"/>
    <cellStyle name="Porcentaje 2 34 2 6" xfId="47835" xr:uid="{00000000-0005-0000-0000-0000EABA0000}"/>
    <cellStyle name="Porcentaje 2 34 3" xfId="47836" xr:uid="{00000000-0005-0000-0000-0000EBBA0000}"/>
    <cellStyle name="Porcentaje 2 34 3 2" xfId="47837" xr:uid="{00000000-0005-0000-0000-0000ECBA0000}"/>
    <cellStyle name="Porcentaje 2 34 4" xfId="47838" xr:uid="{00000000-0005-0000-0000-0000EDBA0000}"/>
    <cellStyle name="Porcentaje 2 34 4 2" xfId="47839" xr:uid="{00000000-0005-0000-0000-0000EEBA0000}"/>
    <cellStyle name="Porcentaje 2 34 5" xfId="47840" xr:uid="{00000000-0005-0000-0000-0000EFBA0000}"/>
    <cellStyle name="Porcentaje 2 35" xfId="47841" xr:uid="{00000000-0005-0000-0000-0000F0BA0000}"/>
    <cellStyle name="Porcentaje 2 35 2" xfId="47842" xr:uid="{00000000-0005-0000-0000-0000F1BA0000}"/>
    <cellStyle name="Porcentaje 2 35 2 2" xfId="47843" xr:uid="{00000000-0005-0000-0000-0000F2BA0000}"/>
    <cellStyle name="Porcentaje 2 35 2 2 2" xfId="47844" xr:uid="{00000000-0005-0000-0000-0000F3BA0000}"/>
    <cellStyle name="Porcentaje 2 35 2 3" xfId="47845" xr:uid="{00000000-0005-0000-0000-0000F4BA0000}"/>
    <cellStyle name="Porcentaje 2 35 2 4" xfId="47846" xr:uid="{00000000-0005-0000-0000-0000F5BA0000}"/>
    <cellStyle name="Porcentaje 2 35 2 5" xfId="47847" xr:uid="{00000000-0005-0000-0000-0000F6BA0000}"/>
    <cellStyle name="Porcentaje 2 35 2 6" xfId="47848" xr:uid="{00000000-0005-0000-0000-0000F7BA0000}"/>
    <cellStyle name="Porcentaje 2 35 3" xfId="47849" xr:uid="{00000000-0005-0000-0000-0000F8BA0000}"/>
    <cellStyle name="Porcentaje 2 35 3 2" xfId="47850" xr:uid="{00000000-0005-0000-0000-0000F9BA0000}"/>
    <cellStyle name="Porcentaje 2 35 4" xfId="47851" xr:uid="{00000000-0005-0000-0000-0000FABA0000}"/>
    <cellStyle name="Porcentaje 2 35 4 2" xfId="47852" xr:uid="{00000000-0005-0000-0000-0000FBBA0000}"/>
    <cellStyle name="Porcentaje 2 35 5" xfId="47853" xr:uid="{00000000-0005-0000-0000-0000FCBA0000}"/>
    <cellStyle name="Porcentaje 2 36" xfId="47854" xr:uid="{00000000-0005-0000-0000-0000FDBA0000}"/>
    <cellStyle name="Porcentaje 2 36 2" xfId="47855" xr:uid="{00000000-0005-0000-0000-0000FEBA0000}"/>
    <cellStyle name="Porcentaje 2 36 2 2" xfId="47856" xr:uid="{00000000-0005-0000-0000-0000FFBA0000}"/>
    <cellStyle name="Porcentaje 2 36 2 2 2" xfId="47857" xr:uid="{00000000-0005-0000-0000-000000BB0000}"/>
    <cellStyle name="Porcentaje 2 36 2 3" xfId="47858" xr:uid="{00000000-0005-0000-0000-000001BB0000}"/>
    <cellStyle name="Porcentaje 2 36 2 4" xfId="47859" xr:uid="{00000000-0005-0000-0000-000002BB0000}"/>
    <cellStyle name="Porcentaje 2 36 2 5" xfId="47860" xr:uid="{00000000-0005-0000-0000-000003BB0000}"/>
    <cellStyle name="Porcentaje 2 36 2 6" xfId="47861" xr:uid="{00000000-0005-0000-0000-000004BB0000}"/>
    <cellStyle name="Porcentaje 2 36 3" xfId="47862" xr:uid="{00000000-0005-0000-0000-000005BB0000}"/>
    <cellStyle name="Porcentaje 2 36 3 2" xfId="47863" xr:uid="{00000000-0005-0000-0000-000006BB0000}"/>
    <cellStyle name="Porcentaje 2 36 4" xfId="47864" xr:uid="{00000000-0005-0000-0000-000007BB0000}"/>
    <cellStyle name="Porcentaje 2 36 4 2" xfId="47865" xr:uid="{00000000-0005-0000-0000-000008BB0000}"/>
    <cellStyle name="Porcentaje 2 36 5" xfId="47866" xr:uid="{00000000-0005-0000-0000-000009BB0000}"/>
    <cellStyle name="Porcentaje 2 37" xfId="47867" xr:uid="{00000000-0005-0000-0000-00000ABB0000}"/>
    <cellStyle name="Porcentaje 2 37 2" xfId="47868" xr:uid="{00000000-0005-0000-0000-00000BBB0000}"/>
    <cellStyle name="Porcentaje 2 37 2 2" xfId="47869" xr:uid="{00000000-0005-0000-0000-00000CBB0000}"/>
    <cellStyle name="Porcentaje 2 37 2 2 2" xfId="47870" xr:uid="{00000000-0005-0000-0000-00000DBB0000}"/>
    <cellStyle name="Porcentaje 2 37 2 3" xfId="47871" xr:uid="{00000000-0005-0000-0000-00000EBB0000}"/>
    <cellStyle name="Porcentaje 2 37 2 4" xfId="47872" xr:uid="{00000000-0005-0000-0000-00000FBB0000}"/>
    <cellStyle name="Porcentaje 2 37 2 5" xfId="47873" xr:uid="{00000000-0005-0000-0000-000010BB0000}"/>
    <cellStyle name="Porcentaje 2 37 2 6" xfId="47874" xr:uid="{00000000-0005-0000-0000-000011BB0000}"/>
    <cellStyle name="Porcentaje 2 37 3" xfId="47875" xr:uid="{00000000-0005-0000-0000-000012BB0000}"/>
    <cellStyle name="Porcentaje 2 37 3 2" xfId="47876" xr:uid="{00000000-0005-0000-0000-000013BB0000}"/>
    <cellStyle name="Porcentaje 2 37 4" xfId="47877" xr:uid="{00000000-0005-0000-0000-000014BB0000}"/>
    <cellStyle name="Porcentaje 2 37 4 2" xfId="47878" xr:uid="{00000000-0005-0000-0000-000015BB0000}"/>
    <cellStyle name="Porcentaje 2 37 5" xfId="47879" xr:uid="{00000000-0005-0000-0000-000016BB0000}"/>
    <cellStyle name="Porcentaje 2 38" xfId="47880" xr:uid="{00000000-0005-0000-0000-000017BB0000}"/>
    <cellStyle name="Porcentaje 2 38 2" xfId="47881" xr:uid="{00000000-0005-0000-0000-000018BB0000}"/>
    <cellStyle name="Porcentaje 2 38 2 2" xfId="47882" xr:uid="{00000000-0005-0000-0000-000019BB0000}"/>
    <cellStyle name="Porcentaje 2 38 2 2 2" xfId="47883" xr:uid="{00000000-0005-0000-0000-00001ABB0000}"/>
    <cellStyle name="Porcentaje 2 38 2 3" xfId="47884" xr:uid="{00000000-0005-0000-0000-00001BBB0000}"/>
    <cellStyle name="Porcentaje 2 38 2 4" xfId="47885" xr:uid="{00000000-0005-0000-0000-00001CBB0000}"/>
    <cellStyle name="Porcentaje 2 38 2 5" xfId="47886" xr:uid="{00000000-0005-0000-0000-00001DBB0000}"/>
    <cellStyle name="Porcentaje 2 38 2 6" xfId="47887" xr:uid="{00000000-0005-0000-0000-00001EBB0000}"/>
    <cellStyle name="Porcentaje 2 38 3" xfId="47888" xr:uid="{00000000-0005-0000-0000-00001FBB0000}"/>
    <cellStyle name="Porcentaje 2 38 3 2" xfId="47889" xr:uid="{00000000-0005-0000-0000-000020BB0000}"/>
    <cellStyle name="Porcentaje 2 38 4" xfId="47890" xr:uid="{00000000-0005-0000-0000-000021BB0000}"/>
    <cellStyle name="Porcentaje 2 38 4 2" xfId="47891" xr:uid="{00000000-0005-0000-0000-000022BB0000}"/>
    <cellStyle name="Porcentaje 2 38 5" xfId="47892" xr:uid="{00000000-0005-0000-0000-000023BB0000}"/>
    <cellStyle name="Porcentaje 2 39" xfId="47893" xr:uid="{00000000-0005-0000-0000-000024BB0000}"/>
    <cellStyle name="Porcentaje 2 39 2" xfId="47894" xr:uid="{00000000-0005-0000-0000-000025BB0000}"/>
    <cellStyle name="Porcentaje 2 39 2 2" xfId="47895" xr:uid="{00000000-0005-0000-0000-000026BB0000}"/>
    <cellStyle name="Porcentaje 2 39 2 2 2" xfId="47896" xr:uid="{00000000-0005-0000-0000-000027BB0000}"/>
    <cellStyle name="Porcentaje 2 39 2 3" xfId="47897" xr:uid="{00000000-0005-0000-0000-000028BB0000}"/>
    <cellStyle name="Porcentaje 2 39 2 4" xfId="47898" xr:uid="{00000000-0005-0000-0000-000029BB0000}"/>
    <cellStyle name="Porcentaje 2 39 2 5" xfId="47899" xr:uid="{00000000-0005-0000-0000-00002ABB0000}"/>
    <cellStyle name="Porcentaje 2 39 2 6" xfId="47900" xr:uid="{00000000-0005-0000-0000-00002BBB0000}"/>
    <cellStyle name="Porcentaje 2 39 3" xfId="47901" xr:uid="{00000000-0005-0000-0000-00002CBB0000}"/>
    <cellStyle name="Porcentaje 2 39 3 2" xfId="47902" xr:uid="{00000000-0005-0000-0000-00002DBB0000}"/>
    <cellStyle name="Porcentaje 2 39 4" xfId="47903" xr:uid="{00000000-0005-0000-0000-00002EBB0000}"/>
    <cellStyle name="Porcentaje 2 39 4 2" xfId="47904" xr:uid="{00000000-0005-0000-0000-00002FBB0000}"/>
    <cellStyle name="Porcentaje 2 39 5" xfId="47905" xr:uid="{00000000-0005-0000-0000-000030BB0000}"/>
    <cellStyle name="Porcentaje 2 4" xfId="47906" xr:uid="{00000000-0005-0000-0000-000031BB0000}"/>
    <cellStyle name="Porcentaje 2 4 2" xfId="47907" xr:uid="{00000000-0005-0000-0000-000032BB0000}"/>
    <cellStyle name="Porcentaje 2 4 2 2" xfId="47908" xr:uid="{00000000-0005-0000-0000-000033BB0000}"/>
    <cellStyle name="Porcentaje 2 4 2 2 2" xfId="47909" xr:uid="{00000000-0005-0000-0000-000034BB0000}"/>
    <cellStyle name="Porcentaje 2 4 2 3" xfId="47910" xr:uid="{00000000-0005-0000-0000-000035BB0000}"/>
    <cellStyle name="Porcentaje 2 4 2 3 2" xfId="47911" xr:uid="{00000000-0005-0000-0000-000036BB0000}"/>
    <cellStyle name="Porcentaje 2 4 2 4" xfId="47912" xr:uid="{00000000-0005-0000-0000-000037BB0000}"/>
    <cellStyle name="Porcentaje 2 4 2 4 2" xfId="47913" xr:uid="{00000000-0005-0000-0000-000038BB0000}"/>
    <cellStyle name="Porcentaje 2 4 2 5" xfId="47914" xr:uid="{00000000-0005-0000-0000-000039BB0000}"/>
    <cellStyle name="Porcentaje 2 4 2 6" xfId="47915" xr:uid="{00000000-0005-0000-0000-00003ABB0000}"/>
    <cellStyle name="Porcentaje 2 4 3" xfId="47916" xr:uid="{00000000-0005-0000-0000-00003BBB0000}"/>
    <cellStyle name="Porcentaje 2 4 3 2" xfId="47917" xr:uid="{00000000-0005-0000-0000-00003CBB0000}"/>
    <cellStyle name="Porcentaje 2 4 4" xfId="47918" xr:uid="{00000000-0005-0000-0000-00003DBB0000}"/>
    <cellStyle name="Porcentaje 2 4 4 2" xfId="47919" xr:uid="{00000000-0005-0000-0000-00003EBB0000}"/>
    <cellStyle name="Porcentaje 2 4 5" xfId="47920" xr:uid="{00000000-0005-0000-0000-00003FBB0000}"/>
    <cellStyle name="Porcentaje 2 4 5 2" xfId="47921" xr:uid="{00000000-0005-0000-0000-000040BB0000}"/>
    <cellStyle name="Porcentaje 2 4 6" xfId="47922" xr:uid="{00000000-0005-0000-0000-000041BB0000}"/>
    <cellStyle name="Porcentaje 2 40" xfId="47923" xr:uid="{00000000-0005-0000-0000-000042BB0000}"/>
    <cellStyle name="Porcentaje 2 40 2" xfId="47924" xr:uid="{00000000-0005-0000-0000-000043BB0000}"/>
    <cellStyle name="Porcentaje 2 40 2 2" xfId="47925" xr:uid="{00000000-0005-0000-0000-000044BB0000}"/>
    <cellStyle name="Porcentaje 2 40 2 2 2" xfId="47926" xr:uid="{00000000-0005-0000-0000-000045BB0000}"/>
    <cellStyle name="Porcentaje 2 40 2 3" xfId="47927" xr:uid="{00000000-0005-0000-0000-000046BB0000}"/>
    <cellStyle name="Porcentaje 2 40 2 4" xfId="47928" xr:uid="{00000000-0005-0000-0000-000047BB0000}"/>
    <cellStyle name="Porcentaje 2 40 2 5" xfId="47929" xr:uid="{00000000-0005-0000-0000-000048BB0000}"/>
    <cellStyle name="Porcentaje 2 40 2 6" xfId="47930" xr:uid="{00000000-0005-0000-0000-000049BB0000}"/>
    <cellStyle name="Porcentaje 2 40 3" xfId="47931" xr:uid="{00000000-0005-0000-0000-00004ABB0000}"/>
    <cellStyle name="Porcentaje 2 40 3 2" xfId="47932" xr:uid="{00000000-0005-0000-0000-00004BBB0000}"/>
    <cellStyle name="Porcentaje 2 40 4" xfId="47933" xr:uid="{00000000-0005-0000-0000-00004CBB0000}"/>
    <cellStyle name="Porcentaje 2 40 4 2" xfId="47934" xr:uid="{00000000-0005-0000-0000-00004DBB0000}"/>
    <cellStyle name="Porcentaje 2 40 5" xfId="47935" xr:uid="{00000000-0005-0000-0000-00004EBB0000}"/>
    <cellStyle name="Porcentaje 2 41" xfId="47936" xr:uid="{00000000-0005-0000-0000-00004FBB0000}"/>
    <cellStyle name="Porcentaje 2 41 2" xfId="47937" xr:uid="{00000000-0005-0000-0000-000050BB0000}"/>
    <cellStyle name="Porcentaje 2 41 2 2" xfId="47938" xr:uid="{00000000-0005-0000-0000-000051BB0000}"/>
    <cellStyle name="Porcentaje 2 41 2 2 2" xfId="47939" xr:uid="{00000000-0005-0000-0000-000052BB0000}"/>
    <cellStyle name="Porcentaje 2 41 2 3" xfId="47940" xr:uid="{00000000-0005-0000-0000-000053BB0000}"/>
    <cellStyle name="Porcentaje 2 41 2 4" xfId="47941" xr:uid="{00000000-0005-0000-0000-000054BB0000}"/>
    <cellStyle name="Porcentaje 2 41 2 5" xfId="47942" xr:uid="{00000000-0005-0000-0000-000055BB0000}"/>
    <cellStyle name="Porcentaje 2 41 2 6" xfId="47943" xr:uid="{00000000-0005-0000-0000-000056BB0000}"/>
    <cellStyle name="Porcentaje 2 41 3" xfId="47944" xr:uid="{00000000-0005-0000-0000-000057BB0000}"/>
    <cellStyle name="Porcentaje 2 41 3 2" xfId="47945" xr:uid="{00000000-0005-0000-0000-000058BB0000}"/>
    <cellStyle name="Porcentaje 2 41 4" xfId="47946" xr:uid="{00000000-0005-0000-0000-000059BB0000}"/>
    <cellStyle name="Porcentaje 2 41 4 2" xfId="47947" xr:uid="{00000000-0005-0000-0000-00005ABB0000}"/>
    <cellStyle name="Porcentaje 2 41 5" xfId="47948" xr:uid="{00000000-0005-0000-0000-00005BBB0000}"/>
    <cellStyle name="Porcentaje 2 42" xfId="47949" xr:uid="{00000000-0005-0000-0000-00005CBB0000}"/>
    <cellStyle name="Porcentaje 2 42 2" xfId="47950" xr:uid="{00000000-0005-0000-0000-00005DBB0000}"/>
    <cellStyle name="Porcentaje 2 42 2 2" xfId="47951" xr:uid="{00000000-0005-0000-0000-00005EBB0000}"/>
    <cellStyle name="Porcentaje 2 42 2 2 2" xfId="47952" xr:uid="{00000000-0005-0000-0000-00005FBB0000}"/>
    <cellStyle name="Porcentaje 2 42 2 3" xfId="47953" xr:uid="{00000000-0005-0000-0000-000060BB0000}"/>
    <cellStyle name="Porcentaje 2 42 2 4" xfId="47954" xr:uid="{00000000-0005-0000-0000-000061BB0000}"/>
    <cellStyle name="Porcentaje 2 42 2 5" xfId="47955" xr:uid="{00000000-0005-0000-0000-000062BB0000}"/>
    <cellStyle name="Porcentaje 2 42 2 6" xfId="47956" xr:uid="{00000000-0005-0000-0000-000063BB0000}"/>
    <cellStyle name="Porcentaje 2 42 3" xfId="47957" xr:uid="{00000000-0005-0000-0000-000064BB0000}"/>
    <cellStyle name="Porcentaje 2 42 3 2" xfId="47958" xr:uid="{00000000-0005-0000-0000-000065BB0000}"/>
    <cellStyle name="Porcentaje 2 42 4" xfId="47959" xr:uid="{00000000-0005-0000-0000-000066BB0000}"/>
    <cellStyle name="Porcentaje 2 42 4 2" xfId="47960" xr:uid="{00000000-0005-0000-0000-000067BB0000}"/>
    <cellStyle name="Porcentaje 2 42 5" xfId="47961" xr:uid="{00000000-0005-0000-0000-000068BB0000}"/>
    <cellStyle name="Porcentaje 2 43" xfId="47962" xr:uid="{00000000-0005-0000-0000-000069BB0000}"/>
    <cellStyle name="Porcentaje 2 43 2" xfId="47963" xr:uid="{00000000-0005-0000-0000-00006ABB0000}"/>
    <cellStyle name="Porcentaje 2 43 2 2" xfId="47964" xr:uid="{00000000-0005-0000-0000-00006BBB0000}"/>
    <cellStyle name="Porcentaje 2 43 2 2 2" xfId="47965" xr:uid="{00000000-0005-0000-0000-00006CBB0000}"/>
    <cellStyle name="Porcentaje 2 43 2 3" xfId="47966" xr:uid="{00000000-0005-0000-0000-00006DBB0000}"/>
    <cellStyle name="Porcentaje 2 43 2 4" xfId="47967" xr:uid="{00000000-0005-0000-0000-00006EBB0000}"/>
    <cellStyle name="Porcentaje 2 43 2 5" xfId="47968" xr:uid="{00000000-0005-0000-0000-00006FBB0000}"/>
    <cellStyle name="Porcentaje 2 43 2 6" xfId="47969" xr:uid="{00000000-0005-0000-0000-000070BB0000}"/>
    <cellStyle name="Porcentaje 2 43 3" xfId="47970" xr:uid="{00000000-0005-0000-0000-000071BB0000}"/>
    <cellStyle name="Porcentaje 2 43 3 2" xfId="47971" xr:uid="{00000000-0005-0000-0000-000072BB0000}"/>
    <cellStyle name="Porcentaje 2 43 4" xfId="47972" xr:uid="{00000000-0005-0000-0000-000073BB0000}"/>
    <cellStyle name="Porcentaje 2 43 4 2" xfId="47973" xr:uid="{00000000-0005-0000-0000-000074BB0000}"/>
    <cellStyle name="Porcentaje 2 43 5" xfId="47974" xr:uid="{00000000-0005-0000-0000-000075BB0000}"/>
    <cellStyle name="Porcentaje 2 44" xfId="47975" xr:uid="{00000000-0005-0000-0000-000076BB0000}"/>
    <cellStyle name="Porcentaje 2 44 2" xfId="47976" xr:uid="{00000000-0005-0000-0000-000077BB0000}"/>
    <cellStyle name="Porcentaje 2 44 2 2" xfId="47977" xr:uid="{00000000-0005-0000-0000-000078BB0000}"/>
    <cellStyle name="Porcentaje 2 44 2 2 2" xfId="47978" xr:uid="{00000000-0005-0000-0000-000079BB0000}"/>
    <cellStyle name="Porcentaje 2 44 2 3" xfId="47979" xr:uid="{00000000-0005-0000-0000-00007ABB0000}"/>
    <cellStyle name="Porcentaje 2 44 2 4" xfId="47980" xr:uid="{00000000-0005-0000-0000-00007BBB0000}"/>
    <cellStyle name="Porcentaje 2 44 2 5" xfId="47981" xr:uid="{00000000-0005-0000-0000-00007CBB0000}"/>
    <cellStyle name="Porcentaje 2 44 2 6" xfId="47982" xr:uid="{00000000-0005-0000-0000-00007DBB0000}"/>
    <cellStyle name="Porcentaje 2 44 3" xfId="47983" xr:uid="{00000000-0005-0000-0000-00007EBB0000}"/>
    <cellStyle name="Porcentaje 2 44 3 2" xfId="47984" xr:uid="{00000000-0005-0000-0000-00007FBB0000}"/>
    <cellStyle name="Porcentaje 2 44 4" xfId="47985" xr:uid="{00000000-0005-0000-0000-000080BB0000}"/>
    <cellStyle name="Porcentaje 2 44 4 2" xfId="47986" xr:uid="{00000000-0005-0000-0000-000081BB0000}"/>
    <cellStyle name="Porcentaje 2 44 5" xfId="47987" xr:uid="{00000000-0005-0000-0000-000082BB0000}"/>
    <cellStyle name="Porcentaje 2 45" xfId="47988" xr:uid="{00000000-0005-0000-0000-000083BB0000}"/>
    <cellStyle name="Porcentaje 2 45 2" xfId="47989" xr:uid="{00000000-0005-0000-0000-000084BB0000}"/>
    <cellStyle name="Porcentaje 2 45 2 2" xfId="47990" xr:uid="{00000000-0005-0000-0000-000085BB0000}"/>
    <cellStyle name="Porcentaje 2 45 2 2 2" xfId="47991" xr:uid="{00000000-0005-0000-0000-000086BB0000}"/>
    <cellStyle name="Porcentaje 2 45 2 3" xfId="47992" xr:uid="{00000000-0005-0000-0000-000087BB0000}"/>
    <cellStyle name="Porcentaje 2 45 2 4" xfId="47993" xr:uid="{00000000-0005-0000-0000-000088BB0000}"/>
    <cellStyle name="Porcentaje 2 45 2 5" xfId="47994" xr:uid="{00000000-0005-0000-0000-000089BB0000}"/>
    <cellStyle name="Porcentaje 2 45 2 6" xfId="47995" xr:uid="{00000000-0005-0000-0000-00008ABB0000}"/>
    <cellStyle name="Porcentaje 2 45 3" xfId="47996" xr:uid="{00000000-0005-0000-0000-00008BBB0000}"/>
    <cellStyle name="Porcentaje 2 45 3 2" xfId="47997" xr:uid="{00000000-0005-0000-0000-00008CBB0000}"/>
    <cellStyle name="Porcentaje 2 45 4" xfId="47998" xr:uid="{00000000-0005-0000-0000-00008DBB0000}"/>
    <cellStyle name="Porcentaje 2 45 4 2" xfId="47999" xr:uid="{00000000-0005-0000-0000-00008EBB0000}"/>
    <cellStyle name="Porcentaje 2 45 5" xfId="48000" xr:uid="{00000000-0005-0000-0000-00008FBB0000}"/>
    <cellStyle name="Porcentaje 2 46" xfId="48001" xr:uid="{00000000-0005-0000-0000-000090BB0000}"/>
    <cellStyle name="Porcentaje 2 46 2" xfId="48002" xr:uid="{00000000-0005-0000-0000-000091BB0000}"/>
    <cellStyle name="Porcentaje 2 46 2 2" xfId="48003" xr:uid="{00000000-0005-0000-0000-000092BB0000}"/>
    <cellStyle name="Porcentaje 2 46 2 2 2" xfId="48004" xr:uid="{00000000-0005-0000-0000-000093BB0000}"/>
    <cellStyle name="Porcentaje 2 46 2 3" xfId="48005" xr:uid="{00000000-0005-0000-0000-000094BB0000}"/>
    <cellStyle name="Porcentaje 2 46 2 4" xfId="48006" xr:uid="{00000000-0005-0000-0000-000095BB0000}"/>
    <cellStyle name="Porcentaje 2 46 2 5" xfId="48007" xr:uid="{00000000-0005-0000-0000-000096BB0000}"/>
    <cellStyle name="Porcentaje 2 46 2 6" xfId="48008" xr:uid="{00000000-0005-0000-0000-000097BB0000}"/>
    <cellStyle name="Porcentaje 2 46 3" xfId="48009" xr:uid="{00000000-0005-0000-0000-000098BB0000}"/>
    <cellStyle name="Porcentaje 2 46 3 2" xfId="48010" xr:uid="{00000000-0005-0000-0000-000099BB0000}"/>
    <cellStyle name="Porcentaje 2 46 4" xfId="48011" xr:uid="{00000000-0005-0000-0000-00009ABB0000}"/>
    <cellStyle name="Porcentaje 2 46 4 2" xfId="48012" xr:uid="{00000000-0005-0000-0000-00009BBB0000}"/>
    <cellStyle name="Porcentaje 2 46 5" xfId="48013" xr:uid="{00000000-0005-0000-0000-00009CBB0000}"/>
    <cellStyle name="Porcentaje 2 47" xfId="48014" xr:uid="{00000000-0005-0000-0000-00009DBB0000}"/>
    <cellStyle name="Porcentaje 2 47 2" xfId="48015" xr:uid="{00000000-0005-0000-0000-00009EBB0000}"/>
    <cellStyle name="Porcentaje 2 47 2 2" xfId="48016" xr:uid="{00000000-0005-0000-0000-00009FBB0000}"/>
    <cellStyle name="Porcentaje 2 47 2 2 2" xfId="48017" xr:uid="{00000000-0005-0000-0000-0000A0BB0000}"/>
    <cellStyle name="Porcentaje 2 47 2 3" xfId="48018" xr:uid="{00000000-0005-0000-0000-0000A1BB0000}"/>
    <cellStyle name="Porcentaje 2 47 2 4" xfId="48019" xr:uid="{00000000-0005-0000-0000-0000A2BB0000}"/>
    <cellStyle name="Porcentaje 2 47 2 5" xfId="48020" xr:uid="{00000000-0005-0000-0000-0000A3BB0000}"/>
    <cellStyle name="Porcentaje 2 47 2 6" xfId="48021" xr:uid="{00000000-0005-0000-0000-0000A4BB0000}"/>
    <cellStyle name="Porcentaje 2 47 3" xfId="48022" xr:uid="{00000000-0005-0000-0000-0000A5BB0000}"/>
    <cellStyle name="Porcentaje 2 47 3 2" xfId="48023" xr:uid="{00000000-0005-0000-0000-0000A6BB0000}"/>
    <cellStyle name="Porcentaje 2 47 4" xfId="48024" xr:uid="{00000000-0005-0000-0000-0000A7BB0000}"/>
    <cellStyle name="Porcentaje 2 47 4 2" xfId="48025" xr:uid="{00000000-0005-0000-0000-0000A8BB0000}"/>
    <cellStyle name="Porcentaje 2 47 5" xfId="48026" xr:uid="{00000000-0005-0000-0000-0000A9BB0000}"/>
    <cellStyle name="Porcentaje 2 48" xfId="48027" xr:uid="{00000000-0005-0000-0000-0000AABB0000}"/>
    <cellStyle name="Porcentaje 2 48 2" xfId="48028" xr:uid="{00000000-0005-0000-0000-0000ABBB0000}"/>
    <cellStyle name="Porcentaje 2 48 2 2" xfId="48029" xr:uid="{00000000-0005-0000-0000-0000ACBB0000}"/>
    <cellStyle name="Porcentaje 2 48 2 2 2" xfId="48030" xr:uid="{00000000-0005-0000-0000-0000ADBB0000}"/>
    <cellStyle name="Porcentaje 2 48 2 3" xfId="48031" xr:uid="{00000000-0005-0000-0000-0000AEBB0000}"/>
    <cellStyle name="Porcentaje 2 48 2 4" xfId="48032" xr:uid="{00000000-0005-0000-0000-0000AFBB0000}"/>
    <cellStyle name="Porcentaje 2 48 2 5" xfId="48033" xr:uid="{00000000-0005-0000-0000-0000B0BB0000}"/>
    <cellStyle name="Porcentaje 2 48 2 6" xfId="48034" xr:uid="{00000000-0005-0000-0000-0000B1BB0000}"/>
    <cellStyle name="Porcentaje 2 48 3" xfId="48035" xr:uid="{00000000-0005-0000-0000-0000B2BB0000}"/>
    <cellStyle name="Porcentaje 2 48 3 2" xfId="48036" xr:uid="{00000000-0005-0000-0000-0000B3BB0000}"/>
    <cellStyle name="Porcentaje 2 48 4" xfId="48037" xr:uid="{00000000-0005-0000-0000-0000B4BB0000}"/>
    <cellStyle name="Porcentaje 2 48 4 2" xfId="48038" xr:uid="{00000000-0005-0000-0000-0000B5BB0000}"/>
    <cellStyle name="Porcentaje 2 48 5" xfId="48039" xr:uid="{00000000-0005-0000-0000-0000B6BB0000}"/>
    <cellStyle name="Porcentaje 2 49" xfId="48040" xr:uid="{00000000-0005-0000-0000-0000B7BB0000}"/>
    <cellStyle name="Porcentaje 2 49 2" xfId="48041" xr:uid="{00000000-0005-0000-0000-0000B8BB0000}"/>
    <cellStyle name="Porcentaje 2 49 2 2" xfId="48042" xr:uid="{00000000-0005-0000-0000-0000B9BB0000}"/>
    <cellStyle name="Porcentaje 2 49 2 2 2" xfId="48043" xr:uid="{00000000-0005-0000-0000-0000BABB0000}"/>
    <cellStyle name="Porcentaje 2 49 2 3" xfId="48044" xr:uid="{00000000-0005-0000-0000-0000BBBB0000}"/>
    <cellStyle name="Porcentaje 2 49 2 4" xfId="48045" xr:uid="{00000000-0005-0000-0000-0000BCBB0000}"/>
    <cellStyle name="Porcentaje 2 49 2 5" xfId="48046" xr:uid="{00000000-0005-0000-0000-0000BDBB0000}"/>
    <cellStyle name="Porcentaje 2 49 2 6" xfId="48047" xr:uid="{00000000-0005-0000-0000-0000BEBB0000}"/>
    <cellStyle name="Porcentaje 2 49 3" xfId="48048" xr:uid="{00000000-0005-0000-0000-0000BFBB0000}"/>
    <cellStyle name="Porcentaje 2 49 3 2" xfId="48049" xr:uid="{00000000-0005-0000-0000-0000C0BB0000}"/>
    <cellStyle name="Porcentaje 2 49 4" xfId="48050" xr:uid="{00000000-0005-0000-0000-0000C1BB0000}"/>
    <cellStyle name="Porcentaje 2 49 4 2" xfId="48051" xr:uid="{00000000-0005-0000-0000-0000C2BB0000}"/>
    <cellStyle name="Porcentaje 2 49 5" xfId="48052" xr:uid="{00000000-0005-0000-0000-0000C3BB0000}"/>
    <cellStyle name="Porcentaje 2 5" xfId="48053" xr:uid="{00000000-0005-0000-0000-0000C4BB0000}"/>
    <cellStyle name="Porcentaje 2 5 2" xfId="48054" xr:uid="{00000000-0005-0000-0000-0000C5BB0000}"/>
    <cellStyle name="Porcentaje 2 5 2 2" xfId="48055" xr:uid="{00000000-0005-0000-0000-0000C6BB0000}"/>
    <cellStyle name="Porcentaje 2 5 2 2 2" xfId="48056" xr:uid="{00000000-0005-0000-0000-0000C7BB0000}"/>
    <cellStyle name="Porcentaje 2 5 2 3" xfId="48057" xr:uid="{00000000-0005-0000-0000-0000C8BB0000}"/>
    <cellStyle name="Porcentaje 2 5 2 3 2" xfId="48058" xr:uid="{00000000-0005-0000-0000-0000C9BB0000}"/>
    <cellStyle name="Porcentaje 2 5 2 4" xfId="48059" xr:uid="{00000000-0005-0000-0000-0000CABB0000}"/>
    <cellStyle name="Porcentaje 2 5 2 5" xfId="48060" xr:uid="{00000000-0005-0000-0000-0000CBBB0000}"/>
    <cellStyle name="Porcentaje 2 5 2 6" xfId="48061" xr:uid="{00000000-0005-0000-0000-0000CCBB0000}"/>
    <cellStyle name="Porcentaje 2 5 3" xfId="48062" xr:uid="{00000000-0005-0000-0000-0000CDBB0000}"/>
    <cellStyle name="Porcentaje 2 5 3 2" xfId="48063" xr:uid="{00000000-0005-0000-0000-0000CEBB0000}"/>
    <cellStyle name="Porcentaje 2 5 4" xfId="48064" xr:uid="{00000000-0005-0000-0000-0000CFBB0000}"/>
    <cellStyle name="Porcentaje 2 5 4 2" xfId="48065" xr:uid="{00000000-0005-0000-0000-0000D0BB0000}"/>
    <cellStyle name="Porcentaje 2 5 5" xfId="48066" xr:uid="{00000000-0005-0000-0000-0000D1BB0000}"/>
    <cellStyle name="Porcentaje 2 5 5 2" xfId="48067" xr:uid="{00000000-0005-0000-0000-0000D2BB0000}"/>
    <cellStyle name="Porcentaje 2 5 6" xfId="48068" xr:uid="{00000000-0005-0000-0000-0000D3BB0000}"/>
    <cellStyle name="Porcentaje 2 50" xfId="48069" xr:uid="{00000000-0005-0000-0000-0000D4BB0000}"/>
    <cellStyle name="Porcentaje 2 50 2" xfId="48070" xr:uid="{00000000-0005-0000-0000-0000D5BB0000}"/>
    <cellStyle name="Porcentaje 2 50 2 2" xfId="48071" xr:uid="{00000000-0005-0000-0000-0000D6BB0000}"/>
    <cellStyle name="Porcentaje 2 50 2 2 2" xfId="48072" xr:uid="{00000000-0005-0000-0000-0000D7BB0000}"/>
    <cellStyle name="Porcentaje 2 50 2 3" xfId="48073" xr:uid="{00000000-0005-0000-0000-0000D8BB0000}"/>
    <cellStyle name="Porcentaje 2 50 2 4" xfId="48074" xr:uid="{00000000-0005-0000-0000-0000D9BB0000}"/>
    <cellStyle name="Porcentaje 2 50 2 5" xfId="48075" xr:uid="{00000000-0005-0000-0000-0000DABB0000}"/>
    <cellStyle name="Porcentaje 2 50 2 6" xfId="48076" xr:uid="{00000000-0005-0000-0000-0000DBBB0000}"/>
    <cellStyle name="Porcentaje 2 50 3" xfId="48077" xr:uid="{00000000-0005-0000-0000-0000DCBB0000}"/>
    <cellStyle name="Porcentaje 2 50 3 2" xfId="48078" xr:uid="{00000000-0005-0000-0000-0000DDBB0000}"/>
    <cellStyle name="Porcentaje 2 50 4" xfId="48079" xr:uid="{00000000-0005-0000-0000-0000DEBB0000}"/>
    <cellStyle name="Porcentaje 2 50 4 2" xfId="48080" xr:uid="{00000000-0005-0000-0000-0000DFBB0000}"/>
    <cellStyle name="Porcentaje 2 50 5" xfId="48081" xr:uid="{00000000-0005-0000-0000-0000E0BB0000}"/>
    <cellStyle name="Porcentaje 2 51" xfId="48082" xr:uid="{00000000-0005-0000-0000-0000E1BB0000}"/>
    <cellStyle name="Porcentaje 2 51 2" xfId="48083" xr:uid="{00000000-0005-0000-0000-0000E2BB0000}"/>
    <cellStyle name="Porcentaje 2 51 2 2" xfId="48084" xr:uid="{00000000-0005-0000-0000-0000E3BB0000}"/>
    <cellStyle name="Porcentaje 2 51 2 2 2" xfId="48085" xr:uid="{00000000-0005-0000-0000-0000E4BB0000}"/>
    <cellStyle name="Porcentaje 2 51 2 3" xfId="48086" xr:uid="{00000000-0005-0000-0000-0000E5BB0000}"/>
    <cellStyle name="Porcentaje 2 51 2 4" xfId="48087" xr:uid="{00000000-0005-0000-0000-0000E6BB0000}"/>
    <cellStyle name="Porcentaje 2 51 2 5" xfId="48088" xr:uid="{00000000-0005-0000-0000-0000E7BB0000}"/>
    <cellStyle name="Porcentaje 2 51 2 6" xfId="48089" xr:uid="{00000000-0005-0000-0000-0000E8BB0000}"/>
    <cellStyle name="Porcentaje 2 51 3" xfId="48090" xr:uid="{00000000-0005-0000-0000-0000E9BB0000}"/>
    <cellStyle name="Porcentaje 2 51 3 2" xfId="48091" xr:uid="{00000000-0005-0000-0000-0000EABB0000}"/>
    <cellStyle name="Porcentaje 2 51 4" xfId="48092" xr:uid="{00000000-0005-0000-0000-0000EBBB0000}"/>
    <cellStyle name="Porcentaje 2 51 4 2" xfId="48093" xr:uid="{00000000-0005-0000-0000-0000ECBB0000}"/>
    <cellStyle name="Porcentaje 2 51 5" xfId="48094" xr:uid="{00000000-0005-0000-0000-0000EDBB0000}"/>
    <cellStyle name="Porcentaje 2 52" xfId="48095" xr:uid="{00000000-0005-0000-0000-0000EEBB0000}"/>
    <cellStyle name="Porcentaje 2 52 2" xfId="48096" xr:uid="{00000000-0005-0000-0000-0000EFBB0000}"/>
    <cellStyle name="Porcentaje 2 52 2 2" xfId="48097" xr:uid="{00000000-0005-0000-0000-0000F0BB0000}"/>
    <cellStyle name="Porcentaje 2 52 2 2 2" xfId="48098" xr:uid="{00000000-0005-0000-0000-0000F1BB0000}"/>
    <cellStyle name="Porcentaje 2 52 2 3" xfId="48099" xr:uid="{00000000-0005-0000-0000-0000F2BB0000}"/>
    <cellStyle name="Porcentaje 2 52 2 4" xfId="48100" xr:uid="{00000000-0005-0000-0000-0000F3BB0000}"/>
    <cellStyle name="Porcentaje 2 52 2 5" xfId="48101" xr:uid="{00000000-0005-0000-0000-0000F4BB0000}"/>
    <cellStyle name="Porcentaje 2 52 2 6" xfId="48102" xr:uid="{00000000-0005-0000-0000-0000F5BB0000}"/>
    <cellStyle name="Porcentaje 2 52 3" xfId="48103" xr:uid="{00000000-0005-0000-0000-0000F6BB0000}"/>
    <cellStyle name="Porcentaje 2 52 3 2" xfId="48104" xr:uid="{00000000-0005-0000-0000-0000F7BB0000}"/>
    <cellStyle name="Porcentaje 2 52 4" xfId="48105" xr:uid="{00000000-0005-0000-0000-0000F8BB0000}"/>
    <cellStyle name="Porcentaje 2 52 4 2" xfId="48106" xr:uid="{00000000-0005-0000-0000-0000F9BB0000}"/>
    <cellStyle name="Porcentaje 2 52 5" xfId="48107" xr:uid="{00000000-0005-0000-0000-0000FABB0000}"/>
    <cellStyle name="Porcentaje 2 53" xfId="48108" xr:uid="{00000000-0005-0000-0000-0000FBBB0000}"/>
    <cellStyle name="Porcentaje 2 53 2" xfId="48109" xr:uid="{00000000-0005-0000-0000-0000FCBB0000}"/>
    <cellStyle name="Porcentaje 2 53 2 2" xfId="48110" xr:uid="{00000000-0005-0000-0000-0000FDBB0000}"/>
    <cellStyle name="Porcentaje 2 53 2 2 2" xfId="48111" xr:uid="{00000000-0005-0000-0000-0000FEBB0000}"/>
    <cellStyle name="Porcentaje 2 53 2 3" xfId="48112" xr:uid="{00000000-0005-0000-0000-0000FFBB0000}"/>
    <cellStyle name="Porcentaje 2 53 2 4" xfId="48113" xr:uid="{00000000-0005-0000-0000-000000BC0000}"/>
    <cellStyle name="Porcentaje 2 53 2 5" xfId="48114" xr:uid="{00000000-0005-0000-0000-000001BC0000}"/>
    <cellStyle name="Porcentaje 2 53 2 6" xfId="48115" xr:uid="{00000000-0005-0000-0000-000002BC0000}"/>
    <cellStyle name="Porcentaje 2 53 3" xfId="48116" xr:uid="{00000000-0005-0000-0000-000003BC0000}"/>
    <cellStyle name="Porcentaje 2 53 3 2" xfId="48117" xr:uid="{00000000-0005-0000-0000-000004BC0000}"/>
    <cellStyle name="Porcentaje 2 53 4" xfId="48118" xr:uid="{00000000-0005-0000-0000-000005BC0000}"/>
    <cellStyle name="Porcentaje 2 53 4 2" xfId="48119" xr:uid="{00000000-0005-0000-0000-000006BC0000}"/>
    <cellStyle name="Porcentaje 2 53 5" xfId="48120" xr:uid="{00000000-0005-0000-0000-000007BC0000}"/>
    <cellStyle name="Porcentaje 2 54" xfId="48121" xr:uid="{00000000-0005-0000-0000-000008BC0000}"/>
    <cellStyle name="Porcentaje 2 54 2" xfId="48122" xr:uid="{00000000-0005-0000-0000-000009BC0000}"/>
    <cellStyle name="Porcentaje 2 54 2 2" xfId="48123" xr:uid="{00000000-0005-0000-0000-00000ABC0000}"/>
    <cellStyle name="Porcentaje 2 54 2 2 2" xfId="48124" xr:uid="{00000000-0005-0000-0000-00000BBC0000}"/>
    <cellStyle name="Porcentaje 2 54 2 3" xfId="48125" xr:uid="{00000000-0005-0000-0000-00000CBC0000}"/>
    <cellStyle name="Porcentaje 2 54 2 4" xfId="48126" xr:uid="{00000000-0005-0000-0000-00000DBC0000}"/>
    <cellStyle name="Porcentaje 2 54 2 5" xfId="48127" xr:uid="{00000000-0005-0000-0000-00000EBC0000}"/>
    <cellStyle name="Porcentaje 2 54 2 6" xfId="48128" xr:uid="{00000000-0005-0000-0000-00000FBC0000}"/>
    <cellStyle name="Porcentaje 2 54 3" xfId="48129" xr:uid="{00000000-0005-0000-0000-000010BC0000}"/>
    <cellStyle name="Porcentaje 2 54 3 2" xfId="48130" xr:uid="{00000000-0005-0000-0000-000011BC0000}"/>
    <cellStyle name="Porcentaje 2 54 4" xfId="48131" xr:uid="{00000000-0005-0000-0000-000012BC0000}"/>
    <cellStyle name="Porcentaje 2 54 4 2" xfId="48132" xr:uid="{00000000-0005-0000-0000-000013BC0000}"/>
    <cellStyle name="Porcentaje 2 54 5" xfId="48133" xr:uid="{00000000-0005-0000-0000-000014BC0000}"/>
    <cellStyle name="Porcentaje 2 55" xfId="48134" xr:uid="{00000000-0005-0000-0000-000015BC0000}"/>
    <cellStyle name="Porcentaje 2 55 2" xfId="48135" xr:uid="{00000000-0005-0000-0000-000016BC0000}"/>
    <cellStyle name="Porcentaje 2 55 2 2" xfId="48136" xr:uid="{00000000-0005-0000-0000-000017BC0000}"/>
    <cellStyle name="Porcentaje 2 55 2 2 2" xfId="48137" xr:uid="{00000000-0005-0000-0000-000018BC0000}"/>
    <cellStyle name="Porcentaje 2 55 2 3" xfId="48138" xr:uid="{00000000-0005-0000-0000-000019BC0000}"/>
    <cellStyle name="Porcentaje 2 55 2 4" xfId="48139" xr:uid="{00000000-0005-0000-0000-00001ABC0000}"/>
    <cellStyle name="Porcentaje 2 55 2 5" xfId="48140" xr:uid="{00000000-0005-0000-0000-00001BBC0000}"/>
    <cellStyle name="Porcentaje 2 55 2 6" xfId="48141" xr:uid="{00000000-0005-0000-0000-00001CBC0000}"/>
    <cellStyle name="Porcentaje 2 55 3" xfId="48142" xr:uid="{00000000-0005-0000-0000-00001DBC0000}"/>
    <cellStyle name="Porcentaje 2 55 3 2" xfId="48143" xr:uid="{00000000-0005-0000-0000-00001EBC0000}"/>
    <cellStyle name="Porcentaje 2 55 4" xfId="48144" xr:uid="{00000000-0005-0000-0000-00001FBC0000}"/>
    <cellStyle name="Porcentaje 2 55 4 2" xfId="48145" xr:uid="{00000000-0005-0000-0000-000020BC0000}"/>
    <cellStyle name="Porcentaje 2 55 5" xfId="48146" xr:uid="{00000000-0005-0000-0000-000021BC0000}"/>
    <cellStyle name="Porcentaje 2 56" xfId="48147" xr:uid="{00000000-0005-0000-0000-000022BC0000}"/>
    <cellStyle name="Porcentaje 2 56 2" xfId="48148" xr:uid="{00000000-0005-0000-0000-000023BC0000}"/>
    <cellStyle name="Porcentaje 2 56 2 2" xfId="48149" xr:uid="{00000000-0005-0000-0000-000024BC0000}"/>
    <cellStyle name="Porcentaje 2 56 2 2 2" xfId="48150" xr:uid="{00000000-0005-0000-0000-000025BC0000}"/>
    <cellStyle name="Porcentaje 2 56 2 3" xfId="48151" xr:uid="{00000000-0005-0000-0000-000026BC0000}"/>
    <cellStyle name="Porcentaje 2 56 2 4" xfId="48152" xr:uid="{00000000-0005-0000-0000-000027BC0000}"/>
    <cellStyle name="Porcentaje 2 56 2 5" xfId="48153" xr:uid="{00000000-0005-0000-0000-000028BC0000}"/>
    <cellStyle name="Porcentaje 2 56 2 6" xfId="48154" xr:uid="{00000000-0005-0000-0000-000029BC0000}"/>
    <cellStyle name="Porcentaje 2 56 3" xfId="48155" xr:uid="{00000000-0005-0000-0000-00002ABC0000}"/>
    <cellStyle name="Porcentaje 2 56 3 2" xfId="48156" xr:uid="{00000000-0005-0000-0000-00002BBC0000}"/>
    <cellStyle name="Porcentaje 2 56 4" xfId="48157" xr:uid="{00000000-0005-0000-0000-00002CBC0000}"/>
    <cellStyle name="Porcentaje 2 56 4 2" xfId="48158" xr:uid="{00000000-0005-0000-0000-00002DBC0000}"/>
    <cellStyle name="Porcentaje 2 56 5" xfId="48159" xr:uid="{00000000-0005-0000-0000-00002EBC0000}"/>
    <cellStyle name="Porcentaje 2 57" xfId="48160" xr:uid="{00000000-0005-0000-0000-00002FBC0000}"/>
    <cellStyle name="Porcentaje 2 57 2" xfId="48161" xr:uid="{00000000-0005-0000-0000-000030BC0000}"/>
    <cellStyle name="Porcentaje 2 57 2 2" xfId="48162" xr:uid="{00000000-0005-0000-0000-000031BC0000}"/>
    <cellStyle name="Porcentaje 2 57 2 2 2" xfId="48163" xr:uid="{00000000-0005-0000-0000-000032BC0000}"/>
    <cellStyle name="Porcentaje 2 57 2 3" xfId="48164" xr:uid="{00000000-0005-0000-0000-000033BC0000}"/>
    <cellStyle name="Porcentaje 2 57 2 4" xfId="48165" xr:uid="{00000000-0005-0000-0000-000034BC0000}"/>
    <cellStyle name="Porcentaje 2 57 2 5" xfId="48166" xr:uid="{00000000-0005-0000-0000-000035BC0000}"/>
    <cellStyle name="Porcentaje 2 57 2 6" xfId="48167" xr:uid="{00000000-0005-0000-0000-000036BC0000}"/>
    <cellStyle name="Porcentaje 2 57 3" xfId="48168" xr:uid="{00000000-0005-0000-0000-000037BC0000}"/>
    <cellStyle name="Porcentaje 2 57 3 2" xfId="48169" xr:uid="{00000000-0005-0000-0000-000038BC0000}"/>
    <cellStyle name="Porcentaje 2 57 4" xfId="48170" xr:uid="{00000000-0005-0000-0000-000039BC0000}"/>
    <cellStyle name="Porcentaje 2 57 4 2" xfId="48171" xr:uid="{00000000-0005-0000-0000-00003ABC0000}"/>
    <cellStyle name="Porcentaje 2 57 5" xfId="48172" xr:uid="{00000000-0005-0000-0000-00003BBC0000}"/>
    <cellStyle name="Porcentaje 2 58" xfId="48173" xr:uid="{00000000-0005-0000-0000-00003CBC0000}"/>
    <cellStyle name="Porcentaje 2 58 2" xfId="48174" xr:uid="{00000000-0005-0000-0000-00003DBC0000}"/>
    <cellStyle name="Porcentaje 2 58 2 2" xfId="48175" xr:uid="{00000000-0005-0000-0000-00003EBC0000}"/>
    <cellStyle name="Porcentaje 2 58 2 2 2" xfId="48176" xr:uid="{00000000-0005-0000-0000-00003FBC0000}"/>
    <cellStyle name="Porcentaje 2 58 2 3" xfId="48177" xr:uid="{00000000-0005-0000-0000-000040BC0000}"/>
    <cellStyle name="Porcentaje 2 58 2 4" xfId="48178" xr:uid="{00000000-0005-0000-0000-000041BC0000}"/>
    <cellStyle name="Porcentaje 2 58 2 5" xfId="48179" xr:uid="{00000000-0005-0000-0000-000042BC0000}"/>
    <cellStyle name="Porcentaje 2 58 2 6" xfId="48180" xr:uid="{00000000-0005-0000-0000-000043BC0000}"/>
    <cellStyle name="Porcentaje 2 58 3" xfId="48181" xr:uid="{00000000-0005-0000-0000-000044BC0000}"/>
    <cellStyle name="Porcentaje 2 58 3 2" xfId="48182" xr:uid="{00000000-0005-0000-0000-000045BC0000}"/>
    <cellStyle name="Porcentaje 2 58 4" xfId="48183" xr:uid="{00000000-0005-0000-0000-000046BC0000}"/>
    <cellStyle name="Porcentaje 2 58 4 2" xfId="48184" xr:uid="{00000000-0005-0000-0000-000047BC0000}"/>
    <cellStyle name="Porcentaje 2 58 5" xfId="48185" xr:uid="{00000000-0005-0000-0000-000048BC0000}"/>
    <cellStyle name="Porcentaje 2 59" xfId="48186" xr:uid="{00000000-0005-0000-0000-000049BC0000}"/>
    <cellStyle name="Porcentaje 2 59 2" xfId="48187" xr:uid="{00000000-0005-0000-0000-00004ABC0000}"/>
    <cellStyle name="Porcentaje 2 59 2 2" xfId="48188" xr:uid="{00000000-0005-0000-0000-00004BBC0000}"/>
    <cellStyle name="Porcentaje 2 59 2 2 2" xfId="48189" xr:uid="{00000000-0005-0000-0000-00004CBC0000}"/>
    <cellStyle name="Porcentaje 2 59 2 3" xfId="48190" xr:uid="{00000000-0005-0000-0000-00004DBC0000}"/>
    <cellStyle name="Porcentaje 2 59 2 4" xfId="48191" xr:uid="{00000000-0005-0000-0000-00004EBC0000}"/>
    <cellStyle name="Porcentaje 2 59 2 5" xfId="48192" xr:uid="{00000000-0005-0000-0000-00004FBC0000}"/>
    <cellStyle name="Porcentaje 2 59 2 6" xfId="48193" xr:uid="{00000000-0005-0000-0000-000050BC0000}"/>
    <cellStyle name="Porcentaje 2 59 3" xfId="48194" xr:uid="{00000000-0005-0000-0000-000051BC0000}"/>
    <cellStyle name="Porcentaje 2 59 3 2" xfId="48195" xr:uid="{00000000-0005-0000-0000-000052BC0000}"/>
    <cellStyle name="Porcentaje 2 59 4" xfId="48196" xr:uid="{00000000-0005-0000-0000-000053BC0000}"/>
    <cellStyle name="Porcentaje 2 59 4 2" xfId="48197" xr:uid="{00000000-0005-0000-0000-000054BC0000}"/>
    <cellStyle name="Porcentaje 2 59 5" xfId="48198" xr:uid="{00000000-0005-0000-0000-000055BC0000}"/>
    <cellStyle name="Porcentaje 2 6" xfId="48199" xr:uid="{00000000-0005-0000-0000-000056BC0000}"/>
    <cellStyle name="Porcentaje 2 6 2" xfId="48200" xr:uid="{00000000-0005-0000-0000-000057BC0000}"/>
    <cellStyle name="Porcentaje 2 6 2 2" xfId="48201" xr:uid="{00000000-0005-0000-0000-000058BC0000}"/>
    <cellStyle name="Porcentaje 2 6 2 2 2" xfId="48202" xr:uid="{00000000-0005-0000-0000-000059BC0000}"/>
    <cellStyle name="Porcentaje 2 6 2 3" xfId="48203" xr:uid="{00000000-0005-0000-0000-00005ABC0000}"/>
    <cellStyle name="Porcentaje 2 6 2 3 2" xfId="48204" xr:uid="{00000000-0005-0000-0000-00005BBC0000}"/>
    <cellStyle name="Porcentaje 2 6 2 4" xfId="48205" xr:uid="{00000000-0005-0000-0000-00005CBC0000}"/>
    <cellStyle name="Porcentaje 2 6 2 5" xfId="48206" xr:uid="{00000000-0005-0000-0000-00005DBC0000}"/>
    <cellStyle name="Porcentaje 2 6 2 6" xfId="48207" xr:uid="{00000000-0005-0000-0000-00005EBC0000}"/>
    <cellStyle name="Porcentaje 2 6 3" xfId="48208" xr:uid="{00000000-0005-0000-0000-00005FBC0000}"/>
    <cellStyle name="Porcentaje 2 6 3 2" xfId="48209" xr:uid="{00000000-0005-0000-0000-000060BC0000}"/>
    <cellStyle name="Porcentaje 2 6 4" xfId="48210" xr:uid="{00000000-0005-0000-0000-000061BC0000}"/>
    <cellStyle name="Porcentaje 2 6 4 2" xfId="48211" xr:uid="{00000000-0005-0000-0000-000062BC0000}"/>
    <cellStyle name="Porcentaje 2 6 5" xfId="48212" xr:uid="{00000000-0005-0000-0000-000063BC0000}"/>
    <cellStyle name="Porcentaje 2 6 5 2" xfId="48213" xr:uid="{00000000-0005-0000-0000-000064BC0000}"/>
    <cellStyle name="Porcentaje 2 6 6" xfId="48214" xr:uid="{00000000-0005-0000-0000-000065BC0000}"/>
    <cellStyle name="Porcentaje 2 60" xfId="48215" xr:uid="{00000000-0005-0000-0000-000066BC0000}"/>
    <cellStyle name="Porcentaje 2 60 2" xfId="48216" xr:uid="{00000000-0005-0000-0000-000067BC0000}"/>
    <cellStyle name="Porcentaje 2 60 2 2" xfId="48217" xr:uid="{00000000-0005-0000-0000-000068BC0000}"/>
    <cellStyle name="Porcentaje 2 60 2 2 2" xfId="48218" xr:uid="{00000000-0005-0000-0000-000069BC0000}"/>
    <cellStyle name="Porcentaje 2 60 2 3" xfId="48219" xr:uid="{00000000-0005-0000-0000-00006ABC0000}"/>
    <cellStyle name="Porcentaje 2 60 2 4" xfId="48220" xr:uid="{00000000-0005-0000-0000-00006BBC0000}"/>
    <cellStyle name="Porcentaje 2 60 2 5" xfId="48221" xr:uid="{00000000-0005-0000-0000-00006CBC0000}"/>
    <cellStyle name="Porcentaje 2 60 2 6" xfId="48222" xr:uid="{00000000-0005-0000-0000-00006DBC0000}"/>
    <cellStyle name="Porcentaje 2 60 3" xfId="48223" xr:uid="{00000000-0005-0000-0000-00006EBC0000}"/>
    <cellStyle name="Porcentaje 2 60 3 2" xfId="48224" xr:uid="{00000000-0005-0000-0000-00006FBC0000}"/>
    <cellStyle name="Porcentaje 2 60 4" xfId="48225" xr:uid="{00000000-0005-0000-0000-000070BC0000}"/>
    <cellStyle name="Porcentaje 2 60 4 2" xfId="48226" xr:uid="{00000000-0005-0000-0000-000071BC0000}"/>
    <cellStyle name="Porcentaje 2 60 5" xfId="48227" xr:uid="{00000000-0005-0000-0000-000072BC0000}"/>
    <cellStyle name="Porcentaje 2 61" xfId="48228" xr:uid="{00000000-0005-0000-0000-000073BC0000}"/>
    <cellStyle name="Porcentaje 2 61 2" xfId="48229" xr:uid="{00000000-0005-0000-0000-000074BC0000}"/>
    <cellStyle name="Porcentaje 2 61 2 2" xfId="48230" xr:uid="{00000000-0005-0000-0000-000075BC0000}"/>
    <cellStyle name="Porcentaje 2 61 2 2 2" xfId="48231" xr:uid="{00000000-0005-0000-0000-000076BC0000}"/>
    <cellStyle name="Porcentaje 2 61 2 3" xfId="48232" xr:uid="{00000000-0005-0000-0000-000077BC0000}"/>
    <cellStyle name="Porcentaje 2 61 2 4" xfId="48233" xr:uid="{00000000-0005-0000-0000-000078BC0000}"/>
    <cellStyle name="Porcentaje 2 61 2 5" xfId="48234" xr:uid="{00000000-0005-0000-0000-000079BC0000}"/>
    <cellStyle name="Porcentaje 2 61 2 6" xfId="48235" xr:uid="{00000000-0005-0000-0000-00007ABC0000}"/>
    <cellStyle name="Porcentaje 2 61 3" xfId="48236" xr:uid="{00000000-0005-0000-0000-00007BBC0000}"/>
    <cellStyle name="Porcentaje 2 61 3 2" xfId="48237" xr:uid="{00000000-0005-0000-0000-00007CBC0000}"/>
    <cellStyle name="Porcentaje 2 61 4" xfId="48238" xr:uid="{00000000-0005-0000-0000-00007DBC0000}"/>
    <cellStyle name="Porcentaje 2 61 4 2" xfId="48239" xr:uid="{00000000-0005-0000-0000-00007EBC0000}"/>
    <cellStyle name="Porcentaje 2 61 5" xfId="48240" xr:uid="{00000000-0005-0000-0000-00007FBC0000}"/>
    <cellStyle name="Porcentaje 2 62" xfId="48241" xr:uid="{00000000-0005-0000-0000-000080BC0000}"/>
    <cellStyle name="Porcentaje 2 62 2" xfId="48242" xr:uid="{00000000-0005-0000-0000-000081BC0000}"/>
    <cellStyle name="Porcentaje 2 62 2 2" xfId="48243" xr:uid="{00000000-0005-0000-0000-000082BC0000}"/>
    <cellStyle name="Porcentaje 2 62 2 2 2" xfId="48244" xr:uid="{00000000-0005-0000-0000-000083BC0000}"/>
    <cellStyle name="Porcentaje 2 62 2 3" xfId="48245" xr:uid="{00000000-0005-0000-0000-000084BC0000}"/>
    <cellStyle name="Porcentaje 2 62 2 4" xfId="48246" xr:uid="{00000000-0005-0000-0000-000085BC0000}"/>
    <cellStyle name="Porcentaje 2 62 2 5" xfId="48247" xr:uid="{00000000-0005-0000-0000-000086BC0000}"/>
    <cellStyle name="Porcentaje 2 62 2 6" xfId="48248" xr:uid="{00000000-0005-0000-0000-000087BC0000}"/>
    <cellStyle name="Porcentaje 2 62 3" xfId="48249" xr:uid="{00000000-0005-0000-0000-000088BC0000}"/>
    <cellStyle name="Porcentaje 2 62 3 2" xfId="48250" xr:uid="{00000000-0005-0000-0000-000089BC0000}"/>
    <cellStyle name="Porcentaje 2 62 4" xfId="48251" xr:uid="{00000000-0005-0000-0000-00008ABC0000}"/>
    <cellStyle name="Porcentaje 2 62 4 2" xfId="48252" xr:uid="{00000000-0005-0000-0000-00008BBC0000}"/>
    <cellStyle name="Porcentaje 2 62 5" xfId="48253" xr:uid="{00000000-0005-0000-0000-00008CBC0000}"/>
    <cellStyle name="Porcentaje 2 63" xfId="48254" xr:uid="{00000000-0005-0000-0000-00008DBC0000}"/>
    <cellStyle name="Porcentaje 2 63 2" xfId="48255" xr:uid="{00000000-0005-0000-0000-00008EBC0000}"/>
    <cellStyle name="Porcentaje 2 63 2 2" xfId="48256" xr:uid="{00000000-0005-0000-0000-00008FBC0000}"/>
    <cellStyle name="Porcentaje 2 63 2 3" xfId="48257" xr:uid="{00000000-0005-0000-0000-000090BC0000}"/>
    <cellStyle name="Porcentaje 2 63 3" xfId="48258" xr:uid="{00000000-0005-0000-0000-000091BC0000}"/>
    <cellStyle name="Porcentaje 2 63 3 2" xfId="48259" xr:uid="{00000000-0005-0000-0000-000092BC0000}"/>
    <cellStyle name="Porcentaje 2 63 4" xfId="48260" xr:uid="{00000000-0005-0000-0000-000093BC0000}"/>
    <cellStyle name="Porcentaje 2 63 5" xfId="48261" xr:uid="{00000000-0005-0000-0000-000094BC0000}"/>
    <cellStyle name="Porcentaje 2 64" xfId="48262" xr:uid="{00000000-0005-0000-0000-000095BC0000}"/>
    <cellStyle name="Porcentaje 2 64 2" xfId="48263" xr:uid="{00000000-0005-0000-0000-000096BC0000}"/>
    <cellStyle name="Porcentaje 2 64 3" xfId="48264" xr:uid="{00000000-0005-0000-0000-000097BC0000}"/>
    <cellStyle name="Porcentaje 2 64 4" xfId="48265" xr:uid="{00000000-0005-0000-0000-000098BC0000}"/>
    <cellStyle name="Porcentaje 2 65" xfId="48266" xr:uid="{00000000-0005-0000-0000-000099BC0000}"/>
    <cellStyle name="Porcentaje 2 65 2" xfId="48267" xr:uid="{00000000-0005-0000-0000-00009ABC0000}"/>
    <cellStyle name="Porcentaje 2 65 3" xfId="48268" xr:uid="{00000000-0005-0000-0000-00009BBC0000}"/>
    <cellStyle name="Porcentaje 2 66" xfId="48269" xr:uid="{00000000-0005-0000-0000-00009CBC0000}"/>
    <cellStyle name="Porcentaje 2 66 2" xfId="48270" xr:uid="{00000000-0005-0000-0000-00009DBC0000}"/>
    <cellStyle name="Porcentaje 2 66 3" xfId="48271" xr:uid="{00000000-0005-0000-0000-00009EBC0000}"/>
    <cellStyle name="Porcentaje 2 67" xfId="48272" xr:uid="{00000000-0005-0000-0000-00009FBC0000}"/>
    <cellStyle name="Porcentaje 2 68" xfId="48273" xr:uid="{00000000-0005-0000-0000-0000A0BC0000}"/>
    <cellStyle name="Porcentaje 2 69" xfId="48274" xr:uid="{00000000-0005-0000-0000-0000A1BC0000}"/>
    <cellStyle name="Porcentaje 2 7" xfId="48275" xr:uid="{00000000-0005-0000-0000-0000A2BC0000}"/>
    <cellStyle name="Porcentaje 2 7 2" xfId="48276" xr:uid="{00000000-0005-0000-0000-0000A3BC0000}"/>
    <cellStyle name="Porcentaje 2 7 2 2" xfId="48277" xr:uid="{00000000-0005-0000-0000-0000A4BC0000}"/>
    <cellStyle name="Porcentaje 2 7 2 2 2" xfId="48278" xr:uid="{00000000-0005-0000-0000-0000A5BC0000}"/>
    <cellStyle name="Porcentaje 2 7 2 3" xfId="48279" xr:uid="{00000000-0005-0000-0000-0000A6BC0000}"/>
    <cellStyle name="Porcentaje 2 7 2 3 2" xfId="48280" xr:uid="{00000000-0005-0000-0000-0000A7BC0000}"/>
    <cellStyle name="Porcentaje 2 7 2 4" xfId="48281" xr:uid="{00000000-0005-0000-0000-0000A8BC0000}"/>
    <cellStyle name="Porcentaje 2 7 2 5" xfId="48282" xr:uid="{00000000-0005-0000-0000-0000A9BC0000}"/>
    <cellStyle name="Porcentaje 2 7 2 6" xfId="48283" xr:uid="{00000000-0005-0000-0000-0000AABC0000}"/>
    <cellStyle name="Porcentaje 2 7 3" xfId="48284" xr:uid="{00000000-0005-0000-0000-0000ABBC0000}"/>
    <cellStyle name="Porcentaje 2 7 3 2" xfId="48285" xr:uid="{00000000-0005-0000-0000-0000ACBC0000}"/>
    <cellStyle name="Porcentaje 2 7 4" xfId="48286" xr:uid="{00000000-0005-0000-0000-0000ADBC0000}"/>
    <cellStyle name="Porcentaje 2 7 4 2" xfId="48287" xr:uid="{00000000-0005-0000-0000-0000AEBC0000}"/>
    <cellStyle name="Porcentaje 2 7 5" xfId="48288" xr:uid="{00000000-0005-0000-0000-0000AFBC0000}"/>
    <cellStyle name="Porcentaje 2 7 5 2" xfId="48289" xr:uid="{00000000-0005-0000-0000-0000B0BC0000}"/>
    <cellStyle name="Porcentaje 2 7 6" xfId="48290" xr:uid="{00000000-0005-0000-0000-0000B1BC0000}"/>
    <cellStyle name="Porcentaje 2 70" xfId="48291" xr:uid="{00000000-0005-0000-0000-0000B2BC0000}"/>
    <cellStyle name="Porcentaje 2 71" xfId="48292" xr:uid="{00000000-0005-0000-0000-0000B3BC0000}"/>
    <cellStyle name="Porcentaje 2 72" xfId="48293" xr:uid="{00000000-0005-0000-0000-0000B4BC0000}"/>
    <cellStyle name="Porcentaje 2 73" xfId="48294" xr:uid="{00000000-0005-0000-0000-0000B5BC0000}"/>
    <cellStyle name="Porcentaje 2 74" xfId="48295" xr:uid="{00000000-0005-0000-0000-0000B6BC0000}"/>
    <cellStyle name="Porcentaje 2 75" xfId="48296" xr:uid="{00000000-0005-0000-0000-0000B7BC0000}"/>
    <cellStyle name="Porcentaje 2 76" xfId="48297" xr:uid="{00000000-0005-0000-0000-0000B8BC0000}"/>
    <cellStyle name="Porcentaje 2 77" xfId="48298" xr:uid="{00000000-0005-0000-0000-0000B9BC0000}"/>
    <cellStyle name="Porcentaje 2 78" xfId="48299" xr:uid="{00000000-0005-0000-0000-0000BABC0000}"/>
    <cellStyle name="Porcentaje 2 79" xfId="48300" xr:uid="{00000000-0005-0000-0000-0000BBBC0000}"/>
    <cellStyle name="Porcentaje 2 8" xfId="48301" xr:uid="{00000000-0005-0000-0000-0000BCBC0000}"/>
    <cellStyle name="Porcentaje 2 8 2" xfId="48302" xr:uid="{00000000-0005-0000-0000-0000BDBC0000}"/>
    <cellStyle name="Porcentaje 2 8 2 2" xfId="48303" xr:uid="{00000000-0005-0000-0000-0000BEBC0000}"/>
    <cellStyle name="Porcentaje 2 8 2 2 2" xfId="48304" xr:uid="{00000000-0005-0000-0000-0000BFBC0000}"/>
    <cellStyle name="Porcentaje 2 8 2 3" xfId="48305" xr:uid="{00000000-0005-0000-0000-0000C0BC0000}"/>
    <cellStyle name="Porcentaje 2 8 2 3 2" xfId="48306" xr:uid="{00000000-0005-0000-0000-0000C1BC0000}"/>
    <cellStyle name="Porcentaje 2 8 2 4" xfId="48307" xr:uid="{00000000-0005-0000-0000-0000C2BC0000}"/>
    <cellStyle name="Porcentaje 2 8 2 5" xfId="48308" xr:uid="{00000000-0005-0000-0000-0000C3BC0000}"/>
    <cellStyle name="Porcentaje 2 8 2 6" xfId="48309" xr:uid="{00000000-0005-0000-0000-0000C4BC0000}"/>
    <cellStyle name="Porcentaje 2 8 3" xfId="48310" xr:uid="{00000000-0005-0000-0000-0000C5BC0000}"/>
    <cellStyle name="Porcentaje 2 8 3 2" xfId="48311" xr:uid="{00000000-0005-0000-0000-0000C6BC0000}"/>
    <cellStyle name="Porcentaje 2 8 4" xfId="48312" xr:uid="{00000000-0005-0000-0000-0000C7BC0000}"/>
    <cellStyle name="Porcentaje 2 8 4 2" xfId="48313" xr:uid="{00000000-0005-0000-0000-0000C8BC0000}"/>
    <cellStyle name="Porcentaje 2 8 5" xfId="48314" xr:uid="{00000000-0005-0000-0000-0000C9BC0000}"/>
    <cellStyle name="Porcentaje 2 8 5 2" xfId="48315" xr:uid="{00000000-0005-0000-0000-0000CABC0000}"/>
    <cellStyle name="Porcentaje 2 8 6" xfId="48316" xr:uid="{00000000-0005-0000-0000-0000CBBC0000}"/>
    <cellStyle name="Porcentaje 2 80" xfId="48317" xr:uid="{00000000-0005-0000-0000-0000CCBC0000}"/>
    <cellStyle name="Porcentaje 2 81" xfId="48318" xr:uid="{00000000-0005-0000-0000-0000CDBC0000}"/>
    <cellStyle name="Porcentaje 2 82" xfId="48319" xr:uid="{00000000-0005-0000-0000-0000CEBC0000}"/>
    <cellStyle name="Porcentaje 2 83" xfId="48320" xr:uid="{00000000-0005-0000-0000-0000CFBC0000}"/>
    <cellStyle name="Porcentaje 2 84" xfId="48321" xr:uid="{00000000-0005-0000-0000-0000D0BC0000}"/>
    <cellStyle name="Porcentaje 2 85" xfId="48322" xr:uid="{00000000-0005-0000-0000-0000D1BC0000}"/>
    <cellStyle name="Porcentaje 2 86" xfId="48323" xr:uid="{00000000-0005-0000-0000-0000D2BC0000}"/>
    <cellStyle name="Porcentaje 2 87" xfId="48324" xr:uid="{00000000-0005-0000-0000-0000D3BC0000}"/>
    <cellStyle name="Porcentaje 2 9" xfId="48325" xr:uid="{00000000-0005-0000-0000-0000D4BC0000}"/>
    <cellStyle name="Porcentaje 2 9 2" xfId="48326" xr:uid="{00000000-0005-0000-0000-0000D5BC0000}"/>
    <cellStyle name="Porcentaje 2 9 2 2" xfId="48327" xr:uid="{00000000-0005-0000-0000-0000D6BC0000}"/>
    <cellStyle name="Porcentaje 2 9 2 2 2" xfId="48328" xr:uid="{00000000-0005-0000-0000-0000D7BC0000}"/>
    <cellStyle name="Porcentaje 2 9 2 3" xfId="48329" xr:uid="{00000000-0005-0000-0000-0000D8BC0000}"/>
    <cellStyle name="Porcentaje 2 9 2 3 2" xfId="48330" xr:uid="{00000000-0005-0000-0000-0000D9BC0000}"/>
    <cellStyle name="Porcentaje 2 9 2 4" xfId="48331" xr:uid="{00000000-0005-0000-0000-0000DABC0000}"/>
    <cellStyle name="Porcentaje 2 9 2 5" xfId="48332" xr:uid="{00000000-0005-0000-0000-0000DBBC0000}"/>
    <cellStyle name="Porcentaje 2 9 2 6" xfId="48333" xr:uid="{00000000-0005-0000-0000-0000DCBC0000}"/>
    <cellStyle name="Porcentaje 2 9 3" xfId="48334" xr:uid="{00000000-0005-0000-0000-0000DDBC0000}"/>
    <cellStyle name="Porcentaje 2 9 3 2" xfId="48335" xr:uid="{00000000-0005-0000-0000-0000DEBC0000}"/>
    <cellStyle name="Porcentaje 2 9 4" xfId="48336" xr:uid="{00000000-0005-0000-0000-0000DFBC0000}"/>
    <cellStyle name="Porcentaje 2 9 4 2" xfId="48337" xr:uid="{00000000-0005-0000-0000-0000E0BC0000}"/>
    <cellStyle name="Porcentaje 2 9 5" xfId="48338" xr:uid="{00000000-0005-0000-0000-0000E1BC0000}"/>
    <cellStyle name="Porcentaje 2 9 5 2" xfId="48339" xr:uid="{00000000-0005-0000-0000-0000E2BC0000}"/>
    <cellStyle name="Porcentaje 2 9 6" xfId="48340" xr:uid="{00000000-0005-0000-0000-0000E3BC0000}"/>
    <cellStyle name="Porcentaje 2_ DOCT  2006" xfId="48341" xr:uid="{00000000-0005-0000-0000-0000E4BC0000}"/>
    <cellStyle name="Porcentaje 20" xfId="48342" xr:uid="{00000000-0005-0000-0000-0000E5BC0000}"/>
    <cellStyle name="Porcentaje 20 2" xfId="48343" xr:uid="{00000000-0005-0000-0000-0000E6BC0000}"/>
    <cellStyle name="Porcentaje 20 2 2" xfId="48344" xr:uid="{00000000-0005-0000-0000-0000E7BC0000}"/>
    <cellStyle name="Porcentaje 20 2 2 2" xfId="48345" xr:uid="{00000000-0005-0000-0000-0000E8BC0000}"/>
    <cellStyle name="Porcentaje 20 2 3" xfId="48346" xr:uid="{00000000-0005-0000-0000-0000E9BC0000}"/>
    <cellStyle name="Porcentaje 20 2 4" xfId="48347" xr:uid="{00000000-0005-0000-0000-0000EABC0000}"/>
    <cellStyle name="Porcentaje 20 2 5" xfId="48348" xr:uid="{00000000-0005-0000-0000-0000EBBC0000}"/>
    <cellStyle name="Porcentaje 20 2 6" xfId="48349" xr:uid="{00000000-0005-0000-0000-0000ECBC0000}"/>
    <cellStyle name="Porcentaje 20 3" xfId="48350" xr:uid="{00000000-0005-0000-0000-0000EDBC0000}"/>
    <cellStyle name="Porcentaje 20 3 2" xfId="48351" xr:uid="{00000000-0005-0000-0000-0000EEBC0000}"/>
    <cellStyle name="Porcentaje 20 4" xfId="48352" xr:uid="{00000000-0005-0000-0000-0000EFBC0000}"/>
    <cellStyle name="Porcentaje 20 4 2" xfId="48353" xr:uid="{00000000-0005-0000-0000-0000F0BC0000}"/>
    <cellStyle name="Porcentaje 20 5" xfId="48354" xr:uid="{00000000-0005-0000-0000-0000F1BC0000}"/>
    <cellStyle name="Porcentaje 21" xfId="48355" xr:uid="{00000000-0005-0000-0000-0000F2BC0000}"/>
    <cellStyle name="Porcentaje 21 2" xfId="48356" xr:uid="{00000000-0005-0000-0000-0000F3BC0000}"/>
    <cellStyle name="Porcentaje 21 2 2" xfId="48357" xr:uid="{00000000-0005-0000-0000-0000F4BC0000}"/>
    <cellStyle name="Porcentaje 21 2 2 2" xfId="48358" xr:uid="{00000000-0005-0000-0000-0000F5BC0000}"/>
    <cellStyle name="Porcentaje 21 2 3" xfId="48359" xr:uid="{00000000-0005-0000-0000-0000F6BC0000}"/>
    <cellStyle name="Porcentaje 21 2 4" xfId="48360" xr:uid="{00000000-0005-0000-0000-0000F7BC0000}"/>
    <cellStyle name="Porcentaje 21 2 5" xfId="48361" xr:uid="{00000000-0005-0000-0000-0000F8BC0000}"/>
    <cellStyle name="Porcentaje 21 2 6" xfId="48362" xr:uid="{00000000-0005-0000-0000-0000F9BC0000}"/>
    <cellStyle name="Porcentaje 21 3" xfId="48363" xr:uid="{00000000-0005-0000-0000-0000FABC0000}"/>
    <cellStyle name="Porcentaje 21 3 2" xfId="48364" xr:uid="{00000000-0005-0000-0000-0000FBBC0000}"/>
    <cellStyle name="Porcentaje 21 4" xfId="48365" xr:uid="{00000000-0005-0000-0000-0000FCBC0000}"/>
    <cellStyle name="Porcentaje 21 4 2" xfId="48366" xr:uid="{00000000-0005-0000-0000-0000FDBC0000}"/>
    <cellStyle name="Porcentaje 21 5" xfId="48367" xr:uid="{00000000-0005-0000-0000-0000FEBC0000}"/>
    <cellStyle name="Porcentaje 22" xfId="48368" xr:uid="{00000000-0005-0000-0000-0000FFBC0000}"/>
    <cellStyle name="Porcentaje 22 2" xfId="48369" xr:uid="{00000000-0005-0000-0000-000000BD0000}"/>
    <cellStyle name="Porcentaje 22 2 2" xfId="48370" xr:uid="{00000000-0005-0000-0000-000001BD0000}"/>
    <cellStyle name="Porcentaje 22 2 2 2" xfId="48371" xr:uid="{00000000-0005-0000-0000-000002BD0000}"/>
    <cellStyle name="Porcentaje 22 2 3" xfId="48372" xr:uid="{00000000-0005-0000-0000-000003BD0000}"/>
    <cellStyle name="Porcentaje 22 2 4" xfId="48373" xr:uid="{00000000-0005-0000-0000-000004BD0000}"/>
    <cellStyle name="Porcentaje 22 2 5" xfId="48374" xr:uid="{00000000-0005-0000-0000-000005BD0000}"/>
    <cellStyle name="Porcentaje 22 2 6" xfId="48375" xr:uid="{00000000-0005-0000-0000-000006BD0000}"/>
    <cellStyle name="Porcentaje 22 3" xfId="48376" xr:uid="{00000000-0005-0000-0000-000007BD0000}"/>
    <cellStyle name="Porcentaje 22 3 2" xfId="48377" xr:uid="{00000000-0005-0000-0000-000008BD0000}"/>
    <cellStyle name="Porcentaje 22 4" xfId="48378" xr:uid="{00000000-0005-0000-0000-000009BD0000}"/>
    <cellStyle name="Porcentaje 22 4 2" xfId="48379" xr:uid="{00000000-0005-0000-0000-00000ABD0000}"/>
    <cellStyle name="Porcentaje 22 5" xfId="48380" xr:uid="{00000000-0005-0000-0000-00000BBD0000}"/>
    <cellStyle name="Porcentaje 23" xfId="48381" xr:uid="{00000000-0005-0000-0000-00000CBD0000}"/>
    <cellStyle name="Porcentaje 23 2" xfId="48382" xr:uid="{00000000-0005-0000-0000-00000DBD0000}"/>
    <cellStyle name="Porcentaje 23 2 2" xfId="48383" xr:uid="{00000000-0005-0000-0000-00000EBD0000}"/>
    <cellStyle name="Porcentaje 23 2 2 2" xfId="48384" xr:uid="{00000000-0005-0000-0000-00000FBD0000}"/>
    <cellStyle name="Porcentaje 23 2 3" xfId="48385" xr:uid="{00000000-0005-0000-0000-000010BD0000}"/>
    <cellStyle name="Porcentaje 23 2 4" xfId="48386" xr:uid="{00000000-0005-0000-0000-000011BD0000}"/>
    <cellStyle name="Porcentaje 23 2 5" xfId="48387" xr:uid="{00000000-0005-0000-0000-000012BD0000}"/>
    <cellStyle name="Porcentaje 23 2 6" xfId="48388" xr:uid="{00000000-0005-0000-0000-000013BD0000}"/>
    <cellStyle name="Porcentaje 23 3" xfId="48389" xr:uid="{00000000-0005-0000-0000-000014BD0000}"/>
    <cellStyle name="Porcentaje 23 3 2" xfId="48390" xr:uid="{00000000-0005-0000-0000-000015BD0000}"/>
    <cellStyle name="Porcentaje 23 4" xfId="48391" xr:uid="{00000000-0005-0000-0000-000016BD0000}"/>
    <cellStyle name="Porcentaje 23 4 2" xfId="48392" xr:uid="{00000000-0005-0000-0000-000017BD0000}"/>
    <cellStyle name="Porcentaje 23 5" xfId="48393" xr:uid="{00000000-0005-0000-0000-000018BD0000}"/>
    <cellStyle name="Porcentaje 24" xfId="48394" xr:uid="{00000000-0005-0000-0000-000019BD0000}"/>
    <cellStyle name="Porcentaje 24 2" xfId="48395" xr:uid="{00000000-0005-0000-0000-00001ABD0000}"/>
    <cellStyle name="Porcentaje 24 2 2" xfId="48396" xr:uid="{00000000-0005-0000-0000-00001BBD0000}"/>
    <cellStyle name="Porcentaje 24 2 2 2" xfId="48397" xr:uid="{00000000-0005-0000-0000-00001CBD0000}"/>
    <cellStyle name="Porcentaje 24 2 3" xfId="48398" xr:uid="{00000000-0005-0000-0000-00001DBD0000}"/>
    <cellStyle name="Porcentaje 24 2 4" xfId="48399" xr:uid="{00000000-0005-0000-0000-00001EBD0000}"/>
    <cellStyle name="Porcentaje 24 2 5" xfId="48400" xr:uid="{00000000-0005-0000-0000-00001FBD0000}"/>
    <cellStyle name="Porcentaje 24 2 6" xfId="48401" xr:uid="{00000000-0005-0000-0000-000020BD0000}"/>
    <cellStyle name="Porcentaje 24 3" xfId="48402" xr:uid="{00000000-0005-0000-0000-000021BD0000}"/>
    <cellStyle name="Porcentaje 24 3 2" xfId="48403" xr:uid="{00000000-0005-0000-0000-000022BD0000}"/>
    <cellStyle name="Porcentaje 24 4" xfId="48404" xr:uid="{00000000-0005-0000-0000-000023BD0000}"/>
    <cellStyle name="Porcentaje 24 4 2" xfId="48405" xr:uid="{00000000-0005-0000-0000-000024BD0000}"/>
    <cellStyle name="Porcentaje 24 5" xfId="48406" xr:uid="{00000000-0005-0000-0000-000025BD0000}"/>
    <cellStyle name="Porcentaje 25" xfId="48407" xr:uid="{00000000-0005-0000-0000-000026BD0000}"/>
    <cellStyle name="Porcentaje 25 2" xfId="48408" xr:uid="{00000000-0005-0000-0000-000027BD0000}"/>
    <cellStyle name="Porcentaje 25 2 2" xfId="48409" xr:uid="{00000000-0005-0000-0000-000028BD0000}"/>
    <cellStyle name="Porcentaje 25 2 2 2" xfId="48410" xr:uid="{00000000-0005-0000-0000-000029BD0000}"/>
    <cellStyle name="Porcentaje 25 2 3" xfId="48411" xr:uid="{00000000-0005-0000-0000-00002ABD0000}"/>
    <cellStyle name="Porcentaje 25 2 4" xfId="48412" xr:uid="{00000000-0005-0000-0000-00002BBD0000}"/>
    <cellStyle name="Porcentaje 25 2 5" xfId="48413" xr:uid="{00000000-0005-0000-0000-00002CBD0000}"/>
    <cellStyle name="Porcentaje 25 2 6" xfId="48414" xr:uid="{00000000-0005-0000-0000-00002DBD0000}"/>
    <cellStyle name="Porcentaje 25 3" xfId="48415" xr:uid="{00000000-0005-0000-0000-00002EBD0000}"/>
    <cellStyle name="Porcentaje 25 3 2" xfId="48416" xr:uid="{00000000-0005-0000-0000-00002FBD0000}"/>
    <cellStyle name="Porcentaje 25 4" xfId="48417" xr:uid="{00000000-0005-0000-0000-000030BD0000}"/>
    <cellStyle name="Porcentaje 25 4 2" xfId="48418" xr:uid="{00000000-0005-0000-0000-000031BD0000}"/>
    <cellStyle name="Porcentaje 25 5" xfId="48419" xr:uid="{00000000-0005-0000-0000-000032BD0000}"/>
    <cellStyle name="Porcentaje 26" xfId="48420" xr:uid="{00000000-0005-0000-0000-000033BD0000}"/>
    <cellStyle name="Porcentaje 26 2" xfId="48421" xr:uid="{00000000-0005-0000-0000-000034BD0000}"/>
    <cellStyle name="Porcentaje 26 2 2" xfId="48422" xr:uid="{00000000-0005-0000-0000-000035BD0000}"/>
    <cellStyle name="Porcentaje 26 2 2 2" xfId="48423" xr:uid="{00000000-0005-0000-0000-000036BD0000}"/>
    <cellStyle name="Porcentaje 26 2 3" xfId="48424" xr:uid="{00000000-0005-0000-0000-000037BD0000}"/>
    <cellStyle name="Porcentaje 26 2 4" xfId="48425" xr:uid="{00000000-0005-0000-0000-000038BD0000}"/>
    <cellStyle name="Porcentaje 26 2 5" xfId="48426" xr:uid="{00000000-0005-0000-0000-000039BD0000}"/>
    <cellStyle name="Porcentaje 26 2 6" xfId="48427" xr:uid="{00000000-0005-0000-0000-00003ABD0000}"/>
    <cellStyle name="Porcentaje 26 3" xfId="48428" xr:uid="{00000000-0005-0000-0000-00003BBD0000}"/>
    <cellStyle name="Porcentaje 26 3 2" xfId="48429" xr:uid="{00000000-0005-0000-0000-00003CBD0000}"/>
    <cellStyle name="Porcentaje 26 4" xfId="48430" xr:uid="{00000000-0005-0000-0000-00003DBD0000}"/>
    <cellStyle name="Porcentaje 26 4 2" xfId="48431" xr:uid="{00000000-0005-0000-0000-00003EBD0000}"/>
    <cellStyle name="Porcentaje 26 5" xfId="48432" xr:uid="{00000000-0005-0000-0000-00003FBD0000}"/>
    <cellStyle name="Porcentaje 27" xfId="48433" xr:uid="{00000000-0005-0000-0000-000040BD0000}"/>
    <cellStyle name="Porcentaje 27 2" xfId="48434" xr:uid="{00000000-0005-0000-0000-000041BD0000}"/>
    <cellStyle name="Porcentaje 27 2 2" xfId="48435" xr:uid="{00000000-0005-0000-0000-000042BD0000}"/>
    <cellStyle name="Porcentaje 27 2 2 2" xfId="48436" xr:uid="{00000000-0005-0000-0000-000043BD0000}"/>
    <cellStyle name="Porcentaje 27 2 3" xfId="48437" xr:uid="{00000000-0005-0000-0000-000044BD0000}"/>
    <cellStyle name="Porcentaje 27 2 4" xfId="48438" xr:uid="{00000000-0005-0000-0000-000045BD0000}"/>
    <cellStyle name="Porcentaje 27 2 5" xfId="48439" xr:uid="{00000000-0005-0000-0000-000046BD0000}"/>
    <cellStyle name="Porcentaje 27 2 6" xfId="48440" xr:uid="{00000000-0005-0000-0000-000047BD0000}"/>
    <cellStyle name="Porcentaje 27 3" xfId="48441" xr:uid="{00000000-0005-0000-0000-000048BD0000}"/>
    <cellStyle name="Porcentaje 27 3 2" xfId="48442" xr:uid="{00000000-0005-0000-0000-000049BD0000}"/>
    <cellStyle name="Porcentaje 27 4" xfId="48443" xr:uid="{00000000-0005-0000-0000-00004ABD0000}"/>
    <cellStyle name="Porcentaje 27 4 2" xfId="48444" xr:uid="{00000000-0005-0000-0000-00004BBD0000}"/>
    <cellStyle name="Porcentaje 27 5" xfId="48445" xr:uid="{00000000-0005-0000-0000-00004CBD0000}"/>
    <cellStyle name="Porcentaje 28" xfId="48446" xr:uid="{00000000-0005-0000-0000-00004DBD0000}"/>
    <cellStyle name="Porcentaje 28 2" xfId="48447" xr:uid="{00000000-0005-0000-0000-00004EBD0000}"/>
    <cellStyle name="Porcentaje 28 2 2" xfId="48448" xr:uid="{00000000-0005-0000-0000-00004FBD0000}"/>
    <cellStyle name="Porcentaje 28 2 2 2" xfId="48449" xr:uid="{00000000-0005-0000-0000-000050BD0000}"/>
    <cellStyle name="Porcentaje 28 2 3" xfId="48450" xr:uid="{00000000-0005-0000-0000-000051BD0000}"/>
    <cellStyle name="Porcentaje 28 2 4" xfId="48451" xr:uid="{00000000-0005-0000-0000-000052BD0000}"/>
    <cellStyle name="Porcentaje 28 2 5" xfId="48452" xr:uid="{00000000-0005-0000-0000-000053BD0000}"/>
    <cellStyle name="Porcentaje 28 2 6" xfId="48453" xr:uid="{00000000-0005-0000-0000-000054BD0000}"/>
    <cellStyle name="Porcentaje 28 3" xfId="48454" xr:uid="{00000000-0005-0000-0000-000055BD0000}"/>
    <cellStyle name="Porcentaje 28 3 2" xfId="48455" xr:uid="{00000000-0005-0000-0000-000056BD0000}"/>
    <cellStyle name="Porcentaje 28 4" xfId="48456" xr:uid="{00000000-0005-0000-0000-000057BD0000}"/>
    <cellStyle name="Porcentaje 28 4 2" xfId="48457" xr:uid="{00000000-0005-0000-0000-000058BD0000}"/>
    <cellStyle name="Porcentaje 28 5" xfId="48458" xr:uid="{00000000-0005-0000-0000-000059BD0000}"/>
    <cellStyle name="Porcentaje 29" xfId="48459" xr:uid="{00000000-0005-0000-0000-00005ABD0000}"/>
    <cellStyle name="Porcentaje 29 2" xfId="48460" xr:uid="{00000000-0005-0000-0000-00005BBD0000}"/>
    <cellStyle name="Porcentaje 29 2 2" xfId="48461" xr:uid="{00000000-0005-0000-0000-00005CBD0000}"/>
    <cellStyle name="Porcentaje 29 2 2 2" xfId="48462" xr:uid="{00000000-0005-0000-0000-00005DBD0000}"/>
    <cellStyle name="Porcentaje 29 2 3" xfId="48463" xr:uid="{00000000-0005-0000-0000-00005EBD0000}"/>
    <cellStyle name="Porcentaje 29 2 4" xfId="48464" xr:uid="{00000000-0005-0000-0000-00005FBD0000}"/>
    <cellStyle name="Porcentaje 29 2 5" xfId="48465" xr:uid="{00000000-0005-0000-0000-000060BD0000}"/>
    <cellStyle name="Porcentaje 29 2 6" xfId="48466" xr:uid="{00000000-0005-0000-0000-000061BD0000}"/>
    <cellStyle name="Porcentaje 29 3" xfId="48467" xr:uid="{00000000-0005-0000-0000-000062BD0000}"/>
    <cellStyle name="Porcentaje 29 3 2" xfId="48468" xr:uid="{00000000-0005-0000-0000-000063BD0000}"/>
    <cellStyle name="Porcentaje 29 4" xfId="48469" xr:uid="{00000000-0005-0000-0000-000064BD0000}"/>
    <cellStyle name="Porcentaje 29 4 2" xfId="48470" xr:uid="{00000000-0005-0000-0000-000065BD0000}"/>
    <cellStyle name="Porcentaje 29 5" xfId="48471" xr:uid="{00000000-0005-0000-0000-000066BD0000}"/>
    <cellStyle name="Porcentaje 3" xfId="48472" xr:uid="{00000000-0005-0000-0000-000067BD0000}"/>
    <cellStyle name="Porcentaje 3 10" xfId="48473" xr:uid="{00000000-0005-0000-0000-000068BD0000}"/>
    <cellStyle name="Porcentaje 3 10 2" xfId="48474" xr:uid="{00000000-0005-0000-0000-000069BD0000}"/>
    <cellStyle name="Porcentaje 3 10 3" xfId="48475" xr:uid="{00000000-0005-0000-0000-00006ABD0000}"/>
    <cellStyle name="Porcentaje 3 11" xfId="48476" xr:uid="{00000000-0005-0000-0000-00006BBD0000}"/>
    <cellStyle name="Porcentaje 3 11 2" xfId="48477" xr:uid="{00000000-0005-0000-0000-00006CBD0000}"/>
    <cellStyle name="Porcentaje 3 12" xfId="48478" xr:uid="{00000000-0005-0000-0000-00006DBD0000}"/>
    <cellStyle name="Porcentaje 3 13" xfId="48479" xr:uid="{00000000-0005-0000-0000-00006EBD0000}"/>
    <cellStyle name="Porcentaje 3 13 2" xfId="48480" xr:uid="{00000000-0005-0000-0000-00006FBD0000}"/>
    <cellStyle name="Porcentaje 3 14" xfId="48481" xr:uid="{00000000-0005-0000-0000-000070BD0000}"/>
    <cellStyle name="Porcentaje 3 15" xfId="48482" xr:uid="{00000000-0005-0000-0000-000071BD0000}"/>
    <cellStyle name="Porcentaje 3 2" xfId="48483" xr:uid="{00000000-0005-0000-0000-000072BD0000}"/>
    <cellStyle name="Porcentaje 3 2 2" xfId="48484" xr:uid="{00000000-0005-0000-0000-000073BD0000}"/>
    <cellStyle name="Porcentaje 3 2 2 2" xfId="48485" xr:uid="{00000000-0005-0000-0000-000074BD0000}"/>
    <cellStyle name="Porcentaje 3 2 2 2 2" xfId="48486" xr:uid="{00000000-0005-0000-0000-000075BD0000}"/>
    <cellStyle name="Porcentaje 3 2 2 3" xfId="48487" xr:uid="{00000000-0005-0000-0000-000076BD0000}"/>
    <cellStyle name="Porcentaje 3 2 2 4" xfId="48488" xr:uid="{00000000-0005-0000-0000-000077BD0000}"/>
    <cellStyle name="Porcentaje 3 2 2 5" xfId="48489" xr:uid="{00000000-0005-0000-0000-000078BD0000}"/>
    <cellStyle name="Porcentaje 3 2 2 6" xfId="48490" xr:uid="{00000000-0005-0000-0000-000079BD0000}"/>
    <cellStyle name="Porcentaje 3 2 2 7" xfId="48491" xr:uid="{00000000-0005-0000-0000-00007ABD0000}"/>
    <cellStyle name="Porcentaje 3 2 3" xfId="48492" xr:uid="{00000000-0005-0000-0000-00007BBD0000}"/>
    <cellStyle name="Porcentaje 3 2 3 2" xfId="48493" xr:uid="{00000000-0005-0000-0000-00007CBD0000}"/>
    <cellStyle name="Porcentaje 3 2 3 3" xfId="48494" xr:uid="{00000000-0005-0000-0000-00007DBD0000}"/>
    <cellStyle name="Porcentaje 3 2 4" xfId="48495" xr:uid="{00000000-0005-0000-0000-00007EBD0000}"/>
    <cellStyle name="Porcentaje 3 2 4 2" xfId="48496" xr:uid="{00000000-0005-0000-0000-00007FBD0000}"/>
    <cellStyle name="Porcentaje 3 2 5" xfId="48497" xr:uid="{00000000-0005-0000-0000-000080BD0000}"/>
    <cellStyle name="Porcentaje 3 2 6" xfId="48498" xr:uid="{00000000-0005-0000-0000-000081BD0000}"/>
    <cellStyle name="Porcentaje 3 2 7" xfId="48499" xr:uid="{00000000-0005-0000-0000-000082BD0000}"/>
    <cellStyle name="Porcentaje 3 3" xfId="48500" xr:uid="{00000000-0005-0000-0000-000083BD0000}"/>
    <cellStyle name="Porcentaje 3 3 2" xfId="48501" xr:uid="{00000000-0005-0000-0000-000084BD0000}"/>
    <cellStyle name="Porcentaje 3 3 2 2" xfId="48502" xr:uid="{00000000-0005-0000-0000-000085BD0000}"/>
    <cellStyle name="Porcentaje 3 3 2 2 2" xfId="48503" xr:uid="{00000000-0005-0000-0000-000086BD0000}"/>
    <cellStyle name="Porcentaje 3 3 2 3" xfId="48504" xr:uid="{00000000-0005-0000-0000-000087BD0000}"/>
    <cellStyle name="Porcentaje 3 3 2 4" xfId="48505" xr:uid="{00000000-0005-0000-0000-000088BD0000}"/>
    <cellStyle name="Porcentaje 3 3 2 5" xfId="48506" xr:uid="{00000000-0005-0000-0000-000089BD0000}"/>
    <cellStyle name="Porcentaje 3 3 2 6" xfId="48507" xr:uid="{00000000-0005-0000-0000-00008ABD0000}"/>
    <cellStyle name="Porcentaje 3 3 3" xfId="48508" xr:uid="{00000000-0005-0000-0000-00008BBD0000}"/>
    <cellStyle name="Porcentaje 3 3 3 2" xfId="48509" xr:uid="{00000000-0005-0000-0000-00008CBD0000}"/>
    <cellStyle name="Porcentaje 3 3 4" xfId="48510" xr:uid="{00000000-0005-0000-0000-00008DBD0000}"/>
    <cellStyle name="Porcentaje 3 3 4 2" xfId="48511" xr:uid="{00000000-0005-0000-0000-00008EBD0000}"/>
    <cellStyle name="Porcentaje 3 3 5" xfId="48512" xr:uid="{00000000-0005-0000-0000-00008FBD0000}"/>
    <cellStyle name="Porcentaje 3 3 6" xfId="48513" xr:uid="{00000000-0005-0000-0000-000090BD0000}"/>
    <cellStyle name="Porcentaje 3 4" xfId="48514" xr:uid="{00000000-0005-0000-0000-000091BD0000}"/>
    <cellStyle name="Porcentaje 3 4 2" xfId="48515" xr:uid="{00000000-0005-0000-0000-000092BD0000}"/>
    <cellStyle name="Porcentaje 3 4 2 2" xfId="48516" xr:uid="{00000000-0005-0000-0000-000093BD0000}"/>
    <cellStyle name="Porcentaje 3 4 2 2 2" xfId="48517" xr:uid="{00000000-0005-0000-0000-000094BD0000}"/>
    <cellStyle name="Porcentaje 3 4 2 2 3" xfId="48518" xr:uid="{00000000-0005-0000-0000-000095BD0000}"/>
    <cellStyle name="Porcentaje 3 4 2 3" xfId="48519" xr:uid="{00000000-0005-0000-0000-000096BD0000}"/>
    <cellStyle name="Porcentaje 3 4 2 3 2" xfId="48520" xr:uid="{00000000-0005-0000-0000-000097BD0000}"/>
    <cellStyle name="Porcentaje 3 4 2 4" xfId="48521" xr:uid="{00000000-0005-0000-0000-000098BD0000}"/>
    <cellStyle name="Porcentaje 3 4 2 5" xfId="48522" xr:uid="{00000000-0005-0000-0000-000099BD0000}"/>
    <cellStyle name="Porcentaje 3 4 2 6" xfId="48523" xr:uid="{00000000-0005-0000-0000-00009ABD0000}"/>
    <cellStyle name="Porcentaje 3 4 2 7" xfId="48524" xr:uid="{00000000-0005-0000-0000-00009BBD0000}"/>
    <cellStyle name="Porcentaje 3 4 2 8" xfId="48525" xr:uid="{00000000-0005-0000-0000-00009CBD0000}"/>
    <cellStyle name="Porcentaje 3 4 2 9" xfId="48526" xr:uid="{00000000-0005-0000-0000-00009DBD0000}"/>
    <cellStyle name="Porcentaje 3 4 3" xfId="48527" xr:uid="{00000000-0005-0000-0000-00009EBD0000}"/>
    <cellStyle name="Porcentaje 3 4 3 2" xfId="48528" xr:uid="{00000000-0005-0000-0000-00009FBD0000}"/>
    <cellStyle name="Porcentaje 3 4 3 3" xfId="48529" xr:uid="{00000000-0005-0000-0000-0000A0BD0000}"/>
    <cellStyle name="Porcentaje 3 4 4" xfId="48530" xr:uid="{00000000-0005-0000-0000-0000A1BD0000}"/>
    <cellStyle name="Porcentaje 3 4 4 2" xfId="48531" xr:uid="{00000000-0005-0000-0000-0000A2BD0000}"/>
    <cellStyle name="Porcentaje 3 4 5" xfId="48532" xr:uid="{00000000-0005-0000-0000-0000A3BD0000}"/>
    <cellStyle name="Porcentaje 3 4 6" xfId="48533" xr:uid="{00000000-0005-0000-0000-0000A4BD0000}"/>
    <cellStyle name="Porcentaje 3 4 7" xfId="48534" xr:uid="{00000000-0005-0000-0000-0000A5BD0000}"/>
    <cellStyle name="Porcentaje 3 5" xfId="48535" xr:uid="{00000000-0005-0000-0000-0000A6BD0000}"/>
    <cellStyle name="Porcentaje 3 5 2" xfId="48536" xr:uid="{00000000-0005-0000-0000-0000A7BD0000}"/>
    <cellStyle name="Porcentaje 3 5 2 2" xfId="48537" xr:uid="{00000000-0005-0000-0000-0000A8BD0000}"/>
    <cellStyle name="Porcentaje 3 5 2 2 2" xfId="48538" xr:uid="{00000000-0005-0000-0000-0000A9BD0000}"/>
    <cellStyle name="Porcentaje 3 5 2 3" xfId="48539" xr:uid="{00000000-0005-0000-0000-0000AABD0000}"/>
    <cellStyle name="Porcentaje 3 5 2 4" xfId="48540" xr:uid="{00000000-0005-0000-0000-0000ABBD0000}"/>
    <cellStyle name="Porcentaje 3 5 2 5" xfId="48541" xr:uid="{00000000-0005-0000-0000-0000ACBD0000}"/>
    <cellStyle name="Porcentaje 3 5 2 6" xfId="48542" xr:uid="{00000000-0005-0000-0000-0000ADBD0000}"/>
    <cellStyle name="Porcentaje 3 5 3" xfId="48543" xr:uid="{00000000-0005-0000-0000-0000AEBD0000}"/>
    <cellStyle name="Porcentaje 3 5 3 2" xfId="48544" xr:uid="{00000000-0005-0000-0000-0000AFBD0000}"/>
    <cellStyle name="Porcentaje 3 5 4" xfId="48545" xr:uid="{00000000-0005-0000-0000-0000B0BD0000}"/>
    <cellStyle name="Porcentaje 3 5 4 2" xfId="48546" xr:uid="{00000000-0005-0000-0000-0000B1BD0000}"/>
    <cellStyle name="Porcentaje 3 5 5" xfId="48547" xr:uid="{00000000-0005-0000-0000-0000B2BD0000}"/>
    <cellStyle name="Porcentaje 3 5 6" xfId="48548" xr:uid="{00000000-0005-0000-0000-0000B3BD0000}"/>
    <cellStyle name="Porcentaje 3 6" xfId="48549" xr:uid="{00000000-0005-0000-0000-0000B4BD0000}"/>
    <cellStyle name="Porcentaje 3 6 2" xfId="48550" xr:uid="{00000000-0005-0000-0000-0000B5BD0000}"/>
    <cellStyle name="Porcentaje 3 6 2 2" xfId="48551" xr:uid="{00000000-0005-0000-0000-0000B6BD0000}"/>
    <cellStyle name="Porcentaje 3 6 2 2 2" xfId="48552" xr:uid="{00000000-0005-0000-0000-0000B7BD0000}"/>
    <cellStyle name="Porcentaje 3 6 2 3" xfId="48553" xr:uid="{00000000-0005-0000-0000-0000B8BD0000}"/>
    <cellStyle name="Porcentaje 3 6 2 4" xfId="48554" xr:uid="{00000000-0005-0000-0000-0000B9BD0000}"/>
    <cellStyle name="Porcentaje 3 6 2 5" xfId="48555" xr:uid="{00000000-0005-0000-0000-0000BABD0000}"/>
    <cellStyle name="Porcentaje 3 6 2 6" xfId="48556" xr:uid="{00000000-0005-0000-0000-0000BBBD0000}"/>
    <cellStyle name="Porcentaje 3 6 3" xfId="48557" xr:uid="{00000000-0005-0000-0000-0000BCBD0000}"/>
    <cellStyle name="Porcentaje 3 6 3 2" xfId="48558" xr:uid="{00000000-0005-0000-0000-0000BDBD0000}"/>
    <cellStyle name="Porcentaje 3 6 4" xfId="48559" xr:uid="{00000000-0005-0000-0000-0000BEBD0000}"/>
    <cellStyle name="Porcentaje 3 6 4 2" xfId="48560" xr:uid="{00000000-0005-0000-0000-0000BFBD0000}"/>
    <cellStyle name="Porcentaje 3 6 5" xfId="48561" xr:uid="{00000000-0005-0000-0000-0000C0BD0000}"/>
    <cellStyle name="Porcentaje 3 7" xfId="48562" xr:uid="{00000000-0005-0000-0000-0000C1BD0000}"/>
    <cellStyle name="Porcentaje 3 7 2" xfId="48563" xr:uid="{00000000-0005-0000-0000-0000C2BD0000}"/>
    <cellStyle name="Porcentaje 3 7 2 2" xfId="48564" xr:uid="{00000000-0005-0000-0000-0000C3BD0000}"/>
    <cellStyle name="Porcentaje 3 7 2 2 2" xfId="48565" xr:uid="{00000000-0005-0000-0000-0000C4BD0000}"/>
    <cellStyle name="Porcentaje 3 7 2 3" xfId="48566" xr:uid="{00000000-0005-0000-0000-0000C5BD0000}"/>
    <cellStyle name="Porcentaje 3 7 2 4" xfId="48567" xr:uid="{00000000-0005-0000-0000-0000C6BD0000}"/>
    <cellStyle name="Porcentaje 3 7 2 5" xfId="48568" xr:uid="{00000000-0005-0000-0000-0000C7BD0000}"/>
    <cellStyle name="Porcentaje 3 7 2 6" xfId="48569" xr:uid="{00000000-0005-0000-0000-0000C8BD0000}"/>
    <cellStyle name="Porcentaje 3 7 3" xfId="48570" xr:uid="{00000000-0005-0000-0000-0000C9BD0000}"/>
    <cellStyle name="Porcentaje 3 7 3 2" xfId="48571" xr:uid="{00000000-0005-0000-0000-0000CABD0000}"/>
    <cellStyle name="Porcentaje 3 7 4" xfId="48572" xr:uid="{00000000-0005-0000-0000-0000CBBD0000}"/>
    <cellStyle name="Porcentaje 3 7 4 2" xfId="48573" xr:uid="{00000000-0005-0000-0000-0000CCBD0000}"/>
    <cellStyle name="Porcentaje 3 7 5" xfId="48574" xr:uid="{00000000-0005-0000-0000-0000CDBD0000}"/>
    <cellStyle name="Porcentaje 3 8" xfId="48575" xr:uid="{00000000-0005-0000-0000-0000CEBD0000}"/>
    <cellStyle name="Porcentaje 3 8 2" xfId="48576" xr:uid="{00000000-0005-0000-0000-0000CFBD0000}"/>
    <cellStyle name="Porcentaje 3 8 2 2" xfId="48577" xr:uid="{00000000-0005-0000-0000-0000D0BD0000}"/>
    <cellStyle name="Porcentaje 3 8 2 2 2" xfId="48578" xr:uid="{00000000-0005-0000-0000-0000D1BD0000}"/>
    <cellStyle name="Porcentaje 3 8 2 3" xfId="48579" xr:uid="{00000000-0005-0000-0000-0000D2BD0000}"/>
    <cellStyle name="Porcentaje 3 8 2 4" xfId="48580" xr:uid="{00000000-0005-0000-0000-0000D3BD0000}"/>
    <cellStyle name="Porcentaje 3 8 2 5" xfId="48581" xr:uid="{00000000-0005-0000-0000-0000D4BD0000}"/>
    <cellStyle name="Porcentaje 3 8 2 6" xfId="48582" xr:uid="{00000000-0005-0000-0000-0000D5BD0000}"/>
    <cellStyle name="Porcentaje 3 8 3" xfId="48583" xr:uid="{00000000-0005-0000-0000-0000D6BD0000}"/>
    <cellStyle name="Porcentaje 3 8 3 2" xfId="48584" xr:uid="{00000000-0005-0000-0000-0000D7BD0000}"/>
    <cellStyle name="Porcentaje 3 8 4" xfId="48585" xr:uid="{00000000-0005-0000-0000-0000D8BD0000}"/>
    <cellStyle name="Porcentaje 3 8 4 2" xfId="48586" xr:uid="{00000000-0005-0000-0000-0000D9BD0000}"/>
    <cellStyle name="Porcentaje 3 8 5" xfId="48587" xr:uid="{00000000-0005-0000-0000-0000DABD0000}"/>
    <cellStyle name="Porcentaje 3 9" xfId="48588" xr:uid="{00000000-0005-0000-0000-0000DBBD0000}"/>
    <cellStyle name="Porcentaje 3 9 2" xfId="48589" xr:uid="{00000000-0005-0000-0000-0000DCBD0000}"/>
    <cellStyle name="Porcentaje 3 9 2 2" xfId="48590" xr:uid="{00000000-0005-0000-0000-0000DDBD0000}"/>
    <cellStyle name="Porcentaje 3 9 2 3" xfId="48591" xr:uid="{00000000-0005-0000-0000-0000DEBD0000}"/>
    <cellStyle name="Porcentaje 3 9 3" xfId="48592" xr:uid="{00000000-0005-0000-0000-0000DFBD0000}"/>
    <cellStyle name="Porcentaje 3 9 3 2" xfId="48593" xr:uid="{00000000-0005-0000-0000-0000E0BD0000}"/>
    <cellStyle name="Porcentaje 3 9 4" xfId="48594" xr:uid="{00000000-0005-0000-0000-0000E1BD0000}"/>
    <cellStyle name="Porcentaje 3 9 5" xfId="48595" xr:uid="{00000000-0005-0000-0000-0000E2BD0000}"/>
    <cellStyle name="Porcentaje 30" xfId="48596" xr:uid="{00000000-0005-0000-0000-0000E3BD0000}"/>
    <cellStyle name="Porcentaje 30 2" xfId="48597" xr:uid="{00000000-0005-0000-0000-0000E4BD0000}"/>
    <cellStyle name="Porcentaje 30 2 2" xfId="48598" xr:uid="{00000000-0005-0000-0000-0000E5BD0000}"/>
    <cellStyle name="Porcentaje 30 2 2 2" xfId="48599" xr:uid="{00000000-0005-0000-0000-0000E6BD0000}"/>
    <cellStyle name="Porcentaje 30 2 3" xfId="48600" xr:uid="{00000000-0005-0000-0000-0000E7BD0000}"/>
    <cellStyle name="Porcentaje 30 2 4" xfId="48601" xr:uid="{00000000-0005-0000-0000-0000E8BD0000}"/>
    <cellStyle name="Porcentaje 30 2 5" xfId="48602" xr:uid="{00000000-0005-0000-0000-0000E9BD0000}"/>
    <cellStyle name="Porcentaje 30 2 6" xfId="48603" xr:uid="{00000000-0005-0000-0000-0000EABD0000}"/>
    <cellStyle name="Porcentaje 30 3" xfId="48604" xr:uid="{00000000-0005-0000-0000-0000EBBD0000}"/>
    <cellStyle name="Porcentaje 30 3 2" xfId="48605" xr:uid="{00000000-0005-0000-0000-0000ECBD0000}"/>
    <cellStyle name="Porcentaje 30 4" xfId="48606" xr:uid="{00000000-0005-0000-0000-0000EDBD0000}"/>
    <cellStyle name="Porcentaje 30 4 2" xfId="48607" xr:uid="{00000000-0005-0000-0000-0000EEBD0000}"/>
    <cellStyle name="Porcentaje 30 5" xfId="48608" xr:uid="{00000000-0005-0000-0000-0000EFBD0000}"/>
    <cellStyle name="Porcentaje 31" xfId="48609" xr:uid="{00000000-0005-0000-0000-0000F0BD0000}"/>
    <cellStyle name="Porcentaje 31 2" xfId="48610" xr:uid="{00000000-0005-0000-0000-0000F1BD0000}"/>
    <cellStyle name="Porcentaje 31 2 2" xfId="48611" xr:uid="{00000000-0005-0000-0000-0000F2BD0000}"/>
    <cellStyle name="Porcentaje 31 2 2 2" xfId="48612" xr:uid="{00000000-0005-0000-0000-0000F3BD0000}"/>
    <cellStyle name="Porcentaje 31 2 3" xfId="48613" xr:uid="{00000000-0005-0000-0000-0000F4BD0000}"/>
    <cellStyle name="Porcentaje 31 2 4" xfId="48614" xr:uid="{00000000-0005-0000-0000-0000F5BD0000}"/>
    <cellStyle name="Porcentaje 31 2 5" xfId="48615" xr:uid="{00000000-0005-0000-0000-0000F6BD0000}"/>
    <cellStyle name="Porcentaje 31 2 6" xfId="48616" xr:uid="{00000000-0005-0000-0000-0000F7BD0000}"/>
    <cellStyle name="Porcentaje 31 3" xfId="48617" xr:uid="{00000000-0005-0000-0000-0000F8BD0000}"/>
    <cellStyle name="Porcentaje 31 3 2" xfId="48618" xr:uid="{00000000-0005-0000-0000-0000F9BD0000}"/>
    <cellStyle name="Porcentaje 31 4" xfId="48619" xr:uid="{00000000-0005-0000-0000-0000FABD0000}"/>
    <cellStyle name="Porcentaje 31 4 2" xfId="48620" xr:uid="{00000000-0005-0000-0000-0000FBBD0000}"/>
    <cellStyle name="Porcentaje 31 5" xfId="48621" xr:uid="{00000000-0005-0000-0000-0000FCBD0000}"/>
    <cellStyle name="Porcentaje 32" xfId="48622" xr:uid="{00000000-0005-0000-0000-0000FDBD0000}"/>
    <cellStyle name="Porcentaje 32 2" xfId="48623" xr:uid="{00000000-0005-0000-0000-0000FEBD0000}"/>
    <cellStyle name="Porcentaje 32 2 2" xfId="48624" xr:uid="{00000000-0005-0000-0000-0000FFBD0000}"/>
    <cellStyle name="Porcentaje 32 2 2 2" xfId="48625" xr:uid="{00000000-0005-0000-0000-000000BE0000}"/>
    <cellStyle name="Porcentaje 32 2 3" xfId="48626" xr:uid="{00000000-0005-0000-0000-000001BE0000}"/>
    <cellStyle name="Porcentaje 32 2 4" xfId="48627" xr:uid="{00000000-0005-0000-0000-000002BE0000}"/>
    <cellStyle name="Porcentaje 32 2 5" xfId="48628" xr:uid="{00000000-0005-0000-0000-000003BE0000}"/>
    <cellStyle name="Porcentaje 32 2 6" xfId="48629" xr:uid="{00000000-0005-0000-0000-000004BE0000}"/>
    <cellStyle name="Porcentaje 32 3" xfId="48630" xr:uid="{00000000-0005-0000-0000-000005BE0000}"/>
    <cellStyle name="Porcentaje 32 3 2" xfId="48631" xr:uid="{00000000-0005-0000-0000-000006BE0000}"/>
    <cellStyle name="Porcentaje 32 4" xfId="48632" xr:uid="{00000000-0005-0000-0000-000007BE0000}"/>
    <cellStyle name="Porcentaje 32 4 2" xfId="48633" xr:uid="{00000000-0005-0000-0000-000008BE0000}"/>
    <cellStyle name="Porcentaje 32 5" xfId="48634" xr:uid="{00000000-0005-0000-0000-000009BE0000}"/>
    <cellStyle name="Porcentaje 33" xfId="48635" xr:uid="{00000000-0005-0000-0000-00000ABE0000}"/>
    <cellStyle name="Porcentaje 33 2" xfId="48636" xr:uid="{00000000-0005-0000-0000-00000BBE0000}"/>
    <cellStyle name="Porcentaje 33 2 2" xfId="48637" xr:uid="{00000000-0005-0000-0000-00000CBE0000}"/>
    <cellStyle name="Porcentaje 33 2 2 2" xfId="48638" xr:uid="{00000000-0005-0000-0000-00000DBE0000}"/>
    <cellStyle name="Porcentaje 33 2 3" xfId="48639" xr:uid="{00000000-0005-0000-0000-00000EBE0000}"/>
    <cellStyle name="Porcentaje 33 2 4" xfId="48640" xr:uid="{00000000-0005-0000-0000-00000FBE0000}"/>
    <cellStyle name="Porcentaje 33 2 5" xfId="48641" xr:uid="{00000000-0005-0000-0000-000010BE0000}"/>
    <cellStyle name="Porcentaje 33 2 6" xfId="48642" xr:uid="{00000000-0005-0000-0000-000011BE0000}"/>
    <cellStyle name="Porcentaje 33 3" xfId="48643" xr:uid="{00000000-0005-0000-0000-000012BE0000}"/>
    <cellStyle name="Porcentaje 33 3 2" xfId="48644" xr:uid="{00000000-0005-0000-0000-000013BE0000}"/>
    <cellStyle name="Porcentaje 33 4" xfId="48645" xr:uid="{00000000-0005-0000-0000-000014BE0000}"/>
    <cellStyle name="Porcentaje 33 4 2" xfId="48646" xr:uid="{00000000-0005-0000-0000-000015BE0000}"/>
    <cellStyle name="Porcentaje 33 5" xfId="48647" xr:uid="{00000000-0005-0000-0000-000016BE0000}"/>
    <cellStyle name="Porcentaje 34" xfId="48648" xr:uid="{00000000-0005-0000-0000-000017BE0000}"/>
    <cellStyle name="Porcentaje 34 2" xfId="48649" xr:uid="{00000000-0005-0000-0000-000018BE0000}"/>
    <cellStyle name="Porcentaje 34 2 2" xfId="48650" xr:uid="{00000000-0005-0000-0000-000019BE0000}"/>
    <cellStyle name="Porcentaje 34 2 2 2" xfId="48651" xr:uid="{00000000-0005-0000-0000-00001ABE0000}"/>
    <cellStyle name="Porcentaje 34 2 3" xfId="48652" xr:uid="{00000000-0005-0000-0000-00001BBE0000}"/>
    <cellStyle name="Porcentaje 34 2 4" xfId="48653" xr:uid="{00000000-0005-0000-0000-00001CBE0000}"/>
    <cellStyle name="Porcentaje 34 2 5" xfId="48654" xr:uid="{00000000-0005-0000-0000-00001DBE0000}"/>
    <cellStyle name="Porcentaje 34 2 6" xfId="48655" xr:uid="{00000000-0005-0000-0000-00001EBE0000}"/>
    <cellStyle name="Porcentaje 34 3" xfId="48656" xr:uid="{00000000-0005-0000-0000-00001FBE0000}"/>
    <cellStyle name="Porcentaje 34 3 2" xfId="48657" xr:uid="{00000000-0005-0000-0000-000020BE0000}"/>
    <cellStyle name="Porcentaje 34 4" xfId="48658" xr:uid="{00000000-0005-0000-0000-000021BE0000}"/>
    <cellStyle name="Porcentaje 34 4 2" xfId="48659" xr:uid="{00000000-0005-0000-0000-000022BE0000}"/>
    <cellStyle name="Porcentaje 34 5" xfId="48660" xr:uid="{00000000-0005-0000-0000-000023BE0000}"/>
    <cellStyle name="Porcentaje 35" xfId="48661" xr:uid="{00000000-0005-0000-0000-000024BE0000}"/>
    <cellStyle name="Porcentaje 35 2" xfId="48662" xr:uid="{00000000-0005-0000-0000-000025BE0000}"/>
    <cellStyle name="Porcentaje 35 2 2" xfId="48663" xr:uid="{00000000-0005-0000-0000-000026BE0000}"/>
    <cellStyle name="Porcentaje 35 2 2 2" xfId="48664" xr:uid="{00000000-0005-0000-0000-000027BE0000}"/>
    <cellStyle name="Porcentaje 35 2 3" xfId="48665" xr:uid="{00000000-0005-0000-0000-000028BE0000}"/>
    <cellStyle name="Porcentaje 35 2 4" xfId="48666" xr:uid="{00000000-0005-0000-0000-000029BE0000}"/>
    <cellStyle name="Porcentaje 35 2 5" xfId="48667" xr:uid="{00000000-0005-0000-0000-00002ABE0000}"/>
    <cellStyle name="Porcentaje 35 2 6" xfId="48668" xr:uid="{00000000-0005-0000-0000-00002BBE0000}"/>
    <cellStyle name="Porcentaje 35 3" xfId="48669" xr:uid="{00000000-0005-0000-0000-00002CBE0000}"/>
    <cellStyle name="Porcentaje 35 3 2" xfId="48670" xr:uid="{00000000-0005-0000-0000-00002DBE0000}"/>
    <cellStyle name="Porcentaje 35 4" xfId="48671" xr:uid="{00000000-0005-0000-0000-00002EBE0000}"/>
    <cellStyle name="Porcentaje 35 4 2" xfId="48672" xr:uid="{00000000-0005-0000-0000-00002FBE0000}"/>
    <cellStyle name="Porcentaje 35 5" xfId="48673" xr:uid="{00000000-0005-0000-0000-000030BE0000}"/>
    <cellStyle name="Porcentaje 36" xfId="48674" xr:uid="{00000000-0005-0000-0000-000031BE0000}"/>
    <cellStyle name="Porcentaje 36 2" xfId="48675" xr:uid="{00000000-0005-0000-0000-000032BE0000}"/>
    <cellStyle name="Porcentaje 36 2 2" xfId="48676" xr:uid="{00000000-0005-0000-0000-000033BE0000}"/>
    <cellStyle name="Porcentaje 36 2 2 2" xfId="48677" xr:uid="{00000000-0005-0000-0000-000034BE0000}"/>
    <cellStyle name="Porcentaje 36 2 3" xfId="48678" xr:uid="{00000000-0005-0000-0000-000035BE0000}"/>
    <cellStyle name="Porcentaje 36 2 4" xfId="48679" xr:uid="{00000000-0005-0000-0000-000036BE0000}"/>
    <cellStyle name="Porcentaje 36 2 5" xfId="48680" xr:uid="{00000000-0005-0000-0000-000037BE0000}"/>
    <cellStyle name="Porcentaje 36 2 6" xfId="48681" xr:uid="{00000000-0005-0000-0000-000038BE0000}"/>
    <cellStyle name="Porcentaje 36 3" xfId="48682" xr:uid="{00000000-0005-0000-0000-000039BE0000}"/>
    <cellStyle name="Porcentaje 36 3 2" xfId="48683" xr:uid="{00000000-0005-0000-0000-00003ABE0000}"/>
    <cellStyle name="Porcentaje 36 4" xfId="48684" xr:uid="{00000000-0005-0000-0000-00003BBE0000}"/>
    <cellStyle name="Porcentaje 36 4 2" xfId="48685" xr:uid="{00000000-0005-0000-0000-00003CBE0000}"/>
    <cellStyle name="Porcentaje 36 5" xfId="48686" xr:uid="{00000000-0005-0000-0000-00003DBE0000}"/>
    <cellStyle name="Porcentaje 37" xfId="48687" xr:uid="{00000000-0005-0000-0000-00003EBE0000}"/>
    <cellStyle name="Porcentaje 37 2" xfId="48688" xr:uid="{00000000-0005-0000-0000-00003FBE0000}"/>
    <cellStyle name="Porcentaje 37 2 2" xfId="48689" xr:uid="{00000000-0005-0000-0000-000040BE0000}"/>
    <cellStyle name="Porcentaje 37 2 2 2" xfId="48690" xr:uid="{00000000-0005-0000-0000-000041BE0000}"/>
    <cellStyle name="Porcentaje 37 2 3" xfId="48691" xr:uid="{00000000-0005-0000-0000-000042BE0000}"/>
    <cellStyle name="Porcentaje 37 2 4" xfId="48692" xr:uid="{00000000-0005-0000-0000-000043BE0000}"/>
    <cellStyle name="Porcentaje 37 2 5" xfId="48693" xr:uid="{00000000-0005-0000-0000-000044BE0000}"/>
    <cellStyle name="Porcentaje 37 2 6" xfId="48694" xr:uid="{00000000-0005-0000-0000-000045BE0000}"/>
    <cellStyle name="Porcentaje 37 3" xfId="48695" xr:uid="{00000000-0005-0000-0000-000046BE0000}"/>
    <cellStyle name="Porcentaje 37 3 2" xfId="48696" xr:uid="{00000000-0005-0000-0000-000047BE0000}"/>
    <cellStyle name="Porcentaje 37 4" xfId="48697" xr:uid="{00000000-0005-0000-0000-000048BE0000}"/>
    <cellStyle name="Porcentaje 37 4 2" xfId="48698" xr:uid="{00000000-0005-0000-0000-000049BE0000}"/>
    <cellStyle name="Porcentaje 37 5" xfId="48699" xr:uid="{00000000-0005-0000-0000-00004ABE0000}"/>
    <cellStyle name="Porcentaje 38" xfId="48700" xr:uid="{00000000-0005-0000-0000-00004BBE0000}"/>
    <cellStyle name="Porcentaje 38 2" xfId="48701" xr:uid="{00000000-0005-0000-0000-00004CBE0000}"/>
    <cellStyle name="Porcentaje 38 2 2" xfId="48702" xr:uid="{00000000-0005-0000-0000-00004DBE0000}"/>
    <cellStyle name="Porcentaje 38 2 2 2" xfId="48703" xr:uid="{00000000-0005-0000-0000-00004EBE0000}"/>
    <cellStyle name="Porcentaje 38 2 3" xfId="48704" xr:uid="{00000000-0005-0000-0000-00004FBE0000}"/>
    <cellStyle name="Porcentaje 38 2 4" xfId="48705" xr:uid="{00000000-0005-0000-0000-000050BE0000}"/>
    <cellStyle name="Porcentaje 38 2 5" xfId="48706" xr:uid="{00000000-0005-0000-0000-000051BE0000}"/>
    <cellStyle name="Porcentaje 38 2 6" xfId="48707" xr:uid="{00000000-0005-0000-0000-000052BE0000}"/>
    <cellStyle name="Porcentaje 38 3" xfId="48708" xr:uid="{00000000-0005-0000-0000-000053BE0000}"/>
    <cellStyle name="Porcentaje 38 3 2" xfId="48709" xr:uid="{00000000-0005-0000-0000-000054BE0000}"/>
    <cellStyle name="Porcentaje 38 4" xfId="48710" xr:uid="{00000000-0005-0000-0000-000055BE0000}"/>
    <cellStyle name="Porcentaje 38 4 2" xfId="48711" xr:uid="{00000000-0005-0000-0000-000056BE0000}"/>
    <cellStyle name="Porcentaje 38 5" xfId="48712" xr:uid="{00000000-0005-0000-0000-000057BE0000}"/>
    <cellStyle name="Porcentaje 39" xfId="48713" xr:uid="{00000000-0005-0000-0000-000058BE0000}"/>
    <cellStyle name="Porcentaje 39 2" xfId="48714" xr:uid="{00000000-0005-0000-0000-000059BE0000}"/>
    <cellStyle name="Porcentaje 39 2 2" xfId="48715" xr:uid="{00000000-0005-0000-0000-00005ABE0000}"/>
    <cellStyle name="Porcentaje 39 2 2 2" xfId="48716" xr:uid="{00000000-0005-0000-0000-00005BBE0000}"/>
    <cellStyle name="Porcentaje 39 2 3" xfId="48717" xr:uid="{00000000-0005-0000-0000-00005CBE0000}"/>
    <cellStyle name="Porcentaje 39 2 4" xfId="48718" xr:uid="{00000000-0005-0000-0000-00005DBE0000}"/>
    <cellStyle name="Porcentaje 39 2 5" xfId="48719" xr:uid="{00000000-0005-0000-0000-00005EBE0000}"/>
    <cellStyle name="Porcentaje 39 2 6" xfId="48720" xr:uid="{00000000-0005-0000-0000-00005FBE0000}"/>
    <cellStyle name="Porcentaje 39 3" xfId="48721" xr:uid="{00000000-0005-0000-0000-000060BE0000}"/>
    <cellStyle name="Porcentaje 39 3 2" xfId="48722" xr:uid="{00000000-0005-0000-0000-000061BE0000}"/>
    <cellStyle name="Porcentaje 39 4" xfId="48723" xr:uid="{00000000-0005-0000-0000-000062BE0000}"/>
    <cellStyle name="Porcentaje 39 4 2" xfId="48724" xr:uid="{00000000-0005-0000-0000-000063BE0000}"/>
    <cellStyle name="Porcentaje 39 5" xfId="48725" xr:uid="{00000000-0005-0000-0000-000064BE0000}"/>
    <cellStyle name="Porcentaje 4" xfId="48726" xr:uid="{00000000-0005-0000-0000-000065BE0000}"/>
    <cellStyle name="Porcentaje 4 10" xfId="48727" xr:uid="{00000000-0005-0000-0000-000066BE0000}"/>
    <cellStyle name="Porcentaje 4 10 2" xfId="48728" xr:uid="{00000000-0005-0000-0000-000067BE0000}"/>
    <cellStyle name="Porcentaje 4 10 2 2" xfId="48729" xr:uid="{00000000-0005-0000-0000-000068BE0000}"/>
    <cellStyle name="Porcentaje 4 10 2 2 2" xfId="48730" xr:uid="{00000000-0005-0000-0000-000069BE0000}"/>
    <cellStyle name="Porcentaje 4 10 2 3" xfId="48731" xr:uid="{00000000-0005-0000-0000-00006ABE0000}"/>
    <cellStyle name="Porcentaje 4 10 2 4" xfId="48732" xr:uid="{00000000-0005-0000-0000-00006BBE0000}"/>
    <cellStyle name="Porcentaje 4 10 2 5" xfId="48733" xr:uid="{00000000-0005-0000-0000-00006CBE0000}"/>
    <cellStyle name="Porcentaje 4 10 2 6" xfId="48734" xr:uid="{00000000-0005-0000-0000-00006DBE0000}"/>
    <cellStyle name="Porcentaje 4 10 3" xfId="48735" xr:uid="{00000000-0005-0000-0000-00006EBE0000}"/>
    <cellStyle name="Porcentaje 4 10 3 2" xfId="48736" xr:uid="{00000000-0005-0000-0000-00006FBE0000}"/>
    <cellStyle name="Porcentaje 4 10 4" xfId="48737" xr:uid="{00000000-0005-0000-0000-000070BE0000}"/>
    <cellStyle name="Porcentaje 4 10 4 2" xfId="48738" xr:uid="{00000000-0005-0000-0000-000071BE0000}"/>
    <cellStyle name="Porcentaje 4 10 4 3" xfId="48739" xr:uid="{00000000-0005-0000-0000-000072BE0000}"/>
    <cellStyle name="Porcentaje 4 10 4 4" xfId="48740" xr:uid="{00000000-0005-0000-0000-000073BE0000}"/>
    <cellStyle name="Porcentaje 4 10 5" xfId="48741" xr:uid="{00000000-0005-0000-0000-000074BE0000}"/>
    <cellStyle name="Porcentaje 4 10 5 2" xfId="48742" xr:uid="{00000000-0005-0000-0000-000075BE0000}"/>
    <cellStyle name="Porcentaje 4 11" xfId="48743" xr:uid="{00000000-0005-0000-0000-000076BE0000}"/>
    <cellStyle name="Porcentaje 4 11 2" xfId="48744" xr:uid="{00000000-0005-0000-0000-000077BE0000}"/>
    <cellStyle name="Porcentaje 4 11 2 2" xfId="48745" xr:uid="{00000000-0005-0000-0000-000078BE0000}"/>
    <cellStyle name="Porcentaje 4 11 2 2 2" xfId="48746" xr:uid="{00000000-0005-0000-0000-000079BE0000}"/>
    <cellStyle name="Porcentaje 4 11 2 3" xfId="48747" xr:uid="{00000000-0005-0000-0000-00007ABE0000}"/>
    <cellStyle name="Porcentaje 4 11 2 4" xfId="48748" xr:uid="{00000000-0005-0000-0000-00007BBE0000}"/>
    <cellStyle name="Porcentaje 4 11 2 5" xfId="48749" xr:uid="{00000000-0005-0000-0000-00007CBE0000}"/>
    <cellStyle name="Porcentaje 4 11 2 6" xfId="48750" xr:uid="{00000000-0005-0000-0000-00007DBE0000}"/>
    <cellStyle name="Porcentaje 4 11 3" xfId="48751" xr:uid="{00000000-0005-0000-0000-00007EBE0000}"/>
    <cellStyle name="Porcentaje 4 11 3 2" xfId="48752" xr:uid="{00000000-0005-0000-0000-00007FBE0000}"/>
    <cellStyle name="Porcentaje 4 11 4" xfId="48753" xr:uid="{00000000-0005-0000-0000-000080BE0000}"/>
    <cellStyle name="Porcentaje 4 11 4 2" xfId="48754" xr:uid="{00000000-0005-0000-0000-000081BE0000}"/>
    <cellStyle name="Porcentaje 4 11 5" xfId="48755" xr:uid="{00000000-0005-0000-0000-000082BE0000}"/>
    <cellStyle name="Porcentaje 4 12" xfId="48756" xr:uid="{00000000-0005-0000-0000-000083BE0000}"/>
    <cellStyle name="Porcentaje 4 12 2" xfId="48757" xr:uid="{00000000-0005-0000-0000-000084BE0000}"/>
    <cellStyle name="Porcentaje 4 12 2 2" xfId="48758" xr:uid="{00000000-0005-0000-0000-000085BE0000}"/>
    <cellStyle name="Porcentaje 4 12 2 2 2" xfId="48759" xr:uid="{00000000-0005-0000-0000-000086BE0000}"/>
    <cellStyle name="Porcentaje 4 12 2 3" xfId="48760" xr:uid="{00000000-0005-0000-0000-000087BE0000}"/>
    <cellStyle name="Porcentaje 4 12 2 4" xfId="48761" xr:uid="{00000000-0005-0000-0000-000088BE0000}"/>
    <cellStyle name="Porcentaje 4 12 2 5" xfId="48762" xr:uid="{00000000-0005-0000-0000-000089BE0000}"/>
    <cellStyle name="Porcentaje 4 12 2 6" xfId="48763" xr:uid="{00000000-0005-0000-0000-00008ABE0000}"/>
    <cellStyle name="Porcentaje 4 12 3" xfId="48764" xr:uid="{00000000-0005-0000-0000-00008BBE0000}"/>
    <cellStyle name="Porcentaje 4 12 3 2" xfId="48765" xr:uid="{00000000-0005-0000-0000-00008CBE0000}"/>
    <cellStyle name="Porcentaje 4 12 4" xfId="48766" xr:uid="{00000000-0005-0000-0000-00008DBE0000}"/>
    <cellStyle name="Porcentaje 4 12 4 2" xfId="48767" xr:uid="{00000000-0005-0000-0000-00008EBE0000}"/>
    <cellStyle name="Porcentaje 4 12 5" xfId="48768" xr:uid="{00000000-0005-0000-0000-00008FBE0000}"/>
    <cellStyle name="Porcentaje 4 13" xfId="48769" xr:uid="{00000000-0005-0000-0000-000090BE0000}"/>
    <cellStyle name="Porcentaje 4 13 2" xfId="48770" xr:uid="{00000000-0005-0000-0000-000091BE0000}"/>
    <cellStyle name="Porcentaje 4 13 2 2" xfId="48771" xr:uid="{00000000-0005-0000-0000-000092BE0000}"/>
    <cellStyle name="Porcentaje 4 13 2 2 2" xfId="48772" xr:uid="{00000000-0005-0000-0000-000093BE0000}"/>
    <cellStyle name="Porcentaje 4 13 2 3" xfId="48773" xr:uid="{00000000-0005-0000-0000-000094BE0000}"/>
    <cellStyle name="Porcentaje 4 13 2 4" xfId="48774" xr:uid="{00000000-0005-0000-0000-000095BE0000}"/>
    <cellStyle name="Porcentaje 4 13 2 5" xfId="48775" xr:uid="{00000000-0005-0000-0000-000096BE0000}"/>
    <cellStyle name="Porcentaje 4 13 2 6" xfId="48776" xr:uid="{00000000-0005-0000-0000-000097BE0000}"/>
    <cellStyle name="Porcentaje 4 13 3" xfId="48777" xr:uid="{00000000-0005-0000-0000-000098BE0000}"/>
    <cellStyle name="Porcentaje 4 13 3 2" xfId="48778" xr:uid="{00000000-0005-0000-0000-000099BE0000}"/>
    <cellStyle name="Porcentaje 4 13 4" xfId="48779" xr:uid="{00000000-0005-0000-0000-00009ABE0000}"/>
    <cellStyle name="Porcentaje 4 13 4 2" xfId="48780" xr:uid="{00000000-0005-0000-0000-00009BBE0000}"/>
    <cellStyle name="Porcentaje 4 13 5" xfId="48781" xr:uid="{00000000-0005-0000-0000-00009CBE0000}"/>
    <cellStyle name="Porcentaje 4 14" xfId="48782" xr:uid="{00000000-0005-0000-0000-00009DBE0000}"/>
    <cellStyle name="Porcentaje 4 14 2" xfId="48783" xr:uid="{00000000-0005-0000-0000-00009EBE0000}"/>
    <cellStyle name="Porcentaje 4 14 2 2" xfId="48784" xr:uid="{00000000-0005-0000-0000-00009FBE0000}"/>
    <cellStyle name="Porcentaje 4 14 2 2 2" xfId="48785" xr:uid="{00000000-0005-0000-0000-0000A0BE0000}"/>
    <cellStyle name="Porcentaje 4 14 2 3" xfId="48786" xr:uid="{00000000-0005-0000-0000-0000A1BE0000}"/>
    <cellStyle name="Porcentaje 4 14 2 4" xfId="48787" xr:uid="{00000000-0005-0000-0000-0000A2BE0000}"/>
    <cellStyle name="Porcentaje 4 14 2 5" xfId="48788" xr:uid="{00000000-0005-0000-0000-0000A3BE0000}"/>
    <cellStyle name="Porcentaje 4 14 2 6" xfId="48789" xr:uid="{00000000-0005-0000-0000-0000A4BE0000}"/>
    <cellStyle name="Porcentaje 4 14 3" xfId="48790" xr:uid="{00000000-0005-0000-0000-0000A5BE0000}"/>
    <cellStyle name="Porcentaje 4 14 3 2" xfId="48791" xr:uid="{00000000-0005-0000-0000-0000A6BE0000}"/>
    <cellStyle name="Porcentaje 4 14 4" xfId="48792" xr:uid="{00000000-0005-0000-0000-0000A7BE0000}"/>
    <cellStyle name="Porcentaje 4 14 4 2" xfId="48793" xr:uid="{00000000-0005-0000-0000-0000A8BE0000}"/>
    <cellStyle name="Porcentaje 4 14 5" xfId="48794" xr:uid="{00000000-0005-0000-0000-0000A9BE0000}"/>
    <cellStyle name="Porcentaje 4 15" xfId="48795" xr:uid="{00000000-0005-0000-0000-0000AABE0000}"/>
    <cellStyle name="Porcentaje 4 15 2" xfId="48796" xr:uid="{00000000-0005-0000-0000-0000ABBE0000}"/>
    <cellStyle name="Porcentaje 4 15 2 2" xfId="48797" xr:uid="{00000000-0005-0000-0000-0000ACBE0000}"/>
    <cellStyle name="Porcentaje 4 15 2 2 2" xfId="48798" xr:uid="{00000000-0005-0000-0000-0000ADBE0000}"/>
    <cellStyle name="Porcentaje 4 15 2 3" xfId="48799" xr:uid="{00000000-0005-0000-0000-0000AEBE0000}"/>
    <cellStyle name="Porcentaje 4 15 2 4" xfId="48800" xr:uid="{00000000-0005-0000-0000-0000AFBE0000}"/>
    <cellStyle name="Porcentaje 4 15 2 5" xfId="48801" xr:uid="{00000000-0005-0000-0000-0000B0BE0000}"/>
    <cellStyle name="Porcentaje 4 15 2 6" xfId="48802" xr:uid="{00000000-0005-0000-0000-0000B1BE0000}"/>
    <cellStyle name="Porcentaje 4 15 3" xfId="48803" xr:uid="{00000000-0005-0000-0000-0000B2BE0000}"/>
    <cellStyle name="Porcentaje 4 15 3 2" xfId="48804" xr:uid="{00000000-0005-0000-0000-0000B3BE0000}"/>
    <cellStyle name="Porcentaje 4 15 4" xfId="48805" xr:uid="{00000000-0005-0000-0000-0000B4BE0000}"/>
    <cellStyle name="Porcentaje 4 15 4 2" xfId="48806" xr:uid="{00000000-0005-0000-0000-0000B5BE0000}"/>
    <cellStyle name="Porcentaje 4 15 5" xfId="48807" xr:uid="{00000000-0005-0000-0000-0000B6BE0000}"/>
    <cellStyle name="Porcentaje 4 16" xfId="48808" xr:uid="{00000000-0005-0000-0000-0000B7BE0000}"/>
    <cellStyle name="Porcentaje 4 16 2" xfId="48809" xr:uid="{00000000-0005-0000-0000-0000B8BE0000}"/>
    <cellStyle name="Porcentaje 4 16 2 2" xfId="48810" xr:uid="{00000000-0005-0000-0000-0000B9BE0000}"/>
    <cellStyle name="Porcentaje 4 16 2 2 2" xfId="48811" xr:uid="{00000000-0005-0000-0000-0000BABE0000}"/>
    <cellStyle name="Porcentaje 4 16 2 3" xfId="48812" xr:uid="{00000000-0005-0000-0000-0000BBBE0000}"/>
    <cellStyle name="Porcentaje 4 16 2 4" xfId="48813" xr:uid="{00000000-0005-0000-0000-0000BCBE0000}"/>
    <cellStyle name="Porcentaje 4 16 2 5" xfId="48814" xr:uid="{00000000-0005-0000-0000-0000BDBE0000}"/>
    <cellStyle name="Porcentaje 4 16 2 6" xfId="48815" xr:uid="{00000000-0005-0000-0000-0000BEBE0000}"/>
    <cellStyle name="Porcentaje 4 16 3" xfId="48816" xr:uid="{00000000-0005-0000-0000-0000BFBE0000}"/>
    <cellStyle name="Porcentaje 4 16 3 2" xfId="48817" xr:uid="{00000000-0005-0000-0000-0000C0BE0000}"/>
    <cellStyle name="Porcentaje 4 16 4" xfId="48818" xr:uid="{00000000-0005-0000-0000-0000C1BE0000}"/>
    <cellStyle name="Porcentaje 4 16 4 2" xfId="48819" xr:uid="{00000000-0005-0000-0000-0000C2BE0000}"/>
    <cellStyle name="Porcentaje 4 16 5" xfId="48820" xr:uid="{00000000-0005-0000-0000-0000C3BE0000}"/>
    <cellStyle name="Porcentaje 4 17" xfId="48821" xr:uid="{00000000-0005-0000-0000-0000C4BE0000}"/>
    <cellStyle name="Porcentaje 4 17 2" xfId="48822" xr:uid="{00000000-0005-0000-0000-0000C5BE0000}"/>
    <cellStyle name="Porcentaje 4 17 2 2" xfId="48823" xr:uid="{00000000-0005-0000-0000-0000C6BE0000}"/>
    <cellStyle name="Porcentaje 4 17 2 2 2" xfId="48824" xr:uid="{00000000-0005-0000-0000-0000C7BE0000}"/>
    <cellStyle name="Porcentaje 4 17 2 3" xfId="48825" xr:uid="{00000000-0005-0000-0000-0000C8BE0000}"/>
    <cellStyle name="Porcentaje 4 17 2 4" xfId="48826" xr:uid="{00000000-0005-0000-0000-0000C9BE0000}"/>
    <cellStyle name="Porcentaje 4 17 2 5" xfId="48827" xr:uid="{00000000-0005-0000-0000-0000CABE0000}"/>
    <cellStyle name="Porcentaje 4 17 2 6" xfId="48828" xr:uid="{00000000-0005-0000-0000-0000CBBE0000}"/>
    <cellStyle name="Porcentaje 4 17 3" xfId="48829" xr:uid="{00000000-0005-0000-0000-0000CCBE0000}"/>
    <cellStyle name="Porcentaje 4 17 3 2" xfId="48830" xr:uid="{00000000-0005-0000-0000-0000CDBE0000}"/>
    <cellStyle name="Porcentaje 4 17 4" xfId="48831" xr:uid="{00000000-0005-0000-0000-0000CEBE0000}"/>
    <cellStyle name="Porcentaje 4 17 4 2" xfId="48832" xr:uid="{00000000-0005-0000-0000-0000CFBE0000}"/>
    <cellStyle name="Porcentaje 4 17 5" xfId="48833" xr:uid="{00000000-0005-0000-0000-0000D0BE0000}"/>
    <cellStyle name="Porcentaje 4 18" xfId="48834" xr:uid="{00000000-0005-0000-0000-0000D1BE0000}"/>
    <cellStyle name="Porcentaje 4 18 2" xfId="48835" xr:uid="{00000000-0005-0000-0000-0000D2BE0000}"/>
    <cellStyle name="Porcentaje 4 18 2 2" xfId="48836" xr:uid="{00000000-0005-0000-0000-0000D3BE0000}"/>
    <cellStyle name="Porcentaje 4 18 2 2 2" xfId="48837" xr:uid="{00000000-0005-0000-0000-0000D4BE0000}"/>
    <cellStyle name="Porcentaje 4 18 2 3" xfId="48838" xr:uid="{00000000-0005-0000-0000-0000D5BE0000}"/>
    <cellStyle name="Porcentaje 4 18 2 4" xfId="48839" xr:uid="{00000000-0005-0000-0000-0000D6BE0000}"/>
    <cellStyle name="Porcentaje 4 18 2 5" xfId="48840" xr:uid="{00000000-0005-0000-0000-0000D7BE0000}"/>
    <cellStyle name="Porcentaje 4 18 2 6" xfId="48841" xr:uid="{00000000-0005-0000-0000-0000D8BE0000}"/>
    <cellStyle name="Porcentaje 4 18 3" xfId="48842" xr:uid="{00000000-0005-0000-0000-0000D9BE0000}"/>
    <cellStyle name="Porcentaje 4 18 3 2" xfId="48843" xr:uid="{00000000-0005-0000-0000-0000DABE0000}"/>
    <cellStyle name="Porcentaje 4 18 4" xfId="48844" xr:uid="{00000000-0005-0000-0000-0000DBBE0000}"/>
    <cellStyle name="Porcentaje 4 18 4 2" xfId="48845" xr:uid="{00000000-0005-0000-0000-0000DCBE0000}"/>
    <cellStyle name="Porcentaje 4 18 5" xfId="48846" xr:uid="{00000000-0005-0000-0000-0000DDBE0000}"/>
    <cellStyle name="Porcentaje 4 19" xfId="48847" xr:uid="{00000000-0005-0000-0000-0000DEBE0000}"/>
    <cellStyle name="Porcentaje 4 19 2" xfId="48848" xr:uid="{00000000-0005-0000-0000-0000DFBE0000}"/>
    <cellStyle name="Porcentaje 4 19 2 2" xfId="48849" xr:uid="{00000000-0005-0000-0000-0000E0BE0000}"/>
    <cellStyle name="Porcentaje 4 19 2 2 2" xfId="48850" xr:uid="{00000000-0005-0000-0000-0000E1BE0000}"/>
    <cellStyle name="Porcentaje 4 19 2 3" xfId="48851" xr:uid="{00000000-0005-0000-0000-0000E2BE0000}"/>
    <cellStyle name="Porcentaje 4 19 2 4" xfId="48852" xr:uid="{00000000-0005-0000-0000-0000E3BE0000}"/>
    <cellStyle name="Porcentaje 4 19 2 5" xfId="48853" xr:uid="{00000000-0005-0000-0000-0000E4BE0000}"/>
    <cellStyle name="Porcentaje 4 19 2 6" xfId="48854" xr:uid="{00000000-0005-0000-0000-0000E5BE0000}"/>
    <cellStyle name="Porcentaje 4 19 3" xfId="48855" xr:uid="{00000000-0005-0000-0000-0000E6BE0000}"/>
    <cellStyle name="Porcentaje 4 19 3 2" xfId="48856" xr:uid="{00000000-0005-0000-0000-0000E7BE0000}"/>
    <cellStyle name="Porcentaje 4 19 4" xfId="48857" xr:uid="{00000000-0005-0000-0000-0000E8BE0000}"/>
    <cellStyle name="Porcentaje 4 19 4 2" xfId="48858" xr:uid="{00000000-0005-0000-0000-0000E9BE0000}"/>
    <cellStyle name="Porcentaje 4 19 5" xfId="48859" xr:uid="{00000000-0005-0000-0000-0000EABE0000}"/>
    <cellStyle name="Porcentaje 4 2" xfId="48860" xr:uid="{00000000-0005-0000-0000-0000EBBE0000}"/>
    <cellStyle name="Porcentaje 4 2 10" xfId="48861" xr:uid="{00000000-0005-0000-0000-0000ECBE0000}"/>
    <cellStyle name="Porcentaje 4 2 10 2" xfId="48862" xr:uid="{00000000-0005-0000-0000-0000EDBE0000}"/>
    <cellStyle name="Porcentaje 4 2 10 2 2" xfId="48863" xr:uid="{00000000-0005-0000-0000-0000EEBE0000}"/>
    <cellStyle name="Porcentaje 4 2 10 2 2 2" xfId="48864" xr:uid="{00000000-0005-0000-0000-0000EFBE0000}"/>
    <cellStyle name="Porcentaje 4 2 10 2 3" xfId="48865" xr:uid="{00000000-0005-0000-0000-0000F0BE0000}"/>
    <cellStyle name="Porcentaje 4 2 10 2 4" xfId="48866" xr:uid="{00000000-0005-0000-0000-0000F1BE0000}"/>
    <cellStyle name="Porcentaje 4 2 10 2 5" xfId="48867" xr:uid="{00000000-0005-0000-0000-0000F2BE0000}"/>
    <cellStyle name="Porcentaje 4 2 10 2 6" xfId="48868" xr:uid="{00000000-0005-0000-0000-0000F3BE0000}"/>
    <cellStyle name="Porcentaje 4 2 10 3" xfId="48869" xr:uid="{00000000-0005-0000-0000-0000F4BE0000}"/>
    <cellStyle name="Porcentaje 4 2 10 3 2" xfId="48870" xr:uid="{00000000-0005-0000-0000-0000F5BE0000}"/>
    <cellStyle name="Porcentaje 4 2 10 4" xfId="48871" xr:uid="{00000000-0005-0000-0000-0000F6BE0000}"/>
    <cellStyle name="Porcentaje 4 2 10 4 2" xfId="48872" xr:uid="{00000000-0005-0000-0000-0000F7BE0000}"/>
    <cellStyle name="Porcentaje 4 2 10 5" xfId="48873" xr:uid="{00000000-0005-0000-0000-0000F8BE0000}"/>
    <cellStyle name="Porcentaje 4 2 11" xfId="48874" xr:uid="{00000000-0005-0000-0000-0000F9BE0000}"/>
    <cellStyle name="Porcentaje 4 2 11 2" xfId="48875" xr:uid="{00000000-0005-0000-0000-0000FABE0000}"/>
    <cellStyle name="Porcentaje 4 2 11 2 2" xfId="48876" xr:uid="{00000000-0005-0000-0000-0000FBBE0000}"/>
    <cellStyle name="Porcentaje 4 2 11 2 2 2" xfId="48877" xr:uid="{00000000-0005-0000-0000-0000FCBE0000}"/>
    <cellStyle name="Porcentaje 4 2 11 2 3" xfId="48878" xr:uid="{00000000-0005-0000-0000-0000FDBE0000}"/>
    <cellStyle name="Porcentaje 4 2 11 2 4" xfId="48879" xr:uid="{00000000-0005-0000-0000-0000FEBE0000}"/>
    <cellStyle name="Porcentaje 4 2 11 2 5" xfId="48880" xr:uid="{00000000-0005-0000-0000-0000FFBE0000}"/>
    <cellStyle name="Porcentaje 4 2 11 2 6" xfId="48881" xr:uid="{00000000-0005-0000-0000-000000BF0000}"/>
    <cellStyle name="Porcentaje 4 2 11 3" xfId="48882" xr:uid="{00000000-0005-0000-0000-000001BF0000}"/>
    <cellStyle name="Porcentaje 4 2 11 3 2" xfId="48883" xr:uid="{00000000-0005-0000-0000-000002BF0000}"/>
    <cellStyle name="Porcentaje 4 2 11 4" xfId="48884" xr:uid="{00000000-0005-0000-0000-000003BF0000}"/>
    <cellStyle name="Porcentaje 4 2 11 4 2" xfId="48885" xr:uid="{00000000-0005-0000-0000-000004BF0000}"/>
    <cellStyle name="Porcentaje 4 2 11 5" xfId="48886" xr:uid="{00000000-0005-0000-0000-000005BF0000}"/>
    <cellStyle name="Porcentaje 4 2 12" xfId="48887" xr:uid="{00000000-0005-0000-0000-000006BF0000}"/>
    <cellStyle name="Porcentaje 4 2 12 2" xfId="48888" xr:uid="{00000000-0005-0000-0000-000007BF0000}"/>
    <cellStyle name="Porcentaje 4 2 12 3" xfId="48889" xr:uid="{00000000-0005-0000-0000-000008BF0000}"/>
    <cellStyle name="Porcentaje 4 2 13" xfId="48890" xr:uid="{00000000-0005-0000-0000-000009BF0000}"/>
    <cellStyle name="Porcentaje 4 2 14" xfId="48891" xr:uid="{00000000-0005-0000-0000-00000ABF0000}"/>
    <cellStyle name="Porcentaje 4 2 2" xfId="48892" xr:uid="{00000000-0005-0000-0000-00000BBF0000}"/>
    <cellStyle name="Porcentaje 4 2 2 2" xfId="48893" xr:uid="{00000000-0005-0000-0000-00000CBF0000}"/>
    <cellStyle name="Porcentaje 4 2 2 2 2" xfId="48894" xr:uid="{00000000-0005-0000-0000-00000DBF0000}"/>
    <cellStyle name="Porcentaje 4 2 2 2 2 2" xfId="48895" xr:uid="{00000000-0005-0000-0000-00000EBF0000}"/>
    <cellStyle name="Porcentaje 4 2 2 2 3" xfId="48896" xr:uid="{00000000-0005-0000-0000-00000FBF0000}"/>
    <cellStyle name="Porcentaje 4 2 2 2 4" xfId="48897" xr:uid="{00000000-0005-0000-0000-000010BF0000}"/>
    <cellStyle name="Porcentaje 4 2 2 3" xfId="48898" xr:uid="{00000000-0005-0000-0000-000011BF0000}"/>
    <cellStyle name="Porcentaje 4 2 2 3 2" xfId="48899" xr:uid="{00000000-0005-0000-0000-000012BF0000}"/>
    <cellStyle name="Porcentaje 4 2 2 3 3" xfId="48900" xr:uid="{00000000-0005-0000-0000-000013BF0000}"/>
    <cellStyle name="Porcentaje 4 2 2 4" xfId="48901" xr:uid="{00000000-0005-0000-0000-000014BF0000}"/>
    <cellStyle name="Porcentaje 4 2 3" xfId="48902" xr:uid="{00000000-0005-0000-0000-000015BF0000}"/>
    <cellStyle name="Porcentaje 4 2 3 2" xfId="48903" xr:uid="{00000000-0005-0000-0000-000016BF0000}"/>
    <cellStyle name="Porcentaje 4 2 3 2 2" xfId="48904" xr:uid="{00000000-0005-0000-0000-000017BF0000}"/>
    <cellStyle name="Porcentaje 4 2 3 2 2 2" xfId="48905" xr:uid="{00000000-0005-0000-0000-000018BF0000}"/>
    <cellStyle name="Porcentaje 4 2 3 2 3" xfId="48906" xr:uid="{00000000-0005-0000-0000-000019BF0000}"/>
    <cellStyle name="Porcentaje 4 2 3 2 4" xfId="48907" xr:uid="{00000000-0005-0000-0000-00001ABF0000}"/>
    <cellStyle name="Porcentaje 4 2 3 2 5" xfId="48908" xr:uid="{00000000-0005-0000-0000-00001BBF0000}"/>
    <cellStyle name="Porcentaje 4 2 3 2 6" xfId="48909" xr:uid="{00000000-0005-0000-0000-00001CBF0000}"/>
    <cellStyle name="Porcentaje 4 2 3 3" xfId="48910" xr:uid="{00000000-0005-0000-0000-00001DBF0000}"/>
    <cellStyle name="Porcentaje 4 2 3 3 2" xfId="48911" xr:uid="{00000000-0005-0000-0000-00001EBF0000}"/>
    <cellStyle name="Porcentaje 4 2 3 4" xfId="48912" xr:uid="{00000000-0005-0000-0000-00001FBF0000}"/>
    <cellStyle name="Porcentaje 4 2 3 4 2" xfId="48913" xr:uid="{00000000-0005-0000-0000-000020BF0000}"/>
    <cellStyle name="Porcentaje 4 2 3 5" xfId="48914" xr:uid="{00000000-0005-0000-0000-000021BF0000}"/>
    <cellStyle name="Porcentaje 4 2 3 6" xfId="48915" xr:uid="{00000000-0005-0000-0000-000022BF0000}"/>
    <cellStyle name="Porcentaje 4 2 4" xfId="48916" xr:uid="{00000000-0005-0000-0000-000023BF0000}"/>
    <cellStyle name="Porcentaje 4 2 4 2" xfId="48917" xr:uid="{00000000-0005-0000-0000-000024BF0000}"/>
    <cellStyle name="Porcentaje 4 2 4 2 2" xfId="48918" xr:uid="{00000000-0005-0000-0000-000025BF0000}"/>
    <cellStyle name="Porcentaje 4 2 4 2 2 2" xfId="48919" xr:uid="{00000000-0005-0000-0000-000026BF0000}"/>
    <cellStyle name="Porcentaje 4 2 4 2 3" xfId="48920" xr:uid="{00000000-0005-0000-0000-000027BF0000}"/>
    <cellStyle name="Porcentaje 4 2 4 2 4" xfId="48921" xr:uid="{00000000-0005-0000-0000-000028BF0000}"/>
    <cellStyle name="Porcentaje 4 2 4 2 5" xfId="48922" xr:uid="{00000000-0005-0000-0000-000029BF0000}"/>
    <cellStyle name="Porcentaje 4 2 4 2 6" xfId="48923" xr:uid="{00000000-0005-0000-0000-00002ABF0000}"/>
    <cellStyle name="Porcentaje 4 2 4 3" xfId="48924" xr:uid="{00000000-0005-0000-0000-00002BBF0000}"/>
    <cellStyle name="Porcentaje 4 2 4 3 2" xfId="48925" xr:uid="{00000000-0005-0000-0000-00002CBF0000}"/>
    <cellStyle name="Porcentaje 4 2 4 4" xfId="48926" xr:uid="{00000000-0005-0000-0000-00002DBF0000}"/>
    <cellStyle name="Porcentaje 4 2 4 4 2" xfId="48927" xr:uid="{00000000-0005-0000-0000-00002EBF0000}"/>
    <cellStyle name="Porcentaje 4 2 4 5" xfId="48928" xr:uid="{00000000-0005-0000-0000-00002FBF0000}"/>
    <cellStyle name="Porcentaje 4 2 4 6" xfId="48929" xr:uid="{00000000-0005-0000-0000-000030BF0000}"/>
    <cellStyle name="Porcentaje 4 2 5" xfId="48930" xr:uid="{00000000-0005-0000-0000-000031BF0000}"/>
    <cellStyle name="Porcentaje 4 2 5 2" xfId="48931" xr:uid="{00000000-0005-0000-0000-000032BF0000}"/>
    <cellStyle name="Porcentaje 4 2 5 2 2" xfId="48932" xr:uid="{00000000-0005-0000-0000-000033BF0000}"/>
    <cellStyle name="Porcentaje 4 2 5 2 2 2" xfId="48933" xr:uid="{00000000-0005-0000-0000-000034BF0000}"/>
    <cellStyle name="Porcentaje 4 2 5 2 3" xfId="48934" xr:uid="{00000000-0005-0000-0000-000035BF0000}"/>
    <cellStyle name="Porcentaje 4 2 5 2 4" xfId="48935" xr:uid="{00000000-0005-0000-0000-000036BF0000}"/>
    <cellStyle name="Porcentaje 4 2 5 2 5" xfId="48936" xr:uid="{00000000-0005-0000-0000-000037BF0000}"/>
    <cellStyle name="Porcentaje 4 2 5 2 6" xfId="48937" xr:uid="{00000000-0005-0000-0000-000038BF0000}"/>
    <cellStyle name="Porcentaje 4 2 5 3" xfId="48938" xr:uid="{00000000-0005-0000-0000-000039BF0000}"/>
    <cellStyle name="Porcentaje 4 2 5 3 2" xfId="48939" xr:uid="{00000000-0005-0000-0000-00003ABF0000}"/>
    <cellStyle name="Porcentaje 4 2 5 4" xfId="48940" xr:uid="{00000000-0005-0000-0000-00003BBF0000}"/>
    <cellStyle name="Porcentaje 4 2 5 4 2" xfId="48941" xr:uid="{00000000-0005-0000-0000-00003CBF0000}"/>
    <cellStyle name="Porcentaje 4 2 5 5" xfId="48942" xr:uid="{00000000-0005-0000-0000-00003DBF0000}"/>
    <cellStyle name="Porcentaje 4 2 6" xfId="48943" xr:uid="{00000000-0005-0000-0000-00003EBF0000}"/>
    <cellStyle name="Porcentaje 4 2 6 2" xfId="48944" xr:uid="{00000000-0005-0000-0000-00003FBF0000}"/>
    <cellStyle name="Porcentaje 4 2 6 2 2" xfId="48945" xr:uid="{00000000-0005-0000-0000-000040BF0000}"/>
    <cellStyle name="Porcentaje 4 2 6 2 2 2" xfId="48946" xr:uid="{00000000-0005-0000-0000-000041BF0000}"/>
    <cellStyle name="Porcentaje 4 2 6 2 3" xfId="48947" xr:uid="{00000000-0005-0000-0000-000042BF0000}"/>
    <cellStyle name="Porcentaje 4 2 6 2 4" xfId="48948" xr:uid="{00000000-0005-0000-0000-000043BF0000}"/>
    <cellStyle name="Porcentaje 4 2 6 2 5" xfId="48949" xr:uid="{00000000-0005-0000-0000-000044BF0000}"/>
    <cellStyle name="Porcentaje 4 2 6 2 6" xfId="48950" xr:uid="{00000000-0005-0000-0000-000045BF0000}"/>
    <cellStyle name="Porcentaje 4 2 6 3" xfId="48951" xr:uid="{00000000-0005-0000-0000-000046BF0000}"/>
    <cellStyle name="Porcentaje 4 2 6 3 2" xfId="48952" xr:uid="{00000000-0005-0000-0000-000047BF0000}"/>
    <cellStyle name="Porcentaje 4 2 6 4" xfId="48953" xr:uid="{00000000-0005-0000-0000-000048BF0000}"/>
    <cellStyle name="Porcentaje 4 2 6 4 2" xfId="48954" xr:uid="{00000000-0005-0000-0000-000049BF0000}"/>
    <cellStyle name="Porcentaje 4 2 6 5" xfId="48955" xr:uid="{00000000-0005-0000-0000-00004ABF0000}"/>
    <cellStyle name="Porcentaje 4 2 7" xfId="48956" xr:uid="{00000000-0005-0000-0000-00004BBF0000}"/>
    <cellStyle name="Porcentaje 4 2 7 2" xfId="48957" xr:uid="{00000000-0005-0000-0000-00004CBF0000}"/>
    <cellStyle name="Porcentaje 4 2 7 2 2" xfId="48958" xr:uid="{00000000-0005-0000-0000-00004DBF0000}"/>
    <cellStyle name="Porcentaje 4 2 7 2 2 2" xfId="48959" xr:uid="{00000000-0005-0000-0000-00004EBF0000}"/>
    <cellStyle name="Porcentaje 4 2 7 2 3" xfId="48960" xr:uid="{00000000-0005-0000-0000-00004FBF0000}"/>
    <cellStyle name="Porcentaje 4 2 7 2 4" xfId="48961" xr:uid="{00000000-0005-0000-0000-000050BF0000}"/>
    <cellStyle name="Porcentaje 4 2 7 2 5" xfId="48962" xr:uid="{00000000-0005-0000-0000-000051BF0000}"/>
    <cellStyle name="Porcentaje 4 2 7 2 6" xfId="48963" xr:uid="{00000000-0005-0000-0000-000052BF0000}"/>
    <cellStyle name="Porcentaje 4 2 7 3" xfId="48964" xr:uid="{00000000-0005-0000-0000-000053BF0000}"/>
    <cellStyle name="Porcentaje 4 2 7 3 2" xfId="48965" xr:uid="{00000000-0005-0000-0000-000054BF0000}"/>
    <cellStyle name="Porcentaje 4 2 7 4" xfId="48966" xr:uid="{00000000-0005-0000-0000-000055BF0000}"/>
    <cellStyle name="Porcentaje 4 2 7 4 2" xfId="48967" xr:uid="{00000000-0005-0000-0000-000056BF0000}"/>
    <cellStyle name="Porcentaje 4 2 7 5" xfId="48968" xr:uid="{00000000-0005-0000-0000-000057BF0000}"/>
    <cellStyle name="Porcentaje 4 2 8" xfId="48969" xr:uid="{00000000-0005-0000-0000-000058BF0000}"/>
    <cellStyle name="Porcentaje 4 2 8 2" xfId="48970" xr:uid="{00000000-0005-0000-0000-000059BF0000}"/>
    <cellStyle name="Porcentaje 4 2 8 2 2" xfId="48971" xr:uid="{00000000-0005-0000-0000-00005ABF0000}"/>
    <cellStyle name="Porcentaje 4 2 8 2 2 2" xfId="48972" xr:uid="{00000000-0005-0000-0000-00005BBF0000}"/>
    <cellStyle name="Porcentaje 4 2 8 2 3" xfId="48973" xr:uid="{00000000-0005-0000-0000-00005CBF0000}"/>
    <cellStyle name="Porcentaje 4 2 8 2 4" xfId="48974" xr:uid="{00000000-0005-0000-0000-00005DBF0000}"/>
    <cellStyle name="Porcentaje 4 2 8 2 5" xfId="48975" xr:uid="{00000000-0005-0000-0000-00005EBF0000}"/>
    <cellStyle name="Porcentaje 4 2 8 2 6" xfId="48976" xr:uid="{00000000-0005-0000-0000-00005FBF0000}"/>
    <cellStyle name="Porcentaje 4 2 8 3" xfId="48977" xr:uid="{00000000-0005-0000-0000-000060BF0000}"/>
    <cellStyle name="Porcentaje 4 2 8 3 2" xfId="48978" xr:uid="{00000000-0005-0000-0000-000061BF0000}"/>
    <cellStyle name="Porcentaje 4 2 8 4" xfId="48979" xr:uid="{00000000-0005-0000-0000-000062BF0000}"/>
    <cellStyle name="Porcentaje 4 2 8 4 2" xfId="48980" xr:uid="{00000000-0005-0000-0000-000063BF0000}"/>
    <cellStyle name="Porcentaje 4 2 8 5" xfId="48981" xr:uid="{00000000-0005-0000-0000-000064BF0000}"/>
    <cellStyle name="Porcentaje 4 2 9" xfId="48982" xr:uid="{00000000-0005-0000-0000-000065BF0000}"/>
    <cellStyle name="Porcentaje 4 2 9 2" xfId="48983" xr:uid="{00000000-0005-0000-0000-000066BF0000}"/>
    <cellStyle name="Porcentaje 4 2 9 2 2" xfId="48984" xr:uid="{00000000-0005-0000-0000-000067BF0000}"/>
    <cellStyle name="Porcentaje 4 2 9 2 2 2" xfId="48985" xr:uid="{00000000-0005-0000-0000-000068BF0000}"/>
    <cellStyle name="Porcentaje 4 2 9 2 3" xfId="48986" xr:uid="{00000000-0005-0000-0000-000069BF0000}"/>
    <cellStyle name="Porcentaje 4 2 9 2 4" xfId="48987" xr:uid="{00000000-0005-0000-0000-00006ABF0000}"/>
    <cellStyle name="Porcentaje 4 2 9 2 5" xfId="48988" xr:uid="{00000000-0005-0000-0000-00006BBF0000}"/>
    <cellStyle name="Porcentaje 4 2 9 2 6" xfId="48989" xr:uid="{00000000-0005-0000-0000-00006CBF0000}"/>
    <cellStyle name="Porcentaje 4 2 9 3" xfId="48990" xr:uid="{00000000-0005-0000-0000-00006DBF0000}"/>
    <cellStyle name="Porcentaje 4 2 9 3 2" xfId="48991" xr:uid="{00000000-0005-0000-0000-00006EBF0000}"/>
    <cellStyle name="Porcentaje 4 2 9 4" xfId="48992" xr:uid="{00000000-0005-0000-0000-00006FBF0000}"/>
    <cellStyle name="Porcentaje 4 2 9 4 2" xfId="48993" xr:uid="{00000000-0005-0000-0000-000070BF0000}"/>
    <cellStyle name="Porcentaje 4 2 9 5" xfId="48994" xr:uid="{00000000-0005-0000-0000-000071BF0000}"/>
    <cellStyle name="Porcentaje 4 20" xfId="48995" xr:uid="{00000000-0005-0000-0000-000072BF0000}"/>
    <cellStyle name="Porcentaje 4 20 2" xfId="48996" xr:uid="{00000000-0005-0000-0000-000073BF0000}"/>
    <cellStyle name="Porcentaje 4 20 2 2" xfId="48997" xr:uid="{00000000-0005-0000-0000-000074BF0000}"/>
    <cellStyle name="Porcentaje 4 20 2 2 2" xfId="48998" xr:uid="{00000000-0005-0000-0000-000075BF0000}"/>
    <cellStyle name="Porcentaje 4 20 2 3" xfId="48999" xr:uid="{00000000-0005-0000-0000-000076BF0000}"/>
    <cellStyle name="Porcentaje 4 20 2 4" xfId="49000" xr:uid="{00000000-0005-0000-0000-000077BF0000}"/>
    <cellStyle name="Porcentaje 4 20 2 5" xfId="49001" xr:uid="{00000000-0005-0000-0000-000078BF0000}"/>
    <cellStyle name="Porcentaje 4 20 2 6" xfId="49002" xr:uid="{00000000-0005-0000-0000-000079BF0000}"/>
    <cellStyle name="Porcentaje 4 20 3" xfId="49003" xr:uid="{00000000-0005-0000-0000-00007ABF0000}"/>
    <cellStyle name="Porcentaje 4 20 3 2" xfId="49004" xr:uid="{00000000-0005-0000-0000-00007BBF0000}"/>
    <cellStyle name="Porcentaje 4 20 4" xfId="49005" xr:uid="{00000000-0005-0000-0000-00007CBF0000}"/>
    <cellStyle name="Porcentaje 4 20 4 2" xfId="49006" xr:uid="{00000000-0005-0000-0000-00007DBF0000}"/>
    <cellStyle name="Porcentaje 4 20 5" xfId="49007" xr:uid="{00000000-0005-0000-0000-00007EBF0000}"/>
    <cellStyle name="Porcentaje 4 21" xfId="49008" xr:uid="{00000000-0005-0000-0000-00007FBF0000}"/>
    <cellStyle name="Porcentaje 4 21 2" xfId="49009" xr:uid="{00000000-0005-0000-0000-000080BF0000}"/>
    <cellStyle name="Porcentaje 4 21 2 2" xfId="49010" xr:uid="{00000000-0005-0000-0000-000081BF0000}"/>
    <cellStyle name="Porcentaje 4 21 2 2 2" xfId="49011" xr:uid="{00000000-0005-0000-0000-000082BF0000}"/>
    <cellStyle name="Porcentaje 4 21 2 3" xfId="49012" xr:uid="{00000000-0005-0000-0000-000083BF0000}"/>
    <cellStyle name="Porcentaje 4 21 2 4" xfId="49013" xr:uid="{00000000-0005-0000-0000-000084BF0000}"/>
    <cellStyle name="Porcentaje 4 21 2 5" xfId="49014" xr:uid="{00000000-0005-0000-0000-000085BF0000}"/>
    <cellStyle name="Porcentaje 4 21 2 6" xfId="49015" xr:uid="{00000000-0005-0000-0000-000086BF0000}"/>
    <cellStyle name="Porcentaje 4 21 3" xfId="49016" xr:uid="{00000000-0005-0000-0000-000087BF0000}"/>
    <cellStyle name="Porcentaje 4 21 3 2" xfId="49017" xr:uid="{00000000-0005-0000-0000-000088BF0000}"/>
    <cellStyle name="Porcentaje 4 21 4" xfId="49018" xr:uid="{00000000-0005-0000-0000-000089BF0000}"/>
    <cellStyle name="Porcentaje 4 21 4 2" xfId="49019" xr:uid="{00000000-0005-0000-0000-00008ABF0000}"/>
    <cellStyle name="Porcentaje 4 21 5" xfId="49020" xr:uid="{00000000-0005-0000-0000-00008BBF0000}"/>
    <cellStyle name="Porcentaje 4 22" xfId="49021" xr:uid="{00000000-0005-0000-0000-00008CBF0000}"/>
    <cellStyle name="Porcentaje 4 22 2" xfId="49022" xr:uid="{00000000-0005-0000-0000-00008DBF0000}"/>
    <cellStyle name="Porcentaje 4 22 2 2" xfId="49023" xr:uid="{00000000-0005-0000-0000-00008EBF0000}"/>
    <cellStyle name="Porcentaje 4 22 2 2 2" xfId="49024" xr:uid="{00000000-0005-0000-0000-00008FBF0000}"/>
    <cellStyle name="Porcentaje 4 22 2 3" xfId="49025" xr:uid="{00000000-0005-0000-0000-000090BF0000}"/>
    <cellStyle name="Porcentaje 4 22 2 4" xfId="49026" xr:uid="{00000000-0005-0000-0000-000091BF0000}"/>
    <cellStyle name="Porcentaje 4 22 2 5" xfId="49027" xr:uid="{00000000-0005-0000-0000-000092BF0000}"/>
    <cellStyle name="Porcentaje 4 22 2 6" xfId="49028" xr:uid="{00000000-0005-0000-0000-000093BF0000}"/>
    <cellStyle name="Porcentaje 4 22 3" xfId="49029" xr:uid="{00000000-0005-0000-0000-000094BF0000}"/>
    <cellStyle name="Porcentaje 4 22 3 2" xfId="49030" xr:uid="{00000000-0005-0000-0000-000095BF0000}"/>
    <cellStyle name="Porcentaje 4 22 4" xfId="49031" xr:uid="{00000000-0005-0000-0000-000096BF0000}"/>
    <cellStyle name="Porcentaje 4 22 4 2" xfId="49032" xr:uid="{00000000-0005-0000-0000-000097BF0000}"/>
    <cellStyle name="Porcentaje 4 22 5" xfId="49033" xr:uid="{00000000-0005-0000-0000-000098BF0000}"/>
    <cellStyle name="Porcentaje 4 23" xfId="49034" xr:uid="{00000000-0005-0000-0000-000099BF0000}"/>
    <cellStyle name="Porcentaje 4 23 2" xfId="49035" xr:uid="{00000000-0005-0000-0000-00009ABF0000}"/>
    <cellStyle name="Porcentaje 4 23 2 2" xfId="49036" xr:uid="{00000000-0005-0000-0000-00009BBF0000}"/>
    <cellStyle name="Porcentaje 4 23 2 2 2" xfId="49037" xr:uid="{00000000-0005-0000-0000-00009CBF0000}"/>
    <cellStyle name="Porcentaje 4 23 2 3" xfId="49038" xr:uid="{00000000-0005-0000-0000-00009DBF0000}"/>
    <cellStyle name="Porcentaje 4 23 2 4" xfId="49039" xr:uid="{00000000-0005-0000-0000-00009EBF0000}"/>
    <cellStyle name="Porcentaje 4 23 2 5" xfId="49040" xr:uid="{00000000-0005-0000-0000-00009FBF0000}"/>
    <cellStyle name="Porcentaje 4 23 2 6" xfId="49041" xr:uid="{00000000-0005-0000-0000-0000A0BF0000}"/>
    <cellStyle name="Porcentaje 4 23 3" xfId="49042" xr:uid="{00000000-0005-0000-0000-0000A1BF0000}"/>
    <cellStyle name="Porcentaje 4 23 3 2" xfId="49043" xr:uid="{00000000-0005-0000-0000-0000A2BF0000}"/>
    <cellStyle name="Porcentaje 4 23 4" xfId="49044" xr:uid="{00000000-0005-0000-0000-0000A3BF0000}"/>
    <cellStyle name="Porcentaje 4 23 4 2" xfId="49045" xr:uid="{00000000-0005-0000-0000-0000A4BF0000}"/>
    <cellStyle name="Porcentaje 4 23 5" xfId="49046" xr:uid="{00000000-0005-0000-0000-0000A5BF0000}"/>
    <cellStyle name="Porcentaje 4 24" xfId="49047" xr:uid="{00000000-0005-0000-0000-0000A6BF0000}"/>
    <cellStyle name="Porcentaje 4 24 2" xfId="49048" xr:uid="{00000000-0005-0000-0000-0000A7BF0000}"/>
    <cellStyle name="Porcentaje 4 24 2 2" xfId="49049" xr:uid="{00000000-0005-0000-0000-0000A8BF0000}"/>
    <cellStyle name="Porcentaje 4 24 2 2 2" xfId="49050" xr:uid="{00000000-0005-0000-0000-0000A9BF0000}"/>
    <cellStyle name="Porcentaje 4 24 2 3" xfId="49051" xr:uid="{00000000-0005-0000-0000-0000AABF0000}"/>
    <cellStyle name="Porcentaje 4 24 2 4" xfId="49052" xr:uid="{00000000-0005-0000-0000-0000ABBF0000}"/>
    <cellStyle name="Porcentaje 4 24 2 5" xfId="49053" xr:uid="{00000000-0005-0000-0000-0000ACBF0000}"/>
    <cellStyle name="Porcentaje 4 24 2 6" xfId="49054" xr:uid="{00000000-0005-0000-0000-0000ADBF0000}"/>
    <cellStyle name="Porcentaje 4 24 3" xfId="49055" xr:uid="{00000000-0005-0000-0000-0000AEBF0000}"/>
    <cellStyle name="Porcentaje 4 24 3 2" xfId="49056" xr:uid="{00000000-0005-0000-0000-0000AFBF0000}"/>
    <cellStyle name="Porcentaje 4 24 4" xfId="49057" xr:uid="{00000000-0005-0000-0000-0000B0BF0000}"/>
    <cellStyle name="Porcentaje 4 24 4 2" xfId="49058" xr:uid="{00000000-0005-0000-0000-0000B1BF0000}"/>
    <cellStyle name="Porcentaje 4 24 5" xfId="49059" xr:uid="{00000000-0005-0000-0000-0000B2BF0000}"/>
    <cellStyle name="Porcentaje 4 25" xfId="49060" xr:uid="{00000000-0005-0000-0000-0000B3BF0000}"/>
    <cellStyle name="Porcentaje 4 25 2" xfId="49061" xr:uid="{00000000-0005-0000-0000-0000B4BF0000}"/>
    <cellStyle name="Porcentaje 4 25 2 2" xfId="49062" xr:uid="{00000000-0005-0000-0000-0000B5BF0000}"/>
    <cellStyle name="Porcentaje 4 25 2 2 2" xfId="49063" xr:uid="{00000000-0005-0000-0000-0000B6BF0000}"/>
    <cellStyle name="Porcentaje 4 25 2 3" xfId="49064" xr:uid="{00000000-0005-0000-0000-0000B7BF0000}"/>
    <cellStyle name="Porcentaje 4 25 2 4" xfId="49065" xr:uid="{00000000-0005-0000-0000-0000B8BF0000}"/>
    <cellStyle name="Porcentaje 4 25 2 5" xfId="49066" xr:uid="{00000000-0005-0000-0000-0000B9BF0000}"/>
    <cellStyle name="Porcentaje 4 25 2 6" xfId="49067" xr:uid="{00000000-0005-0000-0000-0000BABF0000}"/>
    <cellStyle name="Porcentaje 4 25 3" xfId="49068" xr:uid="{00000000-0005-0000-0000-0000BBBF0000}"/>
    <cellStyle name="Porcentaje 4 25 3 2" xfId="49069" xr:uid="{00000000-0005-0000-0000-0000BCBF0000}"/>
    <cellStyle name="Porcentaje 4 25 4" xfId="49070" xr:uid="{00000000-0005-0000-0000-0000BDBF0000}"/>
    <cellStyle name="Porcentaje 4 25 4 2" xfId="49071" xr:uid="{00000000-0005-0000-0000-0000BEBF0000}"/>
    <cellStyle name="Porcentaje 4 25 5" xfId="49072" xr:uid="{00000000-0005-0000-0000-0000BFBF0000}"/>
    <cellStyle name="Porcentaje 4 26" xfId="49073" xr:uid="{00000000-0005-0000-0000-0000C0BF0000}"/>
    <cellStyle name="Porcentaje 4 26 2" xfId="49074" xr:uid="{00000000-0005-0000-0000-0000C1BF0000}"/>
    <cellStyle name="Porcentaje 4 26 2 2" xfId="49075" xr:uid="{00000000-0005-0000-0000-0000C2BF0000}"/>
    <cellStyle name="Porcentaje 4 26 2 2 2" xfId="49076" xr:uid="{00000000-0005-0000-0000-0000C3BF0000}"/>
    <cellStyle name="Porcentaje 4 26 2 3" xfId="49077" xr:uid="{00000000-0005-0000-0000-0000C4BF0000}"/>
    <cellStyle name="Porcentaje 4 26 2 4" xfId="49078" xr:uid="{00000000-0005-0000-0000-0000C5BF0000}"/>
    <cellStyle name="Porcentaje 4 26 2 5" xfId="49079" xr:uid="{00000000-0005-0000-0000-0000C6BF0000}"/>
    <cellStyle name="Porcentaje 4 26 2 6" xfId="49080" xr:uid="{00000000-0005-0000-0000-0000C7BF0000}"/>
    <cellStyle name="Porcentaje 4 26 3" xfId="49081" xr:uid="{00000000-0005-0000-0000-0000C8BF0000}"/>
    <cellStyle name="Porcentaje 4 26 3 2" xfId="49082" xr:uid="{00000000-0005-0000-0000-0000C9BF0000}"/>
    <cellStyle name="Porcentaje 4 26 4" xfId="49083" xr:uid="{00000000-0005-0000-0000-0000CABF0000}"/>
    <cellStyle name="Porcentaje 4 26 4 2" xfId="49084" xr:uid="{00000000-0005-0000-0000-0000CBBF0000}"/>
    <cellStyle name="Porcentaje 4 26 5" xfId="49085" xr:uid="{00000000-0005-0000-0000-0000CCBF0000}"/>
    <cellStyle name="Porcentaje 4 27" xfId="49086" xr:uid="{00000000-0005-0000-0000-0000CDBF0000}"/>
    <cellStyle name="Porcentaje 4 27 2" xfId="49087" xr:uid="{00000000-0005-0000-0000-0000CEBF0000}"/>
    <cellStyle name="Porcentaje 4 27 2 2" xfId="49088" xr:uid="{00000000-0005-0000-0000-0000CFBF0000}"/>
    <cellStyle name="Porcentaje 4 27 2 2 2" xfId="49089" xr:uid="{00000000-0005-0000-0000-0000D0BF0000}"/>
    <cellStyle name="Porcentaje 4 27 2 3" xfId="49090" xr:uid="{00000000-0005-0000-0000-0000D1BF0000}"/>
    <cellStyle name="Porcentaje 4 27 2 4" xfId="49091" xr:uid="{00000000-0005-0000-0000-0000D2BF0000}"/>
    <cellStyle name="Porcentaje 4 27 2 5" xfId="49092" xr:uid="{00000000-0005-0000-0000-0000D3BF0000}"/>
    <cellStyle name="Porcentaje 4 27 2 6" xfId="49093" xr:uid="{00000000-0005-0000-0000-0000D4BF0000}"/>
    <cellStyle name="Porcentaje 4 27 3" xfId="49094" xr:uid="{00000000-0005-0000-0000-0000D5BF0000}"/>
    <cellStyle name="Porcentaje 4 27 3 2" xfId="49095" xr:uid="{00000000-0005-0000-0000-0000D6BF0000}"/>
    <cellStyle name="Porcentaje 4 27 4" xfId="49096" xr:uid="{00000000-0005-0000-0000-0000D7BF0000}"/>
    <cellStyle name="Porcentaje 4 27 4 2" xfId="49097" xr:uid="{00000000-0005-0000-0000-0000D8BF0000}"/>
    <cellStyle name="Porcentaje 4 27 5" xfId="49098" xr:uid="{00000000-0005-0000-0000-0000D9BF0000}"/>
    <cellStyle name="Porcentaje 4 28" xfId="49099" xr:uid="{00000000-0005-0000-0000-0000DABF0000}"/>
    <cellStyle name="Porcentaje 4 28 2" xfId="49100" xr:uid="{00000000-0005-0000-0000-0000DBBF0000}"/>
    <cellStyle name="Porcentaje 4 28 2 2" xfId="49101" xr:uid="{00000000-0005-0000-0000-0000DCBF0000}"/>
    <cellStyle name="Porcentaje 4 28 2 2 2" xfId="49102" xr:uid="{00000000-0005-0000-0000-0000DDBF0000}"/>
    <cellStyle name="Porcentaje 4 28 2 3" xfId="49103" xr:uid="{00000000-0005-0000-0000-0000DEBF0000}"/>
    <cellStyle name="Porcentaje 4 28 2 4" xfId="49104" xr:uid="{00000000-0005-0000-0000-0000DFBF0000}"/>
    <cellStyle name="Porcentaje 4 28 2 5" xfId="49105" xr:uid="{00000000-0005-0000-0000-0000E0BF0000}"/>
    <cellStyle name="Porcentaje 4 28 2 6" xfId="49106" xr:uid="{00000000-0005-0000-0000-0000E1BF0000}"/>
    <cellStyle name="Porcentaje 4 28 3" xfId="49107" xr:uid="{00000000-0005-0000-0000-0000E2BF0000}"/>
    <cellStyle name="Porcentaje 4 28 3 2" xfId="49108" xr:uid="{00000000-0005-0000-0000-0000E3BF0000}"/>
    <cellStyle name="Porcentaje 4 28 4" xfId="49109" xr:uid="{00000000-0005-0000-0000-0000E4BF0000}"/>
    <cellStyle name="Porcentaje 4 28 4 2" xfId="49110" xr:uid="{00000000-0005-0000-0000-0000E5BF0000}"/>
    <cellStyle name="Porcentaje 4 28 5" xfId="49111" xr:uid="{00000000-0005-0000-0000-0000E6BF0000}"/>
    <cellStyle name="Porcentaje 4 29" xfId="49112" xr:uid="{00000000-0005-0000-0000-0000E7BF0000}"/>
    <cellStyle name="Porcentaje 4 29 2" xfId="49113" xr:uid="{00000000-0005-0000-0000-0000E8BF0000}"/>
    <cellStyle name="Porcentaje 4 29 2 2" xfId="49114" xr:uid="{00000000-0005-0000-0000-0000E9BF0000}"/>
    <cellStyle name="Porcentaje 4 29 2 2 2" xfId="49115" xr:uid="{00000000-0005-0000-0000-0000EABF0000}"/>
    <cellStyle name="Porcentaje 4 29 2 3" xfId="49116" xr:uid="{00000000-0005-0000-0000-0000EBBF0000}"/>
    <cellStyle name="Porcentaje 4 29 2 4" xfId="49117" xr:uid="{00000000-0005-0000-0000-0000ECBF0000}"/>
    <cellStyle name="Porcentaje 4 29 2 5" xfId="49118" xr:uid="{00000000-0005-0000-0000-0000EDBF0000}"/>
    <cellStyle name="Porcentaje 4 29 2 6" xfId="49119" xr:uid="{00000000-0005-0000-0000-0000EEBF0000}"/>
    <cellStyle name="Porcentaje 4 29 3" xfId="49120" xr:uid="{00000000-0005-0000-0000-0000EFBF0000}"/>
    <cellStyle name="Porcentaje 4 29 3 2" xfId="49121" xr:uid="{00000000-0005-0000-0000-0000F0BF0000}"/>
    <cellStyle name="Porcentaje 4 29 4" xfId="49122" xr:uid="{00000000-0005-0000-0000-0000F1BF0000}"/>
    <cellStyle name="Porcentaje 4 29 4 2" xfId="49123" xr:uid="{00000000-0005-0000-0000-0000F2BF0000}"/>
    <cellStyle name="Porcentaje 4 29 5" xfId="49124" xr:uid="{00000000-0005-0000-0000-0000F3BF0000}"/>
    <cellStyle name="Porcentaje 4 3" xfId="49125" xr:uid="{00000000-0005-0000-0000-0000F4BF0000}"/>
    <cellStyle name="Porcentaje 4 3 2" xfId="49126" xr:uid="{00000000-0005-0000-0000-0000F5BF0000}"/>
    <cellStyle name="Porcentaje 4 3 2 2" xfId="49127" xr:uid="{00000000-0005-0000-0000-0000F6BF0000}"/>
    <cellStyle name="Porcentaje 4 3 2 2 2" xfId="49128" xr:uid="{00000000-0005-0000-0000-0000F7BF0000}"/>
    <cellStyle name="Porcentaje 4 3 2 2 3" xfId="49129" xr:uid="{00000000-0005-0000-0000-0000F8BF0000}"/>
    <cellStyle name="Porcentaje 4 3 2 2 4" xfId="49130" xr:uid="{00000000-0005-0000-0000-0000F9BF0000}"/>
    <cellStyle name="Porcentaje 4 3 2 3" xfId="49131" xr:uid="{00000000-0005-0000-0000-0000FABF0000}"/>
    <cellStyle name="Porcentaje 4 3 3" xfId="49132" xr:uid="{00000000-0005-0000-0000-0000FBBF0000}"/>
    <cellStyle name="Porcentaje 4 3 3 2" xfId="49133" xr:uid="{00000000-0005-0000-0000-0000FCBF0000}"/>
    <cellStyle name="Porcentaje 4 3 3 2 2" xfId="49134" xr:uid="{00000000-0005-0000-0000-0000FDBF0000}"/>
    <cellStyle name="Porcentaje 4 3 3 3" xfId="49135" xr:uid="{00000000-0005-0000-0000-0000FEBF0000}"/>
    <cellStyle name="Porcentaje 4 3 3 4" xfId="49136" xr:uid="{00000000-0005-0000-0000-0000FFBF0000}"/>
    <cellStyle name="Porcentaje 4 3 4" xfId="49137" xr:uid="{00000000-0005-0000-0000-000000C00000}"/>
    <cellStyle name="Porcentaje 4 3 4 2" xfId="49138" xr:uid="{00000000-0005-0000-0000-000001C00000}"/>
    <cellStyle name="Porcentaje 4 3 4 3" xfId="49139" xr:uid="{00000000-0005-0000-0000-000002C00000}"/>
    <cellStyle name="Porcentaje 4 3 5" xfId="49140" xr:uid="{00000000-0005-0000-0000-000003C00000}"/>
    <cellStyle name="Porcentaje 4 30" xfId="49141" xr:uid="{00000000-0005-0000-0000-000004C00000}"/>
    <cellStyle name="Porcentaje 4 30 2" xfId="49142" xr:uid="{00000000-0005-0000-0000-000005C00000}"/>
    <cellStyle name="Porcentaje 4 30 2 2" xfId="49143" xr:uid="{00000000-0005-0000-0000-000006C00000}"/>
    <cellStyle name="Porcentaje 4 30 2 2 2" xfId="49144" xr:uid="{00000000-0005-0000-0000-000007C00000}"/>
    <cellStyle name="Porcentaje 4 30 2 3" xfId="49145" xr:uid="{00000000-0005-0000-0000-000008C00000}"/>
    <cellStyle name="Porcentaje 4 30 2 4" xfId="49146" xr:uid="{00000000-0005-0000-0000-000009C00000}"/>
    <cellStyle name="Porcentaje 4 30 2 5" xfId="49147" xr:uid="{00000000-0005-0000-0000-00000AC00000}"/>
    <cellStyle name="Porcentaje 4 30 2 6" xfId="49148" xr:uid="{00000000-0005-0000-0000-00000BC00000}"/>
    <cellStyle name="Porcentaje 4 30 3" xfId="49149" xr:uid="{00000000-0005-0000-0000-00000CC00000}"/>
    <cellStyle name="Porcentaje 4 30 3 2" xfId="49150" xr:uid="{00000000-0005-0000-0000-00000DC00000}"/>
    <cellStyle name="Porcentaje 4 30 4" xfId="49151" xr:uid="{00000000-0005-0000-0000-00000EC00000}"/>
    <cellStyle name="Porcentaje 4 30 4 2" xfId="49152" xr:uid="{00000000-0005-0000-0000-00000FC00000}"/>
    <cellStyle name="Porcentaje 4 30 5" xfId="49153" xr:uid="{00000000-0005-0000-0000-000010C00000}"/>
    <cellStyle name="Porcentaje 4 31" xfId="49154" xr:uid="{00000000-0005-0000-0000-000011C00000}"/>
    <cellStyle name="Porcentaje 4 31 2" xfId="49155" xr:uid="{00000000-0005-0000-0000-000012C00000}"/>
    <cellStyle name="Porcentaje 4 31 2 2" xfId="49156" xr:uid="{00000000-0005-0000-0000-000013C00000}"/>
    <cellStyle name="Porcentaje 4 31 2 2 2" xfId="49157" xr:uid="{00000000-0005-0000-0000-000014C00000}"/>
    <cellStyle name="Porcentaje 4 31 2 3" xfId="49158" xr:uid="{00000000-0005-0000-0000-000015C00000}"/>
    <cellStyle name="Porcentaje 4 31 2 4" xfId="49159" xr:uid="{00000000-0005-0000-0000-000016C00000}"/>
    <cellStyle name="Porcentaje 4 31 2 5" xfId="49160" xr:uid="{00000000-0005-0000-0000-000017C00000}"/>
    <cellStyle name="Porcentaje 4 31 2 6" xfId="49161" xr:uid="{00000000-0005-0000-0000-000018C00000}"/>
    <cellStyle name="Porcentaje 4 31 3" xfId="49162" xr:uid="{00000000-0005-0000-0000-000019C00000}"/>
    <cellStyle name="Porcentaje 4 31 3 2" xfId="49163" xr:uid="{00000000-0005-0000-0000-00001AC00000}"/>
    <cellStyle name="Porcentaje 4 31 4" xfId="49164" xr:uid="{00000000-0005-0000-0000-00001BC00000}"/>
    <cellStyle name="Porcentaje 4 31 4 2" xfId="49165" xr:uid="{00000000-0005-0000-0000-00001CC00000}"/>
    <cellStyle name="Porcentaje 4 31 5" xfId="49166" xr:uid="{00000000-0005-0000-0000-00001DC00000}"/>
    <cellStyle name="Porcentaje 4 32" xfId="49167" xr:uid="{00000000-0005-0000-0000-00001EC00000}"/>
    <cellStyle name="Porcentaje 4 32 2" xfId="49168" xr:uid="{00000000-0005-0000-0000-00001FC00000}"/>
    <cellStyle name="Porcentaje 4 32 2 2" xfId="49169" xr:uid="{00000000-0005-0000-0000-000020C00000}"/>
    <cellStyle name="Porcentaje 4 32 2 2 2" xfId="49170" xr:uid="{00000000-0005-0000-0000-000021C00000}"/>
    <cellStyle name="Porcentaje 4 32 2 3" xfId="49171" xr:uid="{00000000-0005-0000-0000-000022C00000}"/>
    <cellStyle name="Porcentaje 4 32 2 4" xfId="49172" xr:uid="{00000000-0005-0000-0000-000023C00000}"/>
    <cellStyle name="Porcentaje 4 32 2 5" xfId="49173" xr:uid="{00000000-0005-0000-0000-000024C00000}"/>
    <cellStyle name="Porcentaje 4 32 2 6" xfId="49174" xr:uid="{00000000-0005-0000-0000-000025C00000}"/>
    <cellStyle name="Porcentaje 4 32 3" xfId="49175" xr:uid="{00000000-0005-0000-0000-000026C00000}"/>
    <cellStyle name="Porcentaje 4 32 3 2" xfId="49176" xr:uid="{00000000-0005-0000-0000-000027C00000}"/>
    <cellStyle name="Porcentaje 4 32 4" xfId="49177" xr:uid="{00000000-0005-0000-0000-000028C00000}"/>
    <cellStyle name="Porcentaje 4 32 4 2" xfId="49178" xr:uid="{00000000-0005-0000-0000-000029C00000}"/>
    <cellStyle name="Porcentaje 4 32 5" xfId="49179" xr:uid="{00000000-0005-0000-0000-00002AC00000}"/>
    <cellStyle name="Porcentaje 4 33" xfId="49180" xr:uid="{00000000-0005-0000-0000-00002BC00000}"/>
    <cellStyle name="Porcentaje 4 33 2" xfId="49181" xr:uid="{00000000-0005-0000-0000-00002CC00000}"/>
    <cellStyle name="Porcentaje 4 33 2 2" xfId="49182" xr:uid="{00000000-0005-0000-0000-00002DC00000}"/>
    <cellStyle name="Porcentaje 4 33 2 2 2" xfId="49183" xr:uid="{00000000-0005-0000-0000-00002EC00000}"/>
    <cellStyle name="Porcentaje 4 33 2 3" xfId="49184" xr:uid="{00000000-0005-0000-0000-00002FC00000}"/>
    <cellStyle name="Porcentaje 4 33 2 4" xfId="49185" xr:uid="{00000000-0005-0000-0000-000030C00000}"/>
    <cellStyle name="Porcentaje 4 33 2 5" xfId="49186" xr:uid="{00000000-0005-0000-0000-000031C00000}"/>
    <cellStyle name="Porcentaje 4 33 2 6" xfId="49187" xr:uid="{00000000-0005-0000-0000-000032C00000}"/>
    <cellStyle name="Porcentaje 4 33 3" xfId="49188" xr:uid="{00000000-0005-0000-0000-000033C00000}"/>
    <cellStyle name="Porcentaje 4 33 3 2" xfId="49189" xr:uid="{00000000-0005-0000-0000-000034C00000}"/>
    <cellStyle name="Porcentaje 4 33 4" xfId="49190" xr:uid="{00000000-0005-0000-0000-000035C00000}"/>
    <cellStyle name="Porcentaje 4 33 4 2" xfId="49191" xr:uid="{00000000-0005-0000-0000-000036C00000}"/>
    <cellStyle name="Porcentaje 4 33 5" xfId="49192" xr:uid="{00000000-0005-0000-0000-000037C00000}"/>
    <cellStyle name="Porcentaje 4 34" xfId="49193" xr:uid="{00000000-0005-0000-0000-000038C00000}"/>
    <cellStyle name="Porcentaje 4 34 2" xfId="49194" xr:uid="{00000000-0005-0000-0000-000039C00000}"/>
    <cellStyle name="Porcentaje 4 34 2 2" xfId="49195" xr:uid="{00000000-0005-0000-0000-00003AC00000}"/>
    <cellStyle name="Porcentaje 4 34 2 2 2" xfId="49196" xr:uid="{00000000-0005-0000-0000-00003BC00000}"/>
    <cellStyle name="Porcentaje 4 34 2 3" xfId="49197" xr:uid="{00000000-0005-0000-0000-00003CC00000}"/>
    <cellStyle name="Porcentaje 4 34 2 4" xfId="49198" xr:uid="{00000000-0005-0000-0000-00003DC00000}"/>
    <cellStyle name="Porcentaje 4 34 2 5" xfId="49199" xr:uid="{00000000-0005-0000-0000-00003EC00000}"/>
    <cellStyle name="Porcentaje 4 34 2 6" xfId="49200" xr:uid="{00000000-0005-0000-0000-00003FC00000}"/>
    <cellStyle name="Porcentaje 4 34 3" xfId="49201" xr:uid="{00000000-0005-0000-0000-000040C00000}"/>
    <cellStyle name="Porcentaje 4 34 3 2" xfId="49202" xr:uid="{00000000-0005-0000-0000-000041C00000}"/>
    <cellStyle name="Porcentaje 4 34 4" xfId="49203" xr:uid="{00000000-0005-0000-0000-000042C00000}"/>
    <cellStyle name="Porcentaje 4 34 4 2" xfId="49204" xr:uid="{00000000-0005-0000-0000-000043C00000}"/>
    <cellStyle name="Porcentaje 4 34 5" xfId="49205" xr:uid="{00000000-0005-0000-0000-000044C00000}"/>
    <cellStyle name="Porcentaje 4 35" xfId="49206" xr:uid="{00000000-0005-0000-0000-000045C00000}"/>
    <cellStyle name="Porcentaje 4 35 2" xfId="49207" xr:uid="{00000000-0005-0000-0000-000046C00000}"/>
    <cellStyle name="Porcentaje 4 35 2 2" xfId="49208" xr:uid="{00000000-0005-0000-0000-000047C00000}"/>
    <cellStyle name="Porcentaje 4 35 2 2 2" xfId="49209" xr:uid="{00000000-0005-0000-0000-000048C00000}"/>
    <cellStyle name="Porcentaje 4 35 2 3" xfId="49210" xr:uid="{00000000-0005-0000-0000-000049C00000}"/>
    <cellStyle name="Porcentaje 4 35 2 4" xfId="49211" xr:uid="{00000000-0005-0000-0000-00004AC00000}"/>
    <cellStyle name="Porcentaje 4 35 2 5" xfId="49212" xr:uid="{00000000-0005-0000-0000-00004BC00000}"/>
    <cellStyle name="Porcentaje 4 35 2 6" xfId="49213" xr:uid="{00000000-0005-0000-0000-00004CC00000}"/>
    <cellStyle name="Porcentaje 4 35 3" xfId="49214" xr:uid="{00000000-0005-0000-0000-00004DC00000}"/>
    <cellStyle name="Porcentaje 4 35 3 2" xfId="49215" xr:uid="{00000000-0005-0000-0000-00004EC00000}"/>
    <cellStyle name="Porcentaje 4 35 4" xfId="49216" xr:uid="{00000000-0005-0000-0000-00004FC00000}"/>
    <cellStyle name="Porcentaje 4 35 4 2" xfId="49217" xr:uid="{00000000-0005-0000-0000-000050C00000}"/>
    <cellStyle name="Porcentaje 4 35 5" xfId="49218" xr:uid="{00000000-0005-0000-0000-000051C00000}"/>
    <cellStyle name="Porcentaje 4 36" xfId="49219" xr:uid="{00000000-0005-0000-0000-000052C00000}"/>
    <cellStyle name="Porcentaje 4 36 2" xfId="49220" xr:uid="{00000000-0005-0000-0000-000053C00000}"/>
    <cellStyle name="Porcentaje 4 36 2 2" xfId="49221" xr:uid="{00000000-0005-0000-0000-000054C00000}"/>
    <cellStyle name="Porcentaje 4 36 2 2 2" xfId="49222" xr:uid="{00000000-0005-0000-0000-000055C00000}"/>
    <cellStyle name="Porcentaje 4 36 2 3" xfId="49223" xr:uid="{00000000-0005-0000-0000-000056C00000}"/>
    <cellStyle name="Porcentaje 4 36 2 4" xfId="49224" xr:uid="{00000000-0005-0000-0000-000057C00000}"/>
    <cellStyle name="Porcentaje 4 36 2 5" xfId="49225" xr:uid="{00000000-0005-0000-0000-000058C00000}"/>
    <cellStyle name="Porcentaje 4 36 2 6" xfId="49226" xr:uid="{00000000-0005-0000-0000-000059C00000}"/>
    <cellStyle name="Porcentaje 4 36 3" xfId="49227" xr:uid="{00000000-0005-0000-0000-00005AC00000}"/>
    <cellStyle name="Porcentaje 4 36 3 2" xfId="49228" xr:uid="{00000000-0005-0000-0000-00005BC00000}"/>
    <cellStyle name="Porcentaje 4 36 4" xfId="49229" xr:uid="{00000000-0005-0000-0000-00005CC00000}"/>
    <cellStyle name="Porcentaje 4 36 4 2" xfId="49230" xr:uid="{00000000-0005-0000-0000-00005DC00000}"/>
    <cellStyle name="Porcentaje 4 36 5" xfId="49231" xr:uid="{00000000-0005-0000-0000-00005EC00000}"/>
    <cellStyle name="Porcentaje 4 37" xfId="49232" xr:uid="{00000000-0005-0000-0000-00005FC00000}"/>
    <cellStyle name="Porcentaje 4 37 2" xfId="49233" xr:uid="{00000000-0005-0000-0000-000060C00000}"/>
    <cellStyle name="Porcentaje 4 37 2 2" xfId="49234" xr:uid="{00000000-0005-0000-0000-000061C00000}"/>
    <cellStyle name="Porcentaje 4 37 2 2 2" xfId="49235" xr:uid="{00000000-0005-0000-0000-000062C00000}"/>
    <cellStyle name="Porcentaje 4 37 2 3" xfId="49236" xr:uid="{00000000-0005-0000-0000-000063C00000}"/>
    <cellStyle name="Porcentaje 4 37 2 4" xfId="49237" xr:uid="{00000000-0005-0000-0000-000064C00000}"/>
    <cellStyle name="Porcentaje 4 37 2 5" xfId="49238" xr:uid="{00000000-0005-0000-0000-000065C00000}"/>
    <cellStyle name="Porcentaje 4 37 2 6" xfId="49239" xr:uid="{00000000-0005-0000-0000-000066C00000}"/>
    <cellStyle name="Porcentaje 4 37 3" xfId="49240" xr:uid="{00000000-0005-0000-0000-000067C00000}"/>
    <cellStyle name="Porcentaje 4 37 3 2" xfId="49241" xr:uid="{00000000-0005-0000-0000-000068C00000}"/>
    <cellStyle name="Porcentaje 4 37 4" xfId="49242" xr:uid="{00000000-0005-0000-0000-000069C00000}"/>
    <cellStyle name="Porcentaje 4 37 4 2" xfId="49243" xr:uid="{00000000-0005-0000-0000-00006AC00000}"/>
    <cellStyle name="Porcentaje 4 37 5" xfId="49244" xr:uid="{00000000-0005-0000-0000-00006BC00000}"/>
    <cellStyle name="Porcentaje 4 38" xfId="49245" xr:uid="{00000000-0005-0000-0000-00006CC00000}"/>
    <cellStyle name="Porcentaje 4 38 2" xfId="49246" xr:uid="{00000000-0005-0000-0000-00006DC00000}"/>
    <cellStyle name="Porcentaje 4 38 2 2" xfId="49247" xr:uid="{00000000-0005-0000-0000-00006EC00000}"/>
    <cellStyle name="Porcentaje 4 38 2 2 2" xfId="49248" xr:uid="{00000000-0005-0000-0000-00006FC00000}"/>
    <cellStyle name="Porcentaje 4 38 2 3" xfId="49249" xr:uid="{00000000-0005-0000-0000-000070C00000}"/>
    <cellStyle name="Porcentaje 4 38 2 4" xfId="49250" xr:uid="{00000000-0005-0000-0000-000071C00000}"/>
    <cellStyle name="Porcentaje 4 38 2 5" xfId="49251" xr:uid="{00000000-0005-0000-0000-000072C00000}"/>
    <cellStyle name="Porcentaje 4 38 2 6" xfId="49252" xr:uid="{00000000-0005-0000-0000-000073C00000}"/>
    <cellStyle name="Porcentaje 4 38 3" xfId="49253" xr:uid="{00000000-0005-0000-0000-000074C00000}"/>
    <cellStyle name="Porcentaje 4 38 3 2" xfId="49254" xr:uid="{00000000-0005-0000-0000-000075C00000}"/>
    <cellStyle name="Porcentaje 4 38 4" xfId="49255" xr:uid="{00000000-0005-0000-0000-000076C00000}"/>
    <cellStyle name="Porcentaje 4 38 4 2" xfId="49256" xr:uid="{00000000-0005-0000-0000-000077C00000}"/>
    <cellStyle name="Porcentaje 4 38 5" xfId="49257" xr:uid="{00000000-0005-0000-0000-000078C00000}"/>
    <cellStyle name="Porcentaje 4 39" xfId="49258" xr:uid="{00000000-0005-0000-0000-000079C00000}"/>
    <cellStyle name="Porcentaje 4 39 2" xfId="49259" xr:uid="{00000000-0005-0000-0000-00007AC00000}"/>
    <cellStyle name="Porcentaje 4 39 2 2" xfId="49260" xr:uid="{00000000-0005-0000-0000-00007BC00000}"/>
    <cellStyle name="Porcentaje 4 39 2 2 2" xfId="49261" xr:uid="{00000000-0005-0000-0000-00007CC00000}"/>
    <cellStyle name="Porcentaje 4 39 2 3" xfId="49262" xr:uid="{00000000-0005-0000-0000-00007DC00000}"/>
    <cellStyle name="Porcentaje 4 39 2 4" xfId="49263" xr:uid="{00000000-0005-0000-0000-00007EC00000}"/>
    <cellStyle name="Porcentaje 4 39 2 5" xfId="49264" xr:uid="{00000000-0005-0000-0000-00007FC00000}"/>
    <cellStyle name="Porcentaje 4 39 2 6" xfId="49265" xr:uid="{00000000-0005-0000-0000-000080C00000}"/>
    <cellStyle name="Porcentaje 4 39 3" xfId="49266" xr:uid="{00000000-0005-0000-0000-000081C00000}"/>
    <cellStyle name="Porcentaje 4 39 3 2" xfId="49267" xr:uid="{00000000-0005-0000-0000-000082C00000}"/>
    <cellStyle name="Porcentaje 4 39 4" xfId="49268" xr:uid="{00000000-0005-0000-0000-000083C00000}"/>
    <cellStyle name="Porcentaje 4 39 4 2" xfId="49269" xr:uid="{00000000-0005-0000-0000-000084C00000}"/>
    <cellStyle name="Porcentaje 4 39 5" xfId="49270" xr:uid="{00000000-0005-0000-0000-000085C00000}"/>
    <cellStyle name="Porcentaje 4 4" xfId="49271" xr:uid="{00000000-0005-0000-0000-000086C00000}"/>
    <cellStyle name="Porcentaje 4 4 2" xfId="49272" xr:uid="{00000000-0005-0000-0000-000087C00000}"/>
    <cellStyle name="Porcentaje 4 4 2 2" xfId="49273" xr:uid="{00000000-0005-0000-0000-000088C00000}"/>
    <cellStyle name="Porcentaje 4 4 2 2 2" xfId="49274" xr:uid="{00000000-0005-0000-0000-000089C00000}"/>
    <cellStyle name="Porcentaje 4 4 2 2 3" xfId="49275" xr:uid="{00000000-0005-0000-0000-00008AC00000}"/>
    <cellStyle name="Porcentaje 4 4 2 2 4" xfId="49276" xr:uid="{00000000-0005-0000-0000-00008BC00000}"/>
    <cellStyle name="Porcentaje 4 4 2 3" xfId="49277" xr:uid="{00000000-0005-0000-0000-00008CC00000}"/>
    <cellStyle name="Porcentaje 4 4 3" xfId="49278" xr:uid="{00000000-0005-0000-0000-00008DC00000}"/>
    <cellStyle name="Porcentaje 4 4 3 2" xfId="49279" xr:uid="{00000000-0005-0000-0000-00008EC00000}"/>
    <cellStyle name="Porcentaje 4 4 3 2 2" xfId="49280" xr:uid="{00000000-0005-0000-0000-00008FC00000}"/>
    <cellStyle name="Porcentaje 4 4 3 3" xfId="49281" xr:uid="{00000000-0005-0000-0000-000090C00000}"/>
    <cellStyle name="Porcentaje 4 4 3 4" xfId="49282" xr:uid="{00000000-0005-0000-0000-000091C00000}"/>
    <cellStyle name="Porcentaje 4 4 4" xfId="49283" xr:uid="{00000000-0005-0000-0000-000092C00000}"/>
    <cellStyle name="Porcentaje 4 4 4 2" xfId="49284" xr:uid="{00000000-0005-0000-0000-000093C00000}"/>
    <cellStyle name="Porcentaje 4 4 4 3" xfId="49285" xr:uid="{00000000-0005-0000-0000-000094C00000}"/>
    <cellStyle name="Porcentaje 4 4 5" xfId="49286" xr:uid="{00000000-0005-0000-0000-000095C00000}"/>
    <cellStyle name="Porcentaje 4 40" xfId="49287" xr:uid="{00000000-0005-0000-0000-000096C00000}"/>
    <cellStyle name="Porcentaje 4 40 2" xfId="49288" xr:uid="{00000000-0005-0000-0000-000097C00000}"/>
    <cellStyle name="Porcentaje 4 40 2 2" xfId="49289" xr:uid="{00000000-0005-0000-0000-000098C00000}"/>
    <cellStyle name="Porcentaje 4 40 2 2 2" xfId="49290" xr:uid="{00000000-0005-0000-0000-000099C00000}"/>
    <cellStyle name="Porcentaje 4 40 2 3" xfId="49291" xr:uid="{00000000-0005-0000-0000-00009AC00000}"/>
    <cellStyle name="Porcentaje 4 40 2 4" xfId="49292" xr:uid="{00000000-0005-0000-0000-00009BC00000}"/>
    <cellStyle name="Porcentaje 4 40 2 5" xfId="49293" xr:uid="{00000000-0005-0000-0000-00009CC00000}"/>
    <cellStyle name="Porcentaje 4 40 2 6" xfId="49294" xr:uid="{00000000-0005-0000-0000-00009DC00000}"/>
    <cellStyle name="Porcentaje 4 40 3" xfId="49295" xr:uid="{00000000-0005-0000-0000-00009EC00000}"/>
    <cellStyle name="Porcentaje 4 40 3 2" xfId="49296" xr:uid="{00000000-0005-0000-0000-00009FC00000}"/>
    <cellStyle name="Porcentaje 4 40 4" xfId="49297" xr:uid="{00000000-0005-0000-0000-0000A0C00000}"/>
    <cellStyle name="Porcentaje 4 40 4 2" xfId="49298" xr:uid="{00000000-0005-0000-0000-0000A1C00000}"/>
    <cellStyle name="Porcentaje 4 40 5" xfId="49299" xr:uid="{00000000-0005-0000-0000-0000A2C00000}"/>
    <cellStyle name="Porcentaje 4 41" xfId="49300" xr:uid="{00000000-0005-0000-0000-0000A3C00000}"/>
    <cellStyle name="Porcentaje 4 41 2" xfId="49301" xr:uid="{00000000-0005-0000-0000-0000A4C00000}"/>
    <cellStyle name="Porcentaje 4 41 2 2" xfId="49302" xr:uid="{00000000-0005-0000-0000-0000A5C00000}"/>
    <cellStyle name="Porcentaje 4 41 2 2 2" xfId="49303" xr:uid="{00000000-0005-0000-0000-0000A6C00000}"/>
    <cellStyle name="Porcentaje 4 41 2 3" xfId="49304" xr:uid="{00000000-0005-0000-0000-0000A7C00000}"/>
    <cellStyle name="Porcentaje 4 41 2 4" xfId="49305" xr:uid="{00000000-0005-0000-0000-0000A8C00000}"/>
    <cellStyle name="Porcentaje 4 41 2 5" xfId="49306" xr:uid="{00000000-0005-0000-0000-0000A9C00000}"/>
    <cellStyle name="Porcentaje 4 41 2 6" xfId="49307" xr:uid="{00000000-0005-0000-0000-0000AAC00000}"/>
    <cellStyle name="Porcentaje 4 41 3" xfId="49308" xr:uid="{00000000-0005-0000-0000-0000ABC00000}"/>
    <cellStyle name="Porcentaje 4 41 3 2" xfId="49309" xr:uid="{00000000-0005-0000-0000-0000ACC00000}"/>
    <cellStyle name="Porcentaje 4 41 4" xfId="49310" xr:uid="{00000000-0005-0000-0000-0000ADC00000}"/>
    <cellStyle name="Porcentaje 4 41 4 2" xfId="49311" xr:uid="{00000000-0005-0000-0000-0000AEC00000}"/>
    <cellStyle name="Porcentaje 4 41 5" xfId="49312" xr:uid="{00000000-0005-0000-0000-0000AFC00000}"/>
    <cellStyle name="Porcentaje 4 42" xfId="49313" xr:uid="{00000000-0005-0000-0000-0000B0C00000}"/>
    <cellStyle name="Porcentaje 4 42 2" xfId="49314" xr:uid="{00000000-0005-0000-0000-0000B1C00000}"/>
    <cellStyle name="Porcentaje 4 42 2 2" xfId="49315" xr:uid="{00000000-0005-0000-0000-0000B2C00000}"/>
    <cellStyle name="Porcentaje 4 42 2 2 2" xfId="49316" xr:uid="{00000000-0005-0000-0000-0000B3C00000}"/>
    <cellStyle name="Porcentaje 4 42 2 3" xfId="49317" xr:uid="{00000000-0005-0000-0000-0000B4C00000}"/>
    <cellStyle name="Porcentaje 4 42 2 4" xfId="49318" xr:uid="{00000000-0005-0000-0000-0000B5C00000}"/>
    <cellStyle name="Porcentaje 4 42 2 5" xfId="49319" xr:uid="{00000000-0005-0000-0000-0000B6C00000}"/>
    <cellStyle name="Porcentaje 4 42 2 6" xfId="49320" xr:uid="{00000000-0005-0000-0000-0000B7C00000}"/>
    <cellStyle name="Porcentaje 4 42 3" xfId="49321" xr:uid="{00000000-0005-0000-0000-0000B8C00000}"/>
    <cellStyle name="Porcentaje 4 42 3 2" xfId="49322" xr:uid="{00000000-0005-0000-0000-0000B9C00000}"/>
    <cellStyle name="Porcentaje 4 42 4" xfId="49323" xr:uid="{00000000-0005-0000-0000-0000BAC00000}"/>
    <cellStyle name="Porcentaje 4 42 4 2" xfId="49324" xr:uid="{00000000-0005-0000-0000-0000BBC00000}"/>
    <cellStyle name="Porcentaje 4 42 5" xfId="49325" xr:uid="{00000000-0005-0000-0000-0000BCC00000}"/>
    <cellStyle name="Porcentaje 4 43" xfId="49326" xr:uid="{00000000-0005-0000-0000-0000BDC00000}"/>
    <cellStyle name="Porcentaje 4 43 2" xfId="49327" xr:uid="{00000000-0005-0000-0000-0000BEC00000}"/>
    <cellStyle name="Porcentaje 4 43 2 2" xfId="49328" xr:uid="{00000000-0005-0000-0000-0000BFC00000}"/>
    <cellStyle name="Porcentaje 4 43 2 2 2" xfId="49329" xr:uid="{00000000-0005-0000-0000-0000C0C00000}"/>
    <cellStyle name="Porcentaje 4 43 2 3" xfId="49330" xr:uid="{00000000-0005-0000-0000-0000C1C00000}"/>
    <cellStyle name="Porcentaje 4 43 2 4" xfId="49331" xr:uid="{00000000-0005-0000-0000-0000C2C00000}"/>
    <cellStyle name="Porcentaje 4 43 2 5" xfId="49332" xr:uid="{00000000-0005-0000-0000-0000C3C00000}"/>
    <cellStyle name="Porcentaje 4 43 2 6" xfId="49333" xr:uid="{00000000-0005-0000-0000-0000C4C00000}"/>
    <cellStyle name="Porcentaje 4 43 3" xfId="49334" xr:uid="{00000000-0005-0000-0000-0000C5C00000}"/>
    <cellStyle name="Porcentaje 4 43 3 2" xfId="49335" xr:uid="{00000000-0005-0000-0000-0000C6C00000}"/>
    <cellStyle name="Porcentaje 4 43 4" xfId="49336" xr:uid="{00000000-0005-0000-0000-0000C7C00000}"/>
    <cellStyle name="Porcentaje 4 43 4 2" xfId="49337" xr:uid="{00000000-0005-0000-0000-0000C8C00000}"/>
    <cellStyle name="Porcentaje 4 43 5" xfId="49338" xr:uid="{00000000-0005-0000-0000-0000C9C00000}"/>
    <cellStyle name="Porcentaje 4 44" xfId="49339" xr:uid="{00000000-0005-0000-0000-0000CAC00000}"/>
    <cellStyle name="Porcentaje 4 44 2" xfId="49340" xr:uid="{00000000-0005-0000-0000-0000CBC00000}"/>
    <cellStyle name="Porcentaje 4 44 2 2" xfId="49341" xr:uid="{00000000-0005-0000-0000-0000CCC00000}"/>
    <cellStyle name="Porcentaje 4 44 2 2 2" xfId="49342" xr:uid="{00000000-0005-0000-0000-0000CDC00000}"/>
    <cellStyle name="Porcentaje 4 44 2 3" xfId="49343" xr:uid="{00000000-0005-0000-0000-0000CEC00000}"/>
    <cellStyle name="Porcentaje 4 44 2 4" xfId="49344" xr:uid="{00000000-0005-0000-0000-0000CFC00000}"/>
    <cellStyle name="Porcentaje 4 44 2 5" xfId="49345" xr:uid="{00000000-0005-0000-0000-0000D0C00000}"/>
    <cellStyle name="Porcentaje 4 44 2 6" xfId="49346" xr:uid="{00000000-0005-0000-0000-0000D1C00000}"/>
    <cellStyle name="Porcentaje 4 44 3" xfId="49347" xr:uid="{00000000-0005-0000-0000-0000D2C00000}"/>
    <cellStyle name="Porcentaje 4 44 3 2" xfId="49348" xr:uid="{00000000-0005-0000-0000-0000D3C00000}"/>
    <cellStyle name="Porcentaje 4 44 4" xfId="49349" xr:uid="{00000000-0005-0000-0000-0000D4C00000}"/>
    <cellStyle name="Porcentaje 4 44 4 2" xfId="49350" xr:uid="{00000000-0005-0000-0000-0000D5C00000}"/>
    <cellStyle name="Porcentaje 4 44 5" xfId="49351" xr:uid="{00000000-0005-0000-0000-0000D6C00000}"/>
    <cellStyle name="Porcentaje 4 45" xfId="49352" xr:uid="{00000000-0005-0000-0000-0000D7C00000}"/>
    <cellStyle name="Porcentaje 4 45 2" xfId="49353" xr:uid="{00000000-0005-0000-0000-0000D8C00000}"/>
    <cellStyle name="Porcentaje 4 45 2 2" xfId="49354" xr:uid="{00000000-0005-0000-0000-0000D9C00000}"/>
    <cellStyle name="Porcentaje 4 45 2 2 2" xfId="49355" xr:uid="{00000000-0005-0000-0000-0000DAC00000}"/>
    <cellStyle name="Porcentaje 4 45 2 3" xfId="49356" xr:uid="{00000000-0005-0000-0000-0000DBC00000}"/>
    <cellStyle name="Porcentaje 4 45 2 4" xfId="49357" xr:uid="{00000000-0005-0000-0000-0000DCC00000}"/>
    <cellStyle name="Porcentaje 4 45 2 5" xfId="49358" xr:uid="{00000000-0005-0000-0000-0000DDC00000}"/>
    <cellStyle name="Porcentaje 4 45 2 6" xfId="49359" xr:uid="{00000000-0005-0000-0000-0000DEC00000}"/>
    <cellStyle name="Porcentaje 4 45 3" xfId="49360" xr:uid="{00000000-0005-0000-0000-0000DFC00000}"/>
    <cellStyle name="Porcentaje 4 45 3 2" xfId="49361" xr:uid="{00000000-0005-0000-0000-0000E0C00000}"/>
    <cellStyle name="Porcentaje 4 45 4" xfId="49362" xr:uid="{00000000-0005-0000-0000-0000E1C00000}"/>
    <cellStyle name="Porcentaje 4 45 4 2" xfId="49363" xr:uid="{00000000-0005-0000-0000-0000E2C00000}"/>
    <cellStyle name="Porcentaje 4 45 5" xfId="49364" xr:uid="{00000000-0005-0000-0000-0000E3C00000}"/>
    <cellStyle name="Porcentaje 4 46" xfId="49365" xr:uid="{00000000-0005-0000-0000-0000E4C00000}"/>
    <cellStyle name="Porcentaje 4 46 2" xfId="49366" xr:uid="{00000000-0005-0000-0000-0000E5C00000}"/>
    <cellStyle name="Porcentaje 4 46 2 2" xfId="49367" xr:uid="{00000000-0005-0000-0000-0000E6C00000}"/>
    <cellStyle name="Porcentaje 4 46 2 2 2" xfId="49368" xr:uid="{00000000-0005-0000-0000-0000E7C00000}"/>
    <cellStyle name="Porcentaje 4 46 2 3" xfId="49369" xr:uid="{00000000-0005-0000-0000-0000E8C00000}"/>
    <cellStyle name="Porcentaje 4 46 2 4" xfId="49370" xr:uid="{00000000-0005-0000-0000-0000E9C00000}"/>
    <cellStyle name="Porcentaje 4 46 2 5" xfId="49371" xr:uid="{00000000-0005-0000-0000-0000EAC00000}"/>
    <cellStyle name="Porcentaje 4 46 2 6" xfId="49372" xr:uid="{00000000-0005-0000-0000-0000EBC00000}"/>
    <cellStyle name="Porcentaje 4 46 3" xfId="49373" xr:uid="{00000000-0005-0000-0000-0000ECC00000}"/>
    <cellStyle name="Porcentaje 4 46 3 2" xfId="49374" xr:uid="{00000000-0005-0000-0000-0000EDC00000}"/>
    <cellStyle name="Porcentaje 4 46 4" xfId="49375" xr:uid="{00000000-0005-0000-0000-0000EEC00000}"/>
    <cellStyle name="Porcentaje 4 46 4 2" xfId="49376" xr:uid="{00000000-0005-0000-0000-0000EFC00000}"/>
    <cellStyle name="Porcentaje 4 46 5" xfId="49377" xr:uid="{00000000-0005-0000-0000-0000F0C00000}"/>
    <cellStyle name="Porcentaje 4 47" xfId="49378" xr:uid="{00000000-0005-0000-0000-0000F1C00000}"/>
    <cellStyle name="Porcentaje 4 47 2" xfId="49379" xr:uid="{00000000-0005-0000-0000-0000F2C00000}"/>
    <cellStyle name="Porcentaje 4 47 2 2" xfId="49380" xr:uid="{00000000-0005-0000-0000-0000F3C00000}"/>
    <cellStyle name="Porcentaje 4 47 2 2 2" xfId="49381" xr:uid="{00000000-0005-0000-0000-0000F4C00000}"/>
    <cellStyle name="Porcentaje 4 47 2 3" xfId="49382" xr:uid="{00000000-0005-0000-0000-0000F5C00000}"/>
    <cellStyle name="Porcentaje 4 47 2 4" xfId="49383" xr:uid="{00000000-0005-0000-0000-0000F6C00000}"/>
    <cellStyle name="Porcentaje 4 47 2 5" xfId="49384" xr:uid="{00000000-0005-0000-0000-0000F7C00000}"/>
    <cellStyle name="Porcentaje 4 47 2 6" xfId="49385" xr:uid="{00000000-0005-0000-0000-0000F8C00000}"/>
    <cellStyle name="Porcentaje 4 47 3" xfId="49386" xr:uid="{00000000-0005-0000-0000-0000F9C00000}"/>
    <cellStyle name="Porcentaje 4 47 3 2" xfId="49387" xr:uid="{00000000-0005-0000-0000-0000FAC00000}"/>
    <cellStyle name="Porcentaje 4 47 4" xfId="49388" xr:uid="{00000000-0005-0000-0000-0000FBC00000}"/>
    <cellStyle name="Porcentaje 4 47 4 2" xfId="49389" xr:uid="{00000000-0005-0000-0000-0000FCC00000}"/>
    <cellStyle name="Porcentaje 4 47 5" xfId="49390" xr:uid="{00000000-0005-0000-0000-0000FDC00000}"/>
    <cellStyle name="Porcentaje 4 48" xfId="49391" xr:uid="{00000000-0005-0000-0000-0000FEC00000}"/>
    <cellStyle name="Porcentaje 4 48 2" xfId="49392" xr:uid="{00000000-0005-0000-0000-0000FFC00000}"/>
    <cellStyle name="Porcentaje 4 48 2 2" xfId="49393" xr:uid="{00000000-0005-0000-0000-000000C10000}"/>
    <cellStyle name="Porcentaje 4 48 2 2 2" xfId="49394" xr:uid="{00000000-0005-0000-0000-000001C10000}"/>
    <cellStyle name="Porcentaje 4 48 2 3" xfId="49395" xr:uid="{00000000-0005-0000-0000-000002C10000}"/>
    <cellStyle name="Porcentaje 4 48 2 4" xfId="49396" xr:uid="{00000000-0005-0000-0000-000003C10000}"/>
    <cellStyle name="Porcentaje 4 48 2 5" xfId="49397" xr:uid="{00000000-0005-0000-0000-000004C10000}"/>
    <cellStyle name="Porcentaje 4 48 2 6" xfId="49398" xr:uid="{00000000-0005-0000-0000-000005C10000}"/>
    <cellStyle name="Porcentaje 4 48 3" xfId="49399" xr:uid="{00000000-0005-0000-0000-000006C10000}"/>
    <cellStyle name="Porcentaje 4 48 3 2" xfId="49400" xr:uid="{00000000-0005-0000-0000-000007C10000}"/>
    <cellStyle name="Porcentaje 4 48 4" xfId="49401" xr:uid="{00000000-0005-0000-0000-000008C10000}"/>
    <cellStyle name="Porcentaje 4 48 4 2" xfId="49402" xr:uid="{00000000-0005-0000-0000-000009C10000}"/>
    <cellStyle name="Porcentaje 4 48 5" xfId="49403" xr:uid="{00000000-0005-0000-0000-00000AC10000}"/>
    <cellStyle name="Porcentaje 4 49" xfId="49404" xr:uid="{00000000-0005-0000-0000-00000BC10000}"/>
    <cellStyle name="Porcentaje 4 49 2" xfId="49405" xr:uid="{00000000-0005-0000-0000-00000CC10000}"/>
    <cellStyle name="Porcentaje 4 49 2 2" xfId="49406" xr:uid="{00000000-0005-0000-0000-00000DC10000}"/>
    <cellStyle name="Porcentaje 4 49 2 2 2" xfId="49407" xr:uid="{00000000-0005-0000-0000-00000EC10000}"/>
    <cellStyle name="Porcentaje 4 49 2 3" xfId="49408" xr:uid="{00000000-0005-0000-0000-00000FC10000}"/>
    <cellStyle name="Porcentaje 4 49 2 4" xfId="49409" xr:uid="{00000000-0005-0000-0000-000010C10000}"/>
    <cellStyle name="Porcentaje 4 49 2 5" xfId="49410" xr:uid="{00000000-0005-0000-0000-000011C10000}"/>
    <cellStyle name="Porcentaje 4 49 2 6" xfId="49411" xr:uid="{00000000-0005-0000-0000-000012C10000}"/>
    <cellStyle name="Porcentaje 4 49 3" xfId="49412" xr:uid="{00000000-0005-0000-0000-000013C10000}"/>
    <cellStyle name="Porcentaje 4 49 3 2" xfId="49413" xr:uid="{00000000-0005-0000-0000-000014C10000}"/>
    <cellStyle name="Porcentaje 4 49 4" xfId="49414" xr:uid="{00000000-0005-0000-0000-000015C10000}"/>
    <cellStyle name="Porcentaje 4 49 4 2" xfId="49415" xr:uid="{00000000-0005-0000-0000-000016C10000}"/>
    <cellStyle name="Porcentaje 4 49 5" xfId="49416" xr:uid="{00000000-0005-0000-0000-000017C10000}"/>
    <cellStyle name="Porcentaje 4 5" xfId="49417" xr:uid="{00000000-0005-0000-0000-000018C10000}"/>
    <cellStyle name="Porcentaje 4 5 2" xfId="49418" xr:uid="{00000000-0005-0000-0000-000019C10000}"/>
    <cellStyle name="Porcentaje 4 5 2 2" xfId="49419" xr:uid="{00000000-0005-0000-0000-00001AC10000}"/>
    <cellStyle name="Porcentaje 4 5 2 2 2" xfId="49420" xr:uid="{00000000-0005-0000-0000-00001BC10000}"/>
    <cellStyle name="Porcentaje 4 5 2 2 3" xfId="49421" xr:uid="{00000000-0005-0000-0000-00001CC10000}"/>
    <cellStyle name="Porcentaje 4 5 2 3" xfId="49422" xr:uid="{00000000-0005-0000-0000-00001DC10000}"/>
    <cellStyle name="Porcentaje 4 5 3" xfId="49423" xr:uid="{00000000-0005-0000-0000-00001EC10000}"/>
    <cellStyle name="Porcentaje 4 5 3 2" xfId="49424" xr:uid="{00000000-0005-0000-0000-00001FC10000}"/>
    <cellStyle name="Porcentaje 4 5 3 2 2" xfId="49425" xr:uid="{00000000-0005-0000-0000-000020C10000}"/>
    <cellStyle name="Porcentaje 4 5 4" xfId="49426" xr:uid="{00000000-0005-0000-0000-000021C10000}"/>
    <cellStyle name="Porcentaje 4 5 4 2" xfId="49427" xr:uid="{00000000-0005-0000-0000-000022C10000}"/>
    <cellStyle name="Porcentaje 4 5 4 3" xfId="49428" xr:uid="{00000000-0005-0000-0000-000023C10000}"/>
    <cellStyle name="Porcentaje 4 5 4 3 2" xfId="49429" xr:uid="{00000000-0005-0000-0000-000024C10000}"/>
    <cellStyle name="Porcentaje 4 5 4 3 2 2" xfId="49430" xr:uid="{00000000-0005-0000-0000-000025C10000}"/>
    <cellStyle name="Porcentaje 4 5 4 3 2 3" xfId="49431" xr:uid="{00000000-0005-0000-0000-000026C10000}"/>
    <cellStyle name="Porcentaje 4 5 4 4" xfId="49432" xr:uid="{00000000-0005-0000-0000-000027C10000}"/>
    <cellStyle name="Porcentaje 4 5 4 4 2" xfId="49433" xr:uid="{00000000-0005-0000-0000-000028C10000}"/>
    <cellStyle name="Porcentaje 4 5 5" xfId="49434" xr:uid="{00000000-0005-0000-0000-000029C10000}"/>
    <cellStyle name="Porcentaje 4 5 5 2" xfId="49435" xr:uid="{00000000-0005-0000-0000-00002AC10000}"/>
    <cellStyle name="Porcentaje 4 5 6" xfId="49436" xr:uid="{00000000-0005-0000-0000-00002BC10000}"/>
    <cellStyle name="Porcentaje 4 5 7" xfId="49437" xr:uid="{00000000-0005-0000-0000-00002CC10000}"/>
    <cellStyle name="Porcentaje 4 5 7 2" xfId="49438" xr:uid="{00000000-0005-0000-0000-00002DC10000}"/>
    <cellStyle name="Porcentaje 4 5 7 3" xfId="49439" xr:uid="{00000000-0005-0000-0000-00002EC10000}"/>
    <cellStyle name="Porcentaje 4 5 8" xfId="49440" xr:uid="{00000000-0005-0000-0000-00002FC10000}"/>
    <cellStyle name="Porcentaje 4 50" xfId="49441" xr:uid="{00000000-0005-0000-0000-000030C10000}"/>
    <cellStyle name="Porcentaje 4 50 2" xfId="49442" xr:uid="{00000000-0005-0000-0000-000031C10000}"/>
    <cellStyle name="Porcentaje 4 50 2 2" xfId="49443" xr:uid="{00000000-0005-0000-0000-000032C10000}"/>
    <cellStyle name="Porcentaje 4 50 2 2 2" xfId="49444" xr:uid="{00000000-0005-0000-0000-000033C10000}"/>
    <cellStyle name="Porcentaje 4 50 2 3" xfId="49445" xr:uid="{00000000-0005-0000-0000-000034C10000}"/>
    <cellStyle name="Porcentaje 4 50 2 4" xfId="49446" xr:uid="{00000000-0005-0000-0000-000035C10000}"/>
    <cellStyle name="Porcentaje 4 50 2 5" xfId="49447" xr:uid="{00000000-0005-0000-0000-000036C10000}"/>
    <cellStyle name="Porcentaje 4 50 2 6" xfId="49448" xr:uid="{00000000-0005-0000-0000-000037C10000}"/>
    <cellStyle name="Porcentaje 4 50 3" xfId="49449" xr:uid="{00000000-0005-0000-0000-000038C10000}"/>
    <cellStyle name="Porcentaje 4 50 3 2" xfId="49450" xr:uid="{00000000-0005-0000-0000-000039C10000}"/>
    <cellStyle name="Porcentaje 4 50 4" xfId="49451" xr:uid="{00000000-0005-0000-0000-00003AC10000}"/>
    <cellStyle name="Porcentaje 4 50 4 2" xfId="49452" xr:uid="{00000000-0005-0000-0000-00003BC10000}"/>
    <cellStyle name="Porcentaje 4 50 5" xfId="49453" xr:uid="{00000000-0005-0000-0000-00003CC10000}"/>
    <cellStyle name="Porcentaje 4 51" xfId="49454" xr:uid="{00000000-0005-0000-0000-00003DC10000}"/>
    <cellStyle name="Porcentaje 4 51 2" xfId="49455" xr:uid="{00000000-0005-0000-0000-00003EC10000}"/>
    <cellStyle name="Porcentaje 4 51 2 2" xfId="49456" xr:uid="{00000000-0005-0000-0000-00003FC10000}"/>
    <cellStyle name="Porcentaje 4 51 2 2 2" xfId="49457" xr:uid="{00000000-0005-0000-0000-000040C10000}"/>
    <cellStyle name="Porcentaje 4 51 2 3" xfId="49458" xr:uid="{00000000-0005-0000-0000-000041C10000}"/>
    <cellStyle name="Porcentaje 4 51 2 4" xfId="49459" xr:uid="{00000000-0005-0000-0000-000042C10000}"/>
    <cellStyle name="Porcentaje 4 51 2 5" xfId="49460" xr:uid="{00000000-0005-0000-0000-000043C10000}"/>
    <cellStyle name="Porcentaje 4 51 2 6" xfId="49461" xr:uid="{00000000-0005-0000-0000-000044C10000}"/>
    <cellStyle name="Porcentaje 4 51 3" xfId="49462" xr:uid="{00000000-0005-0000-0000-000045C10000}"/>
    <cellStyle name="Porcentaje 4 51 3 2" xfId="49463" xr:uid="{00000000-0005-0000-0000-000046C10000}"/>
    <cellStyle name="Porcentaje 4 51 4" xfId="49464" xr:uid="{00000000-0005-0000-0000-000047C10000}"/>
    <cellStyle name="Porcentaje 4 51 4 2" xfId="49465" xr:uid="{00000000-0005-0000-0000-000048C10000}"/>
    <cellStyle name="Porcentaje 4 51 5" xfId="49466" xr:uid="{00000000-0005-0000-0000-000049C10000}"/>
    <cellStyle name="Porcentaje 4 52" xfId="49467" xr:uid="{00000000-0005-0000-0000-00004AC10000}"/>
    <cellStyle name="Porcentaje 4 52 2" xfId="49468" xr:uid="{00000000-0005-0000-0000-00004BC10000}"/>
    <cellStyle name="Porcentaje 4 52 2 2" xfId="49469" xr:uid="{00000000-0005-0000-0000-00004CC10000}"/>
    <cellStyle name="Porcentaje 4 52 2 2 2" xfId="49470" xr:uid="{00000000-0005-0000-0000-00004DC10000}"/>
    <cellStyle name="Porcentaje 4 52 2 3" xfId="49471" xr:uid="{00000000-0005-0000-0000-00004EC10000}"/>
    <cellStyle name="Porcentaje 4 52 2 4" xfId="49472" xr:uid="{00000000-0005-0000-0000-00004FC10000}"/>
    <cellStyle name="Porcentaje 4 52 2 5" xfId="49473" xr:uid="{00000000-0005-0000-0000-000050C10000}"/>
    <cellStyle name="Porcentaje 4 52 2 6" xfId="49474" xr:uid="{00000000-0005-0000-0000-000051C10000}"/>
    <cellStyle name="Porcentaje 4 52 3" xfId="49475" xr:uid="{00000000-0005-0000-0000-000052C10000}"/>
    <cellStyle name="Porcentaje 4 52 3 2" xfId="49476" xr:uid="{00000000-0005-0000-0000-000053C10000}"/>
    <cellStyle name="Porcentaje 4 52 4" xfId="49477" xr:uid="{00000000-0005-0000-0000-000054C10000}"/>
    <cellStyle name="Porcentaje 4 52 4 2" xfId="49478" xr:uid="{00000000-0005-0000-0000-000055C10000}"/>
    <cellStyle name="Porcentaje 4 52 5" xfId="49479" xr:uid="{00000000-0005-0000-0000-000056C10000}"/>
    <cellStyle name="Porcentaje 4 53" xfId="49480" xr:uid="{00000000-0005-0000-0000-000057C10000}"/>
    <cellStyle name="Porcentaje 4 53 2" xfId="49481" xr:uid="{00000000-0005-0000-0000-000058C10000}"/>
    <cellStyle name="Porcentaje 4 53 2 2" xfId="49482" xr:uid="{00000000-0005-0000-0000-000059C10000}"/>
    <cellStyle name="Porcentaje 4 53 2 2 2" xfId="49483" xr:uid="{00000000-0005-0000-0000-00005AC10000}"/>
    <cellStyle name="Porcentaje 4 53 2 3" xfId="49484" xr:uid="{00000000-0005-0000-0000-00005BC10000}"/>
    <cellStyle name="Porcentaje 4 53 2 4" xfId="49485" xr:uid="{00000000-0005-0000-0000-00005CC10000}"/>
    <cellStyle name="Porcentaje 4 53 2 5" xfId="49486" xr:uid="{00000000-0005-0000-0000-00005DC10000}"/>
    <cellStyle name="Porcentaje 4 53 2 6" xfId="49487" xr:uid="{00000000-0005-0000-0000-00005EC10000}"/>
    <cellStyle name="Porcentaje 4 53 3" xfId="49488" xr:uid="{00000000-0005-0000-0000-00005FC10000}"/>
    <cellStyle name="Porcentaje 4 53 3 2" xfId="49489" xr:uid="{00000000-0005-0000-0000-000060C10000}"/>
    <cellStyle name="Porcentaje 4 53 4" xfId="49490" xr:uid="{00000000-0005-0000-0000-000061C10000}"/>
    <cellStyle name="Porcentaje 4 53 4 2" xfId="49491" xr:uid="{00000000-0005-0000-0000-000062C10000}"/>
    <cellStyle name="Porcentaje 4 53 5" xfId="49492" xr:uid="{00000000-0005-0000-0000-000063C10000}"/>
    <cellStyle name="Porcentaje 4 54" xfId="49493" xr:uid="{00000000-0005-0000-0000-000064C10000}"/>
    <cellStyle name="Porcentaje 4 54 2" xfId="49494" xr:uid="{00000000-0005-0000-0000-000065C10000}"/>
    <cellStyle name="Porcentaje 4 54 2 2" xfId="49495" xr:uid="{00000000-0005-0000-0000-000066C10000}"/>
    <cellStyle name="Porcentaje 4 54 2 2 2" xfId="49496" xr:uid="{00000000-0005-0000-0000-000067C10000}"/>
    <cellStyle name="Porcentaje 4 54 2 3" xfId="49497" xr:uid="{00000000-0005-0000-0000-000068C10000}"/>
    <cellStyle name="Porcentaje 4 54 2 4" xfId="49498" xr:uid="{00000000-0005-0000-0000-000069C10000}"/>
    <cellStyle name="Porcentaje 4 54 2 5" xfId="49499" xr:uid="{00000000-0005-0000-0000-00006AC10000}"/>
    <cellStyle name="Porcentaje 4 54 2 6" xfId="49500" xr:uid="{00000000-0005-0000-0000-00006BC10000}"/>
    <cellStyle name="Porcentaje 4 54 3" xfId="49501" xr:uid="{00000000-0005-0000-0000-00006CC10000}"/>
    <cellStyle name="Porcentaje 4 54 3 2" xfId="49502" xr:uid="{00000000-0005-0000-0000-00006DC10000}"/>
    <cellStyle name="Porcentaje 4 54 4" xfId="49503" xr:uid="{00000000-0005-0000-0000-00006EC10000}"/>
    <cellStyle name="Porcentaje 4 54 4 2" xfId="49504" xr:uid="{00000000-0005-0000-0000-00006FC10000}"/>
    <cellStyle name="Porcentaje 4 54 5" xfId="49505" xr:uid="{00000000-0005-0000-0000-000070C10000}"/>
    <cellStyle name="Porcentaje 4 55" xfId="49506" xr:uid="{00000000-0005-0000-0000-000071C10000}"/>
    <cellStyle name="Porcentaje 4 55 2" xfId="49507" xr:uid="{00000000-0005-0000-0000-000072C10000}"/>
    <cellStyle name="Porcentaje 4 55 2 2" xfId="49508" xr:uid="{00000000-0005-0000-0000-000073C10000}"/>
    <cellStyle name="Porcentaje 4 55 2 2 2" xfId="49509" xr:uid="{00000000-0005-0000-0000-000074C10000}"/>
    <cellStyle name="Porcentaje 4 55 2 3" xfId="49510" xr:uid="{00000000-0005-0000-0000-000075C10000}"/>
    <cellStyle name="Porcentaje 4 55 2 4" xfId="49511" xr:uid="{00000000-0005-0000-0000-000076C10000}"/>
    <cellStyle name="Porcentaje 4 55 2 5" xfId="49512" xr:uid="{00000000-0005-0000-0000-000077C10000}"/>
    <cellStyle name="Porcentaje 4 55 2 6" xfId="49513" xr:uid="{00000000-0005-0000-0000-000078C10000}"/>
    <cellStyle name="Porcentaje 4 55 3" xfId="49514" xr:uid="{00000000-0005-0000-0000-000079C10000}"/>
    <cellStyle name="Porcentaje 4 55 3 2" xfId="49515" xr:uid="{00000000-0005-0000-0000-00007AC10000}"/>
    <cellStyle name="Porcentaje 4 55 4" xfId="49516" xr:uid="{00000000-0005-0000-0000-00007BC10000}"/>
    <cellStyle name="Porcentaje 4 55 4 2" xfId="49517" xr:uid="{00000000-0005-0000-0000-00007CC10000}"/>
    <cellStyle name="Porcentaje 4 55 5" xfId="49518" xr:uid="{00000000-0005-0000-0000-00007DC10000}"/>
    <cellStyle name="Porcentaje 4 56" xfId="49519" xr:uid="{00000000-0005-0000-0000-00007EC10000}"/>
    <cellStyle name="Porcentaje 4 56 2" xfId="49520" xr:uid="{00000000-0005-0000-0000-00007FC10000}"/>
    <cellStyle name="Porcentaje 4 56 2 2" xfId="49521" xr:uid="{00000000-0005-0000-0000-000080C10000}"/>
    <cellStyle name="Porcentaje 4 56 2 2 2" xfId="49522" xr:uid="{00000000-0005-0000-0000-000081C10000}"/>
    <cellStyle name="Porcentaje 4 56 2 3" xfId="49523" xr:uid="{00000000-0005-0000-0000-000082C10000}"/>
    <cellStyle name="Porcentaje 4 56 2 4" xfId="49524" xr:uid="{00000000-0005-0000-0000-000083C10000}"/>
    <cellStyle name="Porcentaje 4 56 2 5" xfId="49525" xr:uid="{00000000-0005-0000-0000-000084C10000}"/>
    <cellStyle name="Porcentaje 4 56 2 6" xfId="49526" xr:uid="{00000000-0005-0000-0000-000085C10000}"/>
    <cellStyle name="Porcentaje 4 56 3" xfId="49527" xr:uid="{00000000-0005-0000-0000-000086C10000}"/>
    <cellStyle name="Porcentaje 4 56 3 2" xfId="49528" xr:uid="{00000000-0005-0000-0000-000087C10000}"/>
    <cellStyle name="Porcentaje 4 56 4" xfId="49529" xr:uid="{00000000-0005-0000-0000-000088C10000}"/>
    <cellStyle name="Porcentaje 4 56 4 2" xfId="49530" xr:uid="{00000000-0005-0000-0000-000089C10000}"/>
    <cellStyle name="Porcentaje 4 56 5" xfId="49531" xr:uid="{00000000-0005-0000-0000-00008AC10000}"/>
    <cellStyle name="Porcentaje 4 57" xfId="49532" xr:uid="{00000000-0005-0000-0000-00008BC10000}"/>
    <cellStyle name="Porcentaje 4 57 2" xfId="49533" xr:uid="{00000000-0005-0000-0000-00008CC10000}"/>
    <cellStyle name="Porcentaje 4 57 2 2" xfId="49534" xr:uid="{00000000-0005-0000-0000-00008DC10000}"/>
    <cellStyle name="Porcentaje 4 57 2 2 2" xfId="49535" xr:uid="{00000000-0005-0000-0000-00008EC10000}"/>
    <cellStyle name="Porcentaje 4 57 2 3" xfId="49536" xr:uid="{00000000-0005-0000-0000-00008FC10000}"/>
    <cellStyle name="Porcentaje 4 57 2 4" xfId="49537" xr:uid="{00000000-0005-0000-0000-000090C10000}"/>
    <cellStyle name="Porcentaje 4 57 2 5" xfId="49538" xr:uid="{00000000-0005-0000-0000-000091C10000}"/>
    <cellStyle name="Porcentaje 4 57 2 6" xfId="49539" xr:uid="{00000000-0005-0000-0000-000092C10000}"/>
    <cellStyle name="Porcentaje 4 57 3" xfId="49540" xr:uid="{00000000-0005-0000-0000-000093C10000}"/>
    <cellStyle name="Porcentaje 4 57 3 2" xfId="49541" xr:uid="{00000000-0005-0000-0000-000094C10000}"/>
    <cellStyle name="Porcentaje 4 57 4" xfId="49542" xr:uid="{00000000-0005-0000-0000-000095C10000}"/>
    <cellStyle name="Porcentaje 4 57 4 2" xfId="49543" xr:uid="{00000000-0005-0000-0000-000096C10000}"/>
    <cellStyle name="Porcentaje 4 57 5" xfId="49544" xr:uid="{00000000-0005-0000-0000-000097C10000}"/>
    <cellStyle name="Porcentaje 4 58" xfId="49545" xr:uid="{00000000-0005-0000-0000-000098C10000}"/>
    <cellStyle name="Porcentaje 4 58 2" xfId="49546" xr:uid="{00000000-0005-0000-0000-000099C10000}"/>
    <cellStyle name="Porcentaje 4 58 2 2" xfId="49547" xr:uid="{00000000-0005-0000-0000-00009AC10000}"/>
    <cellStyle name="Porcentaje 4 58 2 2 2" xfId="49548" xr:uid="{00000000-0005-0000-0000-00009BC10000}"/>
    <cellStyle name="Porcentaje 4 58 2 3" xfId="49549" xr:uid="{00000000-0005-0000-0000-00009CC10000}"/>
    <cellStyle name="Porcentaje 4 58 2 4" xfId="49550" xr:uid="{00000000-0005-0000-0000-00009DC10000}"/>
    <cellStyle name="Porcentaje 4 58 2 5" xfId="49551" xr:uid="{00000000-0005-0000-0000-00009EC10000}"/>
    <cellStyle name="Porcentaje 4 58 2 6" xfId="49552" xr:uid="{00000000-0005-0000-0000-00009FC10000}"/>
    <cellStyle name="Porcentaje 4 58 3" xfId="49553" xr:uid="{00000000-0005-0000-0000-0000A0C10000}"/>
    <cellStyle name="Porcentaje 4 58 3 2" xfId="49554" xr:uid="{00000000-0005-0000-0000-0000A1C10000}"/>
    <cellStyle name="Porcentaje 4 58 4" xfId="49555" xr:uid="{00000000-0005-0000-0000-0000A2C10000}"/>
    <cellStyle name="Porcentaje 4 58 4 2" xfId="49556" xr:uid="{00000000-0005-0000-0000-0000A3C10000}"/>
    <cellStyle name="Porcentaje 4 58 5" xfId="49557" xr:uid="{00000000-0005-0000-0000-0000A4C10000}"/>
    <cellStyle name="Porcentaje 4 59" xfId="49558" xr:uid="{00000000-0005-0000-0000-0000A5C10000}"/>
    <cellStyle name="Porcentaje 4 59 2" xfId="49559" xr:uid="{00000000-0005-0000-0000-0000A6C10000}"/>
    <cellStyle name="Porcentaje 4 59 2 2" xfId="49560" xr:uid="{00000000-0005-0000-0000-0000A7C10000}"/>
    <cellStyle name="Porcentaje 4 59 2 2 2" xfId="49561" xr:uid="{00000000-0005-0000-0000-0000A8C10000}"/>
    <cellStyle name="Porcentaje 4 59 2 3" xfId="49562" xr:uid="{00000000-0005-0000-0000-0000A9C10000}"/>
    <cellStyle name="Porcentaje 4 59 2 4" xfId="49563" xr:uid="{00000000-0005-0000-0000-0000AAC10000}"/>
    <cellStyle name="Porcentaje 4 59 2 5" xfId="49564" xr:uid="{00000000-0005-0000-0000-0000ABC10000}"/>
    <cellStyle name="Porcentaje 4 59 2 6" xfId="49565" xr:uid="{00000000-0005-0000-0000-0000ACC10000}"/>
    <cellStyle name="Porcentaje 4 59 3" xfId="49566" xr:uid="{00000000-0005-0000-0000-0000ADC10000}"/>
    <cellStyle name="Porcentaje 4 59 3 2" xfId="49567" xr:uid="{00000000-0005-0000-0000-0000AEC10000}"/>
    <cellStyle name="Porcentaje 4 59 4" xfId="49568" xr:uid="{00000000-0005-0000-0000-0000AFC10000}"/>
    <cellStyle name="Porcentaje 4 59 4 2" xfId="49569" xr:uid="{00000000-0005-0000-0000-0000B0C10000}"/>
    <cellStyle name="Porcentaje 4 59 5" xfId="49570" xr:uid="{00000000-0005-0000-0000-0000B1C10000}"/>
    <cellStyle name="Porcentaje 4 6" xfId="49571" xr:uid="{00000000-0005-0000-0000-0000B2C10000}"/>
    <cellStyle name="Porcentaje 4 6 2" xfId="49572" xr:uid="{00000000-0005-0000-0000-0000B3C10000}"/>
    <cellStyle name="Porcentaje 4 6 2 2" xfId="49573" xr:uid="{00000000-0005-0000-0000-0000B4C10000}"/>
    <cellStyle name="Porcentaje 4 6 2 2 2" xfId="49574" xr:uid="{00000000-0005-0000-0000-0000B5C10000}"/>
    <cellStyle name="Porcentaje 4 6 2 3" xfId="49575" xr:uid="{00000000-0005-0000-0000-0000B6C10000}"/>
    <cellStyle name="Porcentaje 4 6 2 3 2" xfId="49576" xr:uid="{00000000-0005-0000-0000-0000B7C10000}"/>
    <cellStyle name="Porcentaje 4 6 2 4" xfId="49577" xr:uid="{00000000-0005-0000-0000-0000B8C10000}"/>
    <cellStyle name="Porcentaje 4 6 2 4 2" xfId="49578" xr:uid="{00000000-0005-0000-0000-0000B9C10000}"/>
    <cellStyle name="Porcentaje 4 6 2 4 3" xfId="49579" xr:uid="{00000000-0005-0000-0000-0000BAC10000}"/>
    <cellStyle name="Porcentaje 4 6 3" xfId="49580" xr:uid="{00000000-0005-0000-0000-0000BBC10000}"/>
    <cellStyle name="Porcentaje 4 6 3 2" xfId="49581" xr:uid="{00000000-0005-0000-0000-0000BCC10000}"/>
    <cellStyle name="Porcentaje 4 6 3 2 2" xfId="49582" xr:uid="{00000000-0005-0000-0000-0000BDC10000}"/>
    <cellStyle name="Porcentaje 4 6 3 3" xfId="49583" xr:uid="{00000000-0005-0000-0000-0000BEC10000}"/>
    <cellStyle name="Porcentaje 4 6 3 4" xfId="49584" xr:uid="{00000000-0005-0000-0000-0000BFC10000}"/>
    <cellStyle name="Porcentaje 4 6 4" xfId="49585" xr:uid="{00000000-0005-0000-0000-0000C0C10000}"/>
    <cellStyle name="Porcentaje 4 6 4 2" xfId="49586" xr:uid="{00000000-0005-0000-0000-0000C1C10000}"/>
    <cellStyle name="Porcentaje 4 6 4 3" xfId="49587" xr:uid="{00000000-0005-0000-0000-0000C2C10000}"/>
    <cellStyle name="Porcentaje 4 6 5" xfId="49588" xr:uid="{00000000-0005-0000-0000-0000C3C10000}"/>
    <cellStyle name="Porcentaje 4 6 5 2" xfId="49589" xr:uid="{00000000-0005-0000-0000-0000C4C10000}"/>
    <cellStyle name="Porcentaje 4 6 5 3" xfId="49590" xr:uid="{00000000-0005-0000-0000-0000C5C10000}"/>
    <cellStyle name="Porcentaje 4 6 6" xfId="49591" xr:uid="{00000000-0005-0000-0000-0000C6C10000}"/>
    <cellStyle name="Porcentaje 4 6 7" xfId="49592" xr:uid="{00000000-0005-0000-0000-0000C7C10000}"/>
    <cellStyle name="Porcentaje 4 60" xfId="49593" xr:uid="{00000000-0005-0000-0000-0000C8C10000}"/>
    <cellStyle name="Porcentaje 4 60 2" xfId="49594" xr:uid="{00000000-0005-0000-0000-0000C9C10000}"/>
    <cellStyle name="Porcentaje 4 60 2 2" xfId="49595" xr:uid="{00000000-0005-0000-0000-0000CAC10000}"/>
    <cellStyle name="Porcentaje 4 60 2 2 2" xfId="49596" xr:uid="{00000000-0005-0000-0000-0000CBC10000}"/>
    <cellStyle name="Porcentaje 4 60 2 3" xfId="49597" xr:uid="{00000000-0005-0000-0000-0000CCC10000}"/>
    <cellStyle name="Porcentaje 4 60 2 4" xfId="49598" xr:uid="{00000000-0005-0000-0000-0000CDC10000}"/>
    <cellStyle name="Porcentaje 4 60 2 5" xfId="49599" xr:uid="{00000000-0005-0000-0000-0000CEC10000}"/>
    <cellStyle name="Porcentaje 4 60 2 6" xfId="49600" xr:uid="{00000000-0005-0000-0000-0000CFC10000}"/>
    <cellStyle name="Porcentaje 4 60 3" xfId="49601" xr:uid="{00000000-0005-0000-0000-0000D0C10000}"/>
    <cellStyle name="Porcentaje 4 60 3 2" xfId="49602" xr:uid="{00000000-0005-0000-0000-0000D1C10000}"/>
    <cellStyle name="Porcentaje 4 60 4" xfId="49603" xr:uid="{00000000-0005-0000-0000-0000D2C10000}"/>
    <cellStyle name="Porcentaje 4 60 4 2" xfId="49604" xr:uid="{00000000-0005-0000-0000-0000D3C10000}"/>
    <cellStyle name="Porcentaje 4 60 5" xfId="49605" xr:uid="{00000000-0005-0000-0000-0000D4C10000}"/>
    <cellStyle name="Porcentaje 4 61" xfId="49606" xr:uid="{00000000-0005-0000-0000-0000D5C10000}"/>
    <cellStyle name="Porcentaje 4 61 2" xfId="49607" xr:uid="{00000000-0005-0000-0000-0000D6C10000}"/>
    <cellStyle name="Porcentaje 4 61 2 2" xfId="49608" xr:uid="{00000000-0005-0000-0000-0000D7C10000}"/>
    <cellStyle name="Porcentaje 4 61 2 2 2" xfId="49609" xr:uid="{00000000-0005-0000-0000-0000D8C10000}"/>
    <cellStyle name="Porcentaje 4 61 2 3" xfId="49610" xr:uid="{00000000-0005-0000-0000-0000D9C10000}"/>
    <cellStyle name="Porcentaje 4 61 2 4" xfId="49611" xr:uid="{00000000-0005-0000-0000-0000DAC10000}"/>
    <cellStyle name="Porcentaje 4 61 2 5" xfId="49612" xr:uid="{00000000-0005-0000-0000-0000DBC10000}"/>
    <cellStyle name="Porcentaje 4 61 2 6" xfId="49613" xr:uid="{00000000-0005-0000-0000-0000DCC10000}"/>
    <cellStyle name="Porcentaje 4 61 3" xfId="49614" xr:uid="{00000000-0005-0000-0000-0000DDC10000}"/>
    <cellStyle name="Porcentaje 4 61 3 2" xfId="49615" xr:uid="{00000000-0005-0000-0000-0000DEC10000}"/>
    <cellStyle name="Porcentaje 4 61 4" xfId="49616" xr:uid="{00000000-0005-0000-0000-0000DFC10000}"/>
    <cellStyle name="Porcentaje 4 61 4 2" xfId="49617" xr:uid="{00000000-0005-0000-0000-0000E0C10000}"/>
    <cellStyle name="Porcentaje 4 61 5" xfId="49618" xr:uid="{00000000-0005-0000-0000-0000E1C10000}"/>
    <cellStyle name="Porcentaje 4 62" xfId="49619" xr:uid="{00000000-0005-0000-0000-0000E2C10000}"/>
    <cellStyle name="Porcentaje 4 62 2" xfId="49620" xr:uid="{00000000-0005-0000-0000-0000E3C10000}"/>
    <cellStyle name="Porcentaje 4 62 3" xfId="49621" xr:uid="{00000000-0005-0000-0000-0000E4C10000}"/>
    <cellStyle name="Porcentaje 4 63" xfId="49622" xr:uid="{00000000-0005-0000-0000-0000E5C10000}"/>
    <cellStyle name="Porcentaje 4 64" xfId="49623" xr:uid="{00000000-0005-0000-0000-0000E6C10000}"/>
    <cellStyle name="Porcentaje 4 64 2" xfId="49624" xr:uid="{00000000-0005-0000-0000-0000E7C10000}"/>
    <cellStyle name="Porcentaje 4 64 3" xfId="49625" xr:uid="{00000000-0005-0000-0000-0000E8C10000}"/>
    <cellStyle name="Porcentaje 4 65" xfId="49626" xr:uid="{00000000-0005-0000-0000-0000E9C10000}"/>
    <cellStyle name="Porcentaje 4 7" xfId="49627" xr:uid="{00000000-0005-0000-0000-0000EAC10000}"/>
    <cellStyle name="Porcentaje 4 7 2" xfId="49628" xr:uid="{00000000-0005-0000-0000-0000EBC10000}"/>
    <cellStyle name="Porcentaje 4 7 2 2" xfId="49629" xr:uid="{00000000-0005-0000-0000-0000ECC10000}"/>
    <cellStyle name="Porcentaje 4 7 2 2 2" xfId="49630" xr:uid="{00000000-0005-0000-0000-0000EDC10000}"/>
    <cellStyle name="Porcentaje 4 7 2 3" xfId="49631" xr:uid="{00000000-0005-0000-0000-0000EEC10000}"/>
    <cellStyle name="Porcentaje 4 7 2 3 2" xfId="49632" xr:uid="{00000000-0005-0000-0000-0000EFC10000}"/>
    <cellStyle name="Porcentaje 4 7 2 3 3" xfId="49633" xr:uid="{00000000-0005-0000-0000-0000F0C10000}"/>
    <cellStyle name="Porcentaje 4 7 2 4" xfId="49634" xr:uid="{00000000-0005-0000-0000-0000F1C10000}"/>
    <cellStyle name="Porcentaje 4 7 3" xfId="49635" xr:uid="{00000000-0005-0000-0000-0000F2C10000}"/>
    <cellStyle name="Porcentaje 4 7 3 2" xfId="49636" xr:uid="{00000000-0005-0000-0000-0000F3C10000}"/>
    <cellStyle name="Porcentaje 4 7 4" xfId="49637" xr:uid="{00000000-0005-0000-0000-0000F4C10000}"/>
    <cellStyle name="Porcentaje 4 7 4 2" xfId="49638" xr:uid="{00000000-0005-0000-0000-0000F5C10000}"/>
    <cellStyle name="Porcentaje 4 7 4 3" xfId="49639" xr:uid="{00000000-0005-0000-0000-0000F6C10000}"/>
    <cellStyle name="Porcentaje 4 7 5" xfId="49640" xr:uid="{00000000-0005-0000-0000-0000F7C10000}"/>
    <cellStyle name="Porcentaje 4 7 6" xfId="49641" xr:uid="{00000000-0005-0000-0000-0000F8C10000}"/>
    <cellStyle name="Porcentaje 4 8" xfId="49642" xr:uid="{00000000-0005-0000-0000-0000F9C10000}"/>
    <cellStyle name="Porcentaje 4 8 2" xfId="49643" xr:uid="{00000000-0005-0000-0000-0000FAC10000}"/>
    <cellStyle name="Porcentaje 4 8 2 2" xfId="49644" xr:uid="{00000000-0005-0000-0000-0000FBC10000}"/>
    <cellStyle name="Porcentaje 4 8 2 2 2" xfId="49645" xr:uid="{00000000-0005-0000-0000-0000FCC10000}"/>
    <cellStyle name="Porcentaje 4 8 2 3" xfId="49646" xr:uid="{00000000-0005-0000-0000-0000FDC10000}"/>
    <cellStyle name="Porcentaje 4 8 2 4" xfId="49647" xr:uid="{00000000-0005-0000-0000-0000FEC10000}"/>
    <cellStyle name="Porcentaje 4 8 2 5" xfId="49648" xr:uid="{00000000-0005-0000-0000-0000FFC10000}"/>
    <cellStyle name="Porcentaje 4 8 2 6" xfId="49649" xr:uid="{00000000-0005-0000-0000-000000C20000}"/>
    <cellStyle name="Porcentaje 4 8 3" xfId="49650" xr:uid="{00000000-0005-0000-0000-000001C20000}"/>
    <cellStyle name="Porcentaje 4 8 3 2" xfId="49651" xr:uid="{00000000-0005-0000-0000-000002C20000}"/>
    <cellStyle name="Porcentaje 4 8 4" xfId="49652" xr:uid="{00000000-0005-0000-0000-000003C20000}"/>
    <cellStyle name="Porcentaje 4 8 4 2" xfId="49653" xr:uid="{00000000-0005-0000-0000-000004C20000}"/>
    <cellStyle name="Porcentaje 4 8 5" xfId="49654" xr:uid="{00000000-0005-0000-0000-000005C20000}"/>
    <cellStyle name="Porcentaje 4 9" xfId="49655" xr:uid="{00000000-0005-0000-0000-000006C20000}"/>
    <cellStyle name="Porcentaje 4 9 2" xfId="49656" xr:uid="{00000000-0005-0000-0000-000007C20000}"/>
    <cellStyle name="Porcentaje 4 9 2 2" xfId="49657" xr:uid="{00000000-0005-0000-0000-000008C20000}"/>
    <cellStyle name="Porcentaje 4 9 2 2 2" xfId="49658" xr:uid="{00000000-0005-0000-0000-000009C20000}"/>
    <cellStyle name="Porcentaje 4 9 2 3" xfId="49659" xr:uid="{00000000-0005-0000-0000-00000AC20000}"/>
    <cellStyle name="Porcentaje 4 9 2 4" xfId="49660" xr:uid="{00000000-0005-0000-0000-00000BC20000}"/>
    <cellStyle name="Porcentaje 4 9 2 5" xfId="49661" xr:uid="{00000000-0005-0000-0000-00000CC20000}"/>
    <cellStyle name="Porcentaje 4 9 2 6" xfId="49662" xr:uid="{00000000-0005-0000-0000-00000DC20000}"/>
    <cellStyle name="Porcentaje 4 9 3" xfId="49663" xr:uid="{00000000-0005-0000-0000-00000EC20000}"/>
    <cellStyle name="Porcentaje 4 9 3 2" xfId="49664" xr:uid="{00000000-0005-0000-0000-00000FC20000}"/>
    <cellStyle name="Porcentaje 4 9 3 3" xfId="49665" xr:uid="{00000000-0005-0000-0000-000010C20000}"/>
    <cellStyle name="Porcentaje 4 9 4" xfId="49666" xr:uid="{00000000-0005-0000-0000-000011C20000}"/>
    <cellStyle name="Porcentaje 4 9 4 2" xfId="49667" xr:uid="{00000000-0005-0000-0000-000012C20000}"/>
    <cellStyle name="Porcentaje 4 9 4 3" xfId="49668" xr:uid="{00000000-0005-0000-0000-000013C20000}"/>
    <cellStyle name="Porcentaje 4 9 5" xfId="49669" xr:uid="{00000000-0005-0000-0000-000014C20000}"/>
    <cellStyle name="Porcentaje 4_CUENTAS BANCARIAS" xfId="49670" xr:uid="{00000000-0005-0000-0000-000015C20000}"/>
    <cellStyle name="Porcentaje 40" xfId="49671" xr:uid="{00000000-0005-0000-0000-000016C20000}"/>
    <cellStyle name="Porcentaje 40 2" xfId="49672" xr:uid="{00000000-0005-0000-0000-000017C20000}"/>
    <cellStyle name="Porcentaje 40 2 2" xfId="49673" xr:uid="{00000000-0005-0000-0000-000018C20000}"/>
    <cellStyle name="Porcentaje 40 2 2 2" xfId="49674" xr:uid="{00000000-0005-0000-0000-000019C20000}"/>
    <cellStyle name="Porcentaje 40 2 3" xfId="49675" xr:uid="{00000000-0005-0000-0000-00001AC20000}"/>
    <cellStyle name="Porcentaje 40 2 4" xfId="49676" xr:uid="{00000000-0005-0000-0000-00001BC20000}"/>
    <cellStyle name="Porcentaje 40 2 5" xfId="49677" xr:uid="{00000000-0005-0000-0000-00001CC20000}"/>
    <cellStyle name="Porcentaje 40 2 6" xfId="49678" xr:uid="{00000000-0005-0000-0000-00001DC20000}"/>
    <cellStyle name="Porcentaje 40 3" xfId="49679" xr:uid="{00000000-0005-0000-0000-00001EC20000}"/>
    <cellStyle name="Porcentaje 40 3 2" xfId="49680" xr:uid="{00000000-0005-0000-0000-00001FC20000}"/>
    <cellStyle name="Porcentaje 40 4" xfId="49681" xr:uid="{00000000-0005-0000-0000-000020C20000}"/>
    <cellStyle name="Porcentaje 40 4 2" xfId="49682" xr:uid="{00000000-0005-0000-0000-000021C20000}"/>
    <cellStyle name="Porcentaje 40 5" xfId="49683" xr:uid="{00000000-0005-0000-0000-000022C20000}"/>
    <cellStyle name="Porcentaje 41" xfId="49684" xr:uid="{00000000-0005-0000-0000-000023C20000}"/>
    <cellStyle name="Porcentaje 41 2" xfId="49685" xr:uid="{00000000-0005-0000-0000-000024C20000}"/>
    <cellStyle name="Porcentaje 41 2 2" xfId="49686" xr:uid="{00000000-0005-0000-0000-000025C20000}"/>
    <cellStyle name="Porcentaje 41 2 2 2" xfId="49687" xr:uid="{00000000-0005-0000-0000-000026C20000}"/>
    <cellStyle name="Porcentaje 41 2 3" xfId="49688" xr:uid="{00000000-0005-0000-0000-000027C20000}"/>
    <cellStyle name="Porcentaje 41 2 4" xfId="49689" xr:uid="{00000000-0005-0000-0000-000028C20000}"/>
    <cellStyle name="Porcentaje 41 2 5" xfId="49690" xr:uid="{00000000-0005-0000-0000-000029C20000}"/>
    <cellStyle name="Porcentaje 41 2 6" xfId="49691" xr:uid="{00000000-0005-0000-0000-00002AC20000}"/>
    <cellStyle name="Porcentaje 41 3" xfId="49692" xr:uid="{00000000-0005-0000-0000-00002BC20000}"/>
    <cellStyle name="Porcentaje 41 3 2" xfId="49693" xr:uid="{00000000-0005-0000-0000-00002CC20000}"/>
    <cellStyle name="Porcentaje 41 4" xfId="49694" xr:uid="{00000000-0005-0000-0000-00002DC20000}"/>
    <cellStyle name="Porcentaje 41 4 2" xfId="49695" xr:uid="{00000000-0005-0000-0000-00002EC20000}"/>
    <cellStyle name="Porcentaje 41 5" xfId="49696" xr:uid="{00000000-0005-0000-0000-00002FC20000}"/>
    <cellStyle name="Porcentaje 42" xfId="49697" xr:uid="{00000000-0005-0000-0000-000030C20000}"/>
    <cellStyle name="Porcentaje 42 2" xfId="49698" xr:uid="{00000000-0005-0000-0000-000031C20000}"/>
    <cellStyle name="Porcentaje 42 2 2" xfId="49699" xr:uid="{00000000-0005-0000-0000-000032C20000}"/>
    <cellStyle name="Porcentaje 42 2 2 2" xfId="49700" xr:uid="{00000000-0005-0000-0000-000033C20000}"/>
    <cellStyle name="Porcentaje 42 2 3" xfId="49701" xr:uid="{00000000-0005-0000-0000-000034C20000}"/>
    <cellStyle name="Porcentaje 42 2 4" xfId="49702" xr:uid="{00000000-0005-0000-0000-000035C20000}"/>
    <cellStyle name="Porcentaje 42 2 5" xfId="49703" xr:uid="{00000000-0005-0000-0000-000036C20000}"/>
    <cellStyle name="Porcentaje 42 2 6" xfId="49704" xr:uid="{00000000-0005-0000-0000-000037C20000}"/>
    <cellStyle name="Porcentaje 42 3" xfId="49705" xr:uid="{00000000-0005-0000-0000-000038C20000}"/>
    <cellStyle name="Porcentaje 42 3 2" xfId="49706" xr:uid="{00000000-0005-0000-0000-000039C20000}"/>
    <cellStyle name="Porcentaje 42 4" xfId="49707" xr:uid="{00000000-0005-0000-0000-00003AC20000}"/>
    <cellStyle name="Porcentaje 42 4 2" xfId="49708" xr:uid="{00000000-0005-0000-0000-00003BC20000}"/>
    <cellStyle name="Porcentaje 42 5" xfId="49709" xr:uid="{00000000-0005-0000-0000-00003CC20000}"/>
    <cellStyle name="Porcentaje 43" xfId="49710" xr:uid="{00000000-0005-0000-0000-00003DC20000}"/>
    <cellStyle name="Porcentaje 43 2" xfId="49711" xr:uid="{00000000-0005-0000-0000-00003EC20000}"/>
    <cellStyle name="Porcentaje 43 2 2" xfId="49712" xr:uid="{00000000-0005-0000-0000-00003FC20000}"/>
    <cellStyle name="Porcentaje 43 2 2 2" xfId="49713" xr:uid="{00000000-0005-0000-0000-000040C20000}"/>
    <cellStyle name="Porcentaje 43 2 3" xfId="49714" xr:uid="{00000000-0005-0000-0000-000041C20000}"/>
    <cellStyle name="Porcentaje 43 2 4" xfId="49715" xr:uid="{00000000-0005-0000-0000-000042C20000}"/>
    <cellStyle name="Porcentaje 43 2 5" xfId="49716" xr:uid="{00000000-0005-0000-0000-000043C20000}"/>
    <cellStyle name="Porcentaje 43 2 6" xfId="49717" xr:uid="{00000000-0005-0000-0000-000044C20000}"/>
    <cellStyle name="Porcentaje 43 3" xfId="49718" xr:uid="{00000000-0005-0000-0000-000045C20000}"/>
    <cellStyle name="Porcentaje 43 3 2" xfId="49719" xr:uid="{00000000-0005-0000-0000-000046C20000}"/>
    <cellStyle name="Porcentaje 43 4" xfId="49720" xr:uid="{00000000-0005-0000-0000-000047C20000}"/>
    <cellStyle name="Porcentaje 43 4 2" xfId="49721" xr:uid="{00000000-0005-0000-0000-000048C20000}"/>
    <cellStyle name="Porcentaje 43 5" xfId="49722" xr:uid="{00000000-0005-0000-0000-000049C20000}"/>
    <cellStyle name="Porcentaje 44" xfId="49723" xr:uid="{00000000-0005-0000-0000-00004AC20000}"/>
    <cellStyle name="Porcentaje 44 2" xfId="49724" xr:uid="{00000000-0005-0000-0000-00004BC20000}"/>
    <cellStyle name="Porcentaje 44 2 2" xfId="49725" xr:uid="{00000000-0005-0000-0000-00004CC20000}"/>
    <cellStyle name="Porcentaje 44 2 2 2" xfId="49726" xr:uid="{00000000-0005-0000-0000-00004DC20000}"/>
    <cellStyle name="Porcentaje 44 2 3" xfId="49727" xr:uid="{00000000-0005-0000-0000-00004EC20000}"/>
    <cellStyle name="Porcentaje 44 2 4" xfId="49728" xr:uid="{00000000-0005-0000-0000-00004FC20000}"/>
    <cellStyle name="Porcentaje 44 2 5" xfId="49729" xr:uid="{00000000-0005-0000-0000-000050C20000}"/>
    <cellStyle name="Porcentaje 44 2 6" xfId="49730" xr:uid="{00000000-0005-0000-0000-000051C20000}"/>
    <cellStyle name="Porcentaje 44 3" xfId="49731" xr:uid="{00000000-0005-0000-0000-000052C20000}"/>
    <cellStyle name="Porcentaje 44 3 2" xfId="49732" xr:uid="{00000000-0005-0000-0000-000053C20000}"/>
    <cellStyle name="Porcentaje 44 4" xfId="49733" xr:uid="{00000000-0005-0000-0000-000054C20000}"/>
    <cellStyle name="Porcentaje 44 4 2" xfId="49734" xr:uid="{00000000-0005-0000-0000-000055C20000}"/>
    <cellStyle name="Porcentaje 44 5" xfId="49735" xr:uid="{00000000-0005-0000-0000-000056C20000}"/>
    <cellStyle name="Porcentaje 45" xfId="49736" xr:uid="{00000000-0005-0000-0000-000057C20000}"/>
    <cellStyle name="Porcentaje 45 2" xfId="49737" xr:uid="{00000000-0005-0000-0000-000058C20000}"/>
    <cellStyle name="Porcentaje 45 2 2" xfId="49738" xr:uid="{00000000-0005-0000-0000-000059C20000}"/>
    <cellStyle name="Porcentaje 45 2 2 2" xfId="49739" xr:uid="{00000000-0005-0000-0000-00005AC20000}"/>
    <cellStyle name="Porcentaje 45 2 3" xfId="49740" xr:uid="{00000000-0005-0000-0000-00005BC20000}"/>
    <cellStyle name="Porcentaje 45 2 4" xfId="49741" xr:uid="{00000000-0005-0000-0000-00005CC20000}"/>
    <cellStyle name="Porcentaje 45 2 5" xfId="49742" xr:uid="{00000000-0005-0000-0000-00005DC20000}"/>
    <cellStyle name="Porcentaje 45 2 6" xfId="49743" xr:uid="{00000000-0005-0000-0000-00005EC20000}"/>
    <cellStyle name="Porcentaje 45 3" xfId="49744" xr:uid="{00000000-0005-0000-0000-00005FC20000}"/>
    <cellStyle name="Porcentaje 45 3 2" xfId="49745" xr:uid="{00000000-0005-0000-0000-000060C20000}"/>
    <cellStyle name="Porcentaje 45 4" xfId="49746" xr:uid="{00000000-0005-0000-0000-000061C20000}"/>
    <cellStyle name="Porcentaje 45 4 2" xfId="49747" xr:uid="{00000000-0005-0000-0000-000062C20000}"/>
    <cellStyle name="Porcentaje 45 5" xfId="49748" xr:uid="{00000000-0005-0000-0000-000063C20000}"/>
    <cellStyle name="Porcentaje 46" xfId="49749" xr:uid="{00000000-0005-0000-0000-000064C20000}"/>
    <cellStyle name="Porcentaje 46 2" xfId="49750" xr:uid="{00000000-0005-0000-0000-000065C20000}"/>
    <cellStyle name="Porcentaje 46 2 2" xfId="49751" xr:uid="{00000000-0005-0000-0000-000066C20000}"/>
    <cellStyle name="Porcentaje 46 2 2 2" xfId="49752" xr:uid="{00000000-0005-0000-0000-000067C20000}"/>
    <cellStyle name="Porcentaje 46 2 3" xfId="49753" xr:uid="{00000000-0005-0000-0000-000068C20000}"/>
    <cellStyle name="Porcentaje 46 2 4" xfId="49754" xr:uid="{00000000-0005-0000-0000-000069C20000}"/>
    <cellStyle name="Porcentaje 46 2 5" xfId="49755" xr:uid="{00000000-0005-0000-0000-00006AC20000}"/>
    <cellStyle name="Porcentaje 46 2 6" xfId="49756" xr:uid="{00000000-0005-0000-0000-00006BC20000}"/>
    <cellStyle name="Porcentaje 46 3" xfId="49757" xr:uid="{00000000-0005-0000-0000-00006CC20000}"/>
    <cellStyle name="Porcentaje 46 3 2" xfId="49758" xr:uid="{00000000-0005-0000-0000-00006DC20000}"/>
    <cellStyle name="Porcentaje 46 4" xfId="49759" xr:uid="{00000000-0005-0000-0000-00006EC20000}"/>
    <cellStyle name="Porcentaje 46 4 2" xfId="49760" xr:uid="{00000000-0005-0000-0000-00006FC20000}"/>
    <cellStyle name="Porcentaje 46 5" xfId="49761" xr:uid="{00000000-0005-0000-0000-000070C20000}"/>
    <cellStyle name="Porcentaje 47" xfId="49762" xr:uid="{00000000-0005-0000-0000-000071C20000}"/>
    <cellStyle name="Porcentaje 47 2" xfId="49763" xr:uid="{00000000-0005-0000-0000-000072C20000}"/>
    <cellStyle name="Porcentaje 47 2 2" xfId="49764" xr:uid="{00000000-0005-0000-0000-000073C20000}"/>
    <cellStyle name="Porcentaje 47 2 2 2" xfId="49765" xr:uid="{00000000-0005-0000-0000-000074C20000}"/>
    <cellStyle name="Porcentaje 47 2 3" xfId="49766" xr:uid="{00000000-0005-0000-0000-000075C20000}"/>
    <cellStyle name="Porcentaje 47 2 4" xfId="49767" xr:uid="{00000000-0005-0000-0000-000076C20000}"/>
    <cellStyle name="Porcentaje 47 2 5" xfId="49768" xr:uid="{00000000-0005-0000-0000-000077C20000}"/>
    <cellStyle name="Porcentaje 47 2 6" xfId="49769" xr:uid="{00000000-0005-0000-0000-000078C20000}"/>
    <cellStyle name="Porcentaje 47 3" xfId="49770" xr:uid="{00000000-0005-0000-0000-000079C20000}"/>
    <cellStyle name="Porcentaje 47 3 2" xfId="49771" xr:uid="{00000000-0005-0000-0000-00007AC20000}"/>
    <cellStyle name="Porcentaje 47 4" xfId="49772" xr:uid="{00000000-0005-0000-0000-00007BC20000}"/>
    <cellStyle name="Porcentaje 47 4 2" xfId="49773" xr:uid="{00000000-0005-0000-0000-00007CC20000}"/>
    <cellStyle name="Porcentaje 47 5" xfId="49774" xr:uid="{00000000-0005-0000-0000-00007DC20000}"/>
    <cellStyle name="Porcentaje 48" xfId="49775" xr:uid="{00000000-0005-0000-0000-00007EC20000}"/>
    <cellStyle name="Porcentaje 48 2" xfId="49776" xr:uid="{00000000-0005-0000-0000-00007FC20000}"/>
    <cellStyle name="Porcentaje 48 2 2" xfId="49777" xr:uid="{00000000-0005-0000-0000-000080C20000}"/>
    <cellStyle name="Porcentaje 48 2 2 2" xfId="49778" xr:uid="{00000000-0005-0000-0000-000081C20000}"/>
    <cellStyle name="Porcentaje 48 2 3" xfId="49779" xr:uid="{00000000-0005-0000-0000-000082C20000}"/>
    <cellStyle name="Porcentaje 48 2 4" xfId="49780" xr:uid="{00000000-0005-0000-0000-000083C20000}"/>
    <cellStyle name="Porcentaje 48 2 5" xfId="49781" xr:uid="{00000000-0005-0000-0000-000084C20000}"/>
    <cellStyle name="Porcentaje 48 2 6" xfId="49782" xr:uid="{00000000-0005-0000-0000-000085C20000}"/>
    <cellStyle name="Porcentaje 48 3" xfId="49783" xr:uid="{00000000-0005-0000-0000-000086C20000}"/>
    <cellStyle name="Porcentaje 48 3 2" xfId="49784" xr:uid="{00000000-0005-0000-0000-000087C20000}"/>
    <cellStyle name="Porcentaje 48 4" xfId="49785" xr:uid="{00000000-0005-0000-0000-000088C20000}"/>
    <cellStyle name="Porcentaje 48 4 2" xfId="49786" xr:uid="{00000000-0005-0000-0000-000089C20000}"/>
    <cellStyle name="Porcentaje 48 5" xfId="49787" xr:uid="{00000000-0005-0000-0000-00008AC20000}"/>
    <cellStyle name="Porcentaje 49" xfId="49788" xr:uid="{00000000-0005-0000-0000-00008BC20000}"/>
    <cellStyle name="Porcentaje 49 2" xfId="49789" xr:uid="{00000000-0005-0000-0000-00008CC20000}"/>
    <cellStyle name="Porcentaje 49 2 2" xfId="49790" xr:uid="{00000000-0005-0000-0000-00008DC20000}"/>
    <cellStyle name="Porcentaje 49 2 2 2" xfId="49791" xr:uid="{00000000-0005-0000-0000-00008EC20000}"/>
    <cellStyle name="Porcentaje 49 2 3" xfId="49792" xr:uid="{00000000-0005-0000-0000-00008FC20000}"/>
    <cellStyle name="Porcentaje 49 2 4" xfId="49793" xr:uid="{00000000-0005-0000-0000-000090C20000}"/>
    <cellStyle name="Porcentaje 49 2 5" xfId="49794" xr:uid="{00000000-0005-0000-0000-000091C20000}"/>
    <cellStyle name="Porcentaje 49 2 6" xfId="49795" xr:uid="{00000000-0005-0000-0000-000092C20000}"/>
    <cellStyle name="Porcentaje 49 3" xfId="49796" xr:uid="{00000000-0005-0000-0000-000093C20000}"/>
    <cellStyle name="Porcentaje 49 3 2" xfId="49797" xr:uid="{00000000-0005-0000-0000-000094C20000}"/>
    <cellStyle name="Porcentaje 49 4" xfId="49798" xr:uid="{00000000-0005-0000-0000-000095C20000}"/>
    <cellStyle name="Porcentaje 49 4 2" xfId="49799" xr:uid="{00000000-0005-0000-0000-000096C20000}"/>
    <cellStyle name="Porcentaje 49 5" xfId="49800" xr:uid="{00000000-0005-0000-0000-000097C20000}"/>
    <cellStyle name="Porcentaje 5" xfId="49801" xr:uid="{00000000-0005-0000-0000-000098C20000}"/>
    <cellStyle name="Porcentaje 5 10" xfId="49802" xr:uid="{00000000-0005-0000-0000-000099C20000}"/>
    <cellStyle name="Porcentaje 5 10 2" xfId="49803" xr:uid="{00000000-0005-0000-0000-00009AC20000}"/>
    <cellStyle name="Porcentaje 5 10 2 2" xfId="49804" xr:uid="{00000000-0005-0000-0000-00009BC20000}"/>
    <cellStyle name="Porcentaje 5 10 2 2 2" xfId="49805" xr:uid="{00000000-0005-0000-0000-00009CC20000}"/>
    <cellStyle name="Porcentaje 5 10 2 3" xfId="49806" xr:uid="{00000000-0005-0000-0000-00009DC20000}"/>
    <cellStyle name="Porcentaje 5 10 2 4" xfId="49807" xr:uid="{00000000-0005-0000-0000-00009EC20000}"/>
    <cellStyle name="Porcentaje 5 10 2 5" xfId="49808" xr:uid="{00000000-0005-0000-0000-00009FC20000}"/>
    <cellStyle name="Porcentaje 5 10 2 6" xfId="49809" xr:uid="{00000000-0005-0000-0000-0000A0C20000}"/>
    <cellStyle name="Porcentaje 5 10 3" xfId="49810" xr:uid="{00000000-0005-0000-0000-0000A1C20000}"/>
    <cellStyle name="Porcentaje 5 10 3 2" xfId="49811" xr:uid="{00000000-0005-0000-0000-0000A2C20000}"/>
    <cellStyle name="Porcentaje 5 10 4" xfId="49812" xr:uid="{00000000-0005-0000-0000-0000A3C20000}"/>
    <cellStyle name="Porcentaje 5 10 4 2" xfId="49813" xr:uid="{00000000-0005-0000-0000-0000A4C20000}"/>
    <cellStyle name="Porcentaje 5 10 5" xfId="49814" xr:uid="{00000000-0005-0000-0000-0000A5C20000}"/>
    <cellStyle name="Porcentaje 5 11" xfId="49815" xr:uid="{00000000-0005-0000-0000-0000A6C20000}"/>
    <cellStyle name="Porcentaje 5 11 2" xfId="49816" xr:uid="{00000000-0005-0000-0000-0000A7C20000}"/>
    <cellStyle name="Porcentaje 5 11 2 2" xfId="49817" xr:uid="{00000000-0005-0000-0000-0000A8C20000}"/>
    <cellStyle name="Porcentaje 5 11 2 2 2" xfId="49818" xr:uid="{00000000-0005-0000-0000-0000A9C20000}"/>
    <cellStyle name="Porcentaje 5 11 2 3" xfId="49819" xr:uid="{00000000-0005-0000-0000-0000AAC20000}"/>
    <cellStyle name="Porcentaje 5 11 2 4" xfId="49820" xr:uid="{00000000-0005-0000-0000-0000ABC20000}"/>
    <cellStyle name="Porcentaje 5 11 2 5" xfId="49821" xr:uid="{00000000-0005-0000-0000-0000ACC20000}"/>
    <cellStyle name="Porcentaje 5 11 2 6" xfId="49822" xr:uid="{00000000-0005-0000-0000-0000ADC20000}"/>
    <cellStyle name="Porcentaje 5 11 3" xfId="49823" xr:uid="{00000000-0005-0000-0000-0000AEC20000}"/>
    <cellStyle name="Porcentaje 5 11 3 2" xfId="49824" xr:uid="{00000000-0005-0000-0000-0000AFC20000}"/>
    <cellStyle name="Porcentaje 5 11 4" xfId="49825" xr:uid="{00000000-0005-0000-0000-0000B0C20000}"/>
    <cellStyle name="Porcentaje 5 11 4 2" xfId="49826" xr:uid="{00000000-0005-0000-0000-0000B1C20000}"/>
    <cellStyle name="Porcentaje 5 11 5" xfId="49827" xr:uid="{00000000-0005-0000-0000-0000B2C20000}"/>
    <cellStyle name="Porcentaje 5 12" xfId="49828" xr:uid="{00000000-0005-0000-0000-0000B3C20000}"/>
    <cellStyle name="Porcentaje 5 12 2" xfId="49829" xr:uid="{00000000-0005-0000-0000-0000B4C20000}"/>
    <cellStyle name="Porcentaje 5 12 2 2" xfId="49830" xr:uid="{00000000-0005-0000-0000-0000B5C20000}"/>
    <cellStyle name="Porcentaje 5 12 3" xfId="49831" xr:uid="{00000000-0005-0000-0000-0000B6C20000}"/>
    <cellStyle name="Porcentaje 5 13" xfId="49832" xr:uid="{00000000-0005-0000-0000-0000B7C20000}"/>
    <cellStyle name="Porcentaje 5 13 2" xfId="49833" xr:uid="{00000000-0005-0000-0000-0000B8C20000}"/>
    <cellStyle name="Porcentaje 5 14" xfId="49834" xr:uid="{00000000-0005-0000-0000-0000B9C20000}"/>
    <cellStyle name="Porcentaje 5 15" xfId="49835" xr:uid="{00000000-0005-0000-0000-0000BAC20000}"/>
    <cellStyle name="Porcentaje 5 2" xfId="49836" xr:uid="{00000000-0005-0000-0000-0000BBC20000}"/>
    <cellStyle name="Porcentaje 5 2 2" xfId="49837" xr:uid="{00000000-0005-0000-0000-0000BCC20000}"/>
    <cellStyle name="Porcentaje 5 2 2 2" xfId="49838" xr:uid="{00000000-0005-0000-0000-0000BDC20000}"/>
    <cellStyle name="Porcentaje 5 2 2 2 2" xfId="49839" xr:uid="{00000000-0005-0000-0000-0000BEC20000}"/>
    <cellStyle name="Porcentaje 5 2 2 2 3" xfId="49840" xr:uid="{00000000-0005-0000-0000-0000BFC20000}"/>
    <cellStyle name="Porcentaje 5 2 2 3" xfId="49841" xr:uid="{00000000-0005-0000-0000-0000C0C20000}"/>
    <cellStyle name="Porcentaje 5 2 2 3 2" xfId="49842" xr:uid="{00000000-0005-0000-0000-0000C1C20000}"/>
    <cellStyle name="Porcentaje 5 2 2 4" xfId="49843" xr:uid="{00000000-0005-0000-0000-0000C2C20000}"/>
    <cellStyle name="Porcentaje 5 2 2 5" xfId="49844" xr:uid="{00000000-0005-0000-0000-0000C3C20000}"/>
    <cellStyle name="Porcentaje 5 2 3" xfId="49845" xr:uid="{00000000-0005-0000-0000-0000C4C20000}"/>
    <cellStyle name="Porcentaje 5 2 3 2" xfId="49846" xr:uid="{00000000-0005-0000-0000-0000C5C20000}"/>
    <cellStyle name="Porcentaje 5 2 3 3" xfId="49847" xr:uid="{00000000-0005-0000-0000-0000C6C20000}"/>
    <cellStyle name="Porcentaje 5 2 3 4" xfId="49848" xr:uid="{00000000-0005-0000-0000-0000C7C20000}"/>
    <cellStyle name="Porcentaje 5 2 4" xfId="49849" xr:uid="{00000000-0005-0000-0000-0000C8C20000}"/>
    <cellStyle name="Porcentaje 5 2 5" xfId="49850" xr:uid="{00000000-0005-0000-0000-0000C9C20000}"/>
    <cellStyle name="Porcentaje 5 2 6" xfId="49851" xr:uid="{00000000-0005-0000-0000-0000CAC20000}"/>
    <cellStyle name="Porcentaje 5 2 7" xfId="49852" xr:uid="{00000000-0005-0000-0000-0000CBC20000}"/>
    <cellStyle name="Porcentaje 5 3" xfId="49853" xr:uid="{00000000-0005-0000-0000-0000CCC20000}"/>
    <cellStyle name="Porcentaje 5 3 2" xfId="49854" xr:uid="{00000000-0005-0000-0000-0000CDC20000}"/>
    <cellStyle name="Porcentaje 5 3 2 2" xfId="49855" xr:uid="{00000000-0005-0000-0000-0000CEC20000}"/>
    <cellStyle name="Porcentaje 5 3 2 2 2" xfId="49856" xr:uid="{00000000-0005-0000-0000-0000CFC20000}"/>
    <cellStyle name="Porcentaje 5 3 2 3" xfId="49857" xr:uid="{00000000-0005-0000-0000-0000D0C20000}"/>
    <cellStyle name="Porcentaje 5 3 2 3 2" xfId="49858" xr:uid="{00000000-0005-0000-0000-0000D1C20000}"/>
    <cellStyle name="Porcentaje 5 3 2 4" xfId="49859" xr:uid="{00000000-0005-0000-0000-0000D2C20000}"/>
    <cellStyle name="Porcentaje 5 3 2 5" xfId="49860" xr:uid="{00000000-0005-0000-0000-0000D3C20000}"/>
    <cellStyle name="Porcentaje 5 3 2 6" xfId="49861" xr:uid="{00000000-0005-0000-0000-0000D4C20000}"/>
    <cellStyle name="Porcentaje 5 3 3" xfId="49862" xr:uid="{00000000-0005-0000-0000-0000D5C20000}"/>
    <cellStyle name="Porcentaje 5 3 3 2" xfId="49863" xr:uid="{00000000-0005-0000-0000-0000D6C20000}"/>
    <cellStyle name="Porcentaje 5 3 3 3" xfId="49864" xr:uid="{00000000-0005-0000-0000-0000D7C20000}"/>
    <cellStyle name="Porcentaje 5 3 4" xfId="49865" xr:uid="{00000000-0005-0000-0000-0000D8C20000}"/>
    <cellStyle name="Porcentaje 5 3 4 2" xfId="49866" xr:uid="{00000000-0005-0000-0000-0000D9C20000}"/>
    <cellStyle name="Porcentaje 5 3 5" xfId="49867" xr:uid="{00000000-0005-0000-0000-0000DAC20000}"/>
    <cellStyle name="Porcentaje 5 3 5 2" xfId="49868" xr:uid="{00000000-0005-0000-0000-0000DBC20000}"/>
    <cellStyle name="Porcentaje 5 3 6" xfId="49869" xr:uid="{00000000-0005-0000-0000-0000DCC20000}"/>
    <cellStyle name="Porcentaje 5 3 7" xfId="49870" xr:uid="{00000000-0005-0000-0000-0000DDC20000}"/>
    <cellStyle name="Porcentaje 5 4" xfId="49871" xr:uid="{00000000-0005-0000-0000-0000DEC20000}"/>
    <cellStyle name="Porcentaje 5 4 2" xfId="49872" xr:uid="{00000000-0005-0000-0000-0000DFC20000}"/>
    <cellStyle name="Porcentaje 5 4 2 2" xfId="49873" xr:uid="{00000000-0005-0000-0000-0000E0C20000}"/>
    <cellStyle name="Porcentaje 5 4 2 2 2" xfId="49874" xr:uid="{00000000-0005-0000-0000-0000E1C20000}"/>
    <cellStyle name="Porcentaje 5 4 2 3" xfId="49875" xr:uid="{00000000-0005-0000-0000-0000E2C20000}"/>
    <cellStyle name="Porcentaje 5 4 2 3 2" xfId="49876" xr:uid="{00000000-0005-0000-0000-0000E3C20000}"/>
    <cellStyle name="Porcentaje 5 4 2 4" xfId="49877" xr:uid="{00000000-0005-0000-0000-0000E4C20000}"/>
    <cellStyle name="Porcentaje 5 4 2 5" xfId="49878" xr:uid="{00000000-0005-0000-0000-0000E5C20000}"/>
    <cellStyle name="Porcentaje 5 4 2 6" xfId="49879" xr:uid="{00000000-0005-0000-0000-0000E6C20000}"/>
    <cellStyle name="Porcentaje 5 4 3" xfId="49880" xr:uid="{00000000-0005-0000-0000-0000E7C20000}"/>
    <cellStyle name="Porcentaje 5 4 3 2" xfId="49881" xr:uid="{00000000-0005-0000-0000-0000E8C20000}"/>
    <cellStyle name="Porcentaje 5 4 3 3" xfId="49882" xr:uid="{00000000-0005-0000-0000-0000E9C20000}"/>
    <cellStyle name="Porcentaje 5 4 4" xfId="49883" xr:uid="{00000000-0005-0000-0000-0000EAC20000}"/>
    <cellStyle name="Porcentaje 5 4 4 2" xfId="49884" xr:uid="{00000000-0005-0000-0000-0000EBC20000}"/>
    <cellStyle name="Porcentaje 5 4 5" xfId="49885" xr:uid="{00000000-0005-0000-0000-0000ECC20000}"/>
    <cellStyle name="Porcentaje 5 4 6" xfId="49886" xr:uid="{00000000-0005-0000-0000-0000EDC20000}"/>
    <cellStyle name="Porcentaje 5 5" xfId="49887" xr:uid="{00000000-0005-0000-0000-0000EEC20000}"/>
    <cellStyle name="Porcentaje 5 5 2" xfId="49888" xr:uid="{00000000-0005-0000-0000-0000EFC20000}"/>
    <cellStyle name="Porcentaje 5 5 2 2" xfId="49889" xr:uid="{00000000-0005-0000-0000-0000F0C20000}"/>
    <cellStyle name="Porcentaje 5 5 2 2 2" xfId="49890" xr:uid="{00000000-0005-0000-0000-0000F1C20000}"/>
    <cellStyle name="Porcentaje 5 5 2 3" xfId="49891" xr:uid="{00000000-0005-0000-0000-0000F2C20000}"/>
    <cellStyle name="Porcentaje 5 5 2 3 2" xfId="49892" xr:uid="{00000000-0005-0000-0000-0000F3C20000}"/>
    <cellStyle name="Porcentaje 5 5 2 4" xfId="49893" xr:uid="{00000000-0005-0000-0000-0000F4C20000}"/>
    <cellStyle name="Porcentaje 5 5 2 5" xfId="49894" xr:uid="{00000000-0005-0000-0000-0000F5C20000}"/>
    <cellStyle name="Porcentaje 5 5 2 6" xfId="49895" xr:uid="{00000000-0005-0000-0000-0000F6C20000}"/>
    <cellStyle name="Porcentaje 5 5 3" xfId="49896" xr:uid="{00000000-0005-0000-0000-0000F7C20000}"/>
    <cellStyle name="Porcentaje 5 5 3 2" xfId="49897" xr:uid="{00000000-0005-0000-0000-0000F8C20000}"/>
    <cellStyle name="Porcentaje 5 5 3 3" xfId="49898" xr:uid="{00000000-0005-0000-0000-0000F9C20000}"/>
    <cellStyle name="Porcentaje 5 5 4" xfId="49899" xr:uid="{00000000-0005-0000-0000-0000FAC20000}"/>
    <cellStyle name="Porcentaje 5 5 4 2" xfId="49900" xr:uid="{00000000-0005-0000-0000-0000FBC20000}"/>
    <cellStyle name="Porcentaje 5 5 5" xfId="49901" xr:uid="{00000000-0005-0000-0000-0000FCC20000}"/>
    <cellStyle name="Porcentaje 5 6" xfId="49902" xr:uid="{00000000-0005-0000-0000-0000FDC20000}"/>
    <cellStyle name="Porcentaje 5 6 2" xfId="49903" xr:uid="{00000000-0005-0000-0000-0000FEC20000}"/>
    <cellStyle name="Porcentaje 5 6 2 2" xfId="49904" xr:uid="{00000000-0005-0000-0000-0000FFC20000}"/>
    <cellStyle name="Porcentaje 5 6 2 2 2" xfId="49905" xr:uid="{00000000-0005-0000-0000-000000C30000}"/>
    <cellStyle name="Porcentaje 5 6 2 3" xfId="49906" xr:uid="{00000000-0005-0000-0000-000001C30000}"/>
    <cellStyle name="Porcentaje 5 6 2 4" xfId="49907" xr:uid="{00000000-0005-0000-0000-000002C30000}"/>
    <cellStyle name="Porcentaje 5 6 2 5" xfId="49908" xr:uid="{00000000-0005-0000-0000-000003C30000}"/>
    <cellStyle name="Porcentaje 5 6 2 6" xfId="49909" xr:uid="{00000000-0005-0000-0000-000004C30000}"/>
    <cellStyle name="Porcentaje 5 6 3" xfId="49910" xr:uid="{00000000-0005-0000-0000-000005C30000}"/>
    <cellStyle name="Porcentaje 5 6 3 2" xfId="49911" xr:uid="{00000000-0005-0000-0000-000006C30000}"/>
    <cellStyle name="Porcentaje 5 6 4" xfId="49912" xr:uid="{00000000-0005-0000-0000-000007C30000}"/>
    <cellStyle name="Porcentaje 5 6 4 2" xfId="49913" xr:uid="{00000000-0005-0000-0000-000008C30000}"/>
    <cellStyle name="Porcentaje 5 6 5" xfId="49914" xr:uid="{00000000-0005-0000-0000-000009C30000}"/>
    <cellStyle name="Porcentaje 5 7" xfId="49915" xr:uid="{00000000-0005-0000-0000-00000AC30000}"/>
    <cellStyle name="Porcentaje 5 7 2" xfId="49916" xr:uid="{00000000-0005-0000-0000-00000BC30000}"/>
    <cellStyle name="Porcentaje 5 7 2 2" xfId="49917" xr:uid="{00000000-0005-0000-0000-00000CC30000}"/>
    <cellStyle name="Porcentaje 5 7 2 2 2" xfId="49918" xr:uid="{00000000-0005-0000-0000-00000DC30000}"/>
    <cellStyle name="Porcentaje 5 7 2 3" xfId="49919" xr:uid="{00000000-0005-0000-0000-00000EC30000}"/>
    <cellStyle name="Porcentaje 5 7 2 4" xfId="49920" xr:uid="{00000000-0005-0000-0000-00000FC30000}"/>
    <cellStyle name="Porcentaje 5 7 2 5" xfId="49921" xr:uid="{00000000-0005-0000-0000-000010C30000}"/>
    <cellStyle name="Porcentaje 5 7 2 6" xfId="49922" xr:uid="{00000000-0005-0000-0000-000011C30000}"/>
    <cellStyle name="Porcentaje 5 7 3" xfId="49923" xr:uid="{00000000-0005-0000-0000-000012C30000}"/>
    <cellStyle name="Porcentaje 5 7 3 2" xfId="49924" xr:uid="{00000000-0005-0000-0000-000013C30000}"/>
    <cellStyle name="Porcentaje 5 7 4" xfId="49925" xr:uid="{00000000-0005-0000-0000-000014C30000}"/>
    <cellStyle name="Porcentaje 5 7 4 2" xfId="49926" xr:uid="{00000000-0005-0000-0000-000015C30000}"/>
    <cellStyle name="Porcentaje 5 7 5" xfId="49927" xr:uid="{00000000-0005-0000-0000-000016C30000}"/>
    <cellStyle name="Porcentaje 5 8" xfId="49928" xr:uid="{00000000-0005-0000-0000-000017C30000}"/>
    <cellStyle name="Porcentaje 5 8 2" xfId="49929" xr:uid="{00000000-0005-0000-0000-000018C30000}"/>
    <cellStyle name="Porcentaje 5 8 2 2" xfId="49930" xr:uid="{00000000-0005-0000-0000-000019C30000}"/>
    <cellStyle name="Porcentaje 5 8 2 2 2" xfId="49931" xr:uid="{00000000-0005-0000-0000-00001AC30000}"/>
    <cellStyle name="Porcentaje 5 8 2 3" xfId="49932" xr:uid="{00000000-0005-0000-0000-00001BC30000}"/>
    <cellStyle name="Porcentaje 5 8 2 4" xfId="49933" xr:uid="{00000000-0005-0000-0000-00001CC30000}"/>
    <cellStyle name="Porcentaje 5 8 2 5" xfId="49934" xr:uid="{00000000-0005-0000-0000-00001DC30000}"/>
    <cellStyle name="Porcentaje 5 8 2 6" xfId="49935" xr:uid="{00000000-0005-0000-0000-00001EC30000}"/>
    <cellStyle name="Porcentaje 5 8 3" xfId="49936" xr:uid="{00000000-0005-0000-0000-00001FC30000}"/>
    <cellStyle name="Porcentaje 5 8 3 2" xfId="49937" xr:uid="{00000000-0005-0000-0000-000020C30000}"/>
    <cellStyle name="Porcentaje 5 8 4" xfId="49938" xr:uid="{00000000-0005-0000-0000-000021C30000}"/>
    <cellStyle name="Porcentaje 5 8 4 2" xfId="49939" xr:uid="{00000000-0005-0000-0000-000022C30000}"/>
    <cellStyle name="Porcentaje 5 8 5" xfId="49940" xr:uid="{00000000-0005-0000-0000-000023C30000}"/>
    <cellStyle name="Porcentaje 5 9" xfId="49941" xr:uid="{00000000-0005-0000-0000-000024C30000}"/>
    <cellStyle name="Porcentaje 5 9 2" xfId="49942" xr:uid="{00000000-0005-0000-0000-000025C30000}"/>
    <cellStyle name="Porcentaje 5 9 2 2" xfId="49943" xr:uid="{00000000-0005-0000-0000-000026C30000}"/>
    <cellStyle name="Porcentaje 5 9 2 2 2" xfId="49944" xr:uid="{00000000-0005-0000-0000-000027C30000}"/>
    <cellStyle name="Porcentaje 5 9 2 3" xfId="49945" xr:uid="{00000000-0005-0000-0000-000028C30000}"/>
    <cellStyle name="Porcentaje 5 9 2 4" xfId="49946" xr:uid="{00000000-0005-0000-0000-000029C30000}"/>
    <cellStyle name="Porcentaje 5 9 2 5" xfId="49947" xr:uid="{00000000-0005-0000-0000-00002AC30000}"/>
    <cellStyle name="Porcentaje 5 9 2 6" xfId="49948" xr:uid="{00000000-0005-0000-0000-00002BC30000}"/>
    <cellStyle name="Porcentaje 5 9 3" xfId="49949" xr:uid="{00000000-0005-0000-0000-00002CC30000}"/>
    <cellStyle name="Porcentaje 5 9 3 2" xfId="49950" xr:uid="{00000000-0005-0000-0000-00002DC30000}"/>
    <cellStyle name="Porcentaje 5 9 4" xfId="49951" xr:uid="{00000000-0005-0000-0000-00002EC30000}"/>
    <cellStyle name="Porcentaje 5 9 4 2" xfId="49952" xr:uid="{00000000-0005-0000-0000-00002FC30000}"/>
    <cellStyle name="Porcentaje 5 9 5" xfId="49953" xr:uid="{00000000-0005-0000-0000-000030C30000}"/>
    <cellStyle name="Porcentaje 50" xfId="49954" xr:uid="{00000000-0005-0000-0000-000031C30000}"/>
    <cellStyle name="Porcentaje 50 2" xfId="49955" xr:uid="{00000000-0005-0000-0000-000032C30000}"/>
    <cellStyle name="Porcentaje 50 2 2" xfId="49956" xr:uid="{00000000-0005-0000-0000-000033C30000}"/>
    <cellStyle name="Porcentaje 50 2 2 2" xfId="49957" xr:uid="{00000000-0005-0000-0000-000034C30000}"/>
    <cellStyle name="Porcentaje 50 2 3" xfId="49958" xr:uid="{00000000-0005-0000-0000-000035C30000}"/>
    <cellStyle name="Porcentaje 50 2 4" xfId="49959" xr:uid="{00000000-0005-0000-0000-000036C30000}"/>
    <cellStyle name="Porcentaje 50 2 5" xfId="49960" xr:uid="{00000000-0005-0000-0000-000037C30000}"/>
    <cellStyle name="Porcentaje 50 2 6" xfId="49961" xr:uid="{00000000-0005-0000-0000-000038C30000}"/>
    <cellStyle name="Porcentaje 50 3" xfId="49962" xr:uid="{00000000-0005-0000-0000-000039C30000}"/>
    <cellStyle name="Porcentaje 50 3 2" xfId="49963" xr:uid="{00000000-0005-0000-0000-00003AC30000}"/>
    <cellStyle name="Porcentaje 50 4" xfId="49964" xr:uid="{00000000-0005-0000-0000-00003BC30000}"/>
    <cellStyle name="Porcentaje 50 4 2" xfId="49965" xr:uid="{00000000-0005-0000-0000-00003CC30000}"/>
    <cellStyle name="Porcentaje 50 5" xfId="49966" xr:uid="{00000000-0005-0000-0000-00003DC30000}"/>
    <cellStyle name="Porcentaje 51" xfId="49967" xr:uid="{00000000-0005-0000-0000-00003EC30000}"/>
    <cellStyle name="Porcentaje 51 2" xfId="49968" xr:uid="{00000000-0005-0000-0000-00003FC30000}"/>
    <cellStyle name="Porcentaje 51 2 2" xfId="49969" xr:uid="{00000000-0005-0000-0000-000040C30000}"/>
    <cellStyle name="Porcentaje 51 2 2 2" xfId="49970" xr:uid="{00000000-0005-0000-0000-000041C30000}"/>
    <cellStyle name="Porcentaje 51 2 3" xfId="49971" xr:uid="{00000000-0005-0000-0000-000042C30000}"/>
    <cellStyle name="Porcentaje 51 2 4" xfId="49972" xr:uid="{00000000-0005-0000-0000-000043C30000}"/>
    <cellStyle name="Porcentaje 51 2 5" xfId="49973" xr:uid="{00000000-0005-0000-0000-000044C30000}"/>
    <cellStyle name="Porcentaje 51 2 6" xfId="49974" xr:uid="{00000000-0005-0000-0000-000045C30000}"/>
    <cellStyle name="Porcentaje 51 3" xfId="49975" xr:uid="{00000000-0005-0000-0000-000046C30000}"/>
    <cellStyle name="Porcentaje 51 3 2" xfId="49976" xr:uid="{00000000-0005-0000-0000-000047C30000}"/>
    <cellStyle name="Porcentaje 51 4" xfId="49977" xr:uid="{00000000-0005-0000-0000-000048C30000}"/>
    <cellStyle name="Porcentaje 51 4 2" xfId="49978" xr:uid="{00000000-0005-0000-0000-000049C30000}"/>
    <cellStyle name="Porcentaje 51 5" xfId="49979" xr:uid="{00000000-0005-0000-0000-00004AC30000}"/>
    <cellStyle name="Porcentaje 52" xfId="49980" xr:uid="{00000000-0005-0000-0000-00004BC30000}"/>
    <cellStyle name="Porcentaje 52 2" xfId="49981" xr:uid="{00000000-0005-0000-0000-00004CC30000}"/>
    <cellStyle name="Porcentaje 52 2 2" xfId="49982" xr:uid="{00000000-0005-0000-0000-00004DC30000}"/>
    <cellStyle name="Porcentaje 52 2 2 2" xfId="49983" xr:uid="{00000000-0005-0000-0000-00004EC30000}"/>
    <cellStyle name="Porcentaje 52 2 3" xfId="49984" xr:uid="{00000000-0005-0000-0000-00004FC30000}"/>
    <cellStyle name="Porcentaje 52 2 4" xfId="49985" xr:uid="{00000000-0005-0000-0000-000050C30000}"/>
    <cellStyle name="Porcentaje 52 2 5" xfId="49986" xr:uid="{00000000-0005-0000-0000-000051C30000}"/>
    <cellStyle name="Porcentaje 52 2 6" xfId="49987" xr:uid="{00000000-0005-0000-0000-000052C30000}"/>
    <cellStyle name="Porcentaje 52 3" xfId="49988" xr:uid="{00000000-0005-0000-0000-000053C30000}"/>
    <cellStyle name="Porcentaje 52 3 2" xfId="49989" xr:uid="{00000000-0005-0000-0000-000054C30000}"/>
    <cellStyle name="Porcentaje 52 4" xfId="49990" xr:uid="{00000000-0005-0000-0000-000055C30000}"/>
    <cellStyle name="Porcentaje 52 4 2" xfId="49991" xr:uid="{00000000-0005-0000-0000-000056C30000}"/>
    <cellStyle name="Porcentaje 52 5" xfId="49992" xr:uid="{00000000-0005-0000-0000-000057C30000}"/>
    <cellStyle name="Porcentaje 53" xfId="49993" xr:uid="{00000000-0005-0000-0000-000058C30000}"/>
    <cellStyle name="Porcentaje 53 2" xfId="49994" xr:uid="{00000000-0005-0000-0000-000059C30000}"/>
    <cellStyle name="Porcentaje 53 2 2" xfId="49995" xr:uid="{00000000-0005-0000-0000-00005AC30000}"/>
    <cellStyle name="Porcentaje 53 2 2 2" xfId="49996" xr:uid="{00000000-0005-0000-0000-00005BC30000}"/>
    <cellStyle name="Porcentaje 53 2 3" xfId="49997" xr:uid="{00000000-0005-0000-0000-00005CC30000}"/>
    <cellStyle name="Porcentaje 53 2 4" xfId="49998" xr:uid="{00000000-0005-0000-0000-00005DC30000}"/>
    <cellStyle name="Porcentaje 53 2 5" xfId="49999" xr:uid="{00000000-0005-0000-0000-00005EC30000}"/>
    <cellStyle name="Porcentaje 53 2 6" xfId="50000" xr:uid="{00000000-0005-0000-0000-00005FC30000}"/>
    <cellStyle name="Porcentaje 53 3" xfId="50001" xr:uid="{00000000-0005-0000-0000-000060C30000}"/>
    <cellStyle name="Porcentaje 53 3 2" xfId="50002" xr:uid="{00000000-0005-0000-0000-000061C30000}"/>
    <cellStyle name="Porcentaje 53 4" xfId="50003" xr:uid="{00000000-0005-0000-0000-000062C30000}"/>
    <cellStyle name="Porcentaje 53 4 2" xfId="50004" xr:uid="{00000000-0005-0000-0000-000063C30000}"/>
    <cellStyle name="Porcentaje 53 5" xfId="50005" xr:uid="{00000000-0005-0000-0000-000064C30000}"/>
    <cellStyle name="Porcentaje 54" xfId="50006" xr:uid="{00000000-0005-0000-0000-000065C30000}"/>
    <cellStyle name="Porcentaje 54 2" xfId="50007" xr:uid="{00000000-0005-0000-0000-000066C30000}"/>
    <cellStyle name="Porcentaje 54 2 2" xfId="50008" xr:uid="{00000000-0005-0000-0000-000067C30000}"/>
    <cellStyle name="Porcentaje 54 2 2 2" xfId="50009" xr:uid="{00000000-0005-0000-0000-000068C30000}"/>
    <cellStyle name="Porcentaje 54 2 3" xfId="50010" xr:uid="{00000000-0005-0000-0000-000069C30000}"/>
    <cellStyle name="Porcentaje 54 2 4" xfId="50011" xr:uid="{00000000-0005-0000-0000-00006AC30000}"/>
    <cellStyle name="Porcentaje 54 2 5" xfId="50012" xr:uid="{00000000-0005-0000-0000-00006BC30000}"/>
    <cellStyle name="Porcentaje 54 2 6" xfId="50013" xr:uid="{00000000-0005-0000-0000-00006CC30000}"/>
    <cellStyle name="Porcentaje 54 3" xfId="50014" xr:uid="{00000000-0005-0000-0000-00006DC30000}"/>
    <cellStyle name="Porcentaje 54 3 2" xfId="50015" xr:uid="{00000000-0005-0000-0000-00006EC30000}"/>
    <cellStyle name="Porcentaje 54 4" xfId="50016" xr:uid="{00000000-0005-0000-0000-00006FC30000}"/>
    <cellStyle name="Porcentaje 54 4 2" xfId="50017" xr:uid="{00000000-0005-0000-0000-000070C30000}"/>
    <cellStyle name="Porcentaje 54 5" xfId="50018" xr:uid="{00000000-0005-0000-0000-000071C30000}"/>
    <cellStyle name="Porcentaje 55" xfId="50019" xr:uid="{00000000-0005-0000-0000-000072C30000}"/>
    <cellStyle name="Porcentaje 55 2" xfId="50020" xr:uid="{00000000-0005-0000-0000-000073C30000}"/>
    <cellStyle name="Porcentaje 55 2 2" xfId="50021" xr:uid="{00000000-0005-0000-0000-000074C30000}"/>
    <cellStyle name="Porcentaje 55 2 2 2" xfId="50022" xr:uid="{00000000-0005-0000-0000-000075C30000}"/>
    <cellStyle name="Porcentaje 55 2 3" xfId="50023" xr:uid="{00000000-0005-0000-0000-000076C30000}"/>
    <cellStyle name="Porcentaje 55 2 4" xfId="50024" xr:uid="{00000000-0005-0000-0000-000077C30000}"/>
    <cellStyle name="Porcentaje 55 2 5" xfId="50025" xr:uid="{00000000-0005-0000-0000-000078C30000}"/>
    <cellStyle name="Porcentaje 55 2 6" xfId="50026" xr:uid="{00000000-0005-0000-0000-000079C30000}"/>
    <cellStyle name="Porcentaje 55 3" xfId="50027" xr:uid="{00000000-0005-0000-0000-00007AC30000}"/>
    <cellStyle name="Porcentaje 55 3 2" xfId="50028" xr:uid="{00000000-0005-0000-0000-00007BC30000}"/>
    <cellStyle name="Porcentaje 55 4" xfId="50029" xr:uid="{00000000-0005-0000-0000-00007CC30000}"/>
    <cellStyle name="Porcentaje 55 4 2" xfId="50030" xr:uid="{00000000-0005-0000-0000-00007DC30000}"/>
    <cellStyle name="Porcentaje 55 5" xfId="50031" xr:uid="{00000000-0005-0000-0000-00007EC30000}"/>
    <cellStyle name="Porcentaje 56" xfId="50032" xr:uid="{00000000-0005-0000-0000-00007FC30000}"/>
    <cellStyle name="Porcentaje 56 2" xfId="50033" xr:uid="{00000000-0005-0000-0000-000080C30000}"/>
    <cellStyle name="Porcentaje 56 2 2" xfId="50034" xr:uid="{00000000-0005-0000-0000-000081C30000}"/>
    <cellStyle name="Porcentaje 56 2 2 2" xfId="50035" xr:uid="{00000000-0005-0000-0000-000082C30000}"/>
    <cellStyle name="Porcentaje 56 2 3" xfId="50036" xr:uid="{00000000-0005-0000-0000-000083C30000}"/>
    <cellStyle name="Porcentaje 56 2 4" xfId="50037" xr:uid="{00000000-0005-0000-0000-000084C30000}"/>
    <cellStyle name="Porcentaje 56 2 5" xfId="50038" xr:uid="{00000000-0005-0000-0000-000085C30000}"/>
    <cellStyle name="Porcentaje 56 2 6" xfId="50039" xr:uid="{00000000-0005-0000-0000-000086C30000}"/>
    <cellStyle name="Porcentaje 56 3" xfId="50040" xr:uid="{00000000-0005-0000-0000-000087C30000}"/>
    <cellStyle name="Porcentaje 56 3 2" xfId="50041" xr:uid="{00000000-0005-0000-0000-000088C30000}"/>
    <cellStyle name="Porcentaje 56 4" xfId="50042" xr:uid="{00000000-0005-0000-0000-000089C30000}"/>
    <cellStyle name="Porcentaje 56 4 2" xfId="50043" xr:uid="{00000000-0005-0000-0000-00008AC30000}"/>
    <cellStyle name="Porcentaje 56 5" xfId="50044" xr:uid="{00000000-0005-0000-0000-00008BC30000}"/>
    <cellStyle name="Porcentaje 57" xfId="50045" xr:uid="{00000000-0005-0000-0000-00008CC30000}"/>
    <cellStyle name="Porcentaje 57 2" xfId="50046" xr:uid="{00000000-0005-0000-0000-00008DC30000}"/>
    <cellStyle name="Porcentaje 57 2 2" xfId="50047" xr:uid="{00000000-0005-0000-0000-00008EC30000}"/>
    <cellStyle name="Porcentaje 57 2 2 2" xfId="50048" xr:uid="{00000000-0005-0000-0000-00008FC30000}"/>
    <cellStyle name="Porcentaje 57 2 3" xfId="50049" xr:uid="{00000000-0005-0000-0000-000090C30000}"/>
    <cellStyle name="Porcentaje 57 2 4" xfId="50050" xr:uid="{00000000-0005-0000-0000-000091C30000}"/>
    <cellStyle name="Porcentaje 57 2 5" xfId="50051" xr:uid="{00000000-0005-0000-0000-000092C30000}"/>
    <cellStyle name="Porcentaje 57 2 6" xfId="50052" xr:uid="{00000000-0005-0000-0000-000093C30000}"/>
    <cellStyle name="Porcentaje 57 3" xfId="50053" xr:uid="{00000000-0005-0000-0000-000094C30000}"/>
    <cellStyle name="Porcentaje 57 3 2" xfId="50054" xr:uid="{00000000-0005-0000-0000-000095C30000}"/>
    <cellStyle name="Porcentaje 57 4" xfId="50055" xr:uid="{00000000-0005-0000-0000-000096C30000}"/>
    <cellStyle name="Porcentaje 57 4 2" xfId="50056" xr:uid="{00000000-0005-0000-0000-000097C30000}"/>
    <cellStyle name="Porcentaje 57 5" xfId="50057" xr:uid="{00000000-0005-0000-0000-000098C30000}"/>
    <cellStyle name="Porcentaje 58" xfId="50058" xr:uid="{00000000-0005-0000-0000-000099C30000}"/>
    <cellStyle name="Porcentaje 58 2" xfId="50059" xr:uid="{00000000-0005-0000-0000-00009AC30000}"/>
    <cellStyle name="Porcentaje 58 2 2" xfId="50060" xr:uid="{00000000-0005-0000-0000-00009BC30000}"/>
    <cellStyle name="Porcentaje 58 2 2 2" xfId="50061" xr:uid="{00000000-0005-0000-0000-00009CC30000}"/>
    <cellStyle name="Porcentaje 58 2 3" xfId="50062" xr:uid="{00000000-0005-0000-0000-00009DC30000}"/>
    <cellStyle name="Porcentaje 58 2 4" xfId="50063" xr:uid="{00000000-0005-0000-0000-00009EC30000}"/>
    <cellStyle name="Porcentaje 58 2 5" xfId="50064" xr:uid="{00000000-0005-0000-0000-00009FC30000}"/>
    <cellStyle name="Porcentaje 58 2 6" xfId="50065" xr:uid="{00000000-0005-0000-0000-0000A0C30000}"/>
    <cellStyle name="Porcentaje 58 3" xfId="50066" xr:uid="{00000000-0005-0000-0000-0000A1C30000}"/>
    <cellStyle name="Porcentaje 58 3 2" xfId="50067" xr:uid="{00000000-0005-0000-0000-0000A2C30000}"/>
    <cellStyle name="Porcentaje 58 4" xfId="50068" xr:uid="{00000000-0005-0000-0000-0000A3C30000}"/>
    <cellStyle name="Porcentaje 58 4 2" xfId="50069" xr:uid="{00000000-0005-0000-0000-0000A4C30000}"/>
    <cellStyle name="Porcentaje 58 5" xfId="50070" xr:uid="{00000000-0005-0000-0000-0000A5C30000}"/>
    <cellStyle name="Porcentaje 59" xfId="50071" xr:uid="{00000000-0005-0000-0000-0000A6C30000}"/>
    <cellStyle name="Porcentaje 59 2" xfId="50072" xr:uid="{00000000-0005-0000-0000-0000A7C30000}"/>
    <cellStyle name="Porcentaje 59 2 2" xfId="50073" xr:uid="{00000000-0005-0000-0000-0000A8C30000}"/>
    <cellStyle name="Porcentaje 59 2 2 2" xfId="50074" xr:uid="{00000000-0005-0000-0000-0000A9C30000}"/>
    <cellStyle name="Porcentaje 59 2 3" xfId="50075" xr:uid="{00000000-0005-0000-0000-0000AAC30000}"/>
    <cellStyle name="Porcentaje 59 2 4" xfId="50076" xr:uid="{00000000-0005-0000-0000-0000ABC30000}"/>
    <cellStyle name="Porcentaje 59 2 5" xfId="50077" xr:uid="{00000000-0005-0000-0000-0000ACC30000}"/>
    <cellStyle name="Porcentaje 59 2 6" xfId="50078" xr:uid="{00000000-0005-0000-0000-0000ADC30000}"/>
    <cellStyle name="Porcentaje 59 3" xfId="50079" xr:uid="{00000000-0005-0000-0000-0000AEC30000}"/>
    <cellStyle name="Porcentaje 59 3 2" xfId="50080" xr:uid="{00000000-0005-0000-0000-0000AFC30000}"/>
    <cellStyle name="Porcentaje 59 4" xfId="50081" xr:uid="{00000000-0005-0000-0000-0000B0C30000}"/>
    <cellStyle name="Porcentaje 59 4 2" xfId="50082" xr:uid="{00000000-0005-0000-0000-0000B1C30000}"/>
    <cellStyle name="Porcentaje 59 5" xfId="50083" xr:uid="{00000000-0005-0000-0000-0000B2C30000}"/>
    <cellStyle name="Porcentaje 6" xfId="50084" xr:uid="{00000000-0005-0000-0000-0000B3C30000}"/>
    <cellStyle name="Porcentaje 6 2" xfId="50085" xr:uid="{00000000-0005-0000-0000-0000B4C30000}"/>
    <cellStyle name="Porcentaje 6 2 2" xfId="50086" xr:uid="{00000000-0005-0000-0000-0000B5C30000}"/>
    <cellStyle name="Porcentaje 6 2 2 2" xfId="50087" xr:uid="{00000000-0005-0000-0000-0000B6C30000}"/>
    <cellStyle name="Porcentaje 6 2 2 3" xfId="50088" xr:uid="{00000000-0005-0000-0000-0000B7C30000}"/>
    <cellStyle name="Porcentaje 6 2 2 4" xfId="50089" xr:uid="{00000000-0005-0000-0000-0000B8C30000}"/>
    <cellStyle name="Porcentaje 6 2 3" xfId="50090" xr:uid="{00000000-0005-0000-0000-0000B9C30000}"/>
    <cellStyle name="Porcentaje 6 2 4" xfId="50091" xr:uid="{00000000-0005-0000-0000-0000BAC30000}"/>
    <cellStyle name="Porcentaje 6 3" xfId="50092" xr:uid="{00000000-0005-0000-0000-0000BBC30000}"/>
    <cellStyle name="Porcentaje 6 3 2" xfId="50093" xr:uid="{00000000-0005-0000-0000-0000BCC30000}"/>
    <cellStyle name="Porcentaje 6 3 2 2" xfId="50094" xr:uid="{00000000-0005-0000-0000-0000BDC30000}"/>
    <cellStyle name="Porcentaje 6 3 3" xfId="50095" xr:uid="{00000000-0005-0000-0000-0000BEC30000}"/>
    <cellStyle name="Porcentaje 6 3 4" xfId="50096" xr:uid="{00000000-0005-0000-0000-0000BFC30000}"/>
    <cellStyle name="Porcentaje 6 3 5" xfId="50097" xr:uid="{00000000-0005-0000-0000-0000C0C30000}"/>
    <cellStyle name="Porcentaje 6 4" xfId="50098" xr:uid="{00000000-0005-0000-0000-0000C1C30000}"/>
    <cellStyle name="Porcentaje 6 4 2" xfId="50099" xr:uid="{00000000-0005-0000-0000-0000C2C30000}"/>
    <cellStyle name="Porcentaje 6 4 3" xfId="50100" xr:uid="{00000000-0005-0000-0000-0000C3C30000}"/>
    <cellStyle name="Porcentaje 6 5" xfId="50101" xr:uid="{00000000-0005-0000-0000-0000C4C30000}"/>
    <cellStyle name="Porcentaje 60" xfId="50102" xr:uid="{00000000-0005-0000-0000-0000C5C30000}"/>
    <cellStyle name="Porcentaje 60 2" xfId="50103" xr:uid="{00000000-0005-0000-0000-0000C6C30000}"/>
    <cellStyle name="Porcentaje 60 2 2" xfId="50104" xr:uid="{00000000-0005-0000-0000-0000C7C30000}"/>
    <cellStyle name="Porcentaje 60 2 2 2" xfId="50105" xr:uid="{00000000-0005-0000-0000-0000C8C30000}"/>
    <cellStyle name="Porcentaje 60 2 3" xfId="50106" xr:uid="{00000000-0005-0000-0000-0000C9C30000}"/>
    <cellStyle name="Porcentaje 60 2 4" xfId="50107" xr:uid="{00000000-0005-0000-0000-0000CAC30000}"/>
    <cellStyle name="Porcentaje 60 2 5" xfId="50108" xr:uid="{00000000-0005-0000-0000-0000CBC30000}"/>
    <cellStyle name="Porcentaje 60 2 6" xfId="50109" xr:uid="{00000000-0005-0000-0000-0000CCC30000}"/>
    <cellStyle name="Porcentaje 60 3" xfId="50110" xr:uid="{00000000-0005-0000-0000-0000CDC30000}"/>
    <cellStyle name="Porcentaje 60 3 2" xfId="50111" xr:uid="{00000000-0005-0000-0000-0000CEC30000}"/>
    <cellStyle name="Porcentaje 60 4" xfId="50112" xr:uid="{00000000-0005-0000-0000-0000CFC30000}"/>
    <cellStyle name="Porcentaje 60 4 2" xfId="50113" xr:uid="{00000000-0005-0000-0000-0000D0C30000}"/>
    <cellStyle name="Porcentaje 60 5" xfId="50114" xr:uid="{00000000-0005-0000-0000-0000D1C30000}"/>
    <cellStyle name="Porcentaje 61" xfId="50115" xr:uid="{00000000-0005-0000-0000-0000D2C30000}"/>
    <cellStyle name="Porcentaje 61 2" xfId="50116" xr:uid="{00000000-0005-0000-0000-0000D3C30000}"/>
    <cellStyle name="Porcentaje 61 2 2" xfId="50117" xr:uid="{00000000-0005-0000-0000-0000D4C30000}"/>
    <cellStyle name="Porcentaje 61 2 2 2" xfId="50118" xr:uid="{00000000-0005-0000-0000-0000D5C30000}"/>
    <cellStyle name="Porcentaje 61 2 3" xfId="50119" xr:uid="{00000000-0005-0000-0000-0000D6C30000}"/>
    <cellStyle name="Porcentaje 61 2 4" xfId="50120" xr:uid="{00000000-0005-0000-0000-0000D7C30000}"/>
    <cellStyle name="Porcentaje 61 2 5" xfId="50121" xr:uid="{00000000-0005-0000-0000-0000D8C30000}"/>
    <cellStyle name="Porcentaje 61 2 6" xfId="50122" xr:uid="{00000000-0005-0000-0000-0000D9C30000}"/>
    <cellStyle name="Porcentaje 61 3" xfId="50123" xr:uid="{00000000-0005-0000-0000-0000DAC30000}"/>
    <cellStyle name="Porcentaje 61 3 2" xfId="50124" xr:uid="{00000000-0005-0000-0000-0000DBC30000}"/>
    <cellStyle name="Porcentaje 61 4" xfId="50125" xr:uid="{00000000-0005-0000-0000-0000DCC30000}"/>
    <cellStyle name="Porcentaje 61 4 2" xfId="50126" xr:uid="{00000000-0005-0000-0000-0000DDC30000}"/>
    <cellStyle name="Porcentaje 61 5" xfId="50127" xr:uid="{00000000-0005-0000-0000-0000DEC30000}"/>
    <cellStyle name="Porcentaje 62" xfId="50128" xr:uid="{00000000-0005-0000-0000-0000DFC30000}"/>
    <cellStyle name="Porcentaje 62 2" xfId="50129" xr:uid="{00000000-0005-0000-0000-0000E0C30000}"/>
    <cellStyle name="Porcentaje 62 2 2" xfId="50130" xr:uid="{00000000-0005-0000-0000-0000E1C30000}"/>
    <cellStyle name="Porcentaje 62 2 2 2" xfId="50131" xr:uid="{00000000-0005-0000-0000-0000E2C30000}"/>
    <cellStyle name="Porcentaje 62 2 3" xfId="50132" xr:uid="{00000000-0005-0000-0000-0000E3C30000}"/>
    <cellStyle name="Porcentaje 62 2 4" xfId="50133" xr:uid="{00000000-0005-0000-0000-0000E4C30000}"/>
    <cellStyle name="Porcentaje 62 2 5" xfId="50134" xr:uid="{00000000-0005-0000-0000-0000E5C30000}"/>
    <cellStyle name="Porcentaje 62 2 6" xfId="50135" xr:uid="{00000000-0005-0000-0000-0000E6C30000}"/>
    <cellStyle name="Porcentaje 62 3" xfId="50136" xr:uid="{00000000-0005-0000-0000-0000E7C30000}"/>
    <cellStyle name="Porcentaje 62 3 2" xfId="50137" xr:uid="{00000000-0005-0000-0000-0000E8C30000}"/>
    <cellStyle name="Porcentaje 62 4" xfId="50138" xr:uid="{00000000-0005-0000-0000-0000E9C30000}"/>
    <cellStyle name="Porcentaje 62 4 2" xfId="50139" xr:uid="{00000000-0005-0000-0000-0000EAC30000}"/>
    <cellStyle name="Porcentaje 62 5" xfId="50140" xr:uid="{00000000-0005-0000-0000-0000EBC30000}"/>
    <cellStyle name="Porcentaje 63" xfId="50141" xr:uid="{00000000-0005-0000-0000-0000ECC30000}"/>
    <cellStyle name="Porcentaje 63 2" xfId="50142" xr:uid="{00000000-0005-0000-0000-0000EDC30000}"/>
    <cellStyle name="Porcentaje 63 2 2" xfId="50143" xr:uid="{00000000-0005-0000-0000-0000EEC30000}"/>
    <cellStyle name="Porcentaje 63 2 2 2" xfId="50144" xr:uid="{00000000-0005-0000-0000-0000EFC30000}"/>
    <cellStyle name="Porcentaje 63 2 3" xfId="50145" xr:uid="{00000000-0005-0000-0000-0000F0C30000}"/>
    <cellStyle name="Porcentaje 63 2 4" xfId="50146" xr:uid="{00000000-0005-0000-0000-0000F1C30000}"/>
    <cellStyle name="Porcentaje 63 2 5" xfId="50147" xr:uid="{00000000-0005-0000-0000-0000F2C30000}"/>
    <cellStyle name="Porcentaje 63 2 6" xfId="50148" xr:uid="{00000000-0005-0000-0000-0000F3C30000}"/>
    <cellStyle name="Porcentaje 63 3" xfId="50149" xr:uid="{00000000-0005-0000-0000-0000F4C30000}"/>
    <cellStyle name="Porcentaje 63 3 2" xfId="50150" xr:uid="{00000000-0005-0000-0000-0000F5C30000}"/>
    <cellStyle name="Porcentaje 63 4" xfId="50151" xr:uid="{00000000-0005-0000-0000-0000F6C30000}"/>
    <cellStyle name="Porcentaje 63 4 2" xfId="50152" xr:uid="{00000000-0005-0000-0000-0000F7C30000}"/>
    <cellStyle name="Porcentaje 63 5" xfId="50153" xr:uid="{00000000-0005-0000-0000-0000F8C30000}"/>
    <cellStyle name="Porcentaje 64" xfId="50154" xr:uid="{00000000-0005-0000-0000-0000F9C30000}"/>
    <cellStyle name="Porcentaje 64 2" xfId="50155" xr:uid="{00000000-0005-0000-0000-0000FAC30000}"/>
    <cellStyle name="Porcentaje 64 2 2" xfId="50156" xr:uid="{00000000-0005-0000-0000-0000FBC30000}"/>
    <cellStyle name="Porcentaje 64 2 2 2" xfId="50157" xr:uid="{00000000-0005-0000-0000-0000FCC30000}"/>
    <cellStyle name="Porcentaje 64 2 3" xfId="50158" xr:uid="{00000000-0005-0000-0000-0000FDC30000}"/>
    <cellStyle name="Porcentaje 64 2 4" xfId="50159" xr:uid="{00000000-0005-0000-0000-0000FEC30000}"/>
    <cellStyle name="Porcentaje 64 2 5" xfId="50160" xr:uid="{00000000-0005-0000-0000-0000FFC30000}"/>
    <cellStyle name="Porcentaje 64 2 6" xfId="50161" xr:uid="{00000000-0005-0000-0000-000000C40000}"/>
    <cellStyle name="Porcentaje 64 3" xfId="50162" xr:uid="{00000000-0005-0000-0000-000001C40000}"/>
    <cellStyle name="Porcentaje 64 3 2" xfId="50163" xr:uid="{00000000-0005-0000-0000-000002C40000}"/>
    <cellStyle name="Porcentaje 64 4" xfId="50164" xr:uid="{00000000-0005-0000-0000-000003C40000}"/>
    <cellStyle name="Porcentaje 64 4 2" xfId="50165" xr:uid="{00000000-0005-0000-0000-000004C40000}"/>
    <cellStyle name="Porcentaje 64 5" xfId="50166" xr:uid="{00000000-0005-0000-0000-000005C40000}"/>
    <cellStyle name="Porcentaje 65" xfId="50167" xr:uid="{00000000-0005-0000-0000-000006C40000}"/>
    <cellStyle name="Porcentaje 65 2" xfId="50168" xr:uid="{00000000-0005-0000-0000-000007C40000}"/>
    <cellStyle name="Porcentaje 65 2 2" xfId="50169" xr:uid="{00000000-0005-0000-0000-000008C40000}"/>
    <cellStyle name="Porcentaje 65 2 2 2" xfId="50170" xr:uid="{00000000-0005-0000-0000-000009C40000}"/>
    <cellStyle name="Porcentaje 65 2 2 3" xfId="50171" xr:uid="{00000000-0005-0000-0000-00000AC40000}"/>
    <cellStyle name="Porcentaje 65 2 3" xfId="50172" xr:uid="{00000000-0005-0000-0000-00000BC40000}"/>
    <cellStyle name="Porcentaje 65 2 3 2" xfId="50173" xr:uid="{00000000-0005-0000-0000-00000CC40000}"/>
    <cellStyle name="Porcentaje 65 2 4" xfId="50174" xr:uid="{00000000-0005-0000-0000-00000DC40000}"/>
    <cellStyle name="Porcentaje 65 2 5" xfId="50175" xr:uid="{00000000-0005-0000-0000-00000EC40000}"/>
    <cellStyle name="Porcentaje 65 3" xfId="50176" xr:uid="{00000000-0005-0000-0000-00000FC40000}"/>
    <cellStyle name="Porcentaje 65 3 2" xfId="50177" xr:uid="{00000000-0005-0000-0000-000010C40000}"/>
    <cellStyle name="Porcentaje 65 3 3" xfId="50178" xr:uid="{00000000-0005-0000-0000-000011C40000}"/>
    <cellStyle name="Porcentaje 65 4" xfId="50179" xr:uid="{00000000-0005-0000-0000-000012C40000}"/>
    <cellStyle name="Porcentaje 65 4 2" xfId="50180" xr:uid="{00000000-0005-0000-0000-000013C40000}"/>
    <cellStyle name="Porcentaje 65 5" xfId="50181" xr:uid="{00000000-0005-0000-0000-000014C40000}"/>
    <cellStyle name="Porcentaje 65 6" xfId="50182" xr:uid="{00000000-0005-0000-0000-000015C40000}"/>
    <cellStyle name="Porcentaje 66" xfId="50183" xr:uid="{00000000-0005-0000-0000-000016C40000}"/>
    <cellStyle name="Porcentaje 66 2" xfId="50184" xr:uid="{00000000-0005-0000-0000-000017C40000}"/>
    <cellStyle name="Porcentaje 66 2 2" xfId="50185" xr:uid="{00000000-0005-0000-0000-000018C40000}"/>
    <cellStyle name="Porcentaje 66 2 2 2" xfId="50186" xr:uid="{00000000-0005-0000-0000-000019C40000}"/>
    <cellStyle name="Porcentaje 66 2 3" xfId="50187" xr:uid="{00000000-0005-0000-0000-00001AC40000}"/>
    <cellStyle name="Porcentaje 66 2 4" xfId="50188" xr:uid="{00000000-0005-0000-0000-00001BC40000}"/>
    <cellStyle name="Porcentaje 66 2 5" xfId="50189" xr:uid="{00000000-0005-0000-0000-00001CC40000}"/>
    <cellStyle name="Porcentaje 66 2 6" xfId="50190" xr:uid="{00000000-0005-0000-0000-00001DC40000}"/>
    <cellStyle name="Porcentaje 66 3" xfId="50191" xr:uid="{00000000-0005-0000-0000-00001EC40000}"/>
    <cellStyle name="Porcentaje 66 3 2" xfId="50192" xr:uid="{00000000-0005-0000-0000-00001FC40000}"/>
    <cellStyle name="Porcentaje 66 4" xfId="50193" xr:uid="{00000000-0005-0000-0000-000020C40000}"/>
    <cellStyle name="Porcentaje 66 5" xfId="50194" xr:uid="{00000000-0005-0000-0000-000021C40000}"/>
    <cellStyle name="Porcentaje 67" xfId="50195" xr:uid="{00000000-0005-0000-0000-000022C40000}"/>
    <cellStyle name="Porcentaje 67 2" xfId="50196" xr:uid="{00000000-0005-0000-0000-000023C40000}"/>
    <cellStyle name="Porcentaje 68" xfId="50197" xr:uid="{00000000-0005-0000-0000-000024C40000}"/>
    <cellStyle name="Porcentaje 68 2" xfId="50198" xr:uid="{00000000-0005-0000-0000-000025C40000}"/>
    <cellStyle name="Porcentaje 69" xfId="50199" xr:uid="{00000000-0005-0000-0000-000026C40000}"/>
    <cellStyle name="Porcentaje 69 2" xfId="50200" xr:uid="{00000000-0005-0000-0000-000027C40000}"/>
    <cellStyle name="Porcentaje 7" xfId="50201" xr:uid="{00000000-0005-0000-0000-000028C40000}"/>
    <cellStyle name="Porcentaje 7 2" xfId="50202" xr:uid="{00000000-0005-0000-0000-000029C40000}"/>
    <cellStyle name="Porcentaje 7 2 2" xfId="50203" xr:uid="{00000000-0005-0000-0000-00002AC40000}"/>
    <cellStyle name="Porcentaje 7 2 2 2" xfId="50204" xr:uid="{00000000-0005-0000-0000-00002BC40000}"/>
    <cellStyle name="Porcentaje 7 2 2 3" xfId="50205" xr:uid="{00000000-0005-0000-0000-00002CC40000}"/>
    <cellStyle name="Porcentaje 7 2 2 4" xfId="50206" xr:uid="{00000000-0005-0000-0000-00002DC40000}"/>
    <cellStyle name="Porcentaje 7 2 3" xfId="50207" xr:uid="{00000000-0005-0000-0000-00002EC40000}"/>
    <cellStyle name="Porcentaje 7 2 4" xfId="50208" xr:uid="{00000000-0005-0000-0000-00002FC40000}"/>
    <cellStyle name="Porcentaje 7 3" xfId="50209" xr:uid="{00000000-0005-0000-0000-000030C40000}"/>
    <cellStyle name="Porcentaje 7 3 2" xfId="50210" xr:uid="{00000000-0005-0000-0000-000031C40000}"/>
    <cellStyle name="Porcentaje 7 3 2 2" xfId="50211" xr:uid="{00000000-0005-0000-0000-000032C40000}"/>
    <cellStyle name="Porcentaje 7 3 3" xfId="50212" xr:uid="{00000000-0005-0000-0000-000033C40000}"/>
    <cellStyle name="Porcentaje 7 3 4" xfId="50213" xr:uid="{00000000-0005-0000-0000-000034C40000}"/>
    <cellStyle name="Porcentaje 7 3 5" xfId="50214" xr:uid="{00000000-0005-0000-0000-000035C40000}"/>
    <cellStyle name="Porcentaje 7 4" xfId="50215" xr:uid="{00000000-0005-0000-0000-000036C40000}"/>
    <cellStyle name="Porcentaje 7 4 2" xfId="50216" xr:uid="{00000000-0005-0000-0000-000037C40000}"/>
    <cellStyle name="Porcentaje 7 4 3" xfId="50217" xr:uid="{00000000-0005-0000-0000-000038C40000}"/>
    <cellStyle name="Porcentaje 7 5" xfId="50218" xr:uid="{00000000-0005-0000-0000-000039C40000}"/>
    <cellStyle name="Porcentaje 70" xfId="50219" xr:uid="{00000000-0005-0000-0000-00003AC40000}"/>
    <cellStyle name="Porcentaje 70 2" xfId="50220" xr:uid="{00000000-0005-0000-0000-00003BC40000}"/>
    <cellStyle name="Porcentaje 71" xfId="50221" xr:uid="{00000000-0005-0000-0000-00003CC40000}"/>
    <cellStyle name="Porcentaje 72" xfId="50222" xr:uid="{00000000-0005-0000-0000-00003DC40000}"/>
    <cellStyle name="Porcentaje 8" xfId="50223" xr:uid="{00000000-0005-0000-0000-00003EC40000}"/>
    <cellStyle name="Porcentaje 8 2" xfId="50224" xr:uid="{00000000-0005-0000-0000-00003FC40000}"/>
    <cellStyle name="Porcentaje 8 2 2" xfId="50225" xr:uid="{00000000-0005-0000-0000-000040C40000}"/>
    <cellStyle name="Porcentaje 8 2 2 2" xfId="50226" xr:uid="{00000000-0005-0000-0000-000041C40000}"/>
    <cellStyle name="Porcentaje 8 2 2 3" xfId="50227" xr:uid="{00000000-0005-0000-0000-000042C40000}"/>
    <cellStyle name="Porcentaje 8 2 2 4" xfId="50228" xr:uid="{00000000-0005-0000-0000-000043C40000}"/>
    <cellStyle name="Porcentaje 8 2 3" xfId="50229" xr:uid="{00000000-0005-0000-0000-000044C40000}"/>
    <cellStyle name="Porcentaje 8 3" xfId="50230" xr:uid="{00000000-0005-0000-0000-000045C40000}"/>
    <cellStyle name="Porcentaje 8 3 2" xfId="50231" xr:uid="{00000000-0005-0000-0000-000046C40000}"/>
    <cellStyle name="Porcentaje 8 3 2 2" xfId="50232" xr:uid="{00000000-0005-0000-0000-000047C40000}"/>
    <cellStyle name="Porcentaje 8 3 2 3" xfId="50233" xr:uid="{00000000-0005-0000-0000-000048C40000}"/>
    <cellStyle name="Porcentaje 8 3 2 4" xfId="50234" xr:uid="{00000000-0005-0000-0000-000049C40000}"/>
    <cellStyle name="Porcentaje 8 3 3" xfId="50235" xr:uid="{00000000-0005-0000-0000-00004AC40000}"/>
    <cellStyle name="Porcentaje 8 3 4" xfId="50236" xr:uid="{00000000-0005-0000-0000-00004BC40000}"/>
    <cellStyle name="Porcentaje 8 4" xfId="50237" xr:uid="{00000000-0005-0000-0000-00004CC40000}"/>
    <cellStyle name="Porcentaje 8 4 2" xfId="50238" xr:uid="{00000000-0005-0000-0000-00004DC40000}"/>
    <cellStyle name="Porcentaje 8 4 3" xfId="50239" xr:uid="{00000000-0005-0000-0000-00004EC40000}"/>
    <cellStyle name="Porcentaje 8 4 3 2" xfId="50240" xr:uid="{00000000-0005-0000-0000-00004FC40000}"/>
    <cellStyle name="Porcentaje 8 4 3 2 2" xfId="50241" xr:uid="{00000000-0005-0000-0000-000050C40000}"/>
    <cellStyle name="Porcentaje 8 4 3 2 3" xfId="50242" xr:uid="{00000000-0005-0000-0000-000051C40000}"/>
    <cellStyle name="Porcentaje 8 4 4" xfId="50243" xr:uid="{00000000-0005-0000-0000-000052C40000}"/>
    <cellStyle name="Porcentaje 8 4 4 2" xfId="50244" xr:uid="{00000000-0005-0000-0000-000053C40000}"/>
    <cellStyle name="Porcentaje 8 5" xfId="50245" xr:uid="{00000000-0005-0000-0000-000054C40000}"/>
    <cellStyle name="Porcentaje 8 5 2" xfId="50246" xr:uid="{00000000-0005-0000-0000-000055C40000}"/>
    <cellStyle name="Porcentaje 8 6" xfId="50247" xr:uid="{00000000-0005-0000-0000-000056C40000}"/>
    <cellStyle name="Porcentaje 8 6 2" xfId="50248" xr:uid="{00000000-0005-0000-0000-000057C40000}"/>
    <cellStyle name="Porcentaje 8 7" xfId="50249" xr:uid="{00000000-0005-0000-0000-000058C40000}"/>
    <cellStyle name="Porcentaje 8 7 2" xfId="50250" xr:uid="{00000000-0005-0000-0000-000059C40000}"/>
    <cellStyle name="Porcentaje 8 7 3" xfId="50251" xr:uid="{00000000-0005-0000-0000-00005AC40000}"/>
    <cellStyle name="Porcentaje 8 8" xfId="50252" xr:uid="{00000000-0005-0000-0000-00005BC40000}"/>
    <cellStyle name="Porcentaje 8 8 2" xfId="50253" xr:uid="{00000000-0005-0000-0000-00005CC40000}"/>
    <cellStyle name="Porcentaje 9" xfId="50254" xr:uid="{00000000-0005-0000-0000-00005DC40000}"/>
    <cellStyle name="Porcentaje 9 2" xfId="50255" xr:uid="{00000000-0005-0000-0000-00005EC40000}"/>
    <cellStyle name="Porcentaje 9 2 2" xfId="50256" xr:uid="{00000000-0005-0000-0000-00005FC40000}"/>
    <cellStyle name="Porcentaje 9 2 2 2" xfId="50257" xr:uid="{00000000-0005-0000-0000-000060C40000}"/>
    <cellStyle name="Porcentaje 9 2 2 3" xfId="50258" xr:uid="{00000000-0005-0000-0000-000061C40000}"/>
    <cellStyle name="Porcentaje 9 2 2 4" xfId="50259" xr:uid="{00000000-0005-0000-0000-000062C40000}"/>
    <cellStyle name="Porcentaje 9 2 3" xfId="50260" xr:uid="{00000000-0005-0000-0000-000063C40000}"/>
    <cellStyle name="Porcentaje 9 3" xfId="50261" xr:uid="{00000000-0005-0000-0000-000064C40000}"/>
    <cellStyle name="Porcentaje 9 3 2" xfId="50262" xr:uid="{00000000-0005-0000-0000-000065C40000}"/>
    <cellStyle name="Porcentaje 9 3 2 2" xfId="50263" xr:uid="{00000000-0005-0000-0000-000066C40000}"/>
    <cellStyle name="Porcentaje 9 3 2 3" xfId="50264" xr:uid="{00000000-0005-0000-0000-000067C40000}"/>
    <cellStyle name="Porcentaje 9 3 2 4" xfId="50265" xr:uid="{00000000-0005-0000-0000-000068C40000}"/>
    <cellStyle name="Porcentaje 9 3 3" xfId="50266" xr:uid="{00000000-0005-0000-0000-000069C40000}"/>
    <cellStyle name="Porcentaje 9 3 4" xfId="50267" xr:uid="{00000000-0005-0000-0000-00006AC40000}"/>
    <cellStyle name="Porcentaje 9 4" xfId="50268" xr:uid="{00000000-0005-0000-0000-00006BC40000}"/>
    <cellStyle name="Porcentaje 9 4 2" xfId="50269" xr:uid="{00000000-0005-0000-0000-00006CC40000}"/>
    <cellStyle name="Porcentaje 9 4 3" xfId="50270" xr:uid="{00000000-0005-0000-0000-00006DC40000}"/>
    <cellStyle name="Porcentaje 9 4 3 2" xfId="50271" xr:uid="{00000000-0005-0000-0000-00006EC40000}"/>
    <cellStyle name="Porcentaje 9 4 3 2 2" xfId="50272" xr:uid="{00000000-0005-0000-0000-00006FC40000}"/>
    <cellStyle name="Porcentaje 9 4 3 2 3" xfId="50273" xr:uid="{00000000-0005-0000-0000-000070C40000}"/>
    <cellStyle name="Porcentaje 9 4 4" xfId="50274" xr:uid="{00000000-0005-0000-0000-000071C40000}"/>
    <cellStyle name="Porcentaje 9 4 4 2" xfId="50275" xr:uid="{00000000-0005-0000-0000-000072C40000}"/>
    <cellStyle name="Porcentaje 9 5" xfId="50276" xr:uid="{00000000-0005-0000-0000-000073C40000}"/>
    <cellStyle name="Porcentaje 9 5 2" xfId="50277" xr:uid="{00000000-0005-0000-0000-000074C40000}"/>
    <cellStyle name="Porcentaje 9 6" xfId="50278" xr:uid="{00000000-0005-0000-0000-000075C40000}"/>
    <cellStyle name="Porcentaje 9 6 2" xfId="50279" xr:uid="{00000000-0005-0000-0000-000076C40000}"/>
    <cellStyle name="Porcentaje 9 7" xfId="50280" xr:uid="{00000000-0005-0000-0000-000077C40000}"/>
    <cellStyle name="Porcentaje 9 7 2" xfId="50281" xr:uid="{00000000-0005-0000-0000-000078C40000}"/>
    <cellStyle name="Porcentaje 9 7 3" xfId="50282" xr:uid="{00000000-0005-0000-0000-000079C40000}"/>
    <cellStyle name="Porcentaje 9 8" xfId="50283" xr:uid="{00000000-0005-0000-0000-00007AC40000}"/>
    <cellStyle name="Porcentaje 9 8 2" xfId="50284" xr:uid="{00000000-0005-0000-0000-00007BC40000}"/>
    <cellStyle name="Porcentual 10" xfId="50285" xr:uid="{00000000-0005-0000-0000-00007CC40000}"/>
    <cellStyle name="Porcentual 10 2" xfId="50286" xr:uid="{00000000-0005-0000-0000-00007DC40000}"/>
    <cellStyle name="Porcentual 10 2 2" xfId="50287" xr:uid="{00000000-0005-0000-0000-00007EC40000}"/>
    <cellStyle name="Porcentual 10 2 2 2" xfId="50288" xr:uid="{00000000-0005-0000-0000-00007FC40000}"/>
    <cellStyle name="Porcentual 10 3" xfId="50289" xr:uid="{00000000-0005-0000-0000-000080C40000}"/>
    <cellStyle name="Porcentual 10 3 2" xfId="50290" xr:uid="{00000000-0005-0000-0000-000081C40000}"/>
    <cellStyle name="Porcentual 10 3 3" xfId="50291" xr:uid="{00000000-0005-0000-0000-000082C40000}"/>
    <cellStyle name="Porcentual 10 4" xfId="50292" xr:uid="{00000000-0005-0000-0000-000083C40000}"/>
    <cellStyle name="Porcentual 10 4 2" xfId="50293" xr:uid="{00000000-0005-0000-0000-000084C40000}"/>
    <cellStyle name="Porcentual 10 5" xfId="50294" xr:uid="{00000000-0005-0000-0000-000085C40000}"/>
    <cellStyle name="Porcentual 10 5 2" xfId="50295" xr:uid="{00000000-0005-0000-0000-000086C40000}"/>
    <cellStyle name="Porcentual 10 6" xfId="50296" xr:uid="{00000000-0005-0000-0000-000087C40000}"/>
    <cellStyle name="Porcentual 10 6 2" xfId="50297" xr:uid="{00000000-0005-0000-0000-000088C40000}"/>
    <cellStyle name="Porcentual 10 7" xfId="50298" xr:uid="{00000000-0005-0000-0000-000089C40000}"/>
    <cellStyle name="Porcentual 11" xfId="50299" xr:uid="{00000000-0005-0000-0000-00008AC40000}"/>
    <cellStyle name="Porcentual 11 2" xfId="50300" xr:uid="{00000000-0005-0000-0000-00008BC40000}"/>
    <cellStyle name="Porcentual 11 2 2" xfId="50301" xr:uid="{00000000-0005-0000-0000-00008CC40000}"/>
    <cellStyle name="Porcentual 11 3" xfId="50302" xr:uid="{00000000-0005-0000-0000-00008DC40000}"/>
    <cellStyle name="Porcentual 11 3 2" xfId="50303" xr:uid="{00000000-0005-0000-0000-00008EC40000}"/>
    <cellStyle name="Porcentual 11 3 3" xfId="50304" xr:uid="{00000000-0005-0000-0000-00008FC40000}"/>
    <cellStyle name="Porcentual 11 4" xfId="50305" xr:uid="{00000000-0005-0000-0000-000090C40000}"/>
    <cellStyle name="Porcentual 11 4 2" xfId="50306" xr:uid="{00000000-0005-0000-0000-000091C40000}"/>
    <cellStyle name="Porcentual 11 5" xfId="50307" xr:uid="{00000000-0005-0000-0000-000092C40000}"/>
    <cellStyle name="Porcentual 11 5 2" xfId="50308" xr:uid="{00000000-0005-0000-0000-000093C40000}"/>
    <cellStyle name="Porcentual 11 6" xfId="50309" xr:uid="{00000000-0005-0000-0000-000094C40000}"/>
    <cellStyle name="Porcentual 11 6 2" xfId="50310" xr:uid="{00000000-0005-0000-0000-000095C40000}"/>
    <cellStyle name="Porcentual 11 7" xfId="50311" xr:uid="{00000000-0005-0000-0000-000096C40000}"/>
    <cellStyle name="Porcentual 12" xfId="50312" xr:uid="{00000000-0005-0000-0000-000097C40000}"/>
    <cellStyle name="Porcentual 12 10" xfId="50313" xr:uid="{00000000-0005-0000-0000-000098C40000}"/>
    <cellStyle name="Porcentual 12 11" xfId="50314" xr:uid="{00000000-0005-0000-0000-000099C40000}"/>
    <cellStyle name="Porcentual 12 2" xfId="50315" xr:uid="{00000000-0005-0000-0000-00009AC40000}"/>
    <cellStyle name="Porcentual 12 2 2" xfId="50316" xr:uid="{00000000-0005-0000-0000-00009BC40000}"/>
    <cellStyle name="Porcentual 12 2 2 2" xfId="50317" xr:uid="{00000000-0005-0000-0000-00009CC40000}"/>
    <cellStyle name="Porcentual 12 2 2 2 2" xfId="50318" xr:uid="{00000000-0005-0000-0000-00009DC40000}"/>
    <cellStyle name="Porcentual 12 2 2 3" xfId="50319" xr:uid="{00000000-0005-0000-0000-00009EC40000}"/>
    <cellStyle name="Porcentual 12 2 2 3 2" xfId="50320" xr:uid="{00000000-0005-0000-0000-00009FC40000}"/>
    <cellStyle name="Porcentual 12 2 2 4" xfId="50321" xr:uid="{00000000-0005-0000-0000-0000A0C40000}"/>
    <cellStyle name="Porcentual 12 2 2 5" xfId="50322" xr:uid="{00000000-0005-0000-0000-0000A1C40000}"/>
    <cellStyle name="Porcentual 12 2 2 6" xfId="50323" xr:uid="{00000000-0005-0000-0000-0000A2C40000}"/>
    <cellStyle name="Porcentual 12 2 3" xfId="50324" xr:uid="{00000000-0005-0000-0000-0000A3C40000}"/>
    <cellStyle name="Porcentual 12 2 3 2" xfId="50325" xr:uid="{00000000-0005-0000-0000-0000A4C40000}"/>
    <cellStyle name="Porcentual 12 2 3 2 2" xfId="50326" xr:uid="{00000000-0005-0000-0000-0000A5C40000}"/>
    <cellStyle name="Porcentual 12 2 3 3" xfId="50327" xr:uid="{00000000-0005-0000-0000-0000A6C40000}"/>
    <cellStyle name="Porcentual 12 2 3 3 2" xfId="50328" xr:uid="{00000000-0005-0000-0000-0000A7C40000}"/>
    <cellStyle name="Porcentual 12 2 3 4" xfId="50329" xr:uid="{00000000-0005-0000-0000-0000A8C40000}"/>
    <cellStyle name="Porcentual 12 2 3 5" xfId="50330" xr:uid="{00000000-0005-0000-0000-0000A9C40000}"/>
    <cellStyle name="Porcentual 12 2 3 6" xfId="50331" xr:uid="{00000000-0005-0000-0000-0000AAC40000}"/>
    <cellStyle name="Porcentual 12 2 3 7" xfId="50332" xr:uid="{00000000-0005-0000-0000-0000ABC40000}"/>
    <cellStyle name="Porcentual 12 2 4" xfId="50333" xr:uid="{00000000-0005-0000-0000-0000ACC40000}"/>
    <cellStyle name="Porcentual 12 2 4 2" xfId="50334" xr:uid="{00000000-0005-0000-0000-0000ADC40000}"/>
    <cellStyle name="Porcentual 12 2 5" xfId="50335" xr:uid="{00000000-0005-0000-0000-0000AEC40000}"/>
    <cellStyle name="Porcentual 12 2 5 2" xfId="50336" xr:uid="{00000000-0005-0000-0000-0000AFC40000}"/>
    <cellStyle name="Porcentual 12 2 6" xfId="50337" xr:uid="{00000000-0005-0000-0000-0000B0C40000}"/>
    <cellStyle name="Porcentual 12 2 7" xfId="50338" xr:uid="{00000000-0005-0000-0000-0000B1C40000}"/>
    <cellStyle name="Porcentual 12 2 8" xfId="50339" xr:uid="{00000000-0005-0000-0000-0000B2C40000}"/>
    <cellStyle name="Porcentual 12 2 9" xfId="50340" xr:uid="{00000000-0005-0000-0000-0000B3C40000}"/>
    <cellStyle name="Porcentual 12 3" xfId="50341" xr:uid="{00000000-0005-0000-0000-0000B4C40000}"/>
    <cellStyle name="Porcentual 12 3 2" xfId="50342" xr:uid="{00000000-0005-0000-0000-0000B5C40000}"/>
    <cellStyle name="Porcentual 12 3 2 2" xfId="50343" xr:uid="{00000000-0005-0000-0000-0000B6C40000}"/>
    <cellStyle name="Porcentual 12 3 2 2 2" xfId="50344" xr:uid="{00000000-0005-0000-0000-0000B7C40000}"/>
    <cellStyle name="Porcentual 12 3 2 3" xfId="50345" xr:uid="{00000000-0005-0000-0000-0000B8C40000}"/>
    <cellStyle name="Porcentual 12 3 2 3 2" xfId="50346" xr:uid="{00000000-0005-0000-0000-0000B9C40000}"/>
    <cellStyle name="Porcentual 12 3 2 4" xfId="50347" xr:uid="{00000000-0005-0000-0000-0000BAC40000}"/>
    <cellStyle name="Porcentual 12 3 2 5" xfId="50348" xr:uid="{00000000-0005-0000-0000-0000BBC40000}"/>
    <cellStyle name="Porcentual 12 3 2 6" xfId="50349" xr:uid="{00000000-0005-0000-0000-0000BCC40000}"/>
    <cellStyle name="Porcentual 12 3 3" xfId="50350" xr:uid="{00000000-0005-0000-0000-0000BDC40000}"/>
    <cellStyle name="Porcentual 12 3 3 2" xfId="50351" xr:uid="{00000000-0005-0000-0000-0000BEC40000}"/>
    <cellStyle name="Porcentual 12 3 3 2 2" xfId="50352" xr:uid="{00000000-0005-0000-0000-0000BFC40000}"/>
    <cellStyle name="Porcentual 12 3 3 3" xfId="50353" xr:uid="{00000000-0005-0000-0000-0000C0C40000}"/>
    <cellStyle name="Porcentual 12 3 3 3 2" xfId="50354" xr:uid="{00000000-0005-0000-0000-0000C1C40000}"/>
    <cellStyle name="Porcentual 12 3 3 4" xfId="50355" xr:uid="{00000000-0005-0000-0000-0000C2C40000}"/>
    <cellStyle name="Porcentual 12 3 3 5" xfId="50356" xr:uid="{00000000-0005-0000-0000-0000C3C40000}"/>
    <cellStyle name="Porcentual 12 3 3 6" xfId="50357" xr:uid="{00000000-0005-0000-0000-0000C4C40000}"/>
    <cellStyle name="Porcentual 12 3 3 7" xfId="50358" xr:uid="{00000000-0005-0000-0000-0000C5C40000}"/>
    <cellStyle name="Porcentual 12 3 4" xfId="50359" xr:uid="{00000000-0005-0000-0000-0000C6C40000}"/>
    <cellStyle name="Porcentual 12 3 4 2" xfId="50360" xr:uid="{00000000-0005-0000-0000-0000C7C40000}"/>
    <cellStyle name="Porcentual 12 3 5" xfId="50361" xr:uid="{00000000-0005-0000-0000-0000C8C40000}"/>
    <cellStyle name="Porcentual 12 3 5 2" xfId="50362" xr:uid="{00000000-0005-0000-0000-0000C9C40000}"/>
    <cellStyle name="Porcentual 12 3 6" xfId="50363" xr:uid="{00000000-0005-0000-0000-0000CAC40000}"/>
    <cellStyle name="Porcentual 12 3 7" xfId="50364" xr:uid="{00000000-0005-0000-0000-0000CBC40000}"/>
    <cellStyle name="Porcentual 12 3 8" xfId="50365" xr:uid="{00000000-0005-0000-0000-0000CCC40000}"/>
    <cellStyle name="Porcentual 12 3 9" xfId="50366" xr:uid="{00000000-0005-0000-0000-0000CDC40000}"/>
    <cellStyle name="Porcentual 12 4" xfId="50367" xr:uid="{00000000-0005-0000-0000-0000CEC40000}"/>
    <cellStyle name="Porcentual 12 4 2" xfId="50368" xr:uid="{00000000-0005-0000-0000-0000CFC40000}"/>
    <cellStyle name="Porcentual 12 4 2 2" xfId="50369" xr:uid="{00000000-0005-0000-0000-0000D0C40000}"/>
    <cellStyle name="Porcentual 12 4 2 3" xfId="50370" xr:uid="{00000000-0005-0000-0000-0000D1C40000}"/>
    <cellStyle name="Porcentual 12 4 3" xfId="50371" xr:uid="{00000000-0005-0000-0000-0000D2C40000}"/>
    <cellStyle name="Porcentual 12 4 3 2" xfId="50372" xr:uid="{00000000-0005-0000-0000-0000D3C40000}"/>
    <cellStyle name="Porcentual 12 4 4" xfId="50373" xr:uid="{00000000-0005-0000-0000-0000D4C40000}"/>
    <cellStyle name="Porcentual 12 4 5" xfId="50374" xr:uid="{00000000-0005-0000-0000-0000D5C40000}"/>
    <cellStyle name="Porcentual 12 4 6" xfId="50375" xr:uid="{00000000-0005-0000-0000-0000D6C40000}"/>
    <cellStyle name="Porcentual 12 4 7" xfId="50376" xr:uid="{00000000-0005-0000-0000-0000D7C40000}"/>
    <cellStyle name="Porcentual 12 4 8" xfId="50377" xr:uid="{00000000-0005-0000-0000-0000D8C40000}"/>
    <cellStyle name="Porcentual 12 5" xfId="50378" xr:uid="{00000000-0005-0000-0000-0000D9C40000}"/>
    <cellStyle name="Porcentual 12 5 2" xfId="50379" xr:uid="{00000000-0005-0000-0000-0000DAC40000}"/>
    <cellStyle name="Porcentual 12 5 2 2" xfId="50380" xr:uid="{00000000-0005-0000-0000-0000DBC40000}"/>
    <cellStyle name="Porcentual 12 5 2 3" xfId="50381" xr:uid="{00000000-0005-0000-0000-0000DCC40000}"/>
    <cellStyle name="Porcentual 12 5 3" xfId="50382" xr:uid="{00000000-0005-0000-0000-0000DDC40000}"/>
    <cellStyle name="Porcentual 12 5 3 2" xfId="50383" xr:uid="{00000000-0005-0000-0000-0000DEC40000}"/>
    <cellStyle name="Porcentual 12 5 4" xfId="50384" xr:uid="{00000000-0005-0000-0000-0000DFC40000}"/>
    <cellStyle name="Porcentual 12 5 5" xfId="50385" xr:uid="{00000000-0005-0000-0000-0000E0C40000}"/>
    <cellStyle name="Porcentual 12 5 6" xfId="50386" xr:uid="{00000000-0005-0000-0000-0000E1C40000}"/>
    <cellStyle name="Porcentual 12 5 7" xfId="50387" xr:uid="{00000000-0005-0000-0000-0000E2C40000}"/>
    <cellStyle name="Porcentual 12 6" xfId="50388" xr:uid="{00000000-0005-0000-0000-0000E3C40000}"/>
    <cellStyle name="Porcentual 12 6 2" xfId="50389" xr:uid="{00000000-0005-0000-0000-0000E4C40000}"/>
    <cellStyle name="Porcentual 12 6 3" xfId="50390" xr:uid="{00000000-0005-0000-0000-0000E5C40000}"/>
    <cellStyle name="Porcentual 12 6 4" xfId="50391" xr:uid="{00000000-0005-0000-0000-0000E6C40000}"/>
    <cellStyle name="Porcentual 12 7" xfId="50392" xr:uid="{00000000-0005-0000-0000-0000E7C40000}"/>
    <cellStyle name="Porcentual 12 7 2" xfId="50393" xr:uid="{00000000-0005-0000-0000-0000E8C40000}"/>
    <cellStyle name="Porcentual 12 7 3" xfId="50394" xr:uid="{00000000-0005-0000-0000-0000E9C40000}"/>
    <cellStyle name="Porcentual 12 8" xfId="50395" xr:uid="{00000000-0005-0000-0000-0000EAC40000}"/>
    <cellStyle name="Porcentual 12 9" xfId="50396" xr:uid="{00000000-0005-0000-0000-0000EBC40000}"/>
    <cellStyle name="Porcentual 13" xfId="50397" xr:uid="{00000000-0005-0000-0000-0000ECC40000}"/>
    <cellStyle name="Porcentual 13 2" xfId="50398" xr:uid="{00000000-0005-0000-0000-0000EDC40000}"/>
    <cellStyle name="Porcentual 13 2 2" xfId="50399" xr:uid="{00000000-0005-0000-0000-0000EEC40000}"/>
    <cellStyle name="Porcentual 13 2 2 2" xfId="50400" xr:uid="{00000000-0005-0000-0000-0000EFC40000}"/>
    <cellStyle name="Porcentual 13 2 2 3" xfId="50401" xr:uid="{00000000-0005-0000-0000-0000F0C40000}"/>
    <cellStyle name="Porcentual 13 2 3" xfId="50402" xr:uid="{00000000-0005-0000-0000-0000F1C40000}"/>
    <cellStyle name="Porcentual 13 2 3 2" xfId="50403" xr:uid="{00000000-0005-0000-0000-0000F2C40000}"/>
    <cellStyle name="Porcentual 13 2 4" xfId="50404" xr:uid="{00000000-0005-0000-0000-0000F3C40000}"/>
    <cellStyle name="Porcentual 13 2 4 2" xfId="50405" xr:uid="{00000000-0005-0000-0000-0000F4C40000}"/>
    <cellStyle name="Porcentual 13 2 5" xfId="50406" xr:uid="{00000000-0005-0000-0000-0000F5C40000}"/>
    <cellStyle name="Porcentual 13 3" xfId="50407" xr:uid="{00000000-0005-0000-0000-0000F6C40000}"/>
    <cellStyle name="Porcentual 13 3 2" xfId="50408" xr:uid="{00000000-0005-0000-0000-0000F7C40000}"/>
    <cellStyle name="Porcentual 13 4" xfId="50409" xr:uid="{00000000-0005-0000-0000-0000F8C40000}"/>
    <cellStyle name="Porcentual 13 4 2" xfId="50410" xr:uid="{00000000-0005-0000-0000-0000F9C40000}"/>
    <cellStyle name="Porcentual 13 5" xfId="50411" xr:uid="{00000000-0005-0000-0000-0000FAC40000}"/>
    <cellStyle name="Porcentual 14" xfId="50412" xr:uid="{00000000-0005-0000-0000-0000FBC40000}"/>
    <cellStyle name="Porcentual 14 2" xfId="50413" xr:uid="{00000000-0005-0000-0000-0000FCC40000}"/>
    <cellStyle name="Porcentual 14 2 2" xfId="50414" xr:uid="{00000000-0005-0000-0000-0000FDC40000}"/>
    <cellStyle name="Porcentual 14 2 3" xfId="50415" xr:uid="{00000000-0005-0000-0000-0000FEC40000}"/>
    <cellStyle name="Porcentual 14 3" xfId="50416" xr:uid="{00000000-0005-0000-0000-0000FFC40000}"/>
    <cellStyle name="Porcentual 14 4" xfId="50417" xr:uid="{00000000-0005-0000-0000-000000C50000}"/>
    <cellStyle name="Porcentual 15" xfId="50418" xr:uid="{00000000-0005-0000-0000-000001C50000}"/>
    <cellStyle name="Porcentual 15 2" xfId="50419" xr:uid="{00000000-0005-0000-0000-000002C50000}"/>
    <cellStyle name="Porcentual 15 3" xfId="50420" xr:uid="{00000000-0005-0000-0000-000003C50000}"/>
    <cellStyle name="Porcentual 16" xfId="50421" xr:uid="{00000000-0005-0000-0000-000004C50000}"/>
    <cellStyle name="Porcentual 16 2" xfId="50422" xr:uid="{00000000-0005-0000-0000-000005C50000}"/>
    <cellStyle name="Porcentual 16 2 2" xfId="50423" xr:uid="{00000000-0005-0000-0000-000006C50000}"/>
    <cellStyle name="Porcentual 16 3" xfId="50424" xr:uid="{00000000-0005-0000-0000-000007C50000}"/>
    <cellStyle name="Porcentual 16 4" xfId="50425" xr:uid="{00000000-0005-0000-0000-000008C50000}"/>
    <cellStyle name="Porcentual 17" xfId="50426" xr:uid="{00000000-0005-0000-0000-000009C50000}"/>
    <cellStyle name="Porcentual 17 2" xfId="50427" xr:uid="{00000000-0005-0000-0000-00000AC50000}"/>
    <cellStyle name="Porcentual 17 3" xfId="50428" xr:uid="{00000000-0005-0000-0000-00000BC50000}"/>
    <cellStyle name="Porcentual 18" xfId="50429" xr:uid="{00000000-0005-0000-0000-00000CC50000}"/>
    <cellStyle name="Porcentual 18 2" xfId="50430" xr:uid="{00000000-0005-0000-0000-00000DC50000}"/>
    <cellStyle name="Porcentual 18 2 2" xfId="50431" xr:uid="{00000000-0005-0000-0000-00000EC50000}"/>
    <cellStyle name="Porcentual 18 3" xfId="50432" xr:uid="{00000000-0005-0000-0000-00000FC50000}"/>
    <cellStyle name="Porcentual 19" xfId="50433" xr:uid="{00000000-0005-0000-0000-000010C50000}"/>
    <cellStyle name="Porcentual 19 2" xfId="50434" xr:uid="{00000000-0005-0000-0000-000011C50000}"/>
    <cellStyle name="Porcentual 19 2 2" xfId="50435" xr:uid="{00000000-0005-0000-0000-000012C50000}"/>
    <cellStyle name="Porcentual 2" xfId="50436" xr:uid="{00000000-0005-0000-0000-000013C50000}"/>
    <cellStyle name="Porcentual 2 2" xfId="50437" xr:uid="{00000000-0005-0000-0000-000014C50000}"/>
    <cellStyle name="Porcentual 2 2 2" xfId="50438" xr:uid="{00000000-0005-0000-0000-000015C50000}"/>
    <cellStyle name="Porcentual 2 2 2 2" xfId="50439" xr:uid="{00000000-0005-0000-0000-000016C50000}"/>
    <cellStyle name="Porcentual 2 2 2 3" xfId="50440" xr:uid="{00000000-0005-0000-0000-000017C50000}"/>
    <cellStyle name="Porcentual 2 2 3" xfId="50441" xr:uid="{00000000-0005-0000-0000-000018C50000}"/>
    <cellStyle name="Porcentual 2 2 4" xfId="50442" xr:uid="{00000000-0005-0000-0000-000019C50000}"/>
    <cellStyle name="Porcentual 2 3" xfId="50443" xr:uid="{00000000-0005-0000-0000-00001AC50000}"/>
    <cellStyle name="Porcentual 2 3 2" xfId="50444" xr:uid="{00000000-0005-0000-0000-00001BC50000}"/>
    <cellStyle name="Porcentual 2 3 2 2" xfId="50445" xr:uid="{00000000-0005-0000-0000-00001CC50000}"/>
    <cellStyle name="Porcentual 2 3 2 3" xfId="50446" xr:uid="{00000000-0005-0000-0000-00001DC50000}"/>
    <cellStyle name="Porcentual 2 3 3" xfId="50447" xr:uid="{00000000-0005-0000-0000-00001EC50000}"/>
    <cellStyle name="Porcentual 2 3 3 2" xfId="50448" xr:uid="{00000000-0005-0000-0000-00001FC50000}"/>
    <cellStyle name="Porcentual 2 3 4" xfId="50449" xr:uid="{00000000-0005-0000-0000-000020C50000}"/>
    <cellStyle name="Porcentual 2 4" xfId="50450" xr:uid="{00000000-0005-0000-0000-000021C50000}"/>
    <cellStyle name="Porcentual 2 4 2" xfId="50451" xr:uid="{00000000-0005-0000-0000-000022C50000}"/>
    <cellStyle name="Porcentual 2 4 2 2" xfId="50452" xr:uid="{00000000-0005-0000-0000-000023C50000}"/>
    <cellStyle name="Porcentual 2 4 3" xfId="50453" xr:uid="{00000000-0005-0000-0000-000024C50000}"/>
    <cellStyle name="Porcentual 2 4 4" xfId="50454" xr:uid="{00000000-0005-0000-0000-000025C50000}"/>
    <cellStyle name="Porcentual 2 5" xfId="50455" xr:uid="{00000000-0005-0000-0000-000026C50000}"/>
    <cellStyle name="Porcentual 2 5 2" xfId="50456" xr:uid="{00000000-0005-0000-0000-000027C50000}"/>
    <cellStyle name="Porcentual 2 5 3" xfId="50457" xr:uid="{00000000-0005-0000-0000-000028C50000}"/>
    <cellStyle name="Porcentual 2 6" xfId="50458" xr:uid="{00000000-0005-0000-0000-000029C50000}"/>
    <cellStyle name="Porcentual 2 6 2" xfId="50459" xr:uid="{00000000-0005-0000-0000-00002AC50000}"/>
    <cellStyle name="Porcentual 2 7" xfId="50460" xr:uid="{00000000-0005-0000-0000-00002BC50000}"/>
    <cellStyle name="Porcentual 2 8" xfId="50461" xr:uid="{00000000-0005-0000-0000-00002CC50000}"/>
    <cellStyle name="Porcentual 20" xfId="50462" xr:uid="{00000000-0005-0000-0000-00002DC50000}"/>
    <cellStyle name="Porcentual 20 2" xfId="50463" xr:uid="{00000000-0005-0000-0000-00002EC50000}"/>
    <cellStyle name="Porcentual 20 2 2" xfId="50464" xr:uid="{00000000-0005-0000-0000-00002FC50000}"/>
    <cellStyle name="Porcentual 21" xfId="50465" xr:uid="{00000000-0005-0000-0000-000030C50000}"/>
    <cellStyle name="Porcentual 21 2" xfId="50466" xr:uid="{00000000-0005-0000-0000-000031C50000}"/>
    <cellStyle name="Porcentual 21 2 2" xfId="50467" xr:uid="{00000000-0005-0000-0000-000032C50000}"/>
    <cellStyle name="Porcentual 3" xfId="50468" xr:uid="{00000000-0005-0000-0000-000033C50000}"/>
    <cellStyle name="Porcentual 3 2" xfId="50469" xr:uid="{00000000-0005-0000-0000-000034C50000}"/>
    <cellStyle name="Porcentual 3 2 2" xfId="50470" xr:uid="{00000000-0005-0000-0000-000035C50000}"/>
    <cellStyle name="Porcentual 3 2 3" xfId="50471" xr:uid="{00000000-0005-0000-0000-000036C50000}"/>
    <cellStyle name="Porcentual 3 3" xfId="50472" xr:uid="{00000000-0005-0000-0000-000037C50000}"/>
    <cellStyle name="Porcentual 3 3 2" xfId="50473" xr:uid="{00000000-0005-0000-0000-000038C50000}"/>
    <cellStyle name="Porcentual 3 3 3" xfId="50474" xr:uid="{00000000-0005-0000-0000-000039C50000}"/>
    <cellStyle name="Porcentual 3 4" xfId="50475" xr:uid="{00000000-0005-0000-0000-00003AC50000}"/>
    <cellStyle name="Porcentual 3 5" xfId="50476" xr:uid="{00000000-0005-0000-0000-00003BC50000}"/>
    <cellStyle name="Porcentual 4" xfId="50477" xr:uid="{00000000-0005-0000-0000-00003CC50000}"/>
    <cellStyle name="Porcentual 4 2" xfId="50478" xr:uid="{00000000-0005-0000-0000-00003DC50000}"/>
    <cellStyle name="Porcentual 4 2 2" xfId="50479" xr:uid="{00000000-0005-0000-0000-00003EC50000}"/>
    <cellStyle name="Porcentual 4 2 3" xfId="50480" xr:uid="{00000000-0005-0000-0000-00003FC50000}"/>
    <cellStyle name="Porcentual 4 3" xfId="50481" xr:uid="{00000000-0005-0000-0000-000040C50000}"/>
    <cellStyle name="Porcentual 4 3 2" xfId="50482" xr:uid="{00000000-0005-0000-0000-000041C50000}"/>
    <cellStyle name="Porcentual 4 3 3" xfId="50483" xr:uid="{00000000-0005-0000-0000-000042C50000}"/>
    <cellStyle name="Porcentual 4 4" xfId="50484" xr:uid="{00000000-0005-0000-0000-000043C50000}"/>
    <cellStyle name="Porcentual 4 5" xfId="50485" xr:uid="{00000000-0005-0000-0000-000044C50000}"/>
    <cellStyle name="Porcentual 5" xfId="50486" xr:uid="{00000000-0005-0000-0000-000045C50000}"/>
    <cellStyle name="Porcentual 5 2" xfId="50487" xr:uid="{00000000-0005-0000-0000-000046C50000}"/>
    <cellStyle name="Porcentual 5 2 2" xfId="50488" xr:uid="{00000000-0005-0000-0000-000047C50000}"/>
    <cellStyle name="Porcentual 5 2 2 2" xfId="50489" xr:uid="{00000000-0005-0000-0000-000048C50000}"/>
    <cellStyle name="Porcentual 5 2 3" xfId="50490" xr:uid="{00000000-0005-0000-0000-000049C50000}"/>
    <cellStyle name="Porcentual 5 3" xfId="50491" xr:uid="{00000000-0005-0000-0000-00004AC50000}"/>
    <cellStyle name="Porcentual 5 3 2" xfId="50492" xr:uid="{00000000-0005-0000-0000-00004BC50000}"/>
    <cellStyle name="Porcentual 5 3 2 2" xfId="50493" xr:uid="{00000000-0005-0000-0000-00004CC50000}"/>
    <cellStyle name="Porcentual 5 3 3" xfId="50494" xr:uid="{00000000-0005-0000-0000-00004DC50000}"/>
    <cellStyle name="Porcentual 5 4" xfId="50495" xr:uid="{00000000-0005-0000-0000-00004EC50000}"/>
    <cellStyle name="Porcentual 5 4 2" xfId="50496" xr:uid="{00000000-0005-0000-0000-00004FC50000}"/>
    <cellStyle name="Porcentual 5 4 3" xfId="50497" xr:uid="{00000000-0005-0000-0000-000050C50000}"/>
    <cellStyle name="Porcentual 5 5" xfId="50498" xr:uid="{00000000-0005-0000-0000-000051C50000}"/>
    <cellStyle name="Porcentual 6" xfId="50499" xr:uid="{00000000-0005-0000-0000-000052C50000}"/>
    <cellStyle name="Porcentual 6 2" xfId="50500" xr:uid="{00000000-0005-0000-0000-000053C50000}"/>
    <cellStyle name="Porcentual 6 2 2" xfId="50501" xr:uid="{00000000-0005-0000-0000-000054C50000}"/>
    <cellStyle name="Porcentual 6 2 2 2" xfId="50502" xr:uid="{00000000-0005-0000-0000-000055C50000}"/>
    <cellStyle name="Porcentual 6 2 3" xfId="50503" xr:uid="{00000000-0005-0000-0000-000056C50000}"/>
    <cellStyle name="Porcentual 6 3" xfId="50504" xr:uid="{00000000-0005-0000-0000-000057C50000}"/>
    <cellStyle name="Porcentual 6 3 2" xfId="50505" xr:uid="{00000000-0005-0000-0000-000058C50000}"/>
    <cellStyle name="Porcentual 6 4" xfId="50506" xr:uid="{00000000-0005-0000-0000-000059C50000}"/>
    <cellStyle name="Porcentual 6 5" xfId="50507" xr:uid="{00000000-0005-0000-0000-00005AC50000}"/>
    <cellStyle name="Porcentual 7" xfId="50508" xr:uid="{00000000-0005-0000-0000-00005BC50000}"/>
    <cellStyle name="Porcentual 7 2" xfId="50509" xr:uid="{00000000-0005-0000-0000-00005CC50000}"/>
    <cellStyle name="Porcentual 7 2 2" xfId="50510" xr:uid="{00000000-0005-0000-0000-00005DC50000}"/>
    <cellStyle name="Porcentual 7 2 2 2" xfId="50511" xr:uid="{00000000-0005-0000-0000-00005EC50000}"/>
    <cellStyle name="Porcentual 7 2 3" xfId="50512" xr:uid="{00000000-0005-0000-0000-00005FC50000}"/>
    <cellStyle name="Porcentual 7 3" xfId="50513" xr:uid="{00000000-0005-0000-0000-000060C50000}"/>
    <cellStyle name="Porcentual 7 3 2" xfId="50514" xr:uid="{00000000-0005-0000-0000-000061C50000}"/>
    <cellStyle name="Porcentual 7 4" xfId="50515" xr:uid="{00000000-0005-0000-0000-000062C50000}"/>
    <cellStyle name="Porcentual 7 5" xfId="50516" xr:uid="{00000000-0005-0000-0000-000063C50000}"/>
    <cellStyle name="Porcentual 8" xfId="50517" xr:uid="{00000000-0005-0000-0000-000064C50000}"/>
    <cellStyle name="Porcentual 8 2" xfId="50518" xr:uid="{00000000-0005-0000-0000-000065C50000}"/>
    <cellStyle name="Porcentual 8 2 2" xfId="50519" xr:uid="{00000000-0005-0000-0000-000066C50000}"/>
    <cellStyle name="Porcentual 8 2 3" xfId="50520" xr:uid="{00000000-0005-0000-0000-000067C50000}"/>
    <cellStyle name="Porcentual 8 3" xfId="50521" xr:uid="{00000000-0005-0000-0000-000068C50000}"/>
    <cellStyle name="Porcentual 8 3 2" xfId="50522" xr:uid="{00000000-0005-0000-0000-000069C50000}"/>
    <cellStyle name="Porcentual 8 4" xfId="50523" xr:uid="{00000000-0005-0000-0000-00006AC50000}"/>
    <cellStyle name="Porcentual 8 5" xfId="50524" xr:uid="{00000000-0005-0000-0000-00006BC50000}"/>
    <cellStyle name="Porcentual 9" xfId="50525" xr:uid="{00000000-0005-0000-0000-00006CC50000}"/>
    <cellStyle name="Porcentual 9 2" xfId="50526" xr:uid="{00000000-0005-0000-0000-00006DC50000}"/>
    <cellStyle name="Porcentual 9 2 2" xfId="50527" xr:uid="{00000000-0005-0000-0000-00006EC50000}"/>
    <cellStyle name="Porcentual 9 2 2 2" xfId="50528" xr:uid="{00000000-0005-0000-0000-00006FC50000}"/>
    <cellStyle name="Porcentual 9 2 2 3" xfId="50529" xr:uid="{00000000-0005-0000-0000-000070C50000}"/>
    <cellStyle name="Porcentual 9 2 3" xfId="50530" xr:uid="{00000000-0005-0000-0000-000071C50000}"/>
    <cellStyle name="Porcentual 9 2 4" xfId="50531" xr:uid="{00000000-0005-0000-0000-000072C50000}"/>
    <cellStyle name="Porcentual 9 3" xfId="50532" xr:uid="{00000000-0005-0000-0000-000073C50000}"/>
    <cellStyle name="Porcentual 9 3 2" xfId="50533" xr:uid="{00000000-0005-0000-0000-000074C50000}"/>
    <cellStyle name="Porcentual 9 4" xfId="50534" xr:uid="{00000000-0005-0000-0000-000075C50000}"/>
    <cellStyle name="Porcentual 9 4 2" xfId="50535" xr:uid="{00000000-0005-0000-0000-000076C50000}"/>
    <cellStyle name="Porcentual 9 4 3" xfId="50536" xr:uid="{00000000-0005-0000-0000-000077C50000}"/>
    <cellStyle name="Porcentual 9 5" xfId="50537" xr:uid="{00000000-0005-0000-0000-000078C50000}"/>
    <cellStyle name="Porcentual 9 5 2" xfId="50538" xr:uid="{00000000-0005-0000-0000-000079C50000}"/>
    <cellStyle name="Porcentual 9 6" xfId="50539" xr:uid="{00000000-0005-0000-0000-00007AC50000}"/>
    <cellStyle name="Porcentual 9 6 2" xfId="50540" xr:uid="{00000000-0005-0000-0000-00007BC50000}"/>
    <cellStyle name="Porcentual 9 7" xfId="50541" xr:uid="{00000000-0005-0000-0000-00007CC50000}"/>
    <cellStyle name="Punto" xfId="50542" xr:uid="{00000000-0005-0000-0000-00007DC50000}"/>
    <cellStyle name="Punto 10" xfId="50543" xr:uid="{00000000-0005-0000-0000-00007EC50000}"/>
    <cellStyle name="Punto 10 2" xfId="50544" xr:uid="{00000000-0005-0000-0000-00007FC50000}"/>
    <cellStyle name="Punto 10 2 2" xfId="50545" xr:uid="{00000000-0005-0000-0000-000080C50000}"/>
    <cellStyle name="Punto 10 2 2 2" xfId="50546" xr:uid="{00000000-0005-0000-0000-000081C50000}"/>
    <cellStyle name="Punto 10 2 3" xfId="50547" xr:uid="{00000000-0005-0000-0000-000082C50000}"/>
    <cellStyle name="Punto 10 2 3 2" xfId="50548" xr:uid="{00000000-0005-0000-0000-000083C50000}"/>
    <cellStyle name="Punto 10 2 3 3" xfId="50549" xr:uid="{00000000-0005-0000-0000-000084C50000}"/>
    <cellStyle name="Punto 10 2 4" xfId="50550" xr:uid="{00000000-0005-0000-0000-000085C50000}"/>
    <cellStyle name="Punto 10 3" xfId="50551" xr:uid="{00000000-0005-0000-0000-000086C50000}"/>
    <cellStyle name="Punto 10 3 2" xfId="50552" xr:uid="{00000000-0005-0000-0000-000087C50000}"/>
    <cellStyle name="Punto 10 4" xfId="50553" xr:uid="{00000000-0005-0000-0000-000088C50000}"/>
    <cellStyle name="Punto 10 4 2" xfId="50554" xr:uid="{00000000-0005-0000-0000-000089C50000}"/>
    <cellStyle name="Punto 10 4 3" xfId="50555" xr:uid="{00000000-0005-0000-0000-00008AC50000}"/>
    <cellStyle name="Punto 10 5" xfId="50556" xr:uid="{00000000-0005-0000-0000-00008BC50000}"/>
    <cellStyle name="Punto 10 6" xfId="50557" xr:uid="{00000000-0005-0000-0000-00008CC50000}"/>
    <cellStyle name="Punto 11" xfId="50558" xr:uid="{00000000-0005-0000-0000-00008DC50000}"/>
    <cellStyle name="Punto 11 2" xfId="50559" xr:uid="{00000000-0005-0000-0000-00008EC50000}"/>
    <cellStyle name="Punto 11 2 2" xfId="50560" xr:uid="{00000000-0005-0000-0000-00008FC50000}"/>
    <cellStyle name="Punto 11 2 3" xfId="50561" xr:uid="{00000000-0005-0000-0000-000090C50000}"/>
    <cellStyle name="Punto 11 3" xfId="50562" xr:uid="{00000000-0005-0000-0000-000091C50000}"/>
    <cellStyle name="Punto 11 4" xfId="50563" xr:uid="{00000000-0005-0000-0000-000092C50000}"/>
    <cellStyle name="Punto 12" xfId="50564" xr:uid="{00000000-0005-0000-0000-000093C50000}"/>
    <cellStyle name="Punto 12 2" xfId="50565" xr:uid="{00000000-0005-0000-0000-000094C50000}"/>
    <cellStyle name="Punto 12 2 2" xfId="50566" xr:uid="{00000000-0005-0000-0000-000095C50000}"/>
    <cellStyle name="Punto 12 2 2 2" xfId="50567" xr:uid="{00000000-0005-0000-0000-000096C50000}"/>
    <cellStyle name="Punto 12 2 3" xfId="50568" xr:uid="{00000000-0005-0000-0000-000097C50000}"/>
    <cellStyle name="Punto 12 2 4" xfId="50569" xr:uid="{00000000-0005-0000-0000-000098C50000}"/>
    <cellStyle name="Punto 12 2 5" xfId="50570" xr:uid="{00000000-0005-0000-0000-000099C50000}"/>
    <cellStyle name="Punto 12 2 6" xfId="50571" xr:uid="{00000000-0005-0000-0000-00009AC50000}"/>
    <cellStyle name="Punto 12 3" xfId="50572" xr:uid="{00000000-0005-0000-0000-00009BC50000}"/>
    <cellStyle name="Punto 12 3 2" xfId="50573" xr:uid="{00000000-0005-0000-0000-00009CC50000}"/>
    <cellStyle name="Punto 12 3 3" xfId="50574" xr:uid="{00000000-0005-0000-0000-00009DC50000}"/>
    <cellStyle name="Punto 12 4" xfId="50575" xr:uid="{00000000-0005-0000-0000-00009EC50000}"/>
    <cellStyle name="Punto 12 4 2" xfId="50576" xr:uid="{00000000-0005-0000-0000-00009FC50000}"/>
    <cellStyle name="Punto 12 4 3" xfId="50577" xr:uid="{00000000-0005-0000-0000-0000A0C50000}"/>
    <cellStyle name="Punto 12 5" xfId="50578" xr:uid="{00000000-0005-0000-0000-0000A1C50000}"/>
    <cellStyle name="Punto 13" xfId="50579" xr:uid="{00000000-0005-0000-0000-0000A2C50000}"/>
    <cellStyle name="Punto 13 2" xfId="50580" xr:uid="{00000000-0005-0000-0000-0000A3C50000}"/>
    <cellStyle name="Punto 13 2 2" xfId="50581" xr:uid="{00000000-0005-0000-0000-0000A4C50000}"/>
    <cellStyle name="Punto 13 2 2 2" xfId="50582" xr:uid="{00000000-0005-0000-0000-0000A5C50000}"/>
    <cellStyle name="Punto 13 2 3" xfId="50583" xr:uid="{00000000-0005-0000-0000-0000A6C50000}"/>
    <cellStyle name="Punto 13 2 4" xfId="50584" xr:uid="{00000000-0005-0000-0000-0000A7C50000}"/>
    <cellStyle name="Punto 13 2 5" xfId="50585" xr:uid="{00000000-0005-0000-0000-0000A8C50000}"/>
    <cellStyle name="Punto 13 2 6" xfId="50586" xr:uid="{00000000-0005-0000-0000-0000A9C50000}"/>
    <cellStyle name="Punto 13 3" xfId="50587" xr:uid="{00000000-0005-0000-0000-0000AAC50000}"/>
    <cellStyle name="Punto 13 3 2" xfId="50588" xr:uid="{00000000-0005-0000-0000-0000ABC50000}"/>
    <cellStyle name="Punto 13 4" xfId="50589" xr:uid="{00000000-0005-0000-0000-0000ACC50000}"/>
    <cellStyle name="Punto 13 4 2" xfId="50590" xr:uid="{00000000-0005-0000-0000-0000ADC50000}"/>
    <cellStyle name="Punto 13 4 3" xfId="50591" xr:uid="{00000000-0005-0000-0000-0000AEC50000}"/>
    <cellStyle name="Punto 13 4 4" xfId="50592" xr:uid="{00000000-0005-0000-0000-0000AFC50000}"/>
    <cellStyle name="Punto 13 5" xfId="50593" xr:uid="{00000000-0005-0000-0000-0000B0C50000}"/>
    <cellStyle name="Punto 13 5 2" xfId="50594" xr:uid="{00000000-0005-0000-0000-0000B1C50000}"/>
    <cellStyle name="Punto 14" xfId="50595" xr:uid="{00000000-0005-0000-0000-0000B2C50000}"/>
    <cellStyle name="Punto 14 2" xfId="50596" xr:uid="{00000000-0005-0000-0000-0000B3C50000}"/>
    <cellStyle name="Punto 14 2 2" xfId="50597" xr:uid="{00000000-0005-0000-0000-0000B4C50000}"/>
    <cellStyle name="Punto 14 2 2 2" xfId="50598" xr:uid="{00000000-0005-0000-0000-0000B5C50000}"/>
    <cellStyle name="Punto 14 2 3" xfId="50599" xr:uid="{00000000-0005-0000-0000-0000B6C50000}"/>
    <cellStyle name="Punto 14 2 4" xfId="50600" xr:uid="{00000000-0005-0000-0000-0000B7C50000}"/>
    <cellStyle name="Punto 14 2 5" xfId="50601" xr:uid="{00000000-0005-0000-0000-0000B8C50000}"/>
    <cellStyle name="Punto 14 2 6" xfId="50602" xr:uid="{00000000-0005-0000-0000-0000B9C50000}"/>
    <cellStyle name="Punto 14 3" xfId="50603" xr:uid="{00000000-0005-0000-0000-0000BAC50000}"/>
    <cellStyle name="Punto 14 3 2" xfId="50604" xr:uid="{00000000-0005-0000-0000-0000BBC50000}"/>
    <cellStyle name="Punto 14 4" xfId="50605" xr:uid="{00000000-0005-0000-0000-0000BCC50000}"/>
    <cellStyle name="Punto 14 4 2" xfId="50606" xr:uid="{00000000-0005-0000-0000-0000BDC50000}"/>
    <cellStyle name="Punto 14 5" xfId="50607" xr:uid="{00000000-0005-0000-0000-0000BEC50000}"/>
    <cellStyle name="Punto 15" xfId="50608" xr:uid="{00000000-0005-0000-0000-0000BFC50000}"/>
    <cellStyle name="Punto 15 2" xfId="50609" xr:uid="{00000000-0005-0000-0000-0000C0C50000}"/>
    <cellStyle name="Punto 15 2 2" xfId="50610" xr:uid="{00000000-0005-0000-0000-0000C1C50000}"/>
    <cellStyle name="Punto 15 2 2 2" xfId="50611" xr:uid="{00000000-0005-0000-0000-0000C2C50000}"/>
    <cellStyle name="Punto 15 2 3" xfId="50612" xr:uid="{00000000-0005-0000-0000-0000C3C50000}"/>
    <cellStyle name="Punto 15 2 4" xfId="50613" xr:uid="{00000000-0005-0000-0000-0000C4C50000}"/>
    <cellStyle name="Punto 15 2 5" xfId="50614" xr:uid="{00000000-0005-0000-0000-0000C5C50000}"/>
    <cellStyle name="Punto 15 2 6" xfId="50615" xr:uid="{00000000-0005-0000-0000-0000C6C50000}"/>
    <cellStyle name="Punto 15 3" xfId="50616" xr:uid="{00000000-0005-0000-0000-0000C7C50000}"/>
    <cellStyle name="Punto 15 3 2" xfId="50617" xr:uid="{00000000-0005-0000-0000-0000C8C50000}"/>
    <cellStyle name="Punto 15 4" xfId="50618" xr:uid="{00000000-0005-0000-0000-0000C9C50000}"/>
    <cellStyle name="Punto 15 4 2" xfId="50619" xr:uid="{00000000-0005-0000-0000-0000CAC50000}"/>
    <cellStyle name="Punto 15 5" xfId="50620" xr:uid="{00000000-0005-0000-0000-0000CBC50000}"/>
    <cellStyle name="Punto 16" xfId="50621" xr:uid="{00000000-0005-0000-0000-0000CCC50000}"/>
    <cellStyle name="Punto 16 2" xfId="50622" xr:uid="{00000000-0005-0000-0000-0000CDC50000}"/>
    <cellStyle name="Punto 16 2 2" xfId="50623" xr:uid="{00000000-0005-0000-0000-0000CEC50000}"/>
    <cellStyle name="Punto 16 2 2 2" xfId="50624" xr:uid="{00000000-0005-0000-0000-0000CFC50000}"/>
    <cellStyle name="Punto 16 2 3" xfId="50625" xr:uid="{00000000-0005-0000-0000-0000D0C50000}"/>
    <cellStyle name="Punto 16 2 4" xfId="50626" xr:uid="{00000000-0005-0000-0000-0000D1C50000}"/>
    <cellStyle name="Punto 16 2 5" xfId="50627" xr:uid="{00000000-0005-0000-0000-0000D2C50000}"/>
    <cellStyle name="Punto 16 2 6" xfId="50628" xr:uid="{00000000-0005-0000-0000-0000D3C50000}"/>
    <cellStyle name="Punto 16 3" xfId="50629" xr:uid="{00000000-0005-0000-0000-0000D4C50000}"/>
    <cellStyle name="Punto 16 3 2" xfId="50630" xr:uid="{00000000-0005-0000-0000-0000D5C50000}"/>
    <cellStyle name="Punto 16 4" xfId="50631" xr:uid="{00000000-0005-0000-0000-0000D6C50000}"/>
    <cellStyle name="Punto 16 4 2" xfId="50632" xr:uid="{00000000-0005-0000-0000-0000D7C50000}"/>
    <cellStyle name="Punto 16 5" xfId="50633" xr:uid="{00000000-0005-0000-0000-0000D8C50000}"/>
    <cellStyle name="Punto 17" xfId="50634" xr:uid="{00000000-0005-0000-0000-0000D9C50000}"/>
    <cellStyle name="Punto 17 2" xfId="50635" xr:uid="{00000000-0005-0000-0000-0000DAC50000}"/>
    <cellStyle name="Punto 17 2 2" xfId="50636" xr:uid="{00000000-0005-0000-0000-0000DBC50000}"/>
    <cellStyle name="Punto 17 2 2 2" xfId="50637" xr:uid="{00000000-0005-0000-0000-0000DCC50000}"/>
    <cellStyle name="Punto 17 2 3" xfId="50638" xr:uid="{00000000-0005-0000-0000-0000DDC50000}"/>
    <cellStyle name="Punto 17 2 4" xfId="50639" xr:uid="{00000000-0005-0000-0000-0000DEC50000}"/>
    <cellStyle name="Punto 17 2 5" xfId="50640" xr:uid="{00000000-0005-0000-0000-0000DFC50000}"/>
    <cellStyle name="Punto 17 2 6" xfId="50641" xr:uid="{00000000-0005-0000-0000-0000E0C50000}"/>
    <cellStyle name="Punto 17 3" xfId="50642" xr:uid="{00000000-0005-0000-0000-0000E1C50000}"/>
    <cellStyle name="Punto 17 3 2" xfId="50643" xr:uid="{00000000-0005-0000-0000-0000E2C50000}"/>
    <cellStyle name="Punto 17 4" xfId="50644" xr:uid="{00000000-0005-0000-0000-0000E3C50000}"/>
    <cellStyle name="Punto 17 4 2" xfId="50645" xr:uid="{00000000-0005-0000-0000-0000E4C50000}"/>
    <cellStyle name="Punto 17 5" xfId="50646" xr:uid="{00000000-0005-0000-0000-0000E5C50000}"/>
    <cellStyle name="Punto 18" xfId="50647" xr:uid="{00000000-0005-0000-0000-0000E6C50000}"/>
    <cellStyle name="Punto 18 2" xfId="50648" xr:uid="{00000000-0005-0000-0000-0000E7C50000}"/>
    <cellStyle name="Punto 18 2 2" xfId="50649" xr:uid="{00000000-0005-0000-0000-0000E8C50000}"/>
    <cellStyle name="Punto 18 2 2 2" xfId="50650" xr:uid="{00000000-0005-0000-0000-0000E9C50000}"/>
    <cellStyle name="Punto 18 2 3" xfId="50651" xr:uid="{00000000-0005-0000-0000-0000EAC50000}"/>
    <cellStyle name="Punto 18 2 4" xfId="50652" xr:uid="{00000000-0005-0000-0000-0000EBC50000}"/>
    <cellStyle name="Punto 18 2 5" xfId="50653" xr:uid="{00000000-0005-0000-0000-0000ECC50000}"/>
    <cellStyle name="Punto 18 2 6" xfId="50654" xr:uid="{00000000-0005-0000-0000-0000EDC50000}"/>
    <cellStyle name="Punto 18 3" xfId="50655" xr:uid="{00000000-0005-0000-0000-0000EEC50000}"/>
    <cellStyle name="Punto 18 3 2" xfId="50656" xr:uid="{00000000-0005-0000-0000-0000EFC50000}"/>
    <cellStyle name="Punto 18 4" xfId="50657" xr:uid="{00000000-0005-0000-0000-0000F0C50000}"/>
    <cellStyle name="Punto 18 4 2" xfId="50658" xr:uid="{00000000-0005-0000-0000-0000F1C50000}"/>
    <cellStyle name="Punto 18 5" xfId="50659" xr:uid="{00000000-0005-0000-0000-0000F2C50000}"/>
    <cellStyle name="Punto 19" xfId="50660" xr:uid="{00000000-0005-0000-0000-0000F3C50000}"/>
    <cellStyle name="Punto 19 2" xfId="50661" xr:uid="{00000000-0005-0000-0000-0000F4C50000}"/>
    <cellStyle name="Punto 19 2 2" xfId="50662" xr:uid="{00000000-0005-0000-0000-0000F5C50000}"/>
    <cellStyle name="Punto 19 2 2 2" xfId="50663" xr:uid="{00000000-0005-0000-0000-0000F6C50000}"/>
    <cellStyle name="Punto 19 2 3" xfId="50664" xr:uid="{00000000-0005-0000-0000-0000F7C50000}"/>
    <cellStyle name="Punto 19 2 4" xfId="50665" xr:uid="{00000000-0005-0000-0000-0000F8C50000}"/>
    <cellStyle name="Punto 19 2 5" xfId="50666" xr:uid="{00000000-0005-0000-0000-0000F9C50000}"/>
    <cellStyle name="Punto 19 2 6" xfId="50667" xr:uid="{00000000-0005-0000-0000-0000FAC50000}"/>
    <cellStyle name="Punto 19 3" xfId="50668" xr:uid="{00000000-0005-0000-0000-0000FBC50000}"/>
    <cellStyle name="Punto 19 3 2" xfId="50669" xr:uid="{00000000-0005-0000-0000-0000FCC50000}"/>
    <cellStyle name="Punto 19 4" xfId="50670" xr:uid="{00000000-0005-0000-0000-0000FDC50000}"/>
    <cellStyle name="Punto 19 4 2" xfId="50671" xr:uid="{00000000-0005-0000-0000-0000FEC50000}"/>
    <cellStyle name="Punto 19 5" xfId="50672" xr:uid="{00000000-0005-0000-0000-0000FFC50000}"/>
    <cellStyle name="Punto 2" xfId="50673" xr:uid="{00000000-0005-0000-0000-000000C60000}"/>
    <cellStyle name="Punto 2 10" xfId="50674" xr:uid="{00000000-0005-0000-0000-000001C60000}"/>
    <cellStyle name="Punto 2 10 2" xfId="50675" xr:uid="{00000000-0005-0000-0000-000002C60000}"/>
    <cellStyle name="Punto 2 10 2 2" xfId="50676" xr:uid="{00000000-0005-0000-0000-000003C60000}"/>
    <cellStyle name="Punto 2 10 2 2 2" xfId="50677" xr:uid="{00000000-0005-0000-0000-000004C60000}"/>
    <cellStyle name="Punto 2 10 2 3" xfId="50678" xr:uid="{00000000-0005-0000-0000-000005C60000}"/>
    <cellStyle name="Punto 2 10 2 4" xfId="50679" xr:uid="{00000000-0005-0000-0000-000006C60000}"/>
    <cellStyle name="Punto 2 10 2 5" xfId="50680" xr:uid="{00000000-0005-0000-0000-000007C60000}"/>
    <cellStyle name="Punto 2 10 2 6" xfId="50681" xr:uid="{00000000-0005-0000-0000-000008C60000}"/>
    <cellStyle name="Punto 2 10 3" xfId="50682" xr:uid="{00000000-0005-0000-0000-000009C60000}"/>
    <cellStyle name="Punto 2 10 3 2" xfId="50683" xr:uid="{00000000-0005-0000-0000-00000AC60000}"/>
    <cellStyle name="Punto 2 10 4" xfId="50684" xr:uid="{00000000-0005-0000-0000-00000BC60000}"/>
    <cellStyle name="Punto 2 10 4 2" xfId="50685" xr:uid="{00000000-0005-0000-0000-00000CC60000}"/>
    <cellStyle name="Punto 2 10 5" xfId="50686" xr:uid="{00000000-0005-0000-0000-00000DC60000}"/>
    <cellStyle name="Punto 2 11" xfId="50687" xr:uid="{00000000-0005-0000-0000-00000EC60000}"/>
    <cellStyle name="Punto 2 11 2" xfId="50688" xr:uid="{00000000-0005-0000-0000-00000FC60000}"/>
    <cellStyle name="Punto 2 11 2 2" xfId="50689" xr:uid="{00000000-0005-0000-0000-000010C60000}"/>
    <cellStyle name="Punto 2 11 2 2 2" xfId="50690" xr:uid="{00000000-0005-0000-0000-000011C60000}"/>
    <cellStyle name="Punto 2 11 2 3" xfId="50691" xr:uid="{00000000-0005-0000-0000-000012C60000}"/>
    <cellStyle name="Punto 2 11 2 4" xfId="50692" xr:uid="{00000000-0005-0000-0000-000013C60000}"/>
    <cellStyle name="Punto 2 11 2 5" xfId="50693" xr:uid="{00000000-0005-0000-0000-000014C60000}"/>
    <cellStyle name="Punto 2 11 2 6" xfId="50694" xr:uid="{00000000-0005-0000-0000-000015C60000}"/>
    <cellStyle name="Punto 2 11 3" xfId="50695" xr:uid="{00000000-0005-0000-0000-000016C60000}"/>
    <cellStyle name="Punto 2 11 3 2" xfId="50696" xr:uid="{00000000-0005-0000-0000-000017C60000}"/>
    <cellStyle name="Punto 2 11 4" xfId="50697" xr:uid="{00000000-0005-0000-0000-000018C60000}"/>
    <cellStyle name="Punto 2 11 4 2" xfId="50698" xr:uid="{00000000-0005-0000-0000-000019C60000}"/>
    <cellStyle name="Punto 2 11 5" xfId="50699" xr:uid="{00000000-0005-0000-0000-00001AC60000}"/>
    <cellStyle name="Punto 2 12" xfId="50700" xr:uid="{00000000-0005-0000-0000-00001BC60000}"/>
    <cellStyle name="Punto 2 12 2" xfId="50701" xr:uid="{00000000-0005-0000-0000-00001CC60000}"/>
    <cellStyle name="Punto 2 12 2 2" xfId="50702" xr:uid="{00000000-0005-0000-0000-00001DC60000}"/>
    <cellStyle name="Punto 2 12 2 2 2" xfId="50703" xr:uid="{00000000-0005-0000-0000-00001EC60000}"/>
    <cellStyle name="Punto 2 12 2 3" xfId="50704" xr:uid="{00000000-0005-0000-0000-00001FC60000}"/>
    <cellStyle name="Punto 2 12 2 4" xfId="50705" xr:uid="{00000000-0005-0000-0000-000020C60000}"/>
    <cellStyle name="Punto 2 12 2 5" xfId="50706" xr:uid="{00000000-0005-0000-0000-000021C60000}"/>
    <cellStyle name="Punto 2 12 2 6" xfId="50707" xr:uid="{00000000-0005-0000-0000-000022C60000}"/>
    <cellStyle name="Punto 2 12 3" xfId="50708" xr:uid="{00000000-0005-0000-0000-000023C60000}"/>
    <cellStyle name="Punto 2 12 3 2" xfId="50709" xr:uid="{00000000-0005-0000-0000-000024C60000}"/>
    <cellStyle name="Punto 2 12 4" xfId="50710" xr:uid="{00000000-0005-0000-0000-000025C60000}"/>
    <cellStyle name="Punto 2 12 4 2" xfId="50711" xr:uid="{00000000-0005-0000-0000-000026C60000}"/>
    <cellStyle name="Punto 2 12 5" xfId="50712" xr:uid="{00000000-0005-0000-0000-000027C60000}"/>
    <cellStyle name="Punto 2 13" xfId="50713" xr:uid="{00000000-0005-0000-0000-000028C60000}"/>
    <cellStyle name="Punto 2 13 2" xfId="50714" xr:uid="{00000000-0005-0000-0000-000029C60000}"/>
    <cellStyle name="Punto 2 13 2 2" xfId="50715" xr:uid="{00000000-0005-0000-0000-00002AC60000}"/>
    <cellStyle name="Punto 2 13 2 2 2" xfId="50716" xr:uid="{00000000-0005-0000-0000-00002BC60000}"/>
    <cellStyle name="Punto 2 13 2 3" xfId="50717" xr:uid="{00000000-0005-0000-0000-00002CC60000}"/>
    <cellStyle name="Punto 2 13 2 4" xfId="50718" xr:uid="{00000000-0005-0000-0000-00002DC60000}"/>
    <cellStyle name="Punto 2 13 2 5" xfId="50719" xr:uid="{00000000-0005-0000-0000-00002EC60000}"/>
    <cellStyle name="Punto 2 13 2 6" xfId="50720" xr:uid="{00000000-0005-0000-0000-00002FC60000}"/>
    <cellStyle name="Punto 2 13 3" xfId="50721" xr:uid="{00000000-0005-0000-0000-000030C60000}"/>
    <cellStyle name="Punto 2 13 3 2" xfId="50722" xr:uid="{00000000-0005-0000-0000-000031C60000}"/>
    <cellStyle name="Punto 2 13 4" xfId="50723" xr:uid="{00000000-0005-0000-0000-000032C60000}"/>
    <cellStyle name="Punto 2 13 4 2" xfId="50724" xr:uid="{00000000-0005-0000-0000-000033C60000}"/>
    <cellStyle name="Punto 2 13 5" xfId="50725" xr:uid="{00000000-0005-0000-0000-000034C60000}"/>
    <cellStyle name="Punto 2 14" xfId="50726" xr:uid="{00000000-0005-0000-0000-000035C60000}"/>
    <cellStyle name="Punto 2 14 2" xfId="50727" xr:uid="{00000000-0005-0000-0000-000036C60000}"/>
    <cellStyle name="Punto 2 14 2 2" xfId="50728" xr:uid="{00000000-0005-0000-0000-000037C60000}"/>
    <cellStyle name="Punto 2 14 2 2 2" xfId="50729" xr:uid="{00000000-0005-0000-0000-000038C60000}"/>
    <cellStyle name="Punto 2 14 2 3" xfId="50730" xr:uid="{00000000-0005-0000-0000-000039C60000}"/>
    <cellStyle name="Punto 2 14 2 4" xfId="50731" xr:uid="{00000000-0005-0000-0000-00003AC60000}"/>
    <cellStyle name="Punto 2 14 2 5" xfId="50732" xr:uid="{00000000-0005-0000-0000-00003BC60000}"/>
    <cellStyle name="Punto 2 14 2 6" xfId="50733" xr:uid="{00000000-0005-0000-0000-00003CC60000}"/>
    <cellStyle name="Punto 2 14 3" xfId="50734" xr:uid="{00000000-0005-0000-0000-00003DC60000}"/>
    <cellStyle name="Punto 2 14 3 2" xfId="50735" xr:uid="{00000000-0005-0000-0000-00003EC60000}"/>
    <cellStyle name="Punto 2 14 4" xfId="50736" xr:uid="{00000000-0005-0000-0000-00003FC60000}"/>
    <cellStyle name="Punto 2 14 4 2" xfId="50737" xr:uid="{00000000-0005-0000-0000-000040C60000}"/>
    <cellStyle name="Punto 2 14 5" xfId="50738" xr:uid="{00000000-0005-0000-0000-000041C60000}"/>
    <cellStyle name="Punto 2 15" xfId="50739" xr:uid="{00000000-0005-0000-0000-000042C60000}"/>
    <cellStyle name="Punto 2 15 2" xfId="50740" xr:uid="{00000000-0005-0000-0000-000043C60000}"/>
    <cellStyle name="Punto 2 15 2 2" xfId="50741" xr:uid="{00000000-0005-0000-0000-000044C60000}"/>
    <cellStyle name="Punto 2 15 2 2 2" xfId="50742" xr:uid="{00000000-0005-0000-0000-000045C60000}"/>
    <cellStyle name="Punto 2 15 2 3" xfId="50743" xr:uid="{00000000-0005-0000-0000-000046C60000}"/>
    <cellStyle name="Punto 2 15 2 4" xfId="50744" xr:uid="{00000000-0005-0000-0000-000047C60000}"/>
    <cellStyle name="Punto 2 15 2 5" xfId="50745" xr:uid="{00000000-0005-0000-0000-000048C60000}"/>
    <cellStyle name="Punto 2 15 2 6" xfId="50746" xr:uid="{00000000-0005-0000-0000-000049C60000}"/>
    <cellStyle name="Punto 2 15 3" xfId="50747" xr:uid="{00000000-0005-0000-0000-00004AC60000}"/>
    <cellStyle name="Punto 2 15 3 2" xfId="50748" xr:uid="{00000000-0005-0000-0000-00004BC60000}"/>
    <cellStyle name="Punto 2 15 4" xfId="50749" xr:uid="{00000000-0005-0000-0000-00004CC60000}"/>
    <cellStyle name="Punto 2 15 4 2" xfId="50750" xr:uid="{00000000-0005-0000-0000-00004DC60000}"/>
    <cellStyle name="Punto 2 15 5" xfId="50751" xr:uid="{00000000-0005-0000-0000-00004EC60000}"/>
    <cellStyle name="Punto 2 16" xfId="50752" xr:uid="{00000000-0005-0000-0000-00004FC60000}"/>
    <cellStyle name="Punto 2 16 2" xfId="50753" xr:uid="{00000000-0005-0000-0000-000050C60000}"/>
    <cellStyle name="Punto 2 16 2 2" xfId="50754" xr:uid="{00000000-0005-0000-0000-000051C60000}"/>
    <cellStyle name="Punto 2 16 2 2 2" xfId="50755" xr:uid="{00000000-0005-0000-0000-000052C60000}"/>
    <cellStyle name="Punto 2 16 2 3" xfId="50756" xr:uid="{00000000-0005-0000-0000-000053C60000}"/>
    <cellStyle name="Punto 2 16 2 4" xfId="50757" xr:uid="{00000000-0005-0000-0000-000054C60000}"/>
    <cellStyle name="Punto 2 16 2 5" xfId="50758" xr:uid="{00000000-0005-0000-0000-000055C60000}"/>
    <cellStyle name="Punto 2 16 2 6" xfId="50759" xr:uid="{00000000-0005-0000-0000-000056C60000}"/>
    <cellStyle name="Punto 2 16 3" xfId="50760" xr:uid="{00000000-0005-0000-0000-000057C60000}"/>
    <cellStyle name="Punto 2 16 3 2" xfId="50761" xr:uid="{00000000-0005-0000-0000-000058C60000}"/>
    <cellStyle name="Punto 2 16 4" xfId="50762" xr:uid="{00000000-0005-0000-0000-000059C60000}"/>
    <cellStyle name="Punto 2 16 4 2" xfId="50763" xr:uid="{00000000-0005-0000-0000-00005AC60000}"/>
    <cellStyle name="Punto 2 16 5" xfId="50764" xr:uid="{00000000-0005-0000-0000-00005BC60000}"/>
    <cellStyle name="Punto 2 17" xfId="50765" xr:uid="{00000000-0005-0000-0000-00005CC60000}"/>
    <cellStyle name="Punto 2 17 2" xfId="50766" xr:uid="{00000000-0005-0000-0000-00005DC60000}"/>
    <cellStyle name="Punto 2 17 2 2" xfId="50767" xr:uid="{00000000-0005-0000-0000-00005EC60000}"/>
    <cellStyle name="Punto 2 17 2 2 2" xfId="50768" xr:uid="{00000000-0005-0000-0000-00005FC60000}"/>
    <cellStyle name="Punto 2 17 2 3" xfId="50769" xr:uid="{00000000-0005-0000-0000-000060C60000}"/>
    <cellStyle name="Punto 2 17 2 4" xfId="50770" xr:uid="{00000000-0005-0000-0000-000061C60000}"/>
    <cellStyle name="Punto 2 17 2 5" xfId="50771" xr:uid="{00000000-0005-0000-0000-000062C60000}"/>
    <cellStyle name="Punto 2 17 2 6" xfId="50772" xr:uid="{00000000-0005-0000-0000-000063C60000}"/>
    <cellStyle name="Punto 2 17 3" xfId="50773" xr:uid="{00000000-0005-0000-0000-000064C60000}"/>
    <cellStyle name="Punto 2 17 3 2" xfId="50774" xr:uid="{00000000-0005-0000-0000-000065C60000}"/>
    <cellStyle name="Punto 2 17 4" xfId="50775" xr:uid="{00000000-0005-0000-0000-000066C60000}"/>
    <cellStyle name="Punto 2 17 4 2" xfId="50776" xr:uid="{00000000-0005-0000-0000-000067C60000}"/>
    <cellStyle name="Punto 2 17 5" xfId="50777" xr:uid="{00000000-0005-0000-0000-000068C60000}"/>
    <cellStyle name="Punto 2 18" xfId="50778" xr:uid="{00000000-0005-0000-0000-000069C60000}"/>
    <cellStyle name="Punto 2 18 2" xfId="50779" xr:uid="{00000000-0005-0000-0000-00006AC60000}"/>
    <cellStyle name="Punto 2 18 2 2" xfId="50780" xr:uid="{00000000-0005-0000-0000-00006BC60000}"/>
    <cellStyle name="Punto 2 18 2 2 2" xfId="50781" xr:uid="{00000000-0005-0000-0000-00006CC60000}"/>
    <cellStyle name="Punto 2 18 2 3" xfId="50782" xr:uid="{00000000-0005-0000-0000-00006DC60000}"/>
    <cellStyle name="Punto 2 18 2 4" xfId="50783" xr:uid="{00000000-0005-0000-0000-00006EC60000}"/>
    <cellStyle name="Punto 2 18 2 5" xfId="50784" xr:uid="{00000000-0005-0000-0000-00006FC60000}"/>
    <cellStyle name="Punto 2 18 2 6" xfId="50785" xr:uid="{00000000-0005-0000-0000-000070C60000}"/>
    <cellStyle name="Punto 2 18 3" xfId="50786" xr:uid="{00000000-0005-0000-0000-000071C60000}"/>
    <cellStyle name="Punto 2 18 3 2" xfId="50787" xr:uid="{00000000-0005-0000-0000-000072C60000}"/>
    <cellStyle name="Punto 2 18 4" xfId="50788" xr:uid="{00000000-0005-0000-0000-000073C60000}"/>
    <cellStyle name="Punto 2 18 4 2" xfId="50789" xr:uid="{00000000-0005-0000-0000-000074C60000}"/>
    <cellStyle name="Punto 2 18 5" xfId="50790" xr:uid="{00000000-0005-0000-0000-000075C60000}"/>
    <cellStyle name="Punto 2 19" xfId="50791" xr:uid="{00000000-0005-0000-0000-000076C60000}"/>
    <cellStyle name="Punto 2 19 2" xfId="50792" xr:uid="{00000000-0005-0000-0000-000077C60000}"/>
    <cellStyle name="Punto 2 19 2 2" xfId="50793" xr:uid="{00000000-0005-0000-0000-000078C60000}"/>
    <cellStyle name="Punto 2 19 2 2 2" xfId="50794" xr:uid="{00000000-0005-0000-0000-000079C60000}"/>
    <cellStyle name="Punto 2 19 2 3" xfId="50795" xr:uid="{00000000-0005-0000-0000-00007AC60000}"/>
    <cellStyle name="Punto 2 19 2 4" xfId="50796" xr:uid="{00000000-0005-0000-0000-00007BC60000}"/>
    <cellStyle name="Punto 2 19 2 5" xfId="50797" xr:uid="{00000000-0005-0000-0000-00007CC60000}"/>
    <cellStyle name="Punto 2 19 2 6" xfId="50798" xr:uid="{00000000-0005-0000-0000-00007DC60000}"/>
    <cellStyle name="Punto 2 19 3" xfId="50799" xr:uid="{00000000-0005-0000-0000-00007EC60000}"/>
    <cellStyle name="Punto 2 19 3 2" xfId="50800" xr:uid="{00000000-0005-0000-0000-00007FC60000}"/>
    <cellStyle name="Punto 2 19 4" xfId="50801" xr:uid="{00000000-0005-0000-0000-000080C60000}"/>
    <cellStyle name="Punto 2 19 4 2" xfId="50802" xr:uid="{00000000-0005-0000-0000-000081C60000}"/>
    <cellStyle name="Punto 2 19 5" xfId="50803" xr:uid="{00000000-0005-0000-0000-000082C60000}"/>
    <cellStyle name="Punto 2 2" xfId="50804" xr:uid="{00000000-0005-0000-0000-000083C60000}"/>
    <cellStyle name="Punto 2 2 10" xfId="50805" xr:uid="{00000000-0005-0000-0000-000084C60000}"/>
    <cellStyle name="Punto 2 2 10 2" xfId="50806" xr:uid="{00000000-0005-0000-0000-000085C60000}"/>
    <cellStyle name="Punto 2 2 10 2 2" xfId="50807" xr:uid="{00000000-0005-0000-0000-000086C60000}"/>
    <cellStyle name="Punto 2 2 10 2 2 2" xfId="50808" xr:uid="{00000000-0005-0000-0000-000087C60000}"/>
    <cellStyle name="Punto 2 2 10 2 3" xfId="50809" xr:uid="{00000000-0005-0000-0000-000088C60000}"/>
    <cellStyle name="Punto 2 2 10 2 4" xfId="50810" xr:uid="{00000000-0005-0000-0000-000089C60000}"/>
    <cellStyle name="Punto 2 2 10 2 5" xfId="50811" xr:uid="{00000000-0005-0000-0000-00008AC60000}"/>
    <cellStyle name="Punto 2 2 10 2 6" xfId="50812" xr:uid="{00000000-0005-0000-0000-00008BC60000}"/>
    <cellStyle name="Punto 2 2 10 3" xfId="50813" xr:uid="{00000000-0005-0000-0000-00008CC60000}"/>
    <cellStyle name="Punto 2 2 10 3 2" xfId="50814" xr:uid="{00000000-0005-0000-0000-00008DC60000}"/>
    <cellStyle name="Punto 2 2 10 4" xfId="50815" xr:uid="{00000000-0005-0000-0000-00008EC60000}"/>
    <cellStyle name="Punto 2 2 10 4 2" xfId="50816" xr:uid="{00000000-0005-0000-0000-00008FC60000}"/>
    <cellStyle name="Punto 2 2 10 4 3" xfId="50817" xr:uid="{00000000-0005-0000-0000-000090C60000}"/>
    <cellStyle name="Punto 2 2 10 4 4" xfId="50818" xr:uid="{00000000-0005-0000-0000-000091C60000}"/>
    <cellStyle name="Punto 2 2 10 5" xfId="50819" xr:uid="{00000000-0005-0000-0000-000092C60000}"/>
    <cellStyle name="Punto 2 2 10 5 2" xfId="50820" xr:uid="{00000000-0005-0000-0000-000093C60000}"/>
    <cellStyle name="Punto 2 2 11" xfId="50821" xr:uid="{00000000-0005-0000-0000-000094C60000}"/>
    <cellStyle name="Punto 2 2 11 2" xfId="50822" xr:uid="{00000000-0005-0000-0000-000095C60000}"/>
    <cellStyle name="Punto 2 2 11 2 2" xfId="50823" xr:uid="{00000000-0005-0000-0000-000096C60000}"/>
    <cellStyle name="Punto 2 2 11 2 2 2" xfId="50824" xr:uid="{00000000-0005-0000-0000-000097C60000}"/>
    <cellStyle name="Punto 2 2 11 2 3" xfId="50825" xr:uid="{00000000-0005-0000-0000-000098C60000}"/>
    <cellStyle name="Punto 2 2 11 2 4" xfId="50826" xr:uid="{00000000-0005-0000-0000-000099C60000}"/>
    <cellStyle name="Punto 2 2 11 2 5" xfId="50827" xr:uid="{00000000-0005-0000-0000-00009AC60000}"/>
    <cellStyle name="Punto 2 2 11 2 6" xfId="50828" xr:uid="{00000000-0005-0000-0000-00009BC60000}"/>
    <cellStyle name="Punto 2 2 11 3" xfId="50829" xr:uid="{00000000-0005-0000-0000-00009CC60000}"/>
    <cellStyle name="Punto 2 2 11 3 2" xfId="50830" xr:uid="{00000000-0005-0000-0000-00009DC60000}"/>
    <cellStyle name="Punto 2 2 11 4" xfId="50831" xr:uid="{00000000-0005-0000-0000-00009EC60000}"/>
    <cellStyle name="Punto 2 2 11 4 2" xfId="50832" xr:uid="{00000000-0005-0000-0000-00009FC60000}"/>
    <cellStyle name="Punto 2 2 11 5" xfId="50833" xr:uid="{00000000-0005-0000-0000-0000A0C60000}"/>
    <cellStyle name="Punto 2 2 12" xfId="50834" xr:uid="{00000000-0005-0000-0000-0000A1C60000}"/>
    <cellStyle name="Punto 2 2 12 2" xfId="50835" xr:uid="{00000000-0005-0000-0000-0000A2C60000}"/>
    <cellStyle name="Punto 2 2 12 2 2" xfId="50836" xr:uid="{00000000-0005-0000-0000-0000A3C60000}"/>
    <cellStyle name="Punto 2 2 12 2 2 2" xfId="50837" xr:uid="{00000000-0005-0000-0000-0000A4C60000}"/>
    <cellStyle name="Punto 2 2 12 2 3" xfId="50838" xr:uid="{00000000-0005-0000-0000-0000A5C60000}"/>
    <cellStyle name="Punto 2 2 12 2 4" xfId="50839" xr:uid="{00000000-0005-0000-0000-0000A6C60000}"/>
    <cellStyle name="Punto 2 2 12 2 5" xfId="50840" xr:uid="{00000000-0005-0000-0000-0000A7C60000}"/>
    <cellStyle name="Punto 2 2 12 2 6" xfId="50841" xr:uid="{00000000-0005-0000-0000-0000A8C60000}"/>
    <cellStyle name="Punto 2 2 12 3" xfId="50842" xr:uid="{00000000-0005-0000-0000-0000A9C60000}"/>
    <cellStyle name="Punto 2 2 12 3 2" xfId="50843" xr:uid="{00000000-0005-0000-0000-0000AAC60000}"/>
    <cellStyle name="Punto 2 2 12 4" xfId="50844" xr:uid="{00000000-0005-0000-0000-0000ABC60000}"/>
    <cellStyle name="Punto 2 2 12 4 2" xfId="50845" xr:uid="{00000000-0005-0000-0000-0000ACC60000}"/>
    <cellStyle name="Punto 2 2 12 5" xfId="50846" xr:uid="{00000000-0005-0000-0000-0000ADC60000}"/>
    <cellStyle name="Punto 2 2 13" xfId="50847" xr:uid="{00000000-0005-0000-0000-0000AEC60000}"/>
    <cellStyle name="Punto 2 2 13 2" xfId="50848" xr:uid="{00000000-0005-0000-0000-0000AFC60000}"/>
    <cellStyle name="Punto 2 2 13 2 2" xfId="50849" xr:uid="{00000000-0005-0000-0000-0000B0C60000}"/>
    <cellStyle name="Punto 2 2 13 2 2 2" xfId="50850" xr:uid="{00000000-0005-0000-0000-0000B1C60000}"/>
    <cellStyle name="Punto 2 2 13 2 3" xfId="50851" xr:uid="{00000000-0005-0000-0000-0000B2C60000}"/>
    <cellStyle name="Punto 2 2 13 2 4" xfId="50852" xr:uid="{00000000-0005-0000-0000-0000B3C60000}"/>
    <cellStyle name="Punto 2 2 13 2 5" xfId="50853" xr:uid="{00000000-0005-0000-0000-0000B4C60000}"/>
    <cellStyle name="Punto 2 2 13 2 6" xfId="50854" xr:uid="{00000000-0005-0000-0000-0000B5C60000}"/>
    <cellStyle name="Punto 2 2 13 3" xfId="50855" xr:uid="{00000000-0005-0000-0000-0000B6C60000}"/>
    <cellStyle name="Punto 2 2 13 3 2" xfId="50856" xr:uid="{00000000-0005-0000-0000-0000B7C60000}"/>
    <cellStyle name="Punto 2 2 13 4" xfId="50857" xr:uid="{00000000-0005-0000-0000-0000B8C60000}"/>
    <cellStyle name="Punto 2 2 13 4 2" xfId="50858" xr:uid="{00000000-0005-0000-0000-0000B9C60000}"/>
    <cellStyle name="Punto 2 2 13 5" xfId="50859" xr:uid="{00000000-0005-0000-0000-0000BAC60000}"/>
    <cellStyle name="Punto 2 2 14" xfId="50860" xr:uid="{00000000-0005-0000-0000-0000BBC60000}"/>
    <cellStyle name="Punto 2 2 14 2" xfId="50861" xr:uid="{00000000-0005-0000-0000-0000BCC60000}"/>
    <cellStyle name="Punto 2 2 14 2 2" xfId="50862" xr:uid="{00000000-0005-0000-0000-0000BDC60000}"/>
    <cellStyle name="Punto 2 2 14 2 2 2" xfId="50863" xr:uid="{00000000-0005-0000-0000-0000BEC60000}"/>
    <cellStyle name="Punto 2 2 14 2 3" xfId="50864" xr:uid="{00000000-0005-0000-0000-0000BFC60000}"/>
    <cellStyle name="Punto 2 2 14 2 4" xfId="50865" xr:uid="{00000000-0005-0000-0000-0000C0C60000}"/>
    <cellStyle name="Punto 2 2 14 2 5" xfId="50866" xr:uid="{00000000-0005-0000-0000-0000C1C60000}"/>
    <cellStyle name="Punto 2 2 14 2 6" xfId="50867" xr:uid="{00000000-0005-0000-0000-0000C2C60000}"/>
    <cellStyle name="Punto 2 2 14 3" xfId="50868" xr:uid="{00000000-0005-0000-0000-0000C3C60000}"/>
    <cellStyle name="Punto 2 2 14 3 2" xfId="50869" xr:uid="{00000000-0005-0000-0000-0000C4C60000}"/>
    <cellStyle name="Punto 2 2 14 4" xfId="50870" xr:uid="{00000000-0005-0000-0000-0000C5C60000}"/>
    <cellStyle name="Punto 2 2 14 4 2" xfId="50871" xr:uid="{00000000-0005-0000-0000-0000C6C60000}"/>
    <cellStyle name="Punto 2 2 14 5" xfId="50872" xr:uid="{00000000-0005-0000-0000-0000C7C60000}"/>
    <cellStyle name="Punto 2 2 15" xfId="50873" xr:uid="{00000000-0005-0000-0000-0000C8C60000}"/>
    <cellStyle name="Punto 2 2 15 2" xfId="50874" xr:uid="{00000000-0005-0000-0000-0000C9C60000}"/>
    <cellStyle name="Punto 2 2 15 2 2" xfId="50875" xr:uid="{00000000-0005-0000-0000-0000CAC60000}"/>
    <cellStyle name="Punto 2 2 15 2 2 2" xfId="50876" xr:uid="{00000000-0005-0000-0000-0000CBC60000}"/>
    <cellStyle name="Punto 2 2 15 2 3" xfId="50877" xr:uid="{00000000-0005-0000-0000-0000CCC60000}"/>
    <cellStyle name="Punto 2 2 15 2 4" xfId="50878" xr:uid="{00000000-0005-0000-0000-0000CDC60000}"/>
    <cellStyle name="Punto 2 2 15 2 5" xfId="50879" xr:uid="{00000000-0005-0000-0000-0000CEC60000}"/>
    <cellStyle name="Punto 2 2 15 2 6" xfId="50880" xr:uid="{00000000-0005-0000-0000-0000CFC60000}"/>
    <cellStyle name="Punto 2 2 15 3" xfId="50881" xr:uid="{00000000-0005-0000-0000-0000D0C60000}"/>
    <cellStyle name="Punto 2 2 15 3 2" xfId="50882" xr:uid="{00000000-0005-0000-0000-0000D1C60000}"/>
    <cellStyle name="Punto 2 2 15 4" xfId="50883" xr:uid="{00000000-0005-0000-0000-0000D2C60000}"/>
    <cellStyle name="Punto 2 2 15 4 2" xfId="50884" xr:uid="{00000000-0005-0000-0000-0000D3C60000}"/>
    <cellStyle name="Punto 2 2 15 5" xfId="50885" xr:uid="{00000000-0005-0000-0000-0000D4C60000}"/>
    <cellStyle name="Punto 2 2 16" xfId="50886" xr:uid="{00000000-0005-0000-0000-0000D5C60000}"/>
    <cellStyle name="Punto 2 2 16 2" xfId="50887" xr:uid="{00000000-0005-0000-0000-0000D6C60000}"/>
    <cellStyle name="Punto 2 2 16 2 2" xfId="50888" xr:uid="{00000000-0005-0000-0000-0000D7C60000}"/>
    <cellStyle name="Punto 2 2 16 2 2 2" xfId="50889" xr:uid="{00000000-0005-0000-0000-0000D8C60000}"/>
    <cellStyle name="Punto 2 2 16 2 3" xfId="50890" xr:uid="{00000000-0005-0000-0000-0000D9C60000}"/>
    <cellStyle name="Punto 2 2 16 2 4" xfId="50891" xr:uid="{00000000-0005-0000-0000-0000DAC60000}"/>
    <cellStyle name="Punto 2 2 16 2 5" xfId="50892" xr:uid="{00000000-0005-0000-0000-0000DBC60000}"/>
    <cellStyle name="Punto 2 2 16 2 6" xfId="50893" xr:uid="{00000000-0005-0000-0000-0000DCC60000}"/>
    <cellStyle name="Punto 2 2 16 3" xfId="50894" xr:uid="{00000000-0005-0000-0000-0000DDC60000}"/>
    <cellStyle name="Punto 2 2 16 3 2" xfId="50895" xr:uid="{00000000-0005-0000-0000-0000DEC60000}"/>
    <cellStyle name="Punto 2 2 16 4" xfId="50896" xr:uid="{00000000-0005-0000-0000-0000DFC60000}"/>
    <cellStyle name="Punto 2 2 16 4 2" xfId="50897" xr:uid="{00000000-0005-0000-0000-0000E0C60000}"/>
    <cellStyle name="Punto 2 2 16 5" xfId="50898" xr:uid="{00000000-0005-0000-0000-0000E1C60000}"/>
    <cellStyle name="Punto 2 2 17" xfId="50899" xr:uid="{00000000-0005-0000-0000-0000E2C60000}"/>
    <cellStyle name="Punto 2 2 17 2" xfId="50900" xr:uid="{00000000-0005-0000-0000-0000E3C60000}"/>
    <cellStyle name="Punto 2 2 17 2 2" xfId="50901" xr:uid="{00000000-0005-0000-0000-0000E4C60000}"/>
    <cellStyle name="Punto 2 2 17 2 2 2" xfId="50902" xr:uid="{00000000-0005-0000-0000-0000E5C60000}"/>
    <cellStyle name="Punto 2 2 17 2 3" xfId="50903" xr:uid="{00000000-0005-0000-0000-0000E6C60000}"/>
    <cellStyle name="Punto 2 2 17 2 4" xfId="50904" xr:uid="{00000000-0005-0000-0000-0000E7C60000}"/>
    <cellStyle name="Punto 2 2 17 2 5" xfId="50905" xr:uid="{00000000-0005-0000-0000-0000E8C60000}"/>
    <cellStyle name="Punto 2 2 17 2 6" xfId="50906" xr:uid="{00000000-0005-0000-0000-0000E9C60000}"/>
    <cellStyle name="Punto 2 2 17 3" xfId="50907" xr:uid="{00000000-0005-0000-0000-0000EAC60000}"/>
    <cellStyle name="Punto 2 2 17 3 2" xfId="50908" xr:uid="{00000000-0005-0000-0000-0000EBC60000}"/>
    <cellStyle name="Punto 2 2 17 4" xfId="50909" xr:uid="{00000000-0005-0000-0000-0000ECC60000}"/>
    <cellStyle name="Punto 2 2 17 4 2" xfId="50910" xr:uid="{00000000-0005-0000-0000-0000EDC60000}"/>
    <cellStyle name="Punto 2 2 17 5" xfId="50911" xr:uid="{00000000-0005-0000-0000-0000EEC60000}"/>
    <cellStyle name="Punto 2 2 18" xfId="50912" xr:uid="{00000000-0005-0000-0000-0000EFC60000}"/>
    <cellStyle name="Punto 2 2 18 2" xfId="50913" xr:uid="{00000000-0005-0000-0000-0000F0C60000}"/>
    <cellStyle name="Punto 2 2 18 2 2" xfId="50914" xr:uid="{00000000-0005-0000-0000-0000F1C60000}"/>
    <cellStyle name="Punto 2 2 18 2 2 2" xfId="50915" xr:uid="{00000000-0005-0000-0000-0000F2C60000}"/>
    <cellStyle name="Punto 2 2 18 2 3" xfId="50916" xr:uid="{00000000-0005-0000-0000-0000F3C60000}"/>
    <cellStyle name="Punto 2 2 18 2 4" xfId="50917" xr:uid="{00000000-0005-0000-0000-0000F4C60000}"/>
    <cellStyle name="Punto 2 2 18 2 5" xfId="50918" xr:uid="{00000000-0005-0000-0000-0000F5C60000}"/>
    <cellStyle name="Punto 2 2 18 2 6" xfId="50919" xr:uid="{00000000-0005-0000-0000-0000F6C60000}"/>
    <cellStyle name="Punto 2 2 18 3" xfId="50920" xr:uid="{00000000-0005-0000-0000-0000F7C60000}"/>
    <cellStyle name="Punto 2 2 18 3 2" xfId="50921" xr:uid="{00000000-0005-0000-0000-0000F8C60000}"/>
    <cellStyle name="Punto 2 2 18 4" xfId="50922" xr:uid="{00000000-0005-0000-0000-0000F9C60000}"/>
    <cellStyle name="Punto 2 2 18 4 2" xfId="50923" xr:uid="{00000000-0005-0000-0000-0000FAC60000}"/>
    <cellStyle name="Punto 2 2 18 5" xfId="50924" xr:uid="{00000000-0005-0000-0000-0000FBC60000}"/>
    <cellStyle name="Punto 2 2 19" xfId="50925" xr:uid="{00000000-0005-0000-0000-0000FCC60000}"/>
    <cellStyle name="Punto 2 2 19 2" xfId="50926" xr:uid="{00000000-0005-0000-0000-0000FDC60000}"/>
    <cellStyle name="Punto 2 2 19 2 2" xfId="50927" xr:uid="{00000000-0005-0000-0000-0000FEC60000}"/>
    <cellStyle name="Punto 2 2 19 2 2 2" xfId="50928" xr:uid="{00000000-0005-0000-0000-0000FFC60000}"/>
    <cellStyle name="Punto 2 2 19 2 3" xfId="50929" xr:uid="{00000000-0005-0000-0000-000000C70000}"/>
    <cellStyle name="Punto 2 2 19 2 4" xfId="50930" xr:uid="{00000000-0005-0000-0000-000001C70000}"/>
    <cellStyle name="Punto 2 2 19 2 5" xfId="50931" xr:uid="{00000000-0005-0000-0000-000002C70000}"/>
    <cellStyle name="Punto 2 2 19 2 6" xfId="50932" xr:uid="{00000000-0005-0000-0000-000003C70000}"/>
    <cellStyle name="Punto 2 2 19 3" xfId="50933" xr:uid="{00000000-0005-0000-0000-000004C70000}"/>
    <cellStyle name="Punto 2 2 19 3 2" xfId="50934" xr:uid="{00000000-0005-0000-0000-000005C70000}"/>
    <cellStyle name="Punto 2 2 19 4" xfId="50935" xr:uid="{00000000-0005-0000-0000-000006C70000}"/>
    <cellStyle name="Punto 2 2 19 4 2" xfId="50936" xr:uid="{00000000-0005-0000-0000-000007C70000}"/>
    <cellStyle name="Punto 2 2 19 5" xfId="50937" xr:uid="{00000000-0005-0000-0000-000008C70000}"/>
    <cellStyle name="Punto 2 2 2" xfId="50938" xr:uid="{00000000-0005-0000-0000-000009C70000}"/>
    <cellStyle name="Punto 2 2 2 10" xfId="50939" xr:uid="{00000000-0005-0000-0000-00000AC70000}"/>
    <cellStyle name="Punto 2 2 2 10 2" xfId="50940" xr:uid="{00000000-0005-0000-0000-00000BC70000}"/>
    <cellStyle name="Punto 2 2 2 10 2 2" xfId="50941" xr:uid="{00000000-0005-0000-0000-00000CC70000}"/>
    <cellStyle name="Punto 2 2 2 10 2 2 2" xfId="50942" xr:uid="{00000000-0005-0000-0000-00000DC70000}"/>
    <cellStyle name="Punto 2 2 2 10 2 3" xfId="50943" xr:uid="{00000000-0005-0000-0000-00000EC70000}"/>
    <cellStyle name="Punto 2 2 2 10 2 4" xfId="50944" xr:uid="{00000000-0005-0000-0000-00000FC70000}"/>
    <cellStyle name="Punto 2 2 2 10 2 5" xfId="50945" xr:uid="{00000000-0005-0000-0000-000010C70000}"/>
    <cellStyle name="Punto 2 2 2 10 2 6" xfId="50946" xr:uid="{00000000-0005-0000-0000-000011C70000}"/>
    <cellStyle name="Punto 2 2 2 10 3" xfId="50947" xr:uid="{00000000-0005-0000-0000-000012C70000}"/>
    <cellStyle name="Punto 2 2 2 10 3 2" xfId="50948" xr:uid="{00000000-0005-0000-0000-000013C70000}"/>
    <cellStyle name="Punto 2 2 2 10 4" xfId="50949" xr:uid="{00000000-0005-0000-0000-000014C70000}"/>
    <cellStyle name="Punto 2 2 2 10 4 2" xfId="50950" xr:uid="{00000000-0005-0000-0000-000015C70000}"/>
    <cellStyle name="Punto 2 2 2 10 5" xfId="50951" xr:uid="{00000000-0005-0000-0000-000016C70000}"/>
    <cellStyle name="Punto 2 2 2 11" xfId="50952" xr:uid="{00000000-0005-0000-0000-000017C70000}"/>
    <cellStyle name="Punto 2 2 2 11 2" xfId="50953" xr:uid="{00000000-0005-0000-0000-000018C70000}"/>
    <cellStyle name="Punto 2 2 2 11 2 2" xfId="50954" xr:uid="{00000000-0005-0000-0000-000019C70000}"/>
    <cellStyle name="Punto 2 2 2 11 2 2 2" xfId="50955" xr:uid="{00000000-0005-0000-0000-00001AC70000}"/>
    <cellStyle name="Punto 2 2 2 11 2 3" xfId="50956" xr:uid="{00000000-0005-0000-0000-00001BC70000}"/>
    <cellStyle name="Punto 2 2 2 11 2 4" xfId="50957" xr:uid="{00000000-0005-0000-0000-00001CC70000}"/>
    <cellStyle name="Punto 2 2 2 11 2 5" xfId="50958" xr:uid="{00000000-0005-0000-0000-00001DC70000}"/>
    <cellStyle name="Punto 2 2 2 11 2 6" xfId="50959" xr:uid="{00000000-0005-0000-0000-00001EC70000}"/>
    <cellStyle name="Punto 2 2 2 11 3" xfId="50960" xr:uid="{00000000-0005-0000-0000-00001FC70000}"/>
    <cellStyle name="Punto 2 2 2 11 3 2" xfId="50961" xr:uid="{00000000-0005-0000-0000-000020C70000}"/>
    <cellStyle name="Punto 2 2 2 11 4" xfId="50962" xr:uid="{00000000-0005-0000-0000-000021C70000}"/>
    <cellStyle name="Punto 2 2 2 11 4 2" xfId="50963" xr:uid="{00000000-0005-0000-0000-000022C70000}"/>
    <cellStyle name="Punto 2 2 2 11 5" xfId="50964" xr:uid="{00000000-0005-0000-0000-000023C70000}"/>
    <cellStyle name="Punto 2 2 2 12" xfId="50965" xr:uid="{00000000-0005-0000-0000-000024C70000}"/>
    <cellStyle name="Punto 2 2 2 12 2" xfId="50966" xr:uid="{00000000-0005-0000-0000-000025C70000}"/>
    <cellStyle name="Punto 2 2 2 12 2 2" xfId="50967" xr:uid="{00000000-0005-0000-0000-000026C70000}"/>
    <cellStyle name="Punto 2 2 2 12 2 2 2" xfId="50968" xr:uid="{00000000-0005-0000-0000-000027C70000}"/>
    <cellStyle name="Punto 2 2 2 12 2 3" xfId="50969" xr:uid="{00000000-0005-0000-0000-000028C70000}"/>
    <cellStyle name="Punto 2 2 2 12 2 4" xfId="50970" xr:uid="{00000000-0005-0000-0000-000029C70000}"/>
    <cellStyle name="Punto 2 2 2 12 2 5" xfId="50971" xr:uid="{00000000-0005-0000-0000-00002AC70000}"/>
    <cellStyle name="Punto 2 2 2 12 2 6" xfId="50972" xr:uid="{00000000-0005-0000-0000-00002BC70000}"/>
    <cellStyle name="Punto 2 2 2 12 3" xfId="50973" xr:uid="{00000000-0005-0000-0000-00002CC70000}"/>
    <cellStyle name="Punto 2 2 2 12 3 2" xfId="50974" xr:uid="{00000000-0005-0000-0000-00002DC70000}"/>
    <cellStyle name="Punto 2 2 2 12 4" xfId="50975" xr:uid="{00000000-0005-0000-0000-00002EC70000}"/>
    <cellStyle name="Punto 2 2 2 12 4 2" xfId="50976" xr:uid="{00000000-0005-0000-0000-00002FC70000}"/>
    <cellStyle name="Punto 2 2 2 12 5" xfId="50977" xr:uid="{00000000-0005-0000-0000-000030C70000}"/>
    <cellStyle name="Punto 2 2 2 13" xfId="50978" xr:uid="{00000000-0005-0000-0000-000031C70000}"/>
    <cellStyle name="Punto 2 2 2 13 2" xfId="50979" xr:uid="{00000000-0005-0000-0000-000032C70000}"/>
    <cellStyle name="Punto 2 2 2 13 2 2" xfId="50980" xr:uid="{00000000-0005-0000-0000-000033C70000}"/>
    <cellStyle name="Punto 2 2 2 13 2 2 2" xfId="50981" xr:uid="{00000000-0005-0000-0000-000034C70000}"/>
    <cellStyle name="Punto 2 2 2 13 2 3" xfId="50982" xr:uid="{00000000-0005-0000-0000-000035C70000}"/>
    <cellStyle name="Punto 2 2 2 13 2 4" xfId="50983" xr:uid="{00000000-0005-0000-0000-000036C70000}"/>
    <cellStyle name="Punto 2 2 2 13 2 5" xfId="50984" xr:uid="{00000000-0005-0000-0000-000037C70000}"/>
    <cellStyle name="Punto 2 2 2 13 2 6" xfId="50985" xr:uid="{00000000-0005-0000-0000-000038C70000}"/>
    <cellStyle name="Punto 2 2 2 13 3" xfId="50986" xr:uid="{00000000-0005-0000-0000-000039C70000}"/>
    <cellStyle name="Punto 2 2 2 13 3 2" xfId="50987" xr:uid="{00000000-0005-0000-0000-00003AC70000}"/>
    <cellStyle name="Punto 2 2 2 13 4" xfId="50988" xr:uid="{00000000-0005-0000-0000-00003BC70000}"/>
    <cellStyle name="Punto 2 2 2 13 4 2" xfId="50989" xr:uid="{00000000-0005-0000-0000-00003CC70000}"/>
    <cellStyle name="Punto 2 2 2 13 5" xfId="50990" xr:uid="{00000000-0005-0000-0000-00003DC70000}"/>
    <cellStyle name="Punto 2 2 2 14" xfId="50991" xr:uid="{00000000-0005-0000-0000-00003EC70000}"/>
    <cellStyle name="Punto 2 2 2 14 2" xfId="50992" xr:uid="{00000000-0005-0000-0000-00003FC70000}"/>
    <cellStyle name="Punto 2 2 2 14 2 2" xfId="50993" xr:uid="{00000000-0005-0000-0000-000040C70000}"/>
    <cellStyle name="Punto 2 2 2 14 2 2 2" xfId="50994" xr:uid="{00000000-0005-0000-0000-000041C70000}"/>
    <cellStyle name="Punto 2 2 2 14 2 3" xfId="50995" xr:uid="{00000000-0005-0000-0000-000042C70000}"/>
    <cellStyle name="Punto 2 2 2 14 2 4" xfId="50996" xr:uid="{00000000-0005-0000-0000-000043C70000}"/>
    <cellStyle name="Punto 2 2 2 14 2 5" xfId="50997" xr:uid="{00000000-0005-0000-0000-000044C70000}"/>
    <cellStyle name="Punto 2 2 2 14 2 6" xfId="50998" xr:uid="{00000000-0005-0000-0000-000045C70000}"/>
    <cellStyle name="Punto 2 2 2 14 3" xfId="50999" xr:uid="{00000000-0005-0000-0000-000046C70000}"/>
    <cellStyle name="Punto 2 2 2 14 3 2" xfId="51000" xr:uid="{00000000-0005-0000-0000-000047C70000}"/>
    <cellStyle name="Punto 2 2 2 14 4" xfId="51001" xr:uid="{00000000-0005-0000-0000-000048C70000}"/>
    <cellStyle name="Punto 2 2 2 14 4 2" xfId="51002" xr:uid="{00000000-0005-0000-0000-000049C70000}"/>
    <cellStyle name="Punto 2 2 2 14 5" xfId="51003" xr:uid="{00000000-0005-0000-0000-00004AC70000}"/>
    <cellStyle name="Punto 2 2 2 15" xfId="51004" xr:uid="{00000000-0005-0000-0000-00004BC70000}"/>
    <cellStyle name="Punto 2 2 2 15 2" xfId="51005" xr:uid="{00000000-0005-0000-0000-00004CC70000}"/>
    <cellStyle name="Punto 2 2 2 15 2 2" xfId="51006" xr:uid="{00000000-0005-0000-0000-00004DC70000}"/>
    <cellStyle name="Punto 2 2 2 15 2 2 2" xfId="51007" xr:uid="{00000000-0005-0000-0000-00004EC70000}"/>
    <cellStyle name="Punto 2 2 2 15 2 3" xfId="51008" xr:uid="{00000000-0005-0000-0000-00004FC70000}"/>
    <cellStyle name="Punto 2 2 2 15 2 4" xfId="51009" xr:uid="{00000000-0005-0000-0000-000050C70000}"/>
    <cellStyle name="Punto 2 2 2 15 2 5" xfId="51010" xr:uid="{00000000-0005-0000-0000-000051C70000}"/>
    <cellStyle name="Punto 2 2 2 15 2 6" xfId="51011" xr:uid="{00000000-0005-0000-0000-000052C70000}"/>
    <cellStyle name="Punto 2 2 2 15 3" xfId="51012" xr:uid="{00000000-0005-0000-0000-000053C70000}"/>
    <cellStyle name="Punto 2 2 2 15 3 2" xfId="51013" xr:uid="{00000000-0005-0000-0000-000054C70000}"/>
    <cellStyle name="Punto 2 2 2 15 4" xfId="51014" xr:uid="{00000000-0005-0000-0000-000055C70000}"/>
    <cellStyle name="Punto 2 2 2 15 4 2" xfId="51015" xr:uid="{00000000-0005-0000-0000-000056C70000}"/>
    <cellStyle name="Punto 2 2 2 15 5" xfId="51016" xr:uid="{00000000-0005-0000-0000-000057C70000}"/>
    <cellStyle name="Punto 2 2 2 16" xfId="51017" xr:uid="{00000000-0005-0000-0000-000058C70000}"/>
    <cellStyle name="Punto 2 2 2 16 2" xfId="51018" xr:uid="{00000000-0005-0000-0000-000059C70000}"/>
    <cellStyle name="Punto 2 2 2 16 2 2" xfId="51019" xr:uid="{00000000-0005-0000-0000-00005AC70000}"/>
    <cellStyle name="Punto 2 2 2 16 2 2 2" xfId="51020" xr:uid="{00000000-0005-0000-0000-00005BC70000}"/>
    <cellStyle name="Punto 2 2 2 16 2 3" xfId="51021" xr:uid="{00000000-0005-0000-0000-00005CC70000}"/>
    <cellStyle name="Punto 2 2 2 16 2 4" xfId="51022" xr:uid="{00000000-0005-0000-0000-00005DC70000}"/>
    <cellStyle name="Punto 2 2 2 16 2 5" xfId="51023" xr:uid="{00000000-0005-0000-0000-00005EC70000}"/>
    <cellStyle name="Punto 2 2 2 16 2 6" xfId="51024" xr:uid="{00000000-0005-0000-0000-00005FC70000}"/>
    <cellStyle name="Punto 2 2 2 16 3" xfId="51025" xr:uid="{00000000-0005-0000-0000-000060C70000}"/>
    <cellStyle name="Punto 2 2 2 16 3 2" xfId="51026" xr:uid="{00000000-0005-0000-0000-000061C70000}"/>
    <cellStyle name="Punto 2 2 2 16 4" xfId="51027" xr:uid="{00000000-0005-0000-0000-000062C70000}"/>
    <cellStyle name="Punto 2 2 2 16 4 2" xfId="51028" xr:uid="{00000000-0005-0000-0000-000063C70000}"/>
    <cellStyle name="Punto 2 2 2 16 5" xfId="51029" xr:uid="{00000000-0005-0000-0000-000064C70000}"/>
    <cellStyle name="Punto 2 2 2 17" xfId="51030" xr:uid="{00000000-0005-0000-0000-000065C70000}"/>
    <cellStyle name="Punto 2 2 2 17 2" xfId="51031" xr:uid="{00000000-0005-0000-0000-000066C70000}"/>
    <cellStyle name="Punto 2 2 2 17 2 2" xfId="51032" xr:uid="{00000000-0005-0000-0000-000067C70000}"/>
    <cellStyle name="Punto 2 2 2 17 2 2 2" xfId="51033" xr:uid="{00000000-0005-0000-0000-000068C70000}"/>
    <cellStyle name="Punto 2 2 2 17 2 3" xfId="51034" xr:uid="{00000000-0005-0000-0000-000069C70000}"/>
    <cellStyle name="Punto 2 2 2 17 2 4" xfId="51035" xr:uid="{00000000-0005-0000-0000-00006AC70000}"/>
    <cellStyle name="Punto 2 2 2 17 2 5" xfId="51036" xr:uid="{00000000-0005-0000-0000-00006BC70000}"/>
    <cellStyle name="Punto 2 2 2 17 2 6" xfId="51037" xr:uid="{00000000-0005-0000-0000-00006CC70000}"/>
    <cellStyle name="Punto 2 2 2 17 3" xfId="51038" xr:uid="{00000000-0005-0000-0000-00006DC70000}"/>
    <cellStyle name="Punto 2 2 2 17 3 2" xfId="51039" xr:uid="{00000000-0005-0000-0000-00006EC70000}"/>
    <cellStyle name="Punto 2 2 2 17 4" xfId="51040" xr:uid="{00000000-0005-0000-0000-00006FC70000}"/>
    <cellStyle name="Punto 2 2 2 17 4 2" xfId="51041" xr:uid="{00000000-0005-0000-0000-000070C70000}"/>
    <cellStyle name="Punto 2 2 2 17 5" xfId="51042" xr:uid="{00000000-0005-0000-0000-000071C70000}"/>
    <cellStyle name="Punto 2 2 2 18" xfId="51043" xr:uid="{00000000-0005-0000-0000-000072C70000}"/>
    <cellStyle name="Punto 2 2 2 18 2" xfId="51044" xr:uid="{00000000-0005-0000-0000-000073C70000}"/>
    <cellStyle name="Punto 2 2 2 18 2 2" xfId="51045" xr:uid="{00000000-0005-0000-0000-000074C70000}"/>
    <cellStyle name="Punto 2 2 2 18 2 2 2" xfId="51046" xr:uid="{00000000-0005-0000-0000-000075C70000}"/>
    <cellStyle name="Punto 2 2 2 18 2 3" xfId="51047" xr:uid="{00000000-0005-0000-0000-000076C70000}"/>
    <cellStyle name="Punto 2 2 2 18 2 4" xfId="51048" xr:uid="{00000000-0005-0000-0000-000077C70000}"/>
    <cellStyle name="Punto 2 2 2 18 2 5" xfId="51049" xr:uid="{00000000-0005-0000-0000-000078C70000}"/>
    <cellStyle name="Punto 2 2 2 18 2 6" xfId="51050" xr:uid="{00000000-0005-0000-0000-000079C70000}"/>
    <cellStyle name="Punto 2 2 2 18 3" xfId="51051" xr:uid="{00000000-0005-0000-0000-00007AC70000}"/>
    <cellStyle name="Punto 2 2 2 18 3 2" xfId="51052" xr:uid="{00000000-0005-0000-0000-00007BC70000}"/>
    <cellStyle name="Punto 2 2 2 18 4" xfId="51053" xr:uid="{00000000-0005-0000-0000-00007CC70000}"/>
    <cellStyle name="Punto 2 2 2 18 4 2" xfId="51054" xr:uid="{00000000-0005-0000-0000-00007DC70000}"/>
    <cellStyle name="Punto 2 2 2 18 5" xfId="51055" xr:uid="{00000000-0005-0000-0000-00007EC70000}"/>
    <cellStyle name="Punto 2 2 2 19" xfId="51056" xr:uid="{00000000-0005-0000-0000-00007FC70000}"/>
    <cellStyle name="Punto 2 2 2 19 2" xfId="51057" xr:uid="{00000000-0005-0000-0000-000080C70000}"/>
    <cellStyle name="Punto 2 2 2 19 3" xfId="51058" xr:uid="{00000000-0005-0000-0000-000081C70000}"/>
    <cellStyle name="Punto 2 2 2 2" xfId="51059" xr:uid="{00000000-0005-0000-0000-000082C70000}"/>
    <cellStyle name="Punto 2 2 2 2 2" xfId="51060" xr:uid="{00000000-0005-0000-0000-000083C70000}"/>
    <cellStyle name="Punto 2 2 2 2 2 2" xfId="51061" xr:uid="{00000000-0005-0000-0000-000084C70000}"/>
    <cellStyle name="Punto 2 2 2 2 2 2 2" xfId="51062" xr:uid="{00000000-0005-0000-0000-000085C70000}"/>
    <cellStyle name="Punto 2 2 2 2 2 3" xfId="51063" xr:uid="{00000000-0005-0000-0000-000086C70000}"/>
    <cellStyle name="Punto 2 2 2 2 2 4" xfId="51064" xr:uid="{00000000-0005-0000-0000-000087C70000}"/>
    <cellStyle name="Punto 2 2 2 2 3" xfId="51065" xr:uid="{00000000-0005-0000-0000-000088C70000}"/>
    <cellStyle name="Punto 2 2 2 2 3 2" xfId="51066" xr:uid="{00000000-0005-0000-0000-000089C70000}"/>
    <cellStyle name="Punto 2 2 2 2 3 3" xfId="51067" xr:uid="{00000000-0005-0000-0000-00008AC70000}"/>
    <cellStyle name="Punto 2 2 2 2 4" xfId="51068" xr:uid="{00000000-0005-0000-0000-00008BC70000}"/>
    <cellStyle name="Punto 2 2 2 20" xfId="51069" xr:uid="{00000000-0005-0000-0000-00008CC70000}"/>
    <cellStyle name="Punto 2 2 2 21" xfId="51070" xr:uid="{00000000-0005-0000-0000-00008DC70000}"/>
    <cellStyle name="Punto 2 2 2 3" xfId="51071" xr:uid="{00000000-0005-0000-0000-00008EC70000}"/>
    <cellStyle name="Punto 2 2 2 3 2" xfId="51072" xr:uid="{00000000-0005-0000-0000-00008FC70000}"/>
    <cellStyle name="Punto 2 2 2 3 2 2" xfId="51073" xr:uid="{00000000-0005-0000-0000-000090C70000}"/>
    <cellStyle name="Punto 2 2 2 3 2 2 2" xfId="51074" xr:uid="{00000000-0005-0000-0000-000091C70000}"/>
    <cellStyle name="Punto 2 2 2 3 2 3" xfId="51075" xr:uid="{00000000-0005-0000-0000-000092C70000}"/>
    <cellStyle name="Punto 2 2 2 3 2 4" xfId="51076" xr:uid="{00000000-0005-0000-0000-000093C70000}"/>
    <cellStyle name="Punto 2 2 2 3 2 5" xfId="51077" xr:uid="{00000000-0005-0000-0000-000094C70000}"/>
    <cellStyle name="Punto 2 2 2 3 2 6" xfId="51078" xr:uid="{00000000-0005-0000-0000-000095C70000}"/>
    <cellStyle name="Punto 2 2 2 3 3" xfId="51079" xr:uid="{00000000-0005-0000-0000-000096C70000}"/>
    <cellStyle name="Punto 2 2 2 3 3 2" xfId="51080" xr:uid="{00000000-0005-0000-0000-000097C70000}"/>
    <cellStyle name="Punto 2 2 2 3 4" xfId="51081" xr:uid="{00000000-0005-0000-0000-000098C70000}"/>
    <cellStyle name="Punto 2 2 2 3 4 2" xfId="51082" xr:uid="{00000000-0005-0000-0000-000099C70000}"/>
    <cellStyle name="Punto 2 2 2 3 5" xfId="51083" xr:uid="{00000000-0005-0000-0000-00009AC70000}"/>
    <cellStyle name="Punto 2 2 2 3 6" xfId="51084" xr:uid="{00000000-0005-0000-0000-00009BC70000}"/>
    <cellStyle name="Punto 2 2 2 4" xfId="51085" xr:uid="{00000000-0005-0000-0000-00009CC70000}"/>
    <cellStyle name="Punto 2 2 2 4 2" xfId="51086" xr:uid="{00000000-0005-0000-0000-00009DC70000}"/>
    <cellStyle name="Punto 2 2 2 4 2 2" xfId="51087" xr:uid="{00000000-0005-0000-0000-00009EC70000}"/>
    <cellStyle name="Punto 2 2 2 4 2 2 2" xfId="51088" xr:uid="{00000000-0005-0000-0000-00009FC70000}"/>
    <cellStyle name="Punto 2 2 2 4 2 3" xfId="51089" xr:uid="{00000000-0005-0000-0000-0000A0C70000}"/>
    <cellStyle name="Punto 2 2 2 4 2 4" xfId="51090" xr:uid="{00000000-0005-0000-0000-0000A1C70000}"/>
    <cellStyle name="Punto 2 2 2 4 2 5" xfId="51091" xr:uid="{00000000-0005-0000-0000-0000A2C70000}"/>
    <cellStyle name="Punto 2 2 2 4 2 6" xfId="51092" xr:uid="{00000000-0005-0000-0000-0000A3C70000}"/>
    <cellStyle name="Punto 2 2 2 4 3" xfId="51093" xr:uid="{00000000-0005-0000-0000-0000A4C70000}"/>
    <cellStyle name="Punto 2 2 2 4 3 2" xfId="51094" xr:uid="{00000000-0005-0000-0000-0000A5C70000}"/>
    <cellStyle name="Punto 2 2 2 4 4" xfId="51095" xr:uid="{00000000-0005-0000-0000-0000A6C70000}"/>
    <cellStyle name="Punto 2 2 2 4 4 2" xfId="51096" xr:uid="{00000000-0005-0000-0000-0000A7C70000}"/>
    <cellStyle name="Punto 2 2 2 4 5" xfId="51097" xr:uid="{00000000-0005-0000-0000-0000A8C70000}"/>
    <cellStyle name="Punto 2 2 2 4 6" xfId="51098" xr:uid="{00000000-0005-0000-0000-0000A9C70000}"/>
    <cellStyle name="Punto 2 2 2 5" xfId="51099" xr:uid="{00000000-0005-0000-0000-0000AAC70000}"/>
    <cellStyle name="Punto 2 2 2 5 2" xfId="51100" xr:uid="{00000000-0005-0000-0000-0000ABC70000}"/>
    <cellStyle name="Punto 2 2 2 5 2 2" xfId="51101" xr:uid="{00000000-0005-0000-0000-0000ACC70000}"/>
    <cellStyle name="Punto 2 2 2 5 2 2 2" xfId="51102" xr:uid="{00000000-0005-0000-0000-0000ADC70000}"/>
    <cellStyle name="Punto 2 2 2 5 2 3" xfId="51103" xr:uid="{00000000-0005-0000-0000-0000AEC70000}"/>
    <cellStyle name="Punto 2 2 2 5 2 4" xfId="51104" xr:uid="{00000000-0005-0000-0000-0000AFC70000}"/>
    <cellStyle name="Punto 2 2 2 5 2 5" xfId="51105" xr:uid="{00000000-0005-0000-0000-0000B0C70000}"/>
    <cellStyle name="Punto 2 2 2 5 2 6" xfId="51106" xr:uid="{00000000-0005-0000-0000-0000B1C70000}"/>
    <cellStyle name="Punto 2 2 2 5 3" xfId="51107" xr:uid="{00000000-0005-0000-0000-0000B2C70000}"/>
    <cellStyle name="Punto 2 2 2 5 3 2" xfId="51108" xr:uid="{00000000-0005-0000-0000-0000B3C70000}"/>
    <cellStyle name="Punto 2 2 2 5 4" xfId="51109" xr:uid="{00000000-0005-0000-0000-0000B4C70000}"/>
    <cellStyle name="Punto 2 2 2 5 4 2" xfId="51110" xr:uid="{00000000-0005-0000-0000-0000B5C70000}"/>
    <cellStyle name="Punto 2 2 2 5 5" xfId="51111" xr:uid="{00000000-0005-0000-0000-0000B6C70000}"/>
    <cellStyle name="Punto 2 2 2 6" xfId="51112" xr:uid="{00000000-0005-0000-0000-0000B7C70000}"/>
    <cellStyle name="Punto 2 2 2 6 2" xfId="51113" xr:uid="{00000000-0005-0000-0000-0000B8C70000}"/>
    <cellStyle name="Punto 2 2 2 6 2 2" xfId="51114" xr:uid="{00000000-0005-0000-0000-0000B9C70000}"/>
    <cellStyle name="Punto 2 2 2 6 2 2 2" xfId="51115" xr:uid="{00000000-0005-0000-0000-0000BAC70000}"/>
    <cellStyle name="Punto 2 2 2 6 2 3" xfId="51116" xr:uid="{00000000-0005-0000-0000-0000BBC70000}"/>
    <cellStyle name="Punto 2 2 2 6 2 4" xfId="51117" xr:uid="{00000000-0005-0000-0000-0000BCC70000}"/>
    <cellStyle name="Punto 2 2 2 6 2 5" xfId="51118" xr:uid="{00000000-0005-0000-0000-0000BDC70000}"/>
    <cellStyle name="Punto 2 2 2 6 2 6" xfId="51119" xr:uid="{00000000-0005-0000-0000-0000BEC70000}"/>
    <cellStyle name="Punto 2 2 2 6 3" xfId="51120" xr:uid="{00000000-0005-0000-0000-0000BFC70000}"/>
    <cellStyle name="Punto 2 2 2 6 3 2" xfId="51121" xr:uid="{00000000-0005-0000-0000-0000C0C70000}"/>
    <cellStyle name="Punto 2 2 2 6 4" xfId="51122" xr:uid="{00000000-0005-0000-0000-0000C1C70000}"/>
    <cellStyle name="Punto 2 2 2 6 4 2" xfId="51123" xr:uid="{00000000-0005-0000-0000-0000C2C70000}"/>
    <cellStyle name="Punto 2 2 2 6 5" xfId="51124" xr:uid="{00000000-0005-0000-0000-0000C3C70000}"/>
    <cellStyle name="Punto 2 2 2 7" xfId="51125" xr:uid="{00000000-0005-0000-0000-0000C4C70000}"/>
    <cellStyle name="Punto 2 2 2 7 2" xfId="51126" xr:uid="{00000000-0005-0000-0000-0000C5C70000}"/>
    <cellStyle name="Punto 2 2 2 7 2 2" xfId="51127" xr:uid="{00000000-0005-0000-0000-0000C6C70000}"/>
    <cellStyle name="Punto 2 2 2 7 2 2 2" xfId="51128" xr:uid="{00000000-0005-0000-0000-0000C7C70000}"/>
    <cellStyle name="Punto 2 2 2 7 2 3" xfId="51129" xr:uid="{00000000-0005-0000-0000-0000C8C70000}"/>
    <cellStyle name="Punto 2 2 2 7 2 4" xfId="51130" xr:uid="{00000000-0005-0000-0000-0000C9C70000}"/>
    <cellStyle name="Punto 2 2 2 7 2 5" xfId="51131" xr:uid="{00000000-0005-0000-0000-0000CAC70000}"/>
    <cellStyle name="Punto 2 2 2 7 2 6" xfId="51132" xr:uid="{00000000-0005-0000-0000-0000CBC70000}"/>
    <cellStyle name="Punto 2 2 2 7 3" xfId="51133" xr:uid="{00000000-0005-0000-0000-0000CCC70000}"/>
    <cellStyle name="Punto 2 2 2 7 3 2" xfId="51134" xr:uid="{00000000-0005-0000-0000-0000CDC70000}"/>
    <cellStyle name="Punto 2 2 2 7 4" xfId="51135" xr:uid="{00000000-0005-0000-0000-0000CEC70000}"/>
    <cellStyle name="Punto 2 2 2 7 4 2" xfId="51136" xr:uid="{00000000-0005-0000-0000-0000CFC70000}"/>
    <cellStyle name="Punto 2 2 2 7 5" xfId="51137" xr:uid="{00000000-0005-0000-0000-0000D0C70000}"/>
    <cellStyle name="Punto 2 2 2 8" xfId="51138" xr:uid="{00000000-0005-0000-0000-0000D1C70000}"/>
    <cellStyle name="Punto 2 2 2 8 2" xfId="51139" xr:uid="{00000000-0005-0000-0000-0000D2C70000}"/>
    <cellStyle name="Punto 2 2 2 8 2 2" xfId="51140" xr:uid="{00000000-0005-0000-0000-0000D3C70000}"/>
    <cellStyle name="Punto 2 2 2 8 2 2 2" xfId="51141" xr:uid="{00000000-0005-0000-0000-0000D4C70000}"/>
    <cellStyle name="Punto 2 2 2 8 2 3" xfId="51142" xr:uid="{00000000-0005-0000-0000-0000D5C70000}"/>
    <cellStyle name="Punto 2 2 2 8 2 4" xfId="51143" xr:uid="{00000000-0005-0000-0000-0000D6C70000}"/>
    <cellStyle name="Punto 2 2 2 8 2 5" xfId="51144" xr:uid="{00000000-0005-0000-0000-0000D7C70000}"/>
    <cellStyle name="Punto 2 2 2 8 2 6" xfId="51145" xr:uid="{00000000-0005-0000-0000-0000D8C70000}"/>
    <cellStyle name="Punto 2 2 2 8 3" xfId="51146" xr:uid="{00000000-0005-0000-0000-0000D9C70000}"/>
    <cellStyle name="Punto 2 2 2 8 3 2" xfId="51147" xr:uid="{00000000-0005-0000-0000-0000DAC70000}"/>
    <cellStyle name="Punto 2 2 2 8 4" xfId="51148" xr:uid="{00000000-0005-0000-0000-0000DBC70000}"/>
    <cellStyle name="Punto 2 2 2 8 4 2" xfId="51149" xr:uid="{00000000-0005-0000-0000-0000DCC70000}"/>
    <cellStyle name="Punto 2 2 2 8 5" xfId="51150" xr:uid="{00000000-0005-0000-0000-0000DDC70000}"/>
    <cellStyle name="Punto 2 2 2 9" xfId="51151" xr:uid="{00000000-0005-0000-0000-0000DEC70000}"/>
    <cellStyle name="Punto 2 2 2 9 2" xfId="51152" xr:uid="{00000000-0005-0000-0000-0000DFC70000}"/>
    <cellStyle name="Punto 2 2 2 9 2 2" xfId="51153" xr:uid="{00000000-0005-0000-0000-0000E0C70000}"/>
    <cellStyle name="Punto 2 2 2 9 2 2 2" xfId="51154" xr:uid="{00000000-0005-0000-0000-0000E1C70000}"/>
    <cellStyle name="Punto 2 2 2 9 2 3" xfId="51155" xr:uid="{00000000-0005-0000-0000-0000E2C70000}"/>
    <cellStyle name="Punto 2 2 2 9 2 4" xfId="51156" xr:uid="{00000000-0005-0000-0000-0000E3C70000}"/>
    <cellStyle name="Punto 2 2 2 9 2 5" xfId="51157" xr:uid="{00000000-0005-0000-0000-0000E4C70000}"/>
    <cellStyle name="Punto 2 2 2 9 2 6" xfId="51158" xr:uid="{00000000-0005-0000-0000-0000E5C70000}"/>
    <cellStyle name="Punto 2 2 2 9 3" xfId="51159" xr:uid="{00000000-0005-0000-0000-0000E6C70000}"/>
    <cellStyle name="Punto 2 2 2 9 3 2" xfId="51160" xr:uid="{00000000-0005-0000-0000-0000E7C70000}"/>
    <cellStyle name="Punto 2 2 2 9 4" xfId="51161" xr:uid="{00000000-0005-0000-0000-0000E8C70000}"/>
    <cellStyle name="Punto 2 2 2 9 4 2" xfId="51162" xr:uid="{00000000-0005-0000-0000-0000E9C70000}"/>
    <cellStyle name="Punto 2 2 2 9 5" xfId="51163" xr:uid="{00000000-0005-0000-0000-0000EAC70000}"/>
    <cellStyle name="Punto 2 2 2_MARZO GENERAL BECAS 2009 TRANSF 20 03 09 DAF V2" xfId="51164" xr:uid="{00000000-0005-0000-0000-0000EBC70000}"/>
    <cellStyle name="Punto 2 2 20" xfId="51165" xr:uid="{00000000-0005-0000-0000-0000ECC70000}"/>
    <cellStyle name="Punto 2 2 20 2" xfId="51166" xr:uid="{00000000-0005-0000-0000-0000EDC70000}"/>
    <cellStyle name="Punto 2 2 20 2 2" xfId="51167" xr:uid="{00000000-0005-0000-0000-0000EEC70000}"/>
    <cellStyle name="Punto 2 2 20 2 2 2" xfId="51168" xr:uid="{00000000-0005-0000-0000-0000EFC70000}"/>
    <cellStyle name="Punto 2 2 20 2 3" xfId="51169" xr:uid="{00000000-0005-0000-0000-0000F0C70000}"/>
    <cellStyle name="Punto 2 2 20 2 4" xfId="51170" xr:uid="{00000000-0005-0000-0000-0000F1C70000}"/>
    <cellStyle name="Punto 2 2 20 2 5" xfId="51171" xr:uid="{00000000-0005-0000-0000-0000F2C70000}"/>
    <cellStyle name="Punto 2 2 20 2 6" xfId="51172" xr:uid="{00000000-0005-0000-0000-0000F3C70000}"/>
    <cellStyle name="Punto 2 2 20 3" xfId="51173" xr:uid="{00000000-0005-0000-0000-0000F4C70000}"/>
    <cellStyle name="Punto 2 2 20 3 2" xfId="51174" xr:uid="{00000000-0005-0000-0000-0000F5C70000}"/>
    <cellStyle name="Punto 2 2 20 4" xfId="51175" xr:uid="{00000000-0005-0000-0000-0000F6C70000}"/>
    <cellStyle name="Punto 2 2 20 4 2" xfId="51176" xr:uid="{00000000-0005-0000-0000-0000F7C70000}"/>
    <cellStyle name="Punto 2 2 20 5" xfId="51177" xr:uid="{00000000-0005-0000-0000-0000F8C70000}"/>
    <cellStyle name="Punto 2 2 21" xfId="51178" xr:uid="{00000000-0005-0000-0000-0000F9C70000}"/>
    <cellStyle name="Punto 2 2 21 2" xfId="51179" xr:uid="{00000000-0005-0000-0000-0000FAC70000}"/>
    <cellStyle name="Punto 2 2 21 2 2" xfId="51180" xr:uid="{00000000-0005-0000-0000-0000FBC70000}"/>
    <cellStyle name="Punto 2 2 21 2 2 2" xfId="51181" xr:uid="{00000000-0005-0000-0000-0000FCC70000}"/>
    <cellStyle name="Punto 2 2 21 2 3" xfId="51182" xr:uid="{00000000-0005-0000-0000-0000FDC70000}"/>
    <cellStyle name="Punto 2 2 21 2 4" xfId="51183" xr:uid="{00000000-0005-0000-0000-0000FEC70000}"/>
    <cellStyle name="Punto 2 2 21 2 5" xfId="51184" xr:uid="{00000000-0005-0000-0000-0000FFC70000}"/>
    <cellStyle name="Punto 2 2 21 2 6" xfId="51185" xr:uid="{00000000-0005-0000-0000-000000C80000}"/>
    <cellStyle name="Punto 2 2 21 3" xfId="51186" xr:uid="{00000000-0005-0000-0000-000001C80000}"/>
    <cellStyle name="Punto 2 2 21 3 2" xfId="51187" xr:uid="{00000000-0005-0000-0000-000002C80000}"/>
    <cellStyle name="Punto 2 2 21 4" xfId="51188" xr:uid="{00000000-0005-0000-0000-000003C80000}"/>
    <cellStyle name="Punto 2 2 21 4 2" xfId="51189" xr:uid="{00000000-0005-0000-0000-000004C80000}"/>
    <cellStyle name="Punto 2 2 21 5" xfId="51190" xr:uid="{00000000-0005-0000-0000-000005C80000}"/>
    <cellStyle name="Punto 2 2 22" xfId="51191" xr:uid="{00000000-0005-0000-0000-000006C80000}"/>
    <cellStyle name="Punto 2 2 22 2" xfId="51192" xr:uid="{00000000-0005-0000-0000-000007C80000}"/>
    <cellStyle name="Punto 2 2 22 2 2" xfId="51193" xr:uid="{00000000-0005-0000-0000-000008C80000}"/>
    <cellStyle name="Punto 2 2 22 2 2 2" xfId="51194" xr:uid="{00000000-0005-0000-0000-000009C80000}"/>
    <cellStyle name="Punto 2 2 22 2 3" xfId="51195" xr:uid="{00000000-0005-0000-0000-00000AC80000}"/>
    <cellStyle name="Punto 2 2 22 2 4" xfId="51196" xr:uid="{00000000-0005-0000-0000-00000BC80000}"/>
    <cellStyle name="Punto 2 2 22 2 5" xfId="51197" xr:uid="{00000000-0005-0000-0000-00000CC80000}"/>
    <cellStyle name="Punto 2 2 22 2 6" xfId="51198" xr:uid="{00000000-0005-0000-0000-00000DC80000}"/>
    <cellStyle name="Punto 2 2 22 3" xfId="51199" xr:uid="{00000000-0005-0000-0000-00000EC80000}"/>
    <cellStyle name="Punto 2 2 22 3 2" xfId="51200" xr:uid="{00000000-0005-0000-0000-00000FC80000}"/>
    <cellStyle name="Punto 2 2 22 4" xfId="51201" xr:uid="{00000000-0005-0000-0000-000010C80000}"/>
    <cellStyle name="Punto 2 2 22 4 2" xfId="51202" xr:uid="{00000000-0005-0000-0000-000011C80000}"/>
    <cellStyle name="Punto 2 2 22 5" xfId="51203" xr:uid="{00000000-0005-0000-0000-000012C80000}"/>
    <cellStyle name="Punto 2 2 23" xfId="51204" xr:uid="{00000000-0005-0000-0000-000013C80000}"/>
    <cellStyle name="Punto 2 2 23 2" xfId="51205" xr:uid="{00000000-0005-0000-0000-000014C80000}"/>
    <cellStyle name="Punto 2 2 23 2 2" xfId="51206" xr:uid="{00000000-0005-0000-0000-000015C80000}"/>
    <cellStyle name="Punto 2 2 23 2 2 2" xfId="51207" xr:uid="{00000000-0005-0000-0000-000016C80000}"/>
    <cellStyle name="Punto 2 2 23 2 3" xfId="51208" xr:uid="{00000000-0005-0000-0000-000017C80000}"/>
    <cellStyle name="Punto 2 2 23 2 4" xfId="51209" xr:uid="{00000000-0005-0000-0000-000018C80000}"/>
    <cellStyle name="Punto 2 2 23 2 5" xfId="51210" xr:uid="{00000000-0005-0000-0000-000019C80000}"/>
    <cellStyle name="Punto 2 2 23 2 6" xfId="51211" xr:uid="{00000000-0005-0000-0000-00001AC80000}"/>
    <cellStyle name="Punto 2 2 23 3" xfId="51212" xr:uid="{00000000-0005-0000-0000-00001BC80000}"/>
    <cellStyle name="Punto 2 2 23 3 2" xfId="51213" xr:uid="{00000000-0005-0000-0000-00001CC80000}"/>
    <cellStyle name="Punto 2 2 23 4" xfId="51214" xr:uid="{00000000-0005-0000-0000-00001DC80000}"/>
    <cellStyle name="Punto 2 2 23 4 2" xfId="51215" xr:uid="{00000000-0005-0000-0000-00001EC80000}"/>
    <cellStyle name="Punto 2 2 23 5" xfId="51216" xr:uid="{00000000-0005-0000-0000-00001FC80000}"/>
    <cellStyle name="Punto 2 2 24" xfId="51217" xr:uid="{00000000-0005-0000-0000-000020C80000}"/>
    <cellStyle name="Punto 2 2 24 2" xfId="51218" xr:uid="{00000000-0005-0000-0000-000021C80000}"/>
    <cellStyle name="Punto 2 2 24 2 2" xfId="51219" xr:uid="{00000000-0005-0000-0000-000022C80000}"/>
    <cellStyle name="Punto 2 2 24 2 2 2" xfId="51220" xr:uid="{00000000-0005-0000-0000-000023C80000}"/>
    <cellStyle name="Punto 2 2 24 2 3" xfId="51221" xr:uid="{00000000-0005-0000-0000-000024C80000}"/>
    <cellStyle name="Punto 2 2 24 2 4" xfId="51222" xr:uid="{00000000-0005-0000-0000-000025C80000}"/>
    <cellStyle name="Punto 2 2 24 2 5" xfId="51223" xr:uid="{00000000-0005-0000-0000-000026C80000}"/>
    <cellStyle name="Punto 2 2 24 2 6" xfId="51224" xr:uid="{00000000-0005-0000-0000-000027C80000}"/>
    <cellStyle name="Punto 2 2 24 3" xfId="51225" xr:uid="{00000000-0005-0000-0000-000028C80000}"/>
    <cellStyle name="Punto 2 2 24 3 2" xfId="51226" xr:uid="{00000000-0005-0000-0000-000029C80000}"/>
    <cellStyle name="Punto 2 2 24 4" xfId="51227" xr:uid="{00000000-0005-0000-0000-00002AC80000}"/>
    <cellStyle name="Punto 2 2 24 4 2" xfId="51228" xr:uid="{00000000-0005-0000-0000-00002BC80000}"/>
    <cellStyle name="Punto 2 2 24 5" xfId="51229" xr:uid="{00000000-0005-0000-0000-00002CC80000}"/>
    <cellStyle name="Punto 2 2 25" xfId="51230" xr:uid="{00000000-0005-0000-0000-00002DC80000}"/>
    <cellStyle name="Punto 2 2 25 2" xfId="51231" xr:uid="{00000000-0005-0000-0000-00002EC80000}"/>
    <cellStyle name="Punto 2 2 25 2 2" xfId="51232" xr:uid="{00000000-0005-0000-0000-00002FC80000}"/>
    <cellStyle name="Punto 2 2 25 2 2 2" xfId="51233" xr:uid="{00000000-0005-0000-0000-000030C80000}"/>
    <cellStyle name="Punto 2 2 25 2 3" xfId="51234" xr:uid="{00000000-0005-0000-0000-000031C80000}"/>
    <cellStyle name="Punto 2 2 25 2 4" xfId="51235" xr:uid="{00000000-0005-0000-0000-000032C80000}"/>
    <cellStyle name="Punto 2 2 25 2 5" xfId="51236" xr:uid="{00000000-0005-0000-0000-000033C80000}"/>
    <cellStyle name="Punto 2 2 25 2 6" xfId="51237" xr:uid="{00000000-0005-0000-0000-000034C80000}"/>
    <cellStyle name="Punto 2 2 25 3" xfId="51238" xr:uid="{00000000-0005-0000-0000-000035C80000}"/>
    <cellStyle name="Punto 2 2 25 3 2" xfId="51239" xr:uid="{00000000-0005-0000-0000-000036C80000}"/>
    <cellStyle name="Punto 2 2 25 4" xfId="51240" xr:uid="{00000000-0005-0000-0000-000037C80000}"/>
    <cellStyle name="Punto 2 2 25 4 2" xfId="51241" xr:uid="{00000000-0005-0000-0000-000038C80000}"/>
    <cellStyle name="Punto 2 2 25 5" xfId="51242" xr:uid="{00000000-0005-0000-0000-000039C80000}"/>
    <cellStyle name="Punto 2 2 26" xfId="51243" xr:uid="{00000000-0005-0000-0000-00003AC80000}"/>
    <cellStyle name="Punto 2 2 26 2" xfId="51244" xr:uid="{00000000-0005-0000-0000-00003BC80000}"/>
    <cellStyle name="Punto 2 2 26 2 2" xfId="51245" xr:uid="{00000000-0005-0000-0000-00003CC80000}"/>
    <cellStyle name="Punto 2 2 26 2 2 2" xfId="51246" xr:uid="{00000000-0005-0000-0000-00003DC80000}"/>
    <cellStyle name="Punto 2 2 26 2 3" xfId="51247" xr:uid="{00000000-0005-0000-0000-00003EC80000}"/>
    <cellStyle name="Punto 2 2 26 2 4" xfId="51248" xr:uid="{00000000-0005-0000-0000-00003FC80000}"/>
    <cellStyle name="Punto 2 2 26 2 5" xfId="51249" xr:uid="{00000000-0005-0000-0000-000040C80000}"/>
    <cellStyle name="Punto 2 2 26 2 6" xfId="51250" xr:uid="{00000000-0005-0000-0000-000041C80000}"/>
    <cellStyle name="Punto 2 2 26 3" xfId="51251" xr:uid="{00000000-0005-0000-0000-000042C80000}"/>
    <cellStyle name="Punto 2 2 26 3 2" xfId="51252" xr:uid="{00000000-0005-0000-0000-000043C80000}"/>
    <cellStyle name="Punto 2 2 26 4" xfId="51253" xr:uid="{00000000-0005-0000-0000-000044C80000}"/>
    <cellStyle name="Punto 2 2 26 4 2" xfId="51254" xr:uid="{00000000-0005-0000-0000-000045C80000}"/>
    <cellStyle name="Punto 2 2 26 5" xfId="51255" xr:uid="{00000000-0005-0000-0000-000046C80000}"/>
    <cellStyle name="Punto 2 2 27" xfId="51256" xr:uid="{00000000-0005-0000-0000-000047C80000}"/>
    <cellStyle name="Punto 2 2 27 2" xfId="51257" xr:uid="{00000000-0005-0000-0000-000048C80000}"/>
    <cellStyle name="Punto 2 2 27 2 2" xfId="51258" xr:uid="{00000000-0005-0000-0000-000049C80000}"/>
    <cellStyle name="Punto 2 2 27 2 2 2" xfId="51259" xr:uid="{00000000-0005-0000-0000-00004AC80000}"/>
    <cellStyle name="Punto 2 2 27 2 3" xfId="51260" xr:uid="{00000000-0005-0000-0000-00004BC80000}"/>
    <cellStyle name="Punto 2 2 27 2 4" xfId="51261" xr:uid="{00000000-0005-0000-0000-00004CC80000}"/>
    <cellStyle name="Punto 2 2 27 2 5" xfId="51262" xr:uid="{00000000-0005-0000-0000-00004DC80000}"/>
    <cellStyle name="Punto 2 2 27 2 6" xfId="51263" xr:uid="{00000000-0005-0000-0000-00004EC80000}"/>
    <cellStyle name="Punto 2 2 27 3" xfId="51264" xr:uid="{00000000-0005-0000-0000-00004FC80000}"/>
    <cellStyle name="Punto 2 2 27 3 2" xfId="51265" xr:uid="{00000000-0005-0000-0000-000050C80000}"/>
    <cellStyle name="Punto 2 2 27 4" xfId="51266" xr:uid="{00000000-0005-0000-0000-000051C80000}"/>
    <cellStyle name="Punto 2 2 27 4 2" xfId="51267" xr:uid="{00000000-0005-0000-0000-000052C80000}"/>
    <cellStyle name="Punto 2 2 27 5" xfId="51268" xr:uid="{00000000-0005-0000-0000-000053C80000}"/>
    <cellStyle name="Punto 2 2 28" xfId="51269" xr:uid="{00000000-0005-0000-0000-000054C80000}"/>
    <cellStyle name="Punto 2 2 28 2" xfId="51270" xr:uid="{00000000-0005-0000-0000-000055C80000}"/>
    <cellStyle name="Punto 2 2 28 2 2" xfId="51271" xr:uid="{00000000-0005-0000-0000-000056C80000}"/>
    <cellStyle name="Punto 2 2 28 2 2 2" xfId="51272" xr:uid="{00000000-0005-0000-0000-000057C80000}"/>
    <cellStyle name="Punto 2 2 28 2 3" xfId="51273" xr:uid="{00000000-0005-0000-0000-000058C80000}"/>
    <cellStyle name="Punto 2 2 28 2 4" xfId="51274" xr:uid="{00000000-0005-0000-0000-000059C80000}"/>
    <cellStyle name="Punto 2 2 28 2 5" xfId="51275" xr:uid="{00000000-0005-0000-0000-00005AC80000}"/>
    <cellStyle name="Punto 2 2 28 2 6" xfId="51276" xr:uid="{00000000-0005-0000-0000-00005BC80000}"/>
    <cellStyle name="Punto 2 2 28 3" xfId="51277" xr:uid="{00000000-0005-0000-0000-00005CC80000}"/>
    <cellStyle name="Punto 2 2 28 3 2" xfId="51278" xr:uid="{00000000-0005-0000-0000-00005DC80000}"/>
    <cellStyle name="Punto 2 2 28 4" xfId="51279" xr:uid="{00000000-0005-0000-0000-00005EC80000}"/>
    <cellStyle name="Punto 2 2 28 4 2" xfId="51280" xr:uid="{00000000-0005-0000-0000-00005FC80000}"/>
    <cellStyle name="Punto 2 2 28 5" xfId="51281" xr:uid="{00000000-0005-0000-0000-000060C80000}"/>
    <cellStyle name="Punto 2 2 29" xfId="51282" xr:uid="{00000000-0005-0000-0000-000061C80000}"/>
    <cellStyle name="Punto 2 2 29 2" xfId="51283" xr:uid="{00000000-0005-0000-0000-000062C80000}"/>
    <cellStyle name="Punto 2 2 29 2 2" xfId="51284" xr:uid="{00000000-0005-0000-0000-000063C80000}"/>
    <cellStyle name="Punto 2 2 29 2 2 2" xfId="51285" xr:uid="{00000000-0005-0000-0000-000064C80000}"/>
    <cellStyle name="Punto 2 2 29 2 3" xfId="51286" xr:uid="{00000000-0005-0000-0000-000065C80000}"/>
    <cellStyle name="Punto 2 2 29 2 4" xfId="51287" xr:uid="{00000000-0005-0000-0000-000066C80000}"/>
    <cellStyle name="Punto 2 2 29 2 5" xfId="51288" xr:uid="{00000000-0005-0000-0000-000067C80000}"/>
    <cellStyle name="Punto 2 2 29 2 6" xfId="51289" xr:uid="{00000000-0005-0000-0000-000068C80000}"/>
    <cellStyle name="Punto 2 2 29 3" xfId="51290" xr:uid="{00000000-0005-0000-0000-000069C80000}"/>
    <cellStyle name="Punto 2 2 29 3 2" xfId="51291" xr:uid="{00000000-0005-0000-0000-00006AC80000}"/>
    <cellStyle name="Punto 2 2 29 4" xfId="51292" xr:uid="{00000000-0005-0000-0000-00006BC80000}"/>
    <cellStyle name="Punto 2 2 29 4 2" xfId="51293" xr:uid="{00000000-0005-0000-0000-00006CC80000}"/>
    <cellStyle name="Punto 2 2 29 5" xfId="51294" xr:uid="{00000000-0005-0000-0000-00006DC80000}"/>
    <cellStyle name="Punto 2 2 3" xfId="51295" xr:uid="{00000000-0005-0000-0000-00006EC80000}"/>
    <cellStyle name="Punto 2 2 3 2" xfId="51296" xr:uid="{00000000-0005-0000-0000-00006FC80000}"/>
    <cellStyle name="Punto 2 2 3 2 2" xfId="51297" xr:uid="{00000000-0005-0000-0000-000070C80000}"/>
    <cellStyle name="Punto 2 2 3 2 2 2" xfId="51298" xr:uid="{00000000-0005-0000-0000-000071C80000}"/>
    <cellStyle name="Punto 2 2 3 2 2 3" xfId="51299" xr:uid="{00000000-0005-0000-0000-000072C80000}"/>
    <cellStyle name="Punto 2 2 3 2 2 4" xfId="51300" xr:uid="{00000000-0005-0000-0000-000073C80000}"/>
    <cellStyle name="Punto 2 2 3 2 3" xfId="51301" xr:uid="{00000000-0005-0000-0000-000074C80000}"/>
    <cellStyle name="Punto 2 2 3 3" xfId="51302" xr:uid="{00000000-0005-0000-0000-000075C80000}"/>
    <cellStyle name="Punto 2 2 3 3 2" xfId="51303" xr:uid="{00000000-0005-0000-0000-000076C80000}"/>
    <cellStyle name="Punto 2 2 3 3 2 2" xfId="51304" xr:uid="{00000000-0005-0000-0000-000077C80000}"/>
    <cellStyle name="Punto 2 2 3 3 3" xfId="51305" xr:uid="{00000000-0005-0000-0000-000078C80000}"/>
    <cellStyle name="Punto 2 2 3 3 4" xfId="51306" xr:uid="{00000000-0005-0000-0000-000079C80000}"/>
    <cellStyle name="Punto 2 2 3 4" xfId="51307" xr:uid="{00000000-0005-0000-0000-00007AC80000}"/>
    <cellStyle name="Punto 2 2 3 4 2" xfId="51308" xr:uid="{00000000-0005-0000-0000-00007BC80000}"/>
    <cellStyle name="Punto 2 2 3 4 3" xfId="51309" xr:uid="{00000000-0005-0000-0000-00007CC80000}"/>
    <cellStyle name="Punto 2 2 3 5" xfId="51310" xr:uid="{00000000-0005-0000-0000-00007DC80000}"/>
    <cellStyle name="Punto 2 2 30" xfId="51311" xr:uid="{00000000-0005-0000-0000-00007EC80000}"/>
    <cellStyle name="Punto 2 2 30 2" xfId="51312" xr:uid="{00000000-0005-0000-0000-00007FC80000}"/>
    <cellStyle name="Punto 2 2 30 2 2" xfId="51313" xr:uid="{00000000-0005-0000-0000-000080C80000}"/>
    <cellStyle name="Punto 2 2 30 2 2 2" xfId="51314" xr:uid="{00000000-0005-0000-0000-000081C80000}"/>
    <cellStyle name="Punto 2 2 30 2 3" xfId="51315" xr:uid="{00000000-0005-0000-0000-000082C80000}"/>
    <cellStyle name="Punto 2 2 30 2 4" xfId="51316" xr:uid="{00000000-0005-0000-0000-000083C80000}"/>
    <cellStyle name="Punto 2 2 30 2 5" xfId="51317" xr:uid="{00000000-0005-0000-0000-000084C80000}"/>
    <cellStyle name="Punto 2 2 30 2 6" xfId="51318" xr:uid="{00000000-0005-0000-0000-000085C80000}"/>
    <cellStyle name="Punto 2 2 30 3" xfId="51319" xr:uid="{00000000-0005-0000-0000-000086C80000}"/>
    <cellStyle name="Punto 2 2 30 3 2" xfId="51320" xr:uid="{00000000-0005-0000-0000-000087C80000}"/>
    <cellStyle name="Punto 2 2 30 4" xfId="51321" xr:uid="{00000000-0005-0000-0000-000088C80000}"/>
    <cellStyle name="Punto 2 2 30 4 2" xfId="51322" xr:uid="{00000000-0005-0000-0000-000089C80000}"/>
    <cellStyle name="Punto 2 2 30 5" xfId="51323" xr:uid="{00000000-0005-0000-0000-00008AC80000}"/>
    <cellStyle name="Punto 2 2 31" xfId="51324" xr:uid="{00000000-0005-0000-0000-00008BC80000}"/>
    <cellStyle name="Punto 2 2 31 2" xfId="51325" xr:uid="{00000000-0005-0000-0000-00008CC80000}"/>
    <cellStyle name="Punto 2 2 31 2 2" xfId="51326" xr:uid="{00000000-0005-0000-0000-00008DC80000}"/>
    <cellStyle name="Punto 2 2 31 2 2 2" xfId="51327" xr:uid="{00000000-0005-0000-0000-00008EC80000}"/>
    <cellStyle name="Punto 2 2 31 2 3" xfId="51328" xr:uid="{00000000-0005-0000-0000-00008FC80000}"/>
    <cellStyle name="Punto 2 2 31 2 4" xfId="51329" xr:uid="{00000000-0005-0000-0000-000090C80000}"/>
    <cellStyle name="Punto 2 2 31 2 5" xfId="51330" xr:uid="{00000000-0005-0000-0000-000091C80000}"/>
    <cellStyle name="Punto 2 2 31 2 6" xfId="51331" xr:uid="{00000000-0005-0000-0000-000092C80000}"/>
    <cellStyle name="Punto 2 2 31 3" xfId="51332" xr:uid="{00000000-0005-0000-0000-000093C80000}"/>
    <cellStyle name="Punto 2 2 31 3 2" xfId="51333" xr:uid="{00000000-0005-0000-0000-000094C80000}"/>
    <cellStyle name="Punto 2 2 31 4" xfId="51334" xr:uid="{00000000-0005-0000-0000-000095C80000}"/>
    <cellStyle name="Punto 2 2 31 4 2" xfId="51335" xr:uid="{00000000-0005-0000-0000-000096C80000}"/>
    <cellStyle name="Punto 2 2 31 5" xfId="51336" xr:uid="{00000000-0005-0000-0000-000097C80000}"/>
    <cellStyle name="Punto 2 2 32" xfId="51337" xr:uid="{00000000-0005-0000-0000-000098C80000}"/>
    <cellStyle name="Punto 2 2 32 2" xfId="51338" xr:uid="{00000000-0005-0000-0000-000099C80000}"/>
    <cellStyle name="Punto 2 2 32 2 2" xfId="51339" xr:uid="{00000000-0005-0000-0000-00009AC80000}"/>
    <cellStyle name="Punto 2 2 32 2 2 2" xfId="51340" xr:uid="{00000000-0005-0000-0000-00009BC80000}"/>
    <cellStyle name="Punto 2 2 32 2 3" xfId="51341" xr:uid="{00000000-0005-0000-0000-00009CC80000}"/>
    <cellStyle name="Punto 2 2 32 2 4" xfId="51342" xr:uid="{00000000-0005-0000-0000-00009DC80000}"/>
    <cellStyle name="Punto 2 2 32 2 5" xfId="51343" xr:uid="{00000000-0005-0000-0000-00009EC80000}"/>
    <cellStyle name="Punto 2 2 32 2 6" xfId="51344" xr:uid="{00000000-0005-0000-0000-00009FC80000}"/>
    <cellStyle name="Punto 2 2 32 3" xfId="51345" xr:uid="{00000000-0005-0000-0000-0000A0C80000}"/>
    <cellStyle name="Punto 2 2 32 3 2" xfId="51346" xr:uid="{00000000-0005-0000-0000-0000A1C80000}"/>
    <cellStyle name="Punto 2 2 32 4" xfId="51347" xr:uid="{00000000-0005-0000-0000-0000A2C80000}"/>
    <cellStyle name="Punto 2 2 32 4 2" xfId="51348" xr:uid="{00000000-0005-0000-0000-0000A3C80000}"/>
    <cellStyle name="Punto 2 2 32 5" xfId="51349" xr:uid="{00000000-0005-0000-0000-0000A4C80000}"/>
    <cellStyle name="Punto 2 2 33" xfId="51350" xr:uid="{00000000-0005-0000-0000-0000A5C80000}"/>
    <cellStyle name="Punto 2 2 33 2" xfId="51351" xr:uid="{00000000-0005-0000-0000-0000A6C80000}"/>
    <cellStyle name="Punto 2 2 33 2 2" xfId="51352" xr:uid="{00000000-0005-0000-0000-0000A7C80000}"/>
    <cellStyle name="Punto 2 2 33 2 2 2" xfId="51353" xr:uid="{00000000-0005-0000-0000-0000A8C80000}"/>
    <cellStyle name="Punto 2 2 33 2 3" xfId="51354" xr:uid="{00000000-0005-0000-0000-0000A9C80000}"/>
    <cellStyle name="Punto 2 2 33 2 4" xfId="51355" xr:uid="{00000000-0005-0000-0000-0000AAC80000}"/>
    <cellStyle name="Punto 2 2 33 2 5" xfId="51356" xr:uid="{00000000-0005-0000-0000-0000ABC80000}"/>
    <cellStyle name="Punto 2 2 33 2 6" xfId="51357" xr:uid="{00000000-0005-0000-0000-0000ACC80000}"/>
    <cellStyle name="Punto 2 2 33 3" xfId="51358" xr:uid="{00000000-0005-0000-0000-0000ADC80000}"/>
    <cellStyle name="Punto 2 2 33 3 2" xfId="51359" xr:uid="{00000000-0005-0000-0000-0000AEC80000}"/>
    <cellStyle name="Punto 2 2 33 4" xfId="51360" xr:uid="{00000000-0005-0000-0000-0000AFC80000}"/>
    <cellStyle name="Punto 2 2 33 4 2" xfId="51361" xr:uid="{00000000-0005-0000-0000-0000B0C80000}"/>
    <cellStyle name="Punto 2 2 33 5" xfId="51362" xr:uid="{00000000-0005-0000-0000-0000B1C80000}"/>
    <cellStyle name="Punto 2 2 34" xfId="51363" xr:uid="{00000000-0005-0000-0000-0000B2C80000}"/>
    <cellStyle name="Punto 2 2 34 2" xfId="51364" xr:uid="{00000000-0005-0000-0000-0000B3C80000}"/>
    <cellStyle name="Punto 2 2 34 2 2" xfId="51365" xr:uid="{00000000-0005-0000-0000-0000B4C80000}"/>
    <cellStyle name="Punto 2 2 34 2 2 2" xfId="51366" xr:uid="{00000000-0005-0000-0000-0000B5C80000}"/>
    <cellStyle name="Punto 2 2 34 2 3" xfId="51367" xr:uid="{00000000-0005-0000-0000-0000B6C80000}"/>
    <cellStyle name="Punto 2 2 34 2 4" xfId="51368" xr:uid="{00000000-0005-0000-0000-0000B7C80000}"/>
    <cellStyle name="Punto 2 2 34 2 5" xfId="51369" xr:uid="{00000000-0005-0000-0000-0000B8C80000}"/>
    <cellStyle name="Punto 2 2 34 2 6" xfId="51370" xr:uid="{00000000-0005-0000-0000-0000B9C80000}"/>
    <cellStyle name="Punto 2 2 34 3" xfId="51371" xr:uid="{00000000-0005-0000-0000-0000BAC80000}"/>
    <cellStyle name="Punto 2 2 34 3 2" xfId="51372" xr:uid="{00000000-0005-0000-0000-0000BBC80000}"/>
    <cellStyle name="Punto 2 2 34 4" xfId="51373" xr:uid="{00000000-0005-0000-0000-0000BCC80000}"/>
    <cellStyle name="Punto 2 2 34 4 2" xfId="51374" xr:uid="{00000000-0005-0000-0000-0000BDC80000}"/>
    <cellStyle name="Punto 2 2 34 5" xfId="51375" xr:uid="{00000000-0005-0000-0000-0000BEC80000}"/>
    <cellStyle name="Punto 2 2 35" xfId="51376" xr:uid="{00000000-0005-0000-0000-0000BFC80000}"/>
    <cellStyle name="Punto 2 2 35 2" xfId="51377" xr:uid="{00000000-0005-0000-0000-0000C0C80000}"/>
    <cellStyle name="Punto 2 2 35 2 2" xfId="51378" xr:uid="{00000000-0005-0000-0000-0000C1C80000}"/>
    <cellStyle name="Punto 2 2 35 2 2 2" xfId="51379" xr:uid="{00000000-0005-0000-0000-0000C2C80000}"/>
    <cellStyle name="Punto 2 2 35 2 3" xfId="51380" xr:uid="{00000000-0005-0000-0000-0000C3C80000}"/>
    <cellStyle name="Punto 2 2 35 2 4" xfId="51381" xr:uid="{00000000-0005-0000-0000-0000C4C80000}"/>
    <cellStyle name="Punto 2 2 35 2 5" xfId="51382" xr:uid="{00000000-0005-0000-0000-0000C5C80000}"/>
    <cellStyle name="Punto 2 2 35 2 6" xfId="51383" xr:uid="{00000000-0005-0000-0000-0000C6C80000}"/>
    <cellStyle name="Punto 2 2 35 3" xfId="51384" xr:uid="{00000000-0005-0000-0000-0000C7C80000}"/>
    <cellStyle name="Punto 2 2 35 3 2" xfId="51385" xr:uid="{00000000-0005-0000-0000-0000C8C80000}"/>
    <cellStyle name="Punto 2 2 35 4" xfId="51386" xr:uid="{00000000-0005-0000-0000-0000C9C80000}"/>
    <cellStyle name="Punto 2 2 35 4 2" xfId="51387" xr:uid="{00000000-0005-0000-0000-0000CAC80000}"/>
    <cellStyle name="Punto 2 2 35 5" xfId="51388" xr:uid="{00000000-0005-0000-0000-0000CBC80000}"/>
    <cellStyle name="Punto 2 2 36" xfId="51389" xr:uid="{00000000-0005-0000-0000-0000CCC80000}"/>
    <cellStyle name="Punto 2 2 36 2" xfId="51390" xr:uid="{00000000-0005-0000-0000-0000CDC80000}"/>
    <cellStyle name="Punto 2 2 36 2 2" xfId="51391" xr:uid="{00000000-0005-0000-0000-0000CEC80000}"/>
    <cellStyle name="Punto 2 2 36 2 2 2" xfId="51392" xr:uid="{00000000-0005-0000-0000-0000CFC80000}"/>
    <cellStyle name="Punto 2 2 36 2 3" xfId="51393" xr:uid="{00000000-0005-0000-0000-0000D0C80000}"/>
    <cellStyle name="Punto 2 2 36 2 4" xfId="51394" xr:uid="{00000000-0005-0000-0000-0000D1C80000}"/>
    <cellStyle name="Punto 2 2 36 2 5" xfId="51395" xr:uid="{00000000-0005-0000-0000-0000D2C80000}"/>
    <cellStyle name="Punto 2 2 36 2 6" xfId="51396" xr:uid="{00000000-0005-0000-0000-0000D3C80000}"/>
    <cellStyle name="Punto 2 2 36 3" xfId="51397" xr:uid="{00000000-0005-0000-0000-0000D4C80000}"/>
    <cellStyle name="Punto 2 2 36 3 2" xfId="51398" xr:uid="{00000000-0005-0000-0000-0000D5C80000}"/>
    <cellStyle name="Punto 2 2 36 4" xfId="51399" xr:uid="{00000000-0005-0000-0000-0000D6C80000}"/>
    <cellStyle name="Punto 2 2 36 4 2" xfId="51400" xr:uid="{00000000-0005-0000-0000-0000D7C80000}"/>
    <cellStyle name="Punto 2 2 36 5" xfId="51401" xr:uid="{00000000-0005-0000-0000-0000D8C80000}"/>
    <cellStyle name="Punto 2 2 37" xfId="51402" xr:uid="{00000000-0005-0000-0000-0000D9C80000}"/>
    <cellStyle name="Punto 2 2 37 2" xfId="51403" xr:uid="{00000000-0005-0000-0000-0000DAC80000}"/>
    <cellStyle name="Punto 2 2 37 2 2" xfId="51404" xr:uid="{00000000-0005-0000-0000-0000DBC80000}"/>
    <cellStyle name="Punto 2 2 37 2 2 2" xfId="51405" xr:uid="{00000000-0005-0000-0000-0000DCC80000}"/>
    <cellStyle name="Punto 2 2 37 2 3" xfId="51406" xr:uid="{00000000-0005-0000-0000-0000DDC80000}"/>
    <cellStyle name="Punto 2 2 37 2 4" xfId="51407" xr:uid="{00000000-0005-0000-0000-0000DEC80000}"/>
    <cellStyle name="Punto 2 2 37 2 5" xfId="51408" xr:uid="{00000000-0005-0000-0000-0000DFC80000}"/>
    <cellStyle name="Punto 2 2 37 2 6" xfId="51409" xr:uid="{00000000-0005-0000-0000-0000E0C80000}"/>
    <cellStyle name="Punto 2 2 37 3" xfId="51410" xr:uid="{00000000-0005-0000-0000-0000E1C80000}"/>
    <cellStyle name="Punto 2 2 37 3 2" xfId="51411" xr:uid="{00000000-0005-0000-0000-0000E2C80000}"/>
    <cellStyle name="Punto 2 2 37 4" xfId="51412" xr:uid="{00000000-0005-0000-0000-0000E3C80000}"/>
    <cellStyle name="Punto 2 2 37 4 2" xfId="51413" xr:uid="{00000000-0005-0000-0000-0000E4C80000}"/>
    <cellStyle name="Punto 2 2 37 5" xfId="51414" xr:uid="{00000000-0005-0000-0000-0000E5C80000}"/>
    <cellStyle name="Punto 2 2 38" xfId="51415" xr:uid="{00000000-0005-0000-0000-0000E6C80000}"/>
    <cellStyle name="Punto 2 2 38 2" xfId="51416" xr:uid="{00000000-0005-0000-0000-0000E7C80000}"/>
    <cellStyle name="Punto 2 2 38 2 2" xfId="51417" xr:uid="{00000000-0005-0000-0000-0000E8C80000}"/>
    <cellStyle name="Punto 2 2 38 2 2 2" xfId="51418" xr:uid="{00000000-0005-0000-0000-0000E9C80000}"/>
    <cellStyle name="Punto 2 2 38 2 3" xfId="51419" xr:uid="{00000000-0005-0000-0000-0000EAC80000}"/>
    <cellStyle name="Punto 2 2 38 2 4" xfId="51420" xr:uid="{00000000-0005-0000-0000-0000EBC80000}"/>
    <cellStyle name="Punto 2 2 38 2 5" xfId="51421" xr:uid="{00000000-0005-0000-0000-0000ECC80000}"/>
    <cellStyle name="Punto 2 2 38 2 6" xfId="51422" xr:uid="{00000000-0005-0000-0000-0000EDC80000}"/>
    <cellStyle name="Punto 2 2 38 3" xfId="51423" xr:uid="{00000000-0005-0000-0000-0000EEC80000}"/>
    <cellStyle name="Punto 2 2 38 3 2" xfId="51424" xr:uid="{00000000-0005-0000-0000-0000EFC80000}"/>
    <cellStyle name="Punto 2 2 38 4" xfId="51425" xr:uid="{00000000-0005-0000-0000-0000F0C80000}"/>
    <cellStyle name="Punto 2 2 38 4 2" xfId="51426" xr:uid="{00000000-0005-0000-0000-0000F1C80000}"/>
    <cellStyle name="Punto 2 2 38 5" xfId="51427" xr:uid="{00000000-0005-0000-0000-0000F2C80000}"/>
    <cellStyle name="Punto 2 2 39" xfId="51428" xr:uid="{00000000-0005-0000-0000-0000F3C80000}"/>
    <cellStyle name="Punto 2 2 39 2" xfId="51429" xr:uid="{00000000-0005-0000-0000-0000F4C80000}"/>
    <cellStyle name="Punto 2 2 39 2 2" xfId="51430" xr:uid="{00000000-0005-0000-0000-0000F5C80000}"/>
    <cellStyle name="Punto 2 2 39 2 2 2" xfId="51431" xr:uid="{00000000-0005-0000-0000-0000F6C80000}"/>
    <cellStyle name="Punto 2 2 39 2 3" xfId="51432" xr:uid="{00000000-0005-0000-0000-0000F7C80000}"/>
    <cellStyle name="Punto 2 2 39 2 4" xfId="51433" xr:uid="{00000000-0005-0000-0000-0000F8C80000}"/>
    <cellStyle name="Punto 2 2 39 2 5" xfId="51434" xr:uid="{00000000-0005-0000-0000-0000F9C80000}"/>
    <cellStyle name="Punto 2 2 39 2 6" xfId="51435" xr:uid="{00000000-0005-0000-0000-0000FAC80000}"/>
    <cellStyle name="Punto 2 2 39 3" xfId="51436" xr:uid="{00000000-0005-0000-0000-0000FBC80000}"/>
    <cellStyle name="Punto 2 2 39 3 2" xfId="51437" xr:uid="{00000000-0005-0000-0000-0000FCC80000}"/>
    <cellStyle name="Punto 2 2 39 4" xfId="51438" xr:uid="{00000000-0005-0000-0000-0000FDC80000}"/>
    <cellStyle name="Punto 2 2 39 4 2" xfId="51439" xr:uid="{00000000-0005-0000-0000-0000FEC80000}"/>
    <cellStyle name="Punto 2 2 39 5" xfId="51440" xr:uid="{00000000-0005-0000-0000-0000FFC80000}"/>
    <cellStyle name="Punto 2 2 4" xfId="51441" xr:uid="{00000000-0005-0000-0000-000000C90000}"/>
    <cellStyle name="Punto 2 2 4 2" xfId="51442" xr:uid="{00000000-0005-0000-0000-000001C90000}"/>
    <cellStyle name="Punto 2 2 4 2 2" xfId="51443" xr:uid="{00000000-0005-0000-0000-000002C90000}"/>
    <cellStyle name="Punto 2 2 4 2 2 2" xfId="51444" xr:uid="{00000000-0005-0000-0000-000003C90000}"/>
    <cellStyle name="Punto 2 2 4 2 2 3" xfId="51445" xr:uid="{00000000-0005-0000-0000-000004C90000}"/>
    <cellStyle name="Punto 2 2 4 2 2 4" xfId="51446" xr:uid="{00000000-0005-0000-0000-000005C90000}"/>
    <cellStyle name="Punto 2 2 4 2 3" xfId="51447" xr:uid="{00000000-0005-0000-0000-000006C90000}"/>
    <cellStyle name="Punto 2 2 4 3" xfId="51448" xr:uid="{00000000-0005-0000-0000-000007C90000}"/>
    <cellStyle name="Punto 2 2 4 3 2" xfId="51449" xr:uid="{00000000-0005-0000-0000-000008C90000}"/>
    <cellStyle name="Punto 2 2 4 3 2 2" xfId="51450" xr:uid="{00000000-0005-0000-0000-000009C90000}"/>
    <cellStyle name="Punto 2 2 4 3 3" xfId="51451" xr:uid="{00000000-0005-0000-0000-00000AC90000}"/>
    <cellStyle name="Punto 2 2 4 3 4" xfId="51452" xr:uid="{00000000-0005-0000-0000-00000BC90000}"/>
    <cellStyle name="Punto 2 2 4 4" xfId="51453" xr:uid="{00000000-0005-0000-0000-00000CC90000}"/>
    <cellStyle name="Punto 2 2 4 4 2" xfId="51454" xr:uid="{00000000-0005-0000-0000-00000DC90000}"/>
    <cellStyle name="Punto 2 2 4 4 3" xfId="51455" xr:uid="{00000000-0005-0000-0000-00000EC90000}"/>
    <cellStyle name="Punto 2 2 4 5" xfId="51456" xr:uid="{00000000-0005-0000-0000-00000FC90000}"/>
    <cellStyle name="Punto 2 2 40" xfId="51457" xr:uid="{00000000-0005-0000-0000-000010C90000}"/>
    <cellStyle name="Punto 2 2 40 2" xfId="51458" xr:uid="{00000000-0005-0000-0000-000011C90000}"/>
    <cellStyle name="Punto 2 2 40 2 2" xfId="51459" xr:uid="{00000000-0005-0000-0000-000012C90000}"/>
    <cellStyle name="Punto 2 2 40 2 2 2" xfId="51460" xr:uid="{00000000-0005-0000-0000-000013C90000}"/>
    <cellStyle name="Punto 2 2 40 2 3" xfId="51461" xr:uid="{00000000-0005-0000-0000-000014C90000}"/>
    <cellStyle name="Punto 2 2 40 2 4" xfId="51462" xr:uid="{00000000-0005-0000-0000-000015C90000}"/>
    <cellStyle name="Punto 2 2 40 2 5" xfId="51463" xr:uid="{00000000-0005-0000-0000-000016C90000}"/>
    <cellStyle name="Punto 2 2 40 2 6" xfId="51464" xr:uid="{00000000-0005-0000-0000-000017C90000}"/>
    <cellStyle name="Punto 2 2 40 3" xfId="51465" xr:uid="{00000000-0005-0000-0000-000018C90000}"/>
    <cellStyle name="Punto 2 2 40 3 2" xfId="51466" xr:uid="{00000000-0005-0000-0000-000019C90000}"/>
    <cellStyle name="Punto 2 2 40 4" xfId="51467" xr:uid="{00000000-0005-0000-0000-00001AC90000}"/>
    <cellStyle name="Punto 2 2 40 4 2" xfId="51468" xr:uid="{00000000-0005-0000-0000-00001BC90000}"/>
    <cellStyle name="Punto 2 2 40 5" xfId="51469" xr:uid="{00000000-0005-0000-0000-00001CC90000}"/>
    <cellStyle name="Punto 2 2 41" xfId="51470" xr:uid="{00000000-0005-0000-0000-00001DC90000}"/>
    <cellStyle name="Punto 2 2 41 2" xfId="51471" xr:uid="{00000000-0005-0000-0000-00001EC90000}"/>
    <cellStyle name="Punto 2 2 41 2 2" xfId="51472" xr:uid="{00000000-0005-0000-0000-00001FC90000}"/>
    <cellStyle name="Punto 2 2 41 2 2 2" xfId="51473" xr:uid="{00000000-0005-0000-0000-000020C90000}"/>
    <cellStyle name="Punto 2 2 41 2 3" xfId="51474" xr:uid="{00000000-0005-0000-0000-000021C90000}"/>
    <cellStyle name="Punto 2 2 41 2 4" xfId="51475" xr:uid="{00000000-0005-0000-0000-000022C90000}"/>
    <cellStyle name="Punto 2 2 41 2 5" xfId="51476" xr:uid="{00000000-0005-0000-0000-000023C90000}"/>
    <cellStyle name="Punto 2 2 41 2 6" xfId="51477" xr:uid="{00000000-0005-0000-0000-000024C90000}"/>
    <cellStyle name="Punto 2 2 41 3" xfId="51478" xr:uid="{00000000-0005-0000-0000-000025C90000}"/>
    <cellStyle name="Punto 2 2 41 3 2" xfId="51479" xr:uid="{00000000-0005-0000-0000-000026C90000}"/>
    <cellStyle name="Punto 2 2 41 4" xfId="51480" xr:uid="{00000000-0005-0000-0000-000027C90000}"/>
    <cellStyle name="Punto 2 2 41 4 2" xfId="51481" xr:uid="{00000000-0005-0000-0000-000028C90000}"/>
    <cellStyle name="Punto 2 2 41 5" xfId="51482" xr:uid="{00000000-0005-0000-0000-000029C90000}"/>
    <cellStyle name="Punto 2 2 42" xfId="51483" xr:uid="{00000000-0005-0000-0000-00002AC90000}"/>
    <cellStyle name="Punto 2 2 42 2" xfId="51484" xr:uid="{00000000-0005-0000-0000-00002BC90000}"/>
    <cellStyle name="Punto 2 2 42 2 2" xfId="51485" xr:uid="{00000000-0005-0000-0000-00002CC90000}"/>
    <cellStyle name="Punto 2 2 42 2 2 2" xfId="51486" xr:uid="{00000000-0005-0000-0000-00002DC90000}"/>
    <cellStyle name="Punto 2 2 42 2 3" xfId="51487" xr:uid="{00000000-0005-0000-0000-00002EC90000}"/>
    <cellStyle name="Punto 2 2 42 2 4" xfId="51488" xr:uid="{00000000-0005-0000-0000-00002FC90000}"/>
    <cellStyle name="Punto 2 2 42 2 5" xfId="51489" xr:uid="{00000000-0005-0000-0000-000030C90000}"/>
    <cellStyle name="Punto 2 2 42 2 6" xfId="51490" xr:uid="{00000000-0005-0000-0000-000031C90000}"/>
    <cellStyle name="Punto 2 2 42 3" xfId="51491" xr:uid="{00000000-0005-0000-0000-000032C90000}"/>
    <cellStyle name="Punto 2 2 42 3 2" xfId="51492" xr:uid="{00000000-0005-0000-0000-000033C90000}"/>
    <cellStyle name="Punto 2 2 42 4" xfId="51493" xr:uid="{00000000-0005-0000-0000-000034C90000}"/>
    <cellStyle name="Punto 2 2 42 4 2" xfId="51494" xr:uid="{00000000-0005-0000-0000-000035C90000}"/>
    <cellStyle name="Punto 2 2 42 5" xfId="51495" xr:uid="{00000000-0005-0000-0000-000036C90000}"/>
    <cellStyle name="Punto 2 2 43" xfId="51496" xr:uid="{00000000-0005-0000-0000-000037C90000}"/>
    <cellStyle name="Punto 2 2 43 2" xfId="51497" xr:uid="{00000000-0005-0000-0000-000038C90000}"/>
    <cellStyle name="Punto 2 2 43 2 2" xfId="51498" xr:uid="{00000000-0005-0000-0000-000039C90000}"/>
    <cellStyle name="Punto 2 2 43 2 2 2" xfId="51499" xr:uid="{00000000-0005-0000-0000-00003AC90000}"/>
    <cellStyle name="Punto 2 2 43 2 3" xfId="51500" xr:uid="{00000000-0005-0000-0000-00003BC90000}"/>
    <cellStyle name="Punto 2 2 43 2 4" xfId="51501" xr:uid="{00000000-0005-0000-0000-00003CC90000}"/>
    <cellStyle name="Punto 2 2 43 2 5" xfId="51502" xr:uid="{00000000-0005-0000-0000-00003DC90000}"/>
    <cellStyle name="Punto 2 2 43 2 6" xfId="51503" xr:uid="{00000000-0005-0000-0000-00003EC90000}"/>
    <cellStyle name="Punto 2 2 43 3" xfId="51504" xr:uid="{00000000-0005-0000-0000-00003FC90000}"/>
    <cellStyle name="Punto 2 2 43 3 2" xfId="51505" xr:uid="{00000000-0005-0000-0000-000040C90000}"/>
    <cellStyle name="Punto 2 2 43 4" xfId="51506" xr:uid="{00000000-0005-0000-0000-000041C90000}"/>
    <cellStyle name="Punto 2 2 43 4 2" xfId="51507" xr:uid="{00000000-0005-0000-0000-000042C90000}"/>
    <cellStyle name="Punto 2 2 43 5" xfId="51508" xr:uid="{00000000-0005-0000-0000-000043C90000}"/>
    <cellStyle name="Punto 2 2 44" xfId="51509" xr:uid="{00000000-0005-0000-0000-000044C90000}"/>
    <cellStyle name="Punto 2 2 44 2" xfId="51510" xr:uid="{00000000-0005-0000-0000-000045C90000}"/>
    <cellStyle name="Punto 2 2 44 2 2" xfId="51511" xr:uid="{00000000-0005-0000-0000-000046C90000}"/>
    <cellStyle name="Punto 2 2 44 2 2 2" xfId="51512" xr:uid="{00000000-0005-0000-0000-000047C90000}"/>
    <cellStyle name="Punto 2 2 44 2 3" xfId="51513" xr:uid="{00000000-0005-0000-0000-000048C90000}"/>
    <cellStyle name="Punto 2 2 44 2 4" xfId="51514" xr:uid="{00000000-0005-0000-0000-000049C90000}"/>
    <cellStyle name="Punto 2 2 44 2 5" xfId="51515" xr:uid="{00000000-0005-0000-0000-00004AC90000}"/>
    <cellStyle name="Punto 2 2 44 2 6" xfId="51516" xr:uid="{00000000-0005-0000-0000-00004BC90000}"/>
    <cellStyle name="Punto 2 2 44 3" xfId="51517" xr:uid="{00000000-0005-0000-0000-00004CC90000}"/>
    <cellStyle name="Punto 2 2 44 3 2" xfId="51518" xr:uid="{00000000-0005-0000-0000-00004DC90000}"/>
    <cellStyle name="Punto 2 2 44 4" xfId="51519" xr:uid="{00000000-0005-0000-0000-00004EC90000}"/>
    <cellStyle name="Punto 2 2 44 4 2" xfId="51520" xr:uid="{00000000-0005-0000-0000-00004FC90000}"/>
    <cellStyle name="Punto 2 2 44 5" xfId="51521" xr:uid="{00000000-0005-0000-0000-000050C90000}"/>
    <cellStyle name="Punto 2 2 45" xfId="51522" xr:uid="{00000000-0005-0000-0000-000051C90000}"/>
    <cellStyle name="Punto 2 2 45 2" xfId="51523" xr:uid="{00000000-0005-0000-0000-000052C90000}"/>
    <cellStyle name="Punto 2 2 45 2 2" xfId="51524" xr:uid="{00000000-0005-0000-0000-000053C90000}"/>
    <cellStyle name="Punto 2 2 45 2 2 2" xfId="51525" xr:uid="{00000000-0005-0000-0000-000054C90000}"/>
    <cellStyle name="Punto 2 2 45 2 3" xfId="51526" xr:uid="{00000000-0005-0000-0000-000055C90000}"/>
    <cellStyle name="Punto 2 2 45 2 4" xfId="51527" xr:uid="{00000000-0005-0000-0000-000056C90000}"/>
    <cellStyle name="Punto 2 2 45 2 5" xfId="51528" xr:uid="{00000000-0005-0000-0000-000057C90000}"/>
    <cellStyle name="Punto 2 2 45 2 6" xfId="51529" xr:uid="{00000000-0005-0000-0000-000058C90000}"/>
    <cellStyle name="Punto 2 2 45 3" xfId="51530" xr:uid="{00000000-0005-0000-0000-000059C90000}"/>
    <cellStyle name="Punto 2 2 45 3 2" xfId="51531" xr:uid="{00000000-0005-0000-0000-00005AC90000}"/>
    <cellStyle name="Punto 2 2 45 4" xfId="51532" xr:uid="{00000000-0005-0000-0000-00005BC90000}"/>
    <cellStyle name="Punto 2 2 45 4 2" xfId="51533" xr:uid="{00000000-0005-0000-0000-00005CC90000}"/>
    <cellStyle name="Punto 2 2 45 5" xfId="51534" xr:uid="{00000000-0005-0000-0000-00005DC90000}"/>
    <cellStyle name="Punto 2 2 46" xfId="51535" xr:uid="{00000000-0005-0000-0000-00005EC90000}"/>
    <cellStyle name="Punto 2 2 46 2" xfId="51536" xr:uid="{00000000-0005-0000-0000-00005FC90000}"/>
    <cellStyle name="Punto 2 2 46 2 2" xfId="51537" xr:uid="{00000000-0005-0000-0000-000060C90000}"/>
    <cellStyle name="Punto 2 2 46 2 2 2" xfId="51538" xr:uid="{00000000-0005-0000-0000-000061C90000}"/>
    <cellStyle name="Punto 2 2 46 2 3" xfId="51539" xr:uid="{00000000-0005-0000-0000-000062C90000}"/>
    <cellStyle name="Punto 2 2 46 2 4" xfId="51540" xr:uid="{00000000-0005-0000-0000-000063C90000}"/>
    <cellStyle name="Punto 2 2 46 2 5" xfId="51541" xr:uid="{00000000-0005-0000-0000-000064C90000}"/>
    <cellStyle name="Punto 2 2 46 2 6" xfId="51542" xr:uid="{00000000-0005-0000-0000-000065C90000}"/>
    <cellStyle name="Punto 2 2 46 3" xfId="51543" xr:uid="{00000000-0005-0000-0000-000066C90000}"/>
    <cellStyle name="Punto 2 2 46 3 2" xfId="51544" xr:uid="{00000000-0005-0000-0000-000067C90000}"/>
    <cellStyle name="Punto 2 2 46 4" xfId="51545" xr:uid="{00000000-0005-0000-0000-000068C90000}"/>
    <cellStyle name="Punto 2 2 46 4 2" xfId="51546" xr:uid="{00000000-0005-0000-0000-000069C90000}"/>
    <cellStyle name="Punto 2 2 46 5" xfId="51547" xr:uid="{00000000-0005-0000-0000-00006AC90000}"/>
    <cellStyle name="Punto 2 2 47" xfId="51548" xr:uid="{00000000-0005-0000-0000-00006BC90000}"/>
    <cellStyle name="Punto 2 2 47 2" xfId="51549" xr:uid="{00000000-0005-0000-0000-00006CC90000}"/>
    <cellStyle name="Punto 2 2 47 2 2" xfId="51550" xr:uid="{00000000-0005-0000-0000-00006DC90000}"/>
    <cellStyle name="Punto 2 2 47 2 2 2" xfId="51551" xr:uid="{00000000-0005-0000-0000-00006EC90000}"/>
    <cellStyle name="Punto 2 2 47 2 3" xfId="51552" xr:uid="{00000000-0005-0000-0000-00006FC90000}"/>
    <cellStyle name="Punto 2 2 47 2 4" xfId="51553" xr:uid="{00000000-0005-0000-0000-000070C90000}"/>
    <cellStyle name="Punto 2 2 47 2 5" xfId="51554" xr:uid="{00000000-0005-0000-0000-000071C90000}"/>
    <cellStyle name="Punto 2 2 47 2 6" xfId="51555" xr:uid="{00000000-0005-0000-0000-000072C90000}"/>
    <cellStyle name="Punto 2 2 47 3" xfId="51556" xr:uid="{00000000-0005-0000-0000-000073C90000}"/>
    <cellStyle name="Punto 2 2 47 3 2" xfId="51557" xr:uid="{00000000-0005-0000-0000-000074C90000}"/>
    <cellStyle name="Punto 2 2 47 4" xfId="51558" xr:uid="{00000000-0005-0000-0000-000075C90000}"/>
    <cellStyle name="Punto 2 2 47 4 2" xfId="51559" xr:uid="{00000000-0005-0000-0000-000076C90000}"/>
    <cellStyle name="Punto 2 2 47 5" xfId="51560" xr:uid="{00000000-0005-0000-0000-000077C90000}"/>
    <cellStyle name="Punto 2 2 48" xfId="51561" xr:uid="{00000000-0005-0000-0000-000078C90000}"/>
    <cellStyle name="Punto 2 2 48 2" xfId="51562" xr:uid="{00000000-0005-0000-0000-000079C90000}"/>
    <cellStyle name="Punto 2 2 48 2 2" xfId="51563" xr:uid="{00000000-0005-0000-0000-00007AC90000}"/>
    <cellStyle name="Punto 2 2 48 2 2 2" xfId="51564" xr:uid="{00000000-0005-0000-0000-00007BC90000}"/>
    <cellStyle name="Punto 2 2 48 2 3" xfId="51565" xr:uid="{00000000-0005-0000-0000-00007CC90000}"/>
    <cellStyle name="Punto 2 2 48 2 4" xfId="51566" xr:uid="{00000000-0005-0000-0000-00007DC90000}"/>
    <cellStyle name="Punto 2 2 48 2 5" xfId="51567" xr:uid="{00000000-0005-0000-0000-00007EC90000}"/>
    <cellStyle name="Punto 2 2 48 2 6" xfId="51568" xr:uid="{00000000-0005-0000-0000-00007FC90000}"/>
    <cellStyle name="Punto 2 2 48 3" xfId="51569" xr:uid="{00000000-0005-0000-0000-000080C90000}"/>
    <cellStyle name="Punto 2 2 48 3 2" xfId="51570" xr:uid="{00000000-0005-0000-0000-000081C90000}"/>
    <cellStyle name="Punto 2 2 48 4" xfId="51571" xr:uid="{00000000-0005-0000-0000-000082C90000}"/>
    <cellStyle name="Punto 2 2 48 4 2" xfId="51572" xr:uid="{00000000-0005-0000-0000-000083C90000}"/>
    <cellStyle name="Punto 2 2 48 5" xfId="51573" xr:uid="{00000000-0005-0000-0000-000084C90000}"/>
    <cellStyle name="Punto 2 2 49" xfId="51574" xr:uid="{00000000-0005-0000-0000-000085C90000}"/>
    <cellStyle name="Punto 2 2 49 2" xfId="51575" xr:uid="{00000000-0005-0000-0000-000086C90000}"/>
    <cellStyle name="Punto 2 2 49 2 2" xfId="51576" xr:uid="{00000000-0005-0000-0000-000087C90000}"/>
    <cellStyle name="Punto 2 2 49 2 2 2" xfId="51577" xr:uid="{00000000-0005-0000-0000-000088C90000}"/>
    <cellStyle name="Punto 2 2 49 2 3" xfId="51578" xr:uid="{00000000-0005-0000-0000-000089C90000}"/>
    <cellStyle name="Punto 2 2 49 2 4" xfId="51579" xr:uid="{00000000-0005-0000-0000-00008AC90000}"/>
    <cellStyle name="Punto 2 2 49 2 5" xfId="51580" xr:uid="{00000000-0005-0000-0000-00008BC90000}"/>
    <cellStyle name="Punto 2 2 49 2 6" xfId="51581" xr:uid="{00000000-0005-0000-0000-00008CC90000}"/>
    <cellStyle name="Punto 2 2 49 3" xfId="51582" xr:uid="{00000000-0005-0000-0000-00008DC90000}"/>
    <cellStyle name="Punto 2 2 49 3 2" xfId="51583" xr:uid="{00000000-0005-0000-0000-00008EC90000}"/>
    <cellStyle name="Punto 2 2 49 4" xfId="51584" xr:uid="{00000000-0005-0000-0000-00008FC90000}"/>
    <cellStyle name="Punto 2 2 49 4 2" xfId="51585" xr:uid="{00000000-0005-0000-0000-000090C90000}"/>
    <cellStyle name="Punto 2 2 49 5" xfId="51586" xr:uid="{00000000-0005-0000-0000-000091C90000}"/>
    <cellStyle name="Punto 2 2 5" xfId="51587" xr:uid="{00000000-0005-0000-0000-000092C90000}"/>
    <cellStyle name="Punto 2 2 5 2" xfId="51588" xr:uid="{00000000-0005-0000-0000-000093C90000}"/>
    <cellStyle name="Punto 2 2 5 2 2" xfId="51589" xr:uid="{00000000-0005-0000-0000-000094C90000}"/>
    <cellStyle name="Punto 2 2 5 2 2 2" xfId="51590" xr:uid="{00000000-0005-0000-0000-000095C90000}"/>
    <cellStyle name="Punto 2 2 5 2 2 3" xfId="51591" xr:uid="{00000000-0005-0000-0000-000096C90000}"/>
    <cellStyle name="Punto 2 2 5 2 3" xfId="51592" xr:uid="{00000000-0005-0000-0000-000097C90000}"/>
    <cellStyle name="Punto 2 2 5 3" xfId="51593" xr:uid="{00000000-0005-0000-0000-000098C90000}"/>
    <cellStyle name="Punto 2 2 5 3 2" xfId="51594" xr:uid="{00000000-0005-0000-0000-000099C90000}"/>
    <cellStyle name="Punto 2 2 5 3 2 2" xfId="51595" xr:uid="{00000000-0005-0000-0000-00009AC90000}"/>
    <cellStyle name="Punto 2 2 5 4" xfId="51596" xr:uid="{00000000-0005-0000-0000-00009BC90000}"/>
    <cellStyle name="Punto 2 2 5 4 2" xfId="51597" xr:uid="{00000000-0005-0000-0000-00009CC90000}"/>
    <cellStyle name="Punto 2 2 5 4 3" xfId="51598" xr:uid="{00000000-0005-0000-0000-00009DC90000}"/>
    <cellStyle name="Punto 2 2 5 4 3 2" xfId="51599" xr:uid="{00000000-0005-0000-0000-00009EC90000}"/>
    <cellStyle name="Punto 2 2 5 4 3 2 2" xfId="51600" xr:uid="{00000000-0005-0000-0000-00009FC90000}"/>
    <cellStyle name="Punto 2 2 5 4 3 2 3" xfId="51601" xr:uid="{00000000-0005-0000-0000-0000A0C90000}"/>
    <cellStyle name="Punto 2 2 5 4 4" xfId="51602" xr:uid="{00000000-0005-0000-0000-0000A1C90000}"/>
    <cellStyle name="Punto 2 2 5 4 4 2" xfId="51603" xr:uid="{00000000-0005-0000-0000-0000A2C90000}"/>
    <cellStyle name="Punto 2 2 5 5" xfId="51604" xr:uid="{00000000-0005-0000-0000-0000A3C90000}"/>
    <cellStyle name="Punto 2 2 5 5 2" xfId="51605" xr:uid="{00000000-0005-0000-0000-0000A4C90000}"/>
    <cellStyle name="Punto 2 2 5 6" xfId="51606" xr:uid="{00000000-0005-0000-0000-0000A5C90000}"/>
    <cellStyle name="Punto 2 2 5 7" xfId="51607" xr:uid="{00000000-0005-0000-0000-0000A6C90000}"/>
    <cellStyle name="Punto 2 2 5 7 2" xfId="51608" xr:uid="{00000000-0005-0000-0000-0000A7C90000}"/>
    <cellStyle name="Punto 2 2 5 7 3" xfId="51609" xr:uid="{00000000-0005-0000-0000-0000A8C90000}"/>
    <cellStyle name="Punto 2 2 5 8" xfId="51610" xr:uid="{00000000-0005-0000-0000-0000A9C90000}"/>
    <cellStyle name="Punto 2 2 50" xfId="51611" xr:uid="{00000000-0005-0000-0000-0000AAC90000}"/>
    <cellStyle name="Punto 2 2 50 2" xfId="51612" xr:uid="{00000000-0005-0000-0000-0000ABC90000}"/>
    <cellStyle name="Punto 2 2 50 2 2" xfId="51613" xr:uid="{00000000-0005-0000-0000-0000ACC90000}"/>
    <cellStyle name="Punto 2 2 50 2 2 2" xfId="51614" xr:uid="{00000000-0005-0000-0000-0000ADC90000}"/>
    <cellStyle name="Punto 2 2 50 2 3" xfId="51615" xr:uid="{00000000-0005-0000-0000-0000AEC90000}"/>
    <cellStyle name="Punto 2 2 50 2 4" xfId="51616" xr:uid="{00000000-0005-0000-0000-0000AFC90000}"/>
    <cellStyle name="Punto 2 2 50 2 5" xfId="51617" xr:uid="{00000000-0005-0000-0000-0000B0C90000}"/>
    <cellStyle name="Punto 2 2 50 2 6" xfId="51618" xr:uid="{00000000-0005-0000-0000-0000B1C90000}"/>
    <cellStyle name="Punto 2 2 50 3" xfId="51619" xr:uid="{00000000-0005-0000-0000-0000B2C90000}"/>
    <cellStyle name="Punto 2 2 50 3 2" xfId="51620" xr:uid="{00000000-0005-0000-0000-0000B3C90000}"/>
    <cellStyle name="Punto 2 2 50 4" xfId="51621" xr:uid="{00000000-0005-0000-0000-0000B4C90000}"/>
    <cellStyle name="Punto 2 2 50 4 2" xfId="51622" xr:uid="{00000000-0005-0000-0000-0000B5C90000}"/>
    <cellStyle name="Punto 2 2 50 5" xfId="51623" xr:uid="{00000000-0005-0000-0000-0000B6C90000}"/>
    <cellStyle name="Punto 2 2 51" xfId="51624" xr:uid="{00000000-0005-0000-0000-0000B7C90000}"/>
    <cellStyle name="Punto 2 2 51 2" xfId="51625" xr:uid="{00000000-0005-0000-0000-0000B8C90000}"/>
    <cellStyle name="Punto 2 2 51 2 2" xfId="51626" xr:uid="{00000000-0005-0000-0000-0000B9C90000}"/>
    <cellStyle name="Punto 2 2 51 2 2 2" xfId="51627" xr:uid="{00000000-0005-0000-0000-0000BAC90000}"/>
    <cellStyle name="Punto 2 2 51 2 3" xfId="51628" xr:uid="{00000000-0005-0000-0000-0000BBC90000}"/>
    <cellStyle name="Punto 2 2 51 2 4" xfId="51629" xr:uid="{00000000-0005-0000-0000-0000BCC90000}"/>
    <cellStyle name="Punto 2 2 51 2 5" xfId="51630" xr:uid="{00000000-0005-0000-0000-0000BDC90000}"/>
    <cellStyle name="Punto 2 2 51 2 6" xfId="51631" xr:uid="{00000000-0005-0000-0000-0000BEC90000}"/>
    <cellStyle name="Punto 2 2 51 3" xfId="51632" xr:uid="{00000000-0005-0000-0000-0000BFC90000}"/>
    <cellStyle name="Punto 2 2 51 3 2" xfId="51633" xr:uid="{00000000-0005-0000-0000-0000C0C90000}"/>
    <cellStyle name="Punto 2 2 51 4" xfId="51634" xr:uid="{00000000-0005-0000-0000-0000C1C90000}"/>
    <cellStyle name="Punto 2 2 51 4 2" xfId="51635" xr:uid="{00000000-0005-0000-0000-0000C2C90000}"/>
    <cellStyle name="Punto 2 2 51 5" xfId="51636" xr:uid="{00000000-0005-0000-0000-0000C3C90000}"/>
    <cellStyle name="Punto 2 2 52" xfId="51637" xr:uid="{00000000-0005-0000-0000-0000C4C90000}"/>
    <cellStyle name="Punto 2 2 52 2" xfId="51638" xr:uid="{00000000-0005-0000-0000-0000C5C90000}"/>
    <cellStyle name="Punto 2 2 52 2 2" xfId="51639" xr:uid="{00000000-0005-0000-0000-0000C6C90000}"/>
    <cellStyle name="Punto 2 2 52 2 2 2" xfId="51640" xr:uid="{00000000-0005-0000-0000-0000C7C90000}"/>
    <cellStyle name="Punto 2 2 52 2 3" xfId="51641" xr:uid="{00000000-0005-0000-0000-0000C8C90000}"/>
    <cellStyle name="Punto 2 2 52 2 4" xfId="51642" xr:uid="{00000000-0005-0000-0000-0000C9C90000}"/>
    <cellStyle name="Punto 2 2 52 2 5" xfId="51643" xr:uid="{00000000-0005-0000-0000-0000CAC90000}"/>
    <cellStyle name="Punto 2 2 52 2 6" xfId="51644" xr:uid="{00000000-0005-0000-0000-0000CBC90000}"/>
    <cellStyle name="Punto 2 2 52 3" xfId="51645" xr:uid="{00000000-0005-0000-0000-0000CCC90000}"/>
    <cellStyle name="Punto 2 2 52 3 2" xfId="51646" xr:uid="{00000000-0005-0000-0000-0000CDC90000}"/>
    <cellStyle name="Punto 2 2 52 4" xfId="51647" xr:uid="{00000000-0005-0000-0000-0000CEC90000}"/>
    <cellStyle name="Punto 2 2 52 4 2" xfId="51648" xr:uid="{00000000-0005-0000-0000-0000CFC90000}"/>
    <cellStyle name="Punto 2 2 52 5" xfId="51649" xr:uid="{00000000-0005-0000-0000-0000D0C90000}"/>
    <cellStyle name="Punto 2 2 53" xfId="51650" xr:uid="{00000000-0005-0000-0000-0000D1C90000}"/>
    <cellStyle name="Punto 2 2 53 2" xfId="51651" xr:uid="{00000000-0005-0000-0000-0000D2C90000}"/>
    <cellStyle name="Punto 2 2 53 2 2" xfId="51652" xr:uid="{00000000-0005-0000-0000-0000D3C90000}"/>
    <cellStyle name="Punto 2 2 53 2 2 2" xfId="51653" xr:uid="{00000000-0005-0000-0000-0000D4C90000}"/>
    <cellStyle name="Punto 2 2 53 2 3" xfId="51654" xr:uid="{00000000-0005-0000-0000-0000D5C90000}"/>
    <cellStyle name="Punto 2 2 53 2 4" xfId="51655" xr:uid="{00000000-0005-0000-0000-0000D6C90000}"/>
    <cellStyle name="Punto 2 2 53 2 5" xfId="51656" xr:uid="{00000000-0005-0000-0000-0000D7C90000}"/>
    <cellStyle name="Punto 2 2 53 2 6" xfId="51657" xr:uid="{00000000-0005-0000-0000-0000D8C90000}"/>
    <cellStyle name="Punto 2 2 53 3" xfId="51658" xr:uid="{00000000-0005-0000-0000-0000D9C90000}"/>
    <cellStyle name="Punto 2 2 53 3 2" xfId="51659" xr:uid="{00000000-0005-0000-0000-0000DAC90000}"/>
    <cellStyle name="Punto 2 2 53 4" xfId="51660" xr:uid="{00000000-0005-0000-0000-0000DBC90000}"/>
    <cellStyle name="Punto 2 2 53 4 2" xfId="51661" xr:uid="{00000000-0005-0000-0000-0000DCC90000}"/>
    <cellStyle name="Punto 2 2 53 5" xfId="51662" xr:uid="{00000000-0005-0000-0000-0000DDC90000}"/>
    <cellStyle name="Punto 2 2 54" xfId="51663" xr:uid="{00000000-0005-0000-0000-0000DEC90000}"/>
    <cellStyle name="Punto 2 2 54 2" xfId="51664" xr:uid="{00000000-0005-0000-0000-0000DFC90000}"/>
    <cellStyle name="Punto 2 2 54 2 2" xfId="51665" xr:uid="{00000000-0005-0000-0000-0000E0C90000}"/>
    <cellStyle name="Punto 2 2 54 2 2 2" xfId="51666" xr:uid="{00000000-0005-0000-0000-0000E1C90000}"/>
    <cellStyle name="Punto 2 2 54 2 3" xfId="51667" xr:uid="{00000000-0005-0000-0000-0000E2C90000}"/>
    <cellStyle name="Punto 2 2 54 2 4" xfId="51668" xr:uid="{00000000-0005-0000-0000-0000E3C90000}"/>
    <cellStyle name="Punto 2 2 54 2 5" xfId="51669" xr:uid="{00000000-0005-0000-0000-0000E4C90000}"/>
    <cellStyle name="Punto 2 2 54 2 6" xfId="51670" xr:uid="{00000000-0005-0000-0000-0000E5C90000}"/>
    <cellStyle name="Punto 2 2 54 3" xfId="51671" xr:uid="{00000000-0005-0000-0000-0000E6C90000}"/>
    <cellStyle name="Punto 2 2 54 3 2" xfId="51672" xr:uid="{00000000-0005-0000-0000-0000E7C90000}"/>
    <cellStyle name="Punto 2 2 54 4" xfId="51673" xr:uid="{00000000-0005-0000-0000-0000E8C90000}"/>
    <cellStyle name="Punto 2 2 54 4 2" xfId="51674" xr:uid="{00000000-0005-0000-0000-0000E9C90000}"/>
    <cellStyle name="Punto 2 2 54 5" xfId="51675" xr:uid="{00000000-0005-0000-0000-0000EAC90000}"/>
    <cellStyle name="Punto 2 2 55" xfId="51676" xr:uid="{00000000-0005-0000-0000-0000EBC90000}"/>
    <cellStyle name="Punto 2 2 55 2" xfId="51677" xr:uid="{00000000-0005-0000-0000-0000ECC90000}"/>
    <cellStyle name="Punto 2 2 55 2 2" xfId="51678" xr:uid="{00000000-0005-0000-0000-0000EDC90000}"/>
    <cellStyle name="Punto 2 2 55 2 2 2" xfId="51679" xr:uid="{00000000-0005-0000-0000-0000EEC90000}"/>
    <cellStyle name="Punto 2 2 55 2 3" xfId="51680" xr:uid="{00000000-0005-0000-0000-0000EFC90000}"/>
    <cellStyle name="Punto 2 2 55 2 4" xfId="51681" xr:uid="{00000000-0005-0000-0000-0000F0C90000}"/>
    <cellStyle name="Punto 2 2 55 2 5" xfId="51682" xr:uid="{00000000-0005-0000-0000-0000F1C90000}"/>
    <cellStyle name="Punto 2 2 55 2 6" xfId="51683" xr:uid="{00000000-0005-0000-0000-0000F2C90000}"/>
    <cellStyle name="Punto 2 2 55 3" xfId="51684" xr:uid="{00000000-0005-0000-0000-0000F3C90000}"/>
    <cellStyle name="Punto 2 2 55 3 2" xfId="51685" xr:uid="{00000000-0005-0000-0000-0000F4C90000}"/>
    <cellStyle name="Punto 2 2 55 4" xfId="51686" xr:uid="{00000000-0005-0000-0000-0000F5C90000}"/>
    <cellStyle name="Punto 2 2 55 4 2" xfId="51687" xr:uid="{00000000-0005-0000-0000-0000F6C90000}"/>
    <cellStyle name="Punto 2 2 55 5" xfId="51688" xr:uid="{00000000-0005-0000-0000-0000F7C90000}"/>
    <cellStyle name="Punto 2 2 56" xfId="51689" xr:uid="{00000000-0005-0000-0000-0000F8C90000}"/>
    <cellStyle name="Punto 2 2 56 2" xfId="51690" xr:uid="{00000000-0005-0000-0000-0000F9C90000}"/>
    <cellStyle name="Punto 2 2 56 2 2" xfId="51691" xr:uid="{00000000-0005-0000-0000-0000FAC90000}"/>
    <cellStyle name="Punto 2 2 56 2 2 2" xfId="51692" xr:uid="{00000000-0005-0000-0000-0000FBC90000}"/>
    <cellStyle name="Punto 2 2 56 2 3" xfId="51693" xr:uid="{00000000-0005-0000-0000-0000FCC90000}"/>
    <cellStyle name="Punto 2 2 56 2 4" xfId="51694" xr:uid="{00000000-0005-0000-0000-0000FDC90000}"/>
    <cellStyle name="Punto 2 2 56 2 5" xfId="51695" xr:uid="{00000000-0005-0000-0000-0000FEC90000}"/>
    <cellStyle name="Punto 2 2 56 2 6" xfId="51696" xr:uid="{00000000-0005-0000-0000-0000FFC90000}"/>
    <cellStyle name="Punto 2 2 56 3" xfId="51697" xr:uid="{00000000-0005-0000-0000-000000CA0000}"/>
    <cellStyle name="Punto 2 2 56 3 2" xfId="51698" xr:uid="{00000000-0005-0000-0000-000001CA0000}"/>
    <cellStyle name="Punto 2 2 56 4" xfId="51699" xr:uid="{00000000-0005-0000-0000-000002CA0000}"/>
    <cellStyle name="Punto 2 2 56 4 2" xfId="51700" xr:uid="{00000000-0005-0000-0000-000003CA0000}"/>
    <cellStyle name="Punto 2 2 56 5" xfId="51701" xr:uid="{00000000-0005-0000-0000-000004CA0000}"/>
    <cellStyle name="Punto 2 2 57" xfId="51702" xr:uid="{00000000-0005-0000-0000-000005CA0000}"/>
    <cellStyle name="Punto 2 2 57 2" xfId="51703" xr:uid="{00000000-0005-0000-0000-000006CA0000}"/>
    <cellStyle name="Punto 2 2 57 2 2" xfId="51704" xr:uid="{00000000-0005-0000-0000-000007CA0000}"/>
    <cellStyle name="Punto 2 2 57 2 2 2" xfId="51705" xr:uid="{00000000-0005-0000-0000-000008CA0000}"/>
    <cellStyle name="Punto 2 2 57 2 3" xfId="51706" xr:uid="{00000000-0005-0000-0000-000009CA0000}"/>
    <cellStyle name="Punto 2 2 57 2 4" xfId="51707" xr:uid="{00000000-0005-0000-0000-00000ACA0000}"/>
    <cellStyle name="Punto 2 2 57 2 5" xfId="51708" xr:uid="{00000000-0005-0000-0000-00000BCA0000}"/>
    <cellStyle name="Punto 2 2 57 2 6" xfId="51709" xr:uid="{00000000-0005-0000-0000-00000CCA0000}"/>
    <cellStyle name="Punto 2 2 57 3" xfId="51710" xr:uid="{00000000-0005-0000-0000-00000DCA0000}"/>
    <cellStyle name="Punto 2 2 57 3 2" xfId="51711" xr:uid="{00000000-0005-0000-0000-00000ECA0000}"/>
    <cellStyle name="Punto 2 2 57 4" xfId="51712" xr:uid="{00000000-0005-0000-0000-00000FCA0000}"/>
    <cellStyle name="Punto 2 2 57 4 2" xfId="51713" xr:uid="{00000000-0005-0000-0000-000010CA0000}"/>
    <cellStyle name="Punto 2 2 57 5" xfId="51714" xr:uid="{00000000-0005-0000-0000-000011CA0000}"/>
    <cellStyle name="Punto 2 2 58" xfId="51715" xr:uid="{00000000-0005-0000-0000-000012CA0000}"/>
    <cellStyle name="Punto 2 2 58 2" xfId="51716" xr:uid="{00000000-0005-0000-0000-000013CA0000}"/>
    <cellStyle name="Punto 2 2 58 2 2" xfId="51717" xr:uid="{00000000-0005-0000-0000-000014CA0000}"/>
    <cellStyle name="Punto 2 2 58 2 2 2" xfId="51718" xr:uid="{00000000-0005-0000-0000-000015CA0000}"/>
    <cellStyle name="Punto 2 2 58 2 3" xfId="51719" xr:uid="{00000000-0005-0000-0000-000016CA0000}"/>
    <cellStyle name="Punto 2 2 58 2 4" xfId="51720" xr:uid="{00000000-0005-0000-0000-000017CA0000}"/>
    <cellStyle name="Punto 2 2 58 2 5" xfId="51721" xr:uid="{00000000-0005-0000-0000-000018CA0000}"/>
    <cellStyle name="Punto 2 2 58 2 6" xfId="51722" xr:uid="{00000000-0005-0000-0000-000019CA0000}"/>
    <cellStyle name="Punto 2 2 58 3" xfId="51723" xr:uid="{00000000-0005-0000-0000-00001ACA0000}"/>
    <cellStyle name="Punto 2 2 58 3 2" xfId="51724" xr:uid="{00000000-0005-0000-0000-00001BCA0000}"/>
    <cellStyle name="Punto 2 2 58 4" xfId="51725" xr:uid="{00000000-0005-0000-0000-00001CCA0000}"/>
    <cellStyle name="Punto 2 2 58 4 2" xfId="51726" xr:uid="{00000000-0005-0000-0000-00001DCA0000}"/>
    <cellStyle name="Punto 2 2 58 5" xfId="51727" xr:uid="{00000000-0005-0000-0000-00001ECA0000}"/>
    <cellStyle name="Punto 2 2 59" xfId="51728" xr:uid="{00000000-0005-0000-0000-00001FCA0000}"/>
    <cellStyle name="Punto 2 2 59 2" xfId="51729" xr:uid="{00000000-0005-0000-0000-000020CA0000}"/>
    <cellStyle name="Punto 2 2 59 3" xfId="51730" xr:uid="{00000000-0005-0000-0000-000021CA0000}"/>
    <cellStyle name="Punto 2 2 6" xfId="51731" xr:uid="{00000000-0005-0000-0000-000022CA0000}"/>
    <cellStyle name="Punto 2 2 6 2" xfId="51732" xr:uid="{00000000-0005-0000-0000-000023CA0000}"/>
    <cellStyle name="Punto 2 2 6 2 2" xfId="51733" xr:uid="{00000000-0005-0000-0000-000024CA0000}"/>
    <cellStyle name="Punto 2 2 6 2 2 2" xfId="51734" xr:uid="{00000000-0005-0000-0000-000025CA0000}"/>
    <cellStyle name="Punto 2 2 6 2 3" xfId="51735" xr:uid="{00000000-0005-0000-0000-000026CA0000}"/>
    <cellStyle name="Punto 2 2 6 2 3 2" xfId="51736" xr:uid="{00000000-0005-0000-0000-000027CA0000}"/>
    <cellStyle name="Punto 2 2 6 2 4" xfId="51737" xr:uid="{00000000-0005-0000-0000-000028CA0000}"/>
    <cellStyle name="Punto 2 2 6 2 4 2" xfId="51738" xr:uid="{00000000-0005-0000-0000-000029CA0000}"/>
    <cellStyle name="Punto 2 2 6 2 4 3" xfId="51739" xr:uid="{00000000-0005-0000-0000-00002ACA0000}"/>
    <cellStyle name="Punto 2 2 6 3" xfId="51740" xr:uid="{00000000-0005-0000-0000-00002BCA0000}"/>
    <cellStyle name="Punto 2 2 6 3 2" xfId="51741" xr:uid="{00000000-0005-0000-0000-00002CCA0000}"/>
    <cellStyle name="Punto 2 2 6 3 2 2" xfId="51742" xr:uid="{00000000-0005-0000-0000-00002DCA0000}"/>
    <cellStyle name="Punto 2 2 6 3 3" xfId="51743" xr:uid="{00000000-0005-0000-0000-00002ECA0000}"/>
    <cellStyle name="Punto 2 2 6 3 4" xfId="51744" xr:uid="{00000000-0005-0000-0000-00002FCA0000}"/>
    <cellStyle name="Punto 2 2 6 4" xfId="51745" xr:uid="{00000000-0005-0000-0000-000030CA0000}"/>
    <cellStyle name="Punto 2 2 6 4 2" xfId="51746" xr:uid="{00000000-0005-0000-0000-000031CA0000}"/>
    <cellStyle name="Punto 2 2 6 4 3" xfId="51747" xr:uid="{00000000-0005-0000-0000-000032CA0000}"/>
    <cellStyle name="Punto 2 2 6 5" xfId="51748" xr:uid="{00000000-0005-0000-0000-000033CA0000}"/>
    <cellStyle name="Punto 2 2 6 5 2" xfId="51749" xr:uid="{00000000-0005-0000-0000-000034CA0000}"/>
    <cellStyle name="Punto 2 2 6 5 3" xfId="51750" xr:uid="{00000000-0005-0000-0000-000035CA0000}"/>
    <cellStyle name="Punto 2 2 6 6" xfId="51751" xr:uid="{00000000-0005-0000-0000-000036CA0000}"/>
    <cellStyle name="Punto 2 2 6 7" xfId="51752" xr:uid="{00000000-0005-0000-0000-000037CA0000}"/>
    <cellStyle name="Punto 2 2 60" xfId="51753" xr:uid="{00000000-0005-0000-0000-000038CA0000}"/>
    <cellStyle name="Punto 2 2 61" xfId="51754" xr:uid="{00000000-0005-0000-0000-000039CA0000}"/>
    <cellStyle name="Punto 2 2 61 2" xfId="51755" xr:uid="{00000000-0005-0000-0000-00003ACA0000}"/>
    <cellStyle name="Punto 2 2 61 3" xfId="51756" xr:uid="{00000000-0005-0000-0000-00003BCA0000}"/>
    <cellStyle name="Punto 2 2 62" xfId="51757" xr:uid="{00000000-0005-0000-0000-00003CCA0000}"/>
    <cellStyle name="Punto 2 2 7" xfId="51758" xr:uid="{00000000-0005-0000-0000-00003DCA0000}"/>
    <cellStyle name="Punto 2 2 7 2" xfId="51759" xr:uid="{00000000-0005-0000-0000-00003ECA0000}"/>
    <cellStyle name="Punto 2 2 7 2 2" xfId="51760" xr:uid="{00000000-0005-0000-0000-00003FCA0000}"/>
    <cellStyle name="Punto 2 2 7 2 2 2" xfId="51761" xr:uid="{00000000-0005-0000-0000-000040CA0000}"/>
    <cellStyle name="Punto 2 2 7 2 3" xfId="51762" xr:uid="{00000000-0005-0000-0000-000041CA0000}"/>
    <cellStyle name="Punto 2 2 7 2 3 2" xfId="51763" xr:uid="{00000000-0005-0000-0000-000042CA0000}"/>
    <cellStyle name="Punto 2 2 7 2 3 3" xfId="51764" xr:uid="{00000000-0005-0000-0000-000043CA0000}"/>
    <cellStyle name="Punto 2 2 7 2 4" xfId="51765" xr:uid="{00000000-0005-0000-0000-000044CA0000}"/>
    <cellStyle name="Punto 2 2 7 3" xfId="51766" xr:uid="{00000000-0005-0000-0000-000045CA0000}"/>
    <cellStyle name="Punto 2 2 7 3 2" xfId="51767" xr:uid="{00000000-0005-0000-0000-000046CA0000}"/>
    <cellStyle name="Punto 2 2 7 4" xfId="51768" xr:uid="{00000000-0005-0000-0000-000047CA0000}"/>
    <cellStyle name="Punto 2 2 7 4 2" xfId="51769" xr:uid="{00000000-0005-0000-0000-000048CA0000}"/>
    <cellStyle name="Punto 2 2 7 4 3" xfId="51770" xr:uid="{00000000-0005-0000-0000-000049CA0000}"/>
    <cellStyle name="Punto 2 2 7 5" xfId="51771" xr:uid="{00000000-0005-0000-0000-00004ACA0000}"/>
    <cellStyle name="Punto 2 2 7 6" xfId="51772" xr:uid="{00000000-0005-0000-0000-00004BCA0000}"/>
    <cellStyle name="Punto 2 2 8" xfId="51773" xr:uid="{00000000-0005-0000-0000-00004CCA0000}"/>
    <cellStyle name="Punto 2 2 8 2" xfId="51774" xr:uid="{00000000-0005-0000-0000-00004DCA0000}"/>
    <cellStyle name="Punto 2 2 8 2 2" xfId="51775" xr:uid="{00000000-0005-0000-0000-00004ECA0000}"/>
    <cellStyle name="Punto 2 2 8 2 2 2" xfId="51776" xr:uid="{00000000-0005-0000-0000-00004FCA0000}"/>
    <cellStyle name="Punto 2 2 8 2 3" xfId="51777" xr:uid="{00000000-0005-0000-0000-000050CA0000}"/>
    <cellStyle name="Punto 2 2 8 2 4" xfId="51778" xr:uid="{00000000-0005-0000-0000-000051CA0000}"/>
    <cellStyle name="Punto 2 2 8 2 5" xfId="51779" xr:uid="{00000000-0005-0000-0000-000052CA0000}"/>
    <cellStyle name="Punto 2 2 8 2 6" xfId="51780" xr:uid="{00000000-0005-0000-0000-000053CA0000}"/>
    <cellStyle name="Punto 2 2 8 3" xfId="51781" xr:uid="{00000000-0005-0000-0000-000054CA0000}"/>
    <cellStyle name="Punto 2 2 8 3 2" xfId="51782" xr:uid="{00000000-0005-0000-0000-000055CA0000}"/>
    <cellStyle name="Punto 2 2 8 4" xfId="51783" xr:uid="{00000000-0005-0000-0000-000056CA0000}"/>
    <cellStyle name="Punto 2 2 8 4 2" xfId="51784" xr:uid="{00000000-0005-0000-0000-000057CA0000}"/>
    <cellStyle name="Punto 2 2 8 5" xfId="51785" xr:uid="{00000000-0005-0000-0000-000058CA0000}"/>
    <cellStyle name="Punto 2 2 9" xfId="51786" xr:uid="{00000000-0005-0000-0000-000059CA0000}"/>
    <cellStyle name="Punto 2 2 9 2" xfId="51787" xr:uid="{00000000-0005-0000-0000-00005ACA0000}"/>
    <cellStyle name="Punto 2 2 9 2 2" xfId="51788" xr:uid="{00000000-0005-0000-0000-00005BCA0000}"/>
    <cellStyle name="Punto 2 2 9 2 2 2" xfId="51789" xr:uid="{00000000-0005-0000-0000-00005CCA0000}"/>
    <cellStyle name="Punto 2 2 9 2 3" xfId="51790" xr:uid="{00000000-0005-0000-0000-00005DCA0000}"/>
    <cellStyle name="Punto 2 2 9 2 4" xfId="51791" xr:uid="{00000000-0005-0000-0000-00005ECA0000}"/>
    <cellStyle name="Punto 2 2 9 2 5" xfId="51792" xr:uid="{00000000-0005-0000-0000-00005FCA0000}"/>
    <cellStyle name="Punto 2 2 9 2 6" xfId="51793" xr:uid="{00000000-0005-0000-0000-000060CA0000}"/>
    <cellStyle name="Punto 2 2 9 3" xfId="51794" xr:uid="{00000000-0005-0000-0000-000061CA0000}"/>
    <cellStyle name="Punto 2 2 9 3 2" xfId="51795" xr:uid="{00000000-0005-0000-0000-000062CA0000}"/>
    <cellStyle name="Punto 2 2 9 3 3" xfId="51796" xr:uid="{00000000-0005-0000-0000-000063CA0000}"/>
    <cellStyle name="Punto 2 2 9 4" xfId="51797" xr:uid="{00000000-0005-0000-0000-000064CA0000}"/>
    <cellStyle name="Punto 2 2 9 4 2" xfId="51798" xr:uid="{00000000-0005-0000-0000-000065CA0000}"/>
    <cellStyle name="Punto 2 2 9 4 3" xfId="51799" xr:uid="{00000000-0005-0000-0000-000066CA0000}"/>
    <cellStyle name="Punto 2 2 9 5" xfId="51800" xr:uid="{00000000-0005-0000-0000-000067CA0000}"/>
    <cellStyle name="Punto 2 2_CUENTAS BANCARIAS" xfId="51801" xr:uid="{00000000-0005-0000-0000-000068CA0000}"/>
    <cellStyle name="Punto 2 20" xfId="51802" xr:uid="{00000000-0005-0000-0000-000069CA0000}"/>
    <cellStyle name="Punto 2 20 2" xfId="51803" xr:uid="{00000000-0005-0000-0000-00006ACA0000}"/>
    <cellStyle name="Punto 2 20 2 2" xfId="51804" xr:uid="{00000000-0005-0000-0000-00006BCA0000}"/>
    <cellStyle name="Punto 2 20 2 2 2" xfId="51805" xr:uid="{00000000-0005-0000-0000-00006CCA0000}"/>
    <cellStyle name="Punto 2 20 2 3" xfId="51806" xr:uid="{00000000-0005-0000-0000-00006DCA0000}"/>
    <cellStyle name="Punto 2 20 2 4" xfId="51807" xr:uid="{00000000-0005-0000-0000-00006ECA0000}"/>
    <cellStyle name="Punto 2 20 2 5" xfId="51808" xr:uid="{00000000-0005-0000-0000-00006FCA0000}"/>
    <cellStyle name="Punto 2 20 2 6" xfId="51809" xr:uid="{00000000-0005-0000-0000-000070CA0000}"/>
    <cellStyle name="Punto 2 20 3" xfId="51810" xr:uid="{00000000-0005-0000-0000-000071CA0000}"/>
    <cellStyle name="Punto 2 20 3 2" xfId="51811" xr:uid="{00000000-0005-0000-0000-000072CA0000}"/>
    <cellStyle name="Punto 2 20 4" xfId="51812" xr:uid="{00000000-0005-0000-0000-000073CA0000}"/>
    <cellStyle name="Punto 2 20 4 2" xfId="51813" xr:uid="{00000000-0005-0000-0000-000074CA0000}"/>
    <cellStyle name="Punto 2 20 5" xfId="51814" xr:uid="{00000000-0005-0000-0000-000075CA0000}"/>
    <cellStyle name="Punto 2 21" xfId="51815" xr:uid="{00000000-0005-0000-0000-000076CA0000}"/>
    <cellStyle name="Punto 2 21 2" xfId="51816" xr:uid="{00000000-0005-0000-0000-000077CA0000}"/>
    <cellStyle name="Punto 2 21 2 2" xfId="51817" xr:uid="{00000000-0005-0000-0000-000078CA0000}"/>
    <cellStyle name="Punto 2 21 2 2 2" xfId="51818" xr:uid="{00000000-0005-0000-0000-000079CA0000}"/>
    <cellStyle name="Punto 2 21 2 3" xfId="51819" xr:uid="{00000000-0005-0000-0000-00007ACA0000}"/>
    <cellStyle name="Punto 2 21 2 4" xfId="51820" xr:uid="{00000000-0005-0000-0000-00007BCA0000}"/>
    <cellStyle name="Punto 2 21 2 5" xfId="51821" xr:uid="{00000000-0005-0000-0000-00007CCA0000}"/>
    <cellStyle name="Punto 2 21 2 6" xfId="51822" xr:uid="{00000000-0005-0000-0000-00007DCA0000}"/>
    <cellStyle name="Punto 2 21 3" xfId="51823" xr:uid="{00000000-0005-0000-0000-00007ECA0000}"/>
    <cellStyle name="Punto 2 21 3 2" xfId="51824" xr:uid="{00000000-0005-0000-0000-00007FCA0000}"/>
    <cellStyle name="Punto 2 21 4" xfId="51825" xr:uid="{00000000-0005-0000-0000-000080CA0000}"/>
    <cellStyle name="Punto 2 21 4 2" xfId="51826" xr:uid="{00000000-0005-0000-0000-000081CA0000}"/>
    <cellStyle name="Punto 2 21 5" xfId="51827" xr:uid="{00000000-0005-0000-0000-000082CA0000}"/>
    <cellStyle name="Punto 2 22" xfId="51828" xr:uid="{00000000-0005-0000-0000-000083CA0000}"/>
    <cellStyle name="Punto 2 22 2" xfId="51829" xr:uid="{00000000-0005-0000-0000-000084CA0000}"/>
    <cellStyle name="Punto 2 22 2 2" xfId="51830" xr:uid="{00000000-0005-0000-0000-000085CA0000}"/>
    <cellStyle name="Punto 2 22 2 2 2" xfId="51831" xr:uid="{00000000-0005-0000-0000-000086CA0000}"/>
    <cellStyle name="Punto 2 22 2 3" xfId="51832" xr:uid="{00000000-0005-0000-0000-000087CA0000}"/>
    <cellStyle name="Punto 2 22 2 4" xfId="51833" xr:uid="{00000000-0005-0000-0000-000088CA0000}"/>
    <cellStyle name="Punto 2 22 2 5" xfId="51834" xr:uid="{00000000-0005-0000-0000-000089CA0000}"/>
    <cellStyle name="Punto 2 22 2 6" xfId="51835" xr:uid="{00000000-0005-0000-0000-00008ACA0000}"/>
    <cellStyle name="Punto 2 22 3" xfId="51836" xr:uid="{00000000-0005-0000-0000-00008BCA0000}"/>
    <cellStyle name="Punto 2 22 3 2" xfId="51837" xr:uid="{00000000-0005-0000-0000-00008CCA0000}"/>
    <cellStyle name="Punto 2 22 4" xfId="51838" xr:uid="{00000000-0005-0000-0000-00008DCA0000}"/>
    <cellStyle name="Punto 2 22 4 2" xfId="51839" xr:uid="{00000000-0005-0000-0000-00008ECA0000}"/>
    <cellStyle name="Punto 2 22 5" xfId="51840" xr:uid="{00000000-0005-0000-0000-00008FCA0000}"/>
    <cellStyle name="Punto 2 23" xfId="51841" xr:uid="{00000000-0005-0000-0000-000090CA0000}"/>
    <cellStyle name="Punto 2 23 2" xfId="51842" xr:uid="{00000000-0005-0000-0000-000091CA0000}"/>
    <cellStyle name="Punto 2 23 2 2" xfId="51843" xr:uid="{00000000-0005-0000-0000-000092CA0000}"/>
    <cellStyle name="Punto 2 23 2 2 2" xfId="51844" xr:uid="{00000000-0005-0000-0000-000093CA0000}"/>
    <cellStyle name="Punto 2 23 2 3" xfId="51845" xr:uid="{00000000-0005-0000-0000-000094CA0000}"/>
    <cellStyle name="Punto 2 23 2 4" xfId="51846" xr:uid="{00000000-0005-0000-0000-000095CA0000}"/>
    <cellStyle name="Punto 2 23 2 5" xfId="51847" xr:uid="{00000000-0005-0000-0000-000096CA0000}"/>
    <cellStyle name="Punto 2 23 2 6" xfId="51848" xr:uid="{00000000-0005-0000-0000-000097CA0000}"/>
    <cellStyle name="Punto 2 23 3" xfId="51849" xr:uid="{00000000-0005-0000-0000-000098CA0000}"/>
    <cellStyle name="Punto 2 23 3 2" xfId="51850" xr:uid="{00000000-0005-0000-0000-000099CA0000}"/>
    <cellStyle name="Punto 2 23 4" xfId="51851" xr:uid="{00000000-0005-0000-0000-00009ACA0000}"/>
    <cellStyle name="Punto 2 23 4 2" xfId="51852" xr:uid="{00000000-0005-0000-0000-00009BCA0000}"/>
    <cellStyle name="Punto 2 23 5" xfId="51853" xr:uid="{00000000-0005-0000-0000-00009CCA0000}"/>
    <cellStyle name="Punto 2 24" xfId="51854" xr:uid="{00000000-0005-0000-0000-00009DCA0000}"/>
    <cellStyle name="Punto 2 24 2" xfId="51855" xr:uid="{00000000-0005-0000-0000-00009ECA0000}"/>
    <cellStyle name="Punto 2 24 2 2" xfId="51856" xr:uid="{00000000-0005-0000-0000-00009FCA0000}"/>
    <cellStyle name="Punto 2 24 2 2 2" xfId="51857" xr:uid="{00000000-0005-0000-0000-0000A0CA0000}"/>
    <cellStyle name="Punto 2 24 2 3" xfId="51858" xr:uid="{00000000-0005-0000-0000-0000A1CA0000}"/>
    <cellStyle name="Punto 2 24 2 4" xfId="51859" xr:uid="{00000000-0005-0000-0000-0000A2CA0000}"/>
    <cellStyle name="Punto 2 24 2 5" xfId="51860" xr:uid="{00000000-0005-0000-0000-0000A3CA0000}"/>
    <cellStyle name="Punto 2 24 2 6" xfId="51861" xr:uid="{00000000-0005-0000-0000-0000A4CA0000}"/>
    <cellStyle name="Punto 2 24 3" xfId="51862" xr:uid="{00000000-0005-0000-0000-0000A5CA0000}"/>
    <cellStyle name="Punto 2 24 3 2" xfId="51863" xr:uid="{00000000-0005-0000-0000-0000A6CA0000}"/>
    <cellStyle name="Punto 2 24 4" xfId="51864" xr:uid="{00000000-0005-0000-0000-0000A7CA0000}"/>
    <cellStyle name="Punto 2 24 4 2" xfId="51865" xr:uid="{00000000-0005-0000-0000-0000A8CA0000}"/>
    <cellStyle name="Punto 2 24 5" xfId="51866" xr:uid="{00000000-0005-0000-0000-0000A9CA0000}"/>
    <cellStyle name="Punto 2 25" xfId="51867" xr:uid="{00000000-0005-0000-0000-0000AACA0000}"/>
    <cellStyle name="Punto 2 25 2" xfId="51868" xr:uid="{00000000-0005-0000-0000-0000ABCA0000}"/>
    <cellStyle name="Punto 2 25 2 2" xfId="51869" xr:uid="{00000000-0005-0000-0000-0000ACCA0000}"/>
    <cellStyle name="Punto 2 25 2 2 2" xfId="51870" xr:uid="{00000000-0005-0000-0000-0000ADCA0000}"/>
    <cellStyle name="Punto 2 25 2 3" xfId="51871" xr:uid="{00000000-0005-0000-0000-0000AECA0000}"/>
    <cellStyle name="Punto 2 25 2 4" xfId="51872" xr:uid="{00000000-0005-0000-0000-0000AFCA0000}"/>
    <cellStyle name="Punto 2 25 2 5" xfId="51873" xr:uid="{00000000-0005-0000-0000-0000B0CA0000}"/>
    <cellStyle name="Punto 2 25 2 6" xfId="51874" xr:uid="{00000000-0005-0000-0000-0000B1CA0000}"/>
    <cellStyle name="Punto 2 25 3" xfId="51875" xr:uid="{00000000-0005-0000-0000-0000B2CA0000}"/>
    <cellStyle name="Punto 2 25 3 2" xfId="51876" xr:uid="{00000000-0005-0000-0000-0000B3CA0000}"/>
    <cellStyle name="Punto 2 25 4" xfId="51877" xr:uid="{00000000-0005-0000-0000-0000B4CA0000}"/>
    <cellStyle name="Punto 2 25 4 2" xfId="51878" xr:uid="{00000000-0005-0000-0000-0000B5CA0000}"/>
    <cellStyle name="Punto 2 25 5" xfId="51879" xr:uid="{00000000-0005-0000-0000-0000B6CA0000}"/>
    <cellStyle name="Punto 2 26" xfId="51880" xr:uid="{00000000-0005-0000-0000-0000B7CA0000}"/>
    <cellStyle name="Punto 2 26 2" xfId="51881" xr:uid="{00000000-0005-0000-0000-0000B8CA0000}"/>
    <cellStyle name="Punto 2 26 2 2" xfId="51882" xr:uid="{00000000-0005-0000-0000-0000B9CA0000}"/>
    <cellStyle name="Punto 2 26 2 2 2" xfId="51883" xr:uid="{00000000-0005-0000-0000-0000BACA0000}"/>
    <cellStyle name="Punto 2 26 2 3" xfId="51884" xr:uid="{00000000-0005-0000-0000-0000BBCA0000}"/>
    <cellStyle name="Punto 2 26 2 4" xfId="51885" xr:uid="{00000000-0005-0000-0000-0000BCCA0000}"/>
    <cellStyle name="Punto 2 26 2 5" xfId="51886" xr:uid="{00000000-0005-0000-0000-0000BDCA0000}"/>
    <cellStyle name="Punto 2 26 2 6" xfId="51887" xr:uid="{00000000-0005-0000-0000-0000BECA0000}"/>
    <cellStyle name="Punto 2 26 3" xfId="51888" xr:uid="{00000000-0005-0000-0000-0000BFCA0000}"/>
    <cellStyle name="Punto 2 26 3 2" xfId="51889" xr:uid="{00000000-0005-0000-0000-0000C0CA0000}"/>
    <cellStyle name="Punto 2 26 4" xfId="51890" xr:uid="{00000000-0005-0000-0000-0000C1CA0000}"/>
    <cellStyle name="Punto 2 26 4 2" xfId="51891" xr:uid="{00000000-0005-0000-0000-0000C2CA0000}"/>
    <cellStyle name="Punto 2 26 5" xfId="51892" xr:uid="{00000000-0005-0000-0000-0000C3CA0000}"/>
    <cellStyle name="Punto 2 27" xfId="51893" xr:uid="{00000000-0005-0000-0000-0000C4CA0000}"/>
    <cellStyle name="Punto 2 27 2" xfId="51894" xr:uid="{00000000-0005-0000-0000-0000C5CA0000}"/>
    <cellStyle name="Punto 2 27 2 2" xfId="51895" xr:uid="{00000000-0005-0000-0000-0000C6CA0000}"/>
    <cellStyle name="Punto 2 27 2 2 2" xfId="51896" xr:uid="{00000000-0005-0000-0000-0000C7CA0000}"/>
    <cellStyle name="Punto 2 27 2 3" xfId="51897" xr:uid="{00000000-0005-0000-0000-0000C8CA0000}"/>
    <cellStyle name="Punto 2 27 2 4" xfId="51898" xr:uid="{00000000-0005-0000-0000-0000C9CA0000}"/>
    <cellStyle name="Punto 2 27 2 5" xfId="51899" xr:uid="{00000000-0005-0000-0000-0000CACA0000}"/>
    <cellStyle name="Punto 2 27 2 6" xfId="51900" xr:uid="{00000000-0005-0000-0000-0000CBCA0000}"/>
    <cellStyle name="Punto 2 27 3" xfId="51901" xr:uid="{00000000-0005-0000-0000-0000CCCA0000}"/>
    <cellStyle name="Punto 2 27 3 2" xfId="51902" xr:uid="{00000000-0005-0000-0000-0000CDCA0000}"/>
    <cellStyle name="Punto 2 27 4" xfId="51903" xr:uid="{00000000-0005-0000-0000-0000CECA0000}"/>
    <cellStyle name="Punto 2 27 4 2" xfId="51904" xr:uid="{00000000-0005-0000-0000-0000CFCA0000}"/>
    <cellStyle name="Punto 2 27 5" xfId="51905" xr:uid="{00000000-0005-0000-0000-0000D0CA0000}"/>
    <cellStyle name="Punto 2 28" xfId="51906" xr:uid="{00000000-0005-0000-0000-0000D1CA0000}"/>
    <cellStyle name="Punto 2 28 2" xfId="51907" xr:uid="{00000000-0005-0000-0000-0000D2CA0000}"/>
    <cellStyle name="Punto 2 28 2 2" xfId="51908" xr:uid="{00000000-0005-0000-0000-0000D3CA0000}"/>
    <cellStyle name="Punto 2 28 2 2 2" xfId="51909" xr:uid="{00000000-0005-0000-0000-0000D4CA0000}"/>
    <cellStyle name="Punto 2 28 2 3" xfId="51910" xr:uid="{00000000-0005-0000-0000-0000D5CA0000}"/>
    <cellStyle name="Punto 2 28 2 4" xfId="51911" xr:uid="{00000000-0005-0000-0000-0000D6CA0000}"/>
    <cellStyle name="Punto 2 28 2 5" xfId="51912" xr:uid="{00000000-0005-0000-0000-0000D7CA0000}"/>
    <cellStyle name="Punto 2 28 2 6" xfId="51913" xr:uid="{00000000-0005-0000-0000-0000D8CA0000}"/>
    <cellStyle name="Punto 2 28 3" xfId="51914" xr:uid="{00000000-0005-0000-0000-0000D9CA0000}"/>
    <cellStyle name="Punto 2 28 3 2" xfId="51915" xr:uid="{00000000-0005-0000-0000-0000DACA0000}"/>
    <cellStyle name="Punto 2 28 4" xfId="51916" xr:uid="{00000000-0005-0000-0000-0000DBCA0000}"/>
    <cellStyle name="Punto 2 28 4 2" xfId="51917" xr:uid="{00000000-0005-0000-0000-0000DCCA0000}"/>
    <cellStyle name="Punto 2 28 5" xfId="51918" xr:uid="{00000000-0005-0000-0000-0000DDCA0000}"/>
    <cellStyle name="Punto 2 29" xfId="51919" xr:uid="{00000000-0005-0000-0000-0000DECA0000}"/>
    <cellStyle name="Punto 2 29 2" xfId="51920" xr:uid="{00000000-0005-0000-0000-0000DFCA0000}"/>
    <cellStyle name="Punto 2 29 2 2" xfId="51921" xr:uid="{00000000-0005-0000-0000-0000E0CA0000}"/>
    <cellStyle name="Punto 2 29 2 2 2" xfId="51922" xr:uid="{00000000-0005-0000-0000-0000E1CA0000}"/>
    <cellStyle name="Punto 2 29 2 3" xfId="51923" xr:uid="{00000000-0005-0000-0000-0000E2CA0000}"/>
    <cellStyle name="Punto 2 29 2 4" xfId="51924" xr:uid="{00000000-0005-0000-0000-0000E3CA0000}"/>
    <cellStyle name="Punto 2 29 2 5" xfId="51925" xr:uid="{00000000-0005-0000-0000-0000E4CA0000}"/>
    <cellStyle name="Punto 2 29 2 6" xfId="51926" xr:uid="{00000000-0005-0000-0000-0000E5CA0000}"/>
    <cellStyle name="Punto 2 29 3" xfId="51927" xr:uid="{00000000-0005-0000-0000-0000E6CA0000}"/>
    <cellStyle name="Punto 2 29 3 2" xfId="51928" xr:uid="{00000000-0005-0000-0000-0000E7CA0000}"/>
    <cellStyle name="Punto 2 29 4" xfId="51929" xr:uid="{00000000-0005-0000-0000-0000E8CA0000}"/>
    <cellStyle name="Punto 2 29 4 2" xfId="51930" xr:uid="{00000000-0005-0000-0000-0000E9CA0000}"/>
    <cellStyle name="Punto 2 29 5" xfId="51931" xr:uid="{00000000-0005-0000-0000-0000EACA0000}"/>
    <cellStyle name="Punto 2 3" xfId="51932" xr:uid="{00000000-0005-0000-0000-0000EBCA0000}"/>
    <cellStyle name="Punto 2 3 2" xfId="51933" xr:uid="{00000000-0005-0000-0000-0000ECCA0000}"/>
    <cellStyle name="Punto 2 3 2 2" xfId="51934" xr:uid="{00000000-0005-0000-0000-0000EDCA0000}"/>
    <cellStyle name="Punto 2 3 2 3" xfId="51935" xr:uid="{00000000-0005-0000-0000-0000EECA0000}"/>
    <cellStyle name="Punto 2 3 3" xfId="51936" xr:uid="{00000000-0005-0000-0000-0000EFCA0000}"/>
    <cellStyle name="Punto 2 3 4" xfId="51937" xr:uid="{00000000-0005-0000-0000-0000F0CA0000}"/>
    <cellStyle name="Punto 2 30" xfId="51938" xr:uid="{00000000-0005-0000-0000-0000F1CA0000}"/>
    <cellStyle name="Punto 2 30 2" xfId="51939" xr:uid="{00000000-0005-0000-0000-0000F2CA0000}"/>
    <cellStyle name="Punto 2 30 2 2" xfId="51940" xr:uid="{00000000-0005-0000-0000-0000F3CA0000}"/>
    <cellStyle name="Punto 2 30 2 2 2" xfId="51941" xr:uid="{00000000-0005-0000-0000-0000F4CA0000}"/>
    <cellStyle name="Punto 2 30 2 3" xfId="51942" xr:uid="{00000000-0005-0000-0000-0000F5CA0000}"/>
    <cellStyle name="Punto 2 30 2 4" xfId="51943" xr:uid="{00000000-0005-0000-0000-0000F6CA0000}"/>
    <cellStyle name="Punto 2 30 2 5" xfId="51944" xr:uid="{00000000-0005-0000-0000-0000F7CA0000}"/>
    <cellStyle name="Punto 2 30 2 6" xfId="51945" xr:uid="{00000000-0005-0000-0000-0000F8CA0000}"/>
    <cellStyle name="Punto 2 30 3" xfId="51946" xr:uid="{00000000-0005-0000-0000-0000F9CA0000}"/>
    <cellStyle name="Punto 2 30 3 2" xfId="51947" xr:uid="{00000000-0005-0000-0000-0000FACA0000}"/>
    <cellStyle name="Punto 2 30 4" xfId="51948" xr:uid="{00000000-0005-0000-0000-0000FBCA0000}"/>
    <cellStyle name="Punto 2 30 4 2" xfId="51949" xr:uid="{00000000-0005-0000-0000-0000FCCA0000}"/>
    <cellStyle name="Punto 2 30 5" xfId="51950" xr:uid="{00000000-0005-0000-0000-0000FDCA0000}"/>
    <cellStyle name="Punto 2 31" xfId="51951" xr:uid="{00000000-0005-0000-0000-0000FECA0000}"/>
    <cellStyle name="Punto 2 31 2" xfId="51952" xr:uid="{00000000-0005-0000-0000-0000FFCA0000}"/>
    <cellStyle name="Punto 2 31 2 2" xfId="51953" xr:uid="{00000000-0005-0000-0000-000000CB0000}"/>
    <cellStyle name="Punto 2 31 2 2 2" xfId="51954" xr:uid="{00000000-0005-0000-0000-000001CB0000}"/>
    <cellStyle name="Punto 2 31 2 3" xfId="51955" xr:uid="{00000000-0005-0000-0000-000002CB0000}"/>
    <cellStyle name="Punto 2 31 2 4" xfId="51956" xr:uid="{00000000-0005-0000-0000-000003CB0000}"/>
    <cellStyle name="Punto 2 31 2 5" xfId="51957" xr:uid="{00000000-0005-0000-0000-000004CB0000}"/>
    <cellStyle name="Punto 2 31 2 6" xfId="51958" xr:uid="{00000000-0005-0000-0000-000005CB0000}"/>
    <cellStyle name="Punto 2 31 3" xfId="51959" xr:uid="{00000000-0005-0000-0000-000006CB0000}"/>
    <cellStyle name="Punto 2 31 3 2" xfId="51960" xr:uid="{00000000-0005-0000-0000-000007CB0000}"/>
    <cellStyle name="Punto 2 31 4" xfId="51961" xr:uid="{00000000-0005-0000-0000-000008CB0000}"/>
    <cellStyle name="Punto 2 31 4 2" xfId="51962" xr:uid="{00000000-0005-0000-0000-000009CB0000}"/>
    <cellStyle name="Punto 2 31 5" xfId="51963" xr:uid="{00000000-0005-0000-0000-00000ACB0000}"/>
    <cellStyle name="Punto 2 32" xfId="51964" xr:uid="{00000000-0005-0000-0000-00000BCB0000}"/>
    <cellStyle name="Punto 2 32 2" xfId="51965" xr:uid="{00000000-0005-0000-0000-00000CCB0000}"/>
    <cellStyle name="Punto 2 32 2 2" xfId="51966" xr:uid="{00000000-0005-0000-0000-00000DCB0000}"/>
    <cellStyle name="Punto 2 32 2 2 2" xfId="51967" xr:uid="{00000000-0005-0000-0000-00000ECB0000}"/>
    <cellStyle name="Punto 2 32 2 3" xfId="51968" xr:uid="{00000000-0005-0000-0000-00000FCB0000}"/>
    <cellStyle name="Punto 2 32 2 4" xfId="51969" xr:uid="{00000000-0005-0000-0000-000010CB0000}"/>
    <cellStyle name="Punto 2 32 2 5" xfId="51970" xr:uid="{00000000-0005-0000-0000-000011CB0000}"/>
    <cellStyle name="Punto 2 32 2 6" xfId="51971" xr:uid="{00000000-0005-0000-0000-000012CB0000}"/>
    <cellStyle name="Punto 2 32 3" xfId="51972" xr:uid="{00000000-0005-0000-0000-000013CB0000}"/>
    <cellStyle name="Punto 2 32 3 2" xfId="51973" xr:uid="{00000000-0005-0000-0000-000014CB0000}"/>
    <cellStyle name="Punto 2 32 4" xfId="51974" xr:uid="{00000000-0005-0000-0000-000015CB0000}"/>
    <cellStyle name="Punto 2 32 4 2" xfId="51975" xr:uid="{00000000-0005-0000-0000-000016CB0000}"/>
    <cellStyle name="Punto 2 32 5" xfId="51976" xr:uid="{00000000-0005-0000-0000-000017CB0000}"/>
    <cellStyle name="Punto 2 33" xfId="51977" xr:uid="{00000000-0005-0000-0000-000018CB0000}"/>
    <cellStyle name="Punto 2 33 2" xfId="51978" xr:uid="{00000000-0005-0000-0000-000019CB0000}"/>
    <cellStyle name="Punto 2 33 2 2" xfId="51979" xr:uid="{00000000-0005-0000-0000-00001ACB0000}"/>
    <cellStyle name="Punto 2 33 2 2 2" xfId="51980" xr:uid="{00000000-0005-0000-0000-00001BCB0000}"/>
    <cellStyle name="Punto 2 33 2 3" xfId="51981" xr:uid="{00000000-0005-0000-0000-00001CCB0000}"/>
    <cellStyle name="Punto 2 33 2 4" xfId="51982" xr:uid="{00000000-0005-0000-0000-00001DCB0000}"/>
    <cellStyle name="Punto 2 33 2 5" xfId="51983" xr:uid="{00000000-0005-0000-0000-00001ECB0000}"/>
    <cellStyle name="Punto 2 33 2 6" xfId="51984" xr:uid="{00000000-0005-0000-0000-00001FCB0000}"/>
    <cellStyle name="Punto 2 33 3" xfId="51985" xr:uid="{00000000-0005-0000-0000-000020CB0000}"/>
    <cellStyle name="Punto 2 33 3 2" xfId="51986" xr:uid="{00000000-0005-0000-0000-000021CB0000}"/>
    <cellStyle name="Punto 2 33 4" xfId="51987" xr:uid="{00000000-0005-0000-0000-000022CB0000}"/>
    <cellStyle name="Punto 2 33 4 2" xfId="51988" xr:uid="{00000000-0005-0000-0000-000023CB0000}"/>
    <cellStyle name="Punto 2 33 5" xfId="51989" xr:uid="{00000000-0005-0000-0000-000024CB0000}"/>
    <cellStyle name="Punto 2 34" xfId="51990" xr:uid="{00000000-0005-0000-0000-000025CB0000}"/>
    <cellStyle name="Punto 2 34 2" xfId="51991" xr:uid="{00000000-0005-0000-0000-000026CB0000}"/>
    <cellStyle name="Punto 2 34 2 2" xfId="51992" xr:uid="{00000000-0005-0000-0000-000027CB0000}"/>
    <cellStyle name="Punto 2 34 2 2 2" xfId="51993" xr:uid="{00000000-0005-0000-0000-000028CB0000}"/>
    <cellStyle name="Punto 2 34 2 3" xfId="51994" xr:uid="{00000000-0005-0000-0000-000029CB0000}"/>
    <cellStyle name="Punto 2 34 2 4" xfId="51995" xr:uid="{00000000-0005-0000-0000-00002ACB0000}"/>
    <cellStyle name="Punto 2 34 2 5" xfId="51996" xr:uid="{00000000-0005-0000-0000-00002BCB0000}"/>
    <cellStyle name="Punto 2 34 2 6" xfId="51997" xr:uid="{00000000-0005-0000-0000-00002CCB0000}"/>
    <cellStyle name="Punto 2 34 3" xfId="51998" xr:uid="{00000000-0005-0000-0000-00002DCB0000}"/>
    <cellStyle name="Punto 2 34 3 2" xfId="51999" xr:uid="{00000000-0005-0000-0000-00002ECB0000}"/>
    <cellStyle name="Punto 2 34 4" xfId="52000" xr:uid="{00000000-0005-0000-0000-00002FCB0000}"/>
    <cellStyle name="Punto 2 34 4 2" xfId="52001" xr:uid="{00000000-0005-0000-0000-000030CB0000}"/>
    <cellStyle name="Punto 2 34 5" xfId="52002" xr:uid="{00000000-0005-0000-0000-000031CB0000}"/>
    <cellStyle name="Punto 2 35" xfId="52003" xr:uid="{00000000-0005-0000-0000-000032CB0000}"/>
    <cellStyle name="Punto 2 35 2" xfId="52004" xr:uid="{00000000-0005-0000-0000-000033CB0000}"/>
    <cellStyle name="Punto 2 35 2 2" xfId="52005" xr:uid="{00000000-0005-0000-0000-000034CB0000}"/>
    <cellStyle name="Punto 2 35 2 2 2" xfId="52006" xr:uid="{00000000-0005-0000-0000-000035CB0000}"/>
    <cellStyle name="Punto 2 35 2 3" xfId="52007" xr:uid="{00000000-0005-0000-0000-000036CB0000}"/>
    <cellStyle name="Punto 2 35 2 4" xfId="52008" xr:uid="{00000000-0005-0000-0000-000037CB0000}"/>
    <cellStyle name="Punto 2 35 2 5" xfId="52009" xr:uid="{00000000-0005-0000-0000-000038CB0000}"/>
    <cellStyle name="Punto 2 35 2 6" xfId="52010" xr:uid="{00000000-0005-0000-0000-000039CB0000}"/>
    <cellStyle name="Punto 2 35 3" xfId="52011" xr:uid="{00000000-0005-0000-0000-00003ACB0000}"/>
    <cellStyle name="Punto 2 35 3 2" xfId="52012" xr:uid="{00000000-0005-0000-0000-00003BCB0000}"/>
    <cellStyle name="Punto 2 35 4" xfId="52013" xr:uid="{00000000-0005-0000-0000-00003CCB0000}"/>
    <cellStyle name="Punto 2 35 4 2" xfId="52014" xr:uid="{00000000-0005-0000-0000-00003DCB0000}"/>
    <cellStyle name="Punto 2 35 5" xfId="52015" xr:uid="{00000000-0005-0000-0000-00003ECB0000}"/>
    <cellStyle name="Punto 2 36" xfId="52016" xr:uid="{00000000-0005-0000-0000-00003FCB0000}"/>
    <cellStyle name="Punto 2 36 2" xfId="52017" xr:uid="{00000000-0005-0000-0000-000040CB0000}"/>
    <cellStyle name="Punto 2 36 2 2" xfId="52018" xr:uid="{00000000-0005-0000-0000-000041CB0000}"/>
    <cellStyle name="Punto 2 36 2 2 2" xfId="52019" xr:uid="{00000000-0005-0000-0000-000042CB0000}"/>
    <cellStyle name="Punto 2 36 2 3" xfId="52020" xr:uid="{00000000-0005-0000-0000-000043CB0000}"/>
    <cellStyle name="Punto 2 36 2 4" xfId="52021" xr:uid="{00000000-0005-0000-0000-000044CB0000}"/>
    <cellStyle name="Punto 2 36 2 5" xfId="52022" xr:uid="{00000000-0005-0000-0000-000045CB0000}"/>
    <cellStyle name="Punto 2 36 2 6" xfId="52023" xr:uid="{00000000-0005-0000-0000-000046CB0000}"/>
    <cellStyle name="Punto 2 36 3" xfId="52024" xr:uid="{00000000-0005-0000-0000-000047CB0000}"/>
    <cellStyle name="Punto 2 36 3 2" xfId="52025" xr:uid="{00000000-0005-0000-0000-000048CB0000}"/>
    <cellStyle name="Punto 2 36 4" xfId="52026" xr:uid="{00000000-0005-0000-0000-000049CB0000}"/>
    <cellStyle name="Punto 2 36 4 2" xfId="52027" xr:uid="{00000000-0005-0000-0000-00004ACB0000}"/>
    <cellStyle name="Punto 2 36 5" xfId="52028" xr:uid="{00000000-0005-0000-0000-00004BCB0000}"/>
    <cellStyle name="Punto 2 37" xfId="52029" xr:uid="{00000000-0005-0000-0000-00004CCB0000}"/>
    <cellStyle name="Punto 2 37 2" xfId="52030" xr:uid="{00000000-0005-0000-0000-00004DCB0000}"/>
    <cellStyle name="Punto 2 37 2 2" xfId="52031" xr:uid="{00000000-0005-0000-0000-00004ECB0000}"/>
    <cellStyle name="Punto 2 37 2 2 2" xfId="52032" xr:uid="{00000000-0005-0000-0000-00004FCB0000}"/>
    <cellStyle name="Punto 2 37 2 3" xfId="52033" xr:uid="{00000000-0005-0000-0000-000050CB0000}"/>
    <cellStyle name="Punto 2 37 2 4" xfId="52034" xr:uid="{00000000-0005-0000-0000-000051CB0000}"/>
    <cellStyle name="Punto 2 37 2 5" xfId="52035" xr:uid="{00000000-0005-0000-0000-000052CB0000}"/>
    <cellStyle name="Punto 2 37 2 6" xfId="52036" xr:uid="{00000000-0005-0000-0000-000053CB0000}"/>
    <cellStyle name="Punto 2 37 3" xfId="52037" xr:uid="{00000000-0005-0000-0000-000054CB0000}"/>
    <cellStyle name="Punto 2 37 3 2" xfId="52038" xr:uid="{00000000-0005-0000-0000-000055CB0000}"/>
    <cellStyle name="Punto 2 37 4" xfId="52039" xr:uid="{00000000-0005-0000-0000-000056CB0000}"/>
    <cellStyle name="Punto 2 37 4 2" xfId="52040" xr:uid="{00000000-0005-0000-0000-000057CB0000}"/>
    <cellStyle name="Punto 2 37 5" xfId="52041" xr:uid="{00000000-0005-0000-0000-000058CB0000}"/>
    <cellStyle name="Punto 2 38" xfId="52042" xr:uid="{00000000-0005-0000-0000-000059CB0000}"/>
    <cellStyle name="Punto 2 38 2" xfId="52043" xr:uid="{00000000-0005-0000-0000-00005ACB0000}"/>
    <cellStyle name="Punto 2 38 2 2" xfId="52044" xr:uid="{00000000-0005-0000-0000-00005BCB0000}"/>
    <cellStyle name="Punto 2 38 2 2 2" xfId="52045" xr:uid="{00000000-0005-0000-0000-00005CCB0000}"/>
    <cellStyle name="Punto 2 38 2 3" xfId="52046" xr:uid="{00000000-0005-0000-0000-00005DCB0000}"/>
    <cellStyle name="Punto 2 38 2 4" xfId="52047" xr:uid="{00000000-0005-0000-0000-00005ECB0000}"/>
    <cellStyle name="Punto 2 38 2 5" xfId="52048" xr:uid="{00000000-0005-0000-0000-00005FCB0000}"/>
    <cellStyle name="Punto 2 38 2 6" xfId="52049" xr:uid="{00000000-0005-0000-0000-000060CB0000}"/>
    <cellStyle name="Punto 2 38 3" xfId="52050" xr:uid="{00000000-0005-0000-0000-000061CB0000}"/>
    <cellStyle name="Punto 2 38 3 2" xfId="52051" xr:uid="{00000000-0005-0000-0000-000062CB0000}"/>
    <cellStyle name="Punto 2 38 4" xfId="52052" xr:uid="{00000000-0005-0000-0000-000063CB0000}"/>
    <cellStyle name="Punto 2 38 4 2" xfId="52053" xr:uid="{00000000-0005-0000-0000-000064CB0000}"/>
    <cellStyle name="Punto 2 38 5" xfId="52054" xr:uid="{00000000-0005-0000-0000-000065CB0000}"/>
    <cellStyle name="Punto 2 39" xfId="52055" xr:uid="{00000000-0005-0000-0000-000066CB0000}"/>
    <cellStyle name="Punto 2 39 2" xfId="52056" xr:uid="{00000000-0005-0000-0000-000067CB0000}"/>
    <cellStyle name="Punto 2 39 2 2" xfId="52057" xr:uid="{00000000-0005-0000-0000-000068CB0000}"/>
    <cellStyle name="Punto 2 39 2 2 2" xfId="52058" xr:uid="{00000000-0005-0000-0000-000069CB0000}"/>
    <cellStyle name="Punto 2 39 2 3" xfId="52059" xr:uid="{00000000-0005-0000-0000-00006ACB0000}"/>
    <cellStyle name="Punto 2 39 2 4" xfId="52060" xr:uid="{00000000-0005-0000-0000-00006BCB0000}"/>
    <cellStyle name="Punto 2 39 2 5" xfId="52061" xr:uid="{00000000-0005-0000-0000-00006CCB0000}"/>
    <cellStyle name="Punto 2 39 2 6" xfId="52062" xr:uid="{00000000-0005-0000-0000-00006DCB0000}"/>
    <cellStyle name="Punto 2 39 3" xfId="52063" xr:uid="{00000000-0005-0000-0000-00006ECB0000}"/>
    <cellStyle name="Punto 2 39 3 2" xfId="52064" xr:uid="{00000000-0005-0000-0000-00006FCB0000}"/>
    <cellStyle name="Punto 2 39 4" xfId="52065" xr:uid="{00000000-0005-0000-0000-000070CB0000}"/>
    <cellStyle name="Punto 2 39 4 2" xfId="52066" xr:uid="{00000000-0005-0000-0000-000071CB0000}"/>
    <cellStyle name="Punto 2 39 5" xfId="52067" xr:uid="{00000000-0005-0000-0000-000072CB0000}"/>
    <cellStyle name="Punto 2 4" xfId="52068" xr:uid="{00000000-0005-0000-0000-000073CB0000}"/>
    <cellStyle name="Punto 2 4 2" xfId="52069" xr:uid="{00000000-0005-0000-0000-000074CB0000}"/>
    <cellStyle name="Punto 2 4 2 2" xfId="52070" xr:uid="{00000000-0005-0000-0000-000075CB0000}"/>
    <cellStyle name="Punto 2 4 2 2 2" xfId="52071" xr:uid="{00000000-0005-0000-0000-000076CB0000}"/>
    <cellStyle name="Punto 2 4 2 3" xfId="52072" xr:uid="{00000000-0005-0000-0000-000077CB0000}"/>
    <cellStyle name="Punto 2 4 2 4" xfId="52073" xr:uid="{00000000-0005-0000-0000-000078CB0000}"/>
    <cellStyle name="Punto 2 4 2 5" xfId="52074" xr:uid="{00000000-0005-0000-0000-000079CB0000}"/>
    <cellStyle name="Punto 2 4 2 6" xfId="52075" xr:uid="{00000000-0005-0000-0000-00007ACB0000}"/>
    <cellStyle name="Punto 2 4 3" xfId="52076" xr:uid="{00000000-0005-0000-0000-00007BCB0000}"/>
    <cellStyle name="Punto 2 4 3 2" xfId="52077" xr:uid="{00000000-0005-0000-0000-00007CCB0000}"/>
    <cellStyle name="Punto 2 4 4" xfId="52078" xr:uid="{00000000-0005-0000-0000-00007DCB0000}"/>
    <cellStyle name="Punto 2 4 4 2" xfId="52079" xr:uid="{00000000-0005-0000-0000-00007ECB0000}"/>
    <cellStyle name="Punto 2 4 5" xfId="52080" xr:uid="{00000000-0005-0000-0000-00007FCB0000}"/>
    <cellStyle name="Punto 2 40" xfId="52081" xr:uid="{00000000-0005-0000-0000-000080CB0000}"/>
    <cellStyle name="Punto 2 40 2" xfId="52082" xr:uid="{00000000-0005-0000-0000-000081CB0000}"/>
    <cellStyle name="Punto 2 40 2 2" xfId="52083" xr:uid="{00000000-0005-0000-0000-000082CB0000}"/>
    <cellStyle name="Punto 2 40 2 2 2" xfId="52084" xr:uid="{00000000-0005-0000-0000-000083CB0000}"/>
    <cellStyle name="Punto 2 40 2 3" xfId="52085" xr:uid="{00000000-0005-0000-0000-000084CB0000}"/>
    <cellStyle name="Punto 2 40 2 4" xfId="52086" xr:uid="{00000000-0005-0000-0000-000085CB0000}"/>
    <cellStyle name="Punto 2 40 2 5" xfId="52087" xr:uid="{00000000-0005-0000-0000-000086CB0000}"/>
    <cellStyle name="Punto 2 40 2 6" xfId="52088" xr:uid="{00000000-0005-0000-0000-000087CB0000}"/>
    <cellStyle name="Punto 2 40 3" xfId="52089" xr:uid="{00000000-0005-0000-0000-000088CB0000}"/>
    <cellStyle name="Punto 2 40 3 2" xfId="52090" xr:uid="{00000000-0005-0000-0000-000089CB0000}"/>
    <cellStyle name="Punto 2 40 4" xfId="52091" xr:uid="{00000000-0005-0000-0000-00008ACB0000}"/>
    <cellStyle name="Punto 2 40 4 2" xfId="52092" xr:uid="{00000000-0005-0000-0000-00008BCB0000}"/>
    <cellStyle name="Punto 2 40 5" xfId="52093" xr:uid="{00000000-0005-0000-0000-00008CCB0000}"/>
    <cellStyle name="Punto 2 41" xfId="52094" xr:uid="{00000000-0005-0000-0000-00008DCB0000}"/>
    <cellStyle name="Punto 2 41 2" xfId="52095" xr:uid="{00000000-0005-0000-0000-00008ECB0000}"/>
    <cellStyle name="Punto 2 41 2 2" xfId="52096" xr:uid="{00000000-0005-0000-0000-00008FCB0000}"/>
    <cellStyle name="Punto 2 41 2 2 2" xfId="52097" xr:uid="{00000000-0005-0000-0000-000090CB0000}"/>
    <cellStyle name="Punto 2 41 2 3" xfId="52098" xr:uid="{00000000-0005-0000-0000-000091CB0000}"/>
    <cellStyle name="Punto 2 41 2 4" xfId="52099" xr:uid="{00000000-0005-0000-0000-000092CB0000}"/>
    <cellStyle name="Punto 2 41 2 5" xfId="52100" xr:uid="{00000000-0005-0000-0000-000093CB0000}"/>
    <cellStyle name="Punto 2 41 2 6" xfId="52101" xr:uid="{00000000-0005-0000-0000-000094CB0000}"/>
    <cellStyle name="Punto 2 41 3" xfId="52102" xr:uid="{00000000-0005-0000-0000-000095CB0000}"/>
    <cellStyle name="Punto 2 41 3 2" xfId="52103" xr:uid="{00000000-0005-0000-0000-000096CB0000}"/>
    <cellStyle name="Punto 2 41 4" xfId="52104" xr:uid="{00000000-0005-0000-0000-000097CB0000}"/>
    <cellStyle name="Punto 2 41 4 2" xfId="52105" xr:uid="{00000000-0005-0000-0000-000098CB0000}"/>
    <cellStyle name="Punto 2 41 5" xfId="52106" xr:uid="{00000000-0005-0000-0000-000099CB0000}"/>
    <cellStyle name="Punto 2 42" xfId="52107" xr:uid="{00000000-0005-0000-0000-00009ACB0000}"/>
    <cellStyle name="Punto 2 42 2" xfId="52108" xr:uid="{00000000-0005-0000-0000-00009BCB0000}"/>
    <cellStyle name="Punto 2 42 2 2" xfId="52109" xr:uid="{00000000-0005-0000-0000-00009CCB0000}"/>
    <cellStyle name="Punto 2 42 2 2 2" xfId="52110" xr:uid="{00000000-0005-0000-0000-00009DCB0000}"/>
    <cellStyle name="Punto 2 42 2 3" xfId="52111" xr:uid="{00000000-0005-0000-0000-00009ECB0000}"/>
    <cellStyle name="Punto 2 42 2 4" xfId="52112" xr:uid="{00000000-0005-0000-0000-00009FCB0000}"/>
    <cellStyle name="Punto 2 42 2 5" xfId="52113" xr:uid="{00000000-0005-0000-0000-0000A0CB0000}"/>
    <cellStyle name="Punto 2 42 2 6" xfId="52114" xr:uid="{00000000-0005-0000-0000-0000A1CB0000}"/>
    <cellStyle name="Punto 2 42 3" xfId="52115" xr:uid="{00000000-0005-0000-0000-0000A2CB0000}"/>
    <cellStyle name="Punto 2 42 3 2" xfId="52116" xr:uid="{00000000-0005-0000-0000-0000A3CB0000}"/>
    <cellStyle name="Punto 2 42 4" xfId="52117" xr:uid="{00000000-0005-0000-0000-0000A4CB0000}"/>
    <cellStyle name="Punto 2 42 4 2" xfId="52118" xr:uid="{00000000-0005-0000-0000-0000A5CB0000}"/>
    <cellStyle name="Punto 2 42 5" xfId="52119" xr:uid="{00000000-0005-0000-0000-0000A6CB0000}"/>
    <cellStyle name="Punto 2 43" xfId="52120" xr:uid="{00000000-0005-0000-0000-0000A7CB0000}"/>
    <cellStyle name="Punto 2 43 2" xfId="52121" xr:uid="{00000000-0005-0000-0000-0000A8CB0000}"/>
    <cellStyle name="Punto 2 43 2 2" xfId="52122" xr:uid="{00000000-0005-0000-0000-0000A9CB0000}"/>
    <cellStyle name="Punto 2 43 2 2 2" xfId="52123" xr:uid="{00000000-0005-0000-0000-0000AACB0000}"/>
    <cellStyle name="Punto 2 43 2 3" xfId="52124" xr:uid="{00000000-0005-0000-0000-0000ABCB0000}"/>
    <cellStyle name="Punto 2 43 2 4" xfId="52125" xr:uid="{00000000-0005-0000-0000-0000ACCB0000}"/>
    <cellStyle name="Punto 2 43 2 5" xfId="52126" xr:uid="{00000000-0005-0000-0000-0000ADCB0000}"/>
    <cellStyle name="Punto 2 43 2 6" xfId="52127" xr:uid="{00000000-0005-0000-0000-0000AECB0000}"/>
    <cellStyle name="Punto 2 43 3" xfId="52128" xr:uid="{00000000-0005-0000-0000-0000AFCB0000}"/>
    <cellStyle name="Punto 2 43 3 2" xfId="52129" xr:uid="{00000000-0005-0000-0000-0000B0CB0000}"/>
    <cellStyle name="Punto 2 43 4" xfId="52130" xr:uid="{00000000-0005-0000-0000-0000B1CB0000}"/>
    <cellStyle name="Punto 2 43 4 2" xfId="52131" xr:uid="{00000000-0005-0000-0000-0000B2CB0000}"/>
    <cellStyle name="Punto 2 43 5" xfId="52132" xr:uid="{00000000-0005-0000-0000-0000B3CB0000}"/>
    <cellStyle name="Punto 2 44" xfId="52133" xr:uid="{00000000-0005-0000-0000-0000B4CB0000}"/>
    <cellStyle name="Punto 2 44 2" xfId="52134" xr:uid="{00000000-0005-0000-0000-0000B5CB0000}"/>
    <cellStyle name="Punto 2 44 2 2" xfId="52135" xr:uid="{00000000-0005-0000-0000-0000B6CB0000}"/>
    <cellStyle name="Punto 2 44 2 2 2" xfId="52136" xr:uid="{00000000-0005-0000-0000-0000B7CB0000}"/>
    <cellStyle name="Punto 2 44 2 3" xfId="52137" xr:uid="{00000000-0005-0000-0000-0000B8CB0000}"/>
    <cellStyle name="Punto 2 44 2 4" xfId="52138" xr:uid="{00000000-0005-0000-0000-0000B9CB0000}"/>
    <cellStyle name="Punto 2 44 2 5" xfId="52139" xr:uid="{00000000-0005-0000-0000-0000BACB0000}"/>
    <cellStyle name="Punto 2 44 2 6" xfId="52140" xr:uid="{00000000-0005-0000-0000-0000BBCB0000}"/>
    <cellStyle name="Punto 2 44 3" xfId="52141" xr:uid="{00000000-0005-0000-0000-0000BCCB0000}"/>
    <cellStyle name="Punto 2 44 3 2" xfId="52142" xr:uid="{00000000-0005-0000-0000-0000BDCB0000}"/>
    <cellStyle name="Punto 2 44 4" xfId="52143" xr:uid="{00000000-0005-0000-0000-0000BECB0000}"/>
    <cellStyle name="Punto 2 44 4 2" xfId="52144" xr:uid="{00000000-0005-0000-0000-0000BFCB0000}"/>
    <cellStyle name="Punto 2 44 5" xfId="52145" xr:uid="{00000000-0005-0000-0000-0000C0CB0000}"/>
    <cellStyle name="Punto 2 45" xfId="52146" xr:uid="{00000000-0005-0000-0000-0000C1CB0000}"/>
    <cellStyle name="Punto 2 45 2" xfId="52147" xr:uid="{00000000-0005-0000-0000-0000C2CB0000}"/>
    <cellStyle name="Punto 2 45 2 2" xfId="52148" xr:uid="{00000000-0005-0000-0000-0000C3CB0000}"/>
    <cellStyle name="Punto 2 45 2 2 2" xfId="52149" xr:uid="{00000000-0005-0000-0000-0000C4CB0000}"/>
    <cellStyle name="Punto 2 45 2 3" xfId="52150" xr:uid="{00000000-0005-0000-0000-0000C5CB0000}"/>
    <cellStyle name="Punto 2 45 2 4" xfId="52151" xr:uid="{00000000-0005-0000-0000-0000C6CB0000}"/>
    <cellStyle name="Punto 2 45 2 5" xfId="52152" xr:uid="{00000000-0005-0000-0000-0000C7CB0000}"/>
    <cellStyle name="Punto 2 45 2 6" xfId="52153" xr:uid="{00000000-0005-0000-0000-0000C8CB0000}"/>
    <cellStyle name="Punto 2 45 3" xfId="52154" xr:uid="{00000000-0005-0000-0000-0000C9CB0000}"/>
    <cellStyle name="Punto 2 45 3 2" xfId="52155" xr:uid="{00000000-0005-0000-0000-0000CACB0000}"/>
    <cellStyle name="Punto 2 45 4" xfId="52156" xr:uid="{00000000-0005-0000-0000-0000CBCB0000}"/>
    <cellStyle name="Punto 2 45 4 2" xfId="52157" xr:uid="{00000000-0005-0000-0000-0000CCCB0000}"/>
    <cellStyle name="Punto 2 45 5" xfId="52158" xr:uid="{00000000-0005-0000-0000-0000CDCB0000}"/>
    <cellStyle name="Punto 2 46" xfId="52159" xr:uid="{00000000-0005-0000-0000-0000CECB0000}"/>
    <cellStyle name="Punto 2 46 2" xfId="52160" xr:uid="{00000000-0005-0000-0000-0000CFCB0000}"/>
    <cellStyle name="Punto 2 46 2 2" xfId="52161" xr:uid="{00000000-0005-0000-0000-0000D0CB0000}"/>
    <cellStyle name="Punto 2 46 2 2 2" xfId="52162" xr:uid="{00000000-0005-0000-0000-0000D1CB0000}"/>
    <cellStyle name="Punto 2 46 2 3" xfId="52163" xr:uid="{00000000-0005-0000-0000-0000D2CB0000}"/>
    <cellStyle name="Punto 2 46 2 4" xfId="52164" xr:uid="{00000000-0005-0000-0000-0000D3CB0000}"/>
    <cellStyle name="Punto 2 46 2 5" xfId="52165" xr:uid="{00000000-0005-0000-0000-0000D4CB0000}"/>
    <cellStyle name="Punto 2 46 2 6" xfId="52166" xr:uid="{00000000-0005-0000-0000-0000D5CB0000}"/>
    <cellStyle name="Punto 2 46 3" xfId="52167" xr:uid="{00000000-0005-0000-0000-0000D6CB0000}"/>
    <cellStyle name="Punto 2 46 3 2" xfId="52168" xr:uid="{00000000-0005-0000-0000-0000D7CB0000}"/>
    <cellStyle name="Punto 2 46 4" xfId="52169" xr:uid="{00000000-0005-0000-0000-0000D8CB0000}"/>
    <cellStyle name="Punto 2 46 4 2" xfId="52170" xr:uid="{00000000-0005-0000-0000-0000D9CB0000}"/>
    <cellStyle name="Punto 2 46 5" xfId="52171" xr:uid="{00000000-0005-0000-0000-0000DACB0000}"/>
    <cellStyle name="Punto 2 47" xfId="52172" xr:uid="{00000000-0005-0000-0000-0000DBCB0000}"/>
    <cellStyle name="Punto 2 47 2" xfId="52173" xr:uid="{00000000-0005-0000-0000-0000DCCB0000}"/>
    <cellStyle name="Punto 2 47 2 2" xfId="52174" xr:uid="{00000000-0005-0000-0000-0000DDCB0000}"/>
    <cellStyle name="Punto 2 47 2 2 2" xfId="52175" xr:uid="{00000000-0005-0000-0000-0000DECB0000}"/>
    <cellStyle name="Punto 2 47 2 3" xfId="52176" xr:uid="{00000000-0005-0000-0000-0000DFCB0000}"/>
    <cellStyle name="Punto 2 47 2 4" xfId="52177" xr:uid="{00000000-0005-0000-0000-0000E0CB0000}"/>
    <cellStyle name="Punto 2 47 2 5" xfId="52178" xr:uid="{00000000-0005-0000-0000-0000E1CB0000}"/>
    <cellStyle name="Punto 2 47 2 6" xfId="52179" xr:uid="{00000000-0005-0000-0000-0000E2CB0000}"/>
    <cellStyle name="Punto 2 47 3" xfId="52180" xr:uid="{00000000-0005-0000-0000-0000E3CB0000}"/>
    <cellStyle name="Punto 2 47 3 2" xfId="52181" xr:uid="{00000000-0005-0000-0000-0000E4CB0000}"/>
    <cellStyle name="Punto 2 47 4" xfId="52182" xr:uid="{00000000-0005-0000-0000-0000E5CB0000}"/>
    <cellStyle name="Punto 2 47 4 2" xfId="52183" xr:uid="{00000000-0005-0000-0000-0000E6CB0000}"/>
    <cellStyle name="Punto 2 47 5" xfId="52184" xr:uid="{00000000-0005-0000-0000-0000E7CB0000}"/>
    <cellStyle name="Punto 2 48" xfId="52185" xr:uid="{00000000-0005-0000-0000-0000E8CB0000}"/>
    <cellStyle name="Punto 2 48 2" xfId="52186" xr:uid="{00000000-0005-0000-0000-0000E9CB0000}"/>
    <cellStyle name="Punto 2 48 2 2" xfId="52187" xr:uid="{00000000-0005-0000-0000-0000EACB0000}"/>
    <cellStyle name="Punto 2 48 2 2 2" xfId="52188" xr:uid="{00000000-0005-0000-0000-0000EBCB0000}"/>
    <cellStyle name="Punto 2 48 2 3" xfId="52189" xr:uid="{00000000-0005-0000-0000-0000ECCB0000}"/>
    <cellStyle name="Punto 2 48 2 4" xfId="52190" xr:uid="{00000000-0005-0000-0000-0000EDCB0000}"/>
    <cellStyle name="Punto 2 48 2 5" xfId="52191" xr:uid="{00000000-0005-0000-0000-0000EECB0000}"/>
    <cellStyle name="Punto 2 48 2 6" xfId="52192" xr:uid="{00000000-0005-0000-0000-0000EFCB0000}"/>
    <cellStyle name="Punto 2 48 3" xfId="52193" xr:uid="{00000000-0005-0000-0000-0000F0CB0000}"/>
    <cellStyle name="Punto 2 48 3 2" xfId="52194" xr:uid="{00000000-0005-0000-0000-0000F1CB0000}"/>
    <cellStyle name="Punto 2 48 4" xfId="52195" xr:uid="{00000000-0005-0000-0000-0000F2CB0000}"/>
    <cellStyle name="Punto 2 48 4 2" xfId="52196" xr:uid="{00000000-0005-0000-0000-0000F3CB0000}"/>
    <cellStyle name="Punto 2 48 5" xfId="52197" xr:uid="{00000000-0005-0000-0000-0000F4CB0000}"/>
    <cellStyle name="Punto 2 49" xfId="52198" xr:uid="{00000000-0005-0000-0000-0000F5CB0000}"/>
    <cellStyle name="Punto 2 49 2" xfId="52199" xr:uid="{00000000-0005-0000-0000-0000F6CB0000}"/>
    <cellStyle name="Punto 2 49 2 2" xfId="52200" xr:uid="{00000000-0005-0000-0000-0000F7CB0000}"/>
    <cellStyle name="Punto 2 49 2 2 2" xfId="52201" xr:uid="{00000000-0005-0000-0000-0000F8CB0000}"/>
    <cellStyle name="Punto 2 49 2 3" xfId="52202" xr:uid="{00000000-0005-0000-0000-0000F9CB0000}"/>
    <cellStyle name="Punto 2 49 2 4" xfId="52203" xr:uid="{00000000-0005-0000-0000-0000FACB0000}"/>
    <cellStyle name="Punto 2 49 2 5" xfId="52204" xr:uid="{00000000-0005-0000-0000-0000FBCB0000}"/>
    <cellStyle name="Punto 2 49 2 6" xfId="52205" xr:uid="{00000000-0005-0000-0000-0000FCCB0000}"/>
    <cellStyle name="Punto 2 49 3" xfId="52206" xr:uid="{00000000-0005-0000-0000-0000FDCB0000}"/>
    <cellStyle name="Punto 2 49 3 2" xfId="52207" xr:uid="{00000000-0005-0000-0000-0000FECB0000}"/>
    <cellStyle name="Punto 2 49 4" xfId="52208" xr:uid="{00000000-0005-0000-0000-0000FFCB0000}"/>
    <cellStyle name="Punto 2 49 4 2" xfId="52209" xr:uid="{00000000-0005-0000-0000-000000CC0000}"/>
    <cellStyle name="Punto 2 49 5" xfId="52210" xr:uid="{00000000-0005-0000-0000-000001CC0000}"/>
    <cellStyle name="Punto 2 5" xfId="52211" xr:uid="{00000000-0005-0000-0000-000002CC0000}"/>
    <cellStyle name="Punto 2 5 2" xfId="52212" xr:uid="{00000000-0005-0000-0000-000003CC0000}"/>
    <cellStyle name="Punto 2 5 2 2" xfId="52213" xr:uid="{00000000-0005-0000-0000-000004CC0000}"/>
    <cellStyle name="Punto 2 5 2 2 2" xfId="52214" xr:uid="{00000000-0005-0000-0000-000005CC0000}"/>
    <cellStyle name="Punto 2 5 2 3" xfId="52215" xr:uid="{00000000-0005-0000-0000-000006CC0000}"/>
    <cellStyle name="Punto 2 5 2 4" xfId="52216" xr:uid="{00000000-0005-0000-0000-000007CC0000}"/>
    <cellStyle name="Punto 2 5 2 5" xfId="52217" xr:uid="{00000000-0005-0000-0000-000008CC0000}"/>
    <cellStyle name="Punto 2 5 2 6" xfId="52218" xr:uid="{00000000-0005-0000-0000-000009CC0000}"/>
    <cellStyle name="Punto 2 5 3" xfId="52219" xr:uid="{00000000-0005-0000-0000-00000ACC0000}"/>
    <cellStyle name="Punto 2 5 3 2" xfId="52220" xr:uid="{00000000-0005-0000-0000-00000BCC0000}"/>
    <cellStyle name="Punto 2 5 4" xfId="52221" xr:uid="{00000000-0005-0000-0000-00000CCC0000}"/>
    <cellStyle name="Punto 2 5 4 2" xfId="52222" xr:uid="{00000000-0005-0000-0000-00000DCC0000}"/>
    <cellStyle name="Punto 2 5 5" xfId="52223" xr:uid="{00000000-0005-0000-0000-00000ECC0000}"/>
    <cellStyle name="Punto 2 50" xfId="52224" xr:uid="{00000000-0005-0000-0000-00000FCC0000}"/>
    <cellStyle name="Punto 2 50 2" xfId="52225" xr:uid="{00000000-0005-0000-0000-000010CC0000}"/>
    <cellStyle name="Punto 2 50 2 2" xfId="52226" xr:uid="{00000000-0005-0000-0000-000011CC0000}"/>
    <cellStyle name="Punto 2 50 2 2 2" xfId="52227" xr:uid="{00000000-0005-0000-0000-000012CC0000}"/>
    <cellStyle name="Punto 2 50 2 3" xfId="52228" xr:uid="{00000000-0005-0000-0000-000013CC0000}"/>
    <cellStyle name="Punto 2 50 2 4" xfId="52229" xr:uid="{00000000-0005-0000-0000-000014CC0000}"/>
    <cellStyle name="Punto 2 50 2 5" xfId="52230" xr:uid="{00000000-0005-0000-0000-000015CC0000}"/>
    <cellStyle name="Punto 2 50 2 6" xfId="52231" xr:uid="{00000000-0005-0000-0000-000016CC0000}"/>
    <cellStyle name="Punto 2 50 3" xfId="52232" xr:uid="{00000000-0005-0000-0000-000017CC0000}"/>
    <cellStyle name="Punto 2 50 3 2" xfId="52233" xr:uid="{00000000-0005-0000-0000-000018CC0000}"/>
    <cellStyle name="Punto 2 50 4" xfId="52234" xr:uid="{00000000-0005-0000-0000-000019CC0000}"/>
    <cellStyle name="Punto 2 50 4 2" xfId="52235" xr:uid="{00000000-0005-0000-0000-00001ACC0000}"/>
    <cellStyle name="Punto 2 50 5" xfId="52236" xr:uid="{00000000-0005-0000-0000-00001BCC0000}"/>
    <cellStyle name="Punto 2 51" xfId="52237" xr:uid="{00000000-0005-0000-0000-00001CCC0000}"/>
    <cellStyle name="Punto 2 51 2" xfId="52238" xr:uid="{00000000-0005-0000-0000-00001DCC0000}"/>
    <cellStyle name="Punto 2 51 2 2" xfId="52239" xr:uid="{00000000-0005-0000-0000-00001ECC0000}"/>
    <cellStyle name="Punto 2 51 2 2 2" xfId="52240" xr:uid="{00000000-0005-0000-0000-00001FCC0000}"/>
    <cellStyle name="Punto 2 51 2 3" xfId="52241" xr:uid="{00000000-0005-0000-0000-000020CC0000}"/>
    <cellStyle name="Punto 2 51 2 4" xfId="52242" xr:uid="{00000000-0005-0000-0000-000021CC0000}"/>
    <cellStyle name="Punto 2 51 2 5" xfId="52243" xr:uid="{00000000-0005-0000-0000-000022CC0000}"/>
    <cellStyle name="Punto 2 51 2 6" xfId="52244" xr:uid="{00000000-0005-0000-0000-000023CC0000}"/>
    <cellStyle name="Punto 2 51 3" xfId="52245" xr:uid="{00000000-0005-0000-0000-000024CC0000}"/>
    <cellStyle name="Punto 2 51 3 2" xfId="52246" xr:uid="{00000000-0005-0000-0000-000025CC0000}"/>
    <cellStyle name="Punto 2 51 4" xfId="52247" xr:uid="{00000000-0005-0000-0000-000026CC0000}"/>
    <cellStyle name="Punto 2 51 4 2" xfId="52248" xr:uid="{00000000-0005-0000-0000-000027CC0000}"/>
    <cellStyle name="Punto 2 51 5" xfId="52249" xr:uid="{00000000-0005-0000-0000-000028CC0000}"/>
    <cellStyle name="Punto 2 52" xfId="52250" xr:uid="{00000000-0005-0000-0000-000029CC0000}"/>
    <cellStyle name="Punto 2 52 2" xfId="52251" xr:uid="{00000000-0005-0000-0000-00002ACC0000}"/>
    <cellStyle name="Punto 2 52 2 2" xfId="52252" xr:uid="{00000000-0005-0000-0000-00002BCC0000}"/>
    <cellStyle name="Punto 2 52 2 2 2" xfId="52253" xr:uid="{00000000-0005-0000-0000-00002CCC0000}"/>
    <cellStyle name="Punto 2 52 2 3" xfId="52254" xr:uid="{00000000-0005-0000-0000-00002DCC0000}"/>
    <cellStyle name="Punto 2 52 2 4" xfId="52255" xr:uid="{00000000-0005-0000-0000-00002ECC0000}"/>
    <cellStyle name="Punto 2 52 2 5" xfId="52256" xr:uid="{00000000-0005-0000-0000-00002FCC0000}"/>
    <cellStyle name="Punto 2 52 2 6" xfId="52257" xr:uid="{00000000-0005-0000-0000-000030CC0000}"/>
    <cellStyle name="Punto 2 52 3" xfId="52258" xr:uid="{00000000-0005-0000-0000-000031CC0000}"/>
    <cellStyle name="Punto 2 52 3 2" xfId="52259" xr:uid="{00000000-0005-0000-0000-000032CC0000}"/>
    <cellStyle name="Punto 2 52 4" xfId="52260" xr:uid="{00000000-0005-0000-0000-000033CC0000}"/>
    <cellStyle name="Punto 2 52 4 2" xfId="52261" xr:uid="{00000000-0005-0000-0000-000034CC0000}"/>
    <cellStyle name="Punto 2 52 5" xfId="52262" xr:uid="{00000000-0005-0000-0000-000035CC0000}"/>
    <cellStyle name="Punto 2 53" xfId="52263" xr:uid="{00000000-0005-0000-0000-000036CC0000}"/>
    <cellStyle name="Punto 2 53 2" xfId="52264" xr:uid="{00000000-0005-0000-0000-000037CC0000}"/>
    <cellStyle name="Punto 2 53 2 2" xfId="52265" xr:uid="{00000000-0005-0000-0000-000038CC0000}"/>
    <cellStyle name="Punto 2 53 2 2 2" xfId="52266" xr:uid="{00000000-0005-0000-0000-000039CC0000}"/>
    <cellStyle name="Punto 2 53 2 3" xfId="52267" xr:uid="{00000000-0005-0000-0000-00003ACC0000}"/>
    <cellStyle name="Punto 2 53 2 4" xfId="52268" xr:uid="{00000000-0005-0000-0000-00003BCC0000}"/>
    <cellStyle name="Punto 2 53 2 5" xfId="52269" xr:uid="{00000000-0005-0000-0000-00003CCC0000}"/>
    <cellStyle name="Punto 2 53 2 6" xfId="52270" xr:uid="{00000000-0005-0000-0000-00003DCC0000}"/>
    <cellStyle name="Punto 2 53 3" xfId="52271" xr:uid="{00000000-0005-0000-0000-00003ECC0000}"/>
    <cellStyle name="Punto 2 53 3 2" xfId="52272" xr:uid="{00000000-0005-0000-0000-00003FCC0000}"/>
    <cellStyle name="Punto 2 53 4" xfId="52273" xr:uid="{00000000-0005-0000-0000-000040CC0000}"/>
    <cellStyle name="Punto 2 53 4 2" xfId="52274" xr:uid="{00000000-0005-0000-0000-000041CC0000}"/>
    <cellStyle name="Punto 2 53 5" xfId="52275" xr:uid="{00000000-0005-0000-0000-000042CC0000}"/>
    <cellStyle name="Punto 2 54" xfId="52276" xr:uid="{00000000-0005-0000-0000-000043CC0000}"/>
    <cellStyle name="Punto 2 54 2" xfId="52277" xr:uid="{00000000-0005-0000-0000-000044CC0000}"/>
    <cellStyle name="Punto 2 54 2 2" xfId="52278" xr:uid="{00000000-0005-0000-0000-000045CC0000}"/>
    <cellStyle name="Punto 2 54 2 2 2" xfId="52279" xr:uid="{00000000-0005-0000-0000-000046CC0000}"/>
    <cellStyle name="Punto 2 54 2 3" xfId="52280" xr:uid="{00000000-0005-0000-0000-000047CC0000}"/>
    <cellStyle name="Punto 2 54 2 4" xfId="52281" xr:uid="{00000000-0005-0000-0000-000048CC0000}"/>
    <cellStyle name="Punto 2 54 2 5" xfId="52282" xr:uid="{00000000-0005-0000-0000-000049CC0000}"/>
    <cellStyle name="Punto 2 54 2 6" xfId="52283" xr:uid="{00000000-0005-0000-0000-00004ACC0000}"/>
    <cellStyle name="Punto 2 54 3" xfId="52284" xr:uid="{00000000-0005-0000-0000-00004BCC0000}"/>
    <cellStyle name="Punto 2 54 3 2" xfId="52285" xr:uid="{00000000-0005-0000-0000-00004CCC0000}"/>
    <cellStyle name="Punto 2 54 4" xfId="52286" xr:uid="{00000000-0005-0000-0000-00004DCC0000}"/>
    <cellStyle name="Punto 2 54 4 2" xfId="52287" xr:uid="{00000000-0005-0000-0000-00004ECC0000}"/>
    <cellStyle name="Punto 2 54 5" xfId="52288" xr:uid="{00000000-0005-0000-0000-00004FCC0000}"/>
    <cellStyle name="Punto 2 55" xfId="52289" xr:uid="{00000000-0005-0000-0000-000050CC0000}"/>
    <cellStyle name="Punto 2 55 2" xfId="52290" xr:uid="{00000000-0005-0000-0000-000051CC0000}"/>
    <cellStyle name="Punto 2 55 2 2" xfId="52291" xr:uid="{00000000-0005-0000-0000-000052CC0000}"/>
    <cellStyle name="Punto 2 55 2 2 2" xfId="52292" xr:uid="{00000000-0005-0000-0000-000053CC0000}"/>
    <cellStyle name="Punto 2 55 2 3" xfId="52293" xr:uid="{00000000-0005-0000-0000-000054CC0000}"/>
    <cellStyle name="Punto 2 55 2 4" xfId="52294" xr:uid="{00000000-0005-0000-0000-000055CC0000}"/>
    <cellStyle name="Punto 2 55 2 5" xfId="52295" xr:uid="{00000000-0005-0000-0000-000056CC0000}"/>
    <cellStyle name="Punto 2 55 2 6" xfId="52296" xr:uid="{00000000-0005-0000-0000-000057CC0000}"/>
    <cellStyle name="Punto 2 55 3" xfId="52297" xr:uid="{00000000-0005-0000-0000-000058CC0000}"/>
    <cellStyle name="Punto 2 55 3 2" xfId="52298" xr:uid="{00000000-0005-0000-0000-000059CC0000}"/>
    <cellStyle name="Punto 2 55 4" xfId="52299" xr:uid="{00000000-0005-0000-0000-00005ACC0000}"/>
    <cellStyle name="Punto 2 55 4 2" xfId="52300" xr:uid="{00000000-0005-0000-0000-00005BCC0000}"/>
    <cellStyle name="Punto 2 55 5" xfId="52301" xr:uid="{00000000-0005-0000-0000-00005CCC0000}"/>
    <cellStyle name="Punto 2 56" xfId="52302" xr:uid="{00000000-0005-0000-0000-00005DCC0000}"/>
    <cellStyle name="Punto 2 56 2" xfId="52303" xr:uid="{00000000-0005-0000-0000-00005ECC0000}"/>
    <cellStyle name="Punto 2 56 2 2" xfId="52304" xr:uid="{00000000-0005-0000-0000-00005FCC0000}"/>
    <cellStyle name="Punto 2 56 2 2 2" xfId="52305" xr:uid="{00000000-0005-0000-0000-000060CC0000}"/>
    <cellStyle name="Punto 2 56 2 3" xfId="52306" xr:uid="{00000000-0005-0000-0000-000061CC0000}"/>
    <cellStyle name="Punto 2 56 2 4" xfId="52307" xr:uid="{00000000-0005-0000-0000-000062CC0000}"/>
    <cellStyle name="Punto 2 56 2 5" xfId="52308" xr:uid="{00000000-0005-0000-0000-000063CC0000}"/>
    <cellStyle name="Punto 2 56 2 6" xfId="52309" xr:uid="{00000000-0005-0000-0000-000064CC0000}"/>
    <cellStyle name="Punto 2 56 3" xfId="52310" xr:uid="{00000000-0005-0000-0000-000065CC0000}"/>
    <cellStyle name="Punto 2 56 3 2" xfId="52311" xr:uid="{00000000-0005-0000-0000-000066CC0000}"/>
    <cellStyle name="Punto 2 56 4" xfId="52312" xr:uid="{00000000-0005-0000-0000-000067CC0000}"/>
    <cellStyle name="Punto 2 56 4 2" xfId="52313" xr:uid="{00000000-0005-0000-0000-000068CC0000}"/>
    <cellStyle name="Punto 2 56 5" xfId="52314" xr:uid="{00000000-0005-0000-0000-000069CC0000}"/>
    <cellStyle name="Punto 2 57" xfId="52315" xr:uid="{00000000-0005-0000-0000-00006ACC0000}"/>
    <cellStyle name="Punto 2 57 2" xfId="52316" xr:uid="{00000000-0005-0000-0000-00006BCC0000}"/>
    <cellStyle name="Punto 2 57 2 2" xfId="52317" xr:uid="{00000000-0005-0000-0000-00006CCC0000}"/>
    <cellStyle name="Punto 2 57 2 2 2" xfId="52318" xr:uid="{00000000-0005-0000-0000-00006DCC0000}"/>
    <cellStyle name="Punto 2 57 2 3" xfId="52319" xr:uid="{00000000-0005-0000-0000-00006ECC0000}"/>
    <cellStyle name="Punto 2 57 2 4" xfId="52320" xr:uid="{00000000-0005-0000-0000-00006FCC0000}"/>
    <cellStyle name="Punto 2 57 2 5" xfId="52321" xr:uid="{00000000-0005-0000-0000-000070CC0000}"/>
    <cellStyle name="Punto 2 57 2 6" xfId="52322" xr:uid="{00000000-0005-0000-0000-000071CC0000}"/>
    <cellStyle name="Punto 2 57 3" xfId="52323" xr:uid="{00000000-0005-0000-0000-000072CC0000}"/>
    <cellStyle name="Punto 2 57 3 2" xfId="52324" xr:uid="{00000000-0005-0000-0000-000073CC0000}"/>
    <cellStyle name="Punto 2 57 4" xfId="52325" xr:uid="{00000000-0005-0000-0000-000074CC0000}"/>
    <cellStyle name="Punto 2 57 4 2" xfId="52326" xr:uid="{00000000-0005-0000-0000-000075CC0000}"/>
    <cellStyle name="Punto 2 57 5" xfId="52327" xr:uid="{00000000-0005-0000-0000-000076CC0000}"/>
    <cellStyle name="Punto 2 58" xfId="52328" xr:uid="{00000000-0005-0000-0000-000077CC0000}"/>
    <cellStyle name="Punto 2 58 2" xfId="52329" xr:uid="{00000000-0005-0000-0000-000078CC0000}"/>
    <cellStyle name="Punto 2 58 2 2" xfId="52330" xr:uid="{00000000-0005-0000-0000-000079CC0000}"/>
    <cellStyle name="Punto 2 58 2 2 2" xfId="52331" xr:uid="{00000000-0005-0000-0000-00007ACC0000}"/>
    <cellStyle name="Punto 2 58 2 3" xfId="52332" xr:uid="{00000000-0005-0000-0000-00007BCC0000}"/>
    <cellStyle name="Punto 2 58 2 4" xfId="52333" xr:uid="{00000000-0005-0000-0000-00007CCC0000}"/>
    <cellStyle name="Punto 2 58 2 5" xfId="52334" xr:uid="{00000000-0005-0000-0000-00007DCC0000}"/>
    <cellStyle name="Punto 2 58 2 6" xfId="52335" xr:uid="{00000000-0005-0000-0000-00007ECC0000}"/>
    <cellStyle name="Punto 2 58 3" xfId="52336" xr:uid="{00000000-0005-0000-0000-00007FCC0000}"/>
    <cellStyle name="Punto 2 58 3 2" xfId="52337" xr:uid="{00000000-0005-0000-0000-000080CC0000}"/>
    <cellStyle name="Punto 2 58 4" xfId="52338" xr:uid="{00000000-0005-0000-0000-000081CC0000}"/>
    <cellStyle name="Punto 2 58 4 2" xfId="52339" xr:uid="{00000000-0005-0000-0000-000082CC0000}"/>
    <cellStyle name="Punto 2 58 5" xfId="52340" xr:uid="{00000000-0005-0000-0000-000083CC0000}"/>
    <cellStyle name="Punto 2 59" xfId="52341" xr:uid="{00000000-0005-0000-0000-000084CC0000}"/>
    <cellStyle name="Punto 2 59 2" xfId="52342" xr:uid="{00000000-0005-0000-0000-000085CC0000}"/>
    <cellStyle name="Punto 2 59 2 2" xfId="52343" xr:uid="{00000000-0005-0000-0000-000086CC0000}"/>
    <cellStyle name="Punto 2 59 2 2 2" xfId="52344" xr:uid="{00000000-0005-0000-0000-000087CC0000}"/>
    <cellStyle name="Punto 2 59 2 3" xfId="52345" xr:uid="{00000000-0005-0000-0000-000088CC0000}"/>
    <cellStyle name="Punto 2 59 2 4" xfId="52346" xr:uid="{00000000-0005-0000-0000-000089CC0000}"/>
    <cellStyle name="Punto 2 59 2 5" xfId="52347" xr:uid="{00000000-0005-0000-0000-00008ACC0000}"/>
    <cellStyle name="Punto 2 59 2 6" xfId="52348" xr:uid="{00000000-0005-0000-0000-00008BCC0000}"/>
    <cellStyle name="Punto 2 59 3" xfId="52349" xr:uid="{00000000-0005-0000-0000-00008CCC0000}"/>
    <cellStyle name="Punto 2 59 3 2" xfId="52350" xr:uid="{00000000-0005-0000-0000-00008DCC0000}"/>
    <cellStyle name="Punto 2 59 4" xfId="52351" xr:uid="{00000000-0005-0000-0000-00008ECC0000}"/>
    <cellStyle name="Punto 2 59 4 2" xfId="52352" xr:uid="{00000000-0005-0000-0000-00008FCC0000}"/>
    <cellStyle name="Punto 2 59 5" xfId="52353" xr:uid="{00000000-0005-0000-0000-000090CC0000}"/>
    <cellStyle name="Punto 2 6" xfId="52354" xr:uid="{00000000-0005-0000-0000-000091CC0000}"/>
    <cellStyle name="Punto 2 6 2" xfId="52355" xr:uid="{00000000-0005-0000-0000-000092CC0000}"/>
    <cellStyle name="Punto 2 6 2 2" xfId="52356" xr:uid="{00000000-0005-0000-0000-000093CC0000}"/>
    <cellStyle name="Punto 2 6 2 2 2" xfId="52357" xr:uid="{00000000-0005-0000-0000-000094CC0000}"/>
    <cellStyle name="Punto 2 6 2 3" xfId="52358" xr:uid="{00000000-0005-0000-0000-000095CC0000}"/>
    <cellStyle name="Punto 2 6 2 4" xfId="52359" xr:uid="{00000000-0005-0000-0000-000096CC0000}"/>
    <cellStyle name="Punto 2 6 2 5" xfId="52360" xr:uid="{00000000-0005-0000-0000-000097CC0000}"/>
    <cellStyle name="Punto 2 6 2 6" xfId="52361" xr:uid="{00000000-0005-0000-0000-000098CC0000}"/>
    <cellStyle name="Punto 2 6 3" xfId="52362" xr:uid="{00000000-0005-0000-0000-000099CC0000}"/>
    <cellStyle name="Punto 2 6 3 2" xfId="52363" xr:uid="{00000000-0005-0000-0000-00009ACC0000}"/>
    <cellStyle name="Punto 2 6 4" xfId="52364" xr:uid="{00000000-0005-0000-0000-00009BCC0000}"/>
    <cellStyle name="Punto 2 6 4 2" xfId="52365" xr:uid="{00000000-0005-0000-0000-00009CCC0000}"/>
    <cellStyle name="Punto 2 6 5" xfId="52366" xr:uid="{00000000-0005-0000-0000-00009DCC0000}"/>
    <cellStyle name="Punto 2 60" xfId="52367" xr:uid="{00000000-0005-0000-0000-00009ECC0000}"/>
    <cellStyle name="Punto 2 60 2" xfId="52368" xr:uid="{00000000-0005-0000-0000-00009FCC0000}"/>
    <cellStyle name="Punto 2 60 2 2" xfId="52369" xr:uid="{00000000-0005-0000-0000-0000A0CC0000}"/>
    <cellStyle name="Punto 2 60 2 2 2" xfId="52370" xr:uid="{00000000-0005-0000-0000-0000A1CC0000}"/>
    <cellStyle name="Punto 2 60 2 3" xfId="52371" xr:uid="{00000000-0005-0000-0000-0000A2CC0000}"/>
    <cellStyle name="Punto 2 60 2 4" xfId="52372" xr:uid="{00000000-0005-0000-0000-0000A3CC0000}"/>
    <cellStyle name="Punto 2 60 2 5" xfId="52373" xr:uid="{00000000-0005-0000-0000-0000A4CC0000}"/>
    <cellStyle name="Punto 2 60 2 6" xfId="52374" xr:uid="{00000000-0005-0000-0000-0000A5CC0000}"/>
    <cellStyle name="Punto 2 60 3" xfId="52375" xr:uid="{00000000-0005-0000-0000-0000A6CC0000}"/>
    <cellStyle name="Punto 2 60 3 2" xfId="52376" xr:uid="{00000000-0005-0000-0000-0000A7CC0000}"/>
    <cellStyle name="Punto 2 60 4" xfId="52377" xr:uid="{00000000-0005-0000-0000-0000A8CC0000}"/>
    <cellStyle name="Punto 2 60 4 2" xfId="52378" xr:uid="{00000000-0005-0000-0000-0000A9CC0000}"/>
    <cellStyle name="Punto 2 60 5" xfId="52379" xr:uid="{00000000-0005-0000-0000-0000AACC0000}"/>
    <cellStyle name="Punto 2 61" xfId="52380" xr:uid="{00000000-0005-0000-0000-0000ABCC0000}"/>
    <cellStyle name="Punto 2 61 2" xfId="52381" xr:uid="{00000000-0005-0000-0000-0000ACCC0000}"/>
    <cellStyle name="Punto 2 61 2 2" xfId="52382" xr:uid="{00000000-0005-0000-0000-0000ADCC0000}"/>
    <cellStyle name="Punto 2 61 2 2 2" xfId="52383" xr:uid="{00000000-0005-0000-0000-0000AECC0000}"/>
    <cellStyle name="Punto 2 61 2 3" xfId="52384" xr:uid="{00000000-0005-0000-0000-0000AFCC0000}"/>
    <cellStyle name="Punto 2 61 2 4" xfId="52385" xr:uid="{00000000-0005-0000-0000-0000B0CC0000}"/>
    <cellStyle name="Punto 2 61 2 5" xfId="52386" xr:uid="{00000000-0005-0000-0000-0000B1CC0000}"/>
    <cellStyle name="Punto 2 61 2 6" xfId="52387" xr:uid="{00000000-0005-0000-0000-0000B2CC0000}"/>
    <cellStyle name="Punto 2 61 3" xfId="52388" xr:uid="{00000000-0005-0000-0000-0000B3CC0000}"/>
    <cellStyle name="Punto 2 61 3 2" xfId="52389" xr:uid="{00000000-0005-0000-0000-0000B4CC0000}"/>
    <cellStyle name="Punto 2 61 4" xfId="52390" xr:uid="{00000000-0005-0000-0000-0000B5CC0000}"/>
    <cellStyle name="Punto 2 61 4 2" xfId="52391" xr:uid="{00000000-0005-0000-0000-0000B6CC0000}"/>
    <cellStyle name="Punto 2 61 5" xfId="52392" xr:uid="{00000000-0005-0000-0000-0000B7CC0000}"/>
    <cellStyle name="Punto 2 62" xfId="52393" xr:uid="{00000000-0005-0000-0000-0000B8CC0000}"/>
    <cellStyle name="Punto 2 62 2" xfId="52394" xr:uid="{00000000-0005-0000-0000-0000B9CC0000}"/>
    <cellStyle name="Punto 2 62 2 2" xfId="52395" xr:uid="{00000000-0005-0000-0000-0000BACC0000}"/>
    <cellStyle name="Punto 2 62 2 2 2" xfId="52396" xr:uid="{00000000-0005-0000-0000-0000BBCC0000}"/>
    <cellStyle name="Punto 2 62 2 3" xfId="52397" xr:uid="{00000000-0005-0000-0000-0000BCCC0000}"/>
    <cellStyle name="Punto 2 62 2 4" xfId="52398" xr:uid="{00000000-0005-0000-0000-0000BDCC0000}"/>
    <cellStyle name="Punto 2 62 2 5" xfId="52399" xr:uid="{00000000-0005-0000-0000-0000BECC0000}"/>
    <cellStyle name="Punto 2 62 2 6" xfId="52400" xr:uid="{00000000-0005-0000-0000-0000BFCC0000}"/>
    <cellStyle name="Punto 2 62 3" xfId="52401" xr:uid="{00000000-0005-0000-0000-0000C0CC0000}"/>
    <cellStyle name="Punto 2 62 3 2" xfId="52402" xr:uid="{00000000-0005-0000-0000-0000C1CC0000}"/>
    <cellStyle name="Punto 2 62 4" xfId="52403" xr:uid="{00000000-0005-0000-0000-0000C2CC0000}"/>
    <cellStyle name="Punto 2 62 4 2" xfId="52404" xr:uid="{00000000-0005-0000-0000-0000C3CC0000}"/>
    <cellStyle name="Punto 2 62 5" xfId="52405" xr:uid="{00000000-0005-0000-0000-0000C4CC0000}"/>
    <cellStyle name="Punto 2 63" xfId="52406" xr:uid="{00000000-0005-0000-0000-0000C5CC0000}"/>
    <cellStyle name="Punto 2 63 2" xfId="52407" xr:uid="{00000000-0005-0000-0000-0000C6CC0000}"/>
    <cellStyle name="Punto 2 63 2 2" xfId="52408" xr:uid="{00000000-0005-0000-0000-0000C7CC0000}"/>
    <cellStyle name="Punto 2 63 2 3" xfId="52409" xr:uid="{00000000-0005-0000-0000-0000C8CC0000}"/>
    <cellStyle name="Punto 2 63 3" xfId="52410" xr:uid="{00000000-0005-0000-0000-0000C9CC0000}"/>
    <cellStyle name="Punto 2 63 3 2" xfId="52411" xr:uid="{00000000-0005-0000-0000-0000CACC0000}"/>
    <cellStyle name="Punto 2 63 4" xfId="52412" xr:uid="{00000000-0005-0000-0000-0000CBCC0000}"/>
    <cellStyle name="Punto 2 63 5" xfId="52413" xr:uid="{00000000-0005-0000-0000-0000CCCC0000}"/>
    <cellStyle name="Punto 2 64" xfId="52414" xr:uid="{00000000-0005-0000-0000-0000CDCC0000}"/>
    <cellStyle name="Punto 2 64 2" xfId="52415" xr:uid="{00000000-0005-0000-0000-0000CECC0000}"/>
    <cellStyle name="Punto 2 64 3" xfId="52416" xr:uid="{00000000-0005-0000-0000-0000CFCC0000}"/>
    <cellStyle name="Punto 2 64 4" xfId="52417" xr:uid="{00000000-0005-0000-0000-0000D0CC0000}"/>
    <cellStyle name="Punto 2 65" xfId="52418" xr:uid="{00000000-0005-0000-0000-0000D1CC0000}"/>
    <cellStyle name="Punto 2 65 2" xfId="52419" xr:uid="{00000000-0005-0000-0000-0000D2CC0000}"/>
    <cellStyle name="Punto 2 65 3" xfId="52420" xr:uid="{00000000-0005-0000-0000-0000D3CC0000}"/>
    <cellStyle name="Punto 2 66" xfId="52421" xr:uid="{00000000-0005-0000-0000-0000D4CC0000}"/>
    <cellStyle name="Punto 2 66 2" xfId="52422" xr:uid="{00000000-0005-0000-0000-0000D5CC0000}"/>
    <cellStyle name="Punto 2 66 3" xfId="52423" xr:uid="{00000000-0005-0000-0000-0000D6CC0000}"/>
    <cellStyle name="Punto 2 67" xfId="52424" xr:uid="{00000000-0005-0000-0000-0000D7CC0000}"/>
    <cellStyle name="Punto 2 68" xfId="52425" xr:uid="{00000000-0005-0000-0000-0000D8CC0000}"/>
    <cellStyle name="Punto 2 69" xfId="52426" xr:uid="{00000000-0005-0000-0000-0000D9CC0000}"/>
    <cellStyle name="Punto 2 7" xfId="52427" xr:uid="{00000000-0005-0000-0000-0000DACC0000}"/>
    <cellStyle name="Punto 2 7 2" xfId="52428" xr:uid="{00000000-0005-0000-0000-0000DBCC0000}"/>
    <cellStyle name="Punto 2 7 2 2" xfId="52429" xr:uid="{00000000-0005-0000-0000-0000DCCC0000}"/>
    <cellStyle name="Punto 2 7 2 2 2" xfId="52430" xr:uid="{00000000-0005-0000-0000-0000DDCC0000}"/>
    <cellStyle name="Punto 2 7 2 3" xfId="52431" xr:uid="{00000000-0005-0000-0000-0000DECC0000}"/>
    <cellStyle name="Punto 2 7 2 4" xfId="52432" xr:uid="{00000000-0005-0000-0000-0000DFCC0000}"/>
    <cellStyle name="Punto 2 7 2 5" xfId="52433" xr:uid="{00000000-0005-0000-0000-0000E0CC0000}"/>
    <cellStyle name="Punto 2 7 2 6" xfId="52434" xr:uid="{00000000-0005-0000-0000-0000E1CC0000}"/>
    <cellStyle name="Punto 2 7 3" xfId="52435" xr:uid="{00000000-0005-0000-0000-0000E2CC0000}"/>
    <cellStyle name="Punto 2 7 3 2" xfId="52436" xr:uid="{00000000-0005-0000-0000-0000E3CC0000}"/>
    <cellStyle name="Punto 2 7 4" xfId="52437" xr:uid="{00000000-0005-0000-0000-0000E4CC0000}"/>
    <cellStyle name="Punto 2 7 4 2" xfId="52438" xr:uid="{00000000-0005-0000-0000-0000E5CC0000}"/>
    <cellStyle name="Punto 2 7 5" xfId="52439" xr:uid="{00000000-0005-0000-0000-0000E6CC0000}"/>
    <cellStyle name="Punto 2 70" xfId="52440" xr:uid="{00000000-0005-0000-0000-0000E7CC0000}"/>
    <cellStyle name="Punto 2 71" xfId="52441" xr:uid="{00000000-0005-0000-0000-0000E8CC0000}"/>
    <cellStyle name="Punto 2 72" xfId="52442" xr:uid="{00000000-0005-0000-0000-0000E9CC0000}"/>
    <cellStyle name="Punto 2 73" xfId="52443" xr:uid="{00000000-0005-0000-0000-0000EACC0000}"/>
    <cellStyle name="Punto 2 74" xfId="52444" xr:uid="{00000000-0005-0000-0000-0000EBCC0000}"/>
    <cellStyle name="Punto 2 75" xfId="52445" xr:uid="{00000000-0005-0000-0000-0000ECCC0000}"/>
    <cellStyle name="Punto 2 76" xfId="52446" xr:uid="{00000000-0005-0000-0000-0000EDCC0000}"/>
    <cellStyle name="Punto 2 77" xfId="52447" xr:uid="{00000000-0005-0000-0000-0000EECC0000}"/>
    <cellStyle name="Punto 2 78" xfId="52448" xr:uid="{00000000-0005-0000-0000-0000EFCC0000}"/>
    <cellStyle name="Punto 2 79" xfId="52449" xr:uid="{00000000-0005-0000-0000-0000F0CC0000}"/>
    <cellStyle name="Punto 2 8" xfId="52450" xr:uid="{00000000-0005-0000-0000-0000F1CC0000}"/>
    <cellStyle name="Punto 2 8 2" xfId="52451" xr:uid="{00000000-0005-0000-0000-0000F2CC0000}"/>
    <cellStyle name="Punto 2 8 2 2" xfId="52452" xr:uid="{00000000-0005-0000-0000-0000F3CC0000}"/>
    <cellStyle name="Punto 2 8 2 2 2" xfId="52453" xr:uid="{00000000-0005-0000-0000-0000F4CC0000}"/>
    <cellStyle name="Punto 2 8 2 3" xfId="52454" xr:uid="{00000000-0005-0000-0000-0000F5CC0000}"/>
    <cellStyle name="Punto 2 8 2 4" xfId="52455" xr:uid="{00000000-0005-0000-0000-0000F6CC0000}"/>
    <cellStyle name="Punto 2 8 2 5" xfId="52456" xr:uid="{00000000-0005-0000-0000-0000F7CC0000}"/>
    <cellStyle name="Punto 2 8 2 6" xfId="52457" xr:uid="{00000000-0005-0000-0000-0000F8CC0000}"/>
    <cellStyle name="Punto 2 8 3" xfId="52458" xr:uid="{00000000-0005-0000-0000-0000F9CC0000}"/>
    <cellStyle name="Punto 2 8 3 2" xfId="52459" xr:uid="{00000000-0005-0000-0000-0000FACC0000}"/>
    <cellStyle name="Punto 2 8 4" xfId="52460" xr:uid="{00000000-0005-0000-0000-0000FBCC0000}"/>
    <cellStyle name="Punto 2 8 4 2" xfId="52461" xr:uid="{00000000-0005-0000-0000-0000FCCC0000}"/>
    <cellStyle name="Punto 2 8 5" xfId="52462" xr:uid="{00000000-0005-0000-0000-0000FDCC0000}"/>
    <cellStyle name="Punto 2 80" xfId="52463" xr:uid="{00000000-0005-0000-0000-0000FECC0000}"/>
    <cellStyle name="Punto 2 81" xfId="52464" xr:uid="{00000000-0005-0000-0000-0000FFCC0000}"/>
    <cellStyle name="Punto 2 82" xfId="52465" xr:uid="{00000000-0005-0000-0000-000000CD0000}"/>
    <cellStyle name="Punto 2 83" xfId="52466" xr:uid="{00000000-0005-0000-0000-000001CD0000}"/>
    <cellStyle name="Punto 2 9" xfId="52467" xr:uid="{00000000-0005-0000-0000-000002CD0000}"/>
    <cellStyle name="Punto 2 9 2" xfId="52468" xr:uid="{00000000-0005-0000-0000-000003CD0000}"/>
    <cellStyle name="Punto 2 9 2 2" xfId="52469" xr:uid="{00000000-0005-0000-0000-000004CD0000}"/>
    <cellStyle name="Punto 2 9 2 2 2" xfId="52470" xr:uid="{00000000-0005-0000-0000-000005CD0000}"/>
    <cellStyle name="Punto 2 9 2 3" xfId="52471" xr:uid="{00000000-0005-0000-0000-000006CD0000}"/>
    <cellStyle name="Punto 2 9 2 4" xfId="52472" xr:uid="{00000000-0005-0000-0000-000007CD0000}"/>
    <cellStyle name="Punto 2 9 2 5" xfId="52473" xr:uid="{00000000-0005-0000-0000-000008CD0000}"/>
    <cellStyle name="Punto 2 9 2 6" xfId="52474" xr:uid="{00000000-0005-0000-0000-000009CD0000}"/>
    <cellStyle name="Punto 2 9 3" xfId="52475" xr:uid="{00000000-0005-0000-0000-00000ACD0000}"/>
    <cellStyle name="Punto 2 9 3 2" xfId="52476" xr:uid="{00000000-0005-0000-0000-00000BCD0000}"/>
    <cellStyle name="Punto 2 9 4" xfId="52477" xr:uid="{00000000-0005-0000-0000-00000CCD0000}"/>
    <cellStyle name="Punto 2 9 4 2" xfId="52478" xr:uid="{00000000-0005-0000-0000-00000DCD0000}"/>
    <cellStyle name="Punto 2 9 5" xfId="52479" xr:uid="{00000000-0005-0000-0000-00000ECD0000}"/>
    <cellStyle name="Punto 2_ DOCT  2006" xfId="52480" xr:uid="{00000000-0005-0000-0000-00000FCD0000}"/>
    <cellStyle name="Punto 20" xfId="52481" xr:uid="{00000000-0005-0000-0000-000010CD0000}"/>
    <cellStyle name="Punto 20 2" xfId="52482" xr:uid="{00000000-0005-0000-0000-000011CD0000}"/>
    <cellStyle name="Punto 20 2 2" xfId="52483" xr:uid="{00000000-0005-0000-0000-000012CD0000}"/>
    <cellStyle name="Punto 20 2 2 2" xfId="52484" xr:uid="{00000000-0005-0000-0000-000013CD0000}"/>
    <cellStyle name="Punto 20 2 3" xfId="52485" xr:uid="{00000000-0005-0000-0000-000014CD0000}"/>
    <cellStyle name="Punto 20 2 4" xfId="52486" xr:uid="{00000000-0005-0000-0000-000015CD0000}"/>
    <cellStyle name="Punto 20 2 5" xfId="52487" xr:uid="{00000000-0005-0000-0000-000016CD0000}"/>
    <cellStyle name="Punto 20 2 6" xfId="52488" xr:uid="{00000000-0005-0000-0000-000017CD0000}"/>
    <cellStyle name="Punto 20 3" xfId="52489" xr:uid="{00000000-0005-0000-0000-000018CD0000}"/>
    <cellStyle name="Punto 20 3 2" xfId="52490" xr:uid="{00000000-0005-0000-0000-000019CD0000}"/>
    <cellStyle name="Punto 20 4" xfId="52491" xr:uid="{00000000-0005-0000-0000-00001ACD0000}"/>
    <cellStyle name="Punto 20 4 2" xfId="52492" xr:uid="{00000000-0005-0000-0000-00001BCD0000}"/>
    <cellStyle name="Punto 20 5" xfId="52493" xr:uid="{00000000-0005-0000-0000-00001CCD0000}"/>
    <cellStyle name="Punto 21" xfId="52494" xr:uid="{00000000-0005-0000-0000-00001DCD0000}"/>
    <cellStyle name="Punto 21 2" xfId="52495" xr:uid="{00000000-0005-0000-0000-00001ECD0000}"/>
    <cellStyle name="Punto 21 2 2" xfId="52496" xr:uid="{00000000-0005-0000-0000-00001FCD0000}"/>
    <cellStyle name="Punto 21 2 2 2" xfId="52497" xr:uid="{00000000-0005-0000-0000-000020CD0000}"/>
    <cellStyle name="Punto 21 2 3" xfId="52498" xr:uid="{00000000-0005-0000-0000-000021CD0000}"/>
    <cellStyle name="Punto 21 2 4" xfId="52499" xr:uid="{00000000-0005-0000-0000-000022CD0000}"/>
    <cellStyle name="Punto 21 2 5" xfId="52500" xr:uid="{00000000-0005-0000-0000-000023CD0000}"/>
    <cellStyle name="Punto 21 2 6" xfId="52501" xr:uid="{00000000-0005-0000-0000-000024CD0000}"/>
    <cellStyle name="Punto 21 3" xfId="52502" xr:uid="{00000000-0005-0000-0000-000025CD0000}"/>
    <cellStyle name="Punto 21 3 2" xfId="52503" xr:uid="{00000000-0005-0000-0000-000026CD0000}"/>
    <cellStyle name="Punto 21 4" xfId="52504" xr:uid="{00000000-0005-0000-0000-000027CD0000}"/>
    <cellStyle name="Punto 21 4 2" xfId="52505" xr:uid="{00000000-0005-0000-0000-000028CD0000}"/>
    <cellStyle name="Punto 21 5" xfId="52506" xr:uid="{00000000-0005-0000-0000-000029CD0000}"/>
    <cellStyle name="Punto 22" xfId="52507" xr:uid="{00000000-0005-0000-0000-00002ACD0000}"/>
    <cellStyle name="Punto 22 2" xfId="52508" xr:uid="{00000000-0005-0000-0000-00002BCD0000}"/>
    <cellStyle name="Punto 22 2 2" xfId="52509" xr:uid="{00000000-0005-0000-0000-00002CCD0000}"/>
    <cellStyle name="Punto 22 2 2 2" xfId="52510" xr:uid="{00000000-0005-0000-0000-00002DCD0000}"/>
    <cellStyle name="Punto 22 2 3" xfId="52511" xr:uid="{00000000-0005-0000-0000-00002ECD0000}"/>
    <cellStyle name="Punto 22 2 4" xfId="52512" xr:uid="{00000000-0005-0000-0000-00002FCD0000}"/>
    <cellStyle name="Punto 22 2 5" xfId="52513" xr:uid="{00000000-0005-0000-0000-000030CD0000}"/>
    <cellStyle name="Punto 22 2 6" xfId="52514" xr:uid="{00000000-0005-0000-0000-000031CD0000}"/>
    <cellStyle name="Punto 22 3" xfId="52515" xr:uid="{00000000-0005-0000-0000-000032CD0000}"/>
    <cellStyle name="Punto 22 3 2" xfId="52516" xr:uid="{00000000-0005-0000-0000-000033CD0000}"/>
    <cellStyle name="Punto 22 4" xfId="52517" xr:uid="{00000000-0005-0000-0000-000034CD0000}"/>
    <cellStyle name="Punto 22 4 2" xfId="52518" xr:uid="{00000000-0005-0000-0000-000035CD0000}"/>
    <cellStyle name="Punto 22 5" xfId="52519" xr:uid="{00000000-0005-0000-0000-000036CD0000}"/>
    <cellStyle name="Punto 23" xfId="52520" xr:uid="{00000000-0005-0000-0000-000037CD0000}"/>
    <cellStyle name="Punto 23 2" xfId="52521" xr:uid="{00000000-0005-0000-0000-000038CD0000}"/>
    <cellStyle name="Punto 23 2 2" xfId="52522" xr:uid="{00000000-0005-0000-0000-000039CD0000}"/>
    <cellStyle name="Punto 23 2 2 2" xfId="52523" xr:uid="{00000000-0005-0000-0000-00003ACD0000}"/>
    <cellStyle name="Punto 23 2 3" xfId="52524" xr:uid="{00000000-0005-0000-0000-00003BCD0000}"/>
    <cellStyle name="Punto 23 2 4" xfId="52525" xr:uid="{00000000-0005-0000-0000-00003CCD0000}"/>
    <cellStyle name="Punto 23 2 5" xfId="52526" xr:uid="{00000000-0005-0000-0000-00003DCD0000}"/>
    <cellStyle name="Punto 23 2 6" xfId="52527" xr:uid="{00000000-0005-0000-0000-00003ECD0000}"/>
    <cellStyle name="Punto 23 3" xfId="52528" xr:uid="{00000000-0005-0000-0000-00003FCD0000}"/>
    <cellStyle name="Punto 23 3 2" xfId="52529" xr:uid="{00000000-0005-0000-0000-000040CD0000}"/>
    <cellStyle name="Punto 23 4" xfId="52530" xr:uid="{00000000-0005-0000-0000-000041CD0000}"/>
    <cellStyle name="Punto 23 4 2" xfId="52531" xr:uid="{00000000-0005-0000-0000-000042CD0000}"/>
    <cellStyle name="Punto 23 5" xfId="52532" xr:uid="{00000000-0005-0000-0000-000043CD0000}"/>
    <cellStyle name="Punto 24" xfId="52533" xr:uid="{00000000-0005-0000-0000-000044CD0000}"/>
    <cellStyle name="Punto 24 2" xfId="52534" xr:uid="{00000000-0005-0000-0000-000045CD0000}"/>
    <cellStyle name="Punto 24 2 2" xfId="52535" xr:uid="{00000000-0005-0000-0000-000046CD0000}"/>
    <cellStyle name="Punto 24 2 2 2" xfId="52536" xr:uid="{00000000-0005-0000-0000-000047CD0000}"/>
    <cellStyle name="Punto 24 2 3" xfId="52537" xr:uid="{00000000-0005-0000-0000-000048CD0000}"/>
    <cellStyle name="Punto 24 2 4" xfId="52538" xr:uid="{00000000-0005-0000-0000-000049CD0000}"/>
    <cellStyle name="Punto 24 2 5" xfId="52539" xr:uid="{00000000-0005-0000-0000-00004ACD0000}"/>
    <cellStyle name="Punto 24 2 6" xfId="52540" xr:uid="{00000000-0005-0000-0000-00004BCD0000}"/>
    <cellStyle name="Punto 24 3" xfId="52541" xr:uid="{00000000-0005-0000-0000-00004CCD0000}"/>
    <cellStyle name="Punto 24 3 2" xfId="52542" xr:uid="{00000000-0005-0000-0000-00004DCD0000}"/>
    <cellStyle name="Punto 24 4" xfId="52543" xr:uid="{00000000-0005-0000-0000-00004ECD0000}"/>
    <cellStyle name="Punto 24 4 2" xfId="52544" xr:uid="{00000000-0005-0000-0000-00004FCD0000}"/>
    <cellStyle name="Punto 24 5" xfId="52545" xr:uid="{00000000-0005-0000-0000-000050CD0000}"/>
    <cellStyle name="Punto 25" xfId="52546" xr:uid="{00000000-0005-0000-0000-000051CD0000}"/>
    <cellStyle name="Punto 25 2" xfId="52547" xr:uid="{00000000-0005-0000-0000-000052CD0000}"/>
    <cellStyle name="Punto 25 2 2" xfId="52548" xr:uid="{00000000-0005-0000-0000-000053CD0000}"/>
    <cellStyle name="Punto 25 2 2 2" xfId="52549" xr:uid="{00000000-0005-0000-0000-000054CD0000}"/>
    <cellStyle name="Punto 25 2 3" xfId="52550" xr:uid="{00000000-0005-0000-0000-000055CD0000}"/>
    <cellStyle name="Punto 25 2 4" xfId="52551" xr:uid="{00000000-0005-0000-0000-000056CD0000}"/>
    <cellStyle name="Punto 25 2 5" xfId="52552" xr:uid="{00000000-0005-0000-0000-000057CD0000}"/>
    <cellStyle name="Punto 25 2 6" xfId="52553" xr:uid="{00000000-0005-0000-0000-000058CD0000}"/>
    <cellStyle name="Punto 25 3" xfId="52554" xr:uid="{00000000-0005-0000-0000-000059CD0000}"/>
    <cellStyle name="Punto 25 3 2" xfId="52555" xr:uid="{00000000-0005-0000-0000-00005ACD0000}"/>
    <cellStyle name="Punto 25 4" xfId="52556" xr:uid="{00000000-0005-0000-0000-00005BCD0000}"/>
    <cellStyle name="Punto 25 4 2" xfId="52557" xr:uid="{00000000-0005-0000-0000-00005CCD0000}"/>
    <cellStyle name="Punto 25 5" xfId="52558" xr:uid="{00000000-0005-0000-0000-00005DCD0000}"/>
    <cellStyle name="Punto 26" xfId="52559" xr:uid="{00000000-0005-0000-0000-00005ECD0000}"/>
    <cellStyle name="Punto 26 2" xfId="52560" xr:uid="{00000000-0005-0000-0000-00005FCD0000}"/>
    <cellStyle name="Punto 26 2 2" xfId="52561" xr:uid="{00000000-0005-0000-0000-000060CD0000}"/>
    <cellStyle name="Punto 26 2 2 2" xfId="52562" xr:uid="{00000000-0005-0000-0000-000061CD0000}"/>
    <cellStyle name="Punto 26 2 3" xfId="52563" xr:uid="{00000000-0005-0000-0000-000062CD0000}"/>
    <cellStyle name="Punto 26 2 4" xfId="52564" xr:uid="{00000000-0005-0000-0000-000063CD0000}"/>
    <cellStyle name="Punto 26 2 5" xfId="52565" xr:uid="{00000000-0005-0000-0000-000064CD0000}"/>
    <cellStyle name="Punto 26 2 6" xfId="52566" xr:uid="{00000000-0005-0000-0000-000065CD0000}"/>
    <cellStyle name="Punto 26 3" xfId="52567" xr:uid="{00000000-0005-0000-0000-000066CD0000}"/>
    <cellStyle name="Punto 26 3 2" xfId="52568" xr:uid="{00000000-0005-0000-0000-000067CD0000}"/>
    <cellStyle name="Punto 26 4" xfId="52569" xr:uid="{00000000-0005-0000-0000-000068CD0000}"/>
    <cellStyle name="Punto 26 4 2" xfId="52570" xr:uid="{00000000-0005-0000-0000-000069CD0000}"/>
    <cellStyle name="Punto 26 5" xfId="52571" xr:uid="{00000000-0005-0000-0000-00006ACD0000}"/>
    <cellStyle name="Punto 27" xfId="52572" xr:uid="{00000000-0005-0000-0000-00006BCD0000}"/>
    <cellStyle name="Punto 27 2" xfId="52573" xr:uid="{00000000-0005-0000-0000-00006CCD0000}"/>
    <cellStyle name="Punto 27 2 2" xfId="52574" xr:uid="{00000000-0005-0000-0000-00006DCD0000}"/>
    <cellStyle name="Punto 27 2 2 2" xfId="52575" xr:uid="{00000000-0005-0000-0000-00006ECD0000}"/>
    <cellStyle name="Punto 27 2 3" xfId="52576" xr:uid="{00000000-0005-0000-0000-00006FCD0000}"/>
    <cellStyle name="Punto 27 2 4" xfId="52577" xr:uid="{00000000-0005-0000-0000-000070CD0000}"/>
    <cellStyle name="Punto 27 2 5" xfId="52578" xr:uid="{00000000-0005-0000-0000-000071CD0000}"/>
    <cellStyle name="Punto 27 2 6" xfId="52579" xr:uid="{00000000-0005-0000-0000-000072CD0000}"/>
    <cellStyle name="Punto 27 3" xfId="52580" xr:uid="{00000000-0005-0000-0000-000073CD0000}"/>
    <cellStyle name="Punto 27 3 2" xfId="52581" xr:uid="{00000000-0005-0000-0000-000074CD0000}"/>
    <cellStyle name="Punto 27 4" xfId="52582" xr:uid="{00000000-0005-0000-0000-000075CD0000}"/>
    <cellStyle name="Punto 27 4 2" xfId="52583" xr:uid="{00000000-0005-0000-0000-000076CD0000}"/>
    <cellStyle name="Punto 27 5" xfId="52584" xr:uid="{00000000-0005-0000-0000-000077CD0000}"/>
    <cellStyle name="Punto 28" xfId="52585" xr:uid="{00000000-0005-0000-0000-000078CD0000}"/>
    <cellStyle name="Punto 28 2" xfId="52586" xr:uid="{00000000-0005-0000-0000-000079CD0000}"/>
    <cellStyle name="Punto 28 2 2" xfId="52587" xr:uid="{00000000-0005-0000-0000-00007ACD0000}"/>
    <cellStyle name="Punto 28 2 2 2" xfId="52588" xr:uid="{00000000-0005-0000-0000-00007BCD0000}"/>
    <cellStyle name="Punto 28 2 3" xfId="52589" xr:uid="{00000000-0005-0000-0000-00007CCD0000}"/>
    <cellStyle name="Punto 28 2 4" xfId="52590" xr:uid="{00000000-0005-0000-0000-00007DCD0000}"/>
    <cellStyle name="Punto 28 2 5" xfId="52591" xr:uid="{00000000-0005-0000-0000-00007ECD0000}"/>
    <cellStyle name="Punto 28 2 6" xfId="52592" xr:uid="{00000000-0005-0000-0000-00007FCD0000}"/>
    <cellStyle name="Punto 28 3" xfId="52593" xr:uid="{00000000-0005-0000-0000-000080CD0000}"/>
    <cellStyle name="Punto 28 3 2" xfId="52594" xr:uid="{00000000-0005-0000-0000-000081CD0000}"/>
    <cellStyle name="Punto 28 4" xfId="52595" xr:uid="{00000000-0005-0000-0000-000082CD0000}"/>
    <cellStyle name="Punto 28 4 2" xfId="52596" xr:uid="{00000000-0005-0000-0000-000083CD0000}"/>
    <cellStyle name="Punto 28 5" xfId="52597" xr:uid="{00000000-0005-0000-0000-000084CD0000}"/>
    <cellStyle name="Punto 29" xfId="52598" xr:uid="{00000000-0005-0000-0000-000085CD0000}"/>
    <cellStyle name="Punto 29 2" xfId="52599" xr:uid="{00000000-0005-0000-0000-000086CD0000}"/>
    <cellStyle name="Punto 29 2 2" xfId="52600" xr:uid="{00000000-0005-0000-0000-000087CD0000}"/>
    <cellStyle name="Punto 29 2 2 2" xfId="52601" xr:uid="{00000000-0005-0000-0000-000088CD0000}"/>
    <cellStyle name="Punto 29 2 3" xfId="52602" xr:uid="{00000000-0005-0000-0000-000089CD0000}"/>
    <cellStyle name="Punto 29 2 4" xfId="52603" xr:uid="{00000000-0005-0000-0000-00008ACD0000}"/>
    <cellStyle name="Punto 29 2 5" xfId="52604" xr:uid="{00000000-0005-0000-0000-00008BCD0000}"/>
    <cellStyle name="Punto 29 2 6" xfId="52605" xr:uid="{00000000-0005-0000-0000-00008CCD0000}"/>
    <cellStyle name="Punto 29 3" xfId="52606" xr:uid="{00000000-0005-0000-0000-00008DCD0000}"/>
    <cellStyle name="Punto 29 3 2" xfId="52607" xr:uid="{00000000-0005-0000-0000-00008ECD0000}"/>
    <cellStyle name="Punto 29 4" xfId="52608" xr:uid="{00000000-0005-0000-0000-00008FCD0000}"/>
    <cellStyle name="Punto 29 4 2" xfId="52609" xr:uid="{00000000-0005-0000-0000-000090CD0000}"/>
    <cellStyle name="Punto 29 5" xfId="52610" xr:uid="{00000000-0005-0000-0000-000091CD0000}"/>
    <cellStyle name="Punto 3" xfId="52611" xr:uid="{00000000-0005-0000-0000-000092CD0000}"/>
    <cellStyle name="Punto 3 10" xfId="52612" xr:uid="{00000000-0005-0000-0000-000093CD0000}"/>
    <cellStyle name="Punto 3 10 2" xfId="52613" xr:uid="{00000000-0005-0000-0000-000094CD0000}"/>
    <cellStyle name="Punto 3 11" xfId="52614" xr:uid="{00000000-0005-0000-0000-000095CD0000}"/>
    <cellStyle name="Punto 3 11 2" xfId="52615" xr:uid="{00000000-0005-0000-0000-000096CD0000}"/>
    <cellStyle name="Punto 3 12" xfId="52616" xr:uid="{00000000-0005-0000-0000-000097CD0000}"/>
    <cellStyle name="Punto 3 13" xfId="52617" xr:uid="{00000000-0005-0000-0000-000098CD0000}"/>
    <cellStyle name="Punto 3 14" xfId="52618" xr:uid="{00000000-0005-0000-0000-000099CD0000}"/>
    <cellStyle name="Punto 3 2" xfId="52619" xr:uid="{00000000-0005-0000-0000-00009ACD0000}"/>
    <cellStyle name="Punto 3 2 2" xfId="52620" xr:uid="{00000000-0005-0000-0000-00009BCD0000}"/>
    <cellStyle name="Punto 3 2 2 2" xfId="52621" xr:uid="{00000000-0005-0000-0000-00009CCD0000}"/>
    <cellStyle name="Punto 3 2 2 2 2" xfId="52622" xr:uid="{00000000-0005-0000-0000-00009DCD0000}"/>
    <cellStyle name="Punto 3 2 2 3" xfId="52623" xr:uid="{00000000-0005-0000-0000-00009ECD0000}"/>
    <cellStyle name="Punto 3 2 2 4" xfId="52624" xr:uid="{00000000-0005-0000-0000-00009FCD0000}"/>
    <cellStyle name="Punto 3 2 2 5" xfId="52625" xr:uid="{00000000-0005-0000-0000-0000A0CD0000}"/>
    <cellStyle name="Punto 3 2 2 6" xfId="52626" xr:uid="{00000000-0005-0000-0000-0000A1CD0000}"/>
    <cellStyle name="Punto 3 2 3" xfId="52627" xr:uid="{00000000-0005-0000-0000-0000A2CD0000}"/>
    <cellStyle name="Punto 3 2 3 2" xfId="52628" xr:uid="{00000000-0005-0000-0000-0000A3CD0000}"/>
    <cellStyle name="Punto 3 2 3 3" xfId="52629" xr:uid="{00000000-0005-0000-0000-0000A4CD0000}"/>
    <cellStyle name="Punto 3 2 4" xfId="52630" xr:uid="{00000000-0005-0000-0000-0000A5CD0000}"/>
    <cellStyle name="Punto 3 2 4 2" xfId="52631" xr:uid="{00000000-0005-0000-0000-0000A6CD0000}"/>
    <cellStyle name="Punto 3 2 5" xfId="52632" xr:uid="{00000000-0005-0000-0000-0000A7CD0000}"/>
    <cellStyle name="Punto 3 2 6" xfId="52633" xr:uid="{00000000-0005-0000-0000-0000A8CD0000}"/>
    <cellStyle name="Punto 3 3" xfId="52634" xr:uid="{00000000-0005-0000-0000-0000A9CD0000}"/>
    <cellStyle name="Punto 3 3 2" xfId="52635" xr:uid="{00000000-0005-0000-0000-0000AACD0000}"/>
    <cellStyle name="Punto 3 3 2 2" xfId="52636" xr:uid="{00000000-0005-0000-0000-0000ABCD0000}"/>
    <cellStyle name="Punto 3 3 2 2 2" xfId="52637" xr:uid="{00000000-0005-0000-0000-0000ACCD0000}"/>
    <cellStyle name="Punto 3 3 2 3" xfId="52638" xr:uid="{00000000-0005-0000-0000-0000ADCD0000}"/>
    <cellStyle name="Punto 3 3 2 4" xfId="52639" xr:uid="{00000000-0005-0000-0000-0000AECD0000}"/>
    <cellStyle name="Punto 3 3 2 5" xfId="52640" xr:uid="{00000000-0005-0000-0000-0000AFCD0000}"/>
    <cellStyle name="Punto 3 3 2 6" xfId="52641" xr:uid="{00000000-0005-0000-0000-0000B0CD0000}"/>
    <cellStyle name="Punto 3 3 3" xfId="52642" xr:uid="{00000000-0005-0000-0000-0000B1CD0000}"/>
    <cellStyle name="Punto 3 3 3 2" xfId="52643" xr:uid="{00000000-0005-0000-0000-0000B2CD0000}"/>
    <cellStyle name="Punto 3 3 4" xfId="52644" xr:uid="{00000000-0005-0000-0000-0000B3CD0000}"/>
    <cellStyle name="Punto 3 3 4 2" xfId="52645" xr:uid="{00000000-0005-0000-0000-0000B4CD0000}"/>
    <cellStyle name="Punto 3 3 5" xfId="52646" xr:uid="{00000000-0005-0000-0000-0000B5CD0000}"/>
    <cellStyle name="Punto 3 3 6" xfId="52647" xr:uid="{00000000-0005-0000-0000-0000B6CD0000}"/>
    <cellStyle name="Punto 3 4" xfId="52648" xr:uid="{00000000-0005-0000-0000-0000B7CD0000}"/>
    <cellStyle name="Punto 3 4 2" xfId="52649" xr:uid="{00000000-0005-0000-0000-0000B8CD0000}"/>
    <cellStyle name="Punto 3 4 2 2" xfId="52650" xr:uid="{00000000-0005-0000-0000-0000B9CD0000}"/>
    <cellStyle name="Punto 3 4 2 2 2" xfId="52651" xr:uid="{00000000-0005-0000-0000-0000BACD0000}"/>
    <cellStyle name="Punto 3 4 2 3" xfId="52652" xr:uid="{00000000-0005-0000-0000-0000BBCD0000}"/>
    <cellStyle name="Punto 3 4 2 4" xfId="52653" xr:uid="{00000000-0005-0000-0000-0000BCCD0000}"/>
    <cellStyle name="Punto 3 4 2 5" xfId="52654" xr:uid="{00000000-0005-0000-0000-0000BDCD0000}"/>
    <cellStyle name="Punto 3 4 2 6" xfId="52655" xr:uid="{00000000-0005-0000-0000-0000BECD0000}"/>
    <cellStyle name="Punto 3 4 3" xfId="52656" xr:uid="{00000000-0005-0000-0000-0000BFCD0000}"/>
    <cellStyle name="Punto 3 4 3 2" xfId="52657" xr:uid="{00000000-0005-0000-0000-0000C0CD0000}"/>
    <cellStyle name="Punto 3 4 4" xfId="52658" xr:uid="{00000000-0005-0000-0000-0000C1CD0000}"/>
    <cellStyle name="Punto 3 4 4 2" xfId="52659" xr:uid="{00000000-0005-0000-0000-0000C2CD0000}"/>
    <cellStyle name="Punto 3 4 5" xfId="52660" xr:uid="{00000000-0005-0000-0000-0000C3CD0000}"/>
    <cellStyle name="Punto 3 5" xfId="52661" xr:uid="{00000000-0005-0000-0000-0000C4CD0000}"/>
    <cellStyle name="Punto 3 5 2" xfId="52662" xr:uid="{00000000-0005-0000-0000-0000C5CD0000}"/>
    <cellStyle name="Punto 3 5 2 2" xfId="52663" xr:uid="{00000000-0005-0000-0000-0000C6CD0000}"/>
    <cellStyle name="Punto 3 5 2 2 2" xfId="52664" xr:uid="{00000000-0005-0000-0000-0000C7CD0000}"/>
    <cellStyle name="Punto 3 5 2 3" xfId="52665" xr:uid="{00000000-0005-0000-0000-0000C8CD0000}"/>
    <cellStyle name="Punto 3 5 2 4" xfId="52666" xr:uid="{00000000-0005-0000-0000-0000C9CD0000}"/>
    <cellStyle name="Punto 3 5 2 5" xfId="52667" xr:uid="{00000000-0005-0000-0000-0000CACD0000}"/>
    <cellStyle name="Punto 3 5 2 6" xfId="52668" xr:uid="{00000000-0005-0000-0000-0000CBCD0000}"/>
    <cellStyle name="Punto 3 5 3" xfId="52669" xr:uid="{00000000-0005-0000-0000-0000CCCD0000}"/>
    <cellStyle name="Punto 3 5 3 2" xfId="52670" xr:uid="{00000000-0005-0000-0000-0000CDCD0000}"/>
    <cellStyle name="Punto 3 5 4" xfId="52671" xr:uid="{00000000-0005-0000-0000-0000CECD0000}"/>
    <cellStyle name="Punto 3 5 4 2" xfId="52672" xr:uid="{00000000-0005-0000-0000-0000CFCD0000}"/>
    <cellStyle name="Punto 3 5 5" xfId="52673" xr:uid="{00000000-0005-0000-0000-0000D0CD0000}"/>
    <cellStyle name="Punto 3 6" xfId="52674" xr:uid="{00000000-0005-0000-0000-0000D1CD0000}"/>
    <cellStyle name="Punto 3 6 2" xfId="52675" xr:uid="{00000000-0005-0000-0000-0000D2CD0000}"/>
    <cellStyle name="Punto 3 6 2 2" xfId="52676" xr:uid="{00000000-0005-0000-0000-0000D3CD0000}"/>
    <cellStyle name="Punto 3 6 2 2 2" xfId="52677" xr:uid="{00000000-0005-0000-0000-0000D4CD0000}"/>
    <cellStyle name="Punto 3 6 2 3" xfId="52678" xr:uid="{00000000-0005-0000-0000-0000D5CD0000}"/>
    <cellStyle name="Punto 3 6 2 4" xfId="52679" xr:uid="{00000000-0005-0000-0000-0000D6CD0000}"/>
    <cellStyle name="Punto 3 6 2 5" xfId="52680" xr:uid="{00000000-0005-0000-0000-0000D7CD0000}"/>
    <cellStyle name="Punto 3 6 2 6" xfId="52681" xr:uid="{00000000-0005-0000-0000-0000D8CD0000}"/>
    <cellStyle name="Punto 3 6 3" xfId="52682" xr:uid="{00000000-0005-0000-0000-0000D9CD0000}"/>
    <cellStyle name="Punto 3 6 3 2" xfId="52683" xr:uid="{00000000-0005-0000-0000-0000DACD0000}"/>
    <cellStyle name="Punto 3 6 4" xfId="52684" xr:uid="{00000000-0005-0000-0000-0000DBCD0000}"/>
    <cellStyle name="Punto 3 6 4 2" xfId="52685" xr:uid="{00000000-0005-0000-0000-0000DCCD0000}"/>
    <cellStyle name="Punto 3 6 5" xfId="52686" xr:uid="{00000000-0005-0000-0000-0000DDCD0000}"/>
    <cellStyle name="Punto 3 7" xfId="52687" xr:uid="{00000000-0005-0000-0000-0000DECD0000}"/>
    <cellStyle name="Punto 3 7 2" xfId="52688" xr:uid="{00000000-0005-0000-0000-0000DFCD0000}"/>
    <cellStyle name="Punto 3 7 2 2" xfId="52689" xr:uid="{00000000-0005-0000-0000-0000E0CD0000}"/>
    <cellStyle name="Punto 3 7 2 2 2" xfId="52690" xr:uid="{00000000-0005-0000-0000-0000E1CD0000}"/>
    <cellStyle name="Punto 3 7 2 3" xfId="52691" xr:uid="{00000000-0005-0000-0000-0000E2CD0000}"/>
    <cellStyle name="Punto 3 7 2 4" xfId="52692" xr:uid="{00000000-0005-0000-0000-0000E3CD0000}"/>
    <cellStyle name="Punto 3 7 2 5" xfId="52693" xr:uid="{00000000-0005-0000-0000-0000E4CD0000}"/>
    <cellStyle name="Punto 3 7 2 6" xfId="52694" xr:uid="{00000000-0005-0000-0000-0000E5CD0000}"/>
    <cellStyle name="Punto 3 7 3" xfId="52695" xr:uid="{00000000-0005-0000-0000-0000E6CD0000}"/>
    <cellStyle name="Punto 3 7 3 2" xfId="52696" xr:uid="{00000000-0005-0000-0000-0000E7CD0000}"/>
    <cellStyle name="Punto 3 7 4" xfId="52697" xr:uid="{00000000-0005-0000-0000-0000E8CD0000}"/>
    <cellStyle name="Punto 3 7 4 2" xfId="52698" xr:uid="{00000000-0005-0000-0000-0000E9CD0000}"/>
    <cellStyle name="Punto 3 7 5" xfId="52699" xr:uid="{00000000-0005-0000-0000-0000EACD0000}"/>
    <cellStyle name="Punto 3 8" xfId="52700" xr:uid="{00000000-0005-0000-0000-0000EBCD0000}"/>
    <cellStyle name="Punto 3 8 2" xfId="52701" xr:uid="{00000000-0005-0000-0000-0000ECCD0000}"/>
    <cellStyle name="Punto 3 8 2 2" xfId="52702" xr:uid="{00000000-0005-0000-0000-0000EDCD0000}"/>
    <cellStyle name="Punto 3 8 2 2 2" xfId="52703" xr:uid="{00000000-0005-0000-0000-0000EECD0000}"/>
    <cellStyle name="Punto 3 8 2 3" xfId="52704" xr:uid="{00000000-0005-0000-0000-0000EFCD0000}"/>
    <cellStyle name="Punto 3 8 2 4" xfId="52705" xr:uid="{00000000-0005-0000-0000-0000F0CD0000}"/>
    <cellStyle name="Punto 3 8 2 5" xfId="52706" xr:uid="{00000000-0005-0000-0000-0000F1CD0000}"/>
    <cellStyle name="Punto 3 8 2 6" xfId="52707" xr:uid="{00000000-0005-0000-0000-0000F2CD0000}"/>
    <cellStyle name="Punto 3 8 3" xfId="52708" xr:uid="{00000000-0005-0000-0000-0000F3CD0000}"/>
    <cellStyle name="Punto 3 8 3 2" xfId="52709" xr:uid="{00000000-0005-0000-0000-0000F4CD0000}"/>
    <cellStyle name="Punto 3 8 4" xfId="52710" xr:uid="{00000000-0005-0000-0000-0000F5CD0000}"/>
    <cellStyle name="Punto 3 8 4 2" xfId="52711" xr:uid="{00000000-0005-0000-0000-0000F6CD0000}"/>
    <cellStyle name="Punto 3 8 5" xfId="52712" xr:uid="{00000000-0005-0000-0000-0000F7CD0000}"/>
    <cellStyle name="Punto 3 9" xfId="52713" xr:uid="{00000000-0005-0000-0000-0000F8CD0000}"/>
    <cellStyle name="Punto 3 9 2" xfId="52714" xr:uid="{00000000-0005-0000-0000-0000F9CD0000}"/>
    <cellStyle name="Punto 3 9 2 2" xfId="52715" xr:uid="{00000000-0005-0000-0000-0000FACD0000}"/>
    <cellStyle name="Punto 3 9 3" xfId="52716" xr:uid="{00000000-0005-0000-0000-0000FBCD0000}"/>
    <cellStyle name="Punto 3 9 3 2" xfId="52717" xr:uid="{00000000-0005-0000-0000-0000FCCD0000}"/>
    <cellStyle name="Punto 3 9 4" xfId="52718" xr:uid="{00000000-0005-0000-0000-0000FDCD0000}"/>
    <cellStyle name="Punto 3 9 5" xfId="52719" xr:uid="{00000000-0005-0000-0000-0000FECD0000}"/>
    <cellStyle name="Punto 30" xfId="52720" xr:uid="{00000000-0005-0000-0000-0000FFCD0000}"/>
    <cellStyle name="Punto 30 2" xfId="52721" xr:uid="{00000000-0005-0000-0000-000000CE0000}"/>
    <cellStyle name="Punto 30 2 2" xfId="52722" xr:uid="{00000000-0005-0000-0000-000001CE0000}"/>
    <cellStyle name="Punto 30 2 2 2" xfId="52723" xr:uid="{00000000-0005-0000-0000-000002CE0000}"/>
    <cellStyle name="Punto 30 2 3" xfId="52724" xr:uid="{00000000-0005-0000-0000-000003CE0000}"/>
    <cellStyle name="Punto 30 2 4" xfId="52725" xr:uid="{00000000-0005-0000-0000-000004CE0000}"/>
    <cellStyle name="Punto 30 2 5" xfId="52726" xr:uid="{00000000-0005-0000-0000-000005CE0000}"/>
    <cellStyle name="Punto 30 2 6" xfId="52727" xr:uid="{00000000-0005-0000-0000-000006CE0000}"/>
    <cellStyle name="Punto 30 3" xfId="52728" xr:uid="{00000000-0005-0000-0000-000007CE0000}"/>
    <cellStyle name="Punto 30 3 2" xfId="52729" xr:uid="{00000000-0005-0000-0000-000008CE0000}"/>
    <cellStyle name="Punto 30 4" xfId="52730" xr:uid="{00000000-0005-0000-0000-000009CE0000}"/>
    <cellStyle name="Punto 30 4 2" xfId="52731" xr:uid="{00000000-0005-0000-0000-00000ACE0000}"/>
    <cellStyle name="Punto 30 5" xfId="52732" xr:uid="{00000000-0005-0000-0000-00000BCE0000}"/>
    <cellStyle name="Punto 31" xfId="52733" xr:uid="{00000000-0005-0000-0000-00000CCE0000}"/>
    <cellStyle name="Punto 31 2" xfId="52734" xr:uid="{00000000-0005-0000-0000-00000DCE0000}"/>
    <cellStyle name="Punto 31 2 2" xfId="52735" xr:uid="{00000000-0005-0000-0000-00000ECE0000}"/>
    <cellStyle name="Punto 31 2 2 2" xfId="52736" xr:uid="{00000000-0005-0000-0000-00000FCE0000}"/>
    <cellStyle name="Punto 31 2 3" xfId="52737" xr:uid="{00000000-0005-0000-0000-000010CE0000}"/>
    <cellStyle name="Punto 31 2 4" xfId="52738" xr:uid="{00000000-0005-0000-0000-000011CE0000}"/>
    <cellStyle name="Punto 31 2 5" xfId="52739" xr:uid="{00000000-0005-0000-0000-000012CE0000}"/>
    <cellStyle name="Punto 31 2 6" xfId="52740" xr:uid="{00000000-0005-0000-0000-000013CE0000}"/>
    <cellStyle name="Punto 31 3" xfId="52741" xr:uid="{00000000-0005-0000-0000-000014CE0000}"/>
    <cellStyle name="Punto 31 3 2" xfId="52742" xr:uid="{00000000-0005-0000-0000-000015CE0000}"/>
    <cellStyle name="Punto 31 4" xfId="52743" xr:uid="{00000000-0005-0000-0000-000016CE0000}"/>
    <cellStyle name="Punto 31 4 2" xfId="52744" xr:uid="{00000000-0005-0000-0000-000017CE0000}"/>
    <cellStyle name="Punto 31 5" xfId="52745" xr:uid="{00000000-0005-0000-0000-000018CE0000}"/>
    <cellStyle name="Punto 32" xfId="52746" xr:uid="{00000000-0005-0000-0000-000019CE0000}"/>
    <cellStyle name="Punto 32 2" xfId="52747" xr:uid="{00000000-0005-0000-0000-00001ACE0000}"/>
    <cellStyle name="Punto 32 2 2" xfId="52748" xr:uid="{00000000-0005-0000-0000-00001BCE0000}"/>
    <cellStyle name="Punto 32 2 2 2" xfId="52749" xr:uid="{00000000-0005-0000-0000-00001CCE0000}"/>
    <cellStyle name="Punto 32 2 3" xfId="52750" xr:uid="{00000000-0005-0000-0000-00001DCE0000}"/>
    <cellStyle name="Punto 32 2 4" xfId="52751" xr:uid="{00000000-0005-0000-0000-00001ECE0000}"/>
    <cellStyle name="Punto 32 2 5" xfId="52752" xr:uid="{00000000-0005-0000-0000-00001FCE0000}"/>
    <cellStyle name="Punto 32 2 6" xfId="52753" xr:uid="{00000000-0005-0000-0000-000020CE0000}"/>
    <cellStyle name="Punto 32 3" xfId="52754" xr:uid="{00000000-0005-0000-0000-000021CE0000}"/>
    <cellStyle name="Punto 32 3 2" xfId="52755" xr:uid="{00000000-0005-0000-0000-000022CE0000}"/>
    <cellStyle name="Punto 32 4" xfId="52756" xr:uid="{00000000-0005-0000-0000-000023CE0000}"/>
    <cellStyle name="Punto 32 4 2" xfId="52757" xr:uid="{00000000-0005-0000-0000-000024CE0000}"/>
    <cellStyle name="Punto 32 5" xfId="52758" xr:uid="{00000000-0005-0000-0000-000025CE0000}"/>
    <cellStyle name="Punto 33" xfId="52759" xr:uid="{00000000-0005-0000-0000-000026CE0000}"/>
    <cellStyle name="Punto 33 2" xfId="52760" xr:uid="{00000000-0005-0000-0000-000027CE0000}"/>
    <cellStyle name="Punto 33 2 2" xfId="52761" xr:uid="{00000000-0005-0000-0000-000028CE0000}"/>
    <cellStyle name="Punto 33 2 2 2" xfId="52762" xr:uid="{00000000-0005-0000-0000-000029CE0000}"/>
    <cellStyle name="Punto 33 2 3" xfId="52763" xr:uid="{00000000-0005-0000-0000-00002ACE0000}"/>
    <cellStyle name="Punto 33 2 4" xfId="52764" xr:uid="{00000000-0005-0000-0000-00002BCE0000}"/>
    <cellStyle name="Punto 33 2 5" xfId="52765" xr:uid="{00000000-0005-0000-0000-00002CCE0000}"/>
    <cellStyle name="Punto 33 2 6" xfId="52766" xr:uid="{00000000-0005-0000-0000-00002DCE0000}"/>
    <cellStyle name="Punto 33 3" xfId="52767" xr:uid="{00000000-0005-0000-0000-00002ECE0000}"/>
    <cellStyle name="Punto 33 3 2" xfId="52768" xr:uid="{00000000-0005-0000-0000-00002FCE0000}"/>
    <cellStyle name="Punto 33 4" xfId="52769" xr:uid="{00000000-0005-0000-0000-000030CE0000}"/>
    <cellStyle name="Punto 33 4 2" xfId="52770" xr:uid="{00000000-0005-0000-0000-000031CE0000}"/>
    <cellStyle name="Punto 33 5" xfId="52771" xr:uid="{00000000-0005-0000-0000-000032CE0000}"/>
    <cellStyle name="Punto 34" xfId="52772" xr:uid="{00000000-0005-0000-0000-000033CE0000}"/>
    <cellStyle name="Punto 34 2" xfId="52773" xr:uid="{00000000-0005-0000-0000-000034CE0000}"/>
    <cellStyle name="Punto 34 2 2" xfId="52774" xr:uid="{00000000-0005-0000-0000-000035CE0000}"/>
    <cellStyle name="Punto 34 2 2 2" xfId="52775" xr:uid="{00000000-0005-0000-0000-000036CE0000}"/>
    <cellStyle name="Punto 34 2 3" xfId="52776" xr:uid="{00000000-0005-0000-0000-000037CE0000}"/>
    <cellStyle name="Punto 34 2 4" xfId="52777" xr:uid="{00000000-0005-0000-0000-000038CE0000}"/>
    <cellStyle name="Punto 34 2 5" xfId="52778" xr:uid="{00000000-0005-0000-0000-000039CE0000}"/>
    <cellStyle name="Punto 34 2 6" xfId="52779" xr:uid="{00000000-0005-0000-0000-00003ACE0000}"/>
    <cellStyle name="Punto 34 3" xfId="52780" xr:uid="{00000000-0005-0000-0000-00003BCE0000}"/>
    <cellStyle name="Punto 34 3 2" xfId="52781" xr:uid="{00000000-0005-0000-0000-00003CCE0000}"/>
    <cellStyle name="Punto 34 4" xfId="52782" xr:uid="{00000000-0005-0000-0000-00003DCE0000}"/>
    <cellStyle name="Punto 34 4 2" xfId="52783" xr:uid="{00000000-0005-0000-0000-00003ECE0000}"/>
    <cellStyle name="Punto 34 5" xfId="52784" xr:uid="{00000000-0005-0000-0000-00003FCE0000}"/>
    <cellStyle name="Punto 35" xfId="52785" xr:uid="{00000000-0005-0000-0000-000040CE0000}"/>
    <cellStyle name="Punto 35 2" xfId="52786" xr:uid="{00000000-0005-0000-0000-000041CE0000}"/>
    <cellStyle name="Punto 35 2 2" xfId="52787" xr:uid="{00000000-0005-0000-0000-000042CE0000}"/>
    <cellStyle name="Punto 35 2 2 2" xfId="52788" xr:uid="{00000000-0005-0000-0000-000043CE0000}"/>
    <cellStyle name="Punto 35 2 3" xfId="52789" xr:uid="{00000000-0005-0000-0000-000044CE0000}"/>
    <cellStyle name="Punto 35 2 4" xfId="52790" xr:uid="{00000000-0005-0000-0000-000045CE0000}"/>
    <cellStyle name="Punto 35 2 5" xfId="52791" xr:uid="{00000000-0005-0000-0000-000046CE0000}"/>
    <cellStyle name="Punto 35 2 6" xfId="52792" xr:uid="{00000000-0005-0000-0000-000047CE0000}"/>
    <cellStyle name="Punto 35 3" xfId="52793" xr:uid="{00000000-0005-0000-0000-000048CE0000}"/>
    <cellStyle name="Punto 35 3 2" xfId="52794" xr:uid="{00000000-0005-0000-0000-000049CE0000}"/>
    <cellStyle name="Punto 35 4" xfId="52795" xr:uid="{00000000-0005-0000-0000-00004ACE0000}"/>
    <cellStyle name="Punto 35 4 2" xfId="52796" xr:uid="{00000000-0005-0000-0000-00004BCE0000}"/>
    <cellStyle name="Punto 35 5" xfId="52797" xr:uid="{00000000-0005-0000-0000-00004CCE0000}"/>
    <cellStyle name="Punto 36" xfId="52798" xr:uid="{00000000-0005-0000-0000-00004DCE0000}"/>
    <cellStyle name="Punto 36 2" xfId="52799" xr:uid="{00000000-0005-0000-0000-00004ECE0000}"/>
    <cellStyle name="Punto 36 2 2" xfId="52800" xr:uid="{00000000-0005-0000-0000-00004FCE0000}"/>
    <cellStyle name="Punto 36 2 2 2" xfId="52801" xr:uid="{00000000-0005-0000-0000-000050CE0000}"/>
    <cellStyle name="Punto 36 2 3" xfId="52802" xr:uid="{00000000-0005-0000-0000-000051CE0000}"/>
    <cellStyle name="Punto 36 2 4" xfId="52803" xr:uid="{00000000-0005-0000-0000-000052CE0000}"/>
    <cellStyle name="Punto 36 2 5" xfId="52804" xr:uid="{00000000-0005-0000-0000-000053CE0000}"/>
    <cellStyle name="Punto 36 2 6" xfId="52805" xr:uid="{00000000-0005-0000-0000-000054CE0000}"/>
    <cellStyle name="Punto 36 3" xfId="52806" xr:uid="{00000000-0005-0000-0000-000055CE0000}"/>
    <cellStyle name="Punto 36 3 2" xfId="52807" xr:uid="{00000000-0005-0000-0000-000056CE0000}"/>
    <cellStyle name="Punto 36 4" xfId="52808" xr:uid="{00000000-0005-0000-0000-000057CE0000}"/>
    <cellStyle name="Punto 36 4 2" xfId="52809" xr:uid="{00000000-0005-0000-0000-000058CE0000}"/>
    <cellStyle name="Punto 36 5" xfId="52810" xr:uid="{00000000-0005-0000-0000-000059CE0000}"/>
    <cellStyle name="Punto 37" xfId="52811" xr:uid="{00000000-0005-0000-0000-00005ACE0000}"/>
    <cellStyle name="Punto 37 2" xfId="52812" xr:uid="{00000000-0005-0000-0000-00005BCE0000}"/>
    <cellStyle name="Punto 37 2 2" xfId="52813" xr:uid="{00000000-0005-0000-0000-00005CCE0000}"/>
    <cellStyle name="Punto 37 2 2 2" xfId="52814" xr:uid="{00000000-0005-0000-0000-00005DCE0000}"/>
    <cellStyle name="Punto 37 2 3" xfId="52815" xr:uid="{00000000-0005-0000-0000-00005ECE0000}"/>
    <cellStyle name="Punto 37 2 4" xfId="52816" xr:uid="{00000000-0005-0000-0000-00005FCE0000}"/>
    <cellStyle name="Punto 37 2 5" xfId="52817" xr:uid="{00000000-0005-0000-0000-000060CE0000}"/>
    <cellStyle name="Punto 37 2 6" xfId="52818" xr:uid="{00000000-0005-0000-0000-000061CE0000}"/>
    <cellStyle name="Punto 37 3" xfId="52819" xr:uid="{00000000-0005-0000-0000-000062CE0000}"/>
    <cellStyle name="Punto 37 3 2" xfId="52820" xr:uid="{00000000-0005-0000-0000-000063CE0000}"/>
    <cellStyle name="Punto 37 4" xfId="52821" xr:uid="{00000000-0005-0000-0000-000064CE0000}"/>
    <cellStyle name="Punto 37 4 2" xfId="52822" xr:uid="{00000000-0005-0000-0000-000065CE0000}"/>
    <cellStyle name="Punto 37 5" xfId="52823" xr:uid="{00000000-0005-0000-0000-000066CE0000}"/>
    <cellStyle name="Punto 38" xfId="52824" xr:uid="{00000000-0005-0000-0000-000067CE0000}"/>
    <cellStyle name="Punto 38 2" xfId="52825" xr:uid="{00000000-0005-0000-0000-000068CE0000}"/>
    <cellStyle name="Punto 38 2 2" xfId="52826" xr:uid="{00000000-0005-0000-0000-000069CE0000}"/>
    <cellStyle name="Punto 38 2 2 2" xfId="52827" xr:uid="{00000000-0005-0000-0000-00006ACE0000}"/>
    <cellStyle name="Punto 38 2 3" xfId="52828" xr:uid="{00000000-0005-0000-0000-00006BCE0000}"/>
    <cellStyle name="Punto 38 2 4" xfId="52829" xr:uid="{00000000-0005-0000-0000-00006CCE0000}"/>
    <cellStyle name="Punto 38 2 5" xfId="52830" xr:uid="{00000000-0005-0000-0000-00006DCE0000}"/>
    <cellStyle name="Punto 38 2 6" xfId="52831" xr:uid="{00000000-0005-0000-0000-00006ECE0000}"/>
    <cellStyle name="Punto 38 3" xfId="52832" xr:uid="{00000000-0005-0000-0000-00006FCE0000}"/>
    <cellStyle name="Punto 38 3 2" xfId="52833" xr:uid="{00000000-0005-0000-0000-000070CE0000}"/>
    <cellStyle name="Punto 38 4" xfId="52834" xr:uid="{00000000-0005-0000-0000-000071CE0000}"/>
    <cellStyle name="Punto 38 4 2" xfId="52835" xr:uid="{00000000-0005-0000-0000-000072CE0000}"/>
    <cellStyle name="Punto 38 5" xfId="52836" xr:uid="{00000000-0005-0000-0000-000073CE0000}"/>
    <cellStyle name="Punto 39" xfId="52837" xr:uid="{00000000-0005-0000-0000-000074CE0000}"/>
    <cellStyle name="Punto 39 2" xfId="52838" xr:uid="{00000000-0005-0000-0000-000075CE0000}"/>
    <cellStyle name="Punto 39 2 2" xfId="52839" xr:uid="{00000000-0005-0000-0000-000076CE0000}"/>
    <cellStyle name="Punto 39 2 2 2" xfId="52840" xr:uid="{00000000-0005-0000-0000-000077CE0000}"/>
    <cellStyle name="Punto 39 2 3" xfId="52841" xr:uid="{00000000-0005-0000-0000-000078CE0000}"/>
    <cellStyle name="Punto 39 2 4" xfId="52842" xr:uid="{00000000-0005-0000-0000-000079CE0000}"/>
    <cellStyle name="Punto 39 2 5" xfId="52843" xr:uid="{00000000-0005-0000-0000-00007ACE0000}"/>
    <cellStyle name="Punto 39 2 6" xfId="52844" xr:uid="{00000000-0005-0000-0000-00007BCE0000}"/>
    <cellStyle name="Punto 39 3" xfId="52845" xr:uid="{00000000-0005-0000-0000-00007CCE0000}"/>
    <cellStyle name="Punto 39 3 2" xfId="52846" xr:uid="{00000000-0005-0000-0000-00007DCE0000}"/>
    <cellStyle name="Punto 39 4" xfId="52847" xr:uid="{00000000-0005-0000-0000-00007ECE0000}"/>
    <cellStyle name="Punto 39 4 2" xfId="52848" xr:uid="{00000000-0005-0000-0000-00007FCE0000}"/>
    <cellStyle name="Punto 39 5" xfId="52849" xr:uid="{00000000-0005-0000-0000-000080CE0000}"/>
    <cellStyle name="Punto 4" xfId="52850" xr:uid="{00000000-0005-0000-0000-000081CE0000}"/>
    <cellStyle name="Punto 4 10" xfId="52851" xr:uid="{00000000-0005-0000-0000-000082CE0000}"/>
    <cellStyle name="Punto 4 10 2" xfId="52852" xr:uid="{00000000-0005-0000-0000-000083CE0000}"/>
    <cellStyle name="Punto 4 10 2 2" xfId="52853" xr:uid="{00000000-0005-0000-0000-000084CE0000}"/>
    <cellStyle name="Punto 4 10 2 2 2" xfId="52854" xr:uid="{00000000-0005-0000-0000-000085CE0000}"/>
    <cellStyle name="Punto 4 10 2 3" xfId="52855" xr:uid="{00000000-0005-0000-0000-000086CE0000}"/>
    <cellStyle name="Punto 4 10 2 4" xfId="52856" xr:uid="{00000000-0005-0000-0000-000087CE0000}"/>
    <cellStyle name="Punto 4 10 2 5" xfId="52857" xr:uid="{00000000-0005-0000-0000-000088CE0000}"/>
    <cellStyle name="Punto 4 10 2 6" xfId="52858" xr:uid="{00000000-0005-0000-0000-000089CE0000}"/>
    <cellStyle name="Punto 4 10 3" xfId="52859" xr:uid="{00000000-0005-0000-0000-00008ACE0000}"/>
    <cellStyle name="Punto 4 10 3 2" xfId="52860" xr:uid="{00000000-0005-0000-0000-00008BCE0000}"/>
    <cellStyle name="Punto 4 10 4" xfId="52861" xr:uid="{00000000-0005-0000-0000-00008CCE0000}"/>
    <cellStyle name="Punto 4 10 4 2" xfId="52862" xr:uid="{00000000-0005-0000-0000-00008DCE0000}"/>
    <cellStyle name="Punto 4 10 4 3" xfId="52863" xr:uid="{00000000-0005-0000-0000-00008ECE0000}"/>
    <cellStyle name="Punto 4 10 4 4" xfId="52864" xr:uid="{00000000-0005-0000-0000-00008FCE0000}"/>
    <cellStyle name="Punto 4 10 5" xfId="52865" xr:uid="{00000000-0005-0000-0000-000090CE0000}"/>
    <cellStyle name="Punto 4 10 5 2" xfId="52866" xr:uid="{00000000-0005-0000-0000-000091CE0000}"/>
    <cellStyle name="Punto 4 11" xfId="52867" xr:uid="{00000000-0005-0000-0000-000092CE0000}"/>
    <cellStyle name="Punto 4 11 2" xfId="52868" xr:uid="{00000000-0005-0000-0000-000093CE0000}"/>
    <cellStyle name="Punto 4 11 2 2" xfId="52869" xr:uid="{00000000-0005-0000-0000-000094CE0000}"/>
    <cellStyle name="Punto 4 11 2 2 2" xfId="52870" xr:uid="{00000000-0005-0000-0000-000095CE0000}"/>
    <cellStyle name="Punto 4 11 2 3" xfId="52871" xr:uid="{00000000-0005-0000-0000-000096CE0000}"/>
    <cellStyle name="Punto 4 11 2 4" xfId="52872" xr:uid="{00000000-0005-0000-0000-000097CE0000}"/>
    <cellStyle name="Punto 4 11 2 5" xfId="52873" xr:uid="{00000000-0005-0000-0000-000098CE0000}"/>
    <cellStyle name="Punto 4 11 2 6" xfId="52874" xr:uid="{00000000-0005-0000-0000-000099CE0000}"/>
    <cellStyle name="Punto 4 11 3" xfId="52875" xr:uid="{00000000-0005-0000-0000-00009ACE0000}"/>
    <cellStyle name="Punto 4 11 3 2" xfId="52876" xr:uid="{00000000-0005-0000-0000-00009BCE0000}"/>
    <cellStyle name="Punto 4 11 4" xfId="52877" xr:uid="{00000000-0005-0000-0000-00009CCE0000}"/>
    <cellStyle name="Punto 4 11 4 2" xfId="52878" xr:uid="{00000000-0005-0000-0000-00009DCE0000}"/>
    <cellStyle name="Punto 4 11 5" xfId="52879" xr:uid="{00000000-0005-0000-0000-00009ECE0000}"/>
    <cellStyle name="Punto 4 12" xfId="52880" xr:uid="{00000000-0005-0000-0000-00009FCE0000}"/>
    <cellStyle name="Punto 4 12 2" xfId="52881" xr:uid="{00000000-0005-0000-0000-0000A0CE0000}"/>
    <cellStyle name="Punto 4 12 2 2" xfId="52882" xr:uid="{00000000-0005-0000-0000-0000A1CE0000}"/>
    <cellStyle name="Punto 4 12 2 2 2" xfId="52883" xr:uid="{00000000-0005-0000-0000-0000A2CE0000}"/>
    <cellStyle name="Punto 4 12 2 3" xfId="52884" xr:uid="{00000000-0005-0000-0000-0000A3CE0000}"/>
    <cellStyle name="Punto 4 12 2 4" xfId="52885" xr:uid="{00000000-0005-0000-0000-0000A4CE0000}"/>
    <cellStyle name="Punto 4 12 2 5" xfId="52886" xr:uid="{00000000-0005-0000-0000-0000A5CE0000}"/>
    <cellStyle name="Punto 4 12 2 6" xfId="52887" xr:uid="{00000000-0005-0000-0000-0000A6CE0000}"/>
    <cellStyle name="Punto 4 12 3" xfId="52888" xr:uid="{00000000-0005-0000-0000-0000A7CE0000}"/>
    <cellStyle name="Punto 4 12 3 2" xfId="52889" xr:uid="{00000000-0005-0000-0000-0000A8CE0000}"/>
    <cellStyle name="Punto 4 12 4" xfId="52890" xr:uid="{00000000-0005-0000-0000-0000A9CE0000}"/>
    <cellStyle name="Punto 4 12 4 2" xfId="52891" xr:uid="{00000000-0005-0000-0000-0000AACE0000}"/>
    <cellStyle name="Punto 4 12 5" xfId="52892" xr:uid="{00000000-0005-0000-0000-0000ABCE0000}"/>
    <cellStyle name="Punto 4 13" xfId="52893" xr:uid="{00000000-0005-0000-0000-0000ACCE0000}"/>
    <cellStyle name="Punto 4 13 2" xfId="52894" xr:uid="{00000000-0005-0000-0000-0000ADCE0000}"/>
    <cellStyle name="Punto 4 13 2 2" xfId="52895" xr:uid="{00000000-0005-0000-0000-0000AECE0000}"/>
    <cellStyle name="Punto 4 13 2 2 2" xfId="52896" xr:uid="{00000000-0005-0000-0000-0000AFCE0000}"/>
    <cellStyle name="Punto 4 13 2 3" xfId="52897" xr:uid="{00000000-0005-0000-0000-0000B0CE0000}"/>
    <cellStyle name="Punto 4 13 2 4" xfId="52898" xr:uid="{00000000-0005-0000-0000-0000B1CE0000}"/>
    <cellStyle name="Punto 4 13 2 5" xfId="52899" xr:uid="{00000000-0005-0000-0000-0000B2CE0000}"/>
    <cellStyle name="Punto 4 13 2 6" xfId="52900" xr:uid="{00000000-0005-0000-0000-0000B3CE0000}"/>
    <cellStyle name="Punto 4 13 3" xfId="52901" xr:uid="{00000000-0005-0000-0000-0000B4CE0000}"/>
    <cellStyle name="Punto 4 13 3 2" xfId="52902" xr:uid="{00000000-0005-0000-0000-0000B5CE0000}"/>
    <cellStyle name="Punto 4 13 4" xfId="52903" xr:uid="{00000000-0005-0000-0000-0000B6CE0000}"/>
    <cellStyle name="Punto 4 13 4 2" xfId="52904" xr:uid="{00000000-0005-0000-0000-0000B7CE0000}"/>
    <cellStyle name="Punto 4 13 5" xfId="52905" xr:uid="{00000000-0005-0000-0000-0000B8CE0000}"/>
    <cellStyle name="Punto 4 14" xfId="52906" xr:uid="{00000000-0005-0000-0000-0000B9CE0000}"/>
    <cellStyle name="Punto 4 14 2" xfId="52907" xr:uid="{00000000-0005-0000-0000-0000BACE0000}"/>
    <cellStyle name="Punto 4 14 2 2" xfId="52908" xr:uid="{00000000-0005-0000-0000-0000BBCE0000}"/>
    <cellStyle name="Punto 4 14 2 2 2" xfId="52909" xr:uid="{00000000-0005-0000-0000-0000BCCE0000}"/>
    <cellStyle name="Punto 4 14 2 3" xfId="52910" xr:uid="{00000000-0005-0000-0000-0000BDCE0000}"/>
    <cellStyle name="Punto 4 14 2 4" xfId="52911" xr:uid="{00000000-0005-0000-0000-0000BECE0000}"/>
    <cellStyle name="Punto 4 14 2 5" xfId="52912" xr:uid="{00000000-0005-0000-0000-0000BFCE0000}"/>
    <cellStyle name="Punto 4 14 2 6" xfId="52913" xr:uid="{00000000-0005-0000-0000-0000C0CE0000}"/>
    <cellStyle name="Punto 4 14 3" xfId="52914" xr:uid="{00000000-0005-0000-0000-0000C1CE0000}"/>
    <cellStyle name="Punto 4 14 3 2" xfId="52915" xr:uid="{00000000-0005-0000-0000-0000C2CE0000}"/>
    <cellStyle name="Punto 4 14 4" xfId="52916" xr:uid="{00000000-0005-0000-0000-0000C3CE0000}"/>
    <cellStyle name="Punto 4 14 4 2" xfId="52917" xr:uid="{00000000-0005-0000-0000-0000C4CE0000}"/>
    <cellStyle name="Punto 4 14 5" xfId="52918" xr:uid="{00000000-0005-0000-0000-0000C5CE0000}"/>
    <cellStyle name="Punto 4 15" xfId="52919" xr:uid="{00000000-0005-0000-0000-0000C6CE0000}"/>
    <cellStyle name="Punto 4 15 2" xfId="52920" xr:uid="{00000000-0005-0000-0000-0000C7CE0000}"/>
    <cellStyle name="Punto 4 15 2 2" xfId="52921" xr:uid="{00000000-0005-0000-0000-0000C8CE0000}"/>
    <cellStyle name="Punto 4 15 2 2 2" xfId="52922" xr:uid="{00000000-0005-0000-0000-0000C9CE0000}"/>
    <cellStyle name="Punto 4 15 2 3" xfId="52923" xr:uid="{00000000-0005-0000-0000-0000CACE0000}"/>
    <cellStyle name="Punto 4 15 2 4" xfId="52924" xr:uid="{00000000-0005-0000-0000-0000CBCE0000}"/>
    <cellStyle name="Punto 4 15 2 5" xfId="52925" xr:uid="{00000000-0005-0000-0000-0000CCCE0000}"/>
    <cellStyle name="Punto 4 15 2 6" xfId="52926" xr:uid="{00000000-0005-0000-0000-0000CDCE0000}"/>
    <cellStyle name="Punto 4 15 3" xfId="52927" xr:uid="{00000000-0005-0000-0000-0000CECE0000}"/>
    <cellStyle name="Punto 4 15 3 2" xfId="52928" xr:uid="{00000000-0005-0000-0000-0000CFCE0000}"/>
    <cellStyle name="Punto 4 15 4" xfId="52929" xr:uid="{00000000-0005-0000-0000-0000D0CE0000}"/>
    <cellStyle name="Punto 4 15 4 2" xfId="52930" xr:uid="{00000000-0005-0000-0000-0000D1CE0000}"/>
    <cellStyle name="Punto 4 15 5" xfId="52931" xr:uid="{00000000-0005-0000-0000-0000D2CE0000}"/>
    <cellStyle name="Punto 4 16" xfId="52932" xr:uid="{00000000-0005-0000-0000-0000D3CE0000}"/>
    <cellStyle name="Punto 4 16 2" xfId="52933" xr:uid="{00000000-0005-0000-0000-0000D4CE0000}"/>
    <cellStyle name="Punto 4 16 2 2" xfId="52934" xr:uid="{00000000-0005-0000-0000-0000D5CE0000}"/>
    <cellStyle name="Punto 4 16 2 2 2" xfId="52935" xr:uid="{00000000-0005-0000-0000-0000D6CE0000}"/>
    <cellStyle name="Punto 4 16 2 3" xfId="52936" xr:uid="{00000000-0005-0000-0000-0000D7CE0000}"/>
    <cellStyle name="Punto 4 16 2 4" xfId="52937" xr:uid="{00000000-0005-0000-0000-0000D8CE0000}"/>
    <cellStyle name="Punto 4 16 2 5" xfId="52938" xr:uid="{00000000-0005-0000-0000-0000D9CE0000}"/>
    <cellStyle name="Punto 4 16 2 6" xfId="52939" xr:uid="{00000000-0005-0000-0000-0000DACE0000}"/>
    <cellStyle name="Punto 4 16 3" xfId="52940" xr:uid="{00000000-0005-0000-0000-0000DBCE0000}"/>
    <cellStyle name="Punto 4 16 3 2" xfId="52941" xr:uid="{00000000-0005-0000-0000-0000DCCE0000}"/>
    <cellStyle name="Punto 4 16 4" xfId="52942" xr:uid="{00000000-0005-0000-0000-0000DDCE0000}"/>
    <cellStyle name="Punto 4 16 4 2" xfId="52943" xr:uid="{00000000-0005-0000-0000-0000DECE0000}"/>
    <cellStyle name="Punto 4 16 5" xfId="52944" xr:uid="{00000000-0005-0000-0000-0000DFCE0000}"/>
    <cellStyle name="Punto 4 17" xfId="52945" xr:uid="{00000000-0005-0000-0000-0000E0CE0000}"/>
    <cellStyle name="Punto 4 17 2" xfId="52946" xr:uid="{00000000-0005-0000-0000-0000E1CE0000}"/>
    <cellStyle name="Punto 4 17 2 2" xfId="52947" xr:uid="{00000000-0005-0000-0000-0000E2CE0000}"/>
    <cellStyle name="Punto 4 17 2 2 2" xfId="52948" xr:uid="{00000000-0005-0000-0000-0000E3CE0000}"/>
    <cellStyle name="Punto 4 17 2 3" xfId="52949" xr:uid="{00000000-0005-0000-0000-0000E4CE0000}"/>
    <cellStyle name="Punto 4 17 2 4" xfId="52950" xr:uid="{00000000-0005-0000-0000-0000E5CE0000}"/>
    <cellStyle name="Punto 4 17 2 5" xfId="52951" xr:uid="{00000000-0005-0000-0000-0000E6CE0000}"/>
    <cellStyle name="Punto 4 17 2 6" xfId="52952" xr:uid="{00000000-0005-0000-0000-0000E7CE0000}"/>
    <cellStyle name="Punto 4 17 3" xfId="52953" xr:uid="{00000000-0005-0000-0000-0000E8CE0000}"/>
    <cellStyle name="Punto 4 17 3 2" xfId="52954" xr:uid="{00000000-0005-0000-0000-0000E9CE0000}"/>
    <cellStyle name="Punto 4 17 4" xfId="52955" xr:uid="{00000000-0005-0000-0000-0000EACE0000}"/>
    <cellStyle name="Punto 4 17 4 2" xfId="52956" xr:uid="{00000000-0005-0000-0000-0000EBCE0000}"/>
    <cellStyle name="Punto 4 17 5" xfId="52957" xr:uid="{00000000-0005-0000-0000-0000ECCE0000}"/>
    <cellStyle name="Punto 4 18" xfId="52958" xr:uid="{00000000-0005-0000-0000-0000EDCE0000}"/>
    <cellStyle name="Punto 4 18 2" xfId="52959" xr:uid="{00000000-0005-0000-0000-0000EECE0000}"/>
    <cellStyle name="Punto 4 18 2 2" xfId="52960" xr:uid="{00000000-0005-0000-0000-0000EFCE0000}"/>
    <cellStyle name="Punto 4 18 2 2 2" xfId="52961" xr:uid="{00000000-0005-0000-0000-0000F0CE0000}"/>
    <cellStyle name="Punto 4 18 2 3" xfId="52962" xr:uid="{00000000-0005-0000-0000-0000F1CE0000}"/>
    <cellStyle name="Punto 4 18 2 4" xfId="52963" xr:uid="{00000000-0005-0000-0000-0000F2CE0000}"/>
    <cellStyle name="Punto 4 18 2 5" xfId="52964" xr:uid="{00000000-0005-0000-0000-0000F3CE0000}"/>
    <cellStyle name="Punto 4 18 2 6" xfId="52965" xr:uid="{00000000-0005-0000-0000-0000F4CE0000}"/>
    <cellStyle name="Punto 4 18 3" xfId="52966" xr:uid="{00000000-0005-0000-0000-0000F5CE0000}"/>
    <cellStyle name="Punto 4 18 3 2" xfId="52967" xr:uid="{00000000-0005-0000-0000-0000F6CE0000}"/>
    <cellStyle name="Punto 4 18 4" xfId="52968" xr:uid="{00000000-0005-0000-0000-0000F7CE0000}"/>
    <cellStyle name="Punto 4 18 4 2" xfId="52969" xr:uid="{00000000-0005-0000-0000-0000F8CE0000}"/>
    <cellStyle name="Punto 4 18 5" xfId="52970" xr:uid="{00000000-0005-0000-0000-0000F9CE0000}"/>
    <cellStyle name="Punto 4 19" xfId="52971" xr:uid="{00000000-0005-0000-0000-0000FACE0000}"/>
    <cellStyle name="Punto 4 19 2" xfId="52972" xr:uid="{00000000-0005-0000-0000-0000FBCE0000}"/>
    <cellStyle name="Punto 4 19 2 2" xfId="52973" xr:uid="{00000000-0005-0000-0000-0000FCCE0000}"/>
    <cellStyle name="Punto 4 19 2 2 2" xfId="52974" xr:uid="{00000000-0005-0000-0000-0000FDCE0000}"/>
    <cellStyle name="Punto 4 19 2 3" xfId="52975" xr:uid="{00000000-0005-0000-0000-0000FECE0000}"/>
    <cellStyle name="Punto 4 19 2 4" xfId="52976" xr:uid="{00000000-0005-0000-0000-0000FFCE0000}"/>
    <cellStyle name="Punto 4 19 2 5" xfId="52977" xr:uid="{00000000-0005-0000-0000-000000CF0000}"/>
    <cellStyle name="Punto 4 19 2 6" xfId="52978" xr:uid="{00000000-0005-0000-0000-000001CF0000}"/>
    <cellStyle name="Punto 4 19 3" xfId="52979" xr:uid="{00000000-0005-0000-0000-000002CF0000}"/>
    <cellStyle name="Punto 4 19 3 2" xfId="52980" xr:uid="{00000000-0005-0000-0000-000003CF0000}"/>
    <cellStyle name="Punto 4 19 4" xfId="52981" xr:uid="{00000000-0005-0000-0000-000004CF0000}"/>
    <cellStyle name="Punto 4 19 4 2" xfId="52982" xr:uid="{00000000-0005-0000-0000-000005CF0000}"/>
    <cellStyle name="Punto 4 19 5" xfId="52983" xr:uid="{00000000-0005-0000-0000-000006CF0000}"/>
    <cellStyle name="Punto 4 2" xfId="52984" xr:uid="{00000000-0005-0000-0000-000007CF0000}"/>
    <cellStyle name="Punto 4 2 10" xfId="52985" xr:uid="{00000000-0005-0000-0000-000008CF0000}"/>
    <cellStyle name="Punto 4 2 10 2" xfId="52986" xr:uid="{00000000-0005-0000-0000-000009CF0000}"/>
    <cellStyle name="Punto 4 2 10 2 2" xfId="52987" xr:uid="{00000000-0005-0000-0000-00000ACF0000}"/>
    <cellStyle name="Punto 4 2 10 2 2 2" xfId="52988" xr:uid="{00000000-0005-0000-0000-00000BCF0000}"/>
    <cellStyle name="Punto 4 2 10 2 3" xfId="52989" xr:uid="{00000000-0005-0000-0000-00000CCF0000}"/>
    <cellStyle name="Punto 4 2 10 2 4" xfId="52990" xr:uid="{00000000-0005-0000-0000-00000DCF0000}"/>
    <cellStyle name="Punto 4 2 10 2 5" xfId="52991" xr:uid="{00000000-0005-0000-0000-00000ECF0000}"/>
    <cellStyle name="Punto 4 2 10 2 6" xfId="52992" xr:uid="{00000000-0005-0000-0000-00000FCF0000}"/>
    <cellStyle name="Punto 4 2 10 3" xfId="52993" xr:uid="{00000000-0005-0000-0000-000010CF0000}"/>
    <cellStyle name="Punto 4 2 10 3 2" xfId="52994" xr:uid="{00000000-0005-0000-0000-000011CF0000}"/>
    <cellStyle name="Punto 4 2 10 4" xfId="52995" xr:uid="{00000000-0005-0000-0000-000012CF0000}"/>
    <cellStyle name="Punto 4 2 10 4 2" xfId="52996" xr:uid="{00000000-0005-0000-0000-000013CF0000}"/>
    <cellStyle name="Punto 4 2 10 5" xfId="52997" xr:uid="{00000000-0005-0000-0000-000014CF0000}"/>
    <cellStyle name="Punto 4 2 11" xfId="52998" xr:uid="{00000000-0005-0000-0000-000015CF0000}"/>
    <cellStyle name="Punto 4 2 11 2" xfId="52999" xr:uid="{00000000-0005-0000-0000-000016CF0000}"/>
    <cellStyle name="Punto 4 2 11 2 2" xfId="53000" xr:uid="{00000000-0005-0000-0000-000017CF0000}"/>
    <cellStyle name="Punto 4 2 11 2 2 2" xfId="53001" xr:uid="{00000000-0005-0000-0000-000018CF0000}"/>
    <cellStyle name="Punto 4 2 11 2 3" xfId="53002" xr:uid="{00000000-0005-0000-0000-000019CF0000}"/>
    <cellStyle name="Punto 4 2 11 2 4" xfId="53003" xr:uid="{00000000-0005-0000-0000-00001ACF0000}"/>
    <cellStyle name="Punto 4 2 11 2 5" xfId="53004" xr:uid="{00000000-0005-0000-0000-00001BCF0000}"/>
    <cellStyle name="Punto 4 2 11 2 6" xfId="53005" xr:uid="{00000000-0005-0000-0000-00001CCF0000}"/>
    <cellStyle name="Punto 4 2 11 3" xfId="53006" xr:uid="{00000000-0005-0000-0000-00001DCF0000}"/>
    <cellStyle name="Punto 4 2 11 3 2" xfId="53007" xr:uid="{00000000-0005-0000-0000-00001ECF0000}"/>
    <cellStyle name="Punto 4 2 11 4" xfId="53008" xr:uid="{00000000-0005-0000-0000-00001FCF0000}"/>
    <cellStyle name="Punto 4 2 11 4 2" xfId="53009" xr:uid="{00000000-0005-0000-0000-000020CF0000}"/>
    <cellStyle name="Punto 4 2 11 5" xfId="53010" xr:uid="{00000000-0005-0000-0000-000021CF0000}"/>
    <cellStyle name="Punto 4 2 12" xfId="53011" xr:uid="{00000000-0005-0000-0000-000022CF0000}"/>
    <cellStyle name="Punto 4 2 12 2" xfId="53012" xr:uid="{00000000-0005-0000-0000-000023CF0000}"/>
    <cellStyle name="Punto 4 2 12 3" xfId="53013" xr:uid="{00000000-0005-0000-0000-000024CF0000}"/>
    <cellStyle name="Punto 4 2 13" xfId="53014" xr:uid="{00000000-0005-0000-0000-000025CF0000}"/>
    <cellStyle name="Punto 4 2 14" xfId="53015" xr:uid="{00000000-0005-0000-0000-000026CF0000}"/>
    <cellStyle name="Punto 4 2 2" xfId="53016" xr:uid="{00000000-0005-0000-0000-000027CF0000}"/>
    <cellStyle name="Punto 4 2 2 2" xfId="53017" xr:uid="{00000000-0005-0000-0000-000028CF0000}"/>
    <cellStyle name="Punto 4 2 2 2 2" xfId="53018" xr:uid="{00000000-0005-0000-0000-000029CF0000}"/>
    <cellStyle name="Punto 4 2 2 2 2 2" xfId="53019" xr:uid="{00000000-0005-0000-0000-00002ACF0000}"/>
    <cellStyle name="Punto 4 2 2 2 3" xfId="53020" xr:uid="{00000000-0005-0000-0000-00002BCF0000}"/>
    <cellStyle name="Punto 4 2 2 2 4" xfId="53021" xr:uid="{00000000-0005-0000-0000-00002CCF0000}"/>
    <cellStyle name="Punto 4 2 2 3" xfId="53022" xr:uid="{00000000-0005-0000-0000-00002DCF0000}"/>
    <cellStyle name="Punto 4 2 2 3 2" xfId="53023" xr:uid="{00000000-0005-0000-0000-00002ECF0000}"/>
    <cellStyle name="Punto 4 2 2 3 3" xfId="53024" xr:uid="{00000000-0005-0000-0000-00002FCF0000}"/>
    <cellStyle name="Punto 4 2 2 4" xfId="53025" xr:uid="{00000000-0005-0000-0000-000030CF0000}"/>
    <cellStyle name="Punto 4 2 3" xfId="53026" xr:uid="{00000000-0005-0000-0000-000031CF0000}"/>
    <cellStyle name="Punto 4 2 3 2" xfId="53027" xr:uid="{00000000-0005-0000-0000-000032CF0000}"/>
    <cellStyle name="Punto 4 2 3 2 2" xfId="53028" xr:uid="{00000000-0005-0000-0000-000033CF0000}"/>
    <cellStyle name="Punto 4 2 3 2 2 2" xfId="53029" xr:uid="{00000000-0005-0000-0000-000034CF0000}"/>
    <cellStyle name="Punto 4 2 3 2 3" xfId="53030" xr:uid="{00000000-0005-0000-0000-000035CF0000}"/>
    <cellStyle name="Punto 4 2 3 2 4" xfId="53031" xr:uid="{00000000-0005-0000-0000-000036CF0000}"/>
    <cellStyle name="Punto 4 2 3 2 5" xfId="53032" xr:uid="{00000000-0005-0000-0000-000037CF0000}"/>
    <cellStyle name="Punto 4 2 3 2 6" xfId="53033" xr:uid="{00000000-0005-0000-0000-000038CF0000}"/>
    <cellStyle name="Punto 4 2 3 3" xfId="53034" xr:uid="{00000000-0005-0000-0000-000039CF0000}"/>
    <cellStyle name="Punto 4 2 3 3 2" xfId="53035" xr:uid="{00000000-0005-0000-0000-00003ACF0000}"/>
    <cellStyle name="Punto 4 2 3 4" xfId="53036" xr:uid="{00000000-0005-0000-0000-00003BCF0000}"/>
    <cellStyle name="Punto 4 2 3 4 2" xfId="53037" xr:uid="{00000000-0005-0000-0000-00003CCF0000}"/>
    <cellStyle name="Punto 4 2 3 5" xfId="53038" xr:uid="{00000000-0005-0000-0000-00003DCF0000}"/>
    <cellStyle name="Punto 4 2 3 6" xfId="53039" xr:uid="{00000000-0005-0000-0000-00003ECF0000}"/>
    <cellStyle name="Punto 4 2 4" xfId="53040" xr:uid="{00000000-0005-0000-0000-00003FCF0000}"/>
    <cellStyle name="Punto 4 2 4 2" xfId="53041" xr:uid="{00000000-0005-0000-0000-000040CF0000}"/>
    <cellStyle name="Punto 4 2 4 2 2" xfId="53042" xr:uid="{00000000-0005-0000-0000-000041CF0000}"/>
    <cellStyle name="Punto 4 2 4 2 2 2" xfId="53043" xr:uid="{00000000-0005-0000-0000-000042CF0000}"/>
    <cellStyle name="Punto 4 2 4 2 3" xfId="53044" xr:uid="{00000000-0005-0000-0000-000043CF0000}"/>
    <cellStyle name="Punto 4 2 4 2 4" xfId="53045" xr:uid="{00000000-0005-0000-0000-000044CF0000}"/>
    <cellStyle name="Punto 4 2 4 2 5" xfId="53046" xr:uid="{00000000-0005-0000-0000-000045CF0000}"/>
    <cellStyle name="Punto 4 2 4 2 6" xfId="53047" xr:uid="{00000000-0005-0000-0000-000046CF0000}"/>
    <cellStyle name="Punto 4 2 4 3" xfId="53048" xr:uid="{00000000-0005-0000-0000-000047CF0000}"/>
    <cellStyle name="Punto 4 2 4 3 2" xfId="53049" xr:uid="{00000000-0005-0000-0000-000048CF0000}"/>
    <cellStyle name="Punto 4 2 4 4" xfId="53050" xr:uid="{00000000-0005-0000-0000-000049CF0000}"/>
    <cellStyle name="Punto 4 2 4 4 2" xfId="53051" xr:uid="{00000000-0005-0000-0000-00004ACF0000}"/>
    <cellStyle name="Punto 4 2 4 5" xfId="53052" xr:uid="{00000000-0005-0000-0000-00004BCF0000}"/>
    <cellStyle name="Punto 4 2 4 6" xfId="53053" xr:uid="{00000000-0005-0000-0000-00004CCF0000}"/>
    <cellStyle name="Punto 4 2 5" xfId="53054" xr:uid="{00000000-0005-0000-0000-00004DCF0000}"/>
    <cellStyle name="Punto 4 2 5 2" xfId="53055" xr:uid="{00000000-0005-0000-0000-00004ECF0000}"/>
    <cellStyle name="Punto 4 2 5 2 2" xfId="53056" xr:uid="{00000000-0005-0000-0000-00004FCF0000}"/>
    <cellStyle name="Punto 4 2 5 2 2 2" xfId="53057" xr:uid="{00000000-0005-0000-0000-000050CF0000}"/>
    <cellStyle name="Punto 4 2 5 2 3" xfId="53058" xr:uid="{00000000-0005-0000-0000-000051CF0000}"/>
    <cellStyle name="Punto 4 2 5 2 4" xfId="53059" xr:uid="{00000000-0005-0000-0000-000052CF0000}"/>
    <cellStyle name="Punto 4 2 5 2 5" xfId="53060" xr:uid="{00000000-0005-0000-0000-000053CF0000}"/>
    <cellStyle name="Punto 4 2 5 2 6" xfId="53061" xr:uid="{00000000-0005-0000-0000-000054CF0000}"/>
    <cellStyle name="Punto 4 2 5 3" xfId="53062" xr:uid="{00000000-0005-0000-0000-000055CF0000}"/>
    <cellStyle name="Punto 4 2 5 3 2" xfId="53063" xr:uid="{00000000-0005-0000-0000-000056CF0000}"/>
    <cellStyle name="Punto 4 2 5 4" xfId="53064" xr:uid="{00000000-0005-0000-0000-000057CF0000}"/>
    <cellStyle name="Punto 4 2 5 4 2" xfId="53065" xr:uid="{00000000-0005-0000-0000-000058CF0000}"/>
    <cellStyle name="Punto 4 2 5 5" xfId="53066" xr:uid="{00000000-0005-0000-0000-000059CF0000}"/>
    <cellStyle name="Punto 4 2 6" xfId="53067" xr:uid="{00000000-0005-0000-0000-00005ACF0000}"/>
    <cellStyle name="Punto 4 2 6 2" xfId="53068" xr:uid="{00000000-0005-0000-0000-00005BCF0000}"/>
    <cellStyle name="Punto 4 2 6 2 2" xfId="53069" xr:uid="{00000000-0005-0000-0000-00005CCF0000}"/>
    <cellStyle name="Punto 4 2 6 2 2 2" xfId="53070" xr:uid="{00000000-0005-0000-0000-00005DCF0000}"/>
    <cellStyle name="Punto 4 2 6 2 3" xfId="53071" xr:uid="{00000000-0005-0000-0000-00005ECF0000}"/>
    <cellStyle name="Punto 4 2 6 2 4" xfId="53072" xr:uid="{00000000-0005-0000-0000-00005FCF0000}"/>
    <cellStyle name="Punto 4 2 6 2 5" xfId="53073" xr:uid="{00000000-0005-0000-0000-000060CF0000}"/>
    <cellStyle name="Punto 4 2 6 2 6" xfId="53074" xr:uid="{00000000-0005-0000-0000-000061CF0000}"/>
    <cellStyle name="Punto 4 2 6 3" xfId="53075" xr:uid="{00000000-0005-0000-0000-000062CF0000}"/>
    <cellStyle name="Punto 4 2 6 3 2" xfId="53076" xr:uid="{00000000-0005-0000-0000-000063CF0000}"/>
    <cellStyle name="Punto 4 2 6 4" xfId="53077" xr:uid="{00000000-0005-0000-0000-000064CF0000}"/>
    <cellStyle name="Punto 4 2 6 4 2" xfId="53078" xr:uid="{00000000-0005-0000-0000-000065CF0000}"/>
    <cellStyle name="Punto 4 2 6 5" xfId="53079" xr:uid="{00000000-0005-0000-0000-000066CF0000}"/>
    <cellStyle name="Punto 4 2 7" xfId="53080" xr:uid="{00000000-0005-0000-0000-000067CF0000}"/>
    <cellStyle name="Punto 4 2 7 2" xfId="53081" xr:uid="{00000000-0005-0000-0000-000068CF0000}"/>
    <cellStyle name="Punto 4 2 7 2 2" xfId="53082" xr:uid="{00000000-0005-0000-0000-000069CF0000}"/>
    <cellStyle name="Punto 4 2 7 2 2 2" xfId="53083" xr:uid="{00000000-0005-0000-0000-00006ACF0000}"/>
    <cellStyle name="Punto 4 2 7 2 3" xfId="53084" xr:uid="{00000000-0005-0000-0000-00006BCF0000}"/>
    <cellStyle name="Punto 4 2 7 2 4" xfId="53085" xr:uid="{00000000-0005-0000-0000-00006CCF0000}"/>
    <cellStyle name="Punto 4 2 7 2 5" xfId="53086" xr:uid="{00000000-0005-0000-0000-00006DCF0000}"/>
    <cellStyle name="Punto 4 2 7 2 6" xfId="53087" xr:uid="{00000000-0005-0000-0000-00006ECF0000}"/>
    <cellStyle name="Punto 4 2 7 3" xfId="53088" xr:uid="{00000000-0005-0000-0000-00006FCF0000}"/>
    <cellStyle name="Punto 4 2 7 3 2" xfId="53089" xr:uid="{00000000-0005-0000-0000-000070CF0000}"/>
    <cellStyle name="Punto 4 2 7 4" xfId="53090" xr:uid="{00000000-0005-0000-0000-000071CF0000}"/>
    <cellStyle name="Punto 4 2 7 4 2" xfId="53091" xr:uid="{00000000-0005-0000-0000-000072CF0000}"/>
    <cellStyle name="Punto 4 2 7 5" xfId="53092" xr:uid="{00000000-0005-0000-0000-000073CF0000}"/>
    <cellStyle name="Punto 4 2 8" xfId="53093" xr:uid="{00000000-0005-0000-0000-000074CF0000}"/>
    <cellStyle name="Punto 4 2 8 2" xfId="53094" xr:uid="{00000000-0005-0000-0000-000075CF0000}"/>
    <cellStyle name="Punto 4 2 8 2 2" xfId="53095" xr:uid="{00000000-0005-0000-0000-000076CF0000}"/>
    <cellStyle name="Punto 4 2 8 2 2 2" xfId="53096" xr:uid="{00000000-0005-0000-0000-000077CF0000}"/>
    <cellStyle name="Punto 4 2 8 2 3" xfId="53097" xr:uid="{00000000-0005-0000-0000-000078CF0000}"/>
    <cellStyle name="Punto 4 2 8 2 4" xfId="53098" xr:uid="{00000000-0005-0000-0000-000079CF0000}"/>
    <cellStyle name="Punto 4 2 8 2 5" xfId="53099" xr:uid="{00000000-0005-0000-0000-00007ACF0000}"/>
    <cellStyle name="Punto 4 2 8 2 6" xfId="53100" xr:uid="{00000000-0005-0000-0000-00007BCF0000}"/>
    <cellStyle name="Punto 4 2 8 3" xfId="53101" xr:uid="{00000000-0005-0000-0000-00007CCF0000}"/>
    <cellStyle name="Punto 4 2 8 3 2" xfId="53102" xr:uid="{00000000-0005-0000-0000-00007DCF0000}"/>
    <cellStyle name="Punto 4 2 8 4" xfId="53103" xr:uid="{00000000-0005-0000-0000-00007ECF0000}"/>
    <cellStyle name="Punto 4 2 8 4 2" xfId="53104" xr:uid="{00000000-0005-0000-0000-00007FCF0000}"/>
    <cellStyle name="Punto 4 2 8 5" xfId="53105" xr:uid="{00000000-0005-0000-0000-000080CF0000}"/>
    <cellStyle name="Punto 4 2 9" xfId="53106" xr:uid="{00000000-0005-0000-0000-000081CF0000}"/>
    <cellStyle name="Punto 4 2 9 2" xfId="53107" xr:uid="{00000000-0005-0000-0000-000082CF0000}"/>
    <cellStyle name="Punto 4 2 9 2 2" xfId="53108" xr:uid="{00000000-0005-0000-0000-000083CF0000}"/>
    <cellStyle name="Punto 4 2 9 2 2 2" xfId="53109" xr:uid="{00000000-0005-0000-0000-000084CF0000}"/>
    <cellStyle name="Punto 4 2 9 2 3" xfId="53110" xr:uid="{00000000-0005-0000-0000-000085CF0000}"/>
    <cellStyle name="Punto 4 2 9 2 4" xfId="53111" xr:uid="{00000000-0005-0000-0000-000086CF0000}"/>
    <cellStyle name="Punto 4 2 9 2 5" xfId="53112" xr:uid="{00000000-0005-0000-0000-000087CF0000}"/>
    <cellStyle name="Punto 4 2 9 2 6" xfId="53113" xr:uid="{00000000-0005-0000-0000-000088CF0000}"/>
    <cellStyle name="Punto 4 2 9 3" xfId="53114" xr:uid="{00000000-0005-0000-0000-000089CF0000}"/>
    <cellStyle name="Punto 4 2 9 3 2" xfId="53115" xr:uid="{00000000-0005-0000-0000-00008ACF0000}"/>
    <cellStyle name="Punto 4 2 9 4" xfId="53116" xr:uid="{00000000-0005-0000-0000-00008BCF0000}"/>
    <cellStyle name="Punto 4 2 9 4 2" xfId="53117" xr:uid="{00000000-0005-0000-0000-00008CCF0000}"/>
    <cellStyle name="Punto 4 2 9 5" xfId="53118" xr:uid="{00000000-0005-0000-0000-00008DCF0000}"/>
    <cellStyle name="Punto 4 20" xfId="53119" xr:uid="{00000000-0005-0000-0000-00008ECF0000}"/>
    <cellStyle name="Punto 4 20 2" xfId="53120" xr:uid="{00000000-0005-0000-0000-00008FCF0000}"/>
    <cellStyle name="Punto 4 20 2 2" xfId="53121" xr:uid="{00000000-0005-0000-0000-000090CF0000}"/>
    <cellStyle name="Punto 4 20 2 2 2" xfId="53122" xr:uid="{00000000-0005-0000-0000-000091CF0000}"/>
    <cellStyle name="Punto 4 20 2 3" xfId="53123" xr:uid="{00000000-0005-0000-0000-000092CF0000}"/>
    <cellStyle name="Punto 4 20 2 4" xfId="53124" xr:uid="{00000000-0005-0000-0000-000093CF0000}"/>
    <cellStyle name="Punto 4 20 2 5" xfId="53125" xr:uid="{00000000-0005-0000-0000-000094CF0000}"/>
    <cellStyle name="Punto 4 20 2 6" xfId="53126" xr:uid="{00000000-0005-0000-0000-000095CF0000}"/>
    <cellStyle name="Punto 4 20 3" xfId="53127" xr:uid="{00000000-0005-0000-0000-000096CF0000}"/>
    <cellStyle name="Punto 4 20 3 2" xfId="53128" xr:uid="{00000000-0005-0000-0000-000097CF0000}"/>
    <cellStyle name="Punto 4 20 4" xfId="53129" xr:uid="{00000000-0005-0000-0000-000098CF0000}"/>
    <cellStyle name="Punto 4 20 4 2" xfId="53130" xr:uid="{00000000-0005-0000-0000-000099CF0000}"/>
    <cellStyle name="Punto 4 20 5" xfId="53131" xr:uid="{00000000-0005-0000-0000-00009ACF0000}"/>
    <cellStyle name="Punto 4 21" xfId="53132" xr:uid="{00000000-0005-0000-0000-00009BCF0000}"/>
    <cellStyle name="Punto 4 21 2" xfId="53133" xr:uid="{00000000-0005-0000-0000-00009CCF0000}"/>
    <cellStyle name="Punto 4 21 2 2" xfId="53134" xr:uid="{00000000-0005-0000-0000-00009DCF0000}"/>
    <cellStyle name="Punto 4 21 2 2 2" xfId="53135" xr:uid="{00000000-0005-0000-0000-00009ECF0000}"/>
    <cellStyle name="Punto 4 21 2 3" xfId="53136" xr:uid="{00000000-0005-0000-0000-00009FCF0000}"/>
    <cellStyle name="Punto 4 21 2 4" xfId="53137" xr:uid="{00000000-0005-0000-0000-0000A0CF0000}"/>
    <cellStyle name="Punto 4 21 2 5" xfId="53138" xr:uid="{00000000-0005-0000-0000-0000A1CF0000}"/>
    <cellStyle name="Punto 4 21 2 6" xfId="53139" xr:uid="{00000000-0005-0000-0000-0000A2CF0000}"/>
    <cellStyle name="Punto 4 21 3" xfId="53140" xr:uid="{00000000-0005-0000-0000-0000A3CF0000}"/>
    <cellStyle name="Punto 4 21 3 2" xfId="53141" xr:uid="{00000000-0005-0000-0000-0000A4CF0000}"/>
    <cellStyle name="Punto 4 21 4" xfId="53142" xr:uid="{00000000-0005-0000-0000-0000A5CF0000}"/>
    <cellStyle name="Punto 4 21 4 2" xfId="53143" xr:uid="{00000000-0005-0000-0000-0000A6CF0000}"/>
    <cellStyle name="Punto 4 21 5" xfId="53144" xr:uid="{00000000-0005-0000-0000-0000A7CF0000}"/>
    <cellStyle name="Punto 4 22" xfId="53145" xr:uid="{00000000-0005-0000-0000-0000A8CF0000}"/>
    <cellStyle name="Punto 4 22 2" xfId="53146" xr:uid="{00000000-0005-0000-0000-0000A9CF0000}"/>
    <cellStyle name="Punto 4 22 2 2" xfId="53147" xr:uid="{00000000-0005-0000-0000-0000AACF0000}"/>
    <cellStyle name="Punto 4 22 2 2 2" xfId="53148" xr:uid="{00000000-0005-0000-0000-0000ABCF0000}"/>
    <cellStyle name="Punto 4 22 2 3" xfId="53149" xr:uid="{00000000-0005-0000-0000-0000ACCF0000}"/>
    <cellStyle name="Punto 4 22 2 4" xfId="53150" xr:uid="{00000000-0005-0000-0000-0000ADCF0000}"/>
    <cellStyle name="Punto 4 22 2 5" xfId="53151" xr:uid="{00000000-0005-0000-0000-0000AECF0000}"/>
    <cellStyle name="Punto 4 22 2 6" xfId="53152" xr:uid="{00000000-0005-0000-0000-0000AFCF0000}"/>
    <cellStyle name="Punto 4 22 3" xfId="53153" xr:uid="{00000000-0005-0000-0000-0000B0CF0000}"/>
    <cellStyle name="Punto 4 22 3 2" xfId="53154" xr:uid="{00000000-0005-0000-0000-0000B1CF0000}"/>
    <cellStyle name="Punto 4 22 4" xfId="53155" xr:uid="{00000000-0005-0000-0000-0000B2CF0000}"/>
    <cellStyle name="Punto 4 22 4 2" xfId="53156" xr:uid="{00000000-0005-0000-0000-0000B3CF0000}"/>
    <cellStyle name="Punto 4 22 5" xfId="53157" xr:uid="{00000000-0005-0000-0000-0000B4CF0000}"/>
    <cellStyle name="Punto 4 23" xfId="53158" xr:uid="{00000000-0005-0000-0000-0000B5CF0000}"/>
    <cellStyle name="Punto 4 23 2" xfId="53159" xr:uid="{00000000-0005-0000-0000-0000B6CF0000}"/>
    <cellStyle name="Punto 4 23 2 2" xfId="53160" xr:uid="{00000000-0005-0000-0000-0000B7CF0000}"/>
    <cellStyle name="Punto 4 23 2 2 2" xfId="53161" xr:uid="{00000000-0005-0000-0000-0000B8CF0000}"/>
    <cellStyle name="Punto 4 23 2 3" xfId="53162" xr:uid="{00000000-0005-0000-0000-0000B9CF0000}"/>
    <cellStyle name="Punto 4 23 2 4" xfId="53163" xr:uid="{00000000-0005-0000-0000-0000BACF0000}"/>
    <cellStyle name="Punto 4 23 2 5" xfId="53164" xr:uid="{00000000-0005-0000-0000-0000BBCF0000}"/>
    <cellStyle name="Punto 4 23 2 6" xfId="53165" xr:uid="{00000000-0005-0000-0000-0000BCCF0000}"/>
    <cellStyle name="Punto 4 23 3" xfId="53166" xr:uid="{00000000-0005-0000-0000-0000BDCF0000}"/>
    <cellStyle name="Punto 4 23 3 2" xfId="53167" xr:uid="{00000000-0005-0000-0000-0000BECF0000}"/>
    <cellStyle name="Punto 4 23 4" xfId="53168" xr:uid="{00000000-0005-0000-0000-0000BFCF0000}"/>
    <cellStyle name="Punto 4 23 4 2" xfId="53169" xr:uid="{00000000-0005-0000-0000-0000C0CF0000}"/>
    <cellStyle name="Punto 4 23 5" xfId="53170" xr:uid="{00000000-0005-0000-0000-0000C1CF0000}"/>
    <cellStyle name="Punto 4 24" xfId="53171" xr:uid="{00000000-0005-0000-0000-0000C2CF0000}"/>
    <cellStyle name="Punto 4 24 2" xfId="53172" xr:uid="{00000000-0005-0000-0000-0000C3CF0000}"/>
    <cellStyle name="Punto 4 24 2 2" xfId="53173" xr:uid="{00000000-0005-0000-0000-0000C4CF0000}"/>
    <cellStyle name="Punto 4 24 2 2 2" xfId="53174" xr:uid="{00000000-0005-0000-0000-0000C5CF0000}"/>
    <cellStyle name="Punto 4 24 2 3" xfId="53175" xr:uid="{00000000-0005-0000-0000-0000C6CF0000}"/>
    <cellStyle name="Punto 4 24 2 4" xfId="53176" xr:uid="{00000000-0005-0000-0000-0000C7CF0000}"/>
    <cellStyle name="Punto 4 24 2 5" xfId="53177" xr:uid="{00000000-0005-0000-0000-0000C8CF0000}"/>
    <cellStyle name="Punto 4 24 2 6" xfId="53178" xr:uid="{00000000-0005-0000-0000-0000C9CF0000}"/>
    <cellStyle name="Punto 4 24 3" xfId="53179" xr:uid="{00000000-0005-0000-0000-0000CACF0000}"/>
    <cellStyle name="Punto 4 24 3 2" xfId="53180" xr:uid="{00000000-0005-0000-0000-0000CBCF0000}"/>
    <cellStyle name="Punto 4 24 4" xfId="53181" xr:uid="{00000000-0005-0000-0000-0000CCCF0000}"/>
    <cellStyle name="Punto 4 24 4 2" xfId="53182" xr:uid="{00000000-0005-0000-0000-0000CDCF0000}"/>
    <cellStyle name="Punto 4 24 5" xfId="53183" xr:uid="{00000000-0005-0000-0000-0000CECF0000}"/>
    <cellStyle name="Punto 4 25" xfId="53184" xr:uid="{00000000-0005-0000-0000-0000CFCF0000}"/>
    <cellStyle name="Punto 4 25 2" xfId="53185" xr:uid="{00000000-0005-0000-0000-0000D0CF0000}"/>
    <cellStyle name="Punto 4 25 2 2" xfId="53186" xr:uid="{00000000-0005-0000-0000-0000D1CF0000}"/>
    <cellStyle name="Punto 4 25 2 2 2" xfId="53187" xr:uid="{00000000-0005-0000-0000-0000D2CF0000}"/>
    <cellStyle name="Punto 4 25 2 3" xfId="53188" xr:uid="{00000000-0005-0000-0000-0000D3CF0000}"/>
    <cellStyle name="Punto 4 25 2 4" xfId="53189" xr:uid="{00000000-0005-0000-0000-0000D4CF0000}"/>
    <cellStyle name="Punto 4 25 2 5" xfId="53190" xr:uid="{00000000-0005-0000-0000-0000D5CF0000}"/>
    <cellStyle name="Punto 4 25 2 6" xfId="53191" xr:uid="{00000000-0005-0000-0000-0000D6CF0000}"/>
    <cellStyle name="Punto 4 25 3" xfId="53192" xr:uid="{00000000-0005-0000-0000-0000D7CF0000}"/>
    <cellStyle name="Punto 4 25 3 2" xfId="53193" xr:uid="{00000000-0005-0000-0000-0000D8CF0000}"/>
    <cellStyle name="Punto 4 25 4" xfId="53194" xr:uid="{00000000-0005-0000-0000-0000D9CF0000}"/>
    <cellStyle name="Punto 4 25 4 2" xfId="53195" xr:uid="{00000000-0005-0000-0000-0000DACF0000}"/>
    <cellStyle name="Punto 4 25 5" xfId="53196" xr:uid="{00000000-0005-0000-0000-0000DBCF0000}"/>
    <cellStyle name="Punto 4 26" xfId="53197" xr:uid="{00000000-0005-0000-0000-0000DCCF0000}"/>
    <cellStyle name="Punto 4 26 2" xfId="53198" xr:uid="{00000000-0005-0000-0000-0000DDCF0000}"/>
    <cellStyle name="Punto 4 26 2 2" xfId="53199" xr:uid="{00000000-0005-0000-0000-0000DECF0000}"/>
    <cellStyle name="Punto 4 26 2 2 2" xfId="53200" xr:uid="{00000000-0005-0000-0000-0000DFCF0000}"/>
    <cellStyle name="Punto 4 26 2 3" xfId="53201" xr:uid="{00000000-0005-0000-0000-0000E0CF0000}"/>
    <cellStyle name="Punto 4 26 2 4" xfId="53202" xr:uid="{00000000-0005-0000-0000-0000E1CF0000}"/>
    <cellStyle name="Punto 4 26 2 5" xfId="53203" xr:uid="{00000000-0005-0000-0000-0000E2CF0000}"/>
    <cellStyle name="Punto 4 26 2 6" xfId="53204" xr:uid="{00000000-0005-0000-0000-0000E3CF0000}"/>
    <cellStyle name="Punto 4 26 3" xfId="53205" xr:uid="{00000000-0005-0000-0000-0000E4CF0000}"/>
    <cellStyle name="Punto 4 26 3 2" xfId="53206" xr:uid="{00000000-0005-0000-0000-0000E5CF0000}"/>
    <cellStyle name="Punto 4 26 4" xfId="53207" xr:uid="{00000000-0005-0000-0000-0000E6CF0000}"/>
    <cellStyle name="Punto 4 26 4 2" xfId="53208" xr:uid="{00000000-0005-0000-0000-0000E7CF0000}"/>
    <cellStyle name="Punto 4 26 5" xfId="53209" xr:uid="{00000000-0005-0000-0000-0000E8CF0000}"/>
    <cellStyle name="Punto 4 27" xfId="53210" xr:uid="{00000000-0005-0000-0000-0000E9CF0000}"/>
    <cellStyle name="Punto 4 27 2" xfId="53211" xr:uid="{00000000-0005-0000-0000-0000EACF0000}"/>
    <cellStyle name="Punto 4 27 2 2" xfId="53212" xr:uid="{00000000-0005-0000-0000-0000EBCF0000}"/>
    <cellStyle name="Punto 4 27 2 2 2" xfId="53213" xr:uid="{00000000-0005-0000-0000-0000ECCF0000}"/>
    <cellStyle name="Punto 4 27 2 3" xfId="53214" xr:uid="{00000000-0005-0000-0000-0000EDCF0000}"/>
    <cellStyle name="Punto 4 27 2 4" xfId="53215" xr:uid="{00000000-0005-0000-0000-0000EECF0000}"/>
    <cellStyle name="Punto 4 27 2 5" xfId="53216" xr:uid="{00000000-0005-0000-0000-0000EFCF0000}"/>
    <cellStyle name="Punto 4 27 2 6" xfId="53217" xr:uid="{00000000-0005-0000-0000-0000F0CF0000}"/>
    <cellStyle name="Punto 4 27 3" xfId="53218" xr:uid="{00000000-0005-0000-0000-0000F1CF0000}"/>
    <cellStyle name="Punto 4 27 3 2" xfId="53219" xr:uid="{00000000-0005-0000-0000-0000F2CF0000}"/>
    <cellStyle name="Punto 4 27 4" xfId="53220" xr:uid="{00000000-0005-0000-0000-0000F3CF0000}"/>
    <cellStyle name="Punto 4 27 4 2" xfId="53221" xr:uid="{00000000-0005-0000-0000-0000F4CF0000}"/>
    <cellStyle name="Punto 4 27 5" xfId="53222" xr:uid="{00000000-0005-0000-0000-0000F5CF0000}"/>
    <cellStyle name="Punto 4 28" xfId="53223" xr:uid="{00000000-0005-0000-0000-0000F6CF0000}"/>
    <cellStyle name="Punto 4 28 2" xfId="53224" xr:uid="{00000000-0005-0000-0000-0000F7CF0000}"/>
    <cellStyle name="Punto 4 28 2 2" xfId="53225" xr:uid="{00000000-0005-0000-0000-0000F8CF0000}"/>
    <cellStyle name="Punto 4 28 2 2 2" xfId="53226" xr:uid="{00000000-0005-0000-0000-0000F9CF0000}"/>
    <cellStyle name="Punto 4 28 2 3" xfId="53227" xr:uid="{00000000-0005-0000-0000-0000FACF0000}"/>
    <cellStyle name="Punto 4 28 2 4" xfId="53228" xr:uid="{00000000-0005-0000-0000-0000FBCF0000}"/>
    <cellStyle name="Punto 4 28 2 5" xfId="53229" xr:uid="{00000000-0005-0000-0000-0000FCCF0000}"/>
    <cellStyle name="Punto 4 28 2 6" xfId="53230" xr:uid="{00000000-0005-0000-0000-0000FDCF0000}"/>
    <cellStyle name="Punto 4 28 3" xfId="53231" xr:uid="{00000000-0005-0000-0000-0000FECF0000}"/>
    <cellStyle name="Punto 4 28 3 2" xfId="53232" xr:uid="{00000000-0005-0000-0000-0000FFCF0000}"/>
    <cellStyle name="Punto 4 28 4" xfId="53233" xr:uid="{00000000-0005-0000-0000-000000D00000}"/>
    <cellStyle name="Punto 4 28 4 2" xfId="53234" xr:uid="{00000000-0005-0000-0000-000001D00000}"/>
    <cellStyle name="Punto 4 28 5" xfId="53235" xr:uid="{00000000-0005-0000-0000-000002D00000}"/>
    <cellStyle name="Punto 4 29" xfId="53236" xr:uid="{00000000-0005-0000-0000-000003D00000}"/>
    <cellStyle name="Punto 4 29 2" xfId="53237" xr:uid="{00000000-0005-0000-0000-000004D00000}"/>
    <cellStyle name="Punto 4 29 2 2" xfId="53238" xr:uid="{00000000-0005-0000-0000-000005D00000}"/>
    <cellStyle name="Punto 4 29 2 2 2" xfId="53239" xr:uid="{00000000-0005-0000-0000-000006D00000}"/>
    <cellStyle name="Punto 4 29 2 3" xfId="53240" xr:uid="{00000000-0005-0000-0000-000007D00000}"/>
    <cellStyle name="Punto 4 29 2 4" xfId="53241" xr:uid="{00000000-0005-0000-0000-000008D00000}"/>
    <cellStyle name="Punto 4 29 2 5" xfId="53242" xr:uid="{00000000-0005-0000-0000-000009D00000}"/>
    <cellStyle name="Punto 4 29 2 6" xfId="53243" xr:uid="{00000000-0005-0000-0000-00000AD00000}"/>
    <cellStyle name="Punto 4 29 3" xfId="53244" xr:uid="{00000000-0005-0000-0000-00000BD00000}"/>
    <cellStyle name="Punto 4 29 3 2" xfId="53245" xr:uid="{00000000-0005-0000-0000-00000CD00000}"/>
    <cellStyle name="Punto 4 29 4" xfId="53246" xr:uid="{00000000-0005-0000-0000-00000DD00000}"/>
    <cellStyle name="Punto 4 29 4 2" xfId="53247" xr:uid="{00000000-0005-0000-0000-00000ED00000}"/>
    <cellStyle name="Punto 4 29 5" xfId="53248" xr:uid="{00000000-0005-0000-0000-00000FD00000}"/>
    <cellStyle name="Punto 4 3" xfId="53249" xr:uid="{00000000-0005-0000-0000-000010D00000}"/>
    <cellStyle name="Punto 4 3 2" xfId="53250" xr:uid="{00000000-0005-0000-0000-000011D00000}"/>
    <cellStyle name="Punto 4 3 2 2" xfId="53251" xr:uid="{00000000-0005-0000-0000-000012D00000}"/>
    <cellStyle name="Punto 4 3 2 2 2" xfId="53252" xr:uid="{00000000-0005-0000-0000-000013D00000}"/>
    <cellStyle name="Punto 4 3 2 2 3" xfId="53253" xr:uid="{00000000-0005-0000-0000-000014D00000}"/>
    <cellStyle name="Punto 4 3 2 2 4" xfId="53254" xr:uid="{00000000-0005-0000-0000-000015D00000}"/>
    <cellStyle name="Punto 4 3 2 3" xfId="53255" xr:uid="{00000000-0005-0000-0000-000016D00000}"/>
    <cellStyle name="Punto 4 3 3" xfId="53256" xr:uid="{00000000-0005-0000-0000-000017D00000}"/>
    <cellStyle name="Punto 4 3 3 2" xfId="53257" xr:uid="{00000000-0005-0000-0000-000018D00000}"/>
    <cellStyle name="Punto 4 3 3 2 2" xfId="53258" xr:uid="{00000000-0005-0000-0000-000019D00000}"/>
    <cellStyle name="Punto 4 3 3 3" xfId="53259" xr:uid="{00000000-0005-0000-0000-00001AD00000}"/>
    <cellStyle name="Punto 4 3 3 4" xfId="53260" xr:uid="{00000000-0005-0000-0000-00001BD00000}"/>
    <cellStyle name="Punto 4 3 4" xfId="53261" xr:uid="{00000000-0005-0000-0000-00001CD00000}"/>
    <cellStyle name="Punto 4 3 4 2" xfId="53262" xr:uid="{00000000-0005-0000-0000-00001DD00000}"/>
    <cellStyle name="Punto 4 3 4 3" xfId="53263" xr:uid="{00000000-0005-0000-0000-00001ED00000}"/>
    <cellStyle name="Punto 4 3 5" xfId="53264" xr:uid="{00000000-0005-0000-0000-00001FD00000}"/>
    <cellStyle name="Punto 4 30" xfId="53265" xr:uid="{00000000-0005-0000-0000-000020D00000}"/>
    <cellStyle name="Punto 4 30 2" xfId="53266" xr:uid="{00000000-0005-0000-0000-000021D00000}"/>
    <cellStyle name="Punto 4 30 2 2" xfId="53267" xr:uid="{00000000-0005-0000-0000-000022D00000}"/>
    <cellStyle name="Punto 4 30 2 2 2" xfId="53268" xr:uid="{00000000-0005-0000-0000-000023D00000}"/>
    <cellStyle name="Punto 4 30 2 3" xfId="53269" xr:uid="{00000000-0005-0000-0000-000024D00000}"/>
    <cellStyle name="Punto 4 30 2 4" xfId="53270" xr:uid="{00000000-0005-0000-0000-000025D00000}"/>
    <cellStyle name="Punto 4 30 2 5" xfId="53271" xr:uid="{00000000-0005-0000-0000-000026D00000}"/>
    <cellStyle name="Punto 4 30 2 6" xfId="53272" xr:uid="{00000000-0005-0000-0000-000027D00000}"/>
    <cellStyle name="Punto 4 30 3" xfId="53273" xr:uid="{00000000-0005-0000-0000-000028D00000}"/>
    <cellStyle name="Punto 4 30 3 2" xfId="53274" xr:uid="{00000000-0005-0000-0000-000029D00000}"/>
    <cellStyle name="Punto 4 30 4" xfId="53275" xr:uid="{00000000-0005-0000-0000-00002AD00000}"/>
    <cellStyle name="Punto 4 30 4 2" xfId="53276" xr:uid="{00000000-0005-0000-0000-00002BD00000}"/>
    <cellStyle name="Punto 4 30 5" xfId="53277" xr:uid="{00000000-0005-0000-0000-00002CD00000}"/>
    <cellStyle name="Punto 4 31" xfId="53278" xr:uid="{00000000-0005-0000-0000-00002DD00000}"/>
    <cellStyle name="Punto 4 31 2" xfId="53279" xr:uid="{00000000-0005-0000-0000-00002ED00000}"/>
    <cellStyle name="Punto 4 31 2 2" xfId="53280" xr:uid="{00000000-0005-0000-0000-00002FD00000}"/>
    <cellStyle name="Punto 4 31 2 2 2" xfId="53281" xr:uid="{00000000-0005-0000-0000-000030D00000}"/>
    <cellStyle name="Punto 4 31 2 3" xfId="53282" xr:uid="{00000000-0005-0000-0000-000031D00000}"/>
    <cellStyle name="Punto 4 31 2 4" xfId="53283" xr:uid="{00000000-0005-0000-0000-000032D00000}"/>
    <cellStyle name="Punto 4 31 2 5" xfId="53284" xr:uid="{00000000-0005-0000-0000-000033D00000}"/>
    <cellStyle name="Punto 4 31 2 6" xfId="53285" xr:uid="{00000000-0005-0000-0000-000034D00000}"/>
    <cellStyle name="Punto 4 31 3" xfId="53286" xr:uid="{00000000-0005-0000-0000-000035D00000}"/>
    <cellStyle name="Punto 4 31 3 2" xfId="53287" xr:uid="{00000000-0005-0000-0000-000036D00000}"/>
    <cellStyle name="Punto 4 31 4" xfId="53288" xr:uid="{00000000-0005-0000-0000-000037D00000}"/>
    <cellStyle name="Punto 4 31 4 2" xfId="53289" xr:uid="{00000000-0005-0000-0000-000038D00000}"/>
    <cellStyle name="Punto 4 31 5" xfId="53290" xr:uid="{00000000-0005-0000-0000-000039D00000}"/>
    <cellStyle name="Punto 4 32" xfId="53291" xr:uid="{00000000-0005-0000-0000-00003AD00000}"/>
    <cellStyle name="Punto 4 32 2" xfId="53292" xr:uid="{00000000-0005-0000-0000-00003BD00000}"/>
    <cellStyle name="Punto 4 32 2 2" xfId="53293" xr:uid="{00000000-0005-0000-0000-00003CD00000}"/>
    <cellStyle name="Punto 4 32 2 2 2" xfId="53294" xr:uid="{00000000-0005-0000-0000-00003DD00000}"/>
    <cellStyle name="Punto 4 32 2 3" xfId="53295" xr:uid="{00000000-0005-0000-0000-00003ED00000}"/>
    <cellStyle name="Punto 4 32 2 4" xfId="53296" xr:uid="{00000000-0005-0000-0000-00003FD00000}"/>
    <cellStyle name="Punto 4 32 2 5" xfId="53297" xr:uid="{00000000-0005-0000-0000-000040D00000}"/>
    <cellStyle name="Punto 4 32 2 6" xfId="53298" xr:uid="{00000000-0005-0000-0000-000041D00000}"/>
    <cellStyle name="Punto 4 32 3" xfId="53299" xr:uid="{00000000-0005-0000-0000-000042D00000}"/>
    <cellStyle name="Punto 4 32 3 2" xfId="53300" xr:uid="{00000000-0005-0000-0000-000043D00000}"/>
    <cellStyle name="Punto 4 32 4" xfId="53301" xr:uid="{00000000-0005-0000-0000-000044D00000}"/>
    <cellStyle name="Punto 4 32 4 2" xfId="53302" xr:uid="{00000000-0005-0000-0000-000045D00000}"/>
    <cellStyle name="Punto 4 32 5" xfId="53303" xr:uid="{00000000-0005-0000-0000-000046D00000}"/>
    <cellStyle name="Punto 4 33" xfId="53304" xr:uid="{00000000-0005-0000-0000-000047D00000}"/>
    <cellStyle name="Punto 4 33 2" xfId="53305" xr:uid="{00000000-0005-0000-0000-000048D00000}"/>
    <cellStyle name="Punto 4 33 2 2" xfId="53306" xr:uid="{00000000-0005-0000-0000-000049D00000}"/>
    <cellStyle name="Punto 4 33 2 2 2" xfId="53307" xr:uid="{00000000-0005-0000-0000-00004AD00000}"/>
    <cellStyle name="Punto 4 33 2 3" xfId="53308" xr:uid="{00000000-0005-0000-0000-00004BD00000}"/>
    <cellStyle name="Punto 4 33 2 4" xfId="53309" xr:uid="{00000000-0005-0000-0000-00004CD00000}"/>
    <cellStyle name="Punto 4 33 2 5" xfId="53310" xr:uid="{00000000-0005-0000-0000-00004DD00000}"/>
    <cellStyle name="Punto 4 33 2 6" xfId="53311" xr:uid="{00000000-0005-0000-0000-00004ED00000}"/>
    <cellStyle name="Punto 4 33 3" xfId="53312" xr:uid="{00000000-0005-0000-0000-00004FD00000}"/>
    <cellStyle name="Punto 4 33 3 2" xfId="53313" xr:uid="{00000000-0005-0000-0000-000050D00000}"/>
    <cellStyle name="Punto 4 33 4" xfId="53314" xr:uid="{00000000-0005-0000-0000-000051D00000}"/>
    <cellStyle name="Punto 4 33 4 2" xfId="53315" xr:uid="{00000000-0005-0000-0000-000052D00000}"/>
    <cellStyle name="Punto 4 33 5" xfId="53316" xr:uid="{00000000-0005-0000-0000-000053D00000}"/>
    <cellStyle name="Punto 4 34" xfId="53317" xr:uid="{00000000-0005-0000-0000-000054D00000}"/>
    <cellStyle name="Punto 4 34 2" xfId="53318" xr:uid="{00000000-0005-0000-0000-000055D00000}"/>
    <cellStyle name="Punto 4 34 2 2" xfId="53319" xr:uid="{00000000-0005-0000-0000-000056D00000}"/>
    <cellStyle name="Punto 4 34 2 2 2" xfId="53320" xr:uid="{00000000-0005-0000-0000-000057D00000}"/>
    <cellStyle name="Punto 4 34 2 3" xfId="53321" xr:uid="{00000000-0005-0000-0000-000058D00000}"/>
    <cellStyle name="Punto 4 34 2 4" xfId="53322" xr:uid="{00000000-0005-0000-0000-000059D00000}"/>
    <cellStyle name="Punto 4 34 2 5" xfId="53323" xr:uid="{00000000-0005-0000-0000-00005AD00000}"/>
    <cellStyle name="Punto 4 34 2 6" xfId="53324" xr:uid="{00000000-0005-0000-0000-00005BD00000}"/>
    <cellStyle name="Punto 4 34 3" xfId="53325" xr:uid="{00000000-0005-0000-0000-00005CD00000}"/>
    <cellStyle name="Punto 4 34 3 2" xfId="53326" xr:uid="{00000000-0005-0000-0000-00005DD00000}"/>
    <cellStyle name="Punto 4 34 4" xfId="53327" xr:uid="{00000000-0005-0000-0000-00005ED00000}"/>
    <cellStyle name="Punto 4 34 4 2" xfId="53328" xr:uid="{00000000-0005-0000-0000-00005FD00000}"/>
    <cellStyle name="Punto 4 34 5" xfId="53329" xr:uid="{00000000-0005-0000-0000-000060D00000}"/>
    <cellStyle name="Punto 4 35" xfId="53330" xr:uid="{00000000-0005-0000-0000-000061D00000}"/>
    <cellStyle name="Punto 4 35 2" xfId="53331" xr:uid="{00000000-0005-0000-0000-000062D00000}"/>
    <cellStyle name="Punto 4 35 2 2" xfId="53332" xr:uid="{00000000-0005-0000-0000-000063D00000}"/>
    <cellStyle name="Punto 4 35 2 2 2" xfId="53333" xr:uid="{00000000-0005-0000-0000-000064D00000}"/>
    <cellStyle name="Punto 4 35 2 3" xfId="53334" xr:uid="{00000000-0005-0000-0000-000065D00000}"/>
    <cellStyle name="Punto 4 35 2 4" xfId="53335" xr:uid="{00000000-0005-0000-0000-000066D00000}"/>
    <cellStyle name="Punto 4 35 2 5" xfId="53336" xr:uid="{00000000-0005-0000-0000-000067D00000}"/>
    <cellStyle name="Punto 4 35 2 6" xfId="53337" xr:uid="{00000000-0005-0000-0000-000068D00000}"/>
    <cellStyle name="Punto 4 35 3" xfId="53338" xr:uid="{00000000-0005-0000-0000-000069D00000}"/>
    <cellStyle name="Punto 4 35 3 2" xfId="53339" xr:uid="{00000000-0005-0000-0000-00006AD00000}"/>
    <cellStyle name="Punto 4 35 4" xfId="53340" xr:uid="{00000000-0005-0000-0000-00006BD00000}"/>
    <cellStyle name="Punto 4 35 4 2" xfId="53341" xr:uid="{00000000-0005-0000-0000-00006CD00000}"/>
    <cellStyle name="Punto 4 35 5" xfId="53342" xr:uid="{00000000-0005-0000-0000-00006DD00000}"/>
    <cellStyle name="Punto 4 36" xfId="53343" xr:uid="{00000000-0005-0000-0000-00006ED00000}"/>
    <cellStyle name="Punto 4 36 2" xfId="53344" xr:uid="{00000000-0005-0000-0000-00006FD00000}"/>
    <cellStyle name="Punto 4 36 2 2" xfId="53345" xr:uid="{00000000-0005-0000-0000-000070D00000}"/>
    <cellStyle name="Punto 4 36 2 2 2" xfId="53346" xr:uid="{00000000-0005-0000-0000-000071D00000}"/>
    <cellStyle name="Punto 4 36 2 3" xfId="53347" xr:uid="{00000000-0005-0000-0000-000072D00000}"/>
    <cellStyle name="Punto 4 36 2 4" xfId="53348" xr:uid="{00000000-0005-0000-0000-000073D00000}"/>
    <cellStyle name="Punto 4 36 2 5" xfId="53349" xr:uid="{00000000-0005-0000-0000-000074D00000}"/>
    <cellStyle name="Punto 4 36 2 6" xfId="53350" xr:uid="{00000000-0005-0000-0000-000075D00000}"/>
    <cellStyle name="Punto 4 36 3" xfId="53351" xr:uid="{00000000-0005-0000-0000-000076D00000}"/>
    <cellStyle name="Punto 4 36 3 2" xfId="53352" xr:uid="{00000000-0005-0000-0000-000077D00000}"/>
    <cellStyle name="Punto 4 36 4" xfId="53353" xr:uid="{00000000-0005-0000-0000-000078D00000}"/>
    <cellStyle name="Punto 4 36 4 2" xfId="53354" xr:uid="{00000000-0005-0000-0000-000079D00000}"/>
    <cellStyle name="Punto 4 36 5" xfId="53355" xr:uid="{00000000-0005-0000-0000-00007AD00000}"/>
    <cellStyle name="Punto 4 37" xfId="53356" xr:uid="{00000000-0005-0000-0000-00007BD00000}"/>
    <cellStyle name="Punto 4 37 2" xfId="53357" xr:uid="{00000000-0005-0000-0000-00007CD00000}"/>
    <cellStyle name="Punto 4 37 2 2" xfId="53358" xr:uid="{00000000-0005-0000-0000-00007DD00000}"/>
    <cellStyle name="Punto 4 37 2 2 2" xfId="53359" xr:uid="{00000000-0005-0000-0000-00007ED00000}"/>
    <cellStyle name="Punto 4 37 2 3" xfId="53360" xr:uid="{00000000-0005-0000-0000-00007FD00000}"/>
    <cellStyle name="Punto 4 37 2 4" xfId="53361" xr:uid="{00000000-0005-0000-0000-000080D00000}"/>
    <cellStyle name="Punto 4 37 2 5" xfId="53362" xr:uid="{00000000-0005-0000-0000-000081D00000}"/>
    <cellStyle name="Punto 4 37 2 6" xfId="53363" xr:uid="{00000000-0005-0000-0000-000082D00000}"/>
    <cellStyle name="Punto 4 37 3" xfId="53364" xr:uid="{00000000-0005-0000-0000-000083D00000}"/>
    <cellStyle name="Punto 4 37 3 2" xfId="53365" xr:uid="{00000000-0005-0000-0000-000084D00000}"/>
    <cellStyle name="Punto 4 37 4" xfId="53366" xr:uid="{00000000-0005-0000-0000-000085D00000}"/>
    <cellStyle name="Punto 4 37 4 2" xfId="53367" xr:uid="{00000000-0005-0000-0000-000086D00000}"/>
    <cellStyle name="Punto 4 37 5" xfId="53368" xr:uid="{00000000-0005-0000-0000-000087D00000}"/>
    <cellStyle name="Punto 4 38" xfId="53369" xr:uid="{00000000-0005-0000-0000-000088D00000}"/>
    <cellStyle name="Punto 4 38 2" xfId="53370" xr:uid="{00000000-0005-0000-0000-000089D00000}"/>
    <cellStyle name="Punto 4 38 2 2" xfId="53371" xr:uid="{00000000-0005-0000-0000-00008AD00000}"/>
    <cellStyle name="Punto 4 38 2 2 2" xfId="53372" xr:uid="{00000000-0005-0000-0000-00008BD00000}"/>
    <cellStyle name="Punto 4 38 2 3" xfId="53373" xr:uid="{00000000-0005-0000-0000-00008CD00000}"/>
    <cellStyle name="Punto 4 38 2 4" xfId="53374" xr:uid="{00000000-0005-0000-0000-00008DD00000}"/>
    <cellStyle name="Punto 4 38 2 5" xfId="53375" xr:uid="{00000000-0005-0000-0000-00008ED00000}"/>
    <cellStyle name="Punto 4 38 2 6" xfId="53376" xr:uid="{00000000-0005-0000-0000-00008FD00000}"/>
    <cellStyle name="Punto 4 38 3" xfId="53377" xr:uid="{00000000-0005-0000-0000-000090D00000}"/>
    <cellStyle name="Punto 4 38 3 2" xfId="53378" xr:uid="{00000000-0005-0000-0000-000091D00000}"/>
    <cellStyle name="Punto 4 38 4" xfId="53379" xr:uid="{00000000-0005-0000-0000-000092D00000}"/>
    <cellStyle name="Punto 4 38 4 2" xfId="53380" xr:uid="{00000000-0005-0000-0000-000093D00000}"/>
    <cellStyle name="Punto 4 38 5" xfId="53381" xr:uid="{00000000-0005-0000-0000-000094D00000}"/>
    <cellStyle name="Punto 4 39" xfId="53382" xr:uid="{00000000-0005-0000-0000-000095D00000}"/>
    <cellStyle name="Punto 4 39 2" xfId="53383" xr:uid="{00000000-0005-0000-0000-000096D00000}"/>
    <cellStyle name="Punto 4 39 2 2" xfId="53384" xr:uid="{00000000-0005-0000-0000-000097D00000}"/>
    <cellStyle name="Punto 4 39 2 2 2" xfId="53385" xr:uid="{00000000-0005-0000-0000-000098D00000}"/>
    <cellStyle name="Punto 4 39 2 3" xfId="53386" xr:uid="{00000000-0005-0000-0000-000099D00000}"/>
    <cellStyle name="Punto 4 39 2 4" xfId="53387" xr:uid="{00000000-0005-0000-0000-00009AD00000}"/>
    <cellStyle name="Punto 4 39 2 5" xfId="53388" xr:uid="{00000000-0005-0000-0000-00009BD00000}"/>
    <cellStyle name="Punto 4 39 2 6" xfId="53389" xr:uid="{00000000-0005-0000-0000-00009CD00000}"/>
    <cellStyle name="Punto 4 39 3" xfId="53390" xr:uid="{00000000-0005-0000-0000-00009DD00000}"/>
    <cellStyle name="Punto 4 39 3 2" xfId="53391" xr:uid="{00000000-0005-0000-0000-00009ED00000}"/>
    <cellStyle name="Punto 4 39 4" xfId="53392" xr:uid="{00000000-0005-0000-0000-00009FD00000}"/>
    <cellStyle name="Punto 4 39 4 2" xfId="53393" xr:uid="{00000000-0005-0000-0000-0000A0D00000}"/>
    <cellStyle name="Punto 4 39 5" xfId="53394" xr:uid="{00000000-0005-0000-0000-0000A1D00000}"/>
    <cellStyle name="Punto 4 4" xfId="53395" xr:uid="{00000000-0005-0000-0000-0000A2D00000}"/>
    <cellStyle name="Punto 4 4 2" xfId="53396" xr:uid="{00000000-0005-0000-0000-0000A3D00000}"/>
    <cellStyle name="Punto 4 4 2 2" xfId="53397" xr:uid="{00000000-0005-0000-0000-0000A4D00000}"/>
    <cellStyle name="Punto 4 4 2 2 2" xfId="53398" xr:uid="{00000000-0005-0000-0000-0000A5D00000}"/>
    <cellStyle name="Punto 4 4 2 2 3" xfId="53399" xr:uid="{00000000-0005-0000-0000-0000A6D00000}"/>
    <cellStyle name="Punto 4 4 2 2 4" xfId="53400" xr:uid="{00000000-0005-0000-0000-0000A7D00000}"/>
    <cellStyle name="Punto 4 4 2 3" xfId="53401" xr:uid="{00000000-0005-0000-0000-0000A8D00000}"/>
    <cellStyle name="Punto 4 4 3" xfId="53402" xr:uid="{00000000-0005-0000-0000-0000A9D00000}"/>
    <cellStyle name="Punto 4 4 3 2" xfId="53403" xr:uid="{00000000-0005-0000-0000-0000AAD00000}"/>
    <cellStyle name="Punto 4 4 3 2 2" xfId="53404" xr:uid="{00000000-0005-0000-0000-0000ABD00000}"/>
    <cellStyle name="Punto 4 4 3 3" xfId="53405" xr:uid="{00000000-0005-0000-0000-0000ACD00000}"/>
    <cellStyle name="Punto 4 4 3 4" xfId="53406" xr:uid="{00000000-0005-0000-0000-0000ADD00000}"/>
    <cellStyle name="Punto 4 4 4" xfId="53407" xr:uid="{00000000-0005-0000-0000-0000AED00000}"/>
    <cellStyle name="Punto 4 4 4 2" xfId="53408" xr:uid="{00000000-0005-0000-0000-0000AFD00000}"/>
    <cellStyle name="Punto 4 4 4 3" xfId="53409" xr:uid="{00000000-0005-0000-0000-0000B0D00000}"/>
    <cellStyle name="Punto 4 4 5" xfId="53410" xr:uid="{00000000-0005-0000-0000-0000B1D00000}"/>
    <cellStyle name="Punto 4 40" xfId="53411" xr:uid="{00000000-0005-0000-0000-0000B2D00000}"/>
    <cellStyle name="Punto 4 40 2" xfId="53412" xr:uid="{00000000-0005-0000-0000-0000B3D00000}"/>
    <cellStyle name="Punto 4 40 2 2" xfId="53413" xr:uid="{00000000-0005-0000-0000-0000B4D00000}"/>
    <cellStyle name="Punto 4 40 2 2 2" xfId="53414" xr:uid="{00000000-0005-0000-0000-0000B5D00000}"/>
    <cellStyle name="Punto 4 40 2 3" xfId="53415" xr:uid="{00000000-0005-0000-0000-0000B6D00000}"/>
    <cellStyle name="Punto 4 40 2 4" xfId="53416" xr:uid="{00000000-0005-0000-0000-0000B7D00000}"/>
    <cellStyle name="Punto 4 40 2 5" xfId="53417" xr:uid="{00000000-0005-0000-0000-0000B8D00000}"/>
    <cellStyle name="Punto 4 40 2 6" xfId="53418" xr:uid="{00000000-0005-0000-0000-0000B9D00000}"/>
    <cellStyle name="Punto 4 40 3" xfId="53419" xr:uid="{00000000-0005-0000-0000-0000BAD00000}"/>
    <cellStyle name="Punto 4 40 3 2" xfId="53420" xr:uid="{00000000-0005-0000-0000-0000BBD00000}"/>
    <cellStyle name="Punto 4 40 4" xfId="53421" xr:uid="{00000000-0005-0000-0000-0000BCD00000}"/>
    <cellStyle name="Punto 4 40 4 2" xfId="53422" xr:uid="{00000000-0005-0000-0000-0000BDD00000}"/>
    <cellStyle name="Punto 4 40 5" xfId="53423" xr:uid="{00000000-0005-0000-0000-0000BED00000}"/>
    <cellStyle name="Punto 4 41" xfId="53424" xr:uid="{00000000-0005-0000-0000-0000BFD00000}"/>
    <cellStyle name="Punto 4 41 2" xfId="53425" xr:uid="{00000000-0005-0000-0000-0000C0D00000}"/>
    <cellStyle name="Punto 4 41 2 2" xfId="53426" xr:uid="{00000000-0005-0000-0000-0000C1D00000}"/>
    <cellStyle name="Punto 4 41 2 2 2" xfId="53427" xr:uid="{00000000-0005-0000-0000-0000C2D00000}"/>
    <cellStyle name="Punto 4 41 2 3" xfId="53428" xr:uid="{00000000-0005-0000-0000-0000C3D00000}"/>
    <cellStyle name="Punto 4 41 2 4" xfId="53429" xr:uid="{00000000-0005-0000-0000-0000C4D00000}"/>
    <cellStyle name="Punto 4 41 2 5" xfId="53430" xr:uid="{00000000-0005-0000-0000-0000C5D00000}"/>
    <cellStyle name="Punto 4 41 2 6" xfId="53431" xr:uid="{00000000-0005-0000-0000-0000C6D00000}"/>
    <cellStyle name="Punto 4 41 3" xfId="53432" xr:uid="{00000000-0005-0000-0000-0000C7D00000}"/>
    <cellStyle name="Punto 4 41 3 2" xfId="53433" xr:uid="{00000000-0005-0000-0000-0000C8D00000}"/>
    <cellStyle name="Punto 4 41 4" xfId="53434" xr:uid="{00000000-0005-0000-0000-0000C9D00000}"/>
    <cellStyle name="Punto 4 41 4 2" xfId="53435" xr:uid="{00000000-0005-0000-0000-0000CAD00000}"/>
    <cellStyle name="Punto 4 41 5" xfId="53436" xr:uid="{00000000-0005-0000-0000-0000CBD00000}"/>
    <cellStyle name="Punto 4 42" xfId="53437" xr:uid="{00000000-0005-0000-0000-0000CCD00000}"/>
    <cellStyle name="Punto 4 42 2" xfId="53438" xr:uid="{00000000-0005-0000-0000-0000CDD00000}"/>
    <cellStyle name="Punto 4 42 2 2" xfId="53439" xr:uid="{00000000-0005-0000-0000-0000CED00000}"/>
    <cellStyle name="Punto 4 42 2 2 2" xfId="53440" xr:uid="{00000000-0005-0000-0000-0000CFD00000}"/>
    <cellStyle name="Punto 4 42 2 3" xfId="53441" xr:uid="{00000000-0005-0000-0000-0000D0D00000}"/>
    <cellStyle name="Punto 4 42 2 4" xfId="53442" xr:uid="{00000000-0005-0000-0000-0000D1D00000}"/>
    <cellStyle name="Punto 4 42 2 5" xfId="53443" xr:uid="{00000000-0005-0000-0000-0000D2D00000}"/>
    <cellStyle name="Punto 4 42 2 6" xfId="53444" xr:uid="{00000000-0005-0000-0000-0000D3D00000}"/>
    <cellStyle name="Punto 4 42 3" xfId="53445" xr:uid="{00000000-0005-0000-0000-0000D4D00000}"/>
    <cellStyle name="Punto 4 42 3 2" xfId="53446" xr:uid="{00000000-0005-0000-0000-0000D5D00000}"/>
    <cellStyle name="Punto 4 42 4" xfId="53447" xr:uid="{00000000-0005-0000-0000-0000D6D00000}"/>
    <cellStyle name="Punto 4 42 4 2" xfId="53448" xr:uid="{00000000-0005-0000-0000-0000D7D00000}"/>
    <cellStyle name="Punto 4 42 5" xfId="53449" xr:uid="{00000000-0005-0000-0000-0000D8D00000}"/>
    <cellStyle name="Punto 4 43" xfId="53450" xr:uid="{00000000-0005-0000-0000-0000D9D00000}"/>
    <cellStyle name="Punto 4 43 2" xfId="53451" xr:uid="{00000000-0005-0000-0000-0000DAD00000}"/>
    <cellStyle name="Punto 4 43 2 2" xfId="53452" xr:uid="{00000000-0005-0000-0000-0000DBD00000}"/>
    <cellStyle name="Punto 4 43 2 2 2" xfId="53453" xr:uid="{00000000-0005-0000-0000-0000DCD00000}"/>
    <cellStyle name="Punto 4 43 2 3" xfId="53454" xr:uid="{00000000-0005-0000-0000-0000DDD00000}"/>
    <cellStyle name="Punto 4 43 2 4" xfId="53455" xr:uid="{00000000-0005-0000-0000-0000DED00000}"/>
    <cellStyle name="Punto 4 43 2 5" xfId="53456" xr:uid="{00000000-0005-0000-0000-0000DFD00000}"/>
    <cellStyle name="Punto 4 43 2 6" xfId="53457" xr:uid="{00000000-0005-0000-0000-0000E0D00000}"/>
    <cellStyle name="Punto 4 43 3" xfId="53458" xr:uid="{00000000-0005-0000-0000-0000E1D00000}"/>
    <cellStyle name="Punto 4 43 3 2" xfId="53459" xr:uid="{00000000-0005-0000-0000-0000E2D00000}"/>
    <cellStyle name="Punto 4 43 4" xfId="53460" xr:uid="{00000000-0005-0000-0000-0000E3D00000}"/>
    <cellStyle name="Punto 4 43 4 2" xfId="53461" xr:uid="{00000000-0005-0000-0000-0000E4D00000}"/>
    <cellStyle name="Punto 4 43 5" xfId="53462" xr:uid="{00000000-0005-0000-0000-0000E5D00000}"/>
    <cellStyle name="Punto 4 44" xfId="53463" xr:uid="{00000000-0005-0000-0000-0000E6D00000}"/>
    <cellStyle name="Punto 4 44 2" xfId="53464" xr:uid="{00000000-0005-0000-0000-0000E7D00000}"/>
    <cellStyle name="Punto 4 44 2 2" xfId="53465" xr:uid="{00000000-0005-0000-0000-0000E8D00000}"/>
    <cellStyle name="Punto 4 44 2 2 2" xfId="53466" xr:uid="{00000000-0005-0000-0000-0000E9D00000}"/>
    <cellStyle name="Punto 4 44 2 3" xfId="53467" xr:uid="{00000000-0005-0000-0000-0000EAD00000}"/>
    <cellStyle name="Punto 4 44 2 4" xfId="53468" xr:uid="{00000000-0005-0000-0000-0000EBD00000}"/>
    <cellStyle name="Punto 4 44 2 5" xfId="53469" xr:uid="{00000000-0005-0000-0000-0000ECD00000}"/>
    <cellStyle name="Punto 4 44 2 6" xfId="53470" xr:uid="{00000000-0005-0000-0000-0000EDD00000}"/>
    <cellStyle name="Punto 4 44 3" xfId="53471" xr:uid="{00000000-0005-0000-0000-0000EED00000}"/>
    <cellStyle name="Punto 4 44 3 2" xfId="53472" xr:uid="{00000000-0005-0000-0000-0000EFD00000}"/>
    <cellStyle name="Punto 4 44 4" xfId="53473" xr:uid="{00000000-0005-0000-0000-0000F0D00000}"/>
    <cellStyle name="Punto 4 44 4 2" xfId="53474" xr:uid="{00000000-0005-0000-0000-0000F1D00000}"/>
    <cellStyle name="Punto 4 44 5" xfId="53475" xr:uid="{00000000-0005-0000-0000-0000F2D00000}"/>
    <cellStyle name="Punto 4 45" xfId="53476" xr:uid="{00000000-0005-0000-0000-0000F3D00000}"/>
    <cellStyle name="Punto 4 45 2" xfId="53477" xr:uid="{00000000-0005-0000-0000-0000F4D00000}"/>
    <cellStyle name="Punto 4 45 2 2" xfId="53478" xr:uid="{00000000-0005-0000-0000-0000F5D00000}"/>
    <cellStyle name="Punto 4 45 2 2 2" xfId="53479" xr:uid="{00000000-0005-0000-0000-0000F6D00000}"/>
    <cellStyle name="Punto 4 45 2 3" xfId="53480" xr:uid="{00000000-0005-0000-0000-0000F7D00000}"/>
    <cellStyle name="Punto 4 45 2 4" xfId="53481" xr:uid="{00000000-0005-0000-0000-0000F8D00000}"/>
    <cellStyle name="Punto 4 45 2 5" xfId="53482" xr:uid="{00000000-0005-0000-0000-0000F9D00000}"/>
    <cellStyle name="Punto 4 45 2 6" xfId="53483" xr:uid="{00000000-0005-0000-0000-0000FAD00000}"/>
    <cellStyle name="Punto 4 45 3" xfId="53484" xr:uid="{00000000-0005-0000-0000-0000FBD00000}"/>
    <cellStyle name="Punto 4 45 3 2" xfId="53485" xr:uid="{00000000-0005-0000-0000-0000FCD00000}"/>
    <cellStyle name="Punto 4 45 4" xfId="53486" xr:uid="{00000000-0005-0000-0000-0000FDD00000}"/>
    <cellStyle name="Punto 4 45 4 2" xfId="53487" xr:uid="{00000000-0005-0000-0000-0000FED00000}"/>
    <cellStyle name="Punto 4 45 5" xfId="53488" xr:uid="{00000000-0005-0000-0000-0000FFD00000}"/>
    <cellStyle name="Punto 4 46" xfId="53489" xr:uid="{00000000-0005-0000-0000-000000D10000}"/>
    <cellStyle name="Punto 4 46 2" xfId="53490" xr:uid="{00000000-0005-0000-0000-000001D10000}"/>
    <cellStyle name="Punto 4 46 2 2" xfId="53491" xr:uid="{00000000-0005-0000-0000-000002D10000}"/>
    <cellStyle name="Punto 4 46 2 2 2" xfId="53492" xr:uid="{00000000-0005-0000-0000-000003D10000}"/>
    <cellStyle name="Punto 4 46 2 3" xfId="53493" xr:uid="{00000000-0005-0000-0000-000004D10000}"/>
    <cellStyle name="Punto 4 46 2 4" xfId="53494" xr:uid="{00000000-0005-0000-0000-000005D10000}"/>
    <cellStyle name="Punto 4 46 2 5" xfId="53495" xr:uid="{00000000-0005-0000-0000-000006D10000}"/>
    <cellStyle name="Punto 4 46 2 6" xfId="53496" xr:uid="{00000000-0005-0000-0000-000007D10000}"/>
    <cellStyle name="Punto 4 46 3" xfId="53497" xr:uid="{00000000-0005-0000-0000-000008D10000}"/>
    <cellStyle name="Punto 4 46 3 2" xfId="53498" xr:uid="{00000000-0005-0000-0000-000009D10000}"/>
    <cellStyle name="Punto 4 46 4" xfId="53499" xr:uid="{00000000-0005-0000-0000-00000AD10000}"/>
    <cellStyle name="Punto 4 46 4 2" xfId="53500" xr:uid="{00000000-0005-0000-0000-00000BD10000}"/>
    <cellStyle name="Punto 4 46 5" xfId="53501" xr:uid="{00000000-0005-0000-0000-00000CD10000}"/>
    <cellStyle name="Punto 4 47" xfId="53502" xr:uid="{00000000-0005-0000-0000-00000DD10000}"/>
    <cellStyle name="Punto 4 47 2" xfId="53503" xr:uid="{00000000-0005-0000-0000-00000ED10000}"/>
    <cellStyle name="Punto 4 47 2 2" xfId="53504" xr:uid="{00000000-0005-0000-0000-00000FD10000}"/>
    <cellStyle name="Punto 4 47 2 2 2" xfId="53505" xr:uid="{00000000-0005-0000-0000-000010D10000}"/>
    <cellStyle name="Punto 4 47 2 3" xfId="53506" xr:uid="{00000000-0005-0000-0000-000011D10000}"/>
    <cellStyle name="Punto 4 47 2 4" xfId="53507" xr:uid="{00000000-0005-0000-0000-000012D10000}"/>
    <cellStyle name="Punto 4 47 2 5" xfId="53508" xr:uid="{00000000-0005-0000-0000-000013D10000}"/>
    <cellStyle name="Punto 4 47 2 6" xfId="53509" xr:uid="{00000000-0005-0000-0000-000014D10000}"/>
    <cellStyle name="Punto 4 47 3" xfId="53510" xr:uid="{00000000-0005-0000-0000-000015D10000}"/>
    <cellStyle name="Punto 4 47 3 2" xfId="53511" xr:uid="{00000000-0005-0000-0000-000016D10000}"/>
    <cellStyle name="Punto 4 47 4" xfId="53512" xr:uid="{00000000-0005-0000-0000-000017D10000}"/>
    <cellStyle name="Punto 4 47 4 2" xfId="53513" xr:uid="{00000000-0005-0000-0000-000018D10000}"/>
    <cellStyle name="Punto 4 47 5" xfId="53514" xr:uid="{00000000-0005-0000-0000-000019D10000}"/>
    <cellStyle name="Punto 4 48" xfId="53515" xr:uid="{00000000-0005-0000-0000-00001AD10000}"/>
    <cellStyle name="Punto 4 48 2" xfId="53516" xr:uid="{00000000-0005-0000-0000-00001BD10000}"/>
    <cellStyle name="Punto 4 48 2 2" xfId="53517" xr:uid="{00000000-0005-0000-0000-00001CD10000}"/>
    <cellStyle name="Punto 4 48 2 2 2" xfId="53518" xr:uid="{00000000-0005-0000-0000-00001DD10000}"/>
    <cellStyle name="Punto 4 48 2 3" xfId="53519" xr:uid="{00000000-0005-0000-0000-00001ED10000}"/>
    <cellStyle name="Punto 4 48 2 4" xfId="53520" xr:uid="{00000000-0005-0000-0000-00001FD10000}"/>
    <cellStyle name="Punto 4 48 2 5" xfId="53521" xr:uid="{00000000-0005-0000-0000-000020D10000}"/>
    <cellStyle name="Punto 4 48 2 6" xfId="53522" xr:uid="{00000000-0005-0000-0000-000021D10000}"/>
    <cellStyle name="Punto 4 48 3" xfId="53523" xr:uid="{00000000-0005-0000-0000-000022D10000}"/>
    <cellStyle name="Punto 4 48 3 2" xfId="53524" xr:uid="{00000000-0005-0000-0000-000023D10000}"/>
    <cellStyle name="Punto 4 48 4" xfId="53525" xr:uid="{00000000-0005-0000-0000-000024D10000}"/>
    <cellStyle name="Punto 4 48 4 2" xfId="53526" xr:uid="{00000000-0005-0000-0000-000025D10000}"/>
    <cellStyle name="Punto 4 48 5" xfId="53527" xr:uid="{00000000-0005-0000-0000-000026D10000}"/>
    <cellStyle name="Punto 4 49" xfId="53528" xr:uid="{00000000-0005-0000-0000-000027D10000}"/>
    <cellStyle name="Punto 4 49 2" xfId="53529" xr:uid="{00000000-0005-0000-0000-000028D10000}"/>
    <cellStyle name="Punto 4 49 2 2" xfId="53530" xr:uid="{00000000-0005-0000-0000-000029D10000}"/>
    <cellStyle name="Punto 4 49 2 2 2" xfId="53531" xr:uid="{00000000-0005-0000-0000-00002AD10000}"/>
    <cellStyle name="Punto 4 49 2 3" xfId="53532" xr:uid="{00000000-0005-0000-0000-00002BD10000}"/>
    <cellStyle name="Punto 4 49 2 4" xfId="53533" xr:uid="{00000000-0005-0000-0000-00002CD10000}"/>
    <cellStyle name="Punto 4 49 2 5" xfId="53534" xr:uid="{00000000-0005-0000-0000-00002DD10000}"/>
    <cellStyle name="Punto 4 49 2 6" xfId="53535" xr:uid="{00000000-0005-0000-0000-00002ED10000}"/>
    <cellStyle name="Punto 4 49 3" xfId="53536" xr:uid="{00000000-0005-0000-0000-00002FD10000}"/>
    <cellStyle name="Punto 4 49 3 2" xfId="53537" xr:uid="{00000000-0005-0000-0000-000030D10000}"/>
    <cellStyle name="Punto 4 49 4" xfId="53538" xr:uid="{00000000-0005-0000-0000-000031D10000}"/>
    <cellStyle name="Punto 4 49 4 2" xfId="53539" xr:uid="{00000000-0005-0000-0000-000032D10000}"/>
    <cellStyle name="Punto 4 49 5" xfId="53540" xr:uid="{00000000-0005-0000-0000-000033D10000}"/>
    <cellStyle name="Punto 4 5" xfId="53541" xr:uid="{00000000-0005-0000-0000-000034D10000}"/>
    <cellStyle name="Punto 4 5 2" xfId="53542" xr:uid="{00000000-0005-0000-0000-000035D10000}"/>
    <cellStyle name="Punto 4 5 2 2" xfId="53543" xr:uid="{00000000-0005-0000-0000-000036D10000}"/>
    <cellStyle name="Punto 4 5 2 2 2" xfId="53544" xr:uid="{00000000-0005-0000-0000-000037D10000}"/>
    <cellStyle name="Punto 4 5 2 2 3" xfId="53545" xr:uid="{00000000-0005-0000-0000-000038D10000}"/>
    <cellStyle name="Punto 4 5 2 3" xfId="53546" xr:uid="{00000000-0005-0000-0000-000039D10000}"/>
    <cellStyle name="Punto 4 5 3" xfId="53547" xr:uid="{00000000-0005-0000-0000-00003AD10000}"/>
    <cellStyle name="Punto 4 5 3 2" xfId="53548" xr:uid="{00000000-0005-0000-0000-00003BD10000}"/>
    <cellStyle name="Punto 4 5 3 2 2" xfId="53549" xr:uid="{00000000-0005-0000-0000-00003CD10000}"/>
    <cellStyle name="Punto 4 5 4" xfId="53550" xr:uid="{00000000-0005-0000-0000-00003DD10000}"/>
    <cellStyle name="Punto 4 5 4 2" xfId="53551" xr:uid="{00000000-0005-0000-0000-00003ED10000}"/>
    <cellStyle name="Punto 4 5 4 3" xfId="53552" xr:uid="{00000000-0005-0000-0000-00003FD10000}"/>
    <cellStyle name="Punto 4 5 4 3 2" xfId="53553" xr:uid="{00000000-0005-0000-0000-000040D10000}"/>
    <cellStyle name="Punto 4 5 4 3 2 2" xfId="53554" xr:uid="{00000000-0005-0000-0000-000041D10000}"/>
    <cellStyle name="Punto 4 5 4 3 2 3" xfId="53555" xr:uid="{00000000-0005-0000-0000-000042D10000}"/>
    <cellStyle name="Punto 4 5 4 4" xfId="53556" xr:uid="{00000000-0005-0000-0000-000043D10000}"/>
    <cellStyle name="Punto 4 5 4 4 2" xfId="53557" xr:uid="{00000000-0005-0000-0000-000044D10000}"/>
    <cellStyle name="Punto 4 5 5" xfId="53558" xr:uid="{00000000-0005-0000-0000-000045D10000}"/>
    <cellStyle name="Punto 4 5 5 2" xfId="53559" xr:uid="{00000000-0005-0000-0000-000046D10000}"/>
    <cellStyle name="Punto 4 5 6" xfId="53560" xr:uid="{00000000-0005-0000-0000-000047D10000}"/>
    <cellStyle name="Punto 4 5 7" xfId="53561" xr:uid="{00000000-0005-0000-0000-000048D10000}"/>
    <cellStyle name="Punto 4 5 7 2" xfId="53562" xr:uid="{00000000-0005-0000-0000-000049D10000}"/>
    <cellStyle name="Punto 4 5 7 3" xfId="53563" xr:uid="{00000000-0005-0000-0000-00004AD10000}"/>
    <cellStyle name="Punto 4 5 8" xfId="53564" xr:uid="{00000000-0005-0000-0000-00004BD10000}"/>
    <cellStyle name="Punto 4 50" xfId="53565" xr:uid="{00000000-0005-0000-0000-00004CD10000}"/>
    <cellStyle name="Punto 4 50 2" xfId="53566" xr:uid="{00000000-0005-0000-0000-00004DD10000}"/>
    <cellStyle name="Punto 4 50 2 2" xfId="53567" xr:uid="{00000000-0005-0000-0000-00004ED10000}"/>
    <cellStyle name="Punto 4 50 2 2 2" xfId="53568" xr:uid="{00000000-0005-0000-0000-00004FD10000}"/>
    <cellStyle name="Punto 4 50 2 3" xfId="53569" xr:uid="{00000000-0005-0000-0000-000050D10000}"/>
    <cellStyle name="Punto 4 50 2 4" xfId="53570" xr:uid="{00000000-0005-0000-0000-000051D10000}"/>
    <cellStyle name="Punto 4 50 2 5" xfId="53571" xr:uid="{00000000-0005-0000-0000-000052D10000}"/>
    <cellStyle name="Punto 4 50 2 6" xfId="53572" xr:uid="{00000000-0005-0000-0000-000053D10000}"/>
    <cellStyle name="Punto 4 50 3" xfId="53573" xr:uid="{00000000-0005-0000-0000-000054D10000}"/>
    <cellStyle name="Punto 4 50 3 2" xfId="53574" xr:uid="{00000000-0005-0000-0000-000055D10000}"/>
    <cellStyle name="Punto 4 50 4" xfId="53575" xr:uid="{00000000-0005-0000-0000-000056D10000}"/>
    <cellStyle name="Punto 4 50 4 2" xfId="53576" xr:uid="{00000000-0005-0000-0000-000057D10000}"/>
    <cellStyle name="Punto 4 50 5" xfId="53577" xr:uid="{00000000-0005-0000-0000-000058D10000}"/>
    <cellStyle name="Punto 4 51" xfId="53578" xr:uid="{00000000-0005-0000-0000-000059D10000}"/>
    <cellStyle name="Punto 4 51 2" xfId="53579" xr:uid="{00000000-0005-0000-0000-00005AD10000}"/>
    <cellStyle name="Punto 4 51 2 2" xfId="53580" xr:uid="{00000000-0005-0000-0000-00005BD10000}"/>
    <cellStyle name="Punto 4 51 2 2 2" xfId="53581" xr:uid="{00000000-0005-0000-0000-00005CD10000}"/>
    <cellStyle name="Punto 4 51 2 3" xfId="53582" xr:uid="{00000000-0005-0000-0000-00005DD10000}"/>
    <cellStyle name="Punto 4 51 2 4" xfId="53583" xr:uid="{00000000-0005-0000-0000-00005ED10000}"/>
    <cellStyle name="Punto 4 51 2 5" xfId="53584" xr:uid="{00000000-0005-0000-0000-00005FD10000}"/>
    <cellStyle name="Punto 4 51 2 6" xfId="53585" xr:uid="{00000000-0005-0000-0000-000060D10000}"/>
    <cellStyle name="Punto 4 51 3" xfId="53586" xr:uid="{00000000-0005-0000-0000-000061D10000}"/>
    <cellStyle name="Punto 4 51 3 2" xfId="53587" xr:uid="{00000000-0005-0000-0000-000062D10000}"/>
    <cellStyle name="Punto 4 51 4" xfId="53588" xr:uid="{00000000-0005-0000-0000-000063D10000}"/>
    <cellStyle name="Punto 4 51 4 2" xfId="53589" xr:uid="{00000000-0005-0000-0000-000064D10000}"/>
    <cellStyle name="Punto 4 51 5" xfId="53590" xr:uid="{00000000-0005-0000-0000-000065D10000}"/>
    <cellStyle name="Punto 4 52" xfId="53591" xr:uid="{00000000-0005-0000-0000-000066D10000}"/>
    <cellStyle name="Punto 4 52 2" xfId="53592" xr:uid="{00000000-0005-0000-0000-000067D10000}"/>
    <cellStyle name="Punto 4 52 2 2" xfId="53593" xr:uid="{00000000-0005-0000-0000-000068D10000}"/>
    <cellStyle name="Punto 4 52 2 2 2" xfId="53594" xr:uid="{00000000-0005-0000-0000-000069D10000}"/>
    <cellStyle name="Punto 4 52 2 3" xfId="53595" xr:uid="{00000000-0005-0000-0000-00006AD10000}"/>
    <cellStyle name="Punto 4 52 2 4" xfId="53596" xr:uid="{00000000-0005-0000-0000-00006BD10000}"/>
    <cellStyle name="Punto 4 52 2 5" xfId="53597" xr:uid="{00000000-0005-0000-0000-00006CD10000}"/>
    <cellStyle name="Punto 4 52 2 6" xfId="53598" xr:uid="{00000000-0005-0000-0000-00006DD10000}"/>
    <cellStyle name="Punto 4 52 3" xfId="53599" xr:uid="{00000000-0005-0000-0000-00006ED10000}"/>
    <cellStyle name="Punto 4 52 3 2" xfId="53600" xr:uid="{00000000-0005-0000-0000-00006FD10000}"/>
    <cellStyle name="Punto 4 52 4" xfId="53601" xr:uid="{00000000-0005-0000-0000-000070D10000}"/>
    <cellStyle name="Punto 4 52 4 2" xfId="53602" xr:uid="{00000000-0005-0000-0000-000071D10000}"/>
    <cellStyle name="Punto 4 52 5" xfId="53603" xr:uid="{00000000-0005-0000-0000-000072D10000}"/>
    <cellStyle name="Punto 4 53" xfId="53604" xr:uid="{00000000-0005-0000-0000-000073D10000}"/>
    <cellStyle name="Punto 4 53 2" xfId="53605" xr:uid="{00000000-0005-0000-0000-000074D10000}"/>
    <cellStyle name="Punto 4 53 2 2" xfId="53606" xr:uid="{00000000-0005-0000-0000-000075D10000}"/>
    <cellStyle name="Punto 4 53 2 2 2" xfId="53607" xr:uid="{00000000-0005-0000-0000-000076D10000}"/>
    <cellStyle name="Punto 4 53 2 3" xfId="53608" xr:uid="{00000000-0005-0000-0000-000077D10000}"/>
    <cellStyle name="Punto 4 53 2 4" xfId="53609" xr:uid="{00000000-0005-0000-0000-000078D10000}"/>
    <cellStyle name="Punto 4 53 2 5" xfId="53610" xr:uid="{00000000-0005-0000-0000-000079D10000}"/>
    <cellStyle name="Punto 4 53 2 6" xfId="53611" xr:uid="{00000000-0005-0000-0000-00007AD10000}"/>
    <cellStyle name="Punto 4 53 3" xfId="53612" xr:uid="{00000000-0005-0000-0000-00007BD10000}"/>
    <cellStyle name="Punto 4 53 3 2" xfId="53613" xr:uid="{00000000-0005-0000-0000-00007CD10000}"/>
    <cellStyle name="Punto 4 53 4" xfId="53614" xr:uid="{00000000-0005-0000-0000-00007DD10000}"/>
    <cellStyle name="Punto 4 53 4 2" xfId="53615" xr:uid="{00000000-0005-0000-0000-00007ED10000}"/>
    <cellStyle name="Punto 4 53 5" xfId="53616" xr:uid="{00000000-0005-0000-0000-00007FD10000}"/>
    <cellStyle name="Punto 4 54" xfId="53617" xr:uid="{00000000-0005-0000-0000-000080D10000}"/>
    <cellStyle name="Punto 4 54 2" xfId="53618" xr:uid="{00000000-0005-0000-0000-000081D10000}"/>
    <cellStyle name="Punto 4 54 2 2" xfId="53619" xr:uid="{00000000-0005-0000-0000-000082D10000}"/>
    <cellStyle name="Punto 4 54 2 2 2" xfId="53620" xr:uid="{00000000-0005-0000-0000-000083D10000}"/>
    <cellStyle name="Punto 4 54 2 3" xfId="53621" xr:uid="{00000000-0005-0000-0000-000084D10000}"/>
    <cellStyle name="Punto 4 54 2 4" xfId="53622" xr:uid="{00000000-0005-0000-0000-000085D10000}"/>
    <cellStyle name="Punto 4 54 2 5" xfId="53623" xr:uid="{00000000-0005-0000-0000-000086D10000}"/>
    <cellStyle name="Punto 4 54 2 6" xfId="53624" xr:uid="{00000000-0005-0000-0000-000087D10000}"/>
    <cellStyle name="Punto 4 54 3" xfId="53625" xr:uid="{00000000-0005-0000-0000-000088D10000}"/>
    <cellStyle name="Punto 4 54 3 2" xfId="53626" xr:uid="{00000000-0005-0000-0000-000089D10000}"/>
    <cellStyle name="Punto 4 54 4" xfId="53627" xr:uid="{00000000-0005-0000-0000-00008AD10000}"/>
    <cellStyle name="Punto 4 54 4 2" xfId="53628" xr:uid="{00000000-0005-0000-0000-00008BD10000}"/>
    <cellStyle name="Punto 4 54 5" xfId="53629" xr:uid="{00000000-0005-0000-0000-00008CD10000}"/>
    <cellStyle name="Punto 4 55" xfId="53630" xr:uid="{00000000-0005-0000-0000-00008DD10000}"/>
    <cellStyle name="Punto 4 55 2" xfId="53631" xr:uid="{00000000-0005-0000-0000-00008ED10000}"/>
    <cellStyle name="Punto 4 55 2 2" xfId="53632" xr:uid="{00000000-0005-0000-0000-00008FD10000}"/>
    <cellStyle name="Punto 4 55 2 2 2" xfId="53633" xr:uid="{00000000-0005-0000-0000-000090D10000}"/>
    <cellStyle name="Punto 4 55 2 3" xfId="53634" xr:uid="{00000000-0005-0000-0000-000091D10000}"/>
    <cellStyle name="Punto 4 55 2 4" xfId="53635" xr:uid="{00000000-0005-0000-0000-000092D10000}"/>
    <cellStyle name="Punto 4 55 2 5" xfId="53636" xr:uid="{00000000-0005-0000-0000-000093D10000}"/>
    <cellStyle name="Punto 4 55 2 6" xfId="53637" xr:uid="{00000000-0005-0000-0000-000094D10000}"/>
    <cellStyle name="Punto 4 55 3" xfId="53638" xr:uid="{00000000-0005-0000-0000-000095D10000}"/>
    <cellStyle name="Punto 4 55 3 2" xfId="53639" xr:uid="{00000000-0005-0000-0000-000096D10000}"/>
    <cellStyle name="Punto 4 55 4" xfId="53640" xr:uid="{00000000-0005-0000-0000-000097D10000}"/>
    <cellStyle name="Punto 4 55 4 2" xfId="53641" xr:uid="{00000000-0005-0000-0000-000098D10000}"/>
    <cellStyle name="Punto 4 55 5" xfId="53642" xr:uid="{00000000-0005-0000-0000-000099D10000}"/>
    <cellStyle name="Punto 4 56" xfId="53643" xr:uid="{00000000-0005-0000-0000-00009AD10000}"/>
    <cellStyle name="Punto 4 56 2" xfId="53644" xr:uid="{00000000-0005-0000-0000-00009BD10000}"/>
    <cellStyle name="Punto 4 56 2 2" xfId="53645" xr:uid="{00000000-0005-0000-0000-00009CD10000}"/>
    <cellStyle name="Punto 4 56 2 2 2" xfId="53646" xr:uid="{00000000-0005-0000-0000-00009DD10000}"/>
    <cellStyle name="Punto 4 56 2 3" xfId="53647" xr:uid="{00000000-0005-0000-0000-00009ED10000}"/>
    <cellStyle name="Punto 4 56 2 4" xfId="53648" xr:uid="{00000000-0005-0000-0000-00009FD10000}"/>
    <cellStyle name="Punto 4 56 2 5" xfId="53649" xr:uid="{00000000-0005-0000-0000-0000A0D10000}"/>
    <cellStyle name="Punto 4 56 2 6" xfId="53650" xr:uid="{00000000-0005-0000-0000-0000A1D10000}"/>
    <cellStyle name="Punto 4 56 3" xfId="53651" xr:uid="{00000000-0005-0000-0000-0000A2D10000}"/>
    <cellStyle name="Punto 4 56 3 2" xfId="53652" xr:uid="{00000000-0005-0000-0000-0000A3D10000}"/>
    <cellStyle name="Punto 4 56 4" xfId="53653" xr:uid="{00000000-0005-0000-0000-0000A4D10000}"/>
    <cellStyle name="Punto 4 56 4 2" xfId="53654" xr:uid="{00000000-0005-0000-0000-0000A5D10000}"/>
    <cellStyle name="Punto 4 56 5" xfId="53655" xr:uid="{00000000-0005-0000-0000-0000A6D10000}"/>
    <cellStyle name="Punto 4 57" xfId="53656" xr:uid="{00000000-0005-0000-0000-0000A7D10000}"/>
    <cellStyle name="Punto 4 57 2" xfId="53657" xr:uid="{00000000-0005-0000-0000-0000A8D10000}"/>
    <cellStyle name="Punto 4 57 2 2" xfId="53658" xr:uid="{00000000-0005-0000-0000-0000A9D10000}"/>
    <cellStyle name="Punto 4 57 2 2 2" xfId="53659" xr:uid="{00000000-0005-0000-0000-0000AAD10000}"/>
    <cellStyle name="Punto 4 57 2 3" xfId="53660" xr:uid="{00000000-0005-0000-0000-0000ABD10000}"/>
    <cellStyle name="Punto 4 57 2 4" xfId="53661" xr:uid="{00000000-0005-0000-0000-0000ACD10000}"/>
    <cellStyle name="Punto 4 57 2 5" xfId="53662" xr:uid="{00000000-0005-0000-0000-0000ADD10000}"/>
    <cellStyle name="Punto 4 57 2 6" xfId="53663" xr:uid="{00000000-0005-0000-0000-0000AED10000}"/>
    <cellStyle name="Punto 4 57 3" xfId="53664" xr:uid="{00000000-0005-0000-0000-0000AFD10000}"/>
    <cellStyle name="Punto 4 57 3 2" xfId="53665" xr:uid="{00000000-0005-0000-0000-0000B0D10000}"/>
    <cellStyle name="Punto 4 57 4" xfId="53666" xr:uid="{00000000-0005-0000-0000-0000B1D10000}"/>
    <cellStyle name="Punto 4 57 4 2" xfId="53667" xr:uid="{00000000-0005-0000-0000-0000B2D10000}"/>
    <cellStyle name="Punto 4 57 5" xfId="53668" xr:uid="{00000000-0005-0000-0000-0000B3D10000}"/>
    <cellStyle name="Punto 4 58" xfId="53669" xr:uid="{00000000-0005-0000-0000-0000B4D10000}"/>
    <cellStyle name="Punto 4 58 2" xfId="53670" xr:uid="{00000000-0005-0000-0000-0000B5D10000}"/>
    <cellStyle name="Punto 4 58 2 2" xfId="53671" xr:uid="{00000000-0005-0000-0000-0000B6D10000}"/>
    <cellStyle name="Punto 4 58 2 2 2" xfId="53672" xr:uid="{00000000-0005-0000-0000-0000B7D10000}"/>
    <cellStyle name="Punto 4 58 2 3" xfId="53673" xr:uid="{00000000-0005-0000-0000-0000B8D10000}"/>
    <cellStyle name="Punto 4 58 2 4" xfId="53674" xr:uid="{00000000-0005-0000-0000-0000B9D10000}"/>
    <cellStyle name="Punto 4 58 2 5" xfId="53675" xr:uid="{00000000-0005-0000-0000-0000BAD10000}"/>
    <cellStyle name="Punto 4 58 2 6" xfId="53676" xr:uid="{00000000-0005-0000-0000-0000BBD10000}"/>
    <cellStyle name="Punto 4 58 3" xfId="53677" xr:uid="{00000000-0005-0000-0000-0000BCD10000}"/>
    <cellStyle name="Punto 4 58 3 2" xfId="53678" xr:uid="{00000000-0005-0000-0000-0000BDD10000}"/>
    <cellStyle name="Punto 4 58 4" xfId="53679" xr:uid="{00000000-0005-0000-0000-0000BED10000}"/>
    <cellStyle name="Punto 4 58 4 2" xfId="53680" xr:uid="{00000000-0005-0000-0000-0000BFD10000}"/>
    <cellStyle name="Punto 4 58 5" xfId="53681" xr:uid="{00000000-0005-0000-0000-0000C0D10000}"/>
    <cellStyle name="Punto 4 59" xfId="53682" xr:uid="{00000000-0005-0000-0000-0000C1D10000}"/>
    <cellStyle name="Punto 4 59 2" xfId="53683" xr:uid="{00000000-0005-0000-0000-0000C2D10000}"/>
    <cellStyle name="Punto 4 59 2 2" xfId="53684" xr:uid="{00000000-0005-0000-0000-0000C3D10000}"/>
    <cellStyle name="Punto 4 59 2 2 2" xfId="53685" xr:uid="{00000000-0005-0000-0000-0000C4D10000}"/>
    <cellStyle name="Punto 4 59 2 3" xfId="53686" xr:uid="{00000000-0005-0000-0000-0000C5D10000}"/>
    <cellStyle name="Punto 4 59 2 4" xfId="53687" xr:uid="{00000000-0005-0000-0000-0000C6D10000}"/>
    <cellStyle name="Punto 4 59 2 5" xfId="53688" xr:uid="{00000000-0005-0000-0000-0000C7D10000}"/>
    <cellStyle name="Punto 4 59 2 6" xfId="53689" xr:uid="{00000000-0005-0000-0000-0000C8D10000}"/>
    <cellStyle name="Punto 4 59 3" xfId="53690" xr:uid="{00000000-0005-0000-0000-0000C9D10000}"/>
    <cellStyle name="Punto 4 59 3 2" xfId="53691" xr:uid="{00000000-0005-0000-0000-0000CAD10000}"/>
    <cellStyle name="Punto 4 59 4" xfId="53692" xr:uid="{00000000-0005-0000-0000-0000CBD10000}"/>
    <cellStyle name="Punto 4 59 4 2" xfId="53693" xr:uid="{00000000-0005-0000-0000-0000CCD10000}"/>
    <cellStyle name="Punto 4 59 5" xfId="53694" xr:uid="{00000000-0005-0000-0000-0000CDD10000}"/>
    <cellStyle name="Punto 4 6" xfId="53695" xr:uid="{00000000-0005-0000-0000-0000CED10000}"/>
    <cellStyle name="Punto 4 6 2" xfId="53696" xr:uid="{00000000-0005-0000-0000-0000CFD10000}"/>
    <cellStyle name="Punto 4 6 2 2" xfId="53697" xr:uid="{00000000-0005-0000-0000-0000D0D10000}"/>
    <cellStyle name="Punto 4 6 2 2 2" xfId="53698" xr:uid="{00000000-0005-0000-0000-0000D1D10000}"/>
    <cellStyle name="Punto 4 6 2 3" xfId="53699" xr:uid="{00000000-0005-0000-0000-0000D2D10000}"/>
    <cellStyle name="Punto 4 6 2 3 2" xfId="53700" xr:uid="{00000000-0005-0000-0000-0000D3D10000}"/>
    <cellStyle name="Punto 4 6 2 4" xfId="53701" xr:uid="{00000000-0005-0000-0000-0000D4D10000}"/>
    <cellStyle name="Punto 4 6 2 4 2" xfId="53702" xr:uid="{00000000-0005-0000-0000-0000D5D10000}"/>
    <cellStyle name="Punto 4 6 2 4 3" xfId="53703" xr:uid="{00000000-0005-0000-0000-0000D6D10000}"/>
    <cellStyle name="Punto 4 6 3" xfId="53704" xr:uid="{00000000-0005-0000-0000-0000D7D10000}"/>
    <cellStyle name="Punto 4 6 3 2" xfId="53705" xr:uid="{00000000-0005-0000-0000-0000D8D10000}"/>
    <cellStyle name="Punto 4 6 3 2 2" xfId="53706" xr:uid="{00000000-0005-0000-0000-0000D9D10000}"/>
    <cellStyle name="Punto 4 6 3 3" xfId="53707" xr:uid="{00000000-0005-0000-0000-0000DAD10000}"/>
    <cellStyle name="Punto 4 6 3 4" xfId="53708" xr:uid="{00000000-0005-0000-0000-0000DBD10000}"/>
    <cellStyle name="Punto 4 6 4" xfId="53709" xr:uid="{00000000-0005-0000-0000-0000DCD10000}"/>
    <cellStyle name="Punto 4 6 4 2" xfId="53710" xr:uid="{00000000-0005-0000-0000-0000DDD10000}"/>
    <cellStyle name="Punto 4 6 4 3" xfId="53711" xr:uid="{00000000-0005-0000-0000-0000DED10000}"/>
    <cellStyle name="Punto 4 6 5" xfId="53712" xr:uid="{00000000-0005-0000-0000-0000DFD10000}"/>
    <cellStyle name="Punto 4 6 5 2" xfId="53713" xr:uid="{00000000-0005-0000-0000-0000E0D10000}"/>
    <cellStyle name="Punto 4 6 5 3" xfId="53714" xr:uid="{00000000-0005-0000-0000-0000E1D10000}"/>
    <cellStyle name="Punto 4 6 6" xfId="53715" xr:uid="{00000000-0005-0000-0000-0000E2D10000}"/>
    <cellStyle name="Punto 4 6 7" xfId="53716" xr:uid="{00000000-0005-0000-0000-0000E3D10000}"/>
    <cellStyle name="Punto 4 60" xfId="53717" xr:uid="{00000000-0005-0000-0000-0000E4D10000}"/>
    <cellStyle name="Punto 4 60 2" xfId="53718" xr:uid="{00000000-0005-0000-0000-0000E5D10000}"/>
    <cellStyle name="Punto 4 60 2 2" xfId="53719" xr:uid="{00000000-0005-0000-0000-0000E6D10000}"/>
    <cellStyle name="Punto 4 60 2 2 2" xfId="53720" xr:uid="{00000000-0005-0000-0000-0000E7D10000}"/>
    <cellStyle name="Punto 4 60 2 3" xfId="53721" xr:uid="{00000000-0005-0000-0000-0000E8D10000}"/>
    <cellStyle name="Punto 4 60 2 4" xfId="53722" xr:uid="{00000000-0005-0000-0000-0000E9D10000}"/>
    <cellStyle name="Punto 4 60 2 5" xfId="53723" xr:uid="{00000000-0005-0000-0000-0000EAD10000}"/>
    <cellStyle name="Punto 4 60 2 6" xfId="53724" xr:uid="{00000000-0005-0000-0000-0000EBD10000}"/>
    <cellStyle name="Punto 4 60 3" xfId="53725" xr:uid="{00000000-0005-0000-0000-0000ECD10000}"/>
    <cellStyle name="Punto 4 60 3 2" xfId="53726" xr:uid="{00000000-0005-0000-0000-0000EDD10000}"/>
    <cellStyle name="Punto 4 60 4" xfId="53727" xr:uid="{00000000-0005-0000-0000-0000EED10000}"/>
    <cellStyle name="Punto 4 60 4 2" xfId="53728" xr:uid="{00000000-0005-0000-0000-0000EFD10000}"/>
    <cellStyle name="Punto 4 60 5" xfId="53729" xr:uid="{00000000-0005-0000-0000-0000F0D10000}"/>
    <cellStyle name="Punto 4 61" xfId="53730" xr:uid="{00000000-0005-0000-0000-0000F1D10000}"/>
    <cellStyle name="Punto 4 61 2" xfId="53731" xr:uid="{00000000-0005-0000-0000-0000F2D10000}"/>
    <cellStyle name="Punto 4 61 2 2" xfId="53732" xr:uid="{00000000-0005-0000-0000-0000F3D10000}"/>
    <cellStyle name="Punto 4 61 2 2 2" xfId="53733" xr:uid="{00000000-0005-0000-0000-0000F4D10000}"/>
    <cellStyle name="Punto 4 61 2 3" xfId="53734" xr:uid="{00000000-0005-0000-0000-0000F5D10000}"/>
    <cellStyle name="Punto 4 61 2 4" xfId="53735" xr:uid="{00000000-0005-0000-0000-0000F6D10000}"/>
    <cellStyle name="Punto 4 61 2 5" xfId="53736" xr:uid="{00000000-0005-0000-0000-0000F7D10000}"/>
    <cellStyle name="Punto 4 61 2 6" xfId="53737" xr:uid="{00000000-0005-0000-0000-0000F8D10000}"/>
    <cellStyle name="Punto 4 61 3" xfId="53738" xr:uid="{00000000-0005-0000-0000-0000F9D10000}"/>
    <cellStyle name="Punto 4 61 3 2" xfId="53739" xr:uid="{00000000-0005-0000-0000-0000FAD10000}"/>
    <cellStyle name="Punto 4 61 4" xfId="53740" xr:uid="{00000000-0005-0000-0000-0000FBD10000}"/>
    <cellStyle name="Punto 4 61 4 2" xfId="53741" xr:uid="{00000000-0005-0000-0000-0000FCD10000}"/>
    <cellStyle name="Punto 4 61 5" xfId="53742" xr:uid="{00000000-0005-0000-0000-0000FDD10000}"/>
    <cellStyle name="Punto 4 62" xfId="53743" xr:uid="{00000000-0005-0000-0000-0000FED10000}"/>
    <cellStyle name="Punto 4 62 2" xfId="53744" xr:uid="{00000000-0005-0000-0000-0000FFD10000}"/>
    <cellStyle name="Punto 4 62 3" xfId="53745" xr:uid="{00000000-0005-0000-0000-000000D20000}"/>
    <cellStyle name="Punto 4 63" xfId="53746" xr:uid="{00000000-0005-0000-0000-000001D20000}"/>
    <cellStyle name="Punto 4 64" xfId="53747" xr:uid="{00000000-0005-0000-0000-000002D20000}"/>
    <cellStyle name="Punto 4 64 2" xfId="53748" xr:uid="{00000000-0005-0000-0000-000003D20000}"/>
    <cellStyle name="Punto 4 64 3" xfId="53749" xr:uid="{00000000-0005-0000-0000-000004D20000}"/>
    <cellStyle name="Punto 4 65" xfId="53750" xr:uid="{00000000-0005-0000-0000-000005D20000}"/>
    <cellStyle name="Punto 4 7" xfId="53751" xr:uid="{00000000-0005-0000-0000-000006D20000}"/>
    <cellStyle name="Punto 4 7 2" xfId="53752" xr:uid="{00000000-0005-0000-0000-000007D20000}"/>
    <cellStyle name="Punto 4 7 2 2" xfId="53753" xr:uid="{00000000-0005-0000-0000-000008D20000}"/>
    <cellStyle name="Punto 4 7 2 2 2" xfId="53754" xr:uid="{00000000-0005-0000-0000-000009D20000}"/>
    <cellStyle name="Punto 4 7 2 3" xfId="53755" xr:uid="{00000000-0005-0000-0000-00000AD20000}"/>
    <cellStyle name="Punto 4 7 2 3 2" xfId="53756" xr:uid="{00000000-0005-0000-0000-00000BD20000}"/>
    <cellStyle name="Punto 4 7 2 3 3" xfId="53757" xr:uid="{00000000-0005-0000-0000-00000CD20000}"/>
    <cellStyle name="Punto 4 7 2 4" xfId="53758" xr:uid="{00000000-0005-0000-0000-00000DD20000}"/>
    <cellStyle name="Punto 4 7 3" xfId="53759" xr:uid="{00000000-0005-0000-0000-00000ED20000}"/>
    <cellStyle name="Punto 4 7 3 2" xfId="53760" xr:uid="{00000000-0005-0000-0000-00000FD20000}"/>
    <cellStyle name="Punto 4 7 4" xfId="53761" xr:uid="{00000000-0005-0000-0000-000010D20000}"/>
    <cellStyle name="Punto 4 7 4 2" xfId="53762" xr:uid="{00000000-0005-0000-0000-000011D20000}"/>
    <cellStyle name="Punto 4 7 4 3" xfId="53763" xr:uid="{00000000-0005-0000-0000-000012D20000}"/>
    <cellStyle name="Punto 4 7 5" xfId="53764" xr:uid="{00000000-0005-0000-0000-000013D20000}"/>
    <cellStyle name="Punto 4 7 6" xfId="53765" xr:uid="{00000000-0005-0000-0000-000014D20000}"/>
    <cellStyle name="Punto 4 8" xfId="53766" xr:uid="{00000000-0005-0000-0000-000015D20000}"/>
    <cellStyle name="Punto 4 8 2" xfId="53767" xr:uid="{00000000-0005-0000-0000-000016D20000}"/>
    <cellStyle name="Punto 4 8 2 2" xfId="53768" xr:uid="{00000000-0005-0000-0000-000017D20000}"/>
    <cellStyle name="Punto 4 8 2 2 2" xfId="53769" xr:uid="{00000000-0005-0000-0000-000018D20000}"/>
    <cellStyle name="Punto 4 8 2 3" xfId="53770" xr:uid="{00000000-0005-0000-0000-000019D20000}"/>
    <cellStyle name="Punto 4 8 2 4" xfId="53771" xr:uid="{00000000-0005-0000-0000-00001AD20000}"/>
    <cellStyle name="Punto 4 8 2 5" xfId="53772" xr:uid="{00000000-0005-0000-0000-00001BD20000}"/>
    <cellStyle name="Punto 4 8 2 6" xfId="53773" xr:uid="{00000000-0005-0000-0000-00001CD20000}"/>
    <cellStyle name="Punto 4 8 3" xfId="53774" xr:uid="{00000000-0005-0000-0000-00001DD20000}"/>
    <cellStyle name="Punto 4 8 3 2" xfId="53775" xr:uid="{00000000-0005-0000-0000-00001ED20000}"/>
    <cellStyle name="Punto 4 8 4" xfId="53776" xr:uid="{00000000-0005-0000-0000-00001FD20000}"/>
    <cellStyle name="Punto 4 8 4 2" xfId="53777" xr:uid="{00000000-0005-0000-0000-000020D20000}"/>
    <cellStyle name="Punto 4 8 5" xfId="53778" xr:uid="{00000000-0005-0000-0000-000021D20000}"/>
    <cellStyle name="Punto 4 9" xfId="53779" xr:uid="{00000000-0005-0000-0000-000022D20000}"/>
    <cellStyle name="Punto 4 9 2" xfId="53780" xr:uid="{00000000-0005-0000-0000-000023D20000}"/>
    <cellStyle name="Punto 4 9 2 2" xfId="53781" xr:uid="{00000000-0005-0000-0000-000024D20000}"/>
    <cellStyle name="Punto 4 9 2 2 2" xfId="53782" xr:uid="{00000000-0005-0000-0000-000025D20000}"/>
    <cellStyle name="Punto 4 9 2 3" xfId="53783" xr:uid="{00000000-0005-0000-0000-000026D20000}"/>
    <cellStyle name="Punto 4 9 2 4" xfId="53784" xr:uid="{00000000-0005-0000-0000-000027D20000}"/>
    <cellStyle name="Punto 4 9 2 5" xfId="53785" xr:uid="{00000000-0005-0000-0000-000028D20000}"/>
    <cellStyle name="Punto 4 9 2 6" xfId="53786" xr:uid="{00000000-0005-0000-0000-000029D20000}"/>
    <cellStyle name="Punto 4 9 3" xfId="53787" xr:uid="{00000000-0005-0000-0000-00002AD20000}"/>
    <cellStyle name="Punto 4 9 3 2" xfId="53788" xr:uid="{00000000-0005-0000-0000-00002BD20000}"/>
    <cellStyle name="Punto 4 9 3 3" xfId="53789" xr:uid="{00000000-0005-0000-0000-00002CD20000}"/>
    <cellStyle name="Punto 4 9 4" xfId="53790" xr:uid="{00000000-0005-0000-0000-00002DD20000}"/>
    <cellStyle name="Punto 4 9 4 2" xfId="53791" xr:uid="{00000000-0005-0000-0000-00002ED20000}"/>
    <cellStyle name="Punto 4 9 4 3" xfId="53792" xr:uid="{00000000-0005-0000-0000-00002FD20000}"/>
    <cellStyle name="Punto 4 9 5" xfId="53793" xr:uid="{00000000-0005-0000-0000-000030D20000}"/>
    <cellStyle name="Punto 4_CUENTAS BANCARIAS" xfId="53794" xr:uid="{00000000-0005-0000-0000-000031D20000}"/>
    <cellStyle name="Punto 40" xfId="53795" xr:uid="{00000000-0005-0000-0000-000032D20000}"/>
    <cellStyle name="Punto 40 2" xfId="53796" xr:uid="{00000000-0005-0000-0000-000033D20000}"/>
    <cellStyle name="Punto 40 2 2" xfId="53797" xr:uid="{00000000-0005-0000-0000-000034D20000}"/>
    <cellStyle name="Punto 40 2 2 2" xfId="53798" xr:uid="{00000000-0005-0000-0000-000035D20000}"/>
    <cellStyle name="Punto 40 2 3" xfId="53799" xr:uid="{00000000-0005-0000-0000-000036D20000}"/>
    <cellStyle name="Punto 40 2 4" xfId="53800" xr:uid="{00000000-0005-0000-0000-000037D20000}"/>
    <cellStyle name="Punto 40 2 5" xfId="53801" xr:uid="{00000000-0005-0000-0000-000038D20000}"/>
    <cellStyle name="Punto 40 2 6" xfId="53802" xr:uid="{00000000-0005-0000-0000-000039D20000}"/>
    <cellStyle name="Punto 40 3" xfId="53803" xr:uid="{00000000-0005-0000-0000-00003AD20000}"/>
    <cellStyle name="Punto 40 3 2" xfId="53804" xr:uid="{00000000-0005-0000-0000-00003BD20000}"/>
    <cellStyle name="Punto 40 4" xfId="53805" xr:uid="{00000000-0005-0000-0000-00003CD20000}"/>
    <cellStyle name="Punto 40 4 2" xfId="53806" xr:uid="{00000000-0005-0000-0000-00003DD20000}"/>
    <cellStyle name="Punto 40 5" xfId="53807" xr:uid="{00000000-0005-0000-0000-00003ED20000}"/>
    <cellStyle name="Punto 41" xfId="53808" xr:uid="{00000000-0005-0000-0000-00003FD20000}"/>
    <cellStyle name="Punto 41 2" xfId="53809" xr:uid="{00000000-0005-0000-0000-000040D20000}"/>
    <cellStyle name="Punto 41 2 2" xfId="53810" xr:uid="{00000000-0005-0000-0000-000041D20000}"/>
    <cellStyle name="Punto 41 2 2 2" xfId="53811" xr:uid="{00000000-0005-0000-0000-000042D20000}"/>
    <cellStyle name="Punto 41 2 3" xfId="53812" xr:uid="{00000000-0005-0000-0000-000043D20000}"/>
    <cellStyle name="Punto 41 2 4" xfId="53813" xr:uid="{00000000-0005-0000-0000-000044D20000}"/>
    <cellStyle name="Punto 41 2 5" xfId="53814" xr:uid="{00000000-0005-0000-0000-000045D20000}"/>
    <cellStyle name="Punto 41 2 6" xfId="53815" xr:uid="{00000000-0005-0000-0000-000046D20000}"/>
    <cellStyle name="Punto 41 3" xfId="53816" xr:uid="{00000000-0005-0000-0000-000047D20000}"/>
    <cellStyle name="Punto 41 3 2" xfId="53817" xr:uid="{00000000-0005-0000-0000-000048D20000}"/>
    <cellStyle name="Punto 41 4" xfId="53818" xr:uid="{00000000-0005-0000-0000-000049D20000}"/>
    <cellStyle name="Punto 41 4 2" xfId="53819" xr:uid="{00000000-0005-0000-0000-00004AD20000}"/>
    <cellStyle name="Punto 41 5" xfId="53820" xr:uid="{00000000-0005-0000-0000-00004BD20000}"/>
    <cellStyle name="Punto 42" xfId="53821" xr:uid="{00000000-0005-0000-0000-00004CD20000}"/>
    <cellStyle name="Punto 42 2" xfId="53822" xr:uid="{00000000-0005-0000-0000-00004DD20000}"/>
    <cellStyle name="Punto 42 2 2" xfId="53823" xr:uid="{00000000-0005-0000-0000-00004ED20000}"/>
    <cellStyle name="Punto 42 2 2 2" xfId="53824" xr:uid="{00000000-0005-0000-0000-00004FD20000}"/>
    <cellStyle name="Punto 42 2 3" xfId="53825" xr:uid="{00000000-0005-0000-0000-000050D20000}"/>
    <cellStyle name="Punto 42 2 4" xfId="53826" xr:uid="{00000000-0005-0000-0000-000051D20000}"/>
    <cellStyle name="Punto 42 2 5" xfId="53827" xr:uid="{00000000-0005-0000-0000-000052D20000}"/>
    <cellStyle name="Punto 42 2 6" xfId="53828" xr:uid="{00000000-0005-0000-0000-000053D20000}"/>
    <cellStyle name="Punto 42 3" xfId="53829" xr:uid="{00000000-0005-0000-0000-000054D20000}"/>
    <cellStyle name="Punto 42 3 2" xfId="53830" xr:uid="{00000000-0005-0000-0000-000055D20000}"/>
    <cellStyle name="Punto 42 4" xfId="53831" xr:uid="{00000000-0005-0000-0000-000056D20000}"/>
    <cellStyle name="Punto 42 4 2" xfId="53832" xr:uid="{00000000-0005-0000-0000-000057D20000}"/>
    <cellStyle name="Punto 42 5" xfId="53833" xr:uid="{00000000-0005-0000-0000-000058D20000}"/>
    <cellStyle name="Punto 43" xfId="53834" xr:uid="{00000000-0005-0000-0000-000059D20000}"/>
    <cellStyle name="Punto 43 2" xfId="53835" xr:uid="{00000000-0005-0000-0000-00005AD20000}"/>
    <cellStyle name="Punto 43 2 2" xfId="53836" xr:uid="{00000000-0005-0000-0000-00005BD20000}"/>
    <cellStyle name="Punto 43 2 2 2" xfId="53837" xr:uid="{00000000-0005-0000-0000-00005CD20000}"/>
    <cellStyle name="Punto 43 2 3" xfId="53838" xr:uid="{00000000-0005-0000-0000-00005DD20000}"/>
    <cellStyle name="Punto 43 2 4" xfId="53839" xr:uid="{00000000-0005-0000-0000-00005ED20000}"/>
    <cellStyle name="Punto 43 2 5" xfId="53840" xr:uid="{00000000-0005-0000-0000-00005FD20000}"/>
    <cellStyle name="Punto 43 2 6" xfId="53841" xr:uid="{00000000-0005-0000-0000-000060D20000}"/>
    <cellStyle name="Punto 43 3" xfId="53842" xr:uid="{00000000-0005-0000-0000-000061D20000}"/>
    <cellStyle name="Punto 43 3 2" xfId="53843" xr:uid="{00000000-0005-0000-0000-000062D20000}"/>
    <cellStyle name="Punto 43 4" xfId="53844" xr:uid="{00000000-0005-0000-0000-000063D20000}"/>
    <cellStyle name="Punto 43 4 2" xfId="53845" xr:uid="{00000000-0005-0000-0000-000064D20000}"/>
    <cellStyle name="Punto 43 5" xfId="53846" xr:uid="{00000000-0005-0000-0000-000065D20000}"/>
    <cellStyle name="Punto 44" xfId="53847" xr:uid="{00000000-0005-0000-0000-000066D20000}"/>
    <cellStyle name="Punto 44 2" xfId="53848" xr:uid="{00000000-0005-0000-0000-000067D20000}"/>
    <cellStyle name="Punto 44 2 2" xfId="53849" xr:uid="{00000000-0005-0000-0000-000068D20000}"/>
    <cellStyle name="Punto 44 2 2 2" xfId="53850" xr:uid="{00000000-0005-0000-0000-000069D20000}"/>
    <cellStyle name="Punto 44 2 3" xfId="53851" xr:uid="{00000000-0005-0000-0000-00006AD20000}"/>
    <cellStyle name="Punto 44 2 4" xfId="53852" xr:uid="{00000000-0005-0000-0000-00006BD20000}"/>
    <cellStyle name="Punto 44 2 5" xfId="53853" xr:uid="{00000000-0005-0000-0000-00006CD20000}"/>
    <cellStyle name="Punto 44 2 6" xfId="53854" xr:uid="{00000000-0005-0000-0000-00006DD20000}"/>
    <cellStyle name="Punto 44 3" xfId="53855" xr:uid="{00000000-0005-0000-0000-00006ED20000}"/>
    <cellStyle name="Punto 44 3 2" xfId="53856" xr:uid="{00000000-0005-0000-0000-00006FD20000}"/>
    <cellStyle name="Punto 44 4" xfId="53857" xr:uid="{00000000-0005-0000-0000-000070D20000}"/>
    <cellStyle name="Punto 44 4 2" xfId="53858" xr:uid="{00000000-0005-0000-0000-000071D20000}"/>
    <cellStyle name="Punto 44 5" xfId="53859" xr:uid="{00000000-0005-0000-0000-000072D20000}"/>
    <cellStyle name="Punto 45" xfId="53860" xr:uid="{00000000-0005-0000-0000-000073D20000}"/>
    <cellStyle name="Punto 45 2" xfId="53861" xr:uid="{00000000-0005-0000-0000-000074D20000}"/>
    <cellStyle name="Punto 45 2 2" xfId="53862" xr:uid="{00000000-0005-0000-0000-000075D20000}"/>
    <cellStyle name="Punto 45 2 2 2" xfId="53863" xr:uid="{00000000-0005-0000-0000-000076D20000}"/>
    <cellStyle name="Punto 45 2 3" xfId="53864" xr:uid="{00000000-0005-0000-0000-000077D20000}"/>
    <cellStyle name="Punto 45 2 4" xfId="53865" xr:uid="{00000000-0005-0000-0000-000078D20000}"/>
    <cellStyle name="Punto 45 2 5" xfId="53866" xr:uid="{00000000-0005-0000-0000-000079D20000}"/>
    <cellStyle name="Punto 45 2 6" xfId="53867" xr:uid="{00000000-0005-0000-0000-00007AD20000}"/>
    <cellStyle name="Punto 45 3" xfId="53868" xr:uid="{00000000-0005-0000-0000-00007BD20000}"/>
    <cellStyle name="Punto 45 3 2" xfId="53869" xr:uid="{00000000-0005-0000-0000-00007CD20000}"/>
    <cellStyle name="Punto 45 4" xfId="53870" xr:uid="{00000000-0005-0000-0000-00007DD20000}"/>
    <cellStyle name="Punto 45 4 2" xfId="53871" xr:uid="{00000000-0005-0000-0000-00007ED20000}"/>
    <cellStyle name="Punto 45 5" xfId="53872" xr:uid="{00000000-0005-0000-0000-00007FD20000}"/>
    <cellStyle name="Punto 46" xfId="53873" xr:uid="{00000000-0005-0000-0000-000080D20000}"/>
    <cellStyle name="Punto 46 2" xfId="53874" xr:uid="{00000000-0005-0000-0000-000081D20000}"/>
    <cellStyle name="Punto 46 2 2" xfId="53875" xr:uid="{00000000-0005-0000-0000-000082D20000}"/>
    <cellStyle name="Punto 46 2 2 2" xfId="53876" xr:uid="{00000000-0005-0000-0000-000083D20000}"/>
    <cellStyle name="Punto 46 2 3" xfId="53877" xr:uid="{00000000-0005-0000-0000-000084D20000}"/>
    <cellStyle name="Punto 46 2 4" xfId="53878" xr:uid="{00000000-0005-0000-0000-000085D20000}"/>
    <cellStyle name="Punto 46 2 5" xfId="53879" xr:uid="{00000000-0005-0000-0000-000086D20000}"/>
    <cellStyle name="Punto 46 2 6" xfId="53880" xr:uid="{00000000-0005-0000-0000-000087D20000}"/>
    <cellStyle name="Punto 46 3" xfId="53881" xr:uid="{00000000-0005-0000-0000-000088D20000}"/>
    <cellStyle name="Punto 46 3 2" xfId="53882" xr:uid="{00000000-0005-0000-0000-000089D20000}"/>
    <cellStyle name="Punto 46 4" xfId="53883" xr:uid="{00000000-0005-0000-0000-00008AD20000}"/>
    <cellStyle name="Punto 46 4 2" xfId="53884" xr:uid="{00000000-0005-0000-0000-00008BD20000}"/>
    <cellStyle name="Punto 46 5" xfId="53885" xr:uid="{00000000-0005-0000-0000-00008CD20000}"/>
    <cellStyle name="Punto 47" xfId="53886" xr:uid="{00000000-0005-0000-0000-00008DD20000}"/>
    <cellStyle name="Punto 47 2" xfId="53887" xr:uid="{00000000-0005-0000-0000-00008ED20000}"/>
    <cellStyle name="Punto 47 2 2" xfId="53888" xr:uid="{00000000-0005-0000-0000-00008FD20000}"/>
    <cellStyle name="Punto 47 2 2 2" xfId="53889" xr:uid="{00000000-0005-0000-0000-000090D20000}"/>
    <cellStyle name="Punto 47 2 3" xfId="53890" xr:uid="{00000000-0005-0000-0000-000091D20000}"/>
    <cellStyle name="Punto 47 2 4" xfId="53891" xr:uid="{00000000-0005-0000-0000-000092D20000}"/>
    <cellStyle name="Punto 47 2 5" xfId="53892" xr:uid="{00000000-0005-0000-0000-000093D20000}"/>
    <cellStyle name="Punto 47 2 6" xfId="53893" xr:uid="{00000000-0005-0000-0000-000094D20000}"/>
    <cellStyle name="Punto 47 3" xfId="53894" xr:uid="{00000000-0005-0000-0000-000095D20000}"/>
    <cellStyle name="Punto 47 3 2" xfId="53895" xr:uid="{00000000-0005-0000-0000-000096D20000}"/>
    <cellStyle name="Punto 47 4" xfId="53896" xr:uid="{00000000-0005-0000-0000-000097D20000}"/>
    <cellStyle name="Punto 47 4 2" xfId="53897" xr:uid="{00000000-0005-0000-0000-000098D20000}"/>
    <cellStyle name="Punto 47 5" xfId="53898" xr:uid="{00000000-0005-0000-0000-000099D20000}"/>
    <cellStyle name="Punto 48" xfId="53899" xr:uid="{00000000-0005-0000-0000-00009AD20000}"/>
    <cellStyle name="Punto 48 2" xfId="53900" xr:uid="{00000000-0005-0000-0000-00009BD20000}"/>
    <cellStyle name="Punto 48 2 2" xfId="53901" xr:uid="{00000000-0005-0000-0000-00009CD20000}"/>
    <cellStyle name="Punto 48 2 2 2" xfId="53902" xr:uid="{00000000-0005-0000-0000-00009DD20000}"/>
    <cellStyle name="Punto 48 2 3" xfId="53903" xr:uid="{00000000-0005-0000-0000-00009ED20000}"/>
    <cellStyle name="Punto 48 2 4" xfId="53904" xr:uid="{00000000-0005-0000-0000-00009FD20000}"/>
    <cellStyle name="Punto 48 2 5" xfId="53905" xr:uid="{00000000-0005-0000-0000-0000A0D20000}"/>
    <cellStyle name="Punto 48 2 6" xfId="53906" xr:uid="{00000000-0005-0000-0000-0000A1D20000}"/>
    <cellStyle name="Punto 48 3" xfId="53907" xr:uid="{00000000-0005-0000-0000-0000A2D20000}"/>
    <cellStyle name="Punto 48 3 2" xfId="53908" xr:uid="{00000000-0005-0000-0000-0000A3D20000}"/>
    <cellStyle name="Punto 48 4" xfId="53909" xr:uid="{00000000-0005-0000-0000-0000A4D20000}"/>
    <cellStyle name="Punto 48 4 2" xfId="53910" xr:uid="{00000000-0005-0000-0000-0000A5D20000}"/>
    <cellStyle name="Punto 48 5" xfId="53911" xr:uid="{00000000-0005-0000-0000-0000A6D20000}"/>
    <cellStyle name="Punto 49" xfId="53912" xr:uid="{00000000-0005-0000-0000-0000A7D20000}"/>
    <cellStyle name="Punto 49 2" xfId="53913" xr:uid="{00000000-0005-0000-0000-0000A8D20000}"/>
    <cellStyle name="Punto 49 2 2" xfId="53914" xr:uid="{00000000-0005-0000-0000-0000A9D20000}"/>
    <cellStyle name="Punto 49 2 2 2" xfId="53915" xr:uid="{00000000-0005-0000-0000-0000AAD20000}"/>
    <cellStyle name="Punto 49 2 3" xfId="53916" xr:uid="{00000000-0005-0000-0000-0000ABD20000}"/>
    <cellStyle name="Punto 49 2 4" xfId="53917" xr:uid="{00000000-0005-0000-0000-0000ACD20000}"/>
    <cellStyle name="Punto 49 2 5" xfId="53918" xr:uid="{00000000-0005-0000-0000-0000ADD20000}"/>
    <cellStyle name="Punto 49 2 6" xfId="53919" xr:uid="{00000000-0005-0000-0000-0000AED20000}"/>
    <cellStyle name="Punto 49 3" xfId="53920" xr:uid="{00000000-0005-0000-0000-0000AFD20000}"/>
    <cellStyle name="Punto 49 3 2" xfId="53921" xr:uid="{00000000-0005-0000-0000-0000B0D20000}"/>
    <cellStyle name="Punto 49 4" xfId="53922" xr:uid="{00000000-0005-0000-0000-0000B1D20000}"/>
    <cellStyle name="Punto 49 4 2" xfId="53923" xr:uid="{00000000-0005-0000-0000-0000B2D20000}"/>
    <cellStyle name="Punto 49 5" xfId="53924" xr:uid="{00000000-0005-0000-0000-0000B3D20000}"/>
    <cellStyle name="Punto 5" xfId="53925" xr:uid="{00000000-0005-0000-0000-0000B4D20000}"/>
    <cellStyle name="Punto 5 10" xfId="53926" xr:uid="{00000000-0005-0000-0000-0000B5D20000}"/>
    <cellStyle name="Punto 5 10 2" xfId="53927" xr:uid="{00000000-0005-0000-0000-0000B6D20000}"/>
    <cellStyle name="Punto 5 10 2 2" xfId="53928" xr:uid="{00000000-0005-0000-0000-0000B7D20000}"/>
    <cellStyle name="Punto 5 10 2 2 2" xfId="53929" xr:uid="{00000000-0005-0000-0000-0000B8D20000}"/>
    <cellStyle name="Punto 5 10 2 3" xfId="53930" xr:uid="{00000000-0005-0000-0000-0000B9D20000}"/>
    <cellStyle name="Punto 5 10 2 4" xfId="53931" xr:uid="{00000000-0005-0000-0000-0000BAD20000}"/>
    <cellStyle name="Punto 5 10 2 5" xfId="53932" xr:uid="{00000000-0005-0000-0000-0000BBD20000}"/>
    <cellStyle name="Punto 5 10 2 6" xfId="53933" xr:uid="{00000000-0005-0000-0000-0000BCD20000}"/>
    <cellStyle name="Punto 5 10 3" xfId="53934" xr:uid="{00000000-0005-0000-0000-0000BDD20000}"/>
    <cellStyle name="Punto 5 10 3 2" xfId="53935" xr:uid="{00000000-0005-0000-0000-0000BED20000}"/>
    <cellStyle name="Punto 5 10 4" xfId="53936" xr:uid="{00000000-0005-0000-0000-0000BFD20000}"/>
    <cellStyle name="Punto 5 10 4 2" xfId="53937" xr:uid="{00000000-0005-0000-0000-0000C0D20000}"/>
    <cellStyle name="Punto 5 10 5" xfId="53938" xr:uid="{00000000-0005-0000-0000-0000C1D20000}"/>
    <cellStyle name="Punto 5 11" xfId="53939" xr:uid="{00000000-0005-0000-0000-0000C2D20000}"/>
    <cellStyle name="Punto 5 11 2" xfId="53940" xr:uid="{00000000-0005-0000-0000-0000C3D20000}"/>
    <cellStyle name="Punto 5 11 2 2" xfId="53941" xr:uid="{00000000-0005-0000-0000-0000C4D20000}"/>
    <cellStyle name="Punto 5 11 2 2 2" xfId="53942" xr:uid="{00000000-0005-0000-0000-0000C5D20000}"/>
    <cellStyle name="Punto 5 11 2 3" xfId="53943" xr:uid="{00000000-0005-0000-0000-0000C6D20000}"/>
    <cellStyle name="Punto 5 11 2 4" xfId="53944" xr:uid="{00000000-0005-0000-0000-0000C7D20000}"/>
    <cellStyle name="Punto 5 11 2 5" xfId="53945" xr:uid="{00000000-0005-0000-0000-0000C8D20000}"/>
    <cellStyle name="Punto 5 11 2 6" xfId="53946" xr:uid="{00000000-0005-0000-0000-0000C9D20000}"/>
    <cellStyle name="Punto 5 11 3" xfId="53947" xr:uid="{00000000-0005-0000-0000-0000CAD20000}"/>
    <cellStyle name="Punto 5 11 3 2" xfId="53948" xr:uid="{00000000-0005-0000-0000-0000CBD20000}"/>
    <cellStyle name="Punto 5 11 4" xfId="53949" xr:uid="{00000000-0005-0000-0000-0000CCD20000}"/>
    <cellStyle name="Punto 5 11 4 2" xfId="53950" xr:uid="{00000000-0005-0000-0000-0000CDD20000}"/>
    <cellStyle name="Punto 5 11 5" xfId="53951" xr:uid="{00000000-0005-0000-0000-0000CED20000}"/>
    <cellStyle name="Punto 5 12" xfId="53952" xr:uid="{00000000-0005-0000-0000-0000CFD20000}"/>
    <cellStyle name="Punto 5 12 2" xfId="53953" xr:uid="{00000000-0005-0000-0000-0000D0D20000}"/>
    <cellStyle name="Punto 5 12 3" xfId="53954" xr:uid="{00000000-0005-0000-0000-0000D1D20000}"/>
    <cellStyle name="Punto 5 13" xfId="53955" xr:uid="{00000000-0005-0000-0000-0000D2D20000}"/>
    <cellStyle name="Punto 5 14" xfId="53956" xr:uid="{00000000-0005-0000-0000-0000D3D20000}"/>
    <cellStyle name="Punto 5 2" xfId="53957" xr:uid="{00000000-0005-0000-0000-0000D4D20000}"/>
    <cellStyle name="Punto 5 2 2" xfId="53958" xr:uid="{00000000-0005-0000-0000-0000D5D20000}"/>
    <cellStyle name="Punto 5 2 2 2" xfId="53959" xr:uid="{00000000-0005-0000-0000-0000D6D20000}"/>
    <cellStyle name="Punto 5 2 2 2 2" xfId="53960" xr:uid="{00000000-0005-0000-0000-0000D7D20000}"/>
    <cellStyle name="Punto 5 2 2 3" xfId="53961" xr:uid="{00000000-0005-0000-0000-0000D8D20000}"/>
    <cellStyle name="Punto 5 2 2 4" xfId="53962" xr:uid="{00000000-0005-0000-0000-0000D9D20000}"/>
    <cellStyle name="Punto 5 2 3" xfId="53963" xr:uid="{00000000-0005-0000-0000-0000DAD20000}"/>
    <cellStyle name="Punto 5 2 3 2" xfId="53964" xr:uid="{00000000-0005-0000-0000-0000DBD20000}"/>
    <cellStyle name="Punto 5 2 3 3" xfId="53965" xr:uid="{00000000-0005-0000-0000-0000DCD20000}"/>
    <cellStyle name="Punto 5 2 4" xfId="53966" xr:uid="{00000000-0005-0000-0000-0000DDD20000}"/>
    <cellStyle name="Punto 5 3" xfId="53967" xr:uid="{00000000-0005-0000-0000-0000DED20000}"/>
    <cellStyle name="Punto 5 3 2" xfId="53968" xr:uid="{00000000-0005-0000-0000-0000DFD20000}"/>
    <cellStyle name="Punto 5 3 2 2" xfId="53969" xr:uid="{00000000-0005-0000-0000-0000E0D20000}"/>
    <cellStyle name="Punto 5 3 2 2 2" xfId="53970" xr:uid="{00000000-0005-0000-0000-0000E1D20000}"/>
    <cellStyle name="Punto 5 3 2 3" xfId="53971" xr:uid="{00000000-0005-0000-0000-0000E2D20000}"/>
    <cellStyle name="Punto 5 3 2 4" xfId="53972" xr:uid="{00000000-0005-0000-0000-0000E3D20000}"/>
    <cellStyle name="Punto 5 3 2 5" xfId="53973" xr:uid="{00000000-0005-0000-0000-0000E4D20000}"/>
    <cellStyle name="Punto 5 3 2 6" xfId="53974" xr:uid="{00000000-0005-0000-0000-0000E5D20000}"/>
    <cellStyle name="Punto 5 3 3" xfId="53975" xr:uid="{00000000-0005-0000-0000-0000E6D20000}"/>
    <cellStyle name="Punto 5 3 3 2" xfId="53976" xr:uid="{00000000-0005-0000-0000-0000E7D20000}"/>
    <cellStyle name="Punto 5 3 4" xfId="53977" xr:uid="{00000000-0005-0000-0000-0000E8D20000}"/>
    <cellStyle name="Punto 5 3 4 2" xfId="53978" xr:uid="{00000000-0005-0000-0000-0000E9D20000}"/>
    <cellStyle name="Punto 5 3 5" xfId="53979" xr:uid="{00000000-0005-0000-0000-0000EAD20000}"/>
    <cellStyle name="Punto 5 3 6" xfId="53980" xr:uid="{00000000-0005-0000-0000-0000EBD20000}"/>
    <cellStyle name="Punto 5 4" xfId="53981" xr:uid="{00000000-0005-0000-0000-0000ECD20000}"/>
    <cellStyle name="Punto 5 4 2" xfId="53982" xr:uid="{00000000-0005-0000-0000-0000EDD20000}"/>
    <cellStyle name="Punto 5 4 2 2" xfId="53983" xr:uid="{00000000-0005-0000-0000-0000EED20000}"/>
    <cellStyle name="Punto 5 4 2 2 2" xfId="53984" xr:uid="{00000000-0005-0000-0000-0000EFD20000}"/>
    <cellStyle name="Punto 5 4 2 3" xfId="53985" xr:uid="{00000000-0005-0000-0000-0000F0D20000}"/>
    <cellStyle name="Punto 5 4 2 4" xfId="53986" xr:uid="{00000000-0005-0000-0000-0000F1D20000}"/>
    <cellStyle name="Punto 5 4 2 5" xfId="53987" xr:uid="{00000000-0005-0000-0000-0000F2D20000}"/>
    <cellStyle name="Punto 5 4 2 6" xfId="53988" xr:uid="{00000000-0005-0000-0000-0000F3D20000}"/>
    <cellStyle name="Punto 5 4 3" xfId="53989" xr:uid="{00000000-0005-0000-0000-0000F4D20000}"/>
    <cellStyle name="Punto 5 4 3 2" xfId="53990" xr:uid="{00000000-0005-0000-0000-0000F5D20000}"/>
    <cellStyle name="Punto 5 4 4" xfId="53991" xr:uid="{00000000-0005-0000-0000-0000F6D20000}"/>
    <cellStyle name="Punto 5 4 4 2" xfId="53992" xr:uid="{00000000-0005-0000-0000-0000F7D20000}"/>
    <cellStyle name="Punto 5 4 5" xfId="53993" xr:uid="{00000000-0005-0000-0000-0000F8D20000}"/>
    <cellStyle name="Punto 5 4 6" xfId="53994" xr:uid="{00000000-0005-0000-0000-0000F9D20000}"/>
    <cellStyle name="Punto 5 5" xfId="53995" xr:uid="{00000000-0005-0000-0000-0000FAD20000}"/>
    <cellStyle name="Punto 5 5 2" xfId="53996" xr:uid="{00000000-0005-0000-0000-0000FBD20000}"/>
    <cellStyle name="Punto 5 5 2 2" xfId="53997" xr:uid="{00000000-0005-0000-0000-0000FCD20000}"/>
    <cellStyle name="Punto 5 5 2 2 2" xfId="53998" xr:uid="{00000000-0005-0000-0000-0000FDD20000}"/>
    <cellStyle name="Punto 5 5 2 3" xfId="53999" xr:uid="{00000000-0005-0000-0000-0000FED20000}"/>
    <cellStyle name="Punto 5 5 2 4" xfId="54000" xr:uid="{00000000-0005-0000-0000-0000FFD20000}"/>
    <cellStyle name="Punto 5 5 2 5" xfId="54001" xr:uid="{00000000-0005-0000-0000-000000D30000}"/>
    <cellStyle name="Punto 5 5 2 6" xfId="54002" xr:uid="{00000000-0005-0000-0000-000001D30000}"/>
    <cellStyle name="Punto 5 5 3" xfId="54003" xr:uid="{00000000-0005-0000-0000-000002D30000}"/>
    <cellStyle name="Punto 5 5 3 2" xfId="54004" xr:uid="{00000000-0005-0000-0000-000003D30000}"/>
    <cellStyle name="Punto 5 5 4" xfId="54005" xr:uid="{00000000-0005-0000-0000-000004D30000}"/>
    <cellStyle name="Punto 5 5 4 2" xfId="54006" xr:uid="{00000000-0005-0000-0000-000005D30000}"/>
    <cellStyle name="Punto 5 5 5" xfId="54007" xr:uid="{00000000-0005-0000-0000-000006D30000}"/>
    <cellStyle name="Punto 5 6" xfId="54008" xr:uid="{00000000-0005-0000-0000-000007D30000}"/>
    <cellStyle name="Punto 5 6 2" xfId="54009" xr:uid="{00000000-0005-0000-0000-000008D30000}"/>
    <cellStyle name="Punto 5 6 2 2" xfId="54010" xr:uid="{00000000-0005-0000-0000-000009D30000}"/>
    <cellStyle name="Punto 5 6 2 2 2" xfId="54011" xr:uid="{00000000-0005-0000-0000-00000AD30000}"/>
    <cellStyle name="Punto 5 6 2 3" xfId="54012" xr:uid="{00000000-0005-0000-0000-00000BD30000}"/>
    <cellStyle name="Punto 5 6 2 4" xfId="54013" xr:uid="{00000000-0005-0000-0000-00000CD30000}"/>
    <cellStyle name="Punto 5 6 2 5" xfId="54014" xr:uid="{00000000-0005-0000-0000-00000DD30000}"/>
    <cellStyle name="Punto 5 6 2 6" xfId="54015" xr:uid="{00000000-0005-0000-0000-00000ED30000}"/>
    <cellStyle name="Punto 5 6 3" xfId="54016" xr:uid="{00000000-0005-0000-0000-00000FD30000}"/>
    <cellStyle name="Punto 5 6 3 2" xfId="54017" xr:uid="{00000000-0005-0000-0000-000010D30000}"/>
    <cellStyle name="Punto 5 6 4" xfId="54018" xr:uid="{00000000-0005-0000-0000-000011D30000}"/>
    <cellStyle name="Punto 5 6 4 2" xfId="54019" xr:uid="{00000000-0005-0000-0000-000012D30000}"/>
    <cellStyle name="Punto 5 6 5" xfId="54020" xr:uid="{00000000-0005-0000-0000-000013D30000}"/>
    <cellStyle name="Punto 5 7" xfId="54021" xr:uid="{00000000-0005-0000-0000-000014D30000}"/>
    <cellStyle name="Punto 5 7 2" xfId="54022" xr:uid="{00000000-0005-0000-0000-000015D30000}"/>
    <cellStyle name="Punto 5 7 2 2" xfId="54023" xr:uid="{00000000-0005-0000-0000-000016D30000}"/>
    <cellStyle name="Punto 5 7 2 2 2" xfId="54024" xr:uid="{00000000-0005-0000-0000-000017D30000}"/>
    <cellStyle name="Punto 5 7 2 3" xfId="54025" xr:uid="{00000000-0005-0000-0000-000018D30000}"/>
    <cellStyle name="Punto 5 7 2 4" xfId="54026" xr:uid="{00000000-0005-0000-0000-000019D30000}"/>
    <cellStyle name="Punto 5 7 2 5" xfId="54027" xr:uid="{00000000-0005-0000-0000-00001AD30000}"/>
    <cellStyle name="Punto 5 7 2 6" xfId="54028" xr:uid="{00000000-0005-0000-0000-00001BD30000}"/>
    <cellStyle name="Punto 5 7 3" xfId="54029" xr:uid="{00000000-0005-0000-0000-00001CD30000}"/>
    <cellStyle name="Punto 5 7 3 2" xfId="54030" xr:uid="{00000000-0005-0000-0000-00001DD30000}"/>
    <cellStyle name="Punto 5 7 4" xfId="54031" xr:uid="{00000000-0005-0000-0000-00001ED30000}"/>
    <cellStyle name="Punto 5 7 4 2" xfId="54032" xr:uid="{00000000-0005-0000-0000-00001FD30000}"/>
    <cellStyle name="Punto 5 7 5" xfId="54033" xr:uid="{00000000-0005-0000-0000-000020D30000}"/>
    <cellStyle name="Punto 5 8" xfId="54034" xr:uid="{00000000-0005-0000-0000-000021D30000}"/>
    <cellStyle name="Punto 5 8 2" xfId="54035" xr:uid="{00000000-0005-0000-0000-000022D30000}"/>
    <cellStyle name="Punto 5 8 2 2" xfId="54036" xr:uid="{00000000-0005-0000-0000-000023D30000}"/>
    <cellStyle name="Punto 5 8 2 2 2" xfId="54037" xr:uid="{00000000-0005-0000-0000-000024D30000}"/>
    <cellStyle name="Punto 5 8 2 3" xfId="54038" xr:uid="{00000000-0005-0000-0000-000025D30000}"/>
    <cellStyle name="Punto 5 8 2 4" xfId="54039" xr:uid="{00000000-0005-0000-0000-000026D30000}"/>
    <cellStyle name="Punto 5 8 2 5" xfId="54040" xr:uid="{00000000-0005-0000-0000-000027D30000}"/>
    <cellStyle name="Punto 5 8 2 6" xfId="54041" xr:uid="{00000000-0005-0000-0000-000028D30000}"/>
    <cellStyle name="Punto 5 8 3" xfId="54042" xr:uid="{00000000-0005-0000-0000-000029D30000}"/>
    <cellStyle name="Punto 5 8 3 2" xfId="54043" xr:uid="{00000000-0005-0000-0000-00002AD30000}"/>
    <cellStyle name="Punto 5 8 4" xfId="54044" xr:uid="{00000000-0005-0000-0000-00002BD30000}"/>
    <cellStyle name="Punto 5 8 4 2" xfId="54045" xr:uid="{00000000-0005-0000-0000-00002CD30000}"/>
    <cellStyle name="Punto 5 8 5" xfId="54046" xr:uid="{00000000-0005-0000-0000-00002DD30000}"/>
    <cellStyle name="Punto 5 9" xfId="54047" xr:uid="{00000000-0005-0000-0000-00002ED30000}"/>
    <cellStyle name="Punto 5 9 2" xfId="54048" xr:uid="{00000000-0005-0000-0000-00002FD30000}"/>
    <cellStyle name="Punto 5 9 2 2" xfId="54049" xr:uid="{00000000-0005-0000-0000-000030D30000}"/>
    <cellStyle name="Punto 5 9 2 2 2" xfId="54050" xr:uid="{00000000-0005-0000-0000-000031D30000}"/>
    <cellStyle name="Punto 5 9 2 3" xfId="54051" xr:uid="{00000000-0005-0000-0000-000032D30000}"/>
    <cellStyle name="Punto 5 9 2 4" xfId="54052" xr:uid="{00000000-0005-0000-0000-000033D30000}"/>
    <cellStyle name="Punto 5 9 2 5" xfId="54053" xr:uid="{00000000-0005-0000-0000-000034D30000}"/>
    <cellStyle name="Punto 5 9 2 6" xfId="54054" xr:uid="{00000000-0005-0000-0000-000035D30000}"/>
    <cellStyle name="Punto 5 9 3" xfId="54055" xr:uid="{00000000-0005-0000-0000-000036D30000}"/>
    <cellStyle name="Punto 5 9 3 2" xfId="54056" xr:uid="{00000000-0005-0000-0000-000037D30000}"/>
    <cellStyle name="Punto 5 9 4" xfId="54057" xr:uid="{00000000-0005-0000-0000-000038D30000}"/>
    <cellStyle name="Punto 5 9 4 2" xfId="54058" xr:uid="{00000000-0005-0000-0000-000039D30000}"/>
    <cellStyle name="Punto 5 9 5" xfId="54059" xr:uid="{00000000-0005-0000-0000-00003AD30000}"/>
    <cellStyle name="Punto 50" xfId="54060" xr:uid="{00000000-0005-0000-0000-00003BD30000}"/>
    <cellStyle name="Punto 50 2" xfId="54061" xr:uid="{00000000-0005-0000-0000-00003CD30000}"/>
    <cellStyle name="Punto 50 2 2" xfId="54062" xr:uid="{00000000-0005-0000-0000-00003DD30000}"/>
    <cellStyle name="Punto 50 2 2 2" xfId="54063" xr:uid="{00000000-0005-0000-0000-00003ED30000}"/>
    <cellStyle name="Punto 50 2 3" xfId="54064" xr:uid="{00000000-0005-0000-0000-00003FD30000}"/>
    <cellStyle name="Punto 50 2 4" xfId="54065" xr:uid="{00000000-0005-0000-0000-000040D30000}"/>
    <cellStyle name="Punto 50 2 5" xfId="54066" xr:uid="{00000000-0005-0000-0000-000041D30000}"/>
    <cellStyle name="Punto 50 2 6" xfId="54067" xr:uid="{00000000-0005-0000-0000-000042D30000}"/>
    <cellStyle name="Punto 50 3" xfId="54068" xr:uid="{00000000-0005-0000-0000-000043D30000}"/>
    <cellStyle name="Punto 50 3 2" xfId="54069" xr:uid="{00000000-0005-0000-0000-000044D30000}"/>
    <cellStyle name="Punto 50 4" xfId="54070" xr:uid="{00000000-0005-0000-0000-000045D30000}"/>
    <cellStyle name="Punto 50 4 2" xfId="54071" xr:uid="{00000000-0005-0000-0000-000046D30000}"/>
    <cellStyle name="Punto 50 5" xfId="54072" xr:uid="{00000000-0005-0000-0000-000047D30000}"/>
    <cellStyle name="Punto 51" xfId="54073" xr:uid="{00000000-0005-0000-0000-000048D30000}"/>
    <cellStyle name="Punto 51 2" xfId="54074" xr:uid="{00000000-0005-0000-0000-000049D30000}"/>
    <cellStyle name="Punto 51 2 2" xfId="54075" xr:uid="{00000000-0005-0000-0000-00004AD30000}"/>
    <cellStyle name="Punto 51 2 2 2" xfId="54076" xr:uid="{00000000-0005-0000-0000-00004BD30000}"/>
    <cellStyle name="Punto 51 2 3" xfId="54077" xr:uid="{00000000-0005-0000-0000-00004CD30000}"/>
    <cellStyle name="Punto 51 2 4" xfId="54078" xr:uid="{00000000-0005-0000-0000-00004DD30000}"/>
    <cellStyle name="Punto 51 2 5" xfId="54079" xr:uid="{00000000-0005-0000-0000-00004ED30000}"/>
    <cellStyle name="Punto 51 2 6" xfId="54080" xr:uid="{00000000-0005-0000-0000-00004FD30000}"/>
    <cellStyle name="Punto 51 3" xfId="54081" xr:uid="{00000000-0005-0000-0000-000050D30000}"/>
    <cellStyle name="Punto 51 3 2" xfId="54082" xr:uid="{00000000-0005-0000-0000-000051D30000}"/>
    <cellStyle name="Punto 51 4" xfId="54083" xr:uid="{00000000-0005-0000-0000-000052D30000}"/>
    <cellStyle name="Punto 51 4 2" xfId="54084" xr:uid="{00000000-0005-0000-0000-000053D30000}"/>
    <cellStyle name="Punto 51 5" xfId="54085" xr:uid="{00000000-0005-0000-0000-000054D30000}"/>
    <cellStyle name="Punto 52" xfId="54086" xr:uid="{00000000-0005-0000-0000-000055D30000}"/>
    <cellStyle name="Punto 52 2" xfId="54087" xr:uid="{00000000-0005-0000-0000-000056D30000}"/>
    <cellStyle name="Punto 52 2 2" xfId="54088" xr:uid="{00000000-0005-0000-0000-000057D30000}"/>
    <cellStyle name="Punto 52 2 2 2" xfId="54089" xr:uid="{00000000-0005-0000-0000-000058D30000}"/>
    <cellStyle name="Punto 52 2 3" xfId="54090" xr:uid="{00000000-0005-0000-0000-000059D30000}"/>
    <cellStyle name="Punto 52 2 4" xfId="54091" xr:uid="{00000000-0005-0000-0000-00005AD30000}"/>
    <cellStyle name="Punto 52 2 5" xfId="54092" xr:uid="{00000000-0005-0000-0000-00005BD30000}"/>
    <cellStyle name="Punto 52 2 6" xfId="54093" xr:uid="{00000000-0005-0000-0000-00005CD30000}"/>
    <cellStyle name="Punto 52 3" xfId="54094" xr:uid="{00000000-0005-0000-0000-00005DD30000}"/>
    <cellStyle name="Punto 52 3 2" xfId="54095" xr:uid="{00000000-0005-0000-0000-00005ED30000}"/>
    <cellStyle name="Punto 52 4" xfId="54096" xr:uid="{00000000-0005-0000-0000-00005FD30000}"/>
    <cellStyle name="Punto 52 4 2" xfId="54097" xr:uid="{00000000-0005-0000-0000-000060D30000}"/>
    <cellStyle name="Punto 52 5" xfId="54098" xr:uid="{00000000-0005-0000-0000-000061D30000}"/>
    <cellStyle name="Punto 53" xfId="54099" xr:uid="{00000000-0005-0000-0000-000062D30000}"/>
    <cellStyle name="Punto 53 2" xfId="54100" xr:uid="{00000000-0005-0000-0000-000063D30000}"/>
    <cellStyle name="Punto 53 2 2" xfId="54101" xr:uid="{00000000-0005-0000-0000-000064D30000}"/>
    <cellStyle name="Punto 53 2 2 2" xfId="54102" xr:uid="{00000000-0005-0000-0000-000065D30000}"/>
    <cellStyle name="Punto 53 2 3" xfId="54103" xr:uid="{00000000-0005-0000-0000-000066D30000}"/>
    <cellStyle name="Punto 53 2 4" xfId="54104" xr:uid="{00000000-0005-0000-0000-000067D30000}"/>
    <cellStyle name="Punto 53 2 5" xfId="54105" xr:uid="{00000000-0005-0000-0000-000068D30000}"/>
    <cellStyle name="Punto 53 2 6" xfId="54106" xr:uid="{00000000-0005-0000-0000-000069D30000}"/>
    <cellStyle name="Punto 53 3" xfId="54107" xr:uid="{00000000-0005-0000-0000-00006AD30000}"/>
    <cellStyle name="Punto 53 3 2" xfId="54108" xr:uid="{00000000-0005-0000-0000-00006BD30000}"/>
    <cellStyle name="Punto 53 4" xfId="54109" xr:uid="{00000000-0005-0000-0000-00006CD30000}"/>
    <cellStyle name="Punto 53 4 2" xfId="54110" xr:uid="{00000000-0005-0000-0000-00006DD30000}"/>
    <cellStyle name="Punto 53 5" xfId="54111" xr:uid="{00000000-0005-0000-0000-00006ED30000}"/>
    <cellStyle name="Punto 54" xfId="54112" xr:uid="{00000000-0005-0000-0000-00006FD30000}"/>
    <cellStyle name="Punto 54 2" xfId="54113" xr:uid="{00000000-0005-0000-0000-000070D30000}"/>
    <cellStyle name="Punto 54 2 2" xfId="54114" xr:uid="{00000000-0005-0000-0000-000071D30000}"/>
    <cellStyle name="Punto 54 2 2 2" xfId="54115" xr:uid="{00000000-0005-0000-0000-000072D30000}"/>
    <cellStyle name="Punto 54 2 3" xfId="54116" xr:uid="{00000000-0005-0000-0000-000073D30000}"/>
    <cellStyle name="Punto 54 2 4" xfId="54117" xr:uid="{00000000-0005-0000-0000-000074D30000}"/>
    <cellStyle name="Punto 54 2 5" xfId="54118" xr:uid="{00000000-0005-0000-0000-000075D30000}"/>
    <cellStyle name="Punto 54 2 6" xfId="54119" xr:uid="{00000000-0005-0000-0000-000076D30000}"/>
    <cellStyle name="Punto 54 3" xfId="54120" xr:uid="{00000000-0005-0000-0000-000077D30000}"/>
    <cellStyle name="Punto 54 3 2" xfId="54121" xr:uid="{00000000-0005-0000-0000-000078D30000}"/>
    <cellStyle name="Punto 54 4" xfId="54122" xr:uid="{00000000-0005-0000-0000-000079D30000}"/>
    <cellStyle name="Punto 54 4 2" xfId="54123" xr:uid="{00000000-0005-0000-0000-00007AD30000}"/>
    <cellStyle name="Punto 54 5" xfId="54124" xr:uid="{00000000-0005-0000-0000-00007BD30000}"/>
    <cellStyle name="Punto 55" xfId="54125" xr:uid="{00000000-0005-0000-0000-00007CD30000}"/>
    <cellStyle name="Punto 55 2" xfId="54126" xr:uid="{00000000-0005-0000-0000-00007DD30000}"/>
    <cellStyle name="Punto 55 2 2" xfId="54127" xr:uid="{00000000-0005-0000-0000-00007ED30000}"/>
    <cellStyle name="Punto 55 2 2 2" xfId="54128" xr:uid="{00000000-0005-0000-0000-00007FD30000}"/>
    <cellStyle name="Punto 55 2 3" xfId="54129" xr:uid="{00000000-0005-0000-0000-000080D30000}"/>
    <cellStyle name="Punto 55 2 4" xfId="54130" xr:uid="{00000000-0005-0000-0000-000081D30000}"/>
    <cellStyle name="Punto 55 2 5" xfId="54131" xr:uid="{00000000-0005-0000-0000-000082D30000}"/>
    <cellStyle name="Punto 55 2 6" xfId="54132" xr:uid="{00000000-0005-0000-0000-000083D30000}"/>
    <cellStyle name="Punto 55 3" xfId="54133" xr:uid="{00000000-0005-0000-0000-000084D30000}"/>
    <cellStyle name="Punto 55 3 2" xfId="54134" xr:uid="{00000000-0005-0000-0000-000085D30000}"/>
    <cellStyle name="Punto 55 4" xfId="54135" xr:uid="{00000000-0005-0000-0000-000086D30000}"/>
    <cellStyle name="Punto 55 4 2" xfId="54136" xr:uid="{00000000-0005-0000-0000-000087D30000}"/>
    <cellStyle name="Punto 55 5" xfId="54137" xr:uid="{00000000-0005-0000-0000-000088D30000}"/>
    <cellStyle name="Punto 56" xfId="54138" xr:uid="{00000000-0005-0000-0000-000089D30000}"/>
    <cellStyle name="Punto 56 2" xfId="54139" xr:uid="{00000000-0005-0000-0000-00008AD30000}"/>
    <cellStyle name="Punto 56 2 2" xfId="54140" xr:uid="{00000000-0005-0000-0000-00008BD30000}"/>
    <cellStyle name="Punto 56 2 2 2" xfId="54141" xr:uid="{00000000-0005-0000-0000-00008CD30000}"/>
    <cellStyle name="Punto 56 2 3" xfId="54142" xr:uid="{00000000-0005-0000-0000-00008DD30000}"/>
    <cellStyle name="Punto 56 2 4" xfId="54143" xr:uid="{00000000-0005-0000-0000-00008ED30000}"/>
    <cellStyle name="Punto 56 2 5" xfId="54144" xr:uid="{00000000-0005-0000-0000-00008FD30000}"/>
    <cellStyle name="Punto 56 2 6" xfId="54145" xr:uid="{00000000-0005-0000-0000-000090D30000}"/>
    <cellStyle name="Punto 56 3" xfId="54146" xr:uid="{00000000-0005-0000-0000-000091D30000}"/>
    <cellStyle name="Punto 56 3 2" xfId="54147" xr:uid="{00000000-0005-0000-0000-000092D30000}"/>
    <cellStyle name="Punto 56 4" xfId="54148" xr:uid="{00000000-0005-0000-0000-000093D30000}"/>
    <cellStyle name="Punto 56 4 2" xfId="54149" xr:uid="{00000000-0005-0000-0000-000094D30000}"/>
    <cellStyle name="Punto 56 5" xfId="54150" xr:uid="{00000000-0005-0000-0000-000095D30000}"/>
    <cellStyle name="Punto 57" xfId="54151" xr:uid="{00000000-0005-0000-0000-000096D30000}"/>
    <cellStyle name="Punto 57 2" xfId="54152" xr:uid="{00000000-0005-0000-0000-000097D30000}"/>
    <cellStyle name="Punto 57 2 2" xfId="54153" xr:uid="{00000000-0005-0000-0000-000098D30000}"/>
    <cellStyle name="Punto 57 2 2 2" xfId="54154" xr:uid="{00000000-0005-0000-0000-000099D30000}"/>
    <cellStyle name="Punto 57 2 3" xfId="54155" xr:uid="{00000000-0005-0000-0000-00009AD30000}"/>
    <cellStyle name="Punto 57 2 4" xfId="54156" xr:uid="{00000000-0005-0000-0000-00009BD30000}"/>
    <cellStyle name="Punto 57 2 5" xfId="54157" xr:uid="{00000000-0005-0000-0000-00009CD30000}"/>
    <cellStyle name="Punto 57 2 6" xfId="54158" xr:uid="{00000000-0005-0000-0000-00009DD30000}"/>
    <cellStyle name="Punto 57 3" xfId="54159" xr:uid="{00000000-0005-0000-0000-00009ED30000}"/>
    <cellStyle name="Punto 57 3 2" xfId="54160" xr:uid="{00000000-0005-0000-0000-00009FD30000}"/>
    <cellStyle name="Punto 57 4" xfId="54161" xr:uid="{00000000-0005-0000-0000-0000A0D30000}"/>
    <cellStyle name="Punto 57 4 2" xfId="54162" xr:uid="{00000000-0005-0000-0000-0000A1D30000}"/>
    <cellStyle name="Punto 57 5" xfId="54163" xr:uid="{00000000-0005-0000-0000-0000A2D30000}"/>
    <cellStyle name="Punto 58" xfId="54164" xr:uid="{00000000-0005-0000-0000-0000A3D30000}"/>
    <cellStyle name="Punto 58 2" xfId="54165" xr:uid="{00000000-0005-0000-0000-0000A4D30000}"/>
    <cellStyle name="Punto 58 2 2" xfId="54166" xr:uid="{00000000-0005-0000-0000-0000A5D30000}"/>
    <cellStyle name="Punto 58 2 2 2" xfId="54167" xr:uid="{00000000-0005-0000-0000-0000A6D30000}"/>
    <cellStyle name="Punto 58 2 3" xfId="54168" xr:uid="{00000000-0005-0000-0000-0000A7D30000}"/>
    <cellStyle name="Punto 58 2 4" xfId="54169" xr:uid="{00000000-0005-0000-0000-0000A8D30000}"/>
    <cellStyle name="Punto 58 2 5" xfId="54170" xr:uid="{00000000-0005-0000-0000-0000A9D30000}"/>
    <cellStyle name="Punto 58 2 6" xfId="54171" xr:uid="{00000000-0005-0000-0000-0000AAD30000}"/>
    <cellStyle name="Punto 58 3" xfId="54172" xr:uid="{00000000-0005-0000-0000-0000ABD30000}"/>
    <cellStyle name="Punto 58 3 2" xfId="54173" xr:uid="{00000000-0005-0000-0000-0000ACD30000}"/>
    <cellStyle name="Punto 58 4" xfId="54174" xr:uid="{00000000-0005-0000-0000-0000ADD30000}"/>
    <cellStyle name="Punto 58 4 2" xfId="54175" xr:uid="{00000000-0005-0000-0000-0000AED30000}"/>
    <cellStyle name="Punto 58 5" xfId="54176" xr:uid="{00000000-0005-0000-0000-0000AFD30000}"/>
    <cellStyle name="Punto 59" xfId="54177" xr:uid="{00000000-0005-0000-0000-0000B0D30000}"/>
    <cellStyle name="Punto 59 2" xfId="54178" xr:uid="{00000000-0005-0000-0000-0000B1D30000}"/>
    <cellStyle name="Punto 59 2 2" xfId="54179" xr:uid="{00000000-0005-0000-0000-0000B2D30000}"/>
    <cellStyle name="Punto 59 2 2 2" xfId="54180" xr:uid="{00000000-0005-0000-0000-0000B3D30000}"/>
    <cellStyle name="Punto 59 2 3" xfId="54181" xr:uid="{00000000-0005-0000-0000-0000B4D30000}"/>
    <cellStyle name="Punto 59 2 4" xfId="54182" xr:uid="{00000000-0005-0000-0000-0000B5D30000}"/>
    <cellStyle name="Punto 59 2 5" xfId="54183" xr:uid="{00000000-0005-0000-0000-0000B6D30000}"/>
    <cellStyle name="Punto 59 2 6" xfId="54184" xr:uid="{00000000-0005-0000-0000-0000B7D30000}"/>
    <cellStyle name="Punto 59 3" xfId="54185" xr:uid="{00000000-0005-0000-0000-0000B8D30000}"/>
    <cellStyle name="Punto 59 3 2" xfId="54186" xr:uid="{00000000-0005-0000-0000-0000B9D30000}"/>
    <cellStyle name="Punto 59 4" xfId="54187" xr:uid="{00000000-0005-0000-0000-0000BAD30000}"/>
    <cellStyle name="Punto 59 4 2" xfId="54188" xr:uid="{00000000-0005-0000-0000-0000BBD30000}"/>
    <cellStyle name="Punto 59 5" xfId="54189" xr:uid="{00000000-0005-0000-0000-0000BCD30000}"/>
    <cellStyle name="Punto 6" xfId="54190" xr:uid="{00000000-0005-0000-0000-0000BDD30000}"/>
    <cellStyle name="Punto 6 2" xfId="54191" xr:uid="{00000000-0005-0000-0000-0000BED30000}"/>
    <cellStyle name="Punto 6 2 2" xfId="54192" xr:uid="{00000000-0005-0000-0000-0000BFD30000}"/>
    <cellStyle name="Punto 6 2 2 2" xfId="54193" xr:uid="{00000000-0005-0000-0000-0000C0D30000}"/>
    <cellStyle name="Punto 6 2 2 3" xfId="54194" xr:uid="{00000000-0005-0000-0000-0000C1D30000}"/>
    <cellStyle name="Punto 6 2 2 4" xfId="54195" xr:uid="{00000000-0005-0000-0000-0000C2D30000}"/>
    <cellStyle name="Punto 6 2 3" xfId="54196" xr:uid="{00000000-0005-0000-0000-0000C3D30000}"/>
    <cellStyle name="Punto 6 3" xfId="54197" xr:uid="{00000000-0005-0000-0000-0000C4D30000}"/>
    <cellStyle name="Punto 6 3 2" xfId="54198" xr:uid="{00000000-0005-0000-0000-0000C5D30000}"/>
    <cellStyle name="Punto 6 3 2 2" xfId="54199" xr:uid="{00000000-0005-0000-0000-0000C6D30000}"/>
    <cellStyle name="Punto 6 3 3" xfId="54200" xr:uid="{00000000-0005-0000-0000-0000C7D30000}"/>
    <cellStyle name="Punto 6 3 4" xfId="54201" xr:uid="{00000000-0005-0000-0000-0000C8D30000}"/>
    <cellStyle name="Punto 6 4" xfId="54202" xr:uid="{00000000-0005-0000-0000-0000C9D30000}"/>
    <cellStyle name="Punto 6 4 2" xfId="54203" xr:uid="{00000000-0005-0000-0000-0000CAD30000}"/>
    <cellStyle name="Punto 6 4 3" xfId="54204" xr:uid="{00000000-0005-0000-0000-0000CBD30000}"/>
    <cellStyle name="Punto 6 5" xfId="54205" xr:uid="{00000000-0005-0000-0000-0000CCD30000}"/>
    <cellStyle name="Punto 60" xfId="54206" xr:uid="{00000000-0005-0000-0000-0000CDD30000}"/>
    <cellStyle name="Punto 60 2" xfId="54207" xr:uid="{00000000-0005-0000-0000-0000CED30000}"/>
    <cellStyle name="Punto 60 2 2" xfId="54208" xr:uid="{00000000-0005-0000-0000-0000CFD30000}"/>
    <cellStyle name="Punto 60 2 2 2" xfId="54209" xr:uid="{00000000-0005-0000-0000-0000D0D30000}"/>
    <cellStyle name="Punto 60 2 3" xfId="54210" xr:uid="{00000000-0005-0000-0000-0000D1D30000}"/>
    <cellStyle name="Punto 60 2 4" xfId="54211" xr:uid="{00000000-0005-0000-0000-0000D2D30000}"/>
    <cellStyle name="Punto 60 2 5" xfId="54212" xr:uid="{00000000-0005-0000-0000-0000D3D30000}"/>
    <cellStyle name="Punto 60 2 6" xfId="54213" xr:uid="{00000000-0005-0000-0000-0000D4D30000}"/>
    <cellStyle name="Punto 60 3" xfId="54214" xr:uid="{00000000-0005-0000-0000-0000D5D30000}"/>
    <cellStyle name="Punto 60 3 2" xfId="54215" xr:uid="{00000000-0005-0000-0000-0000D6D30000}"/>
    <cellStyle name="Punto 60 4" xfId="54216" xr:uid="{00000000-0005-0000-0000-0000D7D30000}"/>
    <cellStyle name="Punto 60 4 2" xfId="54217" xr:uid="{00000000-0005-0000-0000-0000D8D30000}"/>
    <cellStyle name="Punto 60 5" xfId="54218" xr:uid="{00000000-0005-0000-0000-0000D9D30000}"/>
    <cellStyle name="Punto 61" xfId="54219" xr:uid="{00000000-0005-0000-0000-0000DAD30000}"/>
    <cellStyle name="Punto 61 2" xfId="54220" xr:uid="{00000000-0005-0000-0000-0000DBD30000}"/>
    <cellStyle name="Punto 61 2 2" xfId="54221" xr:uid="{00000000-0005-0000-0000-0000DCD30000}"/>
    <cellStyle name="Punto 61 2 2 2" xfId="54222" xr:uid="{00000000-0005-0000-0000-0000DDD30000}"/>
    <cellStyle name="Punto 61 2 3" xfId="54223" xr:uid="{00000000-0005-0000-0000-0000DED30000}"/>
    <cellStyle name="Punto 61 2 4" xfId="54224" xr:uid="{00000000-0005-0000-0000-0000DFD30000}"/>
    <cellStyle name="Punto 61 2 5" xfId="54225" xr:uid="{00000000-0005-0000-0000-0000E0D30000}"/>
    <cellStyle name="Punto 61 2 6" xfId="54226" xr:uid="{00000000-0005-0000-0000-0000E1D30000}"/>
    <cellStyle name="Punto 61 3" xfId="54227" xr:uid="{00000000-0005-0000-0000-0000E2D30000}"/>
    <cellStyle name="Punto 61 3 2" xfId="54228" xr:uid="{00000000-0005-0000-0000-0000E3D30000}"/>
    <cellStyle name="Punto 61 4" xfId="54229" xr:uid="{00000000-0005-0000-0000-0000E4D30000}"/>
    <cellStyle name="Punto 61 4 2" xfId="54230" xr:uid="{00000000-0005-0000-0000-0000E5D30000}"/>
    <cellStyle name="Punto 61 5" xfId="54231" xr:uid="{00000000-0005-0000-0000-0000E6D30000}"/>
    <cellStyle name="Punto 62" xfId="54232" xr:uid="{00000000-0005-0000-0000-0000E7D30000}"/>
    <cellStyle name="Punto 62 2" xfId="54233" xr:uid="{00000000-0005-0000-0000-0000E8D30000}"/>
    <cellStyle name="Punto 62 2 2" xfId="54234" xr:uid="{00000000-0005-0000-0000-0000E9D30000}"/>
    <cellStyle name="Punto 62 2 2 2" xfId="54235" xr:uid="{00000000-0005-0000-0000-0000EAD30000}"/>
    <cellStyle name="Punto 62 2 3" xfId="54236" xr:uid="{00000000-0005-0000-0000-0000EBD30000}"/>
    <cellStyle name="Punto 62 2 4" xfId="54237" xr:uid="{00000000-0005-0000-0000-0000ECD30000}"/>
    <cellStyle name="Punto 62 2 5" xfId="54238" xr:uid="{00000000-0005-0000-0000-0000EDD30000}"/>
    <cellStyle name="Punto 62 2 6" xfId="54239" xr:uid="{00000000-0005-0000-0000-0000EED30000}"/>
    <cellStyle name="Punto 62 3" xfId="54240" xr:uid="{00000000-0005-0000-0000-0000EFD30000}"/>
    <cellStyle name="Punto 62 3 2" xfId="54241" xr:uid="{00000000-0005-0000-0000-0000F0D30000}"/>
    <cellStyle name="Punto 62 4" xfId="54242" xr:uid="{00000000-0005-0000-0000-0000F1D30000}"/>
    <cellStyle name="Punto 62 4 2" xfId="54243" xr:uid="{00000000-0005-0000-0000-0000F2D30000}"/>
    <cellStyle name="Punto 62 5" xfId="54244" xr:uid="{00000000-0005-0000-0000-0000F3D30000}"/>
    <cellStyle name="Punto 63" xfId="54245" xr:uid="{00000000-0005-0000-0000-0000F4D30000}"/>
    <cellStyle name="Punto 63 2" xfId="54246" xr:uid="{00000000-0005-0000-0000-0000F5D30000}"/>
    <cellStyle name="Punto 63 2 2" xfId="54247" xr:uid="{00000000-0005-0000-0000-0000F6D30000}"/>
    <cellStyle name="Punto 63 2 2 2" xfId="54248" xr:uid="{00000000-0005-0000-0000-0000F7D30000}"/>
    <cellStyle name="Punto 63 2 3" xfId="54249" xr:uid="{00000000-0005-0000-0000-0000F8D30000}"/>
    <cellStyle name="Punto 63 2 4" xfId="54250" xr:uid="{00000000-0005-0000-0000-0000F9D30000}"/>
    <cellStyle name="Punto 63 2 5" xfId="54251" xr:uid="{00000000-0005-0000-0000-0000FAD30000}"/>
    <cellStyle name="Punto 63 2 6" xfId="54252" xr:uid="{00000000-0005-0000-0000-0000FBD30000}"/>
    <cellStyle name="Punto 63 3" xfId="54253" xr:uid="{00000000-0005-0000-0000-0000FCD30000}"/>
    <cellStyle name="Punto 63 3 2" xfId="54254" xr:uid="{00000000-0005-0000-0000-0000FDD30000}"/>
    <cellStyle name="Punto 63 4" xfId="54255" xr:uid="{00000000-0005-0000-0000-0000FED30000}"/>
    <cellStyle name="Punto 63 4 2" xfId="54256" xr:uid="{00000000-0005-0000-0000-0000FFD30000}"/>
    <cellStyle name="Punto 63 5" xfId="54257" xr:uid="{00000000-0005-0000-0000-000000D40000}"/>
    <cellStyle name="Punto 64" xfId="54258" xr:uid="{00000000-0005-0000-0000-000001D40000}"/>
    <cellStyle name="Punto 64 2" xfId="54259" xr:uid="{00000000-0005-0000-0000-000002D40000}"/>
    <cellStyle name="Punto 64 2 2" xfId="54260" xr:uid="{00000000-0005-0000-0000-000003D40000}"/>
    <cellStyle name="Punto 64 2 2 2" xfId="54261" xr:uid="{00000000-0005-0000-0000-000004D40000}"/>
    <cellStyle name="Punto 64 2 3" xfId="54262" xr:uid="{00000000-0005-0000-0000-000005D40000}"/>
    <cellStyle name="Punto 64 2 4" xfId="54263" xr:uid="{00000000-0005-0000-0000-000006D40000}"/>
    <cellStyle name="Punto 64 2 5" xfId="54264" xr:uid="{00000000-0005-0000-0000-000007D40000}"/>
    <cellStyle name="Punto 64 2 6" xfId="54265" xr:uid="{00000000-0005-0000-0000-000008D40000}"/>
    <cellStyle name="Punto 64 3" xfId="54266" xr:uid="{00000000-0005-0000-0000-000009D40000}"/>
    <cellStyle name="Punto 64 3 2" xfId="54267" xr:uid="{00000000-0005-0000-0000-00000AD40000}"/>
    <cellStyle name="Punto 64 4" xfId="54268" xr:uid="{00000000-0005-0000-0000-00000BD40000}"/>
    <cellStyle name="Punto 64 4 2" xfId="54269" xr:uid="{00000000-0005-0000-0000-00000CD40000}"/>
    <cellStyle name="Punto 64 5" xfId="54270" xr:uid="{00000000-0005-0000-0000-00000DD40000}"/>
    <cellStyle name="Punto 65" xfId="54271" xr:uid="{00000000-0005-0000-0000-00000ED40000}"/>
    <cellStyle name="Punto 65 2" xfId="54272" xr:uid="{00000000-0005-0000-0000-00000FD40000}"/>
    <cellStyle name="Punto 65 2 2" xfId="54273" xr:uid="{00000000-0005-0000-0000-000010D40000}"/>
    <cellStyle name="Punto 65 3" xfId="54274" xr:uid="{00000000-0005-0000-0000-000011D40000}"/>
    <cellStyle name="Punto 66" xfId="54275" xr:uid="{00000000-0005-0000-0000-000012D40000}"/>
    <cellStyle name="Punto 66 2" xfId="54276" xr:uid="{00000000-0005-0000-0000-000013D40000}"/>
    <cellStyle name="Punto 66 3" xfId="54277" xr:uid="{00000000-0005-0000-0000-000014D40000}"/>
    <cellStyle name="Punto 66 4" xfId="54278" xr:uid="{00000000-0005-0000-0000-000015D40000}"/>
    <cellStyle name="Punto 67" xfId="54279" xr:uid="{00000000-0005-0000-0000-000016D40000}"/>
    <cellStyle name="Punto 67 2" xfId="54280" xr:uid="{00000000-0005-0000-0000-000017D40000}"/>
    <cellStyle name="Punto 67 3" xfId="54281" xr:uid="{00000000-0005-0000-0000-000018D40000}"/>
    <cellStyle name="Punto 67 4" xfId="54282" xr:uid="{00000000-0005-0000-0000-000019D40000}"/>
    <cellStyle name="Punto 68" xfId="54283" xr:uid="{00000000-0005-0000-0000-00001AD40000}"/>
    <cellStyle name="Punto 68 2" xfId="54284" xr:uid="{00000000-0005-0000-0000-00001BD40000}"/>
    <cellStyle name="Punto 68 3" xfId="54285" xr:uid="{00000000-0005-0000-0000-00001CD40000}"/>
    <cellStyle name="Punto 69" xfId="54286" xr:uid="{00000000-0005-0000-0000-00001DD40000}"/>
    <cellStyle name="Punto 7" xfId="54287" xr:uid="{00000000-0005-0000-0000-00001ED40000}"/>
    <cellStyle name="Punto 7 2" xfId="54288" xr:uid="{00000000-0005-0000-0000-00001FD40000}"/>
    <cellStyle name="Punto 7 2 2" xfId="54289" xr:uid="{00000000-0005-0000-0000-000020D40000}"/>
    <cellStyle name="Punto 7 2 2 2" xfId="54290" xr:uid="{00000000-0005-0000-0000-000021D40000}"/>
    <cellStyle name="Punto 7 2 2 3" xfId="54291" xr:uid="{00000000-0005-0000-0000-000022D40000}"/>
    <cellStyle name="Punto 7 2 2 4" xfId="54292" xr:uid="{00000000-0005-0000-0000-000023D40000}"/>
    <cellStyle name="Punto 7 2 3" xfId="54293" xr:uid="{00000000-0005-0000-0000-000024D40000}"/>
    <cellStyle name="Punto 7 3" xfId="54294" xr:uid="{00000000-0005-0000-0000-000025D40000}"/>
    <cellStyle name="Punto 7 3 2" xfId="54295" xr:uid="{00000000-0005-0000-0000-000026D40000}"/>
    <cellStyle name="Punto 7 3 2 2" xfId="54296" xr:uid="{00000000-0005-0000-0000-000027D40000}"/>
    <cellStyle name="Punto 7 3 3" xfId="54297" xr:uid="{00000000-0005-0000-0000-000028D40000}"/>
    <cellStyle name="Punto 7 3 4" xfId="54298" xr:uid="{00000000-0005-0000-0000-000029D40000}"/>
    <cellStyle name="Punto 7 4" xfId="54299" xr:uid="{00000000-0005-0000-0000-00002AD40000}"/>
    <cellStyle name="Punto 7 4 2" xfId="54300" xr:uid="{00000000-0005-0000-0000-00002BD40000}"/>
    <cellStyle name="Punto 7 4 3" xfId="54301" xr:uid="{00000000-0005-0000-0000-00002CD40000}"/>
    <cellStyle name="Punto 7 5" xfId="54302" xr:uid="{00000000-0005-0000-0000-00002DD40000}"/>
    <cellStyle name="Punto 70" xfId="54303" xr:uid="{00000000-0005-0000-0000-00002ED40000}"/>
    <cellStyle name="Punto 71" xfId="54304" xr:uid="{00000000-0005-0000-0000-00002FD40000}"/>
    <cellStyle name="Punto 72" xfId="54305" xr:uid="{00000000-0005-0000-0000-000030D40000}"/>
    <cellStyle name="Punto 73" xfId="54306" xr:uid="{00000000-0005-0000-0000-000031D40000}"/>
    <cellStyle name="Punto 74" xfId="54307" xr:uid="{00000000-0005-0000-0000-000032D40000}"/>
    <cellStyle name="Punto 75" xfId="54308" xr:uid="{00000000-0005-0000-0000-000033D40000}"/>
    <cellStyle name="Punto 76" xfId="54309" xr:uid="{00000000-0005-0000-0000-000034D40000}"/>
    <cellStyle name="Punto 77" xfId="54310" xr:uid="{00000000-0005-0000-0000-000035D40000}"/>
    <cellStyle name="Punto 78" xfId="54311" xr:uid="{00000000-0005-0000-0000-000036D40000}"/>
    <cellStyle name="Punto 79" xfId="54312" xr:uid="{00000000-0005-0000-0000-000037D40000}"/>
    <cellStyle name="Punto 8" xfId="54313" xr:uid="{00000000-0005-0000-0000-000038D40000}"/>
    <cellStyle name="Punto 8 2" xfId="54314" xr:uid="{00000000-0005-0000-0000-000039D40000}"/>
    <cellStyle name="Punto 8 2 2" xfId="54315" xr:uid="{00000000-0005-0000-0000-00003AD40000}"/>
    <cellStyle name="Punto 8 2 2 2" xfId="54316" xr:uid="{00000000-0005-0000-0000-00003BD40000}"/>
    <cellStyle name="Punto 8 2 2 3" xfId="54317" xr:uid="{00000000-0005-0000-0000-00003CD40000}"/>
    <cellStyle name="Punto 8 2 3" xfId="54318" xr:uid="{00000000-0005-0000-0000-00003DD40000}"/>
    <cellStyle name="Punto 8 3" xfId="54319" xr:uid="{00000000-0005-0000-0000-00003ED40000}"/>
    <cellStyle name="Punto 8 3 2" xfId="54320" xr:uid="{00000000-0005-0000-0000-00003FD40000}"/>
    <cellStyle name="Punto 8 3 2 2" xfId="54321" xr:uid="{00000000-0005-0000-0000-000040D40000}"/>
    <cellStyle name="Punto 8 4" xfId="54322" xr:uid="{00000000-0005-0000-0000-000041D40000}"/>
    <cellStyle name="Punto 8 4 2" xfId="54323" xr:uid="{00000000-0005-0000-0000-000042D40000}"/>
    <cellStyle name="Punto 8 4 3" xfId="54324" xr:uid="{00000000-0005-0000-0000-000043D40000}"/>
    <cellStyle name="Punto 8 4 3 2" xfId="54325" xr:uid="{00000000-0005-0000-0000-000044D40000}"/>
    <cellStyle name="Punto 8 4 3 2 2" xfId="54326" xr:uid="{00000000-0005-0000-0000-000045D40000}"/>
    <cellStyle name="Punto 8 4 3 2 3" xfId="54327" xr:uid="{00000000-0005-0000-0000-000046D40000}"/>
    <cellStyle name="Punto 8 4 4" xfId="54328" xr:uid="{00000000-0005-0000-0000-000047D40000}"/>
    <cellStyle name="Punto 8 4 4 2" xfId="54329" xr:uid="{00000000-0005-0000-0000-000048D40000}"/>
    <cellStyle name="Punto 8 5" xfId="54330" xr:uid="{00000000-0005-0000-0000-000049D40000}"/>
    <cellStyle name="Punto 8 5 2" xfId="54331" xr:uid="{00000000-0005-0000-0000-00004AD40000}"/>
    <cellStyle name="Punto 8 6" xfId="54332" xr:uid="{00000000-0005-0000-0000-00004BD40000}"/>
    <cellStyle name="Punto 8 7" xfId="54333" xr:uid="{00000000-0005-0000-0000-00004CD40000}"/>
    <cellStyle name="Punto 8 7 2" xfId="54334" xr:uid="{00000000-0005-0000-0000-00004DD40000}"/>
    <cellStyle name="Punto 8 7 3" xfId="54335" xr:uid="{00000000-0005-0000-0000-00004ED40000}"/>
    <cellStyle name="Punto 8 8" xfId="54336" xr:uid="{00000000-0005-0000-0000-00004FD40000}"/>
    <cellStyle name="Punto 80" xfId="54337" xr:uid="{00000000-0005-0000-0000-000050D40000}"/>
    <cellStyle name="Punto 81" xfId="54338" xr:uid="{00000000-0005-0000-0000-000051D40000}"/>
    <cellStyle name="Punto 82" xfId="54339" xr:uid="{00000000-0005-0000-0000-000052D40000}"/>
    <cellStyle name="Punto 83" xfId="54340" xr:uid="{00000000-0005-0000-0000-000053D40000}"/>
    <cellStyle name="Punto 84" xfId="54341" xr:uid="{00000000-0005-0000-0000-000054D40000}"/>
    <cellStyle name="Punto 85" xfId="54342" xr:uid="{00000000-0005-0000-0000-000055D40000}"/>
    <cellStyle name="Punto 9" xfId="54343" xr:uid="{00000000-0005-0000-0000-000056D40000}"/>
    <cellStyle name="Punto 9 2" xfId="54344" xr:uid="{00000000-0005-0000-0000-000057D40000}"/>
    <cellStyle name="Punto 9 2 2" xfId="54345" xr:uid="{00000000-0005-0000-0000-000058D40000}"/>
    <cellStyle name="Punto 9 2 2 2" xfId="54346" xr:uid="{00000000-0005-0000-0000-000059D40000}"/>
    <cellStyle name="Punto 9 2 3" xfId="54347" xr:uid="{00000000-0005-0000-0000-00005AD40000}"/>
    <cellStyle name="Punto 9 2 3 2" xfId="54348" xr:uid="{00000000-0005-0000-0000-00005BD40000}"/>
    <cellStyle name="Punto 9 2 4" xfId="54349" xr:uid="{00000000-0005-0000-0000-00005CD40000}"/>
    <cellStyle name="Punto 9 2 4 2" xfId="54350" xr:uid="{00000000-0005-0000-0000-00005DD40000}"/>
    <cellStyle name="Punto 9 2 4 3" xfId="54351" xr:uid="{00000000-0005-0000-0000-00005ED40000}"/>
    <cellStyle name="Punto 9 3" xfId="54352" xr:uid="{00000000-0005-0000-0000-00005FD40000}"/>
    <cellStyle name="Punto 9 3 2" xfId="54353" xr:uid="{00000000-0005-0000-0000-000060D40000}"/>
    <cellStyle name="Punto 9 3 2 2" xfId="54354" xr:uid="{00000000-0005-0000-0000-000061D40000}"/>
    <cellStyle name="Punto 9 3 3" xfId="54355" xr:uid="{00000000-0005-0000-0000-000062D40000}"/>
    <cellStyle name="Punto 9 3 4" xfId="54356" xr:uid="{00000000-0005-0000-0000-000063D40000}"/>
    <cellStyle name="Punto 9 4" xfId="54357" xr:uid="{00000000-0005-0000-0000-000064D40000}"/>
    <cellStyle name="Punto 9 4 2" xfId="54358" xr:uid="{00000000-0005-0000-0000-000065D40000}"/>
    <cellStyle name="Punto 9 4 3" xfId="54359" xr:uid="{00000000-0005-0000-0000-000066D40000}"/>
    <cellStyle name="Punto 9 5" xfId="54360" xr:uid="{00000000-0005-0000-0000-000067D40000}"/>
    <cellStyle name="Punto 9 5 2" xfId="54361" xr:uid="{00000000-0005-0000-0000-000068D40000}"/>
    <cellStyle name="Punto 9 5 3" xfId="54362" xr:uid="{00000000-0005-0000-0000-000069D40000}"/>
    <cellStyle name="Punto 9 6" xfId="54363" xr:uid="{00000000-0005-0000-0000-00006AD40000}"/>
    <cellStyle name="Punto 9 7" xfId="54364" xr:uid="{00000000-0005-0000-0000-00006BD40000}"/>
    <cellStyle name="Punto_ANEXO 3  FORTALECIMIENTO DAF  06 10 09" xfId="54365" xr:uid="{00000000-0005-0000-0000-00006CD40000}"/>
    <cellStyle name="Punto0" xfId="54366" xr:uid="{00000000-0005-0000-0000-00006DD40000}"/>
    <cellStyle name="Punto0 10" xfId="54367" xr:uid="{00000000-0005-0000-0000-00006ED40000}"/>
    <cellStyle name="Punto0 10 2" xfId="54368" xr:uid="{00000000-0005-0000-0000-00006FD40000}"/>
    <cellStyle name="Punto0 10 2 2" xfId="54369" xr:uid="{00000000-0005-0000-0000-000070D40000}"/>
    <cellStyle name="Punto0 10 2 2 2" xfId="54370" xr:uid="{00000000-0005-0000-0000-000071D40000}"/>
    <cellStyle name="Punto0 10 2 3" xfId="54371" xr:uid="{00000000-0005-0000-0000-000072D40000}"/>
    <cellStyle name="Punto0 10 2 3 2" xfId="54372" xr:uid="{00000000-0005-0000-0000-000073D40000}"/>
    <cellStyle name="Punto0 10 2 3 3" xfId="54373" xr:uid="{00000000-0005-0000-0000-000074D40000}"/>
    <cellStyle name="Punto0 10 2 4" xfId="54374" xr:uid="{00000000-0005-0000-0000-000075D40000}"/>
    <cellStyle name="Punto0 10 2 5" xfId="54375" xr:uid="{00000000-0005-0000-0000-000076D40000}"/>
    <cellStyle name="Punto0 10 3" xfId="54376" xr:uid="{00000000-0005-0000-0000-000077D40000}"/>
    <cellStyle name="Punto0 10 3 2" xfId="54377" xr:uid="{00000000-0005-0000-0000-000078D40000}"/>
    <cellStyle name="Punto0 10 3 3" xfId="54378" xr:uid="{00000000-0005-0000-0000-000079D40000}"/>
    <cellStyle name="Punto0 10 4" xfId="54379" xr:uid="{00000000-0005-0000-0000-00007AD40000}"/>
    <cellStyle name="Punto0 10 4 2" xfId="54380" xr:uid="{00000000-0005-0000-0000-00007BD40000}"/>
    <cellStyle name="Punto0 10 4 3" xfId="54381" xr:uid="{00000000-0005-0000-0000-00007CD40000}"/>
    <cellStyle name="Punto0 10 5" xfId="54382" xr:uid="{00000000-0005-0000-0000-00007DD40000}"/>
    <cellStyle name="Punto0 10 6" xfId="54383" xr:uid="{00000000-0005-0000-0000-00007ED40000}"/>
    <cellStyle name="Punto0 11" xfId="54384" xr:uid="{00000000-0005-0000-0000-00007FD40000}"/>
    <cellStyle name="Punto0 11 2" xfId="54385" xr:uid="{00000000-0005-0000-0000-000080D40000}"/>
    <cellStyle name="Punto0 11 2 2" xfId="54386" xr:uid="{00000000-0005-0000-0000-000081D40000}"/>
    <cellStyle name="Punto0 11 2 3" xfId="54387" xr:uid="{00000000-0005-0000-0000-000082D40000}"/>
    <cellStyle name="Punto0 11 3" xfId="54388" xr:uid="{00000000-0005-0000-0000-000083D40000}"/>
    <cellStyle name="Punto0 11 4" xfId="54389" xr:uid="{00000000-0005-0000-0000-000084D40000}"/>
    <cellStyle name="Punto0 12" xfId="54390" xr:uid="{00000000-0005-0000-0000-000085D40000}"/>
    <cellStyle name="Punto0 12 2" xfId="54391" xr:uid="{00000000-0005-0000-0000-000086D40000}"/>
    <cellStyle name="Punto0 12 2 2" xfId="54392" xr:uid="{00000000-0005-0000-0000-000087D40000}"/>
    <cellStyle name="Punto0 12 2 2 2" xfId="54393" xr:uid="{00000000-0005-0000-0000-000088D40000}"/>
    <cellStyle name="Punto0 12 2 3" xfId="54394" xr:uid="{00000000-0005-0000-0000-000089D40000}"/>
    <cellStyle name="Punto0 12 2 4" xfId="54395" xr:uid="{00000000-0005-0000-0000-00008AD40000}"/>
    <cellStyle name="Punto0 12 2 5" xfId="54396" xr:uid="{00000000-0005-0000-0000-00008BD40000}"/>
    <cellStyle name="Punto0 12 2 6" xfId="54397" xr:uid="{00000000-0005-0000-0000-00008CD40000}"/>
    <cellStyle name="Punto0 12 3" xfId="54398" xr:uid="{00000000-0005-0000-0000-00008DD40000}"/>
    <cellStyle name="Punto0 12 3 2" xfId="54399" xr:uid="{00000000-0005-0000-0000-00008ED40000}"/>
    <cellStyle name="Punto0 12 3 3" xfId="54400" xr:uid="{00000000-0005-0000-0000-00008FD40000}"/>
    <cellStyle name="Punto0 12 4" xfId="54401" xr:uid="{00000000-0005-0000-0000-000090D40000}"/>
    <cellStyle name="Punto0 12 4 2" xfId="54402" xr:uid="{00000000-0005-0000-0000-000091D40000}"/>
    <cellStyle name="Punto0 12 4 3" xfId="54403" xr:uid="{00000000-0005-0000-0000-000092D40000}"/>
    <cellStyle name="Punto0 12 5" xfId="54404" xr:uid="{00000000-0005-0000-0000-000093D40000}"/>
    <cellStyle name="Punto0 12 6" xfId="54405" xr:uid="{00000000-0005-0000-0000-000094D40000}"/>
    <cellStyle name="Punto0 13" xfId="54406" xr:uid="{00000000-0005-0000-0000-000095D40000}"/>
    <cellStyle name="Punto0 13 2" xfId="54407" xr:uid="{00000000-0005-0000-0000-000096D40000}"/>
    <cellStyle name="Punto0 13 2 2" xfId="54408" xr:uid="{00000000-0005-0000-0000-000097D40000}"/>
    <cellStyle name="Punto0 13 2 2 2" xfId="54409" xr:uid="{00000000-0005-0000-0000-000098D40000}"/>
    <cellStyle name="Punto0 13 2 3" xfId="54410" xr:uid="{00000000-0005-0000-0000-000099D40000}"/>
    <cellStyle name="Punto0 13 2 4" xfId="54411" xr:uid="{00000000-0005-0000-0000-00009AD40000}"/>
    <cellStyle name="Punto0 13 2 5" xfId="54412" xr:uid="{00000000-0005-0000-0000-00009BD40000}"/>
    <cellStyle name="Punto0 13 2 6" xfId="54413" xr:uid="{00000000-0005-0000-0000-00009CD40000}"/>
    <cellStyle name="Punto0 13 3" xfId="54414" xr:uid="{00000000-0005-0000-0000-00009DD40000}"/>
    <cellStyle name="Punto0 13 3 2" xfId="54415" xr:uid="{00000000-0005-0000-0000-00009ED40000}"/>
    <cellStyle name="Punto0 13 4" xfId="54416" xr:uid="{00000000-0005-0000-0000-00009FD40000}"/>
    <cellStyle name="Punto0 13 4 2" xfId="54417" xr:uid="{00000000-0005-0000-0000-0000A0D40000}"/>
    <cellStyle name="Punto0 13 4 3" xfId="54418" xr:uid="{00000000-0005-0000-0000-0000A1D40000}"/>
    <cellStyle name="Punto0 13 4 4" xfId="54419" xr:uid="{00000000-0005-0000-0000-0000A2D40000}"/>
    <cellStyle name="Punto0 13 5" xfId="54420" xr:uid="{00000000-0005-0000-0000-0000A3D40000}"/>
    <cellStyle name="Punto0 13 5 2" xfId="54421" xr:uid="{00000000-0005-0000-0000-0000A4D40000}"/>
    <cellStyle name="Punto0 14" xfId="54422" xr:uid="{00000000-0005-0000-0000-0000A5D40000}"/>
    <cellStyle name="Punto0 14 2" xfId="54423" xr:uid="{00000000-0005-0000-0000-0000A6D40000}"/>
    <cellStyle name="Punto0 14 2 2" xfId="54424" xr:uid="{00000000-0005-0000-0000-0000A7D40000}"/>
    <cellStyle name="Punto0 14 2 2 2" xfId="54425" xr:uid="{00000000-0005-0000-0000-0000A8D40000}"/>
    <cellStyle name="Punto0 14 2 3" xfId="54426" xr:uid="{00000000-0005-0000-0000-0000A9D40000}"/>
    <cellStyle name="Punto0 14 2 4" xfId="54427" xr:uid="{00000000-0005-0000-0000-0000AAD40000}"/>
    <cellStyle name="Punto0 14 2 5" xfId="54428" xr:uid="{00000000-0005-0000-0000-0000ABD40000}"/>
    <cellStyle name="Punto0 14 2 6" xfId="54429" xr:uid="{00000000-0005-0000-0000-0000ACD40000}"/>
    <cellStyle name="Punto0 14 3" xfId="54430" xr:uid="{00000000-0005-0000-0000-0000ADD40000}"/>
    <cellStyle name="Punto0 14 3 2" xfId="54431" xr:uid="{00000000-0005-0000-0000-0000AED40000}"/>
    <cellStyle name="Punto0 14 4" xfId="54432" xr:uid="{00000000-0005-0000-0000-0000AFD40000}"/>
    <cellStyle name="Punto0 14 4 2" xfId="54433" xr:uid="{00000000-0005-0000-0000-0000B0D40000}"/>
    <cellStyle name="Punto0 14 5" xfId="54434" xr:uid="{00000000-0005-0000-0000-0000B1D40000}"/>
    <cellStyle name="Punto0 15" xfId="54435" xr:uid="{00000000-0005-0000-0000-0000B2D40000}"/>
    <cellStyle name="Punto0 15 2" xfId="54436" xr:uid="{00000000-0005-0000-0000-0000B3D40000}"/>
    <cellStyle name="Punto0 15 2 2" xfId="54437" xr:uid="{00000000-0005-0000-0000-0000B4D40000}"/>
    <cellStyle name="Punto0 15 2 2 2" xfId="54438" xr:uid="{00000000-0005-0000-0000-0000B5D40000}"/>
    <cellStyle name="Punto0 15 2 3" xfId="54439" xr:uid="{00000000-0005-0000-0000-0000B6D40000}"/>
    <cellStyle name="Punto0 15 2 4" xfId="54440" xr:uid="{00000000-0005-0000-0000-0000B7D40000}"/>
    <cellStyle name="Punto0 15 2 5" xfId="54441" xr:uid="{00000000-0005-0000-0000-0000B8D40000}"/>
    <cellStyle name="Punto0 15 2 6" xfId="54442" xr:uid="{00000000-0005-0000-0000-0000B9D40000}"/>
    <cellStyle name="Punto0 15 3" xfId="54443" xr:uid="{00000000-0005-0000-0000-0000BAD40000}"/>
    <cellStyle name="Punto0 15 3 2" xfId="54444" xr:uid="{00000000-0005-0000-0000-0000BBD40000}"/>
    <cellStyle name="Punto0 15 4" xfId="54445" xr:uid="{00000000-0005-0000-0000-0000BCD40000}"/>
    <cellStyle name="Punto0 15 4 2" xfId="54446" xr:uid="{00000000-0005-0000-0000-0000BDD40000}"/>
    <cellStyle name="Punto0 15 5" xfId="54447" xr:uid="{00000000-0005-0000-0000-0000BED40000}"/>
    <cellStyle name="Punto0 16" xfId="54448" xr:uid="{00000000-0005-0000-0000-0000BFD40000}"/>
    <cellStyle name="Punto0 16 2" xfId="54449" xr:uid="{00000000-0005-0000-0000-0000C0D40000}"/>
    <cellStyle name="Punto0 16 2 2" xfId="54450" xr:uid="{00000000-0005-0000-0000-0000C1D40000}"/>
    <cellStyle name="Punto0 16 2 2 2" xfId="54451" xr:uid="{00000000-0005-0000-0000-0000C2D40000}"/>
    <cellStyle name="Punto0 16 2 3" xfId="54452" xr:uid="{00000000-0005-0000-0000-0000C3D40000}"/>
    <cellStyle name="Punto0 16 2 4" xfId="54453" xr:uid="{00000000-0005-0000-0000-0000C4D40000}"/>
    <cellStyle name="Punto0 16 2 5" xfId="54454" xr:uid="{00000000-0005-0000-0000-0000C5D40000}"/>
    <cellStyle name="Punto0 16 2 6" xfId="54455" xr:uid="{00000000-0005-0000-0000-0000C6D40000}"/>
    <cellStyle name="Punto0 16 3" xfId="54456" xr:uid="{00000000-0005-0000-0000-0000C7D40000}"/>
    <cellStyle name="Punto0 16 3 2" xfId="54457" xr:uid="{00000000-0005-0000-0000-0000C8D40000}"/>
    <cellStyle name="Punto0 16 4" xfId="54458" xr:uid="{00000000-0005-0000-0000-0000C9D40000}"/>
    <cellStyle name="Punto0 16 4 2" xfId="54459" xr:uid="{00000000-0005-0000-0000-0000CAD40000}"/>
    <cellStyle name="Punto0 16 5" xfId="54460" xr:uid="{00000000-0005-0000-0000-0000CBD40000}"/>
    <cellStyle name="Punto0 17" xfId="54461" xr:uid="{00000000-0005-0000-0000-0000CCD40000}"/>
    <cellStyle name="Punto0 17 2" xfId="54462" xr:uid="{00000000-0005-0000-0000-0000CDD40000}"/>
    <cellStyle name="Punto0 17 2 2" xfId="54463" xr:uid="{00000000-0005-0000-0000-0000CED40000}"/>
    <cellStyle name="Punto0 17 2 2 2" xfId="54464" xr:uid="{00000000-0005-0000-0000-0000CFD40000}"/>
    <cellStyle name="Punto0 17 2 3" xfId="54465" xr:uid="{00000000-0005-0000-0000-0000D0D40000}"/>
    <cellStyle name="Punto0 17 2 4" xfId="54466" xr:uid="{00000000-0005-0000-0000-0000D1D40000}"/>
    <cellStyle name="Punto0 17 2 5" xfId="54467" xr:uid="{00000000-0005-0000-0000-0000D2D40000}"/>
    <cellStyle name="Punto0 17 2 6" xfId="54468" xr:uid="{00000000-0005-0000-0000-0000D3D40000}"/>
    <cellStyle name="Punto0 17 3" xfId="54469" xr:uid="{00000000-0005-0000-0000-0000D4D40000}"/>
    <cellStyle name="Punto0 17 3 2" xfId="54470" xr:uid="{00000000-0005-0000-0000-0000D5D40000}"/>
    <cellStyle name="Punto0 17 4" xfId="54471" xr:uid="{00000000-0005-0000-0000-0000D6D40000}"/>
    <cellStyle name="Punto0 17 4 2" xfId="54472" xr:uid="{00000000-0005-0000-0000-0000D7D40000}"/>
    <cellStyle name="Punto0 17 5" xfId="54473" xr:uid="{00000000-0005-0000-0000-0000D8D40000}"/>
    <cellStyle name="Punto0 18" xfId="54474" xr:uid="{00000000-0005-0000-0000-0000D9D40000}"/>
    <cellStyle name="Punto0 18 2" xfId="54475" xr:uid="{00000000-0005-0000-0000-0000DAD40000}"/>
    <cellStyle name="Punto0 18 2 2" xfId="54476" xr:uid="{00000000-0005-0000-0000-0000DBD40000}"/>
    <cellStyle name="Punto0 18 2 2 2" xfId="54477" xr:uid="{00000000-0005-0000-0000-0000DCD40000}"/>
    <cellStyle name="Punto0 18 2 3" xfId="54478" xr:uid="{00000000-0005-0000-0000-0000DDD40000}"/>
    <cellStyle name="Punto0 18 2 4" xfId="54479" xr:uid="{00000000-0005-0000-0000-0000DED40000}"/>
    <cellStyle name="Punto0 18 2 5" xfId="54480" xr:uid="{00000000-0005-0000-0000-0000DFD40000}"/>
    <cellStyle name="Punto0 18 2 6" xfId="54481" xr:uid="{00000000-0005-0000-0000-0000E0D40000}"/>
    <cellStyle name="Punto0 18 3" xfId="54482" xr:uid="{00000000-0005-0000-0000-0000E1D40000}"/>
    <cellStyle name="Punto0 18 3 2" xfId="54483" xr:uid="{00000000-0005-0000-0000-0000E2D40000}"/>
    <cellStyle name="Punto0 18 4" xfId="54484" xr:uid="{00000000-0005-0000-0000-0000E3D40000}"/>
    <cellStyle name="Punto0 18 4 2" xfId="54485" xr:uid="{00000000-0005-0000-0000-0000E4D40000}"/>
    <cellStyle name="Punto0 18 5" xfId="54486" xr:uid="{00000000-0005-0000-0000-0000E5D40000}"/>
    <cellStyle name="Punto0 19" xfId="54487" xr:uid="{00000000-0005-0000-0000-0000E6D40000}"/>
    <cellStyle name="Punto0 19 2" xfId="54488" xr:uid="{00000000-0005-0000-0000-0000E7D40000}"/>
    <cellStyle name="Punto0 19 2 2" xfId="54489" xr:uid="{00000000-0005-0000-0000-0000E8D40000}"/>
    <cellStyle name="Punto0 19 2 2 2" xfId="54490" xr:uid="{00000000-0005-0000-0000-0000E9D40000}"/>
    <cellStyle name="Punto0 19 2 3" xfId="54491" xr:uid="{00000000-0005-0000-0000-0000EAD40000}"/>
    <cellStyle name="Punto0 19 2 4" xfId="54492" xr:uid="{00000000-0005-0000-0000-0000EBD40000}"/>
    <cellStyle name="Punto0 19 2 5" xfId="54493" xr:uid="{00000000-0005-0000-0000-0000ECD40000}"/>
    <cellStyle name="Punto0 19 2 6" xfId="54494" xr:uid="{00000000-0005-0000-0000-0000EDD40000}"/>
    <cellStyle name="Punto0 19 3" xfId="54495" xr:uid="{00000000-0005-0000-0000-0000EED40000}"/>
    <cellStyle name="Punto0 19 3 2" xfId="54496" xr:uid="{00000000-0005-0000-0000-0000EFD40000}"/>
    <cellStyle name="Punto0 19 4" xfId="54497" xr:uid="{00000000-0005-0000-0000-0000F0D40000}"/>
    <cellStyle name="Punto0 19 4 2" xfId="54498" xr:uid="{00000000-0005-0000-0000-0000F1D40000}"/>
    <cellStyle name="Punto0 19 5" xfId="54499" xr:uid="{00000000-0005-0000-0000-0000F2D40000}"/>
    <cellStyle name="Punto0 2" xfId="54500" xr:uid="{00000000-0005-0000-0000-0000F3D40000}"/>
    <cellStyle name="Punto0 2 10" xfId="54501" xr:uid="{00000000-0005-0000-0000-0000F4D40000}"/>
    <cellStyle name="Punto0 2 10 2" xfId="54502" xr:uid="{00000000-0005-0000-0000-0000F5D40000}"/>
    <cellStyle name="Punto0 2 10 2 2" xfId="54503" xr:uid="{00000000-0005-0000-0000-0000F6D40000}"/>
    <cellStyle name="Punto0 2 10 2 2 2" xfId="54504" xr:uid="{00000000-0005-0000-0000-0000F7D40000}"/>
    <cellStyle name="Punto0 2 10 2 3" xfId="54505" xr:uid="{00000000-0005-0000-0000-0000F8D40000}"/>
    <cellStyle name="Punto0 2 10 2 4" xfId="54506" xr:uid="{00000000-0005-0000-0000-0000F9D40000}"/>
    <cellStyle name="Punto0 2 10 2 5" xfId="54507" xr:uid="{00000000-0005-0000-0000-0000FAD40000}"/>
    <cellStyle name="Punto0 2 10 2 6" xfId="54508" xr:uid="{00000000-0005-0000-0000-0000FBD40000}"/>
    <cellStyle name="Punto0 2 10 3" xfId="54509" xr:uid="{00000000-0005-0000-0000-0000FCD40000}"/>
    <cellStyle name="Punto0 2 10 3 2" xfId="54510" xr:uid="{00000000-0005-0000-0000-0000FDD40000}"/>
    <cellStyle name="Punto0 2 10 4" xfId="54511" xr:uid="{00000000-0005-0000-0000-0000FED40000}"/>
    <cellStyle name="Punto0 2 10 4 2" xfId="54512" xr:uid="{00000000-0005-0000-0000-0000FFD40000}"/>
    <cellStyle name="Punto0 2 10 5" xfId="54513" xr:uid="{00000000-0005-0000-0000-000000D50000}"/>
    <cellStyle name="Punto0 2 11" xfId="54514" xr:uid="{00000000-0005-0000-0000-000001D50000}"/>
    <cellStyle name="Punto0 2 11 2" xfId="54515" xr:uid="{00000000-0005-0000-0000-000002D50000}"/>
    <cellStyle name="Punto0 2 11 2 2" xfId="54516" xr:uid="{00000000-0005-0000-0000-000003D50000}"/>
    <cellStyle name="Punto0 2 11 2 2 2" xfId="54517" xr:uid="{00000000-0005-0000-0000-000004D50000}"/>
    <cellStyle name="Punto0 2 11 2 3" xfId="54518" xr:uid="{00000000-0005-0000-0000-000005D50000}"/>
    <cellStyle name="Punto0 2 11 2 4" xfId="54519" xr:uid="{00000000-0005-0000-0000-000006D50000}"/>
    <cellStyle name="Punto0 2 11 2 5" xfId="54520" xr:uid="{00000000-0005-0000-0000-000007D50000}"/>
    <cellStyle name="Punto0 2 11 2 6" xfId="54521" xr:uid="{00000000-0005-0000-0000-000008D50000}"/>
    <cellStyle name="Punto0 2 11 3" xfId="54522" xr:uid="{00000000-0005-0000-0000-000009D50000}"/>
    <cellStyle name="Punto0 2 11 3 2" xfId="54523" xr:uid="{00000000-0005-0000-0000-00000AD50000}"/>
    <cellStyle name="Punto0 2 11 4" xfId="54524" xr:uid="{00000000-0005-0000-0000-00000BD50000}"/>
    <cellStyle name="Punto0 2 11 4 2" xfId="54525" xr:uid="{00000000-0005-0000-0000-00000CD50000}"/>
    <cellStyle name="Punto0 2 11 5" xfId="54526" xr:uid="{00000000-0005-0000-0000-00000DD50000}"/>
    <cellStyle name="Punto0 2 12" xfId="54527" xr:uid="{00000000-0005-0000-0000-00000ED50000}"/>
    <cellStyle name="Punto0 2 12 2" xfId="54528" xr:uid="{00000000-0005-0000-0000-00000FD50000}"/>
    <cellStyle name="Punto0 2 12 2 2" xfId="54529" xr:uid="{00000000-0005-0000-0000-000010D50000}"/>
    <cellStyle name="Punto0 2 12 2 2 2" xfId="54530" xr:uid="{00000000-0005-0000-0000-000011D50000}"/>
    <cellStyle name="Punto0 2 12 2 3" xfId="54531" xr:uid="{00000000-0005-0000-0000-000012D50000}"/>
    <cellStyle name="Punto0 2 12 2 4" xfId="54532" xr:uid="{00000000-0005-0000-0000-000013D50000}"/>
    <cellStyle name="Punto0 2 12 2 5" xfId="54533" xr:uid="{00000000-0005-0000-0000-000014D50000}"/>
    <cellStyle name="Punto0 2 12 2 6" xfId="54534" xr:uid="{00000000-0005-0000-0000-000015D50000}"/>
    <cellStyle name="Punto0 2 12 3" xfId="54535" xr:uid="{00000000-0005-0000-0000-000016D50000}"/>
    <cellStyle name="Punto0 2 12 3 2" xfId="54536" xr:uid="{00000000-0005-0000-0000-000017D50000}"/>
    <cellStyle name="Punto0 2 12 4" xfId="54537" xr:uid="{00000000-0005-0000-0000-000018D50000}"/>
    <cellStyle name="Punto0 2 12 4 2" xfId="54538" xr:uid="{00000000-0005-0000-0000-000019D50000}"/>
    <cellStyle name="Punto0 2 12 5" xfId="54539" xr:uid="{00000000-0005-0000-0000-00001AD50000}"/>
    <cellStyle name="Punto0 2 13" xfId="54540" xr:uid="{00000000-0005-0000-0000-00001BD50000}"/>
    <cellStyle name="Punto0 2 13 2" xfId="54541" xr:uid="{00000000-0005-0000-0000-00001CD50000}"/>
    <cellStyle name="Punto0 2 13 2 2" xfId="54542" xr:uid="{00000000-0005-0000-0000-00001DD50000}"/>
    <cellStyle name="Punto0 2 13 2 2 2" xfId="54543" xr:uid="{00000000-0005-0000-0000-00001ED50000}"/>
    <cellStyle name="Punto0 2 13 2 3" xfId="54544" xr:uid="{00000000-0005-0000-0000-00001FD50000}"/>
    <cellStyle name="Punto0 2 13 2 4" xfId="54545" xr:uid="{00000000-0005-0000-0000-000020D50000}"/>
    <cellStyle name="Punto0 2 13 2 5" xfId="54546" xr:uid="{00000000-0005-0000-0000-000021D50000}"/>
    <cellStyle name="Punto0 2 13 2 6" xfId="54547" xr:uid="{00000000-0005-0000-0000-000022D50000}"/>
    <cellStyle name="Punto0 2 13 3" xfId="54548" xr:uid="{00000000-0005-0000-0000-000023D50000}"/>
    <cellStyle name="Punto0 2 13 3 2" xfId="54549" xr:uid="{00000000-0005-0000-0000-000024D50000}"/>
    <cellStyle name="Punto0 2 13 4" xfId="54550" xr:uid="{00000000-0005-0000-0000-000025D50000}"/>
    <cellStyle name="Punto0 2 13 4 2" xfId="54551" xr:uid="{00000000-0005-0000-0000-000026D50000}"/>
    <cellStyle name="Punto0 2 13 5" xfId="54552" xr:uid="{00000000-0005-0000-0000-000027D50000}"/>
    <cellStyle name="Punto0 2 14" xfId="54553" xr:uid="{00000000-0005-0000-0000-000028D50000}"/>
    <cellStyle name="Punto0 2 14 2" xfId="54554" xr:uid="{00000000-0005-0000-0000-000029D50000}"/>
    <cellStyle name="Punto0 2 14 2 2" xfId="54555" xr:uid="{00000000-0005-0000-0000-00002AD50000}"/>
    <cellStyle name="Punto0 2 14 2 2 2" xfId="54556" xr:uid="{00000000-0005-0000-0000-00002BD50000}"/>
    <cellStyle name="Punto0 2 14 2 3" xfId="54557" xr:uid="{00000000-0005-0000-0000-00002CD50000}"/>
    <cellStyle name="Punto0 2 14 2 4" xfId="54558" xr:uid="{00000000-0005-0000-0000-00002DD50000}"/>
    <cellStyle name="Punto0 2 14 2 5" xfId="54559" xr:uid="{00000000-0005-0000-0000-00002ED50000}"/>
    <cellStyle name="Punto0 2 14 2 6" xfId="54560" xr:uid="{00000000-0005-0000-0000-00002FD50000}"/>
    <cellStyle name="Punto0 2 14 3" xfId="54561" xr:uid="{00000000-0005-0000-0000-000030D50000}"/>
    <cellStyle name="Punto0 2 14 3 2" xfId="54562" xr:uid="{00000000-0005-0000-0000-000031D50000}"/>
    <cellStyle name="Punto0 2 14 4" xfId="54563" xr:uid="{00000000-0005-0000-0000-000032D50000}"/>
    <cellStyle name="Punto0 2 14 4 2" xfId="54564" xr:uid="{00000000-0005-0000-0000-000033D50000}"/>
    <cellStyle name="Punto0 2 14 5" xfId="54565" xr:uid="{00000000-0005-0000-0000-000034D50000}"/>
    <cellStyle name="Punto0 2 15" xfId="54566" xr:uid="{00000000-0005-0000-0000-000035D50000}"/>
    <cellStyle name="Punto0 2 15 2" xfId="54567" xr:uid="{00000000-0005-0000-0000-000036D50000}"/>
    <cellStyle name="Punto0 2 15 2 2" xfId="54568" xr:uid="{00000000-0005-0000-0000-000037D50000}"/>
    <cellStyle name="Punto0 2 15 2 2 2" xfId="54569" xr:uid="{00000000-0005-0000-0000-000038D50000}"/>
    <cellStyle name="Punto0 2 15 2 3" xfId="54570" xr:uid="{00000000-0005-0000-0000-000039D50000}"/>
    <cellStyle name="Punto0 2 15 2 4" xfId="54571" xr:uid="{00000000-0005-0000-0000-00003AD50000}"/>
    <cellStyle name="Punto0 2 15 2 5" xfId="54572" xr:uid="{00000000-0005-0000-0000-00003BD50000}"/>
    <cellStyle name="Punto0 2 15 2 6" xfId="54573" xr:uid="{00000000-0005-0000-0000-00003CD50000}"/>
    <cellStyle name="Punto0 2 15 3" xfId="54574" xr:uid="{00000000-0005-0000-0000-00003DD50000}"/>
    <cellStyle name="Punto0 2 15 3 2" xfId="54575" xr:uid="{00000000-0005-0000-0000-00003ED50000}"/>
    <cellStyle name="Punto0 2 15 4" xfId="54576" xr:uid="{00000000-0005-0000-0000-00003FD50000}"/>
    <cellStyle name="Punto0 2 15 4 2" xfId="54577" xr:uid="{00000000-0005-0000-0000-000040D50000}"/>
    <cellStyle name="Punto0 2 15 5" xfId="54578" xr:uid="{00000000-0005-0000-0000-000041D50000}"/>
    <cellStyle name="Punto0 2 16" xfId="54579" xr:uid="{00000000-0005-0000-0000-000042D50000}"/>
    <cellStyle name="Punto0 2 16 2" xfId="54580" xr:uid="{00000000-0005-0000-0000-000043D50000}"/>
    <cellStyle name="Punto0 2 16 2 2" xfId="54581" xr:uid="{00000000-0005-0000-0000-000044D50000}"/>
    <cellStyle name="Punto0 2 16 2 2 2" xfId="54582" xr:uid="{00000000-0005-0000-0000-000045D50000}"/>
    <cellStyle name="Punto0 2 16 2 3" xfId="54583" xr:uid="{00000000-0005-0000-0000-000046D50000}"/>
    <cellStyle name="Punto0 2 16 2 4" xfId="54584" xr:uid="{00000000-0005-0000-0000-000047D50000}"/>
    <cellStyle name="Punto0 2 16 2 5" xfId="54585" xr:uid="{00000000-0005-0000-0000-000048D50000}"/>
    <cellStyle name="Punto0 2 16 2 6" xfId="54586" xr:uid="{00000000-0005-0000-0000-000049D50000}"/>
    <cellStyle name="Punto0 2 16 3" xfId="54587" xr:uid="{00000000-0005-0000-0000-00004AD50000}"/>
    <cellStyle name="Punto0 2 16 3 2" xfId="54588" xr:uid="{00000000-0005-0000-0000-00004BD50000}"/>
    <cellStyle name="Punto0 2 16 4" xfId="54589" xr:uid="{00000000-0005-0000-0000-00004CD50000}"/>
    <cellStyle name="Punto0 2 16 4 2" xfId="54590" xr:uid="{00000000-0005-0000-0000-00004DD50000}"/>
    <cellStyle name="Punto0 2 16 5" xfId="54591" xr:uid="{00000000-0005-0000-0000-00004ED50000}"/>
    <cellStyle name="Punto0 2 17" xfId="54592" xr:uid="{00000000-0005-0000-0000-00004FD50000}"/>
    <cellStyle name="Punto0 2 17 2" xfId="54593" xr:uid="{00000000-0005-0000-0000-000050D50000}"/>
    <cellStyle name="Punto0 2 17 2 2" xfId="54594" xr:uid="{00000000-0005-0000-0000-000051D50000}"/>
    <cellStyle name="Punto0 2 17 2 2 2" xfId="54595" xr:uid="{00000000-0005-0000-0000-000052D50000}"/>
    <cellStyle name="Punto0 2 17 2 3" xfId="54596" xr:uid="{00000000-0005-0000-0000-000053D50000}"/>
    <cellStyle name="Punto0 2 17 2 4" xfId="54597" xr:uid="{00000000-0005-0000-0000-000054D50000}"/>
    <cellStyle name="Punto0 2 17 2 5" xfId="54598" xr:uid="{00000000-0005-0000-0000-000055D50000}"/>
    <cellStyle name="Punto0 2 17 2 6" xfId="54599" xr:uid="{00000000-0005-0000-0000-000056D50000}"/>
    <cellStyle name="Punto0 2 17 3" xfId="54600" xr:uid="{00000000-0005-0000-0000-000057D50000}"/>
    <cellStyle name="Punto0 2 17 3 2" xfId="54601" xr:uid="{00000000-0005-0000-0000-000058D50000}"/>
    <cellStyle name="Punto0 2 17 4" xfId="54602" xr:uid="{00000000-0005-0000-0000-000059D50000}"/>
    <cellStyle name="Punto0 2 17 4 2" xfId="54603" xr:uid="{00000000-0005-0000-0000-00005AD50000}"/>
    <cellStyle name="Punto0 2 17 5" xfId="54604" xr:uid="{00000000-0005-0000-0000-00005BD50000}"/>
    <cellStyle name="Punto0 2 18" xfId="54605" xr:uid="{00000000-0005-0000-0000-00005CD50000}"/>
    <cellStyle name="Punto0 2 18 2" xfId="54606" xr:uid="{00000000-0005-0000-0000-00005DD50000}"/>
    <cellStyle name="Punto0 2 18 2 2" xfId="54607" xr:uid="{00000000-0005-0000-0000-00005ED50000}"/>
    <cellStyle name="Punto0 2 18 2 2 2" xfId="54608" xr:uid="{00000000-0005-0000-0000-00005FD50000}"/>
    <cellStyle name="Punto0 2 18 2 3" xfId="54609" xr:uid="{00000000-0005-0000-0000-000060D50000}"/>
    <cellStyle name="Punto0 2 18 2 4" xfId="54610" xr:uid="{00000000-0005-0000-0000-000061D50000}"/>
    <cellStyle name="Punto0 2 18 2 5" xfId="54611" xr:uid="{00000000-0005-0000-0000-000062D50000}"/>
    <cellStyle name="Punto0 2 18 2 6" xfId="54612" xr:uid="{00000000-0005-0000-0000-000063D50000}"/>
    <cellStyle name="Punto0 2 18 3" xfId="54613" xr:uid="{00000000-0005-0000-0000-000064D50000}"/>
    <cellStyle name="Punto0 2 18 3 2" xfId="54614" xr:uid="{00000000-0005-0000-0000-000065D50000}"/>
    <cellStyle name="Punto0 2 18 4" xfId="54615" xr:uid="{00000000-0005-0000-0000-000066D50000}"/>
    <cellStyle name="Punto0 2 18 4 2" xfId="54616" xr:uid="{00000000-0005-0000-0000-000067D50000}"/>
    <cellStyle name="Punto0 2 18 5" xfId="54617" xr:uid="{00000000-0005-0000-0000-000068D50000}"/>
    <cellStyle name="Punto0 2 19" xfId="54618" xr:uid="{00000000-0005-0000-0000-000069D50000}"/>
    <cellStyle name="Punto0 2 19 2" xfId="54619" xr:uid="{00000000-0005-0000-0000-00006AD50000}"/>
    <cellStyle name="Punto0 2 19 2 2" xfId="54620" xr:uid="{00000000-0005-0000-0000-00006BD50000}"/>
    <cellStyle name="Punto0 2 19 2 2 2" xfId="54621" xr:uid="{00000000-0005-0000-0000-00006CD50000}"/>
    <cellStyle name="Punto0 2 19 2 3" xfId="54622" xr:uid="{00000000-0005-0000-0000-00006DD50000}"/>
    <cellStyle name="Punto0 2 19 2 4" xfId="54623" xr:uid="{00000000-0005-0000-0000-00006ED50000}"/>
    <cellStyle name="Punto0 2 19 2 5" xfId="54624" xr:uid="{00000000-0005-0000-0000-00006FD50000}"/>
    <cellStyle name="Punto0 2 19 2 6" xfId="54625" xr:uid="{00000000-0005-0000-0000-000070D50000}"/>
    <cellStyle name="Punto0 2 19 3" xfId="54626" xr:uid="{00000000-0005-0000-0000-000071D50000}"/>
    <cellStyle name="Punto0 2 19 3 2" xfId="54627" xr:uid="{00000000-0005-0000-0000-000072D50000}"/>
    <cellStyle name="Punto0 2 19 4" xfId="54628" xr:uid="{00000000-0005-0000-0000-000073D50000}"/>
    <cellStyle name="Punto0 2 19 4 2" xfId="54629" xr:uid="{00000000-0005-0000-0000-000074D50000}"/>
    <cellStyle name="Punto0 2 19 5" xfId="54630" xr:uid="{00000000-0005-0000-0000-000075D50000}"/>
    <cellStyle name="Punto0 2 2" xfId="54631" xr:uid="{00000000-0005-0000-0000-000076D50000}"/>
    <cellStyle name="Punto0 2 2 10" xfId="54632" xr:uid="{00000000-0005-0000-0000-000077D50000}"/>
    <cellStyle name="Punto0 2 2 10 2" xfId="54633" xr:uid="{00000000-0005-0000-0000-000078D50000}"/>
    <cellStyle name="Punto0 2 2 10 2 2" xfId="54634" xr:uid="{00000000-0005-0000-0000-000079D50000}"/>
    <cellStyle name="Punto0 2 2 10 2 2 2" xfId="54635" xr:uid="{00000000-0005-0000-0000-00007AD50000}"/>
    <cellStyle name="Punto0 2 2 10 2 3" xfId="54636" xr:uid="{00000000-0005-0000-0000-00007BD50000}"/>
    <cellStyle name="Punto0 2 2 10 2 4" xfId="54637" xr:uid="{00000000-0005-0000-0000-00007CD50000}"/>
    <cellStyle name="Punto0 2 2 10 2 5" xfId="54638" xr:uid="{00000000-0005-0000-0000-00007DD50000}"/>
    <cellStyle name="Punto0 2 2 10 2 6" xfId="54639" xr:uid="{00000000-0005-0000-0000-00007ED50000}"/>
    <cellStyle name="Punto0 2 2 10 3" xfId="54640" xr:uid="{00000000-0005-0000-0000-00007FD50000}"/>
    <cellStyle name="Punto0 2 2 10 3 2" xfId="54641" xr:uid="{00000000-0005-0000-0000-000080D50000}"/>
    <cellStyle name="Punto0 2 2 10 4" xfId="54642" xr:uid="{00000000-0005-0000-0000-000081D50000}"/>
    <cellStyle name="Punto0 2 2 10 4 2" xfId="54643" xr:uid="{00000000-0005-0000-0000-000082D50000}"/>
    <cellStyle name="Punto0 2 2 10 4 3" xfId="54644" xr:uid="{00000000-0005-0000-0000-000083D50000}"/>
    <cellStyle name="Punto0 2 2 10 4 4" xfId="54645" xr:uid="{00000000-0005-0000-0000-000084D50000}"/>
    <cellStyle name="Punto0 2 2 10 5" xfId="54646" xr:uid="{00000000-0005-0000-0000-000085D50000}"/>
    <cellStyle name="Punto0 2 2 10 5 2" xfId="54647" xr:uid="{00000000-0005-0000-0000-000086D50000}"/>
    <cellStyle name="Punto0 2 2 11" xfId="54648" xr:uid="{00000000-0005-0000-0000-000087D50000}"/>
    <cellStyle name="Punto0 2 2 11 2" xfId="54649" xr:uid="{00000000-0005-0000-0000-000088D50000}"/>
    <cellStyle name="Punto0 2 2 11 2 2" xfId="54650" xr:uid="{00000000-0005-0000-0000-000089D50000}"/>
    <cellStyle name="Punto0 2 2 11 2 2 2" xfId="54651" xr:uid="{00000000-0005-0000-0000-00008AD50000}"/>
    <cellStyle name="Punto0 2 2 11 2 3" xfId="54652" xr:uid="{00000000-0005-0000-0000-00008BD50000}"/>
    <cellStyle name="Punto0 2 2 11 2 4" xfId="54653" xr:uid="{00000000-0005-0000-0000-00008CD50000}"/>
    <cellStyle name="Punto0 2 2 11 2 5" xfId="54654" xr:uid="{00000000-0005-0000-0000-00008DD50000}"/>
    <cellStyle name="Punto0 2 2 11 2 6" xfId="54655" xr:uid="{00000000-0005-0000-0000-00008ED50000}"/>
    <cellStyle name="Punto0 2 2 11 3" xfId="54656" xr:uid="{00000000-0005-0000-0000-00008FD50000}"/>
    <cellStyle name="Punto0 2 2 11 3 2" xfId="54657" xr:uid="{00000000-0005-0000-0000-000090D50000}"/>
    <cellStyle name="Punto0 2 2 11 4" xfId="54658" xr:uid="{00000000-0005-0000-0000-000091D50000}"/>
    <cellStyle name="Punto0 2 2 11 4 2" xfId="54659" xr:uid="{00000000-0005-0000-0000-000092D50000}"/>
    <cellStyle name="Punto0 2 2 11 5" xfId="54660" xr:uid="{00000000-0005-0000-0000-000093D50000}"/>
    <cellStyle name="Punto0 2 2 12" xfId="54661" xr:uid="{00000000-0005-0000-0000-000094D50000}"/>
    <cellStyle name="Punto0 2 2 12 2" xfId="54662" xr:uid="{00000000-0005-0000-0000-000095D50000}"/>
    <cellStyle name="Punto0 2 2 12 2 2" xfId="54663" xr:uid="{00000000-0005-0000-0000-000096D50000}"/>
    <cellStyle name="Punto0 2 2 12 2 2 2" xfId="54664" xr:uid="{00000000-0005-0000-0000-000097D50000}"/>
    <cellStyle name="Punto0 2 2 12 2 3" xfId="54665" xr:uid="{00000000-0005-0000-0000-000098D50000}"/>
    <cellStyle name="Punto0 2 2 12 2 4" xfId="54666" xr:uid="{00000000-0005-0000-0000-000099D50000}"/>
    <cellStyle name="Punto0 2 2 12 2 5" xfId="54667" xr:uid="{00000000-0005-0000-0000-00009AD50000}"/>
    <cellStyle name="Punto0 2 2 12 2 6" xfId="54668" xr:uid="{00000000-0005-0000-0000-00009BD50000}"/>
    <cellStyle name="Punto0 2 2 12 3" xfId="54669" xr:uid="{00000000-0005-0000-0000-00009CD50000}"/>
    <cellStyle name="Punto0 2 2 12 3 2" xfId="54670" xr:uid="{00000000-0005-0000-0000-00009DD50000}"/>
    <cellStyle name="Punto0 2 2 12 4" xfId="54671" xr:uid="{00000000-0005-0000-0000-00009ED50000}"/>
    <cellStyle name="Punto0 2 2 12 4 2" xfId="54672" xr:uid="{00000000-0005-0000-0000-00009FD50000}"/>
    <cellStyle name="Punto0 2 2 12 5" xfId="54673" xr:uid="{00000000-0005-0000-0000-0000A0D50000}"/>
    <cellStyle name="Punto0 2 2 13" xfId="54674" xr:uid="{00000000-0005-0000-0000-0000A1D50000}"/>
    <cellStyle name="Punto0 2 2 13 2" xfId="54675" xr:uid="{00000000-0005-0000-0000-0000A2D50000}"/>
    <cellStyle name="Punto0 2 2 13 2 2" xfId="54676" xr:uid="{00000000-0005-0000-0000-0000A3D50000}"/>
    <cellStyle name="Punto0 2 2 13 2 2 2" xfId="54677" xr:uid="{00000000-0005-0000-0000-0000A4D50000}"/>
    <cellStyle name="Punto0 2 2 13 2 3" xfId="54678" xr:uid="{00000000-0005-0000-0000-0000A5D50000}"/>
    <cellStyle name="Punto0 2 2 13 2 4" xfId="54679" xr:uid="{00000000-0005-0000-0000-0000A6D50000}"/>
    <cellStyle name="Punto0 2 2 13 2 5" xfId="54680" xr:uid="{00000000-0005-0000-0000-0000A7D50000}"/>
    <cellStyle name="Punto0 2 2 13 2 6" xfId="54681" xr:uid="{00000000-0005-0000-0000-0000A8D50000}"/>
    <cellStyle name="Punto0 2 2 13 3" xfId="54682" xr:uid="{00000000-0005-0000-0000-0000A9D50000}"/>
    <cellStyle name="Punto0 2 2 13 3 2" xfId="54683" xr:uid="{00000000-0005-0000-0000-0000AAD50000}"/>
    <cellStyle name="Punto0 2 2 13 4" xfId="54684" xr:uid="{00000000-0005-0000-0000-0000ABD50000}"/>
    <cellStyle name="Punto0 2 2 13 4 2" xfId="54685" xr:uid="{00000000-0005-0000-0000-0000ACD50000}"/>
    <cellStyle name="Punto0 2 2 13 5" xfId="54686" xr:uid="{00000000-0005-0000-0000-0000ADD50000}"/>
    <cellStyle name="Punto0 2 2 14" xfId="54687" xr:uid="{00000000-0005-0000-0000-0000AED50000}"/>
    <cellStyle name="Punto0 2 2 14 2" xfId="54688" xr:uid="{00000000-0005-0000-0000-0000AFD50000}"/>
    <cellStyle name="Punto0 2 2 14 2 2" xfId="54689" xr:uid="{00000000-0005-0000-0000-0000B0D50000}"/>
    <cellStyle name="Punto0 2 2 14 2 2 2" xfId="54690" xr:uid="{00000000-0005-0000-0000-0000B1D50000}"/>
    <cellStyle name="Punto0 2 2 14 2 3" xfId="54691" xr:uid="{00000000-0005-0000-0000-0000B2D50000}"/>
    <cellStyle name="Punto0 2 2 14 2 4" xfId="54692" xr:uid="{00000000-0005-0000-0000-0000B3D50000}"/>
    <cellStyle name="Punto0 2 2 14 2 5" xfId="54693" xr:uid="{00000000-0005-0000-0000-0000B4D50000}"/>
    <cellStyle name="Punto0 2 2 14 2 6" xfId="54694" xr:uid="{00000000-0005-0000-0000-0000B5D50000}"/>
    <cellStyle name="Punto0 2 2 14 3" xfId="54695" xr:uid="{00000000-0005-0000-0000-0000B6D50000}"/>
    <cellStyle name="Punto0 2 2 14 3 2" xfId="54696" xr:uid="{00000000-0005-0000-0000-0000B7D50000}"/>
    <cellStyle name="Punto0 2 2 14 4" xfId="54697" xr:uid="{00000000-0005-0000-0000-0000B8D50000}"/>
    <cellStyle name="Punto0 2 2 14 4 2" xfId="54698" xr:uid="{00000000-0005-0000-0000-0000B9D50000}"/>
    <cellStyle name="Punto0 2 2 14 5" xfId="54699" xr:uid="{00000000-0005-0000-0000-0000BAD50000}"/>
    <cellStyle name="Punto0 2 2 15" xfId="54700" xr:uid="{00000000-0005-0000-0000-0000BBD50000}"/>
    <cellStyle name="Punto0 2 2 15 2" xfId="54701" xr:uid="{00000000-0005-0000-0000-0000BCD50000}"/>
    <cellStyle name="Punto0 2 2 15 2 2" xfId="54702" xr:uid="{00000000-0005-0000-0000-0000BDD50000}"/>
    <cellStyle name="Punto0 2 2 15 2 2 2" xfId="54703" xr:uid="{00000000-0005-0000-0000-0000BED50000}"/>
    <cellStyle name="Punto0 2 2 15 2 3" xfId="54704" xr:uid="{00000000-0005-0000-0000-0000BFD50000}"/>
    <cellStyle name="Punto0 2 2 15 2 4" xfId="54705" xr:uid="{00000000-0005-0000-0000-0000C0D50000}"/>
    <cellStyle name="Punto0 2 2 15 2 5" xfId="54706" xr:uid="{00000000-0005-0000-0000-0000C1D50000}"/>
    <cellStyle name="Punto0 2 2 15 2 6" xfId="54707" xr:uid="{00000000-0005-0000-0000-0000C2D50000}"/>
    <cellStyle name="Punto0 2 2 15 3" xfId="54708" xr:uid="{00000000-0005-0000-0000-0000C3D50000}"/>
    <cellStyle name="Punto0 2 2 15 3 2" xfId="54709" xr:uid="{00000000-0005-0000-0000-0000C4D50000}"/>
    <cellStyle name="Punto0 2 2 15 4" xfId="54710" xr:uid="{00000000-0005-0000-0000-0000C5D50000}"/>
    <cellStyle name="Punto0 2 2 15 4 2" xfId="54711" xr:uid="{00000000-0005-0000-0000-0000C6D50000}"/>
    <cellStyle name="Punto0 2 2 15 5" xfId="54712" xr:uid="{00000000-0005-0000-0000-0000C7D50000}"/>
    <cellStyle name="Punto0 2 2 16" xfId="54713" xr:uid="{00000000-0005-0000-0000-0000C8D50000}"/>
    <cellStyle name="Punto0 2 2 16 2" xfId="54714" xr:uid="{00000000-0005-0000-0000-0000C9D50000}"/>
    <cellStyle name="Punto0 2 2 16 2 2" xfId="54715" xr:uid="{00000000-0005-0000-0000-0000CAD50000}"/>
    <cellStyle name="Punto0 2 2 16 2 2 2" xfId="54716" xr:uid="{00000000-0005-0000-0000-0000CBD50000}"/>
    <cellStyle name="Punto0 2 2 16 2 3" xfId="54717" xr:uid="{00000000-0005-0000-0000-0000CCD50000}"/>
    <cellStyle name="Punto0 2 2 16 2 4" xfId="54718" xr:uid="{00000000-0005-0000-0000-0000CDD50000}"/>
    <cellStyle name="Punto0 2 2 16 2 5" xfId="54719" xr:uid="{00000000-0005-0000-0000-0000CED50000}"/>
    <cellStyle name="Punto0 2 2 16 2 6" xfId="54720" xr:uid="{00000000-0005-0000-0000-0000CFD50000}"/>
    <cellStyle name="Punto0 2 2 16 3" xfId="54721" xr:uid="{00000000-0005-0000-0000-0000D0D50000}"/>
    <cellStyle name="Punto0 2 2 16 3 2" xfId="54722" xr:uid="{00000000-0005-0000-0000-0000D1D50000}"/>
    <cellStyle name="Punto0 2 2 16 4" xfId="54723" xr:uid="{00000000-0005-0000-0000-0000D2D50000}"/>
    <cellStyle name="Punto0 2 2 16 4 2" xfId="54724" xr:uid="{00000000-0005-0000-0000-0000D3D50000}"/>
    <cellStyle name="Punto0 2 2 16 5" xfId="54725" xr:uid="{00000000-0005-0000-0000-0000D4D50000}"/>
    <cellStyle name="Punto0 2 2 17" xfId="54726" xr:uid="{00000000-0005-0000-0000-0000D5D50000}"/>
    <cellStyle name="Punto0 2 2 17 2" xfId="54727" xr:uid="{00000000-0005-0000-0000-0000D6D50000}"/>
    <cellStyle name="Punto0 2 2 17 2 2" xfId="54728" xr:uid="{00000000-0005-0000-0000-0000D7D50000}"/>
    <cellStyle name="Punto0 2 2 17 2 2 2" xfId="54729" xr:uid="{00000000-0005-0000-0000-0000D8D50000}"/>
    <cellStyle name="Punto0 2 2 17 2 3" xfId="54730" xr:uid="{00000000-0005-0000-0000-0000D9D50000}"/>
    <cellStyle name="Punto0 2 2 17 2 4" xfId="54731" xr:uid="{00000000-0005-0000-0000-0000DAD50000}"/>
    <cellStyle name="Punto0 2 2 17 2 5" xfId="54732" xr:uid="{00000000-0005-0000-0000-0000DBD50000}"/>
    <cellStyle name="Punto0 2 2 17 2 6" xfId="54733" xr:uid="{00000000-0005-0000-0000-0000DCD50000}"/>
    <cellStyle name="Punto0 2 2 17 3" xfId="54734" xr:uid="{00000000-0005-0000-0000-0000DDD50000}"/>
    <cellStyle name="Punto0 2 2 17 3 2" xfId="54735" xr:uid="{00000000-0005-0000-0000-0000DED50000}"/>
    <cellStyle name="Punto0 2 2 17 4" xfId="54736" xr:uid="{00000000-0005-0000-0000-0000DFD50000}"/>
    <cellStyle name="Punto0 2 2 17 4 2" xfId="54737" xr:uid="{00000000-0005-0000-0000-0000E0D50000}"/>
    <cellStyle name="Punto0 2 2 17 5" xfId="54738" xr:uid="{00000000-0005-0000-0000-0000E1D50000}"/>
    <cellStyle name="Punto0 2 2 18" xfId="54739" xr:uid="{00000000-0005-0000-0000-0000E2D50000}"/>
    <cellStyle name="Punto0 2 2 18 2" xfId="54740" xr:uid="{00000000-0005-0000-0000-0000E3D50000}"/>
    <cellStyle name="Punto0 2 2 18 2 2" xfId="54741" xr:uid="{00000000-0005-0000-0000-0000E4D50000}"/>
    <cellStyle name="Punto0 2 2 18 2 2 2" xfId="54742" xr:uid="{00000000-0005-0000-0000-0000E5D50000}"/>
    <cellStyle name="Punto0 2 2 18 2 3" xfId="54743" xr:uid="{00000000-0005-0000-0000-0000E6D50000}"/>
    <cellStyle name="Punto0 2 2 18 2 4" xfId="54744" xr:uid="{00000000-0005-0000-0000-0000E7D50000}"/>
    <cellStyle name="Punto0 2 2 18 2 5" xfId="54745" xr:uid="{00000000-0005-0000-0000-0000E8D50000}"/>
    <cellStyle name="Punto0 2 2 18 2 6" xfId="54746" xr:uid="{00000000-0005-0000-0000-0000E9D50000}"/>
    <cellStyle name="Punto0 2 2 18 3" xfId="54747" xr:uid="{00000000-0005-0000-0000-0000EAD50000}"/>
    <cellStyle name="Punto0 2 2 18 3 2" xfId="54748" xr:uid="{00000000-0005-0000-0000-0000EBD50000}"/>
    <cellStyle name="Punto0 2 2 18 4" xfId="54749" xr:uid="{00000000-0005-0000-0000-0000ECD50000}"/>
    <cellStyle name="Punto0 2 2 18 4 2" xfId="54750" xr:uid="{00000000-0005-0000-0000-0000EDD50000}"/>
    <cellStyle name="Punto0 2 2 18 5" xfId="54751" xr:uid="{00000000-0005-0000-0000-0000EED50000}"/>
    <cellStyle name="Punto0 2 2 19" xfId="54752" xr:uid="{00000000-0005-0000-0000-0000EFD50000}"/>
    <cellStyle name="Punto0 2 2 19 2" xfId="54753" xr:uid="{00000000-0005-0000-0000-0000F0D50000}"/>
    <cellStyle name="Punto0 2 2 19 2 2" xfId="54754" xr:uid="{00000000-0005-0000-0000-0000F1D50000}"/>
    <cellStyle name="Punto0 2 2 19 2 2 2" xfId="54755" xr:uid="{00000000-0005-0000-0000-0000F2D50000}"/>
    <cellStyle name="Punto0 2 2 19 2 3" xfId="54756" xr:uid="{00000000-0005-0000-0000-0000F3D50000}"/>
    <cellStyle name="Punto0 2 2 19 2 4" xfId="54757" xr:uid="{00000000-0005-0000-0000-0000F4D50000}"/>
    <cellStyle name="Punto0 2 2 19 2 5" xfId="54758" xr:uid="{00000000-0005-0000-0000-0000F5D50000}"/>
    <cellStyle name="Punto0 2 2 19 2 6" xfId="54759" xr:uid="{00000000-0005-0000-0000-0000F6D50000}"/>
    <cellStyle name="Punto0 2 2 19 3" xfId="54760" xr:uid="{00000000-0005-0000-0000-0000F7D50000}"/>
    <cellStyle name="Punto0 2 2 19 3 2" xfId="54761" xr:uid="{00000000-0005-0000-0000-0000F8D50000}"/>
    <cellStyle name="Punto0 2 2 19 4" xfId="54762" xr:uid="{00000000-0005-0000-0000-0000F9D50000}"/>
    <cellStyle name="Punto0 2 2 19 4 2" xfId="54763" xr:uid="{00000000-0005-0000-0000-0000FAD50000}"/>
    <cellStyle name="Punto0 2 2 19 5" xfId="54764" xr:uid="{00000000-0005-0000-0000-0000FBD50000}"/>
    <cellStyle name="Punto0 2 2 2" xfId="54765" xr:uid="{00000000-0005-0000-0000-0000FCD50000}"/>
    <cellStyle name="Punto0 2 2 2 10" xfId="54766" xr:uid="{00000000-0005-0000-0000-0000FDD50000}"/>
    <cellStyle name="Punto0 2 2 2 10 2" xfId="54767" xr:uid="{00000000-0005-0000-0000-0000FED50000}"/>
    <cellStyle name="Punto0 2 2 2 10 2 2" xfId="54768" xr:uid="{00000000-0005-0000-0000-0000FFD50000}"/>
    <cellStyle name="Punto0 2 2 2 10 2 2 2" xfId="54769" xr:uid="{00000000-0005-0000-0000-000000D60000}"/>
    <cellStyle name="Punto0 2 2 2 10 2 3" xfId="54770" xr:uid="{00000000-0005-0000-0000-000001D60000}"/>
    <cellStyle name="Punto0 2 2 2 10 2 4" xfId="54771" xr:uid="{00000000-0005-0000-0000-000002D60000}"/>
    <cellStyle name="Punto0 2 2 2 10 2 5" xfId="54772" xr:uid="{00000000-0005-0000-0000-000003D60000}"/>
    <cellStyle name="Punto0 2 2 2 10 2 6" xfId="54773" xr:uid="{00000000-0005-0000-0000-000004D60000}"/>
    <cellStyle name="Punto0 2 2 2 10 3" xfId="54774" xr:uid="{00000000-0005-0000-0000-000005D60000}"/>
    <cellStyle name="Punto0 2 2 2 10 3 2" xfId="54775" xr:uid="{00000000-0005-0000-0000-000006D60000}"/>
    <cellStyle name="Punto0 2 2 2 10 4" xfId="54776" xr:uid="{00000000-0005-0000-0000-000007D60000}"/>
    <cellStyle name="Punto0 2 2 2 10 4 2" xfId="54777" xr:uid="{00000000-0005-0000-0000-000008D60000}"/>
    <cellStyle name="Punto0 2 2 2 10 5" xfId="54778" xr:uid="{00000000-0005-0000-0000-000009D60000}"/>
    <cellStyle name="Punto0 2 2 2 11" xfId="54779" xr:uid="{00000000-0005-0000-0000-00000AD60000}"/>
    <cellStyle name="Punto0 2 2 2 11 2" xfId="54780" xr:uid="{00000000-0005-0000-0000-00000BD60000}"/>
    <cellStyle name="Punto0 2 2 2 11 2 2" xfId="54781" xr:uid="{00000000-0005-0000-0000-00000CD60000}"/>
    <cellStyle name="Punto0 2 2 2 11 2 2 2" xfId="54782" xr:uid="{00000000-0005-0000-0000-00000DD60000}"/>
    <cellStyle name="Punto0 2 2 2 11 2 3" xfId="54783" xr:uid="{00000000-0005-0000-0000-00000ED60000}"/>
    <cellStyle name="Punto0 2 2 2 11 2 4" xfId="54784" xr:uid="{00000000-0005-0000-0000-00000FD60000}"/>
    <cellStyle name="Punto0 2 2 2 11 2 5" xfId="54785" xr:uid="{00000000-0005-0000-0000-000010D60000}"/>
    <cellStyle name="Punto0 2 2 2 11 2 6" xfId="54786" xr:uid="{00000000-0005-0000-0000-000011D60000}"/>
    <cellStyle name="Punto0 2 2 2 11 3" xfId="54787" xr:uid="{00000000-0005-0000-0000-000012D60000}"/>
    <cellStyle name="Punto0 2 2 2 11 3 2" xfId="54788" xr:uid="{00000000-0005-0000-0000-000013D60000}"/>
    <cellStyle name="Punto0 2 2 2 11 4" xfId="54789" xr:uid="{00000000-0005-0000-0000-000014D60000}"/>
    <cellStyle name="Punto0 2 2 2 11 4 2" xfId="54790" xr:uid="{00000000-0005-0000-0000-000015D60000}"/>
    <cellStyle name="Punto0 2 2 2 11 5" xfId="54791" xr:uid="{00000000-0005-0000-0000-000016D60000}"/>
    <cellStyle name="Punto0 2 2 2 12" xfId="54792" xr:uid="{00000000-0005-0000-0000-000017D60000}"/>
    <cellStyle name="Punto0 2 2 2 12 2" xfId="54793" xr:uid="{00000000-0005-0000-0000-000018D60000}"/>
    <cellStyle name="Punto0 2 2 2 12 2 2" xfId="54794" xr:uid="{00000000-0005-0000-0000-000019D60000}"/>
    <cellStyle name="Punto0 2 2 2 12 2 2 2" xfId="54795" xr:uid="{00000000-0005-0000-0000-00001AD60000}"/>
    <cellStyle name="Punto0 2 2 2 12 2 3" xfId="54796" xr:uid="{00000000-0005-0000-0000-00001BD60000}"/>
    <cellStyle name="Punto0 2 2 2 12 2 4" xfId="54797" xr:uid="{00000000-0005-0000-0000-00001CD60000}"/>
    <cellStyle name="Punto0 2 2 2 12 2 5" xfId="54798" xr:uid="{00000000-0005-0000-0000-00001DD60000}"/>
    <cellStyle name="Punto0 2 2 2 12 2 6" xfId="54799" xr:uid="{00000000-0005-0000-0000-00001ED60000}"/>
    <cellStyle name="Punto0 2 2 2 12 3" xfId="54800" xr:uid="{00000000-0005-0000-0000-00001FD60000}"/>
    <cellStyle name="Punto0 2 2 2 12 3 2" xfId="54801" xr:uid="{00000000-0005-0000-0000-000020D60000}"/>
    <cellStyle name="Punto0 2 2 2 12 4" xfId="54802" xr:uid="{00000000-0005-0000-0000-000021D60000}"/>
    <cellStyle name="Punto0 2 2 2 12 4 2" xfId="54803" xr:uid="{00000000-0005-0000-0000-000022D60000}"/>
    <cellStyle name="Punto0 2 2 2 12 5" xfId="54804" xr:uid="{00000000-0005-0000-0000-000023D60000}"/>
    <cellStyle name="Punto0 2 2 2 13" xfId="54805" xr:uid="{00000000-0005-0000-0000-000024D60000}"/>
    <cellStyle name="Punto0 2 2 2 13 2" xfId="54806" xr:uid="{00000000-0005-0000-0000-000025D60000}"/>
    <cellStyle name="Punto0 2 2 2 13 2 2" xfId="54807" xr:uid="{00000000-0005-0000-0000-000026D60000}"/>
    <cellStyle name="Punto0 2 2 2 13 2 2 2" xfId="54808" xr:uid="{00000000-0005-0000-0000-000027D60000}"/>
    <cellStyle name="Punto0 2 2 2 13 2 3" xfId="54809" xr:uid="{00000000-0005-0000-0000-000028D60000}"/>
    <cellStyle name="Punto0 2 2 2 13 2 4" xfId="54810" xr:uid="{00000000-0005-0000-0000-000029D60000}"/>
    <cellStyle name="Punto0 2 2 2 13 2 5" xfId="54811" xr:uid="{00000000-0005-0000-0000-00002AD60000}"/>
    <cellStyle name="Punto0 2 2 2 13 2 6" xfId="54812" xr:uid="{00000000-0005-0000-0000-00002BD60000}"/>
    <cellStyle name="Punto0 2 2 2 13 3" xfId="54813" xr:uid="{00000000-0005-0000-0000-00002CD60000}"/>
    <cellStyle name="Punto0 2 2 2 13 3 2" xfId="54814" xr:uid="{00000000-0005-0000-0000-00002DD60000}"/>
    <cellStyle name="Punto0 2 2 2 13 4" xfId="54815" xr:uid="{00000000-0005-0000-0000-00002ED60000}"/>
    <cellStyle name="Punto0 2 2 2 13 4 2" xfId="54816" xr:uid="{00000000-0005-0000-0000-00002FD60000}"/>
    <cellStyle name="Punto0 2 2 2 13 5" xfId="54817" xr:uid="{00000000-0005-0000-0000-000030D60000}"/>
    <cellStyle name="Punto0 2 2 2 14" xfId="54818" xr:uid="{00000000-0005-0000-0000-000031D60000}"/>
    <cellStyle name="Punto0 2 2 2 14 2" xfId="54819" xr:uid="{00000000-0005-0000-0000-000032D60000}"/>
    <cellStyle name="Punto0 2 2 2 14 2 2" xfId="54820" xr:uid="{00000000-0005-0000-0000-000033D60000}"/>
    <cellStyle name="Punto0 2 2 2 14 2 2 2" xfId="54821" xr:uid="{00000000-0005-0000-0000-000034D60000}"/>
    <cellStyle name="Punto0 2 2 2 14 2 3" xfId="54822" xr:uid="{00000000-0005-0000-0000-000035D60000}"/>
    <cellStyle name="Punto0 2 2 2 14 2 4" xfId="54823" xr:uid="{00000000-0005-0000-0000-000036D60000}"/>
    <cellStyle name="Punto0 2 2 2 14 2 5" xfId="54824" xr:uid="{00000000-0005-0000-0000-000037D60000}"/>
    <cellStyle name="Punto0 2 2 2 14 2 6" xfId="54825" xr:uid="{00000000-0005-0000-0000-000038D60000}"/>
    <cellStyle name="Punto0 2 2 2 14 3" xfId="54826" xr:uid="{00000000-0005-0000-0000-000039D60000}"/>
    <cellStyle name="Punto0 2 2 2 14 3 2" xfId="54827" xr:uid="{00000000-0005-0000-0000-00003AD60000}"/>
    <cellStyle name="Punto0 2 2 2 14 4" xfId="54828" xr:uid="{00000000-0005-0000-0000-00003BD60000}"/>
    <cellStyle name="Punto0 2 2 2 14 4 2" xfId="54829" xr:uid="{00000000-0005-0000-0000-00003CD60000}"/>
    <cellStyle name="Punto0 2 2 2 14 5" xfId="54830" xr:uid="{00000000-0005-0000-0000-00003DD60000}"/>
    <cellStyle name="Punto0 2 2 2 15" xfId="54831" xr:uid="{00000000-0005-0000-0000-00003ED60000}"/>
    <cellStyle name="Punto0 2 2 2 15 2" xfId="54832" xr:uid="{00000000-0005-0000-0000-00003FD60000}"/>
    <cellStyle name="Punto0 2 2 2 15 2 2" xfId="54833" xr:uid="{00000000-0005-0000-0000-000040D60000}"/>
    <cellStyle name="Punto0 2 2 2 15 2 2 2" xfId="54834" xr:uid="{00000000-0005-0000-0000-000041D60000}"/>
    <cellStyle name="Punto0 2 2 2 15 2 3" xfId="54835" xr:uid="{00000000-0005-0000-0000-000042D60000}"/>
    <cellStyle name="Punto0 2 2 2 15 2 4" xfId="54836" xr:uid="{00000000-0005-0000-0000-000043D60000}"/>
    <cellStyle name="Punto0 2 2 2 15 2 5" xfId="54837" xr:uid="{00000000-0005-0000-0000-000044D60000}"/>
    <cellStyle name="Punto0 2 2 2 15 2 6" xfId="54838" xr:uid="{00000000-0005-0000-0000-000045D60000}"/>
    <cellStyle name="Punto0 2 2 2 15 3" xfId="54839" xr:uid="{00000000-0005-0000-0000-000046D60000}"/>
    <cellStyle name="Punto0 2 2 2 15 3 2" xfId="54840" xr:uid="{00000000-0005-0000-0000-000047D60000}"/>
    <cellStyle name="Punto0 2 2 2 15 4" xfId="54841" xr:uid="{00000000-0005-0000-0000-000048D60000}"/>
    <cellStyle name="Punto0 2 2 2 15 4 2" xfId="54842" xr:uid="{00000000-0005-0000-0000-000049D60000}"/>
    <cellStyle name="Punto0 2 2 2 15 5" xfId="54843" xr:uid="{00000000-0005-0000-0000-00004AD60000}"/>
    <cellStyle name="Punto0 2 2 2 16" xfId="54844" xr:uid="{00000000-0005-0000-0000-00004BD60000}"/>
    <cellStyle name="Punto0 2 2 2 16 2" xfId="54845" xr:uid="{00000000-0005-0000-0000-00004CD60000}"/>
    <cellStyle name="Punto0 2 2 2 16 2 2" xfId="54846" xr:uid="{00000000-0005-0000-0000-00004DD60000}"/>
    <cellStyle name="Punto0 2 2 2 16 2 2 2" xfId="54847" xr:uid="{00000000-0005-0000-0000-00004ED60000}"/>
    <cellStyle name="Punto0 2 2 2 16 2 3" xfId="54848" xr:uid="{00000000-0005-0000-0000-00004FD60000}"/>
    <cellStyle name="Punto0 2 2 2 16 2 4" xfId="54849" xr:uid="{00000000-0005-0000-0000-000050D60000}"/>
    <cellStyle name="Punto0 2 2 2 16 2 5" xfId="54850" xr:uid="{00000000-0005-0000-0000-000051D60000}"/>
    <cellStyle name="Punto0 2 2 2 16 2 6" xfId="54851" xr:uid="{00000000-0005-0000-0000-000052D60000}"/>
    <cellStyle name="Punto0 2 2 2 16 3" xfId="54852" xr:uid="{00000000-0005-0000-0000-000053D60000}"/>
    <cellStyle name="Punto0 2 2 2 16 3 2" xfId="54853" xr:uid="{00000000-0005-0000-0000-000054D60000}"/>
    <cellStyle name="Punto0 2 2 2 16 4" xfId="54854" xr:uid="{00000000-0005-0000-0000-000055D60000}"/>
    <cellStyle name="Punto0 2 2 2 16 4 2" xfId="54855" xr:uid="{00000000-0005-0000-0000-000056D60000}"/>
    <cellStyle name="Punto0 2 2 2 16 5" xfId="54856" xr:uid="{00000000-0005-0000-0000-000057D60000}"/>
    <cellStyle name="Punto0 2 2 2 17" xfId="54857" xr:uid="{00000000-0005-0000-0000-000058D60000}"/>
    <cellStyle name="Punto0 2 2 2 17 2" xfId="54858" xr:uid="{00000000-0005-0000-0000-000059D60000}"/>
    <cellStyle name="Punto0 2 2 2 17 2 2" xfId="54859" xr:uid="{00000000-0005-0000-0000-00005AD60000}"/>
    <cellStyle name="Punto0 2 2 2 17 2 2 2" xfId="54860" xr:uid="{00000000-0005-0000-0000-00005BD60000}"/>
    <cellStyle name="Punto0 2 2 2 17 2 3" xfId="54861" xr:uid="{00000000-0005-0000-0000-00005CD60000}"/>
    <cellStyle name="Punto0 2 2 2 17 2 4" xfId="54862" xr:uid="{00000000-0005-0000-0000-00005DD60000}"/>
    <cellStyle name="Punto0 2 2 2 17 2 5" xfId="54863" xr:uid="{00000000-0005-0000-0000-00005ED60000}"/>
    <cellStyle name="Punto0 2 2 2 17 2 6" xfId="54864" xr:uid="{00000000-0005-0000-0000-00005FD60000}"/>
    <cellStyle name="Punto0 2 2 2 17 3" xfId="54865" xr:uid="{00000000-0005-0000-0000-000060D60000}"/>
    <cellStyle name="Punto0 2 2 2 17 3 2" xfId="54866" xr:uid="{00000000-0005-0000-0000-000061D60000}"/>
    <cellStyle name="Punto0 2 2 2 17 4" xfId="54867" xr:uid="{00000000-0005-0000-0000-000062D60000}"/>
    <cellStyle name="Punto0 2 2 2 17 4 2" xfId="54868" xr:uid="{00000000-0005-0000-0000-000063D60000}"/>
    <cellStyle name="Punto0 2 2 2 17 5" xfId="54869" xr:uid="{00000000-0005-0000-0000-000064D60000}"/>
    <cellStyle name="Punto0 2 2 2 18" xfId="54870" xr:uid="{00000000-0005-0000-0000-000065D60000}"/>
    <cellStyle name="Punto0 2 2 2 18 2" xfId="54871" xr:uid="{00000000-0005-0000-0000-000066D60000}"/>
    <cellStyle name="Punto0 2 2 2 18 2 2" xfId="54872" xr:uid="{00000000-0005-0000-0000-000067D60000}"/>
    <cellStyle name="Punto0 2 2 2 18 2 2 2" xfId="54873" xr:uid="{00000000-0005-0000-0000-000068D60000}"/>
    <cellStyle name="Punto0 2 2 2 18 2 3" xfId="54874" xr:uid="{00000000-0005-0000-0000-000069D60000}"/>
    <cellStyle name="Punto0 2 2 2 18 2 4" xfId="54875" xr:uid="{00000000-0005-0000-0000-00006AD60000}"/>
    <cellStyle name="Punto0 2 2 2 18 2 5" xfId="54876" xr:uid="{00000000-0005-0000-0000-00006BD60000}"/>
    <cellStyle name="Punto0 2 2 2 18 2 6" xfId="54877" xr:uid="{00000000-0005-0000-0000-00006CD60000}"/>
    <cellStyle name="Punto0 2 2 2 18 3" xfId="54878" xr:uid="{00000000-0005-0000-0000-00006DD60000}"/>
    <cellStyle name="Punto0 2 2 2 18 3 2" xfId="54879" xr:uid="{00000000-0005-0000-0000-00006ED60000}"/>
    <cellStyle name="Punto0 2 2 2 18 4" xfId="54880" xr:uid="{00000000-0005-0000-0000-00006FD60000}"/>
    <cellStyle name="Punto0 2 2 2 18 4 2" xfId="54881" xr:uid="{00000000-0005-0000-0000-000070D60000}"/>
    <cellStyle name="Punto0 2 2 2 18 5" xfId="54882" xr:uid="{00000000-0005-0000-0000-000071D60000}"/>
    <cellStyle name="Punto0 2 2 2 19" xfId="54883" xr:uid="{00000000-0005-0000-0000-000072D60000}"/>
    <cellStyle name="Punto0 2 2 2 19 2" xfId="54884" xr:uid="{00000000-0005-0000-0000-000073D60000}"/>
    <cellStyle name="Punto0 2 2 2 19 3" xfId="54885" xr:uid="{00000000-0005-0000-0000-000074D60000}"/>
    <cellStyle name="Punto0 2 2 2 2" xfId="54886" xr:uid="{00000000-0005-0000-0000-000075D60000}"/>
    <cellStyle name="Punto0 2 2 2 2 2" xfId="54887" xr:uid="{00000000-0005-0000-0000-000076D60000}"/>
    <cellStyle name="Punto0 2 2 2 2 2 2" xfId="54888" xr:uid="{00000000-0005-0000-0000-000077D60000}"/>
    <cellStyle name="Punto0 2 2 2 2 2 2 2" xfId="54889" xr:uid="{00000000-0005-0000-0000-000078D60000}"/>
    <cellStyle name="Punto0 2 2 2 2 2 3" xfId="54890" xr:uid="{00000000-0005-0000-0000-000079D60000}"/>
    <cellStyle name="Punto0 2 2 2 2 2 4" xfId="54891" xr:uid="{00000000-0005-0000-0000-00007AD60000}"/>
    <cellStyle name="Punto0 2 2 2 2 3" xfId="54892" xr:uid="{00000000-0005-0000-0000-00007BD60000}"/>
    <cellStyle name="Punto0 2 2 2 2 3 2" xfId="54893" xr:uid="{00000000-0005-0000-0000-00007CD60000}"/>
    <cellStyle name="Punto0 2 2 2 2 3 3" xfId="54894" xr:uid="{00000000-0005-0000-0000-00007DD60000}"/>
    <cellStyle name="Punto0 2 2 2 2 4" xfId="54895" xr:uid="{00000000-0005-0000-0000-00007ED60000}"/>
    <cellStyle name="Punto0 2 2 2 20" xfId="54896" xr:uid="{00000000-0005-0000-0000-00007FD60000}"/>
    <cellStyle name="Punto0 2 2 2 21" xfId="54897" xr:uid="{00000000-0005-0000-0000-000080D60000}"/>
    <cellStyle name="Punto0 2 2 2 3" xfId="54898" xr:uid="{00000000-0005-0000-0000-000081D60000}"/>
    <cellStyle name="Punto0 2 2 2 3 2" xfId="54899" xr:uid="{00000000-0005-0000-0000-000082D60000}"/>
    <cellStyle name="Punto0 2 2 2 3 2 2" xfId="54900" xr:uid="{00000000-0005-0000-0000-000083D60000}"/>
    <cellStyle name="Punto0 2 2 2 3 2 2 2" xfId="54901" xr:uid="{00000000-0005-0000-0000-000084D60000}"/>
    <cellStyle name="Punto0 2 2 2 3 2 3" xfId="54902" xr:uid="{00000000-0005-0000-0000-000085D60000}"/>
    <cellStyle name="Punto0 2 2 2 3 2 4" xfId="54903" xr:uid="{00000000-0005-0000-0000-000086D60000}"/>
    <cellStyle name="Punto0 2 2 2 3 2 5" xfId="54904" xr:uid="{00000000-0005-0000-0000-000087D60000}"/>
    <cellStyle name="Punto0 2 2 2 3 2 6" xfId="54905" xr:uid="{00000000-0005-0000-0000-000088D60000}"/>
    <cellStyle name="Punto0 2 2 2 3 3" xfId="54906" xr:uid="{00000000-0005-0000-0000-000089D60000}"/>
    <cellStyle name="Punto0 2 2 2 3 3 2" xfId="54907" xr:uid="{00000000-0005-0000-0000-00008AD60000}"/>
    <cellStyle name="Punto0 2 2 2 3 4" xfId="54908" xr:uid="{00000000-0005-0000-0000-00008BD60000}"/>
    <cellStyle name="Punto0 2 2 2 3 4 2" xfId="54909" xr:uid="{00000000-0005-0000-0000-00008CD60000}"/>
    <cellStyle name="Punto0 2 2 2 3 5" xfId="54910" xr:uid="{00000000-0005-0000-0000-00008DD60000}"/>
    <cellStyle name="Punto0 2 2 2 3 6" xfId="54911" xr:uid="{00000000-0005-0000-0000-00008ED60000}"/>
    <cellStyle name="Punto0 2 2 2 4" xfId="54912" xr:uid="{00000000-0005-0000-0000-00008FD60000}"/>
    <cellStyle name="Punto0 2 2 2 4 2" xfId="54913" xr:uid="{00000000-0005-0000-0000-000090D60000}"/>
    <cellStyle name="Punto0 2 2 2 4 2 2" xfId="54914" xr:uid="{00000000-0005-0000-0000-000091D60000}"/>
    <cellStyle name="Punto0 2 2 2 4 2 2 2" xfId="54915" xr:uid="{00000000-0005-0000-0000-000092D60000}"/>
    <cellStyle name="Punto0 2 2 2 4 2 3" xfId="54916" xr:uid="{00000000-0005-0000-0000-000093D60000}"/>
    <cellStyle name="Punto0 2 2 2 4 2 4" xfId="54917" xr:uid="{00000000-0005-0000-0000-000094D60000}"/>
    <cellStyle name="Punto0 2 2 2 4 2 5" xfId="54918" xr:uid="{00000000-0005-0000-0000-000095D60000}"/>
    <cellStyle name="Punto0 2 2 2 4 2 6" xfId="54919" xr:uid="{00000000-0005-0000-0000-000096D60000}"/>
    <cellStyle name="Punto0 2 2 2 4 3" xfId="54920" xr:uid="{00000000-0005-0000-0000-000097D60000}"/>
    <cellStyle name="Punto0 2 2 2 4 3 2" xfId="54921" xr:uid="{00000000-0005-0000-0000-000098D60000}"/>
    <cellStyle name="Punto0 2 2 2 4 4" xfId="54922" xr:uid="{00000000-0005-0000-0000-000099D60000}"/>
    <cellStyle name="Punto0 2 2 2 4 4 2" xfId="54923" xr:uid="{00000000-0005-0000-0000-00009AD60000}"/>
    <cellStyle name="Punto0 2 2 2 4 5" xfId="54924" xr:uid="{00000000-0005-0000-0000-00009BD60000}"/>
    <cellStyle name="Punto0 2 2 2 4 6" xfId="54925" xr:uid="{00000000-0005-0000-0000-00009CD60000}"/>
    <cellStyle name="Punto0 2 2 2 5" xfId="54926" xr:uid="{00000000-0005-0000-0000-00009DD60000}"/>
    <cellStyle name="Punto0 2 2 2 5 2" xfId="54927" xr:uid="{00000000-0005-0000-0000-00009ED60000}"/>
    <cellStyle name="Punto0 2 2 2 5 2 2" xfId="54928" xr:uid="{00000000-0005-0000-0000-00009FD60000}"/>
    <cellStyle name="Punto0 2 2 2 5 2 2 2" xfId="54929" xr:uid="{00000000-0005-0000-0000-0000A0D60000}"/>
    <cellStyle name="Punto0 2 2 2 5 2 3" xfId="54930" xr:uid="{00000000-0005-0000-0000-0000A1D60000}"/>
    <cellStyle name="Punto0 2 2 2 5 2 4" xfId="54931" xr:uid="{00000000-0005-0000-0000-0000A2D60000}"/>
    <cellStyle name="Punto0 2 2 2 5 2 5" xfId="54932" xr:uid="{00000000-0005-0000-0000-0000A3D60000}"/>
    <cellStyle name="Punto0 2 2 2 5 2 6" xfId="54933" xr:uid="{00000000-0005-0000-0000-0000A4D60000}"/>
    <cellStyle name="Punto0 2 2 2 5 3" xfId="54934" xr:uid="{00000000-0005-0000-0000-0000A5D60000}"/>
    <cellStyle name="Punto0 2 2 2 5 3 2" xfId="54935" xr:uid="{00000000-0005-0000-0000-0000A6D60000}"/>
    <cellStyle name="Punto0 2 2 2 5 4" xfId="54936" xr:uid="{00000000-0005-0000-0000-0000A7D60000}"/>
    <cellStyle name="Punto0 2 2 2 5 4 2" xfId="54937" xr:uid="{00000000-0005-0000-0000-0000A8D60000}"/>
    <cellStyle name="Punto0 2 2 2 5 5" xfId="54938" xr:uid="{00000000-0005-0000-0000-0000A9D60000}"/>
    <cellStyle name="Punto0 2 2 2 6" xfId="54939" xr:uid="{00000000-0005-0000-0000-0000AAD60000}"/>
    <cellStyle name="Punto0 2 2 2 6 2" xfId="54940" xr:uid="{00000000-0005-0000-0000-0000ABD60000}"/>
    <cellStyle name="Punto0 2 2 2 6 2 2" xfId="54941" xr:uid="{00000000-0005-0000-0000-0000ACD60000}"/>
    <cellStyle name="Punto0 2 2 2 6 2 2 2" xfId="54942" xr:uid="{00000000-0005-0000-0000-0000ADD60000}"/>
    <cellStyle name="Punto0 2 2 2 6 2 3" xfId="54943" xr:uid="{00000000-0005-0000-0000-0000AED60000}"/>
    <cellStyle name="Punto0 2 2 2 6 2 4" xfId="54944" xr:uid="{00000000-0005-0000-0000-0000AFD60000}"/>
    <cellStyle name="Punto0 2 2 2 6 2 5" xfId="54945" xr:uid="{00000000-0005-0000-0000-0000B0D60000}"/>
    <cellStyle name="Punto0 2 2 2 6 2 6" xfId="54946" xr:uid="{00000000-0005-0000-0000-0000B1D60000}"/>
    <cellStyle name="Punto0 2 2 2 6 3" xfId="54947" xr:uid="{00000000-0005-0000-0000-0000B2D60000}"/>
    <cellStyle name="Punto0 2 2 2 6 3 2" xfId="54948" xr:uid="{00000000-0005-0000-0000-0000B3D60000}"/>
    <cellStyle name="Punto0 2 2 2 6 4" xfId="54949" xr:uid="{00000000-0005-0000-0000-0000B4D60000}"/>
    <cellStyle name="Punto0 2 2 2 6 4 2" xfId="54950" xr:uid="{00000000-0005-0000-0000-0000B5D60000}"/>
    <cellStyle name="Punto0 2 2 2 6 5" xfId="54951" xr:uid="{00000000-0005-0000-0000-0000B6D60000}"/>
    <cellStyle name="Punto0 2 2 2 7" xfId="54952" xr:uid="{00000000-0005-0000-0000-0000B7D60000}"/>
    <cellStyle name="Punto0 2 2 2 7 2" xfId="54953" xr:uid="{00000000-0005-0000-0000-0000B8D60000}"/>
    <cellStyle name="Punto0 2 2 2 7 2 2" xfId="54954" xr:uid="{00000000-0005-0000-0000-0000B9D60000}"/>
    <cellStyle name="Punto0 2 2 2 7 2 2 2" xfId="54955" xr:uid="{00000000-0005-0000-0000-0000BAD60000}"/>
    <cellStyle name="Punto0 2 2 2 7 2 3" xfId="54956" xr:uid="{00000000-0005-0000-0000-0000BBD60000}"/>
    <cellStyle name="Punto0 2 2 2 7 2 4" xfId="54957" xr:uid="{00000000-0005-0000-0000-0000BCD60000}"/>
    <cellStyle name="Punto0 2 2 2 7 2 5" xfId="54958" xr:uid="{00000000-0005-0000-0000-0000BDD60000}"/>
    <cellStyle name="Punto0 2 2 2 7 2 6" xfId="54959" xr:uid="{00000000-0005-0000-0000-0000BED60000}"/>
    <cellStyle name="Punto0 2 2 2 7 3" xfId="54960" xr:uid="{00000000-0005-0000-0000-0000BFD60000}"/>
    <cellStyle name="Punto0 2 2 2 7 3 2" xfId="54961" xr:uid="{00000000-0005-0000-0000-0000C0D60000}"/>
    <cellStyle name="Punto0 2 2 2 7 4" xfId="54962" xr:uid="{00000000-0005-0000-0000-0000C1D60000}"/>
    <cellStyle name="Punto0 2 2 2 7 4 2" xfId="54963" xr:uid="{00000000-0005-0000-0000-0000C2D60000}"/>
    <cellStyle name="Punto0 2 2 2 7 5" xfId="54964" xr:uid="{00000000-0005-0000-0000-0000C3D60000}"/>
    <cellStyle name="Punto0 2 2 2 8" xfId="54965" xr:uid="{00000000-0005-0000-0000-0000C4D60000}"/>
    <cellStyle name="Punto0 2 2 2 8 2" xfId="54966" xr:uid="{00000000-0005-0000-0000-0000C5D60000}"/>
    <cellStyle name="Punto0 2 2 2 8 2 2" xfId="54967" xr:uid="{00000000-0005-0000-0000-0000C6D60000}"/>
    <cellStyle name="Punto0 2 2 2 8 2 2 2" xfId="54968" xr:uid="{00000000-0005-0000-0000-0000C7D60000}"/>
    <cellStyle name="Punto0 2 2 2 8 2 3" xfId="54969" xr:uid="{00000000-0005-0000-0000-0000C8D60000}"/>
    <cellStyle name="Punto0 2 2 2 8 2 4" xfId="54970" xr:uid="{00000000-0005-0000-0000-0000C9D60000}"/>
    <cellStyle name="Punto0 2 2 2 8 2 5" xfId="54971" xr:uid="{00000000-0005-0000-0000-0000CAD60000}"/>
    <cellStyle name="Punto0 2 2 2 8 2 6" xfId="54972" xr:uid="{00000000-0005-0000-0000-0000CBD60000}"/>
    <cellStyle name="Punto0 2 2 2 8 3" xfId="54973" xr:uid="{00000000-0005-0000-0000-0000CCD60000}"/>
    <cellStyle name="Punto0 2 2 2 8 3 2" xfId="54974" xr:uid="{00000000-0005-0000-0000-0000CDD60000}"/>
    <cellStyle name="Punto0 2 2 2 8 4" xfId="54975" xr:uid="{00000000-0005-0000-0000-0000CED60000}"/>
    <cellStyle name="Punto0 2 2 2 8 4 2" xfId="54976" xr:uid="{00000000-0005-0000-0000-0000CFD60000}"/>
    <cellStyle name="Punto0 2 2 2 8 5" xfId="54977" xr:uid="{00000000-0005-0000-0000-0000D0D60000}"/>
    <cellStyle name="Punto0 2 2 2 9" xfId="54978" xr:uid="{00000000-0005-0000-0000-0000D1D60000}"/>
    <cellStyle name="Punto0 2 2 2 9 2" xfId="54979" xr:uid="{00000000-0005-0000-0000-0000D2D60000}"/>
    <cellStyle name="Punto0 2 2 2 9 2 2" xfId="54980" xr:uid="{00000000-0005-0000-0000-0000D3D60000}"/>
    <cellStyle name="Punto0 2 2 2 9 2 2 2" xfId="54981" xr:uid="{00000000-0005-0000-0000-0000D4D60000}"/>
    <cellStyle name="Punto0 2 2 2 9 2 3" xfId="54982" xr:uid="{00000000-0005-0000-0000-0000D5D60000}"/>
    <cellStyle name="Punto0 2 2 2 9 2 4" xfId="54983" xr:uid="{00000000-0005-0000-0000-0000D6D60000}"/>
    <cellStyle name="Punto0 2 2 2 9 2 5" xfId="54984" xr:uid="{00000000-0005-0000-0000-0000D7D60000}"/>
    <cellStyle name="Punto0 2 2 2 9 2 6" xfId="54985" xr:uid="{00000000-0005-0000-0000-0000D8D60000}"/>
    <cellStyle name="Punto0 2 2 2 9 3" xfId="54986" xr:uid="{00000000-0005-0000-0000-0000D9D60000}"/>
    <cellStyle name="Punto0 2 2 2 9 3 2" xfId="54987" xr:uid="{00000000-0005-0000-0000-0000DAD60000}"/>
    <cellStyle name="Punto0 2 2 2 9 4" xfId="54988" xr:uid="{00000000-0005-0000-0000-0000DBD60000}"/>
    <cellStyle name="Punto0 2 2 2 9 4 2" xfId="54989" xr:uid="{00000000-0005-0000-0000-0000DCD60000}"/>
    <cellStyle name="Punto0 2 2 2 9 5" xfId="54990" xr:uid="{00000000-0005-0000-0000-0000DDD60000}"/>
    <cellStyle name="Punto0 2 2 2_MARZO GENERAL BECAS 2009 TRANSF 20 03 09 DAF V2" xfId="54991" xr:uid="{00000000-0005-0000-0000-0000DED60000}"/>
    <cellStyle name="Punto0 2 2 20" xfId="54992" xr:uid="{00000000-0005-0000-0000-0000DFD60000}"/>
    <cellStyle name="Punto0 2 2 20 2" xfId="54993" xr:uid="{00000000-0005-0000-0000-0000E0D60000}"/>
    <cellStyle name="Punto0 2 2 20 2 2" xfId="54994" xr:uid="{00000000-0005-0000-0000-0000E1D60000}"/>
    <cellStyle name="Punto0 2 2 20 2 2 2" xfId="54995" xr:uid="{00000000-0005-0000-0000-0000E2D60000}"/>
    <cellStyle name="Punto0 2 2 20 2 3" xfId="54996" xr:uid="{00000000-0005-0000-0000-0000E3D60000}"/>
    <cellStyle name="Punto0 2 2 20 2 4" xfId="54997" xr:uid="{00000000-0005-0000-0000-0000E4D60000}"/>
    <cellStyle name="Punto0 2 2 20 2 5" xfId="54998" xr:uid="{00000000-0005-0000-0000-0000E5D60000}"/>
    <cellStyle name="Punto0 2 2 20 2 6" xfId="54999" xr:uid="{00000000-0005-0000-0000-0000E6D60000}"/>
    <cellStyle name="Punto0 2 2 20 3" xfId="55000" xr:uid="{00000000-0005-0000-0000-0000E7D60000}"/>
    <cellStyle name="Punto0 2 2 20 3 2" xfId="55001" xr:uid="{00000000-0005-0000-0000-0000E8D60000}"/>
    <cellStyle name="Punto0 2 2 20 4" xfId="55002" xr:uid="{00000000-0005-0000-0000-0000E9D60000}"/>
    <cellStyle name="Punto0 2 2 20 4 2" xfId="55003" xr:uid="{00000000-0005-0000-0000-0000EAD60000}"/>
    <cellStyle name="Punto0 2 2 20 5" xfId="55004" xr:uid="{00000000-0005-0000-0000-0000EBD60000}"/>
    <cellStyle name="Punto0 2 2 21" xfId="55005" xr:uid="{00000000-0005-0000-0000-0000ECD60000}"/>
    <cellStyle name="Punto0 2 2 21 2" xfId="55006" xr:uid="{00000000-0005-0000-0000-0000EDD60000}"/>
    <cellStyle name="Punto0 2 2 21 2 2" xfId="55007" xr:uid="{00000000-0005-0000-0000-0000EED60000}"/>
    <cellStyle name="Punto0 2 2 21 2 2 2" xfId="55008" xr:uid="{00000000-0005-0000-0000-0000EFD60000}"/>
    <cellStyle name="Punto0 2 2 21 2 3" xfId="55009" xr:uid="{00000000-0005-0000-0000-0000F0D60000}"/>
    <cellStyle name="Punto0 2 2 21 2 4" xfId="55010" xr:uid="{00000000-0005-0000-0000-0000F1D60000}"/>
    <cellStyle name="Punto0 2 2 21 2 5" xfId="55011" xr:uid="{00000000-0005-0000-0000-0000F2D60000}"/>
    <cellStyle name="Punto0 2 2 21 2 6" xfId="55012" xr:uid="{00000000-0005-0000-0000-0000F3D60000}"/>
    <cellStyle name="Punto0 2 2 21 3" xfId="55013" xr:uid="{00000000-0005-0000-0000-0000F4D60000}"/>
    <cellStyle name="Punto0 2 2 21 3 2" xfId="55014" xr:uid="{00000000-0005-0000-0000-0000F5D60000}"/>
    <cellStyle name="Punto0 2 2 21 4" xfId="55015" xr:uid="{00000000-0005-0000-0000-0000F6D60000}"/>
    <cellStyle name="Punto0 2 2 21 4 2" xfId="55016" xr:uid="{00000000-0005-0000-0000-0000F7D60000}"/>
    <cellStyle name="Punto0 2 2 21 5" xfId="55017" xr:uid="{00000000-0005-0000-0000-0000F8D60000}"/>
    <cellStyle name="Punto0 2 2 22" xfId="55018" xr:uid="{00000000-0005-0000-0000-0000F9D60000}"/>
    <cellStyle name="Punto0 2 2 22 2" xfId="55019" xr:uid="{00000000-0005-0000-0000-0000FAD60000}"/>
    <cellStyle name="Punto0 2 2 22 2 2" xfId="55020" xr:uid="{00000000-0005-0000-0000-0000FBD60000}"/>
    <cellStyle name="Punto0 2 2 22 2 2 2" xfId="55021" xr:uid="{00000000-0005-0000-0000-0000FCD60000}"/>
    <cellStyle name="Punto0 2 2 22 2 3" xfId="55022" xr:uid="{00000000-0005-0000-0000-0000FDD60000}"/>
    <cellStyle name="Punto0 2 2 22 2 4" xfId="55023" xr:uid="{00000000-0005-0000-0000-0000FED60000}"/>
    <cellStyle name="Punto0 2 2 22 2 5" xfId="55024" xr:uid="{00000000-0005-0000-0000-0000FFD60000}"/>
    <cellStyle name="Punto0 2 2 22 2 6" xfId="55025" xr:uid="{00000000-0005-0000-0000-000000D70000}"/>
    <cellStyle name="Punto0 2 2 22 3" xfId="55026" xr:uid="{00000000-0005-0000-0000-000001D70000}"/>
    <cellStyle name="Punto0 2 2 22 3 2" xfId="55027" xr:uid="{00000000-0005-0000-0000-000002D70000}"/>
    <cellStyle name="Punto0 2 2 22 4" xfId="55028" xr:uid="{00000000-0005-0000-0000-000003D70000}"/>
    <cellStyle name="Punto0 2 2 22 4 2" xfId="55029" xr:uid="{00000000-0005-0000-0000-000004D70000}"/>
    <cellStyle name="Punto0 2 2 22 5" xfId="55030" xr:uid="{00000000-0005-0000-0000-000005D70000}"/>
    <cellStyle name="Punto0 2 2 23" xfId="55031" xr:uid="{00000000-0005-0000-0000-000006D70000}"/>
    <cellStyle name="Punto0 2 2 23 2" xfId="55032" xr:uid="{00000000-0005-0000-0000-000007D70000}"/>
    <cellStyle name="Punto0 2 2 23 2 2" xfId="55033" xr:uid="{00000000-0005-0000-0000-000008D70000}"/>
    <cellStyle name="Punto0 2 2 23 2 2 2" xfId="55034" xr:uid="{00000000-0005-0000-0000-000009D70000}"/>
    <cellStyle name="Punto0 2 2 23 2 3" xfId="55035" xr:uid="{00000000-0005-0000-0000-00000AD70000}"/>
    <cellStyle name="Punto0 2 2 23 2 4" xfId="55036" xr:uid="{00000000-0005-0000-0000-00000BD70000}"/>
    <cellStyle name="Punto0 2 2 23 2 5" xfId="55037" xr:uid="{00000000-0005-0000-0000-00000CD70000}"/>
    <cellStyle name="Punto0 2 2 23 2 6" xfId="55038" xr:uid="{00000000-0005-0000-0000-00000DD70000}"/>
    <cellStyle name="Punto0 2 2 23 3" xfId="55039" xr:uid="{00000000-0005-0000-0000-00000ED70000}"/>
    <cellStyle name="Punto0 2 2 23 3 2" xfId="55040" xr:uid="{00000000-0005-0000-0000-00000FD70000}"/>
    <cellStyle name="Punto0 2 2 23 4" xfId="55041" xr:uid="{00000000-0005-0000-0000-000010D70000}"/>
    <cellStyle name="Punto0 2 2 23 4 2" xfId="55042" xr:uid="{00000000-0005-0000-0000-000011D70000}"/>
    <cellStyle name="Punto0 2 2 23 5" xfId="55043" xr:uid="{00000000-0005-0000-0000-000012D70000}"/>
    <cellStyle name="Punto0 2 2 24" xfId="55044" xr:uid="{00000000-0005-0000-0000-000013D70000}"/>
    <cellStyle name="Punto0 2 2 24 2" xfId="55045" xr:uid="{00000000-0005-0000-0000-000014D70000}"/>
    <cellStyle name="Punto0 2 2 24 2 2" xfId="55046" xr:uid="{00000000-0005-0000-0000-000015D70000}"/>
    <cellStyle name="Punto0 2 2 24 2 2 2" xfId="55047" xr:uid="{00000000-0005-0000-0000-000016D70000}"/>
    <cellStyle name="Punto0 2 2 24 2 3" xfId="55048" xr:uid="{00000000-0005-0000-0000-000017D70000}"/>
    <cellStyle name="Punto0 2 2 24 2 4" xfId="55049" xr:uid="{00000000-0005-0000-0000-000018D70000}"/>
    <cellStyle name="Punto0 2 2 24 2 5" xfId="55050" xr:uid="{00000000-0005-0000-0000-000019D70000}"/>
    <cellStyle name="Punto0 2 2 24 2 6" xfId="55051" xr:uid="{00000000-0005-0000-0000-00001AD70000}"/>
    <cellStyle name="Punto0 2 2 24 3" xfId="55052" xr:uid="{00000000-0005-0000-0000-00001BD70000}"/>
    <cellStyle name="Punto0 2 2 24 3 2" xfId="55053" xr:uid="{00000000-0005-0000-0000-00001CD70000}"/>
    <cellStyle name="Punto0 2 2 24 4" xfId="55054" xr:uid="{00000000-0005-0000-0000-00001DD70000}"/>
    <cellStyle name="Punto0 2 2 24 4 2" xfId="55055" xr:uid="{00000000-0005-0000-0000-00001ED70000}"/>
    <cellStyle name="Punto0 2 2 24 5" xfId="55056" xr:uid="{00000000-0005-0000-0000-00001FD70000}"/>
    <cellStyle name="Punto0 2 2 25" xfId="55057" xr:uid="{00000000-0005-0000-0000-000020D70000}"/>
    <cellStyle name="Punto0 2 2 25 2" xfId="55058" xr:uid="{00000000-0005-0000-0000-000021D70000}"/>
    <cellStyle name="Punto0 2 2 25 2 2" xfId="55059" xr:uid="{00000000-0005-0000-0000-000022D70000}"/>
    <cellStyle name="Punto0 2 2 25 2 2 2" xfId="55060" xr:uid="{00000000-0005-0000-0000-000023D70000}"/>
    <cellStyle name="Punto0 2 2 25 2 3" xfId="55061" xr:uid="{00000000-0005-0000-0000-000024D70000}"/>
    <cellStyle name="Punto0 2 2 25 2 4" xfId="55062" xr:uid="{00000000-0005-0000-0000-000025D70000}"/>
    <cellStyle name="Punto0 2 2 25 2 5" xfId="55063" xr:uid="{00000000-0005-0000-0000-000026D70000}"/>
    <cellStyle name="Punto0 2 2 25 2 6" xfId="55064" xr:uid="{00000000-0005-0000-0000-000027D70000}"/>
    <cellStyle name="Punto0 2 2 25 3" xfId="55065" xr:uid="{00000000-0005-0000-0000-000028D70000}"/>
    <cellStyle name="Punto0 2 2 25 3 2" xfId="55066" xr:uid="{00000000-0005-0000-0000-000029D70000}"/>
    <cellStyle name="Punto0 2 2 25 4" xfId="55067" xr:uid="{00000000-0005-0000-0000-00002AD70000}"/>
    <cellStyle name="Punto0 2 2 25 4 2" xfId="55068" xr:uid="{00000000-0005-0000-0000-00002BD70000}"/>
    <cellStyle name="Punto0 2 2 25 5" xfId="55069" xr:uid="{00000000-0005-0000-0000-00002CD70000}"/>
    <cellStyle name="Punto0 2 2 26" xfId="55070" xr:uid="{00000000-0005-0000-0000-00002DD70000}"/>
    <cellStyle name="Punto0 2 2 26 2" xfId="55071" xr:uid="{00000000-0005-0000-0000-00002ED70000}"/>
    <cellStyle name="Punto0 2 2 26 2 2" xfId="55072" xr:uid="{00000000-0005-0000-0000-00002FD70000}"/>
    <cellStyle name="Punto0 2 2 26 2 2 2" xfId="55073" xr:uid="{00000000-0005-0000-0000-000030D70000}"/>
    <cellStyle name="Punto0 2 2 26 2 3" xfId="55074" xr:uid="{00000000-0005-0000-0000-000031D70000}"/>
    <cellStyle name="Punto0 2 2 26 2 4" xfId="55075" xr:uid="{00000000-0005-0000-0000-000032D70000}"/>
    <cellStyle name="Punto0 2 2 26 2 5" xfId="55076" xr:uid="{00000000-0005-0000-0000-000033D70000}"/>
    <cellStyle name="Punto0 2 2 26 2 6" xfId="55077" xr:uid="{00000000-0005-0000-0000-000034D70000}"/>
    <cellStyle name="Punto0 2 2 26 3" xfId="55078" xr:uid="{00000000-0005-0000-0000-000035D70000}"/>
    <cellStyle name="Punto0 2 2 26 3 2" xfId="55079" xr:uid="{00000000-0005-0000-0000-000036D70000}"/>
    <cellStyle name="Punto0 2 2 26 4" xfId="55080" xr:uid="{00000000-0005-0000-0000-000037D70000}"/>
    <cellStyle name="Punto0 2 2 26 4 2" xfId="55081" xr:uid="{00000000-0005-0000-0000-000038D70000}"/>
    <cellStyle name="Punto0 2 2 26 5" xfId="55082" xr:uid="{00000000-0005-0000-0000-000039D70000}"/>
    <cellStyle name="Punto0 2 2 27" xfId="55083" xr:uid="{00000000-0005-0000-0000-00003AD70000}"/>
    <cellStyle name="Punto0 2 2 27 2" xfId="55084" xr:uid="{00000000-0005-0000-0000-00003BD70000}"/>
    <cellStyle name="Punto0 2 2 27 2 2" xfId="55085" xr:uid="{00000000-0005-0000-0000-00003CD70000}"/>
    <cellStyle name="Punto0 2 2 27 2 2 2" xfId="55086" xr:uid="{00000000-0005-0000-0000-00003DD70000}"/>
    <cellStyle name="Punto0 2 2 27 2 3" xfId="55087" xr:uid="{00000000-0005-0000-0000-00003ED70000}"/>
    <cellStyle name="Punto0 2 2 27 2 4" xfId="55088" xr:uid="{00000000-0005-0000-0000-00003FD70000}"/>
    <cellStyle name="Punto0 2 2 27 2 5" xfId="55089" xr:uid="{00000000-0005-0000-0000-000040D70000}"/>
    <cellStyle name="Punto0 2 2 27 2 6" xfId="55090" xr:uid="{00000000-0005-0000-0000-000041D70000}"/>
    <cellStyle name="Punto0 2 2 27 3" xfId="55091" xr:uid="{00000000-0005-0000-0000-000042D70000}"/>
    <cellStyle name="Punto0 2 2 27 3 2" xfId="55092" xr:uid="{00000000-0005-0000-0000-000043D70000}"/>
    <cellStyle name="Punto0 2 2 27 4" xfId="55093" xr:uid="{00000000-0005-0000-0000-000044D70000}"/>
    <cellStyle name="Punto0 2 2 27 4 2" xfId="55094" xr:uid="{00000000-0005-0000-0000-000045D70000}"/>
    <cellStyle name="Punto0 2 2 27 5" xfId="55095" xr:uid="{00000000-0005-0000-0000-000046D70000}"/>
    <cellStyle name="Punto0 2 2 28" xfId="55096" xr:uid="{00000000-0005-0000-0000-000047D70000}"/>
    <cellStyle name="Punto0 2 2 28 2" xfId="55097" xr:uid="{00000000-0005-0000-0000-000048D70000}"/>
    <cellStyle name="Punto0 2 2 28 2 2" xfId="55098" xr:uid="{00000000-0005-0000-0000-000049D70000}"/>
    <cellStyle name="Punto0 2 2 28 2 2 2" xfId="55099" xr:uid="{00000000-0005-0000-0000-00004AD70000}"/>
    <cellStyle name="Punto0 2 2 28 2 3" xfId="55100" xr:uid="{00000000-0005-0000-0000-00004BD70000}"/>
    <cellStyle name="Punto0 2 2 28 2 4" xfId="55101" xr:uid="{00000000-0005-0000-0000-00004CD70000}"/>
    <cellStyle name="Punto0 2 2 28 2 5" xfId="55102" xr:uid="{00000000-0005-0000-0000-00004DD70000}"/>
    <cellStyle name="Punto0 2 2 28 2 6" xfId="55103" xr:uid="{00000000-0005-0000-0000-00004ED70000}"/>
    <cellStyle name="Punto0 2 2 28 3" xfId="55104" xr:uid="{00000000-0005-0000-0000-00004FD70000}"/>
    <cellStyle name="Punto0 2 2 28 3 2" xfId="55105" xr:uid="{00000000-0005-0000-0000-000050D70000}"/>
    <cellStyle name="Punto0 2 2 28 4" xfId="55106" xr:uid="{00000000-0005-0000-0000-000051D70000}"/>
    <cellStyle name="Punto0 2 2 28 4 2" xfId="55107" xr:uid="{00000000-0005-0000-0000-000052D70000}"/>
    <cellStyle name="Punto0 2 2 28 5" xfId="55108" xr:uid="{00000000-0005-0000-0000-000053D70000}"/>
    <cellStyle name="Punto0 2 2 29" xfId="55109" xr:uid="{00000000-0005-0000-0000-000054D70000}"/>
    <cellStyle name="Punto0 2 2 29 2" xfId="55110" xr:uid="{00000000-0005-0000-0000-000055D70000}"/>
    <cellStyle name="Punto0 2 2 29 2 2" xfId="55111" xr:uid="{00000000-0005-0000-0000-000056D70000}"/>
    <cellStyle name="Punto0 2 2 29 2 2 2" xfId="55112" xr:uid="{00000000-0005-0000-0000-000057D70000}"/>
    <cellStyle name="Punto0 2 2 29 2 3" xfId="55113" xr:uid="{00000000-0005-0000-0000-000058D70000}"/>
    <cellStyle name="Punto0 2 2 29 2 4" xfId="55114" xr:uid="{00000000-0005-0000-0000-000059D70000}"/>
    <cellStyle name="Punto0 2 2 29 2 5" xfId="55115" xr:uid="{00000000-0005-0000-0000-00005AD70000}"/>
    <cellStyle name="Punto0 2 2 29 2 6" xfId="55116" xr:uid="{00000000-0005-0000-0000-00005BD70000}"/>
    <cellStyle name="Punto0 2 2 29 3" xfId="55117" xr:uid="{00000000-0005-0000-0000-00005CD70000}"/>
    <cellStyle name="Punto0 2 2 29 3 2" xfId="55118" xr:uid="{00000000-0005-0000-0000-00005DD70000}"/>
    <cellStyle name="Punto0 2 2 29 4" xfId="55119" xr:uid="{00000000-0005-0000-0000-00005ED70000}"/>
    <cellStyle name="Punto0 2 2 29 4 2" xfId="55120" xr:uid="{00000000-0005-0000-0000-00005FD70000}"/>
    <cellStyle name="Punto0 2 2 29 5" xfId="55121" xr:uid="{00000000-0005-0000-0000-000060D70000}"/>
    <cellStyle name="Punto0 2 2 3" xfId="55122" xr:uid="{00000000-0005-0000-0000-000061D70000}"/>
    <cellStyle name="Punto0 2 2 3 2" xfId="55123" xr:uid="{00000000-0005-0000-0000-000062D70000}"/>
    <cellStyle name="Punto0 2 2 3 2 2" xfId="55124" xr:uid="{00000000-0005-0000-0000-000063D70000}"/>
    <cellStyle name="Punto0 2 2 3 2 2 2" xfId="55125" xr:uid="{00000000-0005-0000-0000-000064D70000}"/>
    <cellStyle name="Punto0 2 2 3 2 2 3" xfId="55126" xr:uid="{00000000-0005-0000-0000-000065D70000}"/>
    <cellStyle name="Punto0 2 2 3 2 2 4" xfId="55127" xr:uid="{00000000-0005-0000-0000-000066D70000}"/>
    <cellStyle name="Punto0 2 2 3 2 3" xfId="55128" xr:uid="{00000000-0005-0000-0000-000067D70000}"/>
    <cellStyle name="Punto0 2 2 3 3" xfId="55129" xr:uid="{00000000-0005-0000-0000-000068D70000}"/>
    <cellStyle name="Punto0 2 2 3 3 2" xfId="55130" xr:uid="{00000000-0005-0000-0000-000069D70000}"/>
    <cellStyle name="Punto0 2 2 3 3 2 2" xfId="55131" xr:uid="{00000000-0005-0000-0000-00006AD70000}"/>
    <cellStyle name="Punto0 2 2 3 3 3" xfId="55132" xr:uid="{00000000-0005-0000-0000-00006BD70000}"/>
    <cellStyle name="Punto0 2 2 3 3 4" xfId="55133" xr:uid="{00000000-0005-0000-0000-00006CD70000}"/>
    <cellStyle name="Punto0 2 2 3 4" xfId="55134" xr:uid="{00000000-0005-0000-0000-00006DD70000}"/>
    <cellStyle name="Punto0 2 2 3 4 2" xfId="55135" xr:uid="{00000000-0005-0000-0000-00006ED70000}"/>
    <cellStyle name="Punto0 2 2 3 4 3" xfId="55136" xr:uid="{00000000-0005-0000-0000-00006FD70000}"/>
    <cellStyle name="Punto0 2 2 3 5" xfId="55137" xr:uid="{00000000-0005-0000-0000-000070D70000}"/>
    <cellStyle name="Punto0 2 2 30" xfId="55138" xr:uid="{00000000-0005-0000-0000-000071D70000}"/>
    <cellStyle name="Punto0 2 2 30 2" xfId="55139" xr:uid="{00000000-0005-0000-0000-000072D70000}"/>
    <cellStyle name="Punto0 2 2 30 2 2" xfId="55140" xr:uid="{00000000-0005-0000-0000-000073D70000}"/>
    <cellStyle name="Punto0 2 2 30 2 2 2" xfId="55141" xr:uid="{00000000-0005-0000-0000-000074D70000}"/>
    <cellStyle name="Punto0 2 2 30 2 3" xfId="55142" xr:uid="{00000000-0005-0000-0000-000075D70000}"/>
    <cellStyle name="Punto0 2 2 30 2 4" xfId="55143" xr:uid="{00000000-0005-0000-0000-000076D70000}"/>
    <cellStyle name="Punto0 2 2 30 2 5" xfId="55144" xr:uid="{00000000-0005-0000-0000-000077D70000}"/>
    <cellStyle name="Punto0 2 2 30 2 6" xfId="55145" xr:uid="{00000000-0005-0000-0000-000078D70000}"/>
    <cellStyle name="Punto0 2 2 30 3" xfId="55146" xr:uid="{00000000-0005-0000-0000-000079D70000}"/>
    <cellStyle name="Punto0 2 2 30 3 2" xfId="55147" xr:uid="{00000000-0005-0000-0000-00007AD70000}"/>
    <cellStyle name="Punto0 2 2 30 4" xfId="55148" xr:uid="{00000000-0005-0000-0000-00007BD70000}"/>
    <cellStyle name="Punto0 2 2 30 4 2" xfId="55149" xr:uid="{00000000-0005-0000-0000-00007CD70000}"/>
    <cellStyle name="Punto0 2 2 30 5" xfId="55150" xr:uid="{00000000-0005-0000-0000-00007DD70000}"/>
    <cellStyle name="Punto0 2 2 31" xfId="55151" xr:uid="{00000000-0005-0000-0000-00007ED70000}"/>
    <cellStyle name="Punto0 2 2 31 2" xfId="55152" xr:uid="{00000000-0005-0000-0000-00007FD70000}"/>
    <cellStyle name="Punto0 2 2 31 2 2" xfId="55153" xr:uid="{00000000-0005-0000-0000-000080D70000}"/>
    <cellStyle name="Punto0 2 2 31 2 2 2" xfId="55154" xr:uid="{00000000-0005-0000-0000-000081D70000}"/>
    <cellStyle name="Punto0 2 2 31 2 3" xfId="55155" xr:uid="{00000000-0005-0000-0000-000082D70000}"/>
    <cellStyle name="Punto0 2 2 31 2 4" xfId="55156" xr:uid="{00000000-0005-0000-0000-000083D70000}"/>
    <cellStyle name="Punto0 2 2 31 2 5" xfId="55157" xr:uid="{00000000-0005-0000-0000-000084D70000}"/>
    <cellStyle name="Punto0 2 2 31 2 6" xfId="55158" xr:uid="{00000000-0005-0000-0000-000085D70000}"/>
    <cellStyle name="Punto0 2 2 31 3" xfId="55159" xr:uid="{00000000-0005-0000-0000-000086D70000}"/>
    <cellStyle name="Punto0 2 2 31 3 2" xfId="55160" xr:uid="{00000000-0005-0000-0000-000087D70000}"/>
    <cellStyle name="Punto0 2 2 31 4" xfId="55161" xr:uid="{00000000-0005-0000-0000-000088D70000}"/>
    <cellStyle name="Punto0 2 2 31 4 2" xfId="55162" xr:uid="{00000000-0005-0000-0000-000089D70000}"/>
    <cellStyle name="Punto0 2 2 31 5" xfId="55163" xr:uid="{00000000-0005-0000-0000-00008AD70000}"/>
    <cellStyle name="Punto0 2 2 32" xfId="55164" xr:uid="{00000000-0005-0000-0000-00008BD70000}"/>
    <cellStyle name="Punto0 2 2 32 2" xfId="55165" xr:uid="{00000000-0005-0000-0000-00008CD70000}"/>
    <cellStyle name="Punto0 2 2 32 2 2" xfId="55166" xr:uid="{00000000-0005-0000-0000-00008DD70000}"/>
    <cellStyle name="Punto0 2 2 32 2 2 2" xfId="55167" xr:uid="{00000000-0005-0000-0000-00008ED70000}"/>
    <cellStyle name="Punto0 2 2 32 2 3" xfId="55168" xr:uid="{00000000-0005-0000-0000-00008FD70000}"/>
    <cellStyle name="Punto0 2 2 32 2 4" xfId="55169" xr:uid="{00000000-0005-0000-0000-000090D70000}"/>
    <cellStyle name="Punto0 2 2 32 2 5" xfId="55170" xr:uid="{00000000-0005-0000-0000-000091D70000}"/>
    <cellStyle name="Punto0 2 2 32 2 6" xfId="55171" xr:uid="{00000000-0005-0000-0000-000092D70000}"/>
    <cellStyle name="Punto0 2 2 32 3" xfId="55172" xr:uid="{00000000-0005-0000-0000-000093D70000}"/>
    <cellStyle name="Punto0 2 2 32 3 2" xfId="55173" xr:uid="{00000000-0005-0000-0000-000094D70000}"/>
    <cellStyle name="Punto0 2 2 32 4" xfId="55174" xr:uid="{00000000-0005-0000-0000-000095D70000}"/>
    <cellStyle name="Punto0 2 2 32 4 2" xfId="55175" xr:uid="{00000000-0005-0000-0000-000096D70000}"/>
    <cellStyle name="Punto0 2 2 32 5" xfId="55176" xr:uid="{00000000-0005-0000-0000-000097D70000}"/>
    <cellStyle name="Punto0 2 2 33" xfId="55177" xr:uid="{00000000-0005-0000-0000-000098D70000}"/>
    <cellStyle name="Punto0 2 2 33 2" xfId="55178" xr:uid="{00000000-0005-0000-0000-000099D70000}"/>
    <cellStyle name="Punto0 2 2 33 2 2" xfId="55179" xr:uid="{00000000-0005-0000-0000-00009AD70000}"/>
    <cellStyle name="Punto0 2 2 33 2 2 2" xfId="55180" xr:uid="{00000000-0005-0000-0000-00009BD70000}"/>
    <cellStyle name="Punto0 2 2 33 2 3" xfId="55181" xr:uid="{00000000-0005-0000-0000-00009CD70000}"/>
    <cellStyle name="Punto0 2 2 33 2 4" xfId="55182" xr:uid="{00000000-0005-0000-0000-00009DD70000}"/>
    <cellStyle name="Punto0 2 2 33 2 5" xfId="55183" xr:uid="{00000000-0005-0000-0000-00009ED70000}"/>
    <cellStyle name="Punto0 2 2 33 2 6" xfId="55184" xr:uid="{00000000-0005-0000-0000-00009FD70000}"/>
    <cellStyle name="Punto0 2 2 33 3" xfId="55185" xr:uid="{00000000-0005-0000-0000-0000A0D70000}"/>
    <cellStyle name="Punto0 2 2 33 3 2" xfId="55186" xr:uid="{00000000-0005-0000-0000-0000A1D70000}"/>
    <cellStyle name="Punto0 2 2 33 4" xfId="55187" xr:uid="{00000000-0005-0000-0000-0000A2D70000}"/>
    <cellStyle name="Punto0 2 2 33 4 2" xfId="55188" xr:uid="{00000000-0005-0000-0000-0000A3D70000}"/>
    <cellStyle name="Punto0 2 2 33 5" xfId="55189" xr:uid="{00000000-0005-0000-0000-0000A4D70000}"/>
    <cellStyle name="Punto0 2 2 34" xfId="55190" xr:uid="{00000000-0005-0000-0000-0000A5D70000}"/>
    <cellStyle name="Punto0 2 2 34 2" xfId="55191" xr:uid="{00000000-0005-0000-0000-0000A6D70000}"/>
    <cellStyle name="Punto0 2 2 34 2 2" xfId="55192" xr:uid="{00000000-0005-0000-0000-0000A7D70000}"/>
    <cellStyle name="Punto0 2 2 34 2 2 2" xfId="55193" xr:uid="{00000000-0005-0000-0000-0000A8D70000}"/>
    <cellStyle name="Punto0 2 2 34 2 3" xfId="55194" xr:uid="{00000000-0005-0000-0000-0000A9D70000}"/>
    <cellStyle name="Punto0 2 2 34 2 4" xfId="55195" xr:uid="{00000000-0005-0000-0000-0000AAD70000}"/>
    <cellStyle name="Punto0 2 2 34 2 5" xfId="55196" xr:uid="{00000000-0005-0000-0000-0000ABD70000}"/>
    <cellStyle name="Punto0 2 2 34 2 6" xfId="55197" xr:uid="{00000000-0005-0000-0000-0000ACD70000}"/>
    <cellStyle name="Punto0 2 2 34 3" xfId="55198" xr:uid="{00000000-0005-0000-0000-0000ADD70000}"/>
    <cellStyle name="Punto0 2 2 34 3 2" xfId="55199" xr:uid="{00000000-0005-0000-0000-0000AED70000}"/>
    <cellStyle name="Punto0 2 2 34 4" xfId="55200" xr:uid="{00000000-0005-0000-0000-0000AFD70000}"/>
    <cellStyle name="Punto0 2 2 34 4 2" xfId="55201" xr:uid="{00000000-0005-0000-0000-0000B0D70000}"/>
    <cellStyle name="Punto0 2 2 34 5" xfId="55202" xr:uid="{00000000-0005-0000-0000-0000B1D70000}"/>
    <cellStyle name="Punto0 2 2 35" xfId="55203" xr:uid="{00000000-0005-0000-0000-0000B2D70000}"/>
    <cellStyle name="Punto0 2 2 35 2" xfId="55204" xr:uid="{00000000-0005-0000-0000-0000B3D70000}"/>
    <cellStyle name="Punto0 2 2 35 2 2" xfId="55205" xr:uid="{00000000-0005-0000-0000-0000B4D70000}"/>
    <cellStyle name="Punto0 2 2 35 2 2 2" xfId="55206" xr:uid="{00000000-0005-0000-0000-0000B5D70000}"/>
    <cellStyle name="Punto0 2 2 35 2 3" xfId="55207" xr:uid="{00000000-0005-0000-0000-0000B6D70000}"/>
    <cellStyle name="Punto0 2 2 35 2 4" xfId="55208" xr:uid="{00000000-0005-0000-0000-0000B7D70000}"/>
    <cellStyle name="Punto0 2 2 35 2 5" xfId="55209" xr:uid="{00000000-0005-0000-0000-0000B8D70000}"/>
    <cellStyle name="Punto0 2 2 35 2 6" xfId="55210" xr:uid="{00000000-0005-0000-0000-0000B9D70000}"/>
    <cellStyle name="Punto0 2 2 35 3" xfId="55211" xr:uid="{00000000-0005-0000-0000-0000BAD70000}"/>
    <cellStyle name="Punto0 2 2 35 3 2" xfId="55212" xr:uid="{00000000-0005-0000-0000-0000BBD70000}"/>
    <cellStyle name="Punto0 2 2 35 4" xfId="55213" xr:uid="{00000000-0005-0000-0000-0000BCD70000}"/>
    <cellStyle name="Punto0 2 2 35 4 2" xfId="55214" xr:uid="{00000000-0005-0000-0000-0000BDD70000}"/>
    <cellStyle name="Punto0 2 2 35 5" xfId="55215" xr:uid="{00000000-0005-0000-0000-0000BED70000}"/>
    <cellStyle name="Punto0 2 2 36" xfId="55216" xr:uid="{00000000-0005-0000-0000-0000BFD70000}"/>
    <cellStyle name="Punto0 2 2 36 2" xfId="55217" xr:uid="{00000000-0005-0000-0000-0000C0D70000}"/>
    <cellStyle name="Punto0 2 2 36 2 2" xfId="55218" xr:uid="{00000000-0005-0000-0000-0000C1D70000}"/>
    <cellStyle name="Punto0 2 2 36 2 2 2" xfId="55219" xr:uid="{00000000-0005-0000-0000-0000C2D70000}"/>
    <cellStyle name="Punto0 2 2 36 2 3" xfId="55220" xr:uid="{00000000-0005-0000-0000-0000C3D70000}"/>
    <cellStyle name="Punto0 2 2 36 2 4" xfId="55221" xr:uid="{00000000-0005-0000-0000-0000C4D70000}"/>
    <cellStyle name="Punto0 2 2 36 2 5" xfId="55222" xr:uid="{00000000-0005-0000-0000-0000C5D70000}"/>
    <cellStyle name="Punto0 2 2 36 2 6" xfId="55223" xr:uid="{00000000-0005-0000-0000-0000C6D70000}"/>
    <cellStyle name="Punto0 2 2 36 3" xfId="55224" xr:uid="{00000000-0005-0000-0000-0000C7D70000}"/>
    <cellStyle name="Punto0 2 2 36 3 2" xfId="55225" xr:uid="{00000000-0005-0000-0000-0000C8D70000}"/>
    <cellStyle name="Punto0 2 2 36 4" xfId="55226" xr:uid="{00000000-0005-0000-0000-0000C9D70000}"/>
    <cellStyle name="Punto0 2 2 36 4 2" xfId="55227" xr:uid="{00000000-0005-0000-0000-0000CAD70000}"/>
    <cellStyle name="Punto0 2 2 36 5" xfId="55228" xr:uid="{00000000-0005-0000-0000-0000CBD70000}"/>
    <cellStyle name="Punto0 2 2 37" xfId="55229" xr:uid="{00000000-0005-0000-0000-0000CCD70000}"/>
    <cellStyle name="Punto0 2 2 37 2" xfId="55230" xr:uid="{00000000-0005-0000-0000-0000CDD70000}"/>
    <cellStyle name="Punto0 2 2 37 2 2" xfId="55231" xr:uid="{00000000-0005-0000-0000-0000CED70000}"/>
    <cellStyle name="Punto0 2 2 37 2 2 2" xfId="55232" xr:uid="{00000000-0005-0000-0000-0000CFD70000}"/>
    <cellStyle name="Punto0 2 2 37 2 3" xfId="55233" xr:uid="{00000000-0005-0000-0000-0000D0D70000}"/>
    <cellStyle name="Punto0 2 2 37 2 4" xfId="55234" xr:uid="{00000000-0005-0000-0000-0000D1D70000}"/>
    <cellStyle name="Punto0 2 2 37 2 5" xfId="55235" xr:uid="{00000000-0005-0000-0000-0000D2D70000}"/>
    <cellStyle name="Punto0 2 2 37 2 6" xfId="55236" xr:uid="{00000000-0005-0000-0000-0000D3D70000}"/>
    <cellStyle name="Punto0 2 2 37 3" xfId="55237" xr:uid="{00000000-0005-0000-0000-0000D4D70000}"/>
    <cellStyle name="Punto0 2 2 37 3 2" xfId="55238" xr:uid="{00000000-0005-0000-0000-0000D5D70000}"/>
    <cellStyle name="Punto0 2 2 37 4" xfId="55239" xr:uid="{00000000-0005-0000-0000-0000D6D70000}"/>
    <cellStyle name="Punto0 2 2 37 4 2" xfId="55240" xr:uid="{00000000-0005-0000-0000-0000D7D70000}"/>
    <cellStyle name="Punto0 2 2 37 5" xfId="55241" xr:uid="{00000000-0005-0000-0000-0000D8D70000}"/>
    <cellStyle name="Punto0 2 2 38" xfId="55242" xr:uid="{00000000-0005-0000-0000-0000D9D70000}"/>
    <cellStyle name="Punto0 2 2 38 2" xfId="55243" xr:uid="{00000000-0005-0000-0000-0000DAD70000}"/>
    <cellStyle name="Punto0 2 2 38 2 2" xfId="55244" xr:uid="{00000000-0005-0000-0000-0000DBD70000}"/>
    <cellStyle name="Punto0 2 2 38 2 2 2" xfId="55245" xr:uid="{00000000-0005-0000-0000-0000DCD70000}"/>
    <cellStyle name="Punto0 2 2 38 2 3" xfId="55246" xr:uid="{00000000-0005-0000-0000-0000DDD70000}"/>
    <cellStyle name="Punto0 2 2 38 2 4" xfId="55247" xr:uid="{00000000-0005-0000-0000-0000DED70000}"/>
    <cellStyle name="Punto0 2 2 38 2 5" xfId="55248" xr:uid="{00000000-0005-0000-0000-0000DFD70000}"/>
    <cellStyle name="Punto0 2 2 38 2 6" xfId="55249" xr:uid="{00000000-0005-0000-0000-0000E0D70000}"/>
    <cellStyle name="Punto0 2 2 38 3" xfId="55250" xr:uid="{00000000-0005-0000-0000-0000E1D70000}"/>
    <cellStyle name="Punto0 2 2 38 3 2" xfId="55251" xr:uid="{00000000-0005-0000-0000-0000E2D70000}"/>
    <cellStyle name="Punto0 2 2 38 4" xfId="55252" xr:uid="{00000000-0005-0000-0000-0000E3D70000}"/>
    <cellStyle name="Punto0 2 2 38 4 2" xfId="55253" xr:uid="{00000000-0005-0000-0000-0000E4D70000}"/>
    <cellStyle name="Punto0 2 2 38 5" xfId="55254" xr:uid="{00000000-0005-0000-0000-0000E5D70000}"/>
    <cellStyle name="Punto0 2 2 39" xfId="55255" xr:uid="{00000000-0005-0000-0000-0000E6D70000}"/>
    <cellStyle name="Punto0 2 2 39 2" xfId="55256" xr:uid="{00000000-0005-0000-0000-0000E7D70000}"/>
    <cellStyle name="Punto0 2 2 39 2 2" xfId="55257" xr:uid="{00000000-0005-0000-0000-0000E8D70000}"/>
    <cellStyle name="Punto0 2 2 39 2 2 2" xfId="55258" xr:uid="{00000000-0005-0000-0000-0000E9D70000}"/>
    <cellStyle name="Punto0 2 2 39 2 3" xfId="55259" xr:uid="{00000000-0005-0000-0000-0000EAD70000}"/>
    <cellStyle name="Punto0 2 2 39 2 4" xfId="55260" xr:uid="{00000000-0005-0000-0000-0000EBD70000}"/>
    <cellStyle name="Punto0 2 2 39 2 5" xfId="55261" xr:uid="{00000000-0005-0000-0000-0000ECD70000}"/>
    <cellStyle name="Punto0 2 2 39 2 6" xfId="55262" xr:uid="{00000000-0005-0000-0000-0000EDD70000}"/>
    <cellStyle name="Punto0 2 2 39 3" xfId="55263" xr:uid="{00000000-0005-0000-0000-0000EED70000}"/>
    <cellStyle name="Punto0 2 2 39 3 2" xfId="55264" xr:uid="{00000000-0005-0000-0000-0000EFD70000}"/>
    <cellStyle name="Punto0 2 2 39 4" xfId="55265" xr:uid="{00000000-0005-0000-0000-0000F0D70000}"/>
    <cellStyle name="Punto0 2 2 39 4 2" xfId="55266" xr:uid="{00000000-0005-0000-0000-0000F1D70000}"/>
    <cellStyle name="Punto0 2 2 39 5" xfId="55267" xr:uid="{00000000-0005-0000-0000-0000F2D70000}"/>
    <cellStyle name="Punto0 2 2 4" xfId="55268" xr:uid="{00000000-0005-0000-0000-0000F3D70000}"/>
    <cellStyle name="Punto0 2 2 4 2" xfId="55269" xr:uid="{00000000-0005-0000-0000-0000F4D70000}"/>
    <cellStyle name="Punto0 2 2 4 2 2" xfId="55270" xr:uid="{00000000-0005-0000-0000-0000F5D70000}"/>
    <cellStyle name="Punto0 2 2 4 2 2 2" xfId="55271" xr:uid="{00000000-0005-0000-0000-0000F6D70000}"/>
    <cellStyle name="Punto0 2 2 4 2 2 3" xfId="55272" xr:uid="{00000000-0005-0000-0000-0000F7D70000}"/>
    <cellStyle name="Punto0 2 2 4 2 2 4" xfId="55273" xr:uid="{00000000-0005-0000-0000-0000F8D70000}"/>
    <cellStyle name="Punto0 2 2 4 2 3" xfId="55274" xr:uid="{00000000-0005-0000-0000-0000F9D70000}"/>
    <cellStyle name="Punto0 2 2 4 3" xfId="55275" xr:uid="{00000000-0005-0000-0000-0000FAD70000}"/>
    <cellStyle name="Punto0 2 2 4 3 2" xfId="55276" xr:uid="{00000000-0005-0000-0000-0000FBD70000}"/>
    <cellStyle name="Punto0 2 2 4 3 2 2" xfId="55277" xr:uid="{00000000-0005-0000-0000-0000FCD70000}"/>
    <cellStyle name="Punto0 2 2 4 3 3" xfId="55278" xr:uid="{00000000-0005-0000-0000-0000FDD70000}"/>
    <cellStyle name="Punto0 2 2 4 3 4" xfId="55279" xr:uid="{00000000-0005-0000-0000-0000FED70000}"/>
    <cellStyle name="Punto0 2 2 4 4" xfId="55280" xr:uid="{00000000-0005-0000-0000-0000FFD70000}"/>
    <cellStyle name="Punto0 2 2 4 4 2" xfId="55281" xr:uid="{00000000-0005-0000-0000-000000D80000}"/>
    <cellStyle name="Punto0 2 2 4 4 3" xfId="55282" xr:uid="{00000000-0005-0000-0000-000001D80000}"/>
    <cellStyle name="Punto0 2 2 4 5" xfId="55283" xr:uid="{00000000-0005-0000-0000-000002D80000}"/>
    <cellStyle name="Punto0 2 2 40" xfId="55284" xr:uid="{00000000-0005-0000-0000-000003D80000}"/>
    <cellStyle name="Punto0 2 2 40 2" xfId="55285" xr:uid="{00000000-0005-0000-0000-000004D80000}"/>
    <cellStyle name="Punto0 2 2 40 2 2" xfId="55286" xr:uid="{00000000-0005-0000-0000-000005D80000}"/>
    <cellStyle name="Punto0 2 2 40 2 2 2" xfId="55287" xr:uid="{00000000-0005-0000-0000-000006D80000}"/>
    <cellStyle name="Punto0 2 2 40 2 3" xfId="55288" xr:uid="{00000000-0005-0000-0000-000007D80000}"/>
    <cellStyle name="Punto0 2 2 40 2 4" xfId="55289" xr:uid="{00000000-0005-0000-0000-000008D80000}"/>
    <cellStyle name="Punto0 2 2 40 2 5" xfId="55290" xr:uid="{00000000-0005-0000-0000-000009D80000}"/>
    <cellStyle name="Punto0 2 2 40 2 6" xfId="55291" xr:uid="{00000000-0005-0000-0000-00000AD80000}"/>
    <cellStyle name="Punto0 2 2 40 3" xfId="55292" xr:uid="{00000000-0005-0000-0000-00000BD80000}"/>
    <cellStyle name="Punto0 2 2 40 3 2" xfId="55293" xr:uid="{00000000-0005-0000-0000-00000CD80000}"/>
    <cellStyle name="Punto0 2 2 40 4" xfId="55294" xr:uid="{00000000-0005-0000-0000-00000DD80000}"/>
    <cellStyle name="Punto0 2 2 40 4 2" xfId="55295" xr:uid="{00000000-0005-0000-0000-00000ED80000}"/>
    <cellStyle name="Punto0 2 2 40 5" xfId="55296" xr:uid="{00000000-0005-0000-0000-00000FD80000}"/>
    <cellStyle name="Punto0 2 2 41" xfId="55297" xr:uid="{00000000-0005-0000-0000-000010D80000}"/>
    <cellStyle name="Punto0 2 2 41 2" xfId="55298" xr:uid="{00000000-0005-0000-0000-000011D80000}"/>
    <cellStyle name="Punto0 2 2 41 2 2" xfId="55299" xr:uid="{00000000-0005-0000-0000-000012D80000}"/>
    <cellStyle name="Punto0 2 2 41 2 2 2" xfId="55300" xr:uid="{00000000-0005-0000-0000-000013D80000}"/>
    <cellStyle name="Punto0 2 2 41 2 3" xfId="55301" xr:uid="{00000000-0005-0000-0000-000014D80000}"/>
    <cellStyle name="Punto0 2 2 41 2 4" xfId="55302" xr:uid="{00000000-0005-0000-0000-000015D80000}"/>
    <cellStyle name="Punto0 2 2 41 2 5" xfId="55303" xr:uid="{00000000-0005-0000-0000-000016D80000}"/>
    <cellStyle name="Punto0 2 2 41 2 6" xfId="55304" xr:uid="{00000000-0005-0000-0000-000017D80000}"/>
    <cellStyle name="Punto0 2 2 41 3" xfId="55305" xr:uid="{00000000-0005-0000-0000-000018D80000}"/>
    <cellStyle name="Punto0 2 2 41 3 2" xfId="55306" xr:uid="{00000000-0005-0000-0000-000019D80000}"/>
    <cellStyle name="Punto0 2 2 41 4" xfId="55307" xr:uid="{00000000-0005-0000-0000-00001AD80000}"/>
    <cellStyle name="Punto0 2 2 41 4 2" xfId="55308" xr:uid="{00000000-0005-0000-0000-00001BD80000}"/>
    <cellStyle name="Punto0 2 2 41 5" xfId="55309" xr:uid="{00000000-0005-0000-0000-00001CD80000}"/>
    <cellStyle name="Punto0 2 2 42" xfId="55310" xr:uid="{00000000-0005-0000-0000-00001DD80000}"/>
    <cellStyle name="Punto0 2 2 42 2" xfId="55311" xr:uid="{00000000-0005-0000-0000-00001ED80000}"/>
    <cellStyle name="Punto0 2 2 42 2 2" xfId="55312" xr:uid="{00000000-0005-0000-0000-00001FD80000}"/>
    <cellStyle name="Punto0 2 2 42 2 2 2" xfId="55313" xr:uid="{00000000-0005-0000-0000-000020D80000}"/>
    <cellStyle name="Punto0 2 2 42 2 3" xfId="55314" xr:uid="{00000000-0005-0000-0000-000021D80000}"/>
    <cellStyle name="Punto0 2 2 42 2 4" xfId="55315" xr:uid="{00000000-0005-0000-0000-000022D80000}"/>
    <cellStyle name="Punto0 2 2 42 2 5" xfId="55316" xr:uid="{00000000-0005-0000-0000-000023D80000}"/>
    <cellStyle name="Punto0 2 2 42 2 6" xfId="55317" xr:uid="{00000000-0005-0000-0000-000024D80000}"/>
    <cellStyle name="Punto0 2 2 42 3" xfId="55318" xr:uid="{00000000-0005-0000-0000-000025D80000}"/>
    <cellStyle name="Punto0 2 2 42 3 2" xfId="55319" xr:uid="{00000000-0005-0000-0000-000026D80000}"/>
    <cellStyle name="Punto0 2 2 42 4" xfId="55320" xr:uid="{00000000-0005-0000-0000-000027D80000}"/>
    <cellStyle name="Punto0 2 2 42 4 2" xfId="55321" xr:uid="{00000000-0005-0000-0000-000028D80000}"/>
    <cellStyle name="Punto0 2 2 42 5" xfId="55322" xr:uid="{00000000-0005-0000-0000-000029D80000}"/>
    <cellStyle name="Punto0 2 2 43" xfId="55323" xr:uid="{00000000-0005-0000-0000-00002AD80000}"/>
    <cellStyle name="Punto0 2 2 43 2" xfId="55324" xr:uid="{00000000-0005-0000-0000-00002BD80000}"/>
    <cellStyle name="Punto0 2 2 43 2 2" xfId="55325" xr:uid="{00000000-0005-0000-0000-00002CD80000}"/>
    <cellStyle name="Punto0 2 2 43 2 2 2" xfId="55326" xr:uid="{00000000-0005-0000-0000-00002DD80000}"/>
    <cellStyle name="Punto0 2 2 43 2 3" xfId="55327" xr:uid="{00000000-0005-0000-0000-00002ED80000}"/>
    <cellStyle name="Punto0 2 2 43 2 4" xfId="55328" xr:uid="{00000000-0005-0000-0000-00002FD80000}"/>
    <cellStyle name="Punto0 2 2 43 2 5" xfId="55329" xr:uid="{00000000-0005-0000-0000-000030D80000}"/>
    <cellStyle name="Punto0 2 2 43 2 6" xfId="55330" xr:uid="{00000000-0005-0000-0000-000031D80000}"/>
    <cellStyle name="Punto0 2 2 43 3" xfId="55331" xr:uid="{00000000-0005-0000-0000-000032D80000}"/>
    <cellStyle name="Punto0 2 2 43 3 2" xfId="55332" xr:uid="{00000000-0005-0000-0000-000033D80000}"/>
    <cellStyle name="Punto0 2 2 43 4" xfId="55333" xr:uid="{00000000-0005-0000-0000-000034D80000}"/>
    <cellStyle name="Punto0 2 2 43 4 2" xfId="55334" xr:uid="{00000000-0005-0000-0000-000035D80000}"/>
    <cellStyle name="Punto0 2 2 43 5" xfId="55335" xr:uid="{00000000-0005-0000-0000-000036D80000}"/>
    <cellStyle name="Punto0 2 2 44" xfId="55336" xr:uid="{00000000-0005-0000-0000-000037D80000}"/>
    <cellStyle name="Punto0 2 2 44 2" xfId="55337" xr:uid="{00000000-0005-0000-0000-000038D80000}"/>
    <cellStyle name="Punto0 2 2 44 2 2" xfId="55338" xr:uid="{00000000-0005-0000-0000-000039D80000}"/>
    <cellStyle name="Punto0 2 2 44 2 2 2" xfId="55339" xr:uid="{00000000-0005-0000-0000-00003AD80000}"/>
    <cellStyle name="Punto0 2 2 44 2 3" xfId="55340" xr:uid="{00000000-0005-0000-0000-00003BD80000}"/>
    <cellStyle name="Punto0 2 2 44 2 4" xfId="55341" xr:uid="{00000000-0005-0000-0000-00003CD80000}"/>
    <cellStyle name="Punto0 2 2 44 2 5" xfId="55342" xr:uid="{00000000-0005-0000-0000-00003DD80000}"/>
    <cellStyle name="Punto0 2 2 44 2 6" xfId="55343" xr:uid="{00000000-0005-0000-0000-00003ED80000}"/>
    <cellStyle name="Punto0 2 2 44 3" xfId="55344" xr:uid="{00000000-0005-0000-0000-00003FD80000}"/>
    <cellStyle name="Punto0 2 2 44 3 2" xfId="55345" xr:uid="{00000000-0005-0000-0000-000040D80000}"/>
    <cellStyle name="Punto0 2 2 44 4" xfId="55346" xr:uid="{00000000-0005-0000-0000-000041D80000}"/>
    <cellStyle name="Punto0 2 2 44 4 2" xfId="55347" xr:uid="{00000000-0005-0000-0000-000042D80000}"/>
    <cellStyle name="Punto0 2 2 44 5" xfId="55348" xr:uid="{00000000-0005-0000-0000-000043D80000}"/>
    <cellStyle name="Punto0 2 2 45" xfId="55349" xr:uid="{00000000-0005-0000-0000-000044D80000}"/>
    <cellStyle name="Punto0 2 2 45 2" xfId="55350" xr:uid="{00000000-0005-0000-0000-000045D80000}"/>
    <cellStyle name="Punto0 2 2 45 2 2" xfId="55351" xr:uid="{00000000-0005-0000-0000-000046D80000}"/>
    <cellStyle name="Punto0 2 2 45 2 2 2" xfId="55352" xr:uid="{00000000-0005-0000-0000-000047D80000}"/>
    <cellStyle name="Punto0 2 2 45 2 3" xfId="55353" xr:uid="{00000000-0005-0000-0000-000048D80000}"/>
    <cellStyle name="Punto0 2 2 45 2 4" xfId="55354" xr:uid="{00000000-0005-0000-0000-000049D80000}"/>
    <cellStyle name="Punto0 2 2 45 2 5" xfId="55355" xr:uid="{00000000-0005-0000-0000-00004AD80000}"/>
    <cellStyle name="Punto0 2 2 45 2 6" xfId="55356" xr:uid="{00000000-0005-0000-0000-00004BD80000}"/>
    <cellStyle name="Punto0 2 2 45 3" xfId="55357" xr:uid="{00000000-0005-0000-0000-00004CD80000}"/>
    <cellStyle name="Punto0 2 2 45 3 2" xfId="55358" xr:uid="{00000000-0005-0000-0000-00004DD80000}"/>
    <cellStyle name="Punto0 2 2 45 4" xfId="55359" xr:uid="{00000000-0005-0000-0000-00004ED80000}"/>
    <cellStyle name="Punto0 2 2 45 4 2" xfId="55360" xr:uid="{00000000-0005-0000-0000-00004FD80000}"/>
    <cellStyle name="Punto0 2 2 45 5" xfId="55361" xr:uid="{00000000-0005-0000-0000-000050D80000}"/>
    <cellStyle name="Punto0 2 2 46" xfId="55362" xr:uid="{00000000-0005-0000-0000-000051D80000}"/>
    <cellStyle name="Punto0 2 2 46 2" xfId="55363" xr:uid="{00000000-0005-0000-0000-000052D80000}"/>
    <cellStyle name="Punto0 2 2 46 2 2" xfId="55364" xr:uid="{00000000-0005-0000-0000-000053D80000}"/>
    <cellStyle name="Punto0 2 2 46 2 2 2" xfId="55365" xr:uid="{00000000-0005-0000-0000-000054D80000}"/>
    <cellStyle name="Punto0 2 2 46 2 3" xfId="55366" xr:uid="{00000000-0005-0000-0000-000055D80000}"/>
    <cellStyle name="Punto0 2 2 46 2 4" xfId="55367" xr:uid="{00000000-0005-0000-0000-000056D80000}"/>
    <cellStyle name="Punto0 2 2 46 2 5" xfId="55368" xr:uid="{00000000-0005-0000-0000-000057D80000}"/>
    <cellStyle name="Punto0 2 2 46 2 6" xfId="55369" xr:uid="{00000000-0005-0000-0000-000058D80000}"/>
    <cellStyle name="Punto0 2 2 46 3" xfId="55370" xr:uid="{00000000-0005-0000-0000-000059D80000}"/>
    <cellStyle name="Punto0 2 2 46 3 2" xfId="55371" xr:uid="{00000000-0005-0000-0000-00005AD80000}"/>
    <cellStyle name="Punto0 2 2 46 4" xfId="55372" xr:uid="{00000000-0005-0000-0000-00005BD80000}"/>
    <cellStyle name="Punto0 2 2 46 4 2" xfId="55373" xr:uid="{00000000-0005-0000-0000-00005CD80000}"/>
    <cellStyle name="Punto0 2 2 46 5" xfId="55374" xr:uid="{00000000-0005-0000-0000-00005DD80000}"/>
    <cellStyle name="Punto0 2 2 47" xfId="55375" xr:uid="{00000000-0005-0000-0000-00005ED80000}"/>
    <cellStyle name="Punto0 2 2 47 2" xfId="55376" xr:uid="{00000000-0005-0000-0000-00005FD80000}"/>
    <cellStyle name="Punto0 2 2 47 2 2" xfId="55377" xr:uid="{00000000-0005-0000-0000-000060D80000}"/>
    <cellStyle name="Punto0 2 2 47 2 2 2" xfId="55378" xr:uid="{00000000-0005-0000-0000-000061D80000}"/>
    <cellStyle name="Punto0 2 2 47 2 3" xfId="55379" xr:uid="{00000000-0005-0000-0000-000062D80000}"/>
    <cellStyle name="Punto0 2 2 47 2 4" xfId="55380" xr:uid="{00000000-0005-0000-0000-000063D80000}"/>
    <cellStyle name="Punto0 2 2 47 2 5" xfId="55381" xr:uid="{00000000-0005-0000-0000-000064D80000}"/>
    <cellStyle name="Punto0 2 2 47 2 6" xfId="55382" xr:uid="{00000000-0005-0000-0000-000065D80000}"/>
    <cellStyle name="Punto0 2 2 47 3" xfId="55383" xr:uid="{00000000-0005-0000-0000-000066D80000}"/>
    <cellStyle name="Punto0 2 2 47 3 2" xfId="55384" xr:uid="{00000000-0005-0000-0000-000067D80000}"/>
    <cellStyle name="Punto0 2 2 47 4" xfId="55385" xr:uid="{00000000-0005-0000-0000-000068D80000}"/>
    <cellStyle name="Punto0 2 2 47 4 2" xfId="55386" xr:uid="{00000000-0005-0000-0000-000069D80000}"/>
    <cellStyle name="Punto0 2 2 47 5" xfId="55387" xr:uid="{00000000-0005-0000-0000-00006AD80000}"/>
    <cellStyle name="Punto0 2 2 48" xfId="55388" xr:uid="{00000000-0005-0000-0000-00006BD80000}"/>
    <cellStyle name="Punto0 2 2 48 2" xfId="55389" xr:uid="{00000000-0005-0000-0000-00006CD80000}"/>
    <cellStyle name="Punto0 2 2 48 2 2" xfId="55390" xr:uid="{00000000-0005-0000-0000-00006DD80000}"/>
    <cellStyle name="Punto0 2 2 48 2 2 2" xfId="55391" xr:uid="{00000000-0005-0000-0000-00006ED80000}"/>
    <cellStyle name="Punto0 2 2 48 2 3" xfId="55392" xr:uid="{00000000-0005-0000-0000-00006FD80000}"/>
    <cellStyle name="Punto0 2 2 48 2 4" xfId="55393" xr:uid="{00000000-0005-0000-0000-000070D80000}"/>
    <cellStyle name="Punto0 2 2 48 2 5" xfId="55394" xr:uid="{00000000-0005-0000-0000-000071D80000}"/>
    <cellStyle name="Punto0 2 2 48 2 6" xfId="55395" xr:uid="{00000000-0005-0000-0000-000072D80000}"/>
    <cellStyle name="Punto0 2 2 48 3" xfId="55396" xr:uid="{00000000-0005-0000-0000-000073D80000}"/>
    <cellStyle name="Punto0 2 2 48 3 2" xfId="55397" xr:uid="{00000000-0005-0000-0000-000074D80000}"/>
    <cellStyle name="Punto0 2 2 48 4" xfId="55398" xr:uid="{00000000-0005-0000-0000-000075D80000}"/>
    <cellStyle name="Punto0 2 2 48 4 2" xfId="55399" xr:uid="{00000000-0005-0000-0000-000076D80000}"/>
    <cellStyle name="Punto0 2 2 48 5" xfId="55400" xr:uid="{00000000-0005-0000-0000-000077D80000}"/>
    <cellStyle name="Punto0 2 2 49" xfId="55401" xr:uid="{00000000-0005-0000-0000-000078D80000}"/>
    <cellStyle name="Punto0 2 2 49 2" xfId="55402" xr:uid="{00000000-0005-0000-0000-000079D80000}"/>
    <cellStyle name="Punto0 2 2 49 2 2" xfId="55403" xr:uid="{00000000-0005-0000-0000-00007AD80000}"/>
    <cellStyle name="Punto0 2 2 49 2 2 2" xfId="55404" xr:uid="{00000000-0005-0000-0000-00007BD80000}"/>
    <cellStyle name="Punto0 2 2 49 2 3" xfId="55405" xr:uid="{00000000-0005-0000-0000-00007CD80000}"/>
    <cellStyle name="Punto0 2 2 49 2 4" xfId="55406" xr:uid="{00000000-0005-0000-0000-00007DD80000}"/>
    <cellStyle name="Punto0 2 2 49 2 5" xfId="55407" xr:uid="{00000000-0005-0000-0000-00007ED80000}"/>
    <cellStyle name="Punto0 2 2 49 2 6" xfId="55408" xr:uid="{00000000-0005-0000-0000-00007FD80000}"/>
    <cellStyle name="Punto0 2 2 49 3" xfId="55409" xr:uid="{00000000-0005-0000-0000-000080D80000}"/>
    <cellStyle name="Punto0 2 2 49 3 2" xfId="55410" xr:uid="{00000000-0005-0000-0000-000081D80000}"/>
    <cellStyle name="Punto0 2 2 49 4" xfId="55411" xr:uid="{00000000-0005-0000-0000-000082D80000}"/>
    <cellStyle name="Punto0 2 2 49 4 2" xfId="55412" xr:uid="{00000000-0005-0000-0000-000083D80000}"/>
    <cellStyle name="Punto0 2 2 49 5" xfId="55413" xr:uid="{00000000-0005-0000-0000-000084D80000}"/>
    <cellStyle name="Punto0 2 2 5" xfId="55414" xr:uid="{00000000-0005-0000-0000-000085D80000}"/>
    <cellStyle name="Punto0 2 2 5 2" xfId="55415" xr:uid="{00000000-0005-0000-0000-000086D80000}"/>
    <cellStyle name="Punto0 2 2 5 2 2" xfId="55416" xr:uid="{00000000-0005-0000-0000-000087D80000}"/>
    <cellStyle name="Punto0 2 2 5 2 2 2" xfId="55417" xr:uid="{00000000-0005-0000-0000-000088D80000}"/>
    <cellStyle name="Punto0 2 2 5 2 2 3" xfId="55418" xr:uid="{00000000-0005-0000-0000-000089D80000}"/>
    <cellStyle name="Punto0 2 2 5 2 3" xfId="55419" xr:uid="{00000000-0005-0000-0000-00008AD80000}"/>
    <cellStyle name="Punto0 2 2 5 3" xfId="55420" xr:uid="{00000000-0005-0000-0000-00008BD80000}"/>
    <cellStyle name="Punto0 2 2 5 3 2" xfId="55421" xr:uid="{00000000-0005-0000-0000-00008CD80000}"/>
    <cellStyle name="Punto0 2 2 5 3 2 2" xfId="55422" xr:uid="{00000000-0005-0000-0000-00008DD80000}"/>
    <cellStyle name="Punto0 2 2 5 4" xfId="55423" xr:uid="{00000000-0005-0000-0000-00008ED80000}"/>
    <cellStyle name="Punto0 2 2 5 4 2" xfId="55424" xr:uid="{00000000-0005-0000-0000-00008FD80000}"/>
    <cellStyle name="Punto0 2 2 5 4 3" xfId="55425" xr:uid="{00000000-0005-0000-0000-000090D80000}"/>
    <cellStyle name="Punto0 2 2 5 4 3 2" xfId="55426" xr:uid="{00000000-0005-0000-0000-000091D80000}"/>
    <cellStyle name="Punto0 2 2 5 4 3 2 2" xfId="55427" xr:uid="{00000000-0005-0000-0000-000092D80000}"/>
    <cellStyle name="Punto0 2 2 5 4 3 2 3" xfId="55428" xr:uid="{00000000-0005-0000-0000-000093D80000}"/>
    <cellStyle name="Punto0 2 2 5 4 4" xfId="55429" xr:uid="{00000000-0005-0000-0000-000094D80000}"/>
    <cellStyle name="Punto0 2 2 5 4 4 2" xfId="55430" xr:uid="{00000000-0005-0000-0000-000095D80000}"/>
    <cellStyle name="Punto0 2 2 5 5" xfId="55431" xr:uid="{00000000-0005-0000-0000-000096D80000}"/>
    <cellStyle name="Punto0 2 2 5 5 2" xfId="55432" xr:uid="{00000000-0005-0000-0000-000097D80000}"/>
    <cellStyle name="Punto0 2 2 5 6" xfId="55433" xr:uid="{00000000-0005-0000-0000-000098D80000}"/>
    <cellStyle name="Punto0 2 2 5 7" xfId="55434" xr:uid="{00000000-0005-0000-0000-000099D80000}"/>
    <cellStyle name="Punto0 2 2 5 7 2" xfId="55435" xr:uid="{00000000-0005-0000-0000-00009AD80000}"/>
    <cellStyle name="Punto0 2 2 5 7 3" xfId="55436" xr:uid="{00000000-0005-0000-0000-00009BD80000}"/>
    <cellStyle name="Punto0 2 2 5 8" xfId="55437" xr:uid="{00000000-0005-0000-0000-00009CD80000}"/>
    <cellStyle name="Punto0 2 2 50" xfId="55438" xr:uid="{00000000-0005-0000-0000-00009DD80000}"/>
    <cellStyle name="Punto0 2 2 50 2" xfId="55439" xr:uid="{00000000-0005-0000-0000-00009ED80000}"/>
    <cellStyle name="Punto0 2 2 50 2 2" xfId="55440" xr:uid="{00000000-0005-0000-0000-00009FD80000}"/>
    <cellStyle name="Punto0 2 2 50 2 2 2" xfId="55441" xr:uid="{00000000-0005-0000-0000-0000A0D80000}"/>
    <cellStyle name="Punto0 2 2 50 2 3" xfId="55442" xr:uid="{00000000-0005-0000-0000-0000A1D80000}"/>
    <cellStyle name="Punto0 2 2 50 2 4" xfId="55443" xr:uid="{00000000-0005-0000-0000-0000A2D80000}"/>
    <cellStyle name="Punto0 2 2 50 2 5" xfId="55444" xr:uid="{00000000-0005-0000-0000-0000A3D80000}"/>
    <cellStyle name="Punto0 2 2 50 2 6" xfId="55445" xr:uid="{00000000-0005-0000-0000-0000A4D80000}"/>
    <cellStyle name="Punto0 2 2 50 3" xfId="55446" xr:uid="{00000000-0005-0000-0000-0000A5D80000}"/>
    <cellStyle name="Punto0 2 2 50 3 2" xfId="55447" xr:uid="{00000000-0005-0000-0000-0000A6D80000}"/>
    <cellStyle name="Punto0 2 2 50 4" xfId="55448" xr:uid="{00000000-0005-0000-0000-0000A7D80000}"/>
    <cellStyle name="Punto0 2 2 50 4 2" xfId="55449" xr:uid="{00000000-0005-0000-0000-0000A8D80000}"/>
    <cellStyle name="Punto0 2 2 50 5" xfId="55450" xr:uid="{00000000-0005-0000-0000-0000A9D80000}"/>
    <cellStyle name="Punto0 2 2 51" xfId="55451" xr:uid="{00000000-0005-0000-0000-0000AAD80000}"/>
    <cellStyle name="Punto0 2 2 51 2" xfId="55452" xr:uid="{00000000-0005-0000-0000-0000ABD80000}"/>
    <cellStyle name="Punto0 2 2 51 2 2" xfId="55453" xr:uid="{00000000-0005-0000-0000-0000ACD80000}"/>
    <cellStyle name="Punto0 2 2 51 2 2 2" xfId="55454" xr:uid="{00000000-0005-0000-0000-0000ADD80000}"/>
    <cellStyle name="Punto0 2 2 51 2 3" xfId="55455" xr:uid="{00000000-0005-0000-0000-0000AED80000}"/>
    <cellStyle name="Punto0 2 2 51 2 4" xfId="55456" xr:uid="{00000000-0005-0000-0000-0000AFD80000}"/>
    <cellStyle name="Punto0 2 2 51 2 5" xfId="55457" xr:uid="{00000000-0005-0000-0000-0000B0D80000}"/>
    <cellStyle name="Punto0 2 2 51 2 6" xfId="55458" xr:uid="{00000000-0005-0000-0000-0000B1D80000}"/>
    <cellStyle name="Punto0 2 2 51 3" xfId="55459" xr:uid="{00000000-0005-0000-0000-0000B2D80000}"/>
    <cellStyle name="Punto0 2 2 51 3 2" xfId="55460" xr:uid="{00000000-0005-0000-0000-0000B3D80000}"/>
    <cellStyle name="Punto0 2 2 51 4" xfId="55461" xr:uid="{00000000-0005-0000-0000-0000B4D80000}"/>
    <cellStyle name="Punto0 2 2 51 4 2" xfId="55462" xr:uid="{00000000-0005-0000-0000-0000B5D80000}"/>
    <cellStyle name="Punto0 2 2 51 5" xfId="55463" xr:uid="{00000000-0005-0000-0000-0000B6D80000}"/>
    <cellStyle name="Punto0 2 2 52" xfId="55464" xr:uid="{00000000-0005-0000-0000-0000B7D80000}"/>
    <cellStyle name="Punto0 2 2 52 2" xfId="55465" xr:uid="{00000000-0005-0000-0000-0000B8D80000}"/>
    <cellStyle name="Punto0 2 2 52 2 2" xfId="55466" xr:uid="{00000000-0005-0000-0000-0000B9D80000}"/>
    <cellStyle name="Punto0 2 2 52 2 2 2" xfId="55467" xr:uid="{00000000-0005-0000-0000-0000BAD80000}"/>
    <cellStyle name="Punto0 2 2 52 2 3" xfId="55468" xr:uid="{00000000-0005-0000-0000-0000BBD80000}"/>
    <cellStyle name="Punto0 2 2 52 2 4" xfId="55469" xr:uid="{00000000-0005-0000-0000-0000BCD80000}"/>
    <cellStyle name="Punto0 2 2 52 2 5" xfId="55470" xr:uid="{00000000-0005-0000-0000-0000BDD80000}"/>
    <cellStyle name="Punto0 2 2 52 2 6" xfId="55471" xr:uid="{00000000-0005-0000-0000-0000BED80000}"/>
    <cellStyle name="Punto0 2 2 52 3" xfId="55472" xr:uid="{00000000-0005-0000-0000-0000BFD80000}"/>
    <cellStyle name="Punto0 2 2 52 3 2" xfId="55473" xr:uid="{00000000-0005-0000-0000-0000C0D80000}"/>
    <cellStyle name="Punto0 2 2 52 4" xfId="55474" xr:uid="{00000000-0005-0000-0000-0000C1D80000}"/>
    <cellStyle name="Punto0 2 2 52 4 2" xfId="55475" xr:uid="{00000000-0005-0000-0000-0000C2D80000}"/>
    <cellStyle name="Punto0 2 2 52 5" xfId="55476" xr:uid="{00000000-0005-0000-0000-0000C3D80000}"/>
    <cellStyle name="Punto0 2 2 53" xfId="55477" xr:uid="{00000000-0005-0000-0000-0000C4D80000}"/>
    <cellStyle name="Punto0 2 2 53 2" xfId="55478" xr:uid="{00000000-0005-0000-0000-0000C5D80000}"/>
    <cellStyle name="Punto0 2 2 53 2 2" xfId="55479" xr:uid="{00000000-0005-0000-0000-0000C6D80000}"/>
    <cellStyle name="Punto0 2 2 53 2 2 2" xfId="55480" xr:uid="{00000000-0005-0000-0000-0000C7D80000}"/>
    <cellStyle name="Punto0 2 2 53 2 3" xfId="55481" xr:uid="{00000000-0005-0000-0000-0000C8D80000}"/>
    <cellStyle name="Punto0 2 2 53 2 4" xfId="55482" xr:uid="{00000000-0005-0000-0000-0000C9D80000}"/>
    <cellStyle name="Punto0 2 2 53 2 5" xfId="55483" xr:uid="{00000000-0005-0000-0000-0000CAD80000}"/>
    <cellStyle name="Punto0 2 2 53 2 6" xfId="55484" xr:uid="{00000000-0005-0000-0000-0000CBD80000}"/>
    <cellStyle name="Punto0 2 2 53 3" xfId="55485" xr:uid="{00000000-0005-0000-0000-0000CCD80000}"/>
    <cellStyle name="Punto0 2 2 53 3 2" xfId="55486" xr:uid="{00000000-0005-0000-0000-0000CDD80000}"/>
    <cellStyle name="Punto0 2 2 53 4" xfId="55487" xr:uid="{00000000-0005-0000-0000-0000CED80000}"/>
    <cellStyle name="Punto0 2 2 53 4 2" xfId="55488" xr:uid="{00000000-0005-0000-0000-0000CFD80000}"/>
    <cellStyle name="Punto0 2 2 53 5" xfId="55489" xr:uid="{00000000-0005-0000-0000-0000D0D80000}"/>
    <cellStyle name="Punto0 2 2 54" xfId="55490" xr:uid="{00000000-0005-0000-0000-0000D1D80000}"/>
    <cellStyle name="Punto0 2 2 54 2" xfId="55491" xr:uid="{00000000-0005-0000-0000-0000D2D80000}"/>
    <cellStyle name="Punto0 2 2 54 2 2" xfId="55492" xr:uid="{00000000-0005-0000-0000-0000D3D80000}"/>
    <cellStyle name="Punto0 2 2 54 2 2 2" xfId="55493" xr:uid="{00000000-0005-0000-0000-0000D4D80000}"/>
    <cellStyle name="Punto0 2 2 54 2 3" xfId="55494" xr:uid="{00000000-0005-0000-0000-0000D5D80000}"/>
    <cellStyle name="Punto0 2 2 54 2 4" xfId="55495" xr:uid="{00000000-0005-0000-0000-0000D6D80000}"/>
    <cellStyle name="Punto0 2 2 54 2 5" xfId="55496" xr:uid="{00000000-0005-0000-0000-0000D7D80000}"/>
    <cellStyle name="Punto0 2 2 54 2 6" xfId="55497" xr:uid="{00000000-0005-0000-0000-0000D8D80000}"/>
    <cellStyle name="Punto0 2 2 54 3" xfId="55498" xr:uid="{00000000-0005-0000-0000-0000D9D80000}"/>
    <cellStyle name="Punto0 2 2 54 3 2" xfId="55499" xr:uid="{00000000-0005-0000-0000-0000DAD80000}"/>
    <cellStyle name="Punto0 2 2 54 4" xfId="55500" xr:uid="{00000000-0005-0000-0000-0000DBD80000}"/>
    <cellStyle name="Punto0 2 2 54 4 2" xfId="55501" xr:uid="{00000000-0005-0000-0000-0000DCD80000}"/>
    <cellStyle name="Punto0 2 2 54 5" xfId="55502" xr:uid="{00000000-0005-0000-0000-0000DDD80000}"/>
    <cellStyle name="Punto0 2 2 55" xfId="55503" xr:uid="{00000000-0005-0000-0000-0000DED80000}"/>
    <cellStyle name="Punto0 2 2 55 2" xfId="55504" xr:uid="{00000000-0005-0000-0000-0000DFD80000}"/>
    <cellStyle name="Punto0 2 2 55 2 2" xfId="55505" xr:uid="{00000000-0005-0000-0000-0000E0D80000}"/>
    <cellStyle name="Punto0 2 2 55 2 2 2" xfId="55506" xr:uid="{00000000-0005-0000-0000-0000E1D80000}"/>
    <cellStyle name="Punto0 2 2 55 2 3" xfId="55507" xr:uid="{00000000-0005-0000-0000-0000E2D80000}"/>
    <cellStyle name="Punto0 2 2 55 2 4" xfId="55508" xr:uid="{00000000-0005-0000-0000-0000E3D80000}"/>
    <cellStyle name="Punto0 2 2 55 2 5" xfId="55509" xr:uid="{00000000-0005-0000-0000-0000E4D80000}"/>
    <cellStyle name="Punto0 2 2 55 2 6" xfId="55510" xr:uid="{00000000-0005-0000-0000-0000E5D80000}"/>
    <cellStyle name="Punto0 2 2 55 3" xfId="55511" xr:uid="{00000000-0005-0000-0000-0000E6D80000}"/>
    <cellStyle name="Punto0 2 2 55 3 2" xfId="55512" xr:uid="{00000000-0005-0000-0000-0000E7D80000}"/>
    <cellStyle name="Punto0 2 2 55 4" xfId="55513" xr:uid="{00000000-0005-0000-0000-0000E8D80000}"/>
    <cellStyle name="Punto0 2 2 55 4 2" xfId="55514" xr:uid="{00000000-0005-0000-0000-0000E9D80000}"/>
    <cellStyle name="Punto0 2 2 55 5" xfId="55515" xr:uid="{00000000-0005-0000-0000-0000EAD80000}"/>
    <cellStyle name="Punto0 2 2 56" xfId="55516" xr:uid="{00000000-0005-0000-0000-0000EBD80000}"/>
    <cellStyle name="Punto0 2 2 56 2" xfId="55517" xr:uid="{00000000-0005-0000-0000-0000ECD80000}"/>
    <cellStyle name="Punto0 2 2 56 2 2" xfId="55518" xr:uid="{00000000-0005-0000-0000-0000EDD80000}"/>
    <cellStyle name="Punto0 2 2 56 2 2 2" xfId="55519" xr:uid="{00000000-0005-0000-0000-0000EED80000}"/>
    <cellStyle name="Punto0 2 2 56 2 3" xfId="55520" xr:uid="{00000000-0005-0000-0000-0000EFD80000}"/>
    <cellStyle name="Punto0 2 2 56 2 4" xfId="55521" xr:uid="{00000000-0005-0000-0000-0000F0D80000}"/>
    <cellStyle name="Punto0 2 2 56 2 5" xfId="55522" xr:uid="{00000000-0005-0000-0000-0000F1D80000}"/>
    <cellStyle name="Punto0 2 2 56 2 6" xfId="55523" xr:uid="{00000000-0005-0000-0000-0000F2D80000}"/>
    <cellStyle name="Punto0 2 2 56 3" xfId="55524" xr:uid="{00000000-0005-0000-0000-0000F3D80000}"/>
    <cellStyle name="Punto0 2 2 56 3 2" xfId="55525" xr:uid="{00000000-0005-0000-0000-0000F4D80000}"/>
    <cellStyle name="Punto0 2 2 56 4" xfId="55526" xr:uid="{00000000-0005-0000-0000-0000F5D80000}"/>
    <cellStyle name="Punto0 2 2 56 4 2" xfId="55527" xr:uid="{00000000-0005-0000-0000-0000F6D80000}"/>
    <cellStyle name="Punto0 2 2 56 5" xfId="55528" xr:uid="{00000000-0005-0000-0000-0000F7D80000}"/>
    <cellStyle name="Punto0 2 2 57" xfId="55529" xr:uid="{00000000-0005-0000-0000-0000F8D80000}"/>
    <cellStyle name="Punto0 2 2 57 2" xfId="55530" xr:uid="{00000000-0005-0000-0000-0000F9D80000}"/>
    <cellStyle name="Punto0 2 2 57 2 2" xfId="55531" xr:uid="{00000000-0005-0000-0000-0000FAD80000}"/>
    <cellStyle name="Punto0 2 2 57 2 2 2" xfId="55532" xr:uid="{00000000-0005-0000-0000-0000FBD80000}"/>
    <cellStyle name="Punto0 2 2 57 2 3" xfId="55533" xr:uid="{00000000-0005-0000-0000-0000FCD80000}"/>
    <cellStyle name="Punto0 2 2 57 2 4" xfId="55534" xr:uid="{00000000-0005-0000-0000-0000FDD80000}"/>
    <cellStyle name="Punto0 2 2 57 2 5" xfId="55535" xr:uid="{00000000-0005-0000-0000-0000FED80000}"/>
    <cellStyle name="Punto0 2 2 57 2 6" xfId="55536" xr:uid="{00000000-0005-0000-0000-0000FFD80000}"/>
    <cellStyle name="Punto0 2 2 57 3" xfId="55537" xr:uid="{00000000-0005-0000-0000-000000D90000}"/>
    <cellStyle name="Punto0 2 2 57 3 2" xfId="55538" xr:uid="{00000000-0005-0000-0000-000001D90000}"/>
    <cellStyle name="Punto0 2 2 57 4" xfId="55539" xr:uid="{00000000-0005-0000-0000-000002D90000}"/>
    <cellStyle name="Punto0 2 2 57 4 2" xfId="55540" xr:uid="{00000000-0005-0000-0000-000003D90000}"/>
    <cellStyle name="Punto0 2 2 57 5" xfId="55541" xr:uid="{00000000-0005-0000-0000-000004D90000}"/>
    <cellStyle name="Punto0 2 2 58" xfId="55542" xr:uid="{00000000-0005-0000-0000-000005D90000}"/>
    <cellStyle name="Punto0 2 2 58 2" xfId="55543" xr:uid="{00000000-0005-0000-0000-000006D90000}"/>
    <cellStyle name="Punto0 2 2 58 2 2" xfId="55544" xr:uid="{00000000-0005-0000-0000-000007D90000}"/>
    <cellStyle name="Punto0 2 2 58 2 2 2" xfId="55545" xr:uid="{00000000-0005-0000-0000-000008D90000}"/>
    <cellStyle name="Punto0 2 2 58 2 3" xfId="55546" xr:uid="{00000000-0005-0000-0000-000009D90000}"/>
    <cellStyle name="Punto0 2 2 58 2 4" xfId="55547" xr:uid="{00000000-0005-0000-0000-00000AD90000}"/>
    <cellStyle name="Punto0 2 2 58 2 5" xfId="55548" xr:uid="{00000000-0005-0000-0000-00000BD90000}"/>
    <cellStyle name="Punto0 2 2 58 2 6" xfId="55549" xr:uid="{00000000-0005-0000-0000-00000CD90000}"/>
    <cellStyle name="Punto0 2 2 58 3" xfId="55550" xr:uid="{00000000-0005-0000-0000-00000DD90000}"/>
    <cellStyle name="Punto0 2 2 58 3 2" xfId="55551" xr:uid="{00000000-0005-0000-0000-00000ED90000}"/>
    <cellStyle name="Punto0 2 2 58 4" xfId="55552" xr:uid="{00000000-0005-0000-0000-00000FD90000}"/>
    <cellStyle name="Punto0 2 2 58 4 2" xfId="55553" xr:uid="{00000000-0005-0000-0000-000010D90000}"/>
    <cellStyle name="Punto0 2 2 58 5" xfId="55554" xr:uid="{00000000-0005-0000-0000-000011D90000}"/>
    <cellStyle name="Punto0 2 2 59" xfId="55555" xr:uid="{00000000-0005-0000-0000-000012D90000}"/>
    <cellStyle name="Punto0 2 2 59 2" xfId="55556" xr:uid="{00000000-0005-0000-0000-000013D90000}"/>
    <cellStyle name="Punto0 2 2 59 3" xfId="55557" xr:uid="{00000000-0005-0000-0000-000014D90000}"/>
    <cellStyle name="Punto0 2 2 6" xfId="55558" xr:uid="{00000000-0005-0000-0000-000015D90000}"/>
    <cellStyle name="Punto0 2 2 6 2" xfId="55559" xr:uid="{00000000-0005-0000-0000-000016D90000}"/>
    <cellStyle name="Punto0 2 2 6 2 2" xfId="55560" xr:uid="{00000000-0005-0000-0000-000017D90000}"/>
    <cellStyle name="Punto0 2 2 6 2 2 2" xfId="55561" xr:uid="{00000000-0005-0000-0000-000018D90000}"/>
    <cellStyle name="Punto0 2 2 6 2 3" xfId="55562" xr:uid="{00000000-0005-0000-0000-000019D90000}"/>
    <cellStyle name="Punto0 2 2 6 2 3 2" xfId="55563" xr:uid="{00000000-0005-0000-0000-00001AD90000}"/>
    <cellStyle name="Punto0 2 2 6 2 4" xfId="55564" xr:uid="{00000000-0005-0000-0000-00001BD90000}"/>
    <cellStyle name="Punto0 2 2 6 2 4 2" xfId="55565" xr:uid="{00000000-0005-0000-0000-00001CD90000}"/>
    <cellStyle name="Punto0 2 2 6 2 4 3" xfId="55566" xr:uid="{00000000-0005-0000-0000-00001DD90000}"/>
    <cellStyle name="Punto0 2 2 6 3" xfId="55567" xr:uid="{00000000-0005-0000-0000-00001ED90000}"/>
    <cellStyle name="Punto0 2 2 6 3 2" xfId="55568" xr:uid="{00000000-0005-0000-0000-00001FD90000}"/>
    <cellStyle name="Punto0 2 2 6 3 2 2" xfId="55569" xr:uid="{00000000-0005-0000-0000-000020D90000}"/>
    <cellStyle name="Punto0 2 2 6 3 3" xfId="55570" xr:uid="{00000000-0005-0000-0000-000021D90000}"/>
    <cellStyle name="Punto0 2 2 6 3 4" xfId="55571" xr:uid="{00000000-0005-0000-0000-000022D90000}"/>
    <cellStyle name="Punto0 2 2 6 4" xfId="55572" xr:uid="{00000000-0005-0000-0000-000023D90000}"/>
    <cellStyle name="Punto0 2 2 6 4 2" xfId="55573" xr:uid="{00000000-0005-0000-0000-000024D90000}"/>
    <cellStyle name="Punto0 2 2 6 4 3" xfId="55574" xr:uid="{00000000-0005-0000-0000-000025D90000}"/>
    <cellStyle name="Punto0 2 2 6 5" xfId="55575" xr:uid="{00000000-0005-0000-0000-000026D90000}"/>
    <cellStyle name="Punto0 2 2 6 5 2" xfId="55576" xr:uid="{00000000-0005-0000-0000-000027D90000}"/>
    <cellStyle name="Punto0 2 2 6 5 3" xfId="55577" xr:uid="{00000000-0005-0000-0000-000028D90000}"/>
    <cellStyle name="Punto0 2 2 6 6" xfId="55578" xr:uid="{00000000-0005-0000-0000-000029D90000}"/>
    <cellStyle name="Punto0 2 2 6 7" xfId="55579" xr:uid="{00000000-0005-0000-0000-00002AD90000}"/>
    <cellStyle name="Punto0 2 2 60" xfId="55580" xr:uid="{00000000-0005-0000-0000-00002BD90000}"/>
    <cellStyle name="Punto0 2 2 61" xfId="55581" xr:uid="{00000000-0005-0000-0000-00002CD90000}"/>
    <cellStyle name="Punto0 2 2 61 2" xfId="55582" xr:uid="{00000000-0005-0000-0000-00002DD90000}"/>
    <cellStyle name="Punto0 2 2 61 3" xfId="55583" xr:uid="{00000000-0005-0000-0000-00002ED90000}"/>
    <cellStyle name="Punto0 2 2 62" xfId="55584" xr:uid="{00000000-0005-0000-0000-00002FD90000}"/>
    <cellStyle name="Punto0 2 2 7" xfId="55585" xr:uid="{00000000-0005-0000-0000-000030D90000}"/>
    <cellStyle name="Punto0 2 2 7 2" xfId="55586" xr:uid="{00000000-0005-0000-0000-000031D90000}"/>
    <cellStyle name="Punto0 2 2 7 2 2" xfId="55587" xr:uid="{00000000-0005-0000-0000-000032D90000}"/>
    <cellStyle name="Punto0 2 2 7 2 2 2" xfId="55588" xr:uid="{00000000-0005-0000-0000-000033D90000}"/>
    <cellStyle name="Punto0 2 2 7 2 3" xfId="55589" xr:uid="{00000000-0005-0000-0000-000034D90000}"/>
    <cellStyle name="Punto0 2 2 7 2 3 2" xfId="55590" xr:uid="{00000000-0005-0000-0000-000035D90000}"/>
    <cellStyle name="Punto0 2 2 7 2 3 3" xfId="55591" xr:uid="{00000000-0005-0000-0000-000036D90000}"/>
    <cellStyle name="Punto0 2 2 7 2 4" xfId="55592" xr:uid="{00000000-0005-0000-0000-000037D90000}"/>
    <cellStyle name="Punto0 2 2 7 3" xfId="55593" xr:uid="{00000000-0005-0000-0000-000038D90000}"/>
    <cellStyle name="Punto0 2 2 7 3 2" xfId="55594" xr:uid="{00000000-0005-0000-0000-000039D90000}"/>
    <cellStyle name="Punto0 2 2 7 4" xfId="55595" xr:uid="{00000000-0005-0000-0000-00003AD90000}"/>
    <cellStyle name="Punto0 2 2 7 4 2" xfId="55596" xr:uid="{00000000-0005-0000-0000-00003BD90000}"/>
    <cellStyle name="Punto0 2 2 7 4 3" xfId="55597" xr:uid="{00000000-0005-0000-0000-00003CD90000}"/>
    <cellStyle name="Punto0 2 2 7 5" xfId="55598" xr:uid="{00000000-0005-0000-0000-00003DD90000}"/>
    <cellStyle name="Punto0 2 2 7 6" xfId="55599" xr:uid="{00000000-0005-0000-0000-00003ED90000}"/>
    <cellStyle name="Punto0 2 2 8" xfId="55600" xr:uid="{00000000-0005-0000-0000-00003FD90000}"/>
    <cellStyle name="Punto0 2 2 8 2" xfId="55601" xr:uid="{00000000-0005-0000-0000-000040D90000}"/>
    <cellStyle name="Punto0 2 2 8 2 2" xfId="55602" xr:uid="{00000000-0005-0000-0000-000041D90000}"/>
    <cellStyle name="Punto0 2 2 8 2 2 2" xfId="55603" xr:uid="{00000000-0005-0000-0000-000042D90000}"/>
    <cellStyle name="Punto0 2 2 8 2 3" xfId="55604" xr:uid="{00000000-0005-0000-0000-000043D90000}"/>
    <cellStyle name="Punto0 2 2 8 2 4" xfId="55605" xr:uid="{00000000-0005-0000-0000-000044D90000}"/>
    <cellStyle name="Punto0 2 2 8 2 5" xfId="55606" xr:uid="{00000000-0005-0000-0000-000045D90000}"/>
    <cellStyle name="Punto0 2 2 8 2 6" xfId="55607" xr:uid="{00000000-0005-0000-0000-000046D90000}"/>
    <cellStyle name="Punto0 2 2 8 3" xfId="55608" xr:uid="{00000000-0005-0000-0000-000047D90000}"/>
    <cellStyle name="Punto0 2 2 8 3 2" xfId="55609" xr:uid="{00000000-0005-0000-0000-000048D90000}"/>
    <cellStyle name="Punto0 2 2 8 4" xfId="55610" xr:uid="{00000000-0005-0000-0000-000049D90000}"/>
    <cellStyle name="Punto0 2 2 8 4 2" xfId="55611" xr:uid="{00000000-0005-0000-0000-00004AD90000}"/>
    <cellStyle name="Punto0 2 2 8 5" xfId="55612" xr:uid="{00000000-0005-0000-0000-00004BD90000}"/>
    <cellStyle name="Punto0 2 2 9" xfId="55613" xr:uid="{00000000-0005-0000-0000-00004CD90000}"/>
    <cellStyle name="Punto0 2 2 9 2" xfId="55614" xr:uid="{00000000-0005-0000-0000-00004DD90000}"/>
    <cellStyle name="Punto0 2 2 9 2 2" xfId="55615" xr:uid="{00000000-0005-0000-0000-00004ED90000}"/>
    <cellStyle name="Punto0 2 2 9 2 2 2" xfId="55616" xr:uid="{00000000-0005-0000-0000-00004FD90000}"/>
    <cellStyle name="Punto0 2 2 9 2 3" xfId="55617" xr:uid="{00000000-0005-0000-0000-000050D90000}"/>
    <cellStyle name="Punto0 2 2 9 2 4" xfId="55618" xr:uid="{00000000-0005-0000-0000-000051D90000}"/>
    <cellStyle name="Punto0 2 2 9 2 5" xfId="55619" xr:uid="{00000000-0005-0000-0000-000052D90000}"/>
    <cellStyle name="Punto0 2 2 9 2 6" xfId="55620" xr:uid="{00000000-0005-0000-0000-000053D90000}"/>
    <cellStyle name="Punto0 2 2 9 3" xfId="55621" xr:uid="{00000000-0005-0000-0000-000054D90000}"/>
    <cellStyle name="Punto0 2 2 9 3 2" xfId="55622" xr:uid="{00000000-0005-0000-0000-000055D90000}"/>
    <cellStyle name="Punto0 2 2 9 3 3" xfId="55623" xr:uid="{00000000-0005-0000-0000-000056D90000}"/>
    <cellStyle name="Punto0 2 2 9 4" xfId="55624" xr:uid="{00000000-0005-0000-0000-000057D90000}"/>
    <cellStyle name="Punto0 2 2 9 4 2" xfId="55625" xr:uid="{00000000-0005-0000-0000-000058D90000}"/>
    <cellStyle name="Punto0 2 2 9 4 3" xfId="55626" xr:uid="{00000000-0005-0000-0000-000059D90000}"/>
    <cellStyle name="Punto0 2 2 9 5" xfId="55627" xr:uid="{00000000-0005-0000-0000-00005AD90000}"/>
    <cellStyle name="Punto0 2 2_CUENTAS BANCARIAS" xfId="55628" xr:uid="{00000000-0005-0000-0000-00005BD90000}"/>
    <cellStyle name="Punto0 2 20" xfId="55629" xr:uid="{00000000-0005-0000-0000-00005CD90000}"/>
    <cellStyle name="Punto0 2 20 2" xfId="55630" xr:uid="{00000000-0005-0000-0000-00005DD90000}"/>
    <cellStyle name="Punto0 2 20 2 2" xfId="55631" xr:uid="{00000000-0005-0000-0000-00005ED90000}"/>
    <cellStyle name="Punto0 2 20 2 2 2" xfId="55632" xr:uid="{00000000-0005-0000-0000-00005FD90000}"/>
    <cellStyle name="Punto0 2 20 2 3" xfId="55633" xr:uid="{00000000-0005-0000-0000-000060D90000}"/>
    <cellStyle name="Punto0 2 20 2 4" xfId="55634" xr:uid="{00000000-0005-0000-0000-000061D90000}"/>
    <cellStyle name="Punto0 2 20 2 5" xfId="55635" xr:uid="{00000000-0005-0000-0000-000062D90000}"/>
    <cellStyle name="Punto0 2 20 2 6" xfId="55636" xr:uid="{00000000-0005-0000-0000-000063D90000}"/>
    <cellStyle name="Punto0 2 20 3" xfId="55637" xr:uid="{00000000-0005-0000-0000-000064D90000}"/>
    <cellStyle name="Punto0 2 20 3 2" xfId="55638" xr:uid="{00000000-0005-0000-0000-000065D90000}"/>
    <cellStyle name="Punto0 2 20 4" xfId="55639" xr:uid="{00000000-0005-0000-0000-000066D90000}"/>
    <cellStyle name="Punto0 2 20 4 2" xfId="55640" xr:uid="{00000000-0005-0000-0000-000067D90000}"/>
    <cellStyle name="Punto0 2 20 5" xfId="55641" xr:uid="{00000000-0005-0000-0000-000068D90000}"/>
    <cellStyle name="Punto0 2 21" xfId="55642" xr:uid="{00000000-0005-0000-0000-000069D90000}"/>
    <cellStyle name="Punto0 2 21 2" xfId="55643" xr:uid="{00000000-0005-0000-0000-00006AD90000}"/>
    <cellStyle name="Punto0 2 21 2 2" xfId="55644" xr:uid="{00000000-0005-0000-0000-00006BD90000}"/>
    <cellStyle name="Punto0 2 21 2 2 2" xfId="55645" xr:uid="{00000000-0005-0000-0000-00006CD90000}"/>
    <cellStyle name="Punto0 2 21 2 3" xfId="55646" xr:uid="{00000000-0005-0000-0000-00006DD90000}"/>
    <cellStyle name="Punto0 2 21 2 4" xfId="55647" xr:uid="{00000000-0005-0000-0000-00006ED90000}"/>
    <cellStyle name="Punto0 2 21 2 5" xfId="55648" xr:uid="{00000000-0005-0000-0000-00006FD90000}"/>
    <cellStyle name="Punto0 2 21 2 6" xfId="55649" xr:uid="{00000000-0005-0000-0000-000070D90000}"/>
    <cellStyle name="Punto0 2 21 3" xfId="55650" xr:uid="{00000000-0005-0000-0000-000071D90000}"/>
    <cellStyle name="Punto0 2 21 3 2" xfId="55651" xr:uid="{00000000-0005-0000-0000-000072D90000}"/>
    <cellStyle name="Punto0 2 21 4" xfId="55652" xr:uid="{00000000-0005-0000-0000-000073D90000}"/>
    <cellStyle name="Punto0 2 21 4 2" xfId="55653" xr:uid="{00000000-0005-0000-0000-000074D90000}"/>
    <cellStyle name="Punto0 2 21 5" xfId="55654" xr:uid="{00000000-0005-0000-0000-000075D90000}"/>
    <cellStyle name="Punto0 2 22" xfId="55655" xr:uid="{00000000-0005-0000-0000-000076D90000}"/>
    <cellStyle name="Punto0 2 22 2" xfId="55656" xr:uid="{00000000-0005-0000-0000-000077D90000}"/>
    <cellStyle name="Punto0 2 22 2 2" xfId="55657" xr:uid="{00000000-0005-0000-0000-000078D90000}"/>
    <cellStyle name="Punto0 2 22 2 2 2" xfId="55658" xr:uid="{00000000-0005-0000-0000-000079D90000}"/>
    <cellStyle name="Punto0 2 22 2 3" xfId="55659" xr:uid="{00000000-0005-0000-0000-00007AD90000}"/>
    <cellStyle name="Punto0 2 22 2 4" xfId="55660" xr:uid="{00000000-0005-0000-0000-00007BD90000}"/>
    <cellStyle name="Punto0 2 22 2 5" xfId="55661" xr:uid="{00000000-0005-0000-0000-00007CD90000}"/>
    <cellStyle name="Punto0 2 22 2 6" xfId="55662" xr:uid="{00000000-0005-0000-0000-00007DD90000}"/>
    <cellStyle name="Punto0 2 22 3" xfId="55663" xr:uid="{00000000-0005-0000-0000-00007ED90000}"/>
    <cellStyle name="Punto0 2 22 3 2" xfId="55664" xr:uid="{00000000-0005-0000-0000-00007FD90000}"/>
    <cellStyle name="Punto0 2 22 4" xfId="55665" xr:uid="{00000000-0005-0000-0000-000080D90000}"/>
    <cellStyle name="Punto0 2 22 4 2" xfId="55666" xr:uid="{00000000-0005-0000-0000-000081D90000}"/>
    <cellStyle name="Punto0 2 22 5" xfId="55667" xr:uid="{00000000-0005-0000-0000-000082D90000}"/>
    <cellStyle name="Punto0 2 23" xfId="55668" xr:uid="{00000000-0005-0000-0000-000083D90000}"/>
    <cellStyle name="Punto0 2 23 2" xfId="55669" xr:uid="{00000000-0005-0000-0000-000084D90000}"/>
    <cellStyle name="Punto0 2 23 2 2" xfId="55670" xr:uid="{00000000-0005-0000-0000-000085D90000}"/>
    <cellStyle name="Punto0 2 23 2 2 2" xfId="55671" xr:uid="{00000000-0005-0000-0000-000086D90000}"/>
    <cellStyle name="Punto0 2 23 2 3" xfId="55672" xr:uid="{00000000-0005-0000-0000-000087D90000}"/>
    <cellStyle name="Punto0 2 23 2 4" xfId="55673" xr:uid="{00000000-0005-0000-0000-000088D90000}"/>
    <cellStyle name="Punto0 2 23 2 5" xfId="55674" xr:uid="{00000000-0005-0000-0000-000089D90000}"/>
    <cellStyle name="Punto0 2 23 2 6" xfId="55675" xr:uid="{00000000-0005-0000-0000-00008AD90000}"/>
    <cellStyle name="Punto0 2 23 3" xfId="55676" xr:uid="{00000000-0005-0000-0000-00008BD90000}"/>
    <cellStyle name="Punto0 2 23 3 2" xfId="55677" xr:uid="{00000000-0005-0000-0000-00008CD90000}"/>
    <cellStyle name="Punto0 2 23 4" xfId="55678" xr:uid="{00000000-0005-0000-0000-00008DD90000}"/>
    <cellStyle name="Punto0 2 23 4 2" xfId="55679" xr:uid="{00000000-0005-0000-0000-00008ED90000}"/>
    <cellStyle name="Punto0 2 23 5" xfId="55680" xr:uid="{00000000-0005-0000-0000-00008FD90000}"/>
    <cellStyle name="Punto0 2 24" xfId="55681" xr:uid="{00000000-0005-0000-0000-000090D90000}"/>
    <cellStyle name="Punto0 2 24 2" xfId="55682" xr:uid="{00000000-0005-0000-0000-000091D90000}"/>
    <cellStyle name="Punto0 2 24 2 2" xfId="55683" xr:uid="{00000000-0005-0000-0000-000092D90000}"/>
    <cellStyle name="Punto0 2 24 2 2 2" xfId="55684" xr:uid="{00000000-0005-0000-0000-000093D90000}"/>
    <cellStyle name="Punto0 2 24 2 3" xfId="55685" xr:uid="{00000000-0005-0000-0000-000094D90000}"/>
    <cellStyle name="Punto0 2 24 2 4" xfId="55686" xr:uid="{00000000-0005-0000-0000-000095D90000}"/>
    <cellStyle name="Punto0 2 24 2 5" xfId="55687" xr:uid="{00000000-0005-0000-0000-000096D90000}"/>
    <cellStyle name="Punto0 2 24 2 6" xfId="55688" xr:uid="{00000000-0005-0000-0000-000097D90000}"/>
    <cellStyle name="Punto0 2 24 3" xfId="55689" xr:uid="{00000000-0005-0000-0000-000098D90000}"/>
    <cellStyle name="Punto0 2 24 3 2" xfId="55690" xr:uid="{00000000-0005-0000-0000-000099D90000}"/>
    <cellStyle name="Punto0 2 24 4" xfId="55691" xr:uid="{00000000-0005-0000-0000-00009AD90000}"/>
    <cellStyle name="Punto0 2 24 4 2" xfId="55692" xr:uid="{00000000-0005-0000-0000-00009BD90000}"/>
    <cellStyle name="Punto0 2 24 5" xfId="55693" xr:uid="{00000000-0005-0000-0000-00009CD90000}"/>
    <cellStyle name="Punto0 2 25" xfId="55694" xr:uid="{00000000-0005-0000-0000-00009DD90000}"/>
    <cellStyle name="Punto0 2 25 2" xfId="55695" xr:uid="{00000000-0005-0000-0000-00009ED90000}"/>
    <cellStyle name="Punto0 2 25 2 2" xfId="55696" xr:uid="{00000000-0005-0000-0000-00009FD90000}"/>
    <cellStyle name="Punto0 2 25 2 2 2" xfId="55697" xr:uid="{00000000-0005-0000-0000-0000A0D90000}"/>
    <cellStyle name="Punto0 2 25 2 3" xfId="55698" xr:uid="{00000000-0005-0000-0000-0000A1D90000}"/>
    <cellStyle name="Punto0 2 25 2 4" xfId="55699" xr:uid="{00000000-0005-0000-0000-0000A2D90000}"/>
    <cellStyle name="Punto0 2 25 2 5" xfId="55700" xr:uid="{00000000-0005-0000-0000-0000A3D90000}"/>
    <cellStyle name="Punto0 2 25 2 6" xfId="55701" xr:uid="{00000000-0005-0000-0000-0000A4D90000}"/>
    <cellStyle name="Punto0 2 25 3" xfId="55702" xr:uid="{00000000-0005-0000-0000-0000A5D90000}"/>
    <cellStyle name="Punto0 2 25 3 2" xfId="55703" xr:uid="{00000000-0005-0000-0000-0000A6D90000}"/>
    <cellStyle name="Punto0 2 25 4" xfId="55704" xr:uid="{00000000-0005-0000-0000-0000A7D90000}"/>
    <cellStyle name="Punto0 2 25 4 2" xfId="55705" xr:uid="{00000000-0005-0000-0000-0000A8D90000}"/>
    <cellStyle name="Punto0 2 25 5" xfId="55706" xr:uid="{00000000-0005-0000-0000-0000A9D90000}"/>
    <cellStyle name="Punto0 2 26" xfId="55707" xr:uid="{00000000-0005-0000-0000-0000AAD90000}"/>
    <cellStyle name="Punto0 2 26 2" xfId="55708" xr:uid="{00000000-0005-0000-0000-0000ABD90000}"/>
    <cellStyle name="Punto0 2 26 2 2" xfId="55709" xr:uid="{00000000-0005-0000-0000-0000ACD90000}"/>
    <cellStyle name="Punto0 2 26 2 2 2" xfId="55710" xr:uid="{00000000-0005-0000-0000-0000ADD90000}"/>
    <cellStyle name="Punto0 2 26 2 3" xfId="55711" xr:uid="{00000000-0005-0000-0000-0000AED90000}"/>
    <cellStyle name="Punto0 2 26 2 4" xfId="55712" xr:uid="{00000000-0005-0000-0000-0000AFD90000}"/>
    <cellStyle name="Punto0 2 26 2 5" xfId="55713" xr:uid="{00000000-0005-0000-0000-0000B0D90000}"/>
    <cellStyle name="Punto0 2 26 2 6" xfId="55714" xr:uid="{00000000-0005-0000-0000-0000B1D90000}"/>
    <cellStyle name="Punto0 2 26 3" xfId="55715" xr:uid="{00000000-0005-0000-0000-0000B2D90000}"/>
    <cellStyle name="Punto0 2 26 3 2" xfId="55716" xr:uid="{00000000-0005-0000-0000-0000B3D90000}"/>
    <cellStyle name="Punto0 2 26 4" xfId="55717" xr:uid="{00000000-0005-0000-0000-0000B4D90000}"/>
    <cellStyle name="Punto0 2 26 4 2" xfId="55718" xr:uid="{00000000-0005-0000-0000-0000B5D90000}"/>
    <cellStyle name="Punto0 2 26 5" xfId="55719" xr:uid="{00000000-0005-0000-0000-0000B6D90000}"/>
    <cellStyle name="Punto0 2 27" xfId="55720" xr:uid="{00000000-0005-0000-0000-0000B7D90000}"/>
    <cellStyle name="Punto0 2 27 2" xfId="55721" xr:uid="{00000000-0005-0000-0000-0000B8D90000}"/>
    <cellStyle name="Punto0 2 27 2 2" xfId="55722" xr:uid="{00000000-0005-0000-0000-0000B9D90000}"/>
    <cellStyle name="Punto0 2 27 2 2 2" xfId="55723" xr:uid="{00000000-0005-0000-0000-0000BAD90000}"/>
    <cellStyle name="Punto0 2 27 2 3" xfId="55724" xr:uid="{00000000-0005-0000-0000-0000BBD90000}"/>
    <cellStyle name="Punto0 2 27 2 4" xfId="55725" xr:uid="{00000000-0005-0000-0000-0000BCD90000}"/>
    <cellStyle name="Punto0 2 27 2 5" xfId="55726" xr:uid="{00000000-0005-0000-0000-0000BDD90000}"/>
    <cellStyle name="Punto0 2 27 2 6" xfId="55727" xr:uid="{00000000-0005-0000-0000-0000BED90000}"/>
    <cellStyle name="Punto0 2 27 3" xfId="55728" xr:uid="{00000000-0005-0000-0000-0000BFD90000}"/>
    <cellStyle name="Punto0 2 27 3 2" xfId="55729" xr:uid="{00000000-0005-0000-0000-0000C0D90000}"/>
    <cellStyle name="Punto0 2 27 4" xfId="55730" xr:uid="{00000000-0005-0000-0000-0000C1D90000}"/>
    <cellStyle name="Punto0 2 27 4 2" xfId="55731" xr:uid="{00000000-0005-0000-0000-0000C2D90000}"/>
    <cellStyle name="Punto0 2 27 5" xfId="55732" xr:uid="{00000000-0005-0000-0000-0000C3D90000}"/>
    <cellStyle name="Punto0 2 28" xfId="55733" xr:uid="{00000000-0005-0000-0000-0000C4D90000}"/>
    <cellStyle name="Punto0 2 28 2" xfId="55734" xr:uid="{00000000-0005-0000-0000-0000C5D90000}"/>
    <cellStyle name="Punto0 2 28 2 2" xfId="55735" xr:uid="{00000000-0005-0000-0000-0000C6D90000}"/>
    <cellStyle name="Punto0 2 28 2 2 2" xfId="55736" xr:uid="{00000000-0005-0000-0000-0000C7D90000}"/>
    <cellStyle name="Punto0 2 28 2 3" xfId="55737" xr:uid="{00000000-0005-0000-0000-0000C8D90000}"/>
    <cellStyle name="Punto0 2 28 2 4" xfId="55738" xr:uid="{00000000-0005-0000-0000-0000C9D90000}"/>
    <cellStyle name="Punto0 2 28 2 5" xfId="55739" xr:uid="{00000000-0005-0000-0000-0000CAD90000}"/>
    <cellStyle name="Punto0 2 28 2 6" xfId="55740" xr:uid="{00000000-0005-0000-0000-0000CBD90000}"/>
    <cellStyle name="Punto0 2 28 3" xfId="55741" xr:uid="{00000000-0005-0000-0000-0000CCD90000}"/>
    <cellStyle name="Punto0 2 28 3 2" xfId="55742" xr:uid="{00000000-0005-0000-0000-0000CDD90000}"/>
    <cellStyle name="Punto0 2 28 4" xfId="55743" xr:uid="{00000000-0005-0000-0000-0000CED90000}"/>
    <cellStyle name="Punto0 2 28 4 2" xfId="55744" xr:uid="{00000000-0005-0000-0000-0000CFD90000}"/>
    <cellStyle name="Punto0 2 28 5" xfId="55745" xr:uid="{00000000-0005-0000-0000-0000D0D90000}"/>
    <cellStyle name="Punto0 2 29" xfId="55746" xr:uid="{00000000-0005-0000-0000-0000D1D90000}"/>
    <cellStyle name="Punto0 2 29 2" xfId="55747" xr:uid="{00000000-0005-0000-0000-0000D2D90000}"/>
    <cellStyle name="Punto0 2 29 2 2" xfId="55748" xr:uid="{00000000-0005-0000-0000-0000D3D90000}"/>
    <cellStyle name="Punto0 2 29 2 2 2" xfId="55749" xr:uid="{00000000-0005-0000-0000-0000D4D90000}"/>
    <cellStyle name="Punto0 2 29 2 3" xfId="55750" xr:uid="{00000000-0005-0000-0000-0000D5D90000}"/>
    <cellStyle name="Punto0 2 29 2 4" xfId="55751" xr:uid="{00000000-0005-0000-0000-0000D6D90000}"/>
    <cellStyle name="Punto0 2 29 2 5" xfId="55752" xr:uid="{00000000-0005-0000-0000-0000D7D90000}"/>
    <cellStyle name="Punto0 2 29 2 6" xfId="55753" xr:uid="{00000000-0005-0000-0000-0000D8D90000}"/>
    <cellStyle name="Punto0 2 29 3" xfId="55754" xr:uid="{00000000-0005-0000-0000-0000D9D90000}"/>
    <cellStyle name="Punto0 2 29 3 2" xfId="55755" xr:uid="{00000000-0005-0000-0000-0000DAD90000}"/>
    <cellStyle name="Punto0 2 29 4" xfId="55756" xr:uid="{00000000-0005-0000-0000-0000DBD90000}"/>
    <cellStyle name="Punto0 2 29 4 2" xfId="55757" xr:uid="{00000000-0005-0000-0000-0000DCD90000}"/>
    <cellStyle name="Punto0 2 29 5" xfId="55758" xr:uid="{00000000-0005-0000-0000-0000DDD90000}"/>
    <cellStyle name="Punto0 2 3" xfId="55759" xr:uid="{00000000-0005-0000-0000-0000DED90000}"/>
    <cellStyle name="Punto0 2 3 2" xfId="55760" xr:uid="{00000000-0005-0000-0000-0000DFD90000}"/>
    <cellStyle name="Punto0 2 3 2 2" xfId="55761" xr:uid="{00000000-0005-0000-0000-0000E0D90000}"/>
    <cellStyle name="Punto0 2 3 2 3" xfId="55762" xr:uid="{00000000-0005-0000-0000-0000E1D90000}"/>
    <cellStyle name="Punto0 2 3 3" xfId="55763" xr:uid="{00000000-0005-0000-0000-0000E2D90000}"/>
    <cellStyle name="Punto0 2 3 4" xfId="55764" xr:uid="{00000000-0005-0000-0000-0000E3D90000}"/>
    <cellStyle name="Punto0 2 30" xfId="55765" xr:uid="{00000000-0005-0000-0000-0000E4D90000}"/>
    <cellStyle name="Punto0 2 30 2" xfId="55766" xr:uid="{00000000-0005-0000-0000-0000E5D90000}"/>
    <cellStyle name="Punto0 2 30 2 2" xfId="55767" xr:uid="{00000000-0005-0000-0000-0000E6D90000}"/>
    <cellStyle name="Punto0 2 30 2 2 2" xfId="55768" xr:uid="{00000000-0005-0000-0000-0000E7D90000}"/>
    <cellStyle name="Punto0 2 30 2 3" xfId="55769" xr:uid="{00000000-0005-0000-0000-0000E8D90000}"/>
    <cellStyle name="Punto0 2 30 2 4" xfId="55770" xr:uid="{00000000-0005-0000-0000-0000E9D90000}"/>
    <cellStyle name="Punto0 2 30 2 5" xfId="55771" xr:uid="{00000000-0005-0000-0000-0000EAD90000}"/>
    <cellStyle name="Punto0 2 30 2 6" xfId="55772" xr:uid="{00000000-0005-0000-0000-0000EBD90000}"/>
    <cellStyle name="Punto0 2 30 3" xfId="55773" xr:uid="{00000000-0005-0000-0000-0000ECD90000}"/>
    <cellStyle name="Punto0 2 30 3 2" xfId="55774" xr:uid="{00000000-0005-0000-0000-0000EDD90000}"/>
    <cellStyle name="Punto0 2 30 4" xfId="55775" xr:uid="{00000000-0005-0000-0000-0000EED90000}"/>
    <cellStyle name="Punto0 2 30 4 2" xfId="55776" xr:uid="{00000000-0005-0000-0000-0000EFD90000}"/>
    <cellStyle name="Punto0 2 30 5" xfId="55777" xr:uid="{00000000-0005-0000-0000-0000F0D90000}"/>
    <cellStyle name="Punto0 2 31" xfId="55778" xr:uid="{00000000-0005-0000-0000-0000F1D90000}"/>
    <cellStyle name="Punto0 2 31 2" xfId="55779" xr:uid="{00000000-0005-0000-0000-0000F2D90000}"/>
    <cellStyle name="Punto0 2 31 2 2" xfId="55780" xr:uid="{00000000-0005-0000-0000-0000F3D90000}"/>
    <cellStyle name="Punto0 2 31 2 2 2" xfId="55781" xr:uid="{00000000-0005-0000-0000-0000F4D90000}"/>
    <cellStyle name="Punto0 2 31 2 3" xfId="55782" xr:uid="{00000000-0005-0000-0000-0000F5D90000}"/>
    <cellStyle name="Punto0 2 31 2 4" xfId="55783" xr:uid="{00000000-0005-0000-0000-0000F6D90000}"/>
    <cellStyle name="Punto0 2 31 2 5" xfId="55784" xr:uid="{00000000-0005-0000-0000-0000F7D90000}"/>
    <cellStyle name="Punto0 2 31 2 6" xfId="55785" xr:uid="{00000000-0005-0000-0000-0000F8D90000}"/>
    <cellStyle name="Punto0 2 31 3" xfId="55786" xr:uid="{00000000-0005-0000-0000-0000F9D90000}"/>
    <cellStyle name="Punto0 2 31 3 2" xfId="55787" xr:uid="{00000000-0005-0000-0000-0000FAD90000}"/>
    <cellStyle name="Punto0 2 31 4" xfId="55788" xr:uid="{00000000-0005-0000-0000-0000FBD90000}"/>
    <cellStyle name="Punto0 2 31 4 2" xfId="55789" xr:uid="{00000000-0005-0000-0000-0000FCD90000}"/>
    <cellStyle name="Punto0 2 31 5" xfId="55790" xr:uid="{00000000-0005-0000-0000-0000FDD90000}"/>
    <cellStyle name="Punto0 2 32" xfId="55791" xr:uid="{00000000-0005-0000-0000-0000FED90000}"/>
    <cellStyle name="Punto0 2 32 2" xfId="55792" xr:uid="{00000000-0005-0000-0000-0000FFD90000}"/>
    <cellStyle name="Punto0 2 32 2 2" xfId="55793" xr:uid="{00000000-0005-0000-0000-000000DA0000}"/>
    <cellStyle name="Punto0 2 32 2 2 2" xfId="55794" xr:uid="{00000000-0005-0000-0000-000001DA0000}"/>
    <cellStyle name="Punto0 2 32 2 3" xfId="55795" xr:uid="{00000000-0005-0000-0000-000002DA0000}"/>
    <cellStyle name="Punto0 2 32 2 4" xfId="55796" xr:uid="{00000000-0005-0000-0000-000003DA0000}"/>
    <cellStyle name="Punto0 2 32 2 5" xfId="55797" xr:uid="{00000000-0005-0000-0000-000004DA0000}"/>
    <cellStyle name="Punto0 2 32 2 6" xfId="55798" xr:uid="{00000000-0005-0000-0000-000005DA0000}"/>
    <cellStyle name="Punto0 2 32 3" xfId="55799" xr:uid="{00000000-0005-0000-0000-000006DA0000}"/>
    <cellStyle name="Punto0 2 32 3 2" xfId="55800" xr:uid="{00000000-0005-0000-0000-000007DA0000}"/>
    <cellStyle name="Punto0 2 32 4" xfId="55801" xr:uid="{00000000-0005-0000-0000-000008DA0000}"/>
    <cellStyle name="Punto0 2 32 4 2" xfId="55802" xr:uid="{00000000-0005-0000-0000-000009DA0000}"/>
    <cellStyle name="Punto0 2 32 5" xfId="55803" xr:uid="{00000000-0005-0000-0000-00000ADA0000}"/>
    <cellStyle name="Punto0 2 33" xfId="55804" xr:uid="{00000000-0005-0000-0000-00000BDA0000}"/>
    <cellStyle name="Punto0 2 33 2" xfId="55805" xr:uid="{00000000-0005-0000-0000-00000CDA0000}"/>
    <cellStyle name="Punto0 2 33 2 2" xfId="55806" xr:uid="{00000000-0005-0000-0000-00000DDA0000}"/>
    <cellStyle name="Punto0 2 33 2 2 2" xfId="55807" xr:uid="{00000000-0005-0000-0000-00000EDA0000}"/>
    <cellStyle name="Punto0 2 33 2 3" xfId="55808" xr:uid="{00000000-0005-0000-0000-00000FDA0000}"/>
    <cellStyle name="Punto0 2 33 2 4" xfId="55809" xr:uid="{00000000-0005-0000-0000-000010DA0000}"/>
    <cellStyle name="Punto0 2 33 2 5" xfId="55810" xr:uid="{00000000-0005-0000-0000-000011DA0000}"/>
    <cellStyle name="Punto0 2 33 2 6" xfId="55811" xr:uid="{00000000-0005-0000-0000-000012DA0000}"/>
    <cellStyle name="Punto0 2 33 3" xfId="55812" xr:uid="{00000000-0005-0000-0000-000013DA0000}"/>
    <cellStyle name="Punto0 2 33 3 2" xfId="55813" xr:uid="{00000000-0005-0000-0000-000014DA0000}"/>
    <cellStyle name="Punto0 2 33 4" xfId="55814" xr:uid="{00000000-0005-0000-0000-000015DA0000}"/>
    <cellStyle name="Punto0 2 33 4 2" xfId="55815" xr:uid="{00000000-0005-0000-0000-000016DA0000}"/>
    <cellStyle name="Punto0 2 33 5" xfId="55816" xr:uid="{00000000-0005-0000-0000-000017DA0000}"/>
    <cellStyle name="Punto0 2 34" xfId="55817" xr:uid="{00000000-0005-0000-0000-000018DA0000}"/>
    <cellStyle name="Punto0 2 34 2" xfId="55818" xr:uid="{00000000-0005-0000-0000-000019DA0000}"/>
    <cellStyle name="Punto0 2 34 2 2" xfId="55819" xr:uid="{00000000-0005-0000-0000-00001ADA0000}"/>
    <cellStyle name="Punto0 2 34 2 2 2" xfId="55820" xr:uid="{00000000-0005-0000-0000-00001BDA0000}"/>
    <cellStyle name="Punto0 2 34 2 3" xfId="55821" xr:uid="{00000000-0005-0000-0000-00001CDA0000}"/>
    <cellStyle name="Punto0 2 34 2 4" xfId="55822" xr:uid="{00000000-0005-0000-0000-00001DDA0000}"/>
    <cellStyle name="Punto0 2 34 2 5" xfId="55823" xr:uid="{00000000-0005-0000-0000-00001EDA0000}"/>
    <cellStyle name="Punto0 2 34 2 6" xfId="55824" xr:uid="{00000000-0005-0000-0000-00001FDA0000}"/>
    <cellStyle name="Punto0 2 34 3" xfId="55825" xr:uid="{00000000-0005-0000-0000-000020DA0000}"/>
    <cellStyle name="Punto0 2 34 3 2" xfId="55826" xr:uid="{00000000-0005-0000-0000-000021DA0000}"/>
    <cellStyle name="Punto0 2 34 4" xfId="55827" xr:uid="{00000000-0005-0000-0000-000022DA0000}"/>
    <cellStyle name="Punto0 2 34 4 2" xfId="55828" xr:uid="{00000000-0005-0000-0000-000023DA0000}"/>
    <cellStyle name="Punto0 2 34 5" xfId="55829" xr:uid="{00000000-0005-0000-0000-000024DA0000}"/>
    <cellStyle name="Punto0 2 35" xfId="55830" xr:uid="{00000000-0005-0000-0000-000025DA0000}"/>
    <cellStyle name="Punto0 2 35 2" xfId="55831" xr:uid="{00000000-0005-0000-0000-000026DA0000}"/>
    <cellStyle name="Punto0 2 35 2 2" xfId="55832" xr:uid="{00000000-0005-0000-0000-000027DA0000}"/>
    <cellStyle name="Punto0 2 35 2 2 2" xfId="55833" xr:uid="{00000000-0005-0000-0000-000028DA0000}"/>
    <cellStyle name="Punto0 2 35 2 3" xfId="55834" xr:uid="{00000000-0005-0000-0000-000029DA0000}"/>
    <cellStyle name="Punto0 2 35 2 4" xfId="55835" xr:uid="{00000000-0005-0000-0000-00002ADA0000}"/>
    <cellStyle name="Punto0 2 35 2 5" xfId="55836" xr:uid="{00000000-0005-0000-0000-00002BDA0000}"/>
    <cellStyle name="Punto0 2 35 2 6" xfId="55837" xr:uid="{00000000-0005-0000-0000-00002CDA0000}"/>
    <cellStyle name="Punto0 2 35 3" xfId="55838" xr:uid="{00000000-0005-0000-0000-00002DDA0000}"/>
    <cellStyle name="Punto0 2 35 3 2" xfId="55839" xr:uid="{00000000-0005-0000-0000-00002EDA0000}"/>
    <cellStyle name="Punto0 2 35 4" xfId="55840" xr:uid="{00000000-0005-0000-0000-00002FDA0000}"/>
    <cellStyle name="Punto0 2 35 4 2" xfId="55841" xr:uid="{00000000-0005-0000-0000-000030DA0000}"/>
    <cellStyle name="Punto0 2 35 5" xfId="55842" xr:uid="{00000000-0005-0000-0000-000031DA0000}"/>
    <cellStyle name="Punto0 2 36" xfId="55843" xr:uid="{00000000-0005-0000-0000-000032DA0000}"/>
    <cellStyle name="Punto0 2 36 2" xfId="55844" xr:uid="{00000000-0005-0000-0000-000033DA0000}"/>
    <cellStyle name="Punto0 2 36 2 2" xfId="55845" xr:uid="{00000000-0005-0000-0000-000034DA0000}"/>
    <cellStyle name="Punto0 2 36 2 2 2" xfId="55846" xr:uid="{00000000-0005-0000-0000-000035DA0000}"/>
    <cellStyle name="Punto0 2 36 2 3" xfId="55847" xr:uid="{00000000-0005-0000-0000-000036DA0000}"/>
    <cellStyle name="Punto0 2 36 2 4" xfId="55848" xr:uid="{00000000-0005-0000-0000-000037DA0000}"/>
    <cellStyle name="Punto0 2 36 2 5" xfId="55849" xr:uid="{00000000-0005-0000-0000-000038DA0000}"/>
    <cellStyle name="Punto0 2 36 2 6" xfId="55850" xr:uid="{00000000-0005-0000-0000-000039DA0000}"/>
    <cellStyle name="Punto0 2 36 3" xfId="55851" xr:uid="{00000000-0005-0000-0000-00003ADA0000}"/>
    <cellStyle name="Punto0 2 36 3 2" xfId="55852" xr:uid="{00000000-0005-0000-0000-00003BDA0000}"/>
    <cellStyle name="Punto0 2 36 4" xfId="55853" xr:uid="{00000000-0005-0000-0000-00003CDA0000}"/>
    <cellStyle name="Punto0 2 36 4 2" xfId="55854" xr:uid="{00000000-0005-0000-0000-00003DDA0000}"/>
    <cellStyle name="Punto0 2 36 5" xfId="55855" xr:uid="{00000000-0005-0000-0000-00003EDA0000}"/>
    <cellStyle name="Punto0 2 37" xfId="55856" xr:uid="{00000000-0005-0000-0000-00003FDA0000}"/>
    <cellStyle name="Punto0 2 37 2" xfId="55857" xr:uid="{00000000-0005-0000-0000-000040DA0000}"/>
    <cellStyle name="Punto0 2 37 2 2" xfId="55858" xr:uid="{00000000-0005-0000-0000-000041DA0000}"/>
    <cellStyle name="Punto0 2 37 2 2 2" xfId="55859" xr:uid="{00000000-0005-0000-0000-000042DA0000}"/>
    <cellStyle name="Punto0 2 37 2 3" xfId="55860" xr:uid="{00000000-0005-0000-0000-000043DA0000}"/>
    <cellStyle name="Punto0 2 37 2 4" xfId="55861" xr:uid="{00000000-0005-0000-0000-000044DA0000}"/>
    <cellStyle name="Punto0 2 37 2 5" xfId="55862" xr:uid="{00000000-0005-0000-0000-000045DA0000}"/>
    <cellStyle name="Punto0 2 37 2 6" xfId="55863" xr:uid="{00000000-0005-0000-0000-000046DA0000}"/>
    <cellStyle name="Punto0 2 37 3" xfId="55864" xr:uid="{00000000-0005-0000-0000-000047DA0000}"/>
    <cellStyle name="Punto0 2 37 3 2" xfId="55865" xr:uid="{00000000-0005-0000-0000-000048DA0000}"/>
    <cellStyle name="Punto0 2 37 4" xfId="55866" xr:uid="{00000000-0005-0000-0000-000049DA0000}"/>
    <cellStyle name="Punto0 2 37 4 2" xfId="55867" xr:uid="{00000000-0005-0000-0000-00004ADA0000}"/>
    <cellStyle name="Punto0 2 37 5" xfId="55868" xr:uid="{00000000-0005-0000-0000-00004BDA0000}"/>
    <cellStyle name="Punto0 2 38" xfId="55869" xr:uid="{00000000-0005-0000-0000-00004CDA0000}"/>
    <cellStyle name="Punto0 2 38 2" xfId="55870" xr:uid="{00000000-0005-0000-0000-00004DDA0000}"/>
    <cellStyle name="Punto0 2 38 2 2" xfId="55871" xr:uid="{00000000-0005-0000-0000-00004EDA0000}"/>
    <cellStyle name="Punto0 2 38 2 2 2" xfId="55872" xr:uid="{00000000-0005-0000-0000-00004FDA0000}"/>
    <cellStyle name="Punto0 2 38 2 3" xfId="55873" xr:uid="{00000000-0005-0000-0000-000050DA0000}"/>
    <cellStyle name="Punto0 2 38 2 4" xfId="55874" xr:uid="{00000000-0005-0000-0000-000051DA0000}"/>
    <cellStyle name="Punto0 2 38 2 5" xfId="55875" xr:uid="{00000000-0005-0000-0000-000052DA0000}"/>
    <cellStyle name="Punto0 2 38 2 6" xfId="55876" xr:uid="{00000000-0005-0000-0000-000053DA0000}"/>
    <cellStyle name="Punto0 2 38 3" xfId="55877" xr:uid="{00000000-0005-0000-0000-000054DA0000}"/>
    <cellStyle name="Punto0 2 38 3 2" xfId="55878" xr:uid="{00000000-0005-0000-0000-000055DA0000}"/>
    <cellStyle name="Punto0 2 38 4" xfId="55879" xr:uid="{00000000-0005-0000-0000-000056DA0000}"/>
    <cellStyle name="Punto0 2 38 4 2" xfId="55880" xr:uid="{00000000-0005-0000-0000-000057DA0000}"/>
    <cellStyle name="Punto0 2 38 5" xfId="55881" xr:uid="{00000000-0005-0000-0000-000058DA0000}"/>
    <cellStyle name="Punto0 2 39" xfId="55882" xr:uid="{00000000-0005-0000-0000-000059DA0000}"/>
    <cellStyle name="Punto0 2 39 2" xfId="55883" xr:uid="{00000000-0005-0000-0000-00005ADA0000}"/>
    <cellStyle name="Punto0 2 39 2 2" xfId="55884" xr:uid="{00000000-0005-0000-0000-00005BDA0000}"/>
    <cellStyle name="Punto0 2 39 2 2 2" xfId="55885" xr:uid="{00000000-0005-0000-0000-00005CDA0000}"/>
    <cellStyle name="Punto0 2 39 2 3" xfId="55886" xr:uid="{00000000-0005-0000-0000-00005DDA0000}"/>
    <cellStyle name="Punto0 2 39 2 4" xfId="55887" xr:uid="{00000000-0005-0000-0000-00005EDA0000}"/>
    <cellStyle name="Punto0 2 39 2 5" xfId="55888" xr:uid="{00000000-0005-0000-0000-00005FDA0000}"/>
    <cellStyle name="Punto0 2 39 2 6" xfId="55889" xr:uid="{00000000-0005-0000-0000-000060DA0000}"/>
    <cellStyle name="Punto0 2 39 3" xfId="55890" xr:uid="{00000000-0005-0000-0000-000061DA0000}"/>
    <cellStyle name="Punto0 2 39 3 2" xfId="55891" xr:uid="{00000000-0005-0000-0000-000062DA0000}"/>
    <cellStyle name="Punto0 2 39 4" xfId="55892" xr:uid="{00000000-0005-0000-0000-000063DA0000}"/>
    <cellStyle name="Punto0 2 39 4 2" xfId="55893" xr:uid="{00000000-0005-0000-0000-000064DA0000}"/>
    <cellStyle name="Punto0 2 39 5" xfId="55894" xr:uid="{00000000-0005-0000-0000-000065DA0000}"/>
    <cellStyle name="Punto0 2 4" xfId="55895" xr:uid="{00000000-0005-0000-0000-000066DA0000}"/>
    <cellStyle name="Punto0 2 4 2" xfId="55896" xr:uid="{00000000-0005-0000-0000-000067DA0000}"/>
    <cellStyle name="Punto0 2 4 2 2" xfId="55897" xr:uid="{00000000-0005-0000-0000-000068DA0000}"/>
    <cellStyle name="Punto0 2 4 2 2 2" xfId="55898" xr:uid="{00000000-0005-0000-0000-000069DA0000}"/>
    <cellStyle name="Punto0 2 4 2 3" xfId="55899" xr:uid="{00000000-0005-0000-0000-00006ADA0000}"/>
    <cellStyle name="Punto0 2 4 2 4" xfId="55900" xr:uid="{00000000-0005-0000-0000-00006BDA0000}"/>
    <cellStyle name="Punto0 2 4 2 5" xfId="55901" xr:uid="{00000000-0005-0000-0000-00006CDA0000}"/>
    <cellStyle name="Punto0 2 4 2 6" xfId="55902" xr:uid="{00000000-0005-0000-0000-00006DDA0000}"/>
    <cellStyle name="Punto0 2 4 3" xfId="55903" xr:uid="{00000000-0005-0000-0000-00006EDA0000}"/>
    <cellStyle name="Punto0 2 4 3 2" xfId="55904" xr:uid="{00000000-0005-0000-0000-00006FDA0000}"/>
    <cellStyle name="Punto0 2 4 4" xfId="55905" xr:uid="{00000000-0005-0000-0000-000070DA0000}"/>
    <cellStyle name="Punto0 2 4 4 2" xfId="55906" xr:uid="{00000000-0005-0000-0000-000071DA0000}"/>
    <cellStyle name="Punto0 2 4 5" xfId="55907" xr:uid="{00000000-0005-0000-0000-000072DA0000}"/>
    <cellStyle name="Punto0 2 40" xfId="55908" xr:uid="{00000000-0005-0000-0000-000073DA0000}"/>
    <cellStyle name="Punto0 2 40 2" xfId="55909" xr:uid="{00000000-0005-0000-0000-000074DA0000}"/>
    <cellStyle name="Punto0 2 40 2 2" xfId="55910" xr:uid="{00000000-0005-0000-0000-000075DA0000}"/>
    <cellStyle name="Punto0 2 40 2 2 2" xfId="55911" xr:uid="{00000000-0005-0000-0000-000076DA0000}"/>
    <cellStyle name="Punto0 2 40 2 3" xfId="55912" xr:uid="{00000000-0005-0000-0000-000077DA0000}"/>
    <cellStyle name="Punto0 2 40 2 4" xfId="55913" xr:uid="{00000000-0005-0000-0000-000078DA0000}"/>
    <cellStyle name="Punto0 2 40 2 5" xfId="55914" xr:uid="{00000000-0005-0000-0000-000079DA0000}"/>
    <cellStyle name="Punto0 2 40 2 6" xfId="55915" xr:uid="{00000000-0005-0000-0000-00007ADA0000}"/>
    <cellStyle name="Punto0 2 40 3" xfId="55916" xr:uid="{00000000-0005-0000-0000-00007BDA0000}"/>
    <cellStyle name="Punto0 2 40 3 2" xfId="55917" xr:uid="{00000000-0005-0000-0000-00007CDA0000}"/>
    <cellStyle name="Punto0 2 40 4" xfId="55918" xr:uid="{00000000-0005-0000-0000-00007DDA0000}"/>
    <cellStyle name="Punto0 2 40 4 2" xfId="55919" xr:uid="{00000000-0005-0000-0000-00007EDA0000}"/>
    <cellStyle name="Punto0 2 40 5" xfId="55920" xr:uid="{00000000-0005-0000-0000-00007FDA0000}"/>
    <cellStyle name="Punto0 2 41" xfId="55921" xr:uid="{00000000-0005-0000-0000-000080DA0000}"/>
    <cellStyle name="Punto0 2 41 2" xfId="55922" xr:uid="{00000000-0005-0000-0000-000081DA0000}"/>
    <cellStyle name="Punto0 2 41 2 2" xfId="55923" xr:uid="{00000000-0005-0000-0000-000082DA0000}"/>
    <cellStyle name="Punto0 2 41 2 2 2" xfId="55924" xr:uid="{00000000-0005-0000-0000-000083DA0000}"/>
    <cellStyle name="Punto0 2 41 2 3" xfId="55925" xr:uid="{00000000-0005-0000-0000-000084DA0000}"/>
    <cellStyle name="Punto0 2 41 2 4" xfId="55926" xr:uid="{00000000-0005-0000-0000-000085DA0000}"/>
    <cellStyle name="Punto0 2 41 2 5" xfId="55927" xr:uid="{00000000-0005-0000-0000-000086DA0000}"/>
    <cellStyle name="Punto0 2 41 2 6" xfId="55928" xr:uid="{00000000-0005-0000-0000-000087DA0000}"/>
    <cellStyle name="Punto0 2 41 3" xfId="55929" xr:uid="{00000000-0005-0000-0000-000088DA0000}"/>
    <cellStyle name="Punto0 2 41 3 2" xfId="55930" xr:uid="{00000000-0005-0000-0000-000089DA0000}"/>
    <cellStyle name="Punto0 2 41 4" xfId="55931" xr:uid="{00000000-0005-0000-0000-00008ADA0000}"/>
    <cellStyle name="Punto0 2 41 4 2" xfId="55932" xr:uid="{00000000-0005-0000-0000-00008BDA0000}"/>
    <cellStyle name="Punto0 2 41 5" xfId="55933" xr:uid="{00000000-0005-0000-0000-00008CDA0000}"/>
    <cellStyle name="Punto0 2 42" xfId="55934" xr:uid="{00000000-0005-0000-0000-00008DDA0000}"/>
    <cellStyle name="Punto0 2 42 2" xfId="55935" xr:uid="{00000000-0005-0000-0000-00008EDA0000}"/>
    <cellStyle name="Punto0 2 42 2 2" xfId="55936" xr:uid="{00000000-0005-0000-0000-00008FDA0000}"/>
    <cellStyle name="Punto0 2 42 2 2 2" xfId="55937" xr:uid="{00000000-0005-0000-0000-000090DA0000}"/>
    <cellStyle name="Punto0 2 42 2 3" xfId="55938" xr:uid="{00000000-0005-0000-0000-000091DA0000}"/>
    <cellStyle name="Punto0 2 42 2 4" xfId="55939" xr:uid="{00000000-0005-0000-0000-000092DA0000}"/>
    <cellStyle name="Punto0 2 42 2 5" xfId="55940" xr:uid="{00000000-0005-0000-0000-000093DA0000}"/>
    <cellStyle name="Punto0 2 42 2 6" xfId="55941" xr:uid="{00000000-0005-0000-0000-000094DA0000}"/>
    <cellStyle name="Punto0 2 42 3" xfId="55942" xr:uid="{00000000-0005-0000-0000-000095DA0000}"/>
    <cellStyle name="Punto0 2 42 3 2" xfId="55943" xr:uid="{00000000-0005-0000-0000-000096DA0000}"/>
    <cellStyle name="Punto0 2 42 4" xfId="55944" xr:uid="{00000000-0005-0000-0000-000097DA0000}"/>
    <cellStyle name="Punto0 2 42 4 2" xfId="55945" xr:uid="{00000000-0005-0000-0000-000098DA0000}"/>
    <cellStyle name="Punto0 2 42 5" xfId="55946" xr:uid="{00000000-0005-0000-0000-000099DA0000}"/>
    <cellStyle name="Punto0 2 43" xfId="55947" xr:uid="{00000000-0005-0000-0000-00009ADA0000}"/>
    <cellStyle name="Punto0 2 43 2" xfId="55948" xr:uid="{00000000-0005-0000-0000-00009BDA0000}"/>
    <cellStyle name="Punto0 2 43 2 2" xfId="55949" xr:uid="{00000000-0005-0000-0000-00009CDA0000}"/>
    <cellStyle name="Punto0 2 43 2 2 2" xfId="55950" xr:uid="{00000000-0005-0000-0000-00009DDA0000}"/>
    <cellStyle name="Punto0 2 43 2 3" xfId="55951" xr:uid="{00000000-0005-0000-0000-00009EDA0000}"/>
    <cellStyle name="Punto0 2 43 2 4" xfId="55952" xr:uid="{00000000-0005-0000-0000-00009FDA0000}"/>
    <cellStyle name="Punto0 2 43 2 5" xfId="55953" xr:uid="{00000000-0005-0000-0000-0000A0DA0000}"/>
    <cellStyle name="Punto0 2 43 2 6" xfId="55954" xr:uid="{00000000-0005-0000-0000-0000A1DA0000}"/>
    <cellStyle name="Punto0 2 43 3" xfId="55955" xr:uid="{00000000-0005-0000-0000-0000A2DA0000}"/>
    <cellStyle name="Punto0 2 43 3 2" xfId="55956" xr:uid="{00000000-0005-0000-0000-0000A3DA0000}"/>
    <cellStyle name="Punto0 2 43 4" xfId="55957" xr:uid="{00000000-0005-0000-0000-0000A4DA0000}"/>
    <cellStyle name="Punto0 2 43 4 2" xfId="55958" xr:uid="{00000000-0005-0000-0000-0000A5DA0000}"/>
    <cellStyle name="Punto0 2 43 5" xfId="55959" xr:uid="{00000000-0005-0000-0000-0000A6DA0000}"/>
    <cellStyle name="Punto0 2 44" xfId="55960" xr:uid="{00000000-0005-0000-0000-0000A7DA0000}"/>
    <cellStyle name="Punto0 2 44 2" xfId="55961" xr:uid="{00000000-0005-0000-0000-0000A8DA0000}"/>
    <cellStyle name="Punto0 2 44 2 2" xfId="55962" xr:uid="{00000000-0005-0000-0000-0000A9DA0000}"/>
    <cellStyle name="Punto0 2 44 2 2 2" xfId="55963" xr:uid="{00000000-0005-0000-0000-0000AADA0000}"/>
    <cellStyle name="Punto0 2 44 2 3" xfId="55964" xr:uid="{00000000-0005-0000-0000-0000ABDA0000}"/>
    <cellStyle name="Punto0 2 44 2 4" xfId="55965" xr:uid="{00000000-0005-0000-0000-0000ACDA0000}"/>
    <cellStyle name="Punto0 2 44 2 5" xfId="55966" xr:uid="{00000000-0005-0000-0000-0000ADDA0000}"/>
    <cellStyle name="Punto0 2 44 2 6" xfId="55967" xr:uid="{00000000-0005-0000-0000-0000AEDA0000}"/>
    <cellStyle name="Punto0 2 44 3" xfId="55968" xr:uid="{00000000-0005-0000-0000-0000AFDA0000}"/>
    <cellStyle name="Punto0 2 44 3 2" xfId="55969" xr:uid="{00000000-0005-0000-0000-0000B0DA0000}"/>
    <cellStyle name="Punto0 2 44 4" xfId="55970" xr:uid="{00000000-0005-0000-0000-0000B1DA0000}"/>
    <cellStyle name="Punto0 2 44 4 2" xfId="55971" xr:uid="{00000000-0005-0000-0000-0000B2DA0000}"/>
    <cellStyle name="Punto0 2 44 5" xfId="55972" xr:uid="{00000000-0005-0000-0000-0000B3DA0000}"/>
    <cellStyle name="Punto0 2 45" xfId="55973" xr:uid="{00000000-0005-0000-0000-0000B4DA0000}"/>
    <cellStyle name="Punto0 2 45 2" xfId="55974" xr:uid="{00000000-0005-0000-0000-0000B5DA0000}"/>
    <cellStyle name="Punto0 2 45 2 2" xfId="55975" xr:uid="{00000000-0005-0000-0000-0000B6DA0000}"/>
    <cellStyle name="Punto0 2 45 2 2 2" xfId="55976" xr:uid="{00000000-0005-0000-0000-0000B7DA0000}"/>
    <cellStyle name="Punto0 2 45 2 3" xfId="55977" xr:uid="{00000000-0005-0000-0000-0000B8DA0000}"/>
    <cellStyle name="Punto0 2 45 2 4" xfId="55978" xr:uid="{00000000-0005-0000-0000-0000B9DA0000}"/>
    <cellStyle name="Punto0 2 45 2 5" xfId="55979" xr:uid="{00000000-0005-0000-0000-0000BADA0000}"/>
    <cellStyle name="Punto0 2 45 2 6" xfId="55980" xr:uid="{00000000-0005-0000-0000-0000BBDA0000}"/>
    <cellStyle name="Punto0 2 45 3" xfId="55981" xr:uid="{00000000-0005-0000-0000-0000BCDA0000}"/>
    <cellStyle name="Punto0 2 45 3 2" xfId="55982" xr:uid="{00000000-0005-0000-0000-0000BDDA0000}"/>
    <cellStyle name="Punto0 2 45 4" xfId="55983" xr:uid="{00000000-0005-0000-0000-0000BEDA0000}"/>
    <cellStyle name="Punto0 2 45 4 2" xfId="55984" xr:uid="{00000000-0005-0000-0000-0000BFDA0000}"/>
    <cellStyle name="Punto0 2 45 5" xfId="55985" xr:uid="{00000000-0005-0000-0000-0000C0DA0000}"/>
    <cellStyle name="Punto0 2 46" xfId="55986" xr:uid="{00000000-0005-0000-0000-0000C1DA0000}"/>
    <cellStyle name="Punto0 2 46 2" xfId="55987" xr:uid="{00000000-0005-0000-0000-0000C2DA0000}"/>
    <cellStyle name="Punto0 2 46 2 2" xfId="55988" xr:uid="{00000000-0005-0000-0000-0000C3DA0000}"/>
    <cellStyle name="Punto0 2 46 2 2 2" xfId="55989" xr:uid="{00000000-0005-0000-0000-0000C4DA0000}"/>
    <cellStyle name="Punto0 2 46 2 3" xfId="55990" xr:uid="{00000000-0005-0000-0000-0000C5DA0000}"/>
    <cellStyle name="Punto0 2 46 2 4" xfId="55991" xr:uid="{00000000-0005-0000-0000-0000C6DA0000}"/>
    <cellStyle name="Punto0 2 46 2 5" xfId="55992" xr:uid="{00000000-0005-0000-0000-0000C7DA0000}"/>
    <cellStyle name="Punto0 2 46 2 6" xfId="55993" xr:uid="{00000000-0005-0000-0000-0000C8DA0000}"/>
    <cellStyle name="Punto0 2 46 3" xfId="55994" xr:uid="{00000000-0005-0000-0000-0000C9DA0000}"/>
    <cellStyle name="Punto0 2 46 3 2" xfId="55995" xr:uid="{00000000-0005-0000-0000-0000CADA0000}"/>
    <cellStyle name="Punto0 2 46 4" xfId="55996" xr:uid="{00000000-0005-0000-0000-0000CBDA0000}"/>
    <cellStyle name="Punto0 2 46 4 2" xfId="55997" xr:uid="{00000000-0005-0000-0000-0000CCDA0000}"/>
    <cellStyle name="Punto0 2 46 5" xfId="55998" xr:uid="{00000000-0005-0000-0000-0000CDDA0000}"/>
    <cellStyle name="Punto0 2 47" xfId="55999" xr:uid="{00000000-0005-0000-0000-0000CEDA0000}"/>
    <cellStyle name="Punto0 2 47 2" xfId="56000" xr:uid="{00000000-0005-0000-0000-0000CFDA0000}"/>
    <cellStyle name="Punto0 2 47 2 2" xfId="56001" xr:uid="{00000000-0005-0000-0000-0000D0DA0000}"/>
    <cellStyle name="Punto0 2 47 2 2 2" xfId="56002" xr:uid="{00000000-0005-0000-0000-0000D1DA0000}"/>
    <cellStyle name="Punto0 2 47 2 3" xfId="56003" xr:uid="{00000000-0005-0000-0000-0000D2DA0000}"/>
    <cellStyle name="Punto0 2 47 2 4" xfId="56004" xr:uid="{00000000-0005-0000-0000-0000D3DA0000}"/>
    <cellStyle name="Punto0 2 47 2 5" xfId="56005" xr:uid="{00000000-0005-0000-0000-0000D4DA0000}"/>
    <cellStyle name="Punto0 2 47 2 6" xfId="56006" xr:uid="{00000000-0005-0000-0000-0000D5DA0000}"/>
    <cellStyle name="Punto0 2 47 3" xfId="56007" xr:uid="{00000000-0005-0000-0000-0000D6DA0000}"/>
    <cellStyle name="Punto0 2 47 3 2" xfId="56008" xr:uid="{00000000-0005-0000-0000-0000D7DA0000}"/>
    <cellStyle name="Punto0 2 47 4" xfId="56009" xr:uid="{00000000-0005-0000-0000-0000D8DA0000}"/>
    <cellStyle name="Punto0 2 47 4 2" xfId="56010" xr:uid="{00000000-0005-0000-0000-0000D9DA0000}"/>
    <cellStyle name="Punto0 2 47 5" xfId="56011" xr:uid="{00000000-0005-0000-0000-0000DADA0000}"/>
    <cellStyle name="Punto0 2 48" xfId="56012" xr:uid="{00000000-0005-0000-0000-0000DBDA0000}"/>
    <cellStyle name="Punto0 2 48 2" xfId="56013" xr:uid="{00000000-0005-0000-0000-0000DCDA0000}"/>
    <cellStyle name="Punto0 2 48 2 2" xfId="56014" xr:uid="{00000000-0005-0000-0000-0000DDDA0000}"/>
    <cellStyle name="Punto0 2 48 2 2 2" xfId="56015" xr:uid="{00000000-0005-0000-0000-0000DEDA0000}"/>
    <cellStyle name="Punto0 2 48 2 3" xfId="56016" xr:uid="{00000000-0005-0000-0000-0000DFDA0000}"/>
    <cellStyle name="Punto0 2 48 2 4" xfId="56017" xr:uid="{00000000-0005-0000-0000-0000E0DA0000}"/>
    <cellStyle name="Punto0 2 48 2 5" xfId="56018" xr:uid="{00000000-0005-0000-0000-0000E1DA0000}"/>
    <cellStyle name="Punto0 2 48 2 6" xfId="56019" xr:uid="{00000000-0005-0000-0000-0000E2DA0000}"/>
    <cellStyle name="Punto0 2 48 3" xfId="56020" xr:uid="{00000000-0005-0000-0000-0000E3DA0000}"/>
    <cellStyle name="Punto0 2 48 3 2" xfId="56021" xr:uid="{00000000-0005-0000-0000-0000E4DA0000}"/>
    <cellStyle name="Punto0 2 48 4" xfId="56022" xr:uid="{00000000-0005-0000-0000-0000E5DA0000}"/>
    <cellStyle name="Punto0 2 48 4 2" xfId="56023" xr:uid="{00000000-0005-0000-0000-0000E6DA0000}"/>
    <cellStyle name="Punto0 2 48 5" xfId="56024" xr:uid="{00000000-0005-0000-0000-0000E7DA0000}"/>
    <cellStyle name="Punto0 2 49" xfId="56025" xr:uid="{00000000-0005-0000-0000-0000E8DA0000}"/>
    <cellStyle name="Punto0 2 49 2" xfId="56026" xr:uid="{00000000-0005-0000-0000-0000E9DA0000}"/>
    <cellStyle name="Punto0 2 49 2 2" xfId="56027" xr:uid="{00000000-0005-0000-0000-0000EADA0000}"/>
    <cellStyle name="Punto0 2 49 2 2 2" xfId="56028" xr:uid="{00000000-0005-0000-0000-0000EBDA0000}"/>
    <cellStyle name="Punto0 2 49 2 3" xfId="56029" xr:uid="{00000000-0005-0000-0000-0000ECDA0000}"/>
    <cellStyle name="Punto0 2 49 2 4" xfId="56030" xr:uid="{00000000-0005-0000-0000-0000EDDA0000}"/>
    <cellStyle name="Punto0 2 49 2 5" xfId="56031" xr:uid="{00000000-0005-0000-0000-0000EEDA0000}"/>
    <cellStyle name="Punto0 2 49 2 6" xfId="56032" xr:uid="{00000000-0005-0000-0000-0000EFDA0000}"/>
    <cellStyle name="Punto0 2 49 3" xfId="56033" xr:uid="{00000000-0005-0000-0000-0000F0DA0000}"/>
    <cellStyle name="Punto0 2 49 3 2" xfId="56034" xr:uid="{00000000-0005-0000-0000-0000F1DA0000}"/>
    <cellStyle name="Punto0 2 49 4" xfId="56035" xr:uid="{00000000-0005-0000-0000-0000F2DA0000}"/>
    <cellStyle name="Punto0 2 49 4 2" xfId="56036" xr:uid="{00000000-0005-0000-0000-0000F3DA0000}"/>
    <cellStyle name="Punto0 2 49 5" xfId="56037" xr:uid="{00000000-0005-0000-0000-0000F4DA0000}"/>
    <cellStyle name="Punto0 2 5" xfId="56038" xr:uid="{00000000-0005-0000-0000-0000F5DA0000}"/>
    <cellStyle name="Punto0 2 5 2" xfId="56039" xr:uid="{00000000-0005-0000-0000-0000F6DA0000}"/>
    <cellStyle name="Punto0 2 5 2 2" xfId="56040" xr:uid="{00000000-0005-0000-0000-0000F7DA0000}"/>
    <cellStyle name="Punto0 2 5 2 2 2" xfId="56041" xr:uid="{00000000-0005-0000-0000-0000F8DA0000}"/>
    <cellStyle name="Punto0 2 5 2 3" xfId="56042" xr:uid="{00000000-0005-0000-0000-0000F9DA0000}"/>
    <cellStyle name="Punto0 2 5 2 4" xfId="56043" xr:uid="{00000000-0005-0000-0000-0000FADA0000}"/>
    <cellStyle name="Punto0 2 5 2 5" xfId="56044" xr:uid="{00000000-0005-0000-0000-0000FBDA0000}"/>
    <cellStyle name="Punto0 2 5 2 6" xfId="56045" xr:uid="{00000000-0005-0000-0000-0000FCDA0000}"/>
    <cellStyle name="Punto0 2 5 3" xfId="56046" xr:uid="{00000000-0005-0000-0000-0000FDDA0000}"/>
    <cellStyle name="Punto0 2 5 3 2" xfId="56047" xr:uid="{00000000-0005-0000-0000-0000FEDA0000}"/>
    <cellStyle name="Punto0 2 5 4" xfId="56048" xr:uid="{00000000-0005-0000-0000-0000FFDA0000}"/>
    <cellStyle name="Punto0 2 5 4 2" xfId="56049" xr:uid="{00000000-0005-0000-0000-000000DB0000}"/>
    <cellStyle name="Punto0 2 5 5" xfId="56050" xr:uid="{00000000-0005-0000-0000-000001DB0000}"/>
    <cellStyle name="Punto0 2 50" xfId="56051" xr:uid="{00000000-0005-0000-0000-000002DB0000}"/>
    <cellStyle name="Punto0 2 50 2" xfId="56052" xr:uid="{00000000-0005-0000-0000-000003DB0000}"/>
    <cellStyle name="Punto0 2 50 2 2" xfId="56053" xr:uid="{00000000-0005-0000-0000-000004DB0000}"/>
    <cellStyle name="Punto0 2 50 2 2 2" xfId="56054" xr:uid="{00000000-0005-0000-0000-000005DB0000}"/>
    <cellStyle name="Punto0 2 50 2 3" xfId="56055" xr:uid="{00000000-0005-0000-0000-000006DB0000}"/>
    <cellStyle name="Punto0 2 50 2 4" xfId="56056" xr:uid="{00000000-0005-0000-0000-000007DB0000}"/>
    <cellStyle name="Punto0 2 50 2 5" xfId="56057" xr:uid="{00000000-0005-0000-0000-000008DB0000}"/>
    <cellStyle name="Punto0 2 50 2 6" xfId="56058" xr:uid="{00000000-0005-0000-0000-000009DB0000}"/>
    <cellStyle name="Punto0 2 50 3" xfId="56059" xr:uid="{00000000-0005-0000-0000-00000ADB0000}"/>
    <cellStyle name="Punto0 2 50 3 2" xfId="56060" xr:uid="{00000000-0005-0000-0000-00000BDB0000}"/>
    <cellStyle name="Punto0 2 50 4" xfId="56061" xr:uid="{00000000-0005-0000-0000-00000CDB0000}"/>
    <cellStyle name="Punto0 2 50 4 2" xfId="56062" xr:uid="{00000000-0005-0000-0000-00000DDB0000}"/>
    <cellStyle name="Punto0 2 50 5" xfId="56063" xr:uid="{00000000-0005-0000-0000-00000EDB0000}"/>
    <cellStyle name="Punto0 2 51" xfId="56064" xr:uid="{00000000-0005-0000-0000-00000FDB0000}"/>
    <cellStyle name="Punto0 2 51 2" xfId="56065" xr:uid="{00000000-0005-0000-0000-000010DB0000}"/>
    <cellStyle name="Punto0 2 51 2 2" xfId="56066" xr:uid="{00000000-0005-0000-0000-000011DB0000}"/>
    <cellStyle name="Punto0 2 51 2 2 2" xfId="56067" xr:uid="{00000000-0005-0000-0000-000012DB0000}"/>
    <cellStyle name="Punto0 2 51 2 3" xfId="56068" xr:uid="{00000000-0005-0000-0000-000013DB0000}"/>
    <cellStyle name="Punto0 2 51 2 4" xfId="56069" xr:uid="{00000000-0005-0000-0000-000014DB0000}"/>
    <cellStyle name="Punto0 2 51 2 5" xfId="56070" xr:uid="{00000000-0005-0000-0000-000015DB0000}"/>
    <cellStyle name="Punto0 2 51 2 6" xfId="56071" xr:uid="{00000000-0005-0000-0000-000016DB0000}"/>
    <cellStyle name="Punto0 2 51 3" xfId="56072" xr:uid="{00000000-0005-0000-0000-000017DB0000}"/>
    <cellStyle name="Punto0 2 51 3 2" xfId="56073" xr:uid="{00000000-0005-0000-0000-000018DB0000}"/>
    <cellStyle name="Punto0 2 51 4" xfId="56074" xr:uid="{00000000-0005-0000-0000-000019DB0000}"/>
    <cellStyle name="Punto0 2 51 4 2" xfId="56075" xr:uid="{00000000-0005-0000-0000-00001ADB0000}"/>
    <cellStyle name="Punto0 2 51 5" xfId="56076" xr:uid="{00000000-0005-0000-0000-00001BDB0000}"/>
    <cellStyle name="Punto0 2 52" xfId="56077" xr:uid="{00000000-0005-0000-0000-00001CDB0000}"/>
    <cellStyle name="Punto0 2 52 2" xfId="56078" xr:uid="{00000000-0005-0000-0000-00001DDB0000}"/>
    <cellStyle name="Punto0 2 52 2 2" xfId="56079" xr:uid="{00000000-0005-0000-0000-00001EDB0000}"/>
    <cellStyle name="Punto0 2 52 2 2 2" xfId="56080" xr:uid="{00000000-0005-0000-0000-00001FDB0000}"/>
    <cellStyle name="Punto0 2 52 2 3" xfId="56081" xr:uid="{00000000-0005-0000-0000-000020DB0000}"/>
    <cellStyle name="Punto0 2 52 2 4" xfId="56082" xr:uid="{00000000-0005-0000-0000-000021DB0000}"/>
    <cellStyle name="Punto0 2 52 2 5" xfId="56083" xr:uid="{00000000-0005-0000-0000-000022DB0000}"/>
    <cellStyle name="Punto0 2 52 2 6" xfId="56084" xr:uid="{00000000-0005-0000-0000-000023DB0000}"/>
    <cellStyle name="Punto0 2 52 3" xfId="56085" xr:uid="{00000000-0005-0000-0000-000024DB0000}"/>
    <cellStyle name="Punto0 2 52 3 2" xfId="56086" xr:uid="{00000000-0005-0000-0000-000025DB0000}"/>
    <cellStyle name="Punto0 2 52 4" xfId="56087" xr:uid="{00000000-0005-0000-0000-000026DB0000}"/>
    <cellStyle name="Punto0 2 52 4 2" xfId="56088" xr:uid="{00000000-0005-0000-0000-000027DB0000}"/>
    <cellStyle name="Punto0 2 52 5" xfId="56089" xr:uid="{00000000-0005-0000-0000-000028DB0000}"/>
    <cellStyle name="Punto0 2 53" xfId="56090" xr:uid="{00000000-0005-0000-0000-000029DB0000}"/>
    <cellStyle name="Punto0 2 53 2" xfId="56091" xr:uid="{00000000-0005-0000-0000-00002ADB0000}"/>
    <cellStyle name="Punto0 2 53 2 2" xfId="56092" xr:uid="{00000000-0005-0000-0000-00002BDB0000}"/>
    <cellStyle name="Punto0 2 53 2 2 2" xfId="56093" xr:uid="{00000000-0005-0000-0000-00002CDB0000}"/>
    <cellStyle name="Punto0 2 53 2 3" xfId="56094" xr:uid="{00000000-0005-0000-0000-00002DDB0000}"/>
    <cellStyle name="Punto0 2 53 2 4" xfId="56095" xr:uid="{00000000-0005-0000-0000-00002EDB0000}"/>
    <cellStyle name="Punto0 2 53 2 5" xfId="56096" xr:uid="{00000000-0005-0000-0000-00002FDB0000}"/>
    <cellStyle name="Punto0 2 53 2 6" xfId="56097" xr:uid="{00000000-0005-0000-0000-000030DB0000}"/>
    <cellStyle name="Punto0 2 53 3" xfId="56098" xr:uid="{00000000-0005-0000-0000-000031DB0000}"/>
    <cellStyle name="Punto0 2 53 3 2" xfId="56099" xr:uid="{00000000-0005-0000-0000-000032DB0000}"/>
    <cellStyle name="Punto0 2 53 4" xfId="56100" xr:uid="{00000000-0005-0000-0000-000033DB0000}"/>
    <cellStyle name="Punto0 2 53 4 2" xfId="56101" xr:uid="{00000000-0005-0000-0000-000034DB0000}"/>
    <cellStyle name="Punto0 2 53 5" xfId="56102" xr:uid="{00000000-0005-0000-0000-000035DB0000}"/>
    <cellStyle name="Punto0 2 54" xfId="56103" xr:uid="{00000000-0005-0000-0000-000036DB0000}"/>
    <cellStyle name="Punto0 2 54 2" xfId="56104" xr:uid="{00000000-0005-0000-0000-000037DB0000}"/>
    <cellStyle name="Punto0 2 54 2 2" xfId="56105" xr:uid="{00000000-0005-0000-0000-000038DB0000}"/>
    <cellStyle name="Punto0 2 54 2 2 2" xfId="56106" xr:uid="{00000000-0005-0000-0000-000039DB0000}"/>
    <cellStyle name="Punto0 2 54 2 3" xfId="56107" xr:uid="{00000000-0005-0000-0000-00003ADB0000}"/>
    <cellStyle name="Punto0 2 54 2 4" xfId="56108" xr:uid="{00000000-0005-0000-0000-00003BDB0000}"/>
    <cellStyle name="Punto0 2 54 2 5" xfId="56109" xr:uid="{00000000-0005-0000-0000-00003CDB0000}"/>
    <cellStyle name="Punto0 2 54 2 6" xfId="56110" xr:uid="{00000000-0005-0000-0000-00003DDB0000}"/>
    <cellStyle name="Punto0 2 54 3" xfId="56111" xr:uid="{00000000-0005-0000-0000-00003EDB0000}"/>
    <cellStyle name="Punto0 2 54 3 2" xfId="56112" xr:uid="{00000000-0005-0000-0000-00003FDB0000}"/>
    <cellStyle name="Punto0 2 54 4" xfId="56113" xr:uid="{00000000-0005-0000-0000-000040DB0000}"/>
    <cellStyle name="Punto0 2 54 4 2" xfId="56114" xr:uid="{00000000-0005-0000-0000-000041DB0000}"/>
    <cellStyle name="Punto0 2 54 5" xfId="56115" xr:uid="{00000000-0005-0000-0000-000042DB0000}"/>
    <cellStyle name="Punto0 2 55" xfId="56116" xr:uid="{00000000-0005-0000-0000-000043DB0000}"/>
    <cellStyle name="Punto0 2 55 2" xfId="56117" xr:uid="{00000000-0005-0000-0000-000044DB0000}"/>
    <cellStyle name="Punto0 2 55 2 2" xfId="56118" xr:uid="{00000000-0005-0000-0000-000045DB0000}"/>
    <cellStyle name="Punto0 2 55 2 2 2" xfId="56119" xr:uid="{00000000-0005-0000-0000-000046DB0000}"/>
    <cellStyle name="Punto0 2 55 2 3" xfId="56120" xr:uid="{00000000-0005-0000-0000-000047DB0000}"/>
    <cellStyle name="Punto0 2 55 2 4" xfId="56121" xr:uid="{00000000-0005-0000-0000-000048DB0000}"/>
    <cellStyle name="Punto0 2 55 2 5" xfId="56122" xr:uid="{00000000-0005-0000-0000-000049DB0000}"/>
    <cellStyle name="Punto0 2 55 2 6" xfId="56123" xr:uid="{00000000-0005-0000-0000-00004ADB0000}"/>
    <cellStyle name="Punto0 2 55 3" xfId="56124" xr:uid="{00000000-0005-0000-0000-00004BDB0000}"/>
    <cellStyle name="Punto0 2 55 3 2" xfId="56125" xr:uid="{00000000-0005-0000-0000-00004CDB0000}"/>
    <cellStyle name="Punto0 2 55 4" xfId="56126" xr:uid="{00000000-0005-0000-0000-00004DDB0000}"/>
    <cellStyle name="Punto0 2 55 4 2" xfId="56127" xr:uid="{00000000-0005-0000-0000-00004EDB0000}"/>
    <cellStyle name="Punto0 2 55 5" xfId="56128" xr:uid="{00000000-0005-0000-0000-00004FDB0000}"/>
    <cellStyle name="Punto0 2 56" xfId="56129" xr:uid="{00000000-0005-0000-0000-000050DB0000}"/>
    <cellStyle name="Punto0 2 56 2" xfId="56130" xr:uid="{00000000-0005-0000-0000-000051DB0000}"/>
    <cellStyle name="Punto0 2 56 2 2" xfId="56131" xr:uid="{00000000-0005-0000-0000-000052DB0000}"/>
    <cellStyle name="Punto0 2 56 2 2 2" xfId="56132" xr:uid="{00000000-0005-0000-0000-000053DB0000}"/>
    <cellStyle name="Punto0 2 56 2 3" xfId="56133" xr:uid="{00000000-0005-0000-0000-000054DB0000}"/>
    <cellStyle name="Punto0 2 56 2 4" xfId="56134" xr:uid="{00000000-0005-0000-0000-000055DB0000}"/>
    <cellStyle name="Punto0 2 56 2 5" xfId="56135" xr:uid="{00000000-0005-0000-0000-000056DB0000}"/>
    <cellStyle name="Punto0 2 56 2 6" xfId="56136" xr:uid="{00000000-0005-0000-0000-000057DB0000}"/>
    <cellStyle name="Punto0 2 56 3" xfId="56137" xr:uid="{00000000-0005-0000-0000-000058DB0000}"/>
    <cellStyle name="Punto0 2 56 3 2" xfId="56138" xr:uid="{00000000-0005-0000-0000-000059DB0000}"/>
    <cellStyle name="Punto0 2 56 4" xfId="56139" xr:uid="{00000000-0005-0000-0000-00005ADB0000}"/>
    <cellStyle name="Punto0 2 56 4 2" xfId="56140" xr:uid="{00000000-0005-0000-0000-00005BDB0000}"/>
    <cellStyle name="Punto0 2 56 5" xfId="56141" xr:uid="{00000000-0005-0000-0000-00005CDB0000}"/>
    <cellStyle name="Punto0 2 57" xfId="56142" xr:uid="{00000000-0005-0000-0000-00005DDB0000}"/>
    <cellStyle name="Punto0 2 57 2" xfId="56143" xr:uid="{00000000-0005-0000-0000-00005EDB0000}"/>
    <cellStyle name="Punto0 2 57 2 2" xfId="56144" xr:uid="{00000000-0005-0000-0000-00005FDB0000}"/>
    <cellStyle name="Punto0 2 57 2 2 2" xfId="56145" xr:uid="{00000000-0005-0000-0000-000060DB0000}"/>
    <cellStyle name="Punto0 2 57 2 3" xfId="56146" xr:uid="{00000000-0005-0000-0000-000061DB0000}"/>
    <cellStyle name="Punto0 2 57 2 4" xfId="56147" xr:uid="{00000000-0005-0000-0000-000062DB0000}"/>
    <cellStyle name="Punto0 2 57 2 5" xfId="56148" xr:uid="{00000000-0005-0000-0000-000063DB0000}"/>
    <cellStyle name="Punto0 2 57 2 6" xfId="56149" xr:uid="{00000000-0005-0000-0000-000064DB0000}"/>
    <cellStyle name="Punto0 2 57 3" xfId="56150" xr:uid="{00000000-0005-0000-0000-000065DB0000}"/>
    <cellStyle name="Punto0 2 57 3 2" xfId="56151" xr:uid="{00000000-0005-0000-0000-000066DB0000}"/>
    <cellStyle name="Punto0 2 57 4" xfId="56152" xr:uid="{00000000-0005-0000-0000-000067DB0000}"/>
    <cellStyle name="Punto0 2 57 4 2" xfId="56153" xr:uid="{00000000-0005-0000-0000-000068DB0000}"/>
    <cellStyle name="Punto0 2 57 5" xfId="56154" xr:uid="{00000000-0005-0000-0000-000069DB0000}"/>
    <cellStyle name="Punto0 2 58" xfId="56155" xr:uid="{00000000-0005-0000-0000-00006ADB0000}"/>
    <cellStyle name="Punto0 2 58 2" xfId="56156" xr:uid="{00000000-0005-0000-0000-00006BDB0000}"/>
    <cellStyle name="Punto0 2 58 2 2" xfId="56157" xr:uid="{00000000-0005-0000-0000-00006CDB0000}"/>
    <cellStyle name="Punto0 2 58 2 2 2" xfId="56158" xr:uid="{00000000-0005-0000-0000-00006DDB0000}"/>
    <cellStyle name="Punto0 2 58 2 3" xfId="56159" xr:uid="{00000000-0005-0000-0000-00006EDB0000}"/>
    <cellStyle name="Punto0 2 58 2 4" xfId="56160" xr:uid="{00000000-0005-0000-0000-00006FDB0000}"/>
    <cellStyle name="Punto0 2 58 2 5" xfId="56161" xr:uid="{00000000-0005-0000-0000-000070DB0000}"/>
    <cellStyle name="Punto0 2 58 2 6" xfId="56162" xr:uid="{00000000-0005-0000-0000-000071DB0000}"/>
    <cellStyle name="Punto0 2 58 3" xfId="56163" xr:uid="{00000000-0005-0000-0000-000072DB0000}"/>
    <cellStyle name="Punto0 2 58 3 2" xfId="56164" xr:uid="{00000000-0005-0000-0000-000073DB0000}"/>
    <cellStyle name="Punto0 2 58 4" xfId="56165" xr:uid="{00000000-0005-0000-0000-000074DB0000}"/>
    <cellStyle name="Punto0 2 58 4 2" xfId="56166" xr:uid="{00000000-0005-0000-0000-000075DB0000}"/>
    <cellStyle name="Punto0 2 58 5" xfId="56167" xr:uid="{00000000-0005-0000-0000-000076DB0000}"/>
    <cellStyle name="Punto0 2 59" xfId="56168" xr:uid="{00000000-0005-0000-0000-000077DB0000}"/>
    <cellStyle name="Punto0 2 59 2" xfId="56169" xr:uid="{00000000-0005-0000-0000-000078DB0000}"/>
    <cellStyle name="Punto0 2 59 2 2" xfId="56170" xr:uid="{00000000-0005-0000-0000-000079DB0000}"/>
    <cellStyle name="Punto0 2 59 2 2 2" xfId="56171" xr:uid="{00000000-0005-0000-0000-00007ADB0000}"/>
    <cellStyle name="Punto0 2 59 2 3" xfId="56172" xr:uid="{00000000-0005-0000-0000-00007BDB0000}"/>
    <cellStyle name="Punto0 2 59 2 4" xfId="56173" xr:uid="{00000000-0005-0000-0000-00007CDB0000}"/>
    <cellStyle name="Punto0 2 59 2 5" xfId="56174" xr:uid="{00000000-0005-0000-0000-00007DDB0000}"/>
    <cellStyle name="Punto0 2 59 2 6" xfId="56175" xr:uid="{00000000-0005-0000-0000-00007EDB0000}"/>
    <cellStyle name="Punto0 2 59 3" xfId="56176" xr:uid="{00000000-0005-0000-0000-00007FDB0000}"/>
    <cellStyle name="Punto0 2 59 3 2" xfId="56177" xr:uid="{00000000-0005-0000-0000-000080DB0000}"/>
    <cellStyle name="Punto0 2 59 4" xfId="56178" xr:uid="{00000000-0005-0000-0000-000081DB0000}"/>
    <cellStyle name="Punto0 2 59 4 2" xfId="56179" xr:uid="{00000000-0005-0000-0000-000082DB0000}"/>
    <cellStyle name="Punto0 2 59 5" xfId="56180" xr:uid="{00000000-0005-0000-0000-000083DB0000}"/>
    <cellStyle name="Punto0 2 6" xfId="56181" xr:uid="{00000000-0005-0000-0000-000084DB0000}"/>
    <cellStyle name="Punto0 2 6 2" xfId="56182" xr:uid="{00000000-0005-0000-0000-000085DB0000}"/>
    <cellStyle name="Punto0 2 6 2 2" xfId="56183" xr:uid="{00000000-0005-0000-0000-000086DB0000}"/>
    <cellStyle name="Punto0 2 6 2 2 2" xfId="56184" xr:uid="{00000000-0005-0000-0000-000087DB0000}"/>
    <cellStyle name="Punto0 2 6 2 3" xfId="56185" xr:uid="{00000000-0005-0000-0000-000088DB0000}"/>
    <cellStyle name="Punto0 2 6 2 4" xfId="56186" xr:uid="{00000000-0005-0000-0000-000089DB0000}"/>
    <cellStyle name="Punto0 2 6 2 5" xfId="56187" xr:uid="{00000000-0005-0000-0000-00008ADB0000}"/>
    <cellStyle name="Punto0 2 6 2 6" xfId="56188" xr:uid="{00000000-0005-0000-0000-00008BDB0000}"/>
    <cellStyle name="Punto0 2 6 3" xfId="56189" xr:uid="{00000000-0005-0000-0000-00008CDB0000}"/>
    <cellStyle name="Punto0 2 6 3 2" xfId="56190" xr:uid="{00000000-0005-0000-0000-00008DDB0000}"/>
    <cellStyle name="Punto0 2 6 4" xfId="56191" xr:uid="{00000000-0005-0000-0000-00008EDB0000}"/>
    <cellStyle name="Punto0 2 6 4 2" xfId="56192" xr:uid="{00000000-0005-0000-0000-00008FDB0000}"/>
    <cellStyle name="Punto0 2 6 5" xfId="56193" xr:uid="{00000000-0005-0000-0000-000090DB0000}"/>
    <cellStyle name="Punto0 2 60" xfId="56194" xr:uid="{00000000-0005-0000-0000-000091DB0000}"/>
    <cellStyle name="Punto0 2 60 2" xfId="56195" xr:uid="{00000000-0005-0000-0000-000092DB0000}"/>
    <cellStyle name="Punto0 2 60 2 2" xfId="56196" xr:uid="{00000000-0005-0000-0000-000093DB0000}"/>
    <cellStyle name="Punto0 2 60 2 2 2" xfId="56197" xr:uid="{00000000-0005-0000-0000-000094DB0000}"/>
    <cellStyle name="Punto0 2 60 2 3" xfId="56198" xr:uid="{00000000-0005-0000-0000-000095DB0000}"/>
    <cellStyle name="Punto0 2 60 2 4" xfId="56199" xr:uid="{00000000-0005-0000-0000-000096DB0000}"/>
    <cellStyle name="Punto0 2 60 2 5" xfId="56200" xr:uid="{00000000-0005-0000-0000-000097DB0000}"/>
    <cellStyle name="Punto0 2 60 2 6" xfId="56201" xr:uid="{00000000-0005-0000-0000-000098DB0000}"/>
    <cellStyle name="Punto0 2 60 3" xfId="56202" xr:uid="{00000000-0005-0000-0000-000099DB0000}"/>
    <cellStyle name="Punto0 2 60 3 2" xfId="56203" xr:uid="{00000000-0005-0000-0000-00009ADB0000}"/>
    <cellStyle name="Punto0 2 60 4" xfId="56204" xr:uid="{00000000-0005-0000-0000-00009BDB0000}"/>
    <cellStyle name="Punto0 2 60 4 2" xfId="56205" xr:uid="{00000000-0005-0000-0000-00009CDB0000}"/>
    <cellStyle name="Punto0 2 60 5" xfId="56206" xr:uid="{00000000-0005-0000-0000-00009DDB0000}"/>
    <cellStyle name="Punto0 2 61" xfId="56207" xr:uid="{00000000-0005-0000-0000-00009EDB0000}"/>
    <cellStyle name="Punto0 2 61 2" xfId="56208" xr:uid="{00000000-0005-0000-0000-00009FDB0000}"/>
    <cellStyle name="Punto0 2 61 2 2" xfId="56209" xr:uid="{00000000-0005-0000-0000-0000A0DB0000}"/>
    <cellStyle name="Punto0 2 61 2 2 2" xfId="56210" xr:uid="{00000000-0005-0000-0000-0000A1DB0000}"/>
    <cellStyle name="Punto0 2 61 2 3" xfId="56211" xr:uid="{00000000-0005-0000-0000-0000A2DB0000}"/>
    <cellStyle name="Punto0 2 61 2 4" xfId="56212" xr:uid="{00000000-0005-0000-0000-0000A3DB0000}"/>
    <cellStyle name="Punto0 2 61 2 5" xfId="56213" xr:uid="{00000000-0005-0000-0000-0000A4DB0000}"/>
    <cellStyle name="Punto0 2 61 2 6" xfId="56214" xr:uid="{00000000-0005-0000-0000-0000A5DB0000}"/>
    <cellStyle name="Punto0 2 61 3" xfId="56215" xr:uid="{00000000-0005-0000-0000-0000A6DB0000}"/>
    <cellStyle name="Punto0 2 61 3 2" xfId="56216" xr:uid="{00000000-0005-0000-0000-0000A7DB0000}"/>
    <cellStyle name="Punto0 2 61 4" xfId="56217" xr:uid="{00000000-0005-0000-0000-0000A8DB0000}"/>
    <cellStyle name="Punto0 2 61 4 2" xfId="56218" xr:uid="{00000000-0005-0000-0000-0000A9DB0000}"/>
    <cellStyle name="Punto0 2 61 5" xfId="56219" xr:uid="{00000000-0005-0000-0000-0000AADB0000}"/>
    <cellStyle name="Punto0 2 62" xfId="56220" xr:uid="{00000000-0005-0000-0000-0000ABDB0000}"/>
    <cellStyle name="Punto0 2 62 2" xfId="56221" xr:uid="{00000000-0005-0000-0000-0000ACDB0000}"/>
    <cellStyle name="Punto0 2 62 2 2" xfId="56222" xr:uid="{00000000-0005-0000-0000-0000ADDB0000}"/>
    <cellStyle name="Punto0 2 62 2 2 2" xfId="56223" xr:uid="{00000000-0005-0000-0000-0000AEDB0000}"/>
    <cellStyle name="Punto0 2 62 2 3" xfId="56224" xr:uid="{00000000-0005-0000-0000-0000AFDB0000}"/>
    <cellStyle name="Punto0 2 62 2 4" xfId="56225" xr:uid="{00000000-0005-0000-0000-0000B0DB0000}"/>
    <cellStyle name="Punto0 2 62 2 5" xfId="56226" xr:uid="{00000000-0005-0000-0000-0000B1DB0000}"/>
    <cellStyle name="Punto0 2 62 2 6" xfId="56227" xr:uid="{00000000-0005-0000-0000-0000B2DB0000}"/>
    <cellStyle name="Punto0 2 62 3" xfId="56228" xr:uid="{00000000-0005-0000-0000-0000B3DB0000}"/>
    <cellStyle name="Punto0 2 62 3 2" xfId="56229" xr:uid="{00000000-0005-0000-0000-0000B4DB0000}"/>
    <cellStyle name="Punto0 2 62 4" xfId="56230" xr:uid="{00000000-0005-0000-0000-0000B5DB0000}"/>
    <cellStyle name="Punto0 2 62 4 2" xfId="56231" xr:uid="{00000000-0005-0000-0000-0000B6DB0000}"/>
    <cellStyle name="Punto0 2 62 5" xfId="56232" xr:uid="{00000000-0005-0000-0000-0000B7DB0000}"/>
    <cellStyle name="Punto0 2 63" xfId="56233" xr:uid="{00000000-0005-0000-0000-0000B8DB0000}"/>
    <cellStyle name="Punto0 2 63 2" xfId="56234" xr:uid="{00000000-0005-0000-0000-0000B9DB0000}"/>
    <cellStyle name="Punto0 2 63 2 2" xfId="56235" xr:uid="{00000000-0005-0000-0000-0000BADB0000}"/>
    <cellStyle name="Punto0 2 63 2 3" xfId="56236" xr:uid="{00000000-0005-0000-0000-0000BBDB0000}"/>
    <cellStyle name="Punto0 2 63 3" xfId="56237" xr:uid="{00000000-0005-0000-0000-0000BCDB0000}"/>
    <cellStyle name="Punto0 2 63 3 2" xfId="56238" xr:uid="{00000000-0005-0000-0000-0000BDDB0000}"/>
    <cellStyle name="Punto0 2 63 4" xfId="56239" xr:uid="{00000000-0005-0000-0000-0000BEDB0000}"/>
    <cellStyle name="Punto0 2 63 5" xfId="56240" xr:uid="{00000000-0005-0000-0000-0000BFDB0000}"/>
    <cellStyle name="Punto0 2 64" xfId="56241" xr:uid="{00000000-0005-0000-0000-0000C0DB0000}"/>
    <cellStyle name="Punto0 2 64 2" xfId="56242" xr:uid="{00000000-0005-0000-0000-0000C1DB0000}"/>
    <cellStyle name="Punto0 2 64 3" xfId="56243" xr:uid="{00000000-0005-0000-0000-0000C2DB0000}"/>
    <cellStyle name="Punto0 2 64 4" xfId="56244" xr:uid="{00000000-0005-0000-0000-0000C3DB0000}"/>
    <cellStyle name="Punto0 2 65" xfId="56245" xr:uid="{00000000-0005-0000-0000-0000C4DB0000}"/>
    <cellStyle name="Punto0 2 65 2" xfId="56246" xr:uid="{00000000-0005-0000-0000-0000C5DB0000}"/>
    <cellStyle name="Punto0 2 65 3" xfId="56247" xr:uid="{00000000-0005-0000-0000-0000C6DB0000}"/>
    <cellStyle name="Punto0 2 66" xfId="56248" xr:uid="{00000000-0005-0000-0000-0000C7DB0000}"/>
    <cellStyle name="Punto0 2 66 2" xfId="56249" xr:uid="{00000000-0005-0000-0000-0000C8DB0000}"/>
    <cellStyle name="Punto0 2 66 3" xfId="56250" xr:uid="{00000000-0005-0000-0000-0000C9DB0000}"/>
    <cellStyle name="Punto0 2 67" xfId="56251" xr:uid="{00000000-0005-0000-0000-0000CADB0000}"/>
    <cellStyle name="Punto0 2 68" xfId="56252" xr:uid="{00000000-0005-0000-0000-0000CBDB0000}"/>
    <cellStyle name="Punto0 2 69" xfId="56253" xr:uid="{00000000-0005-0000-0000-0000CCDB0000}"/>
    <cellStyle name="Punto0 2 7" xfId="56254" xr:uid="{00000000-0005-0000-0000-0000CDDB0000}"/>
    <cellStyle name="Punto0 2 7 2" xfId="56255" xr:uid="{00000000-0005-0000-0000-0000CEDB0000}"/>
    <cellStyle name="Punto0 2 7 2 2" xfId="56256" xr:uid="{00000000-0005-0000-0000-0000CFDB0000}"/>
    <cellStyle name="Punto0 2 7 2 2 2" xfId="56257" xr:uid="{00000000-0005-0000-0000-0000D0DB0000}"/>
    <cellStyle name="Punto0 2 7 2 3" xfId="56258" xr:uid="{00000000-0005-0000-0000-0000D1DB0000}"/>
    <cellStyle name="Punto0 2 7 2 4" xfId="56259" xr:uid="{00000000-0005-0000-0000-0000D2DB0000}"/>
    <cellStyle name="Punto0 2 7 2 5" xfId="56260" xr:uid="{00000000-0005-0000-0000-0000D3DB0000}"/>
    <cellStyle name="Punto0 2 7 2 6" xfId="56261" xr:uid="{00000000-0005-0000-0000-0000D4DB0000}"/>
    <cellStyle name="Punto0 2 7 3" xfId="56262" xr:uid="{00000000-0005-0000-0000-0000D5DB0000}"/>
    <cellStyle name="Punto0 2 7 3 2" xfId="56263" xr:uid="{00000000-0005-0000-0000-0000D6DB0000}"/>
    <cellStyle name="Punto0 2 7 4" xfId="56264" xr:uid="{00000000-0005-0000-0000-0000D7DB0000}"/>
    <cellStyle name="Punto0 2 7 4 2" xfId="56265" xr:uid="{00000000-0005-0000-0000-0000D8DB0000}"/>
    <cellStyle name="Punto0 2 7 5" xfId="56266" xr:uid="{00000000-0005-0000-0000-0000D9DB0000}"/>
    <cellStyle name="Punto0 2 70" xfId="56267" xr:uid="{00000000-0005-0000-0000-0000DADB0000}"/>
    <cellStyle name="Punto0 2 71" xfId="56268" xr:uid="{00000000-0005-0000-0000-0000DBDB0000}"/>
    <cellStyle name="Punto0 2 72" xfId="56269" xr:uid="{00000000-0005-0000-0000-0000DCDB0000}"/>
    <cellStyle name="Punto0 2 73" xfId="56270" xr:uid="{00000000-0005-0000-0000-0000DDDB0000}"/>
    <cellStyle name="Punto0 2 74" xfId="56271" xr:uid="{00000000-0005-0000-0000-0000DEDB0000}"/>
    <cellStyle name="Punto0 2 75" xfId="56272" xr:uid="{00000000-0005-0000-0000-0000DFDB0000}"/>
    <cellStyle name="Punto0 2 76" xfId="56273" xr:uid="{00000000-0005-0000-0000-0000E0DB0000}"/>
    <cellStyle name="Punto0 2 77" xfId="56274" xr:uid="{00000000-0005-0000-0000-0000E1DB0000}"/>
    <cellStyle name="Punto0 2 78" xfId="56275" xr:uid="{00000000-0005-0000-0000-0000E2DB0000}"/>
    <cellStyle name="Punto0 2 79" xfId="56276" xr:uid="{00000000-0005-0000-0000-0000E3DB0000}"/>
    <cellStyle name="Punto0 2 8" xfId="56277" xr:uid="{00000000-0005-0000-0000-0000E4DB0000}"/>
    <cellStyle name="Punto0 2 8 2" xfId="56278" xr:uid="{00000000-0005-0000-0000-0000E5DB0000}"/>
    <cellStyle name="Punto0 2 8 2 2" xfId="56279" xr:uid="{00000000-0005-0000-0000-0000E6DB0000}"/>
    <cellStyle name="Punto0 2 8 2 2 2" xfId="56280" xr:uid="{00000000-0005-0000-0000-0000E7DB0000}"/>
    <cellStyle name="Punto0 2 8 2 3" xfId="56281" xr:uid="{00000000-0005-0000-0000-0000E8DB0000}"/>
    <cellStyle name="Punto0 2 8 2 4" xfId="56282" xr:uid="{00000000-0005-0000-0000-0000E9DB0000}"/>
    <cellStyle name="Punto0 2 8 2 5" xfId="56283" xr:uid="{00000000-0005-0000-0000-0000EADB0000}"/>
    <cellStyle name="Punto0 2 8 2 6" xfId="56284" xr:uid="{00000000-0005-0000-0000-0000EBDB0000}"/>
    <cellStyle name="Punto0 2 8 3" xfId="56285" xr:uid="{00000000-0005-0000-0000-0000ECDB0000}"/>
    <cellStyle name="Punto0 2 8 3 2" xfId="56286" xr:uid="{00000000-0005-0000-0000-0000EDDB0000}"/>
    <cellStyle name="Punto0 2 8 4" xfId="56287" xr:uid="{00000000-0005-0000-0000-0000EEDB0000}"/>
    <cellStyle name="Punto0 2 8 4 2" xfId="56288" xr:uid="{00000000-0005-0000-0000-0000EFDB0000}"/>
    <cellStyle name="Punto0 2 8 5" xfId="56289" xr:uid="{00000000-0005-0000-0000-0000F0DB0000}"/>
    <cellStyle name="Punto0 2 80" xfId="56290" xr:uid="{00000000-0005-0000-0000-0000F1DB0000}"/>
    <cellStyle name="Punto0 2 81" xfId="56291" xr:uid="{00000000-0005-0000-0000-0000F2DB0000}"/>
    <cellStyle name="Punto0 2 82" xfId="56292" xr:uid="{00000000-0005-0000-0000-0000F3DB0000}"/>
    <cellStyle name="Punto0 2 83" xfId="56293" xr:uid="{00000000-0005-0000-0000-0000F4DB0000}"/>
    <cellStyle name="Punto0 2 9" xfId="56294" xr:uid="{00000000-0005-0000-0000-0000F5DB0000}"/>
    <cellStyle name="Punto0 2 9 2" xfId="56295" xr:uid="{00000000-0005-0000-0000-0000F6DB0000}"/>
    <cellStyle name="Punto0 2 9 2 2" xfId="56296" xr:uid="{00000000-0005-0000-0000-0000F7DB0000}"/>
    <cellStyle name="Punto0 2 9 2 2 2" xfId="56297" xr:uid="{00000000-0005-0000-0000-0000F8DB0000}"/>
    <cellStyle name="Punto0 2 9 2 3" xfId="56298" xr:uid="{00000000-0005-0000-0000-0000F9DB0000}"/>
    <cellStyle name="Punto0 2 9 2 4" xfId="56299" xr:uid="{00000000-0005-0000-0000-0000FADB0000}"/>
    <cellStyle name="Punto0 2 9 2 5" xfId="56300" xr:uid="{00000000-0005-0000-0000-0000FBDB0000}"/>
    <cellStyle name="Punto0 2 9 2 6" xfId="56301" xr:uid="{00000000-0005-0000-0000-0000FCDB0000}"/>
    <cellStyle name="Punto0 2 9 3" xfId="56302" xr:uid="{00000000-0005-0000-0000-0000FDDB0000}"/>
    <cellStyle name="Punto0 2 9 3 2" xfId="56303" xr:uid="{00000000-0005-0000-0000-0000FEDB0000}"/>
    <cellStyle name="Punto0 2 9 4" xfId="56304" xr:uid="{00000000-0005-0000-0000-0000FFDB0000}"/>
    <cellStyle name="Punto0 2 9 4 2" xfId="56305" xr:uid="{00000000-0005-0000-0000-000000DC0000}"/>
    <cellStyle name="Punto0 2 9 5" xfId="56306" xr:uid="{00000000-0005-0000-0000-000001DC0000}"/>
    <cellStyle name="Punto0 2_ DOCT  2006" xfId="56307" xr:uid="{00000000-0005-0000-0000-000002DC0000}"/>
    <cellStyle name="Punto0 20" xfId="56308" xr:uid="{00000000-0005-0000-0000-000003DC0000}"/>
    <cellStyle name="Punto0 20 2" xfId="56309" xr:uid="{00000000-0005-0000-0000-000004DC0000}"/>
    <cellStyle name="Punto0 20 2 2" xfId="56310" xr:uid="{00000000-0005-0000-0000-000005DC0000}"/>
    <cellStyle name="Punto0 20 2 2 2" xfId="56311" xr:uid="{00000000-0005-0000-0000-000006DC0000}"/>
    <cellStyle name="Punto0 20 2 3" xfId="56312" xr:uid="{00000000-0005-0000-0000-000007DC0000}"/>
    <cellStyle name="Punto0 20 2 4" xfId="56313" xr:uid="{00000000-0005-0000-0000-000008DC0000}"/>
    <cellStyle name="Punto0 20 2 5" xfId="56314" xr:uid="{00000000-0005-0000-0000-000009DC0000}"/>
    <cellStyle name="Punto0 20 2 6" xfId="56315" xr:uid="{00000000-0005-0000-0000-00000ADC0000}"/>
    <cellStyle name="Punto0 20 3" xfId="56316" xr:uid="{00000000-0005-0000-0000-00000BDC0000}"/>
    <cellStyle name="Punto0 20 3 2" xfId="56317" xr:uid="{00000000-0005-0000-0000-00000CDC0000}"/>
    <cellStyle name="Punto0 20 4" xfId="56318" xr:uid="{00000000-0005-0000-0000-00000DDC0000}"/>
    <cellStyle name="Punto0 20 4 2" xfId="56319" xr:uid="{00000000-0005-0000-0000-00000EDC0000}"/>
    <cellStyle name="Punto0 20 5" xfId="56320" xr:uid="{00000000-0005-0000-0000-00000FDC0000}"/>
    <cellStyle name="Punto0 21" xfId="56321" xr:uid="{00000000-0005-0000-0000-000010DC0000}"/>
    <cellStyle name="Punto0 21 2" xfId="56322" xr:uid="{00000000-0005-0000-0000-000011DC0000}"/>
    <cellStyle name="Punto0 21 2 2" xfId="56323" xr:uid="{00000000-0005-0000-0000-000012DC0000}"/>
    <cellStyle name="Punto0 21 2 2 2" xfId="56324" xr:uid="{00000000-0005-0000-0000-000013DC0000}"/>
    <cellStyle name="Punto0 21 2 3" xfId="56325" xr:uid="{00000000-0005-0000-0000-000014DC0000}"/>
    <cellStyle name="Punto0 21 2 4" xfId="56326" xr:uid="{00000000-0005-0000-0000-000015DC0000}"/>
    <cellStyle name="Punto0 21 2 5" xfId="56327" xr:uid="{00000000-0005-0000-0000-000016DC0000}"/>
    <cellStyle name="Punto0 21 2 6" xfId="56328" xr:uid="{00000000-0005-0000-0000-000017DC0000}"/>
    <cellStyle name="Punto0 21 3" xfId="56329" xr:uid="{00000000-0005-0000-0000-000018DC0000}"/>
    <cellStyle name="Punto0 21 3 2" xfId="56330" xr:uid="{00000000-0005-0000-0000-000019DC0000}"/>
    <cellStyle name="Punto0 21 4" xfId="56331" xr:uid="{00000000-0005-0000-0000-00001ADC0000}"/>
    <cellStyle name="Punto0 21 4 2" xfId="56332" xr:uid="{00000000-0005-0000-0000-00001BDC0000}"/>
    <cellStyle name="Punto0 21 5" xfId="56333" xr:uid="{00000000-0005-0000-0000-00001CDC0000}"/>
    <cellStyle name="Punto0 22" xfId="56334" xr:uid="{00000000-0005-0000-0000-00001DDC0000}"/>
    <cellStyle name="Punto0 22 2" xfId="56335" xr:uid="{00000000-0005-0000-0000-00001EDC0000}"/>
    <cellStyle name="Punto0 22 2 2" xfId="56336" xr:uid="{00000000-0005-0000-0000-00001FDC0000}"/>
    <cellStyle name="Punto0 22 2 2 2" xfId="56337" xr:uid="{00000000-0005-0000-0000-000020DC0000}"/>
    <cellStyle name="Punto0 22 2 3" xfId="56338" xr:uid="{00000000-0005-0000-0000-000021DC0000}"/>
    <cellStyle name="Punto0 22 2 4" xfId="56339" xr:uid="{00000000-0005-0000-0000-000022DC0000}"/>
    <cellStyle name="Punto0 22 2 5" xfId="56340" xr:uid="{00000000-0005-0000-0000-000023DC0000}"/>
    <cellStyle name="Punto0 22 2 6" xfId="56341" xr:uid="{00000000-0005-0000-0000-000024DC0000}"/>
    <cellStyle name="Punto0 22 3" xfId="56342" xr:uid="{00000000-0005-0000-0000-000025DC0000}"/>
    <cellStyle name="Punto0 22 3 2" xfId="56343" xr:uid="{00000000-0005-0000-0000-000026DC0000}"/>
    <cellStyle name="Punto0 22 4" xfId="56344" xr:uid="{00000000-0005-0000-0000-000027DC0000}"/>
    <cellStyle name="Punto0 22 4 2" xfId="56345" xr:uid="{00000000-0005-0000-0000-000028DC0000}"/>
    <cellStyle name="Punto0 22 5" xfId="56346" xr:uid="{00000000-0005-0000-0000-000029DC0000}"/>
    <cellStyle name="Punto0 23" xfId="56347" xr:uid="{00000000-0005-0000-0000-00002ADC0000}"/>
    <cellStyle name="Punto0 23 2" xfId="56348" xr:uid="{00000000-0005-0000-0000-00002BDC0000}"/>
    <cellStyle name="Punto0 23 2 2" xfId="56349" xr:uid="{00000000-0005-0000-0000-00002CDC0000}"/>
    <cellStyle name="Punto0 23 2 2 2" xfId="56350" xr:uid="{00000000-0005-0000-0000-00002DDC0000}"/>
    <cellStyle name="Punto0 23 2 3" xfId="56351" xr:uid="{00000000-0005-0000-0000-00002EDC0000}"/>
    <cellStyle name="Punto0 23 2 4" xfId="56352" xr:uid="{00000000-0005-0000-0000-00002FDC0000}"/>
    <cellStyle name="Punto0 23 2 5" xfId="56353" xr:uid="{00000000-0005-0000-0000-000030DC0000}"/>
    <cellStyle name="Punto0 23 2 6" xfId="56354" xr:uid="{00000000-0005-0000-0000-000031DC0000}"/>
    <cellStyle name="Punto0 23 3" xfId="56355" xr:uid="{00000000-0005-0000-0000-000032DC0000}"/>
    <cellStyle name="Punto0 23 3 2" xfId="56356" xr:uid="{00000000-0005-0000-0000-000033DC0000}"/>
    <cellStyle name="Punto0 23 4" xfId="56357" xr:uid="{00000000-0005-0000-0000-000034DC0000}"/>
    <cellStyle name="Punto0 23 4 2" xfId="56358" xr:uid="{00000000-0005-0000-0000-000035DC0000}"/>
    <cellStyle name="Punto0 23 5" xfId="56359" xr:uid="{00000000-0005-0000-0000-000036DC0000}"/>
    <cellStyle name="Punto0 24" xfId="56360" xr:uid="{00000000-0005-0000-0000-000037DC0000}"/>
    <cellStyle name="Punto0 24 2" xfId="56361" xr:uid="{00000000-0005-0000-0000-000038DC0000}"/>
    <cellStyle name="Punto0 24 2 2" xfId="56362" xr:uid="{00000000-0005-0000-0000-000039DC0000}"/>
    <cellStyle name="Punto0 24 2 2 2" xfId="56363" xr:uid="{00000000-0005-0000-0000-00003ADC0000}"/>
    <cellStyle name="Punto0 24 2 3" xfId="56364" xr:uid="{00000000-0005-0000-0000-00003BDC0000}"/>
    <cellStyle name="Punto0 24 2 4" xfId="56365" xr:uid="{00000000-0005-0000-0000-00003CDC0000}"/>
    <cellStyle name="Punto0 24 2 5" xfId="56366" xr:uid="{00000000-0005-0000-0000-00003DDC0000}"/>
    <cellStyle name="Punto0 24 2 6" xfId="56367" xr:uid="{00000000-0005-0000-0000-00003EDC0000}"/>
    <cellStyle name="Punto0 24 3" xfId="56368" xr:uid="{00000000-0005-0000-0000-00003FDC0000}"/>
    <cellStyle name="Punto0 24 3 2" xfId="56369" xr:uid="{00000000-0005-0000-0000-000040DC0000}"/>
    <cellStyle name="Punto0 24 4" xfId="56370" xr:uid="{00000000-0005-0000-0000-000041DC0000}"/>
    <cellStyle name="Punto0 24 4 2" xfId="56371" xr:uid="{00000000-0005-0000-0000-000042DC0000}"/>
    <cellStyle name="Punto0 24 5" xfId="56372" xr:uid="{00000000-0005-0000-0000-000043DC0000}"/>
    <cellStyle name="Punto0 25" xfId="56373" xr:uid="{00000000-0005-0000-0000-000044DC0000}"/>
    <cellStyle name="Punto0 25 2" xfId="56374" xr:uid="{00000000-0005-0000-0000-000045DC0000}"/>
    <cellStyle name="Punto0 25 2 2" xfId="56375" xr:uid="{00000000-0005-0000-0000-000046DC0000}"/>
    <cellStyle name="Punto0 25 2 2 2" xfId="56376" xr:uid="{00000000-0005-0000-0000-000047DC0000}"/>
    <cellStyle name="Punto0 25 2 3" xfId="56377" xr:uid="{00000000-0005-0000-0000-000048DC0000}"/>
    <cellStyle name="Punto0 25 2 4" xfId="56378" xr:uid="{00000000-0005-0000-0000-000049DC0000}"/>
    <cellStyle name="Punto0 25 2 5" xfId="56379" xr:uid="{00000000-0005-0000-0000-00004ADC0000}"/>
    <cellStyle name="Punto0 25 2 6" xfId="56380" xr:uid="{00000000-0005-0000-0000-00004BDC0000}"/>
    <cellStyle name="Punto0 25 3" xfId="56381" xr:uid="{00000000-0005-0000-0000-00004CDC0000}"/>
    <cellStyle name="Punto0 25 3 2" xfId="56382" xr:uid="{00000000-0005-0000-0000-00004DDC0000}"/>
    <cellStyle name="Punto0 25 4" xfId="56383" xr:uid="{00000000-0005-0000-0000-00004EDC0000}"/>
    <cellStyle name="Punto0 25 4 2" xfId="56384" xr:uid="{00000000-0005-0000-0000-00004FDC0000}"/>
    <cellStyle name="Punto0 25 5" xfId="56385" xr:uid="{00000000-0005-0000-0000-000050DC0000}"/>
    <cellStyle name="Punto0 26" xfId="56386" xr:uid="{00000000-0005-0000-0000-000051DC0000}"/>
    <cellStyle name="Punto0 26 2" xfId="56387" xr:uid="{00000000-0005-0000-0000-000052DC0000}"/>
    <cellStyle name="Punto0 26 2 2" xfId="56388" xr:uid="{00000000-0005-0000-0000-000053DC0000}"/>
    <cellStyle name="Punto0 26 2 2 2" xfId="56389" xr:uid="{00000000-0005-0000-0000-000054DC0000}"/>
    <cellStyle name="Punto0 26 2 3" xfId="56390" xr:uid="{00000000-0005-0000-0000-000055DC0000}"/>
    <cellStyle name="Punto0 26 2 4" xfId="56391" xr:uid="{00000000-0005-0000-0000-000056DC0000}"/>
    <cellStyle name="Punto0 26 2 5" xfId="56392" xr:uid="{00000000-0005-0000-0000-000057DC0000}"/>
    <cellStyle name="Punto0 26 2 6" xfId="56393" xr:uid="{00000000-0005-0000-0000-000058DC0000}"/>
    <cellStyle name="Punto0 26 3" xfId="56394" xr:uid="{00000000-0005-0000-0000-000059DC0000}"/>
    <cellStyle name="Punto0 26 3 2" xfId="56395" xr:uid="{00000000-0005-0000-0000-00005ADC0000}"/>
    <cellStyle name="Punto0 26 4" xfId="56396" xr:uid="{00000000-0005-0000-0000-00005BDC0000}"/>
    <cellStyle name="Punto0 26 4 2" xfId="56397" xr:uid="{00000000-0005-0000-0000-00005CDC0000}"/>
    <cellStyle name="Punto0 26 5" xfId="56398" xr:uid="{00000000-0005-0000-0000-00005DDC0000}"/>
    <cellStyle name="Punto0 27" xfId="56399" xr:uid="{00000000-0005-0000-0000-00005EDC0000}"/>
    <cellStyle name="Punto0 27 2" xfId="56400" xr:uid="{00000000-0005-0000-0000-00005FDC0000}"/>
    <cellStyle name="Punto0 27 2 2" xfId="56401" xr:uid="{00000000-0005-0000-0000-000060DC0000}"/>
    <cellStyle name="Punto0 27 2 2 2" xfId="56402" xr:uid="{00000000-0005-0000-0000-000061DC0000}"/>
    <cellStyle name="Punto0 27 2 3" xfId="56403" xr:uid="{00000000-0005-0000-0000-000062DC0000}"/>
    <cellStyle name="Punto0 27 2 4" xfId="56404" xr:uid="{00000000-0005-0000-0000-000063DC0000}"/>
    <cellStyle name="Punto0 27 2 5" xfId="56405" xr:uid="{00000000-0005-0000-0000-000064DC0000}"/>
    <cellStyle name="Punto0 27 2 6" xfId="56406" xr:uid="{00000000-0005-0000-0000-000065DC0000}"/>
    <cellStyle name="Punto0 27 3" xfId="56407" xr:uid="{00000000-0005-0000-0000-000066DC0000}"/>
    <cellStyle name="Punto0 27 3 2" xfId="56408" xr:uid="{00000000-0005-0000-0000-000067DC0000}"/>
    <cellStyle name="Punto0 27 4" xfId="56409" xr:uid="{00000000-0005-0000-0000-000068DC0000}"/>
    <cellStyle name="Punto0 27 4 2" xfId="56410" xr:uid="{00000000-0005-0000-0000-000069DC0000}"/>
    <cellStyle name="Punto0 27 5" xfId="56411" xr:uid="{00000000-0005-0000-0000-00006ADC0000}"/>
    <cellStyle name="Punto0 28" xfId="56412" xr:uid="{00000000-0005-0000-0000-00006BDC0000}"/>
    <cellStyle name="Punto0 28 2" xfId="56413" xr:uid="{00000000-0005-0000-0000-00006CDC0000}"/>
    <cellStyle name="Punto0 28 2 2" xfId="56414" xr:uid="{00000000-0005-0000-0000-00006DDC0000}"/>
    <cellStyle name="Punto0 28 2 2 2" xfId="56415" xr:uid="{00000000-0005-0000-0000-00006EDC0000}"/>
    <cellStyle name="Punto0 28 2 3" xfId="56416" xr:uid="{00000000-0005-0000-0000-00006FDC0000}"/>
    <cellStyle name="Punto0 28 2 4" xfId="56417" xr:uid="{00000000-0005-0000-0000-000070DC0000}"/>
    <cellStyle name="Punto0 28 2 5" xfId="56418" xr:uid="{00000000-0005-0000-0000-000071DC0000}"/>
    <cellStyle name="Punto0 28 2 6" xfId="56419" xr:uid="{00000000-0005-0000-0000-000072DC0000}"/>
    <cellStyle name="Punto0 28 3" xfId="56420" xr:uid="{00000000-0005-0000-0000-000073DC0000}"/>
    <cellStyle name="Punto0 28 3 2" xfId="56421" xr:uid="{00000000-0005-0000-0000-000074DC0000}"/>
    <cellStyle name="Punto0 28 4" xfId="56422" xr:uid="{00000000-0005-0000-0000-000075DC0000}"/>
    <cellStyle name="Punto0 28 4 2" xfId="56423" xr:uid="{00000000-0005-0000-0000-000076DC0000}"/>
    <cellStyle name="Punto0 28 5" xfId="56424" xr:uid="{00000000-0005-0000-0000-000077DC0000}"/>
    <cellStyle name="Punto0 29" xfId="56425" xr:uid="{00000000-0005-0000-0000-000078DC0000}"/>
    <cellStyle name="Punto0 29 2" xfId="56426" xr:uid="{00000000-0005-0000-0000-000079DC0000}"/>
    <cellStyle name="Punto0 29 2 2" xfId="56427" xr:uid="{00000000-0005-0000-0000-00007ADC0000}"/>
    <cellStyle name="Punto0 29 2 2 2" xfId="56428" xr:uid="{00000000-0005-0000-0000-00007BDC0000}"/>
    <cellStyle name="Punto0 29 2 3" xfId="56429" xr:uid="{00000000-0005-0000-0000-00007CDC0000}"/>
    <cellStyle name="Punto0 29 2 4" xfId="56430" xr:uid="{00000000-0005-0000-0000-00007DDC0000}"/>
    <cellStyle name="Punto0 29 2 5" xfId="56431" xr:uid="{00000000-0005-0000-0000-00007EDC0000}"/>
    <cellStyle name="Punto0 29 2 6" xfId="56432" xr:uid="{00000000-0005-0000-0000-00007FDC0000}"/>
    <cellStyle name="Punto0 29 3" xfId="56433" xr:uid="{00000000-0005-0000-0000-000080DC0000}"/>
    <cellStyle name="Punto0 29 3 2" xfId="56434" xr:uid="{00000000-0005-0000-0000-000081DC0000}"/>
    <cellStyle name="Punto0 29 4" xfId="56435" xr:uid="{00000000-0005-0000-0000-000082DC0000}"/>
    <cellStyle name="Punto0 29 4 2" xfId="56436" xr:uid="{00000000-0005-0000-0000-000083DC0000}"/>
    <cellStyle name="Punto0 29 5" xfId="56437" xr:uid="{00000000-0005-0000-0000-000084DC0000}"/>
    <cellStyle name="Punto0 3" xfId="56438" xr:uid="{00000000-0005-0000-0000-000085DC0000}"/>
    <cellStyle name="Punto0 3 10" xfId="56439" xr:uid="{00000000-0005-0000-0000-000086DC0000}"/>
    <cellStyle name="Punto0 3 10 2" xfId="56440" xr:uid="{00000000-0005-0000-0000-000087DC0000}"/>
    <cellStyle name="Punto0 3 10 3" xfId="56441" xr:uid="{00000000-0005-0000-0000-000088DC0000}"/>
    <cellStyle name="Punto0 3 11" xfId="56442" xr:uid="{00000000-0005-0000-0000-000089DC0000}"/>
    <cellStyle name="Punto0 3 11 2" xfId="56443" xr:uid="{00000000-0005-0000-0000-00008ADC0000}"/>
    <cellStyle name="Punto0 3 12" xfId="56444" xr:uid="{00000000-0005-0000-0000-00008BDC0000}"/>
    <cellStyle name="Punto0 3 13" xfId="56445" xr:uid="{00000000-0005-0000-0000-00008CDC0000}"/>
    <cellStyle name="Punto0 3 13 2" xfId="56446" xr:uid="{00000000-0005-0000-0000-00008DDC0000}"/>
    <cellStyle name="Punto0 3 14" xfId="56447" xr:uid="{00000000-0005-0000-0000-00008EDC0000}"/>
    <cellStyle name="Punto0 3 2" xfId="56448" xr:uid="{00000000-0005-0000-0000-00008FDC0000}"/>
    <cellStyle name="Punto0 3 2 2" xfId="56449" xr:uid="{00000000-0005-0000-0000-000090DC0000}"/>
    <cellStyle name="Punto0 3 2 2 2" xfId="56450" xr:uid="{00000000-0005-0000-0000-000091DC0000}"/>
    <cellStyle name="Punto0 3 2 2 2 2" xfId="56451" xr:uid="{00000000-0005-0000-0000-000092DC0000}"/>
    <cellStyle name="Punto0 3 2 2 3" xfId="56452" xr:uid="{00000000-0005-0000-0000-000093DC0000}"/>
    <cellStyle name="Punto0 3 2 2 3 2" xfId="56453" xr:uid="{00000000-0005-0000-0000-000094DC0000}"/>
    <cellStyle name="Punto0 3 2 2 4" xfId="56454" xr:uid="{00000000-0005-0000-0000-000095DC0000}"/>
    <cellStyle name="Punto0 3 2 2 5" xfId="56455" xr:uid="{00000000-0005-0000-0000-000096DC0000}"/>
    <cellStyle name="Punto0 3 2 2 6" xfId="56456" xr:uid="{00000000-0005-0000-0000-000097DC0000}"/>
    <cellStyle name="Punto0 3 2 3" xfId="56457" xr:uid="{00000000-0005-0000-0000-000098DC0000}"/>
    <cellStyle name="Punto0 3 2 3 2" xfId="56458" xr:uid="{00000000-0005-0000-0000-000099DC0000}"/>
    <cellStyle name="Punto0 3 2 3 3" xfId="56459" xr:uid="{00000000-0005-0000-0000-00009ADC0000}"/>
    <cellStyle name="Punto0 3 2 4" xfId="56460" xr:uid="{00000000-0005-0000-0000-00009BDC0000}"/>
    <cellStyle name="Punto0 3 2 4 2" xfId="56461" xr:uid="{00000000-0005-0000-0000-00009CDC0000}"/>
    <cellStyle name="Punto0 3 2 5" xfId="56462" xr:uid="{00000000-0005-0000-0000-00009DDC0000}"/>
    <cellStyle name="Punto0 3 2 5 2" xfId="56463" xr:uid="{00000000-0005-0000-0000-00009EDC0000}"/>
    <cellStyle name="Punto0 3 2 6" xfId="56464" xr:uid="{00000000-0005-0000-0000-00009FDC0000}"/>
    <cellStyle name="Punto0 3 3" xfId="56465" xr:uid="{00000000-0005-0000-0000-0000A0DC0000}"/>
    <cellStyle name="Punto0 3 3 2" xfId="56466" xr:uid="{00000000-0005-0000-0000-0000A1DC0000}"/>
    <cellStyle name="Punto0 3 3 2 2" xfId="56467" xr:uid="{00000000-0005-0000-0000-0000A2DC0000}"/>
    <cellStyle name="Punto0 3 3 2 2 2" xfId="56468" xr:uid="{00000000-0005-0000-0000-0000A3DC0000}"/>
    <cellStyle name="Punto0 3 3 2 3" xfId="56469" xr:uid="{00000000-0005-0000-0000-0000A4DC0000}"/>
    <cellStyle name="Punto0 3 3 2 4" xfId="56470" xr:uid="{00000000-0005-0000-0000-0000A5DC0000}"/>
    <cellStyle name="Punto0 3 3 2 5" xfId="56471" xr:uid="{00000000-0005-0000-0000-0000A6DC0000}"/>
    <cellStyle name="Punto0 3 3 2 6" xfId="56472" xr:uid="{00000000-0005-0000-0000-0000A7DC0000}"/>
    <cellStyle name="Punto0 3 3 3" xfId="56473" xr:uid="{00000000-0005-0000-0000-0000A8DC0000}"/>
    <cellStyle name="Punto0 3 3 3 2" xfId="56474" xr:uid="{00000000-0005-0000-0000-0000A9DC0000}"/>
    <cellStyle name="Punto0 3 3 3 3" xfId="56475" xr:uid="{00000000-0005-0000-0000-0000AADC0000}"/>
    <cellStyle name="Punto0 3 3 4" xfId="56476" xr:uid="{00000000-0005-0000-0000-0000ABDC0000}"/>
    <cellStyle name="Punto0 3 3 4 2" xfId="56477" xr:uid="{00000000-0005-0000-0000-0000ACDC0000}"/>
    <cellStyle name="Punto0 3 3 5" xfId="56478" xr:uid="{00000000-0005-0000-0000-0000ADDC0000}"/>
    <cellStyle name="Punto0 3 3 6" xfId="56479" xr:uid="{00000000-0005-0000-0000-0000AEDC0000}"/>
    <cellStyle name="Punto0 3 4" xfId="56480" xr:uid="{00000000-0005-0000-0000-0000AFDC0000}"/>
    <cellStyle name="Punto0 3 4 2" xfId="56481" xr:uid="{00000000-0005-0000-0000-0000B0DC0000}"/>
    <cellStyle name="Punto0 3 4 2 2" xfId="56482" xr:uid="{00000000-0005-0000-0000-0000B1DC0000}"/>
    <cellStyle name="Punto0 3 4 2 2 2" xfId="56483" xr:uid="{00000000-0005-0000-0000-0000B2DC0000}"/>
    <cellStyle name="Punto0 3 4 2 3" xfId="56484" xr:uid="{00000000-0005-0000-0000-0000B3DC0000}"/>
    <cellStyle name="Punto0 3 4 2 4" xfId="56485" xr:uid="{00000000-0005-0000-0000-0000B4DC0000}"/>
    <cellStyle name="Punto0 3 4 2 5" xfId="56486" xr:uid="{00000000-0005-0000-0000-0000B5DC0000}"/>
    <cellStyle name="Punto0 3 4 2 6" xfId="56487" xr:uid="{00000000-0005-0000-0000-0000B6DC0000}"/>
    <cellStyle name="Punto0 3 4 3" xfId="56488" xr:uid="{00000000-0005-0000-0000-0000B7DC0000}"/>
    <cellStyle name="Punto0 3 4 3 2" xfId="56489" xr:uid="{00000000-0005-0000-0000-0000B8DC0000}"/>
    <cellStyle name="Punto0 3 4 3 3" xfId="56490" xr:uid="{00000000-0005-0000-0000-0000B9DC0000}"/>
    <cellStyle name="Punto0 3 4 4" xfId="56491" xr:uid="{00000000-0005-0000-0000-0000BADC0000}"/>
    <cellStyle name="Punto0 3 4 4 2" xfId="56492" xr:uid="{00000000-0005-0000-0000-0000BBDC0000}"/>
    <cellStyle name="Punto0 3 4 5" xfId="56493" xr:uid="{00000000-0005-0000-0000-0000BCDC0000}"/>
    <cellStyle name="Punto0 3 5" xfId="56494" xr:uid="{00000000-0005-0000-0000-0000BDDC0000}"/>
    <cellStyle name="Punto0 3 5 2" xfId="56495" xr:uid="{00000000-0005-0000-0000-0000BEDC0000}"/>
    <cellStyle name="Punto0 3 5 2 2" xfId="56496" xr:uid="{00000000-0005-0000-0000-0000BFDC0000}"/>
    <cellStyle name="Punto0 3 5 2 2 2" xfId="56497" xr:uid="{00000000-0005-0000-0000-0000C0DC0000}"/>
    <cellStyle name="Punto0 3 5 2 3" xfId="56498" xr:uid="{00000000-0005-0000-0000-0000C1DC0000}"/>
    <cellStyle name="Punto0 3 5 2 4" xfId="56499" xr:uid="{00000000-0005-0000-0000-0000C2DC0000}"/>
    <cellStyle name="Punto0 3 5 2 5" xfId="56500" xr:uid="{00000000-0005-0000-0000-0000C3DC0000}"/>
    <cellStyle name="Punto0 3 5 2 6" xfId="56501" xr:uid="{00000000-0005-0000-0000-0000C4DC0000}"/>
    <cellStyle name="Punto0 3 5 3" xfId="56502" xr:uid="{00000000-0005-0000-0000-0000C5DC0000}"/>
    <cellStyle name="Punto0 3 5 3 2" xfId="56503" xr:uid="{00000000-0005-0000-0000-0000C6DC0000}"/>
    <cellStyle name="Punto0 3 5 4" xfId="56504" xr:uid="{00000000-0005-0000-0000-0000C7DC0000}"/>
    <cellStyle name="Punto0 3 5 4 2" xfId="56505" xr:uid="{00000000-0005-0000-0000-0000C8DC0000}"/>
    <cellStyle name="Punto0 3 5 5" xfId="56506" xr:uid="{00000000-0005-0000-0000-0000C9DC0000}"/>
    <cellStyle name="Punto0 3 6" xfId="56507" xr:uid="{00000000-0005-0000-0000-0000CADC0000}"/>
    <cellStyle name="Punto0 3 6 2" xfId="56508" xr:uid="{00000000-0005-0000-0000-0000CBDC0000}"/>
    <cellStyle name="Punto0 3 6 2 2" xfId="56509" xr:uid="{00000000-0005-0000-0000-0000CCDC0000}"/>
    <cellStyle name="Punto0 3 6 2 2 2" xfId="56510" xr:uid="{00000000-0005-0000-0000-0000CDDC0000}"/>
    <cellStyle name="Punto0 3 6 2 3" xfId="56511" xr:uid="{00000000-0005-0000-0000-0000CEDC0000}"/>
    <cellStyle name="Punto0 3 6 2 4" xfId="56512" xr:uid="{00000000-0005-0000-0000-0000CFDC0000}"/>
    <cellStyle name="Punto0 3 6 2 5" xfId="56513" xr:uid="{00000000-0005-0000-0000-0000D0DC0000}"/>
    <cellStyle name="Punto0 3 6 2 6" xfId="56514" xr:uid="{00000000-0005-0000-0000-0000D1DC0000}"/>
    <cellStyle name="Punto0 3 6 3" xfId="56515" xr:uid="{00000000-0005-0000-0000-0000D2DC0000}"/>
    <cellStyle name="Punto0 3 6 3 2" xfId="56516" xr:uid="{00000000-0005-0000-0000-0000D3DC0000}"/>
    <cellStyle name="Punto0 3 6 4" xfId="56517" xr:uid="{00000000-0005-0000-0000-0000D4DC0000}"/>
    <cellStyle name="Punto0 3 6 4 2" xfId="56518" xr:uid="{00000000-0005-0000-0000-0000D5DC0000}"/>
    <cellStyle name="Punto0 3 6 5" xfId="56519" xr:uid="{00000000-0005-0000-0000-0000D6DC0000}"/>
    <cellStyle name="Punto0 3 7" xfId="56520" xr:uid="{00000000-0005-0000-0000-0000D7DC0000}"/>
    <cellStyle name="Punto0 3 7 2" xfId="56521" xr:uid="{00000000-0005-0000-0000-0000D8DC0000}"/>
    <cellStyle name="Punto0 3 7 2 2" xfId="56522" xr:uid="{00000000-0005-0000-0000-0000D9DC0000}"/>
    <cellStyle name="Punto0 3 7 2 2 2" xfId="56523" xr:uid="{00000000-0005-0000-0000-0000DADC0000}"/>
    <cellStyle name="Punto0 3 7 2 3" xfId="56524" xr:uid="{00000000-0005-0000-0000-0000DBDC0000}"/>
    <cellStyle name="Punto0 3 7 2 4" xfId="56525" xr:uid="{00000000-0005-0000-0000-0000DCDC0000}"/>
    <cellStyle name="Punto0 3 7 2 5" xfId="56526" xr:uid="{00000000-0005-0000-0000-0000DDDC0000}"/>
    <cellStyle name="Punto0 3 7 2 6" xfId="56527" xr:uid="{00000000-0005-0000-0000-0000DEDC0000}"/>
    <cellStyle name="Punto0 3 7 3" xfId="56528" xr:uid="{00000000-0005-0000-0000-0000DFDC0000}"/>
    <cellStyle name="Punto0 3 7 3 2" xfId="56529" xr:uid="{00000000-0005-0000-0000-0000E0DC0000}"/>
    <cellStyle name="Punto0 3 7 4" xfId="56530" xr:uid="{00000000-0005-0000-0000-0000E1DC0000}"/>
    <cellStyle name="Punto0 3 7 4 2" xfId="56531" xr:uid="{00000000-0005-0000-0000-0000E2DC0000}"/>
    <cellStyle name="Punto0 3 7 5" xfId="56532" xr:uid="{00000000-0005-0000-0000-0000E3DC0000}"/>
    <cellStyle name="Punto0 3 8" xfId="56533" xr:uid="{00000000-0005-0000-0000-0000E4DC0000}"/>
    <cellStyle name="Punto0 3 8 2" xfId="56534" xr:uid="{00000000-0005-0000-0000-0000E5DC0000}"/>
    <cellStyle name="Punto0 3 8 2 2" xfId="56535" xr:uid="{00000000-0005-0000-0000-0000E6DC0000}"/>
    <cellStyle name="Punto0 3 8 2 2 2" xfId="56536" xr:uid="{00000000-0005-0000-0000-0000E7DC0000}"/>
    <cellStyle name="Punto0 3 8 2 3" xfId="56537" xr:uid="{00000000-0005-0000-0000-0000E8DC0000}"/>
    <cellStyle name="Punto0 3 8 2 4" xfId="56538" xr:uid="{00000000-0005-0000-0000-0000E9DC0000}"/>
    <cellStyle name="Punto0 3 8 2 5" xfId="56539" xr:uid="{00000000-0005-0000-0000-0000EADC0000}"/>
    <cellStyle name="Punto0 3 8 2 6" xfId="56540" xr:uid="{00000000-0005-0000-0000-0000EBDC0000}"/>
    <cellStyle name="Punto0 3 8 3" xfId="56541" xr:uid="{00000000-0005-0000-0000-0000ECDC0000}"/>
    <cellStyle name="Punto0 3 8 3 2" xfId="56542" xr:uid="{00000000-0005-0000-0000-0000EDDC0000}"/>
    <cellStyle name="Punto0 3 8 4" xfId="56543" xr:uid="{00000000-0005-0000-0000-0000EEDC0000}"/>
    <cellStyle name="Punto0 3 8 4 2" xfId="56544" xr:uid="{00000000-0005-0000-0000-0000EFDC0000}"/>
    <cellStyle name="Punto0 3 8 5" xfId="56545" xr:uid="{00000000-0005-0000-0000-0000F0DC0000}"/>
    <cellStyle name="Punto0 3 9" xfId="56546" xr:uid="{00000000-0005-0000-0000-0000F1DC0000}"/>
    <cellStyle name="Punto0 3 9 2" xfId="56547" xr:uid="{00000000-0005-0000-0000-0000F2DC0000}"/>
    <cellStyle name="Punto0 3 9 2 2" xfId="56548" xr:uid="{00000000-0005-0000-0000-0000F3DC0000}"/>
    <cellStyle name="Punto0 3 9 2 3" xfId="56549" xr:uid="{00000000-0005-0000-0000-0000F4DC0000}"/>
    <cellStyle name="Punto0 3 9 3" xfId="56550" xr:uid="{00000000-0005-0000-0000-0000F5DC0000}"/>
    <cellStyle name="Punto0 3 9 3 2" xfId="56551" xr:uid="{00000000-0005-0000-0000-0000F6DC0000}"/>
    <cellStyle name="Punto0 3 9 4" xfId="56552" xr:uid="{00000000-0005-0000-0000-0000F7DC0000}"/>
    <cellStyle name="Punto0 3 9 5" xfId="56553" xr:uid="{00000000-0005-0000-0000-0000F8DC0000}"/>
    <cellStyle name="Punto0 30" xfId="56554" xr:uid="{00000000-0005-0000-0000-0000F9DC0000}"/>
    <cellStyle name="Punto0 30 2" xfId="56555" xr:uid="{00000000-0005-0000-0000-0000FADC0000}"/>
    <cellStyle name="Punto0 30 2 2" xfId="56556" xr:uid="{00000000-0005-0000-0000-0000FBDC0000}"/>
    <cellStyle name="Punto0 30 2 2 2" xfId="56557" xr:uid="{00000000-0005-0000-0000-0000FCDC0000}"/>
    <cellStyle name="Punto0 30 2 3" xfId="56558" xr:uid="{00000000-0005-0000-0000-0000FDDC0000}"/>
    <cellStyle name="Punto0 30 2 4" xfId="56559" xr:uid="{00000000-0005-0000-0000-0000FEDC0000}"/>
    <cellStyle name="Punto0 30 2 5" xfId="56560" xr:uid="{00000000-0005-0000-0000-0000FFDC0000}"/>
    <cellStyle name="Punto0 30 2 6" xfId="56561" xr:uid="{00000000-0005-0000-0000-000000DD0000}"/>
    <cellStyle name="Punto0 30 3" xfId="56562" xr:uid="{00000000-0005-0000-0000-000001DD0000}"/>
    <cellStyle name="Punto0 30 3 2" xfId="56563" xr:uid="{00000000-0005-0000-0000-000002DD0000}"/>
    <cellStyle name="Punto0 30 4" xfId="56564" xr:uid="{00000000-0005-0000-0000-000003DD0000}"/>
    <cellStyle name="Punto0 30 4 2" xfId="56565" xr:uid="{00000000-0005-0000-0000-000004DD0000}"/>
    <cellStyle name="Punto0 30 5" xfId="56566" xr:uid="{00000000-0005-0000-0000-000005DD0000}"/>
    <cellStyle name="Punto0 31" xfId="56567" xr:uid="{00000000-0005-0000-0000-000006DD0000}"/>
    <cellStyle name="Punto0 31 2" xfId="56568" xr:uid="{00000000-0005-0000-0000-000007DD0000}"/>
    <cellStyle name="Punto0 31 2 2" xfId="56569" xr:uid="{00000000-0005-0000-0000-000008DD0000}"/>
    <cellStyle name="Punto0 31 2 2 2" xfId="56570" xr:uid="{00000000-0005-0000-0000-000009DD0000}"/>
    <cellStyle name="Punto0 31 2 3" xfId="56571" xr:uid="{00000000-0005-0000-0000-00000ADD0000}"/>
    <cellStyle name="Punto0 31 2 4" xfId="56572" xr:uid="{00000000-0005-0000-0000-00000BDD0000}"/>
    <cellStyle name="Punto0 31 2 5" xfId="56573" xr:uid="{00000000-0005-0000-0000-00000CDD0000}"/>
    <cellStyle name="Punto0 31 2 6" xfId="56574" xr:uid="{00000000-0005-0000-0000-00000DDD0000}"/>
    <cellStyle name="Punto0 31 3" xfId="56575" xr:uid="{00000000-0005-0000-0000-00000EDD0000}"/>
    <cellStyle name="Punto0 31 3 2" xfId="56576" xr:uid="{00000000-0005-0000-0000-00000FDD0000}"/>
    <cellStyle name="Punto0 31 4" xfId="56577" xr:uid="{00000000-0005-0000-0000-000010DD0000}"/>
    <cellStyle name="Punto0 31 4 2" xfId="56578" xr:uid="{00000000-0005-0000-0000-000011DD0000}"/>
    <cellStyle name="Punto0 31 5" xfId="56579" xr:uid="{00000000-0005-0000-0000-000012DD0000}"/>
    <cellStyle name="Punto0 32" xfId="56580" xr:uid="{00000000-0005-0000-0000-000013DD0000}"/>
    <cellStyle name="Punto0 32 2" xfId="56581" xr:uid="{00000000-0005-0000-0000-000014DD0000}"/>
    <cellStyle name="Punto0 32 2 2" xfId="56582" xr:uid="{00000000-0005-0000-0000-000015DD0000}"/>
    <cellStyle name="Punto0 32 2 2 2" xfId="56583" xr:uid="{00000000-0005-0000-0000-000016DD0000}"/>
    <cellStyle name="Punto0 32 2 3" xfId="56584" xr:uid="{00000000-0005-0000-0000-000017DD0000}"/>
    <cellStyle name="Punto0 32 2 4" xfId="56585" xr:uid="{00000000-0005-0000-0000-000018DD0000}"/>
    <cellStyle name="Punto0 32 2 5" xfId="56586" xr:uid="{00000000-0005-0000-0000-000019DD0000}"/>
    <cellStyle name="Punto0 32 2 6" xfId="56587" xr:uid="{00000000-0005-0000-0000-00001ADD0000}"/>
    <cellStyle name="Punto0 32 3" xfId="56588" xr:uid="{00000000-0005-0000-0000-00001BDD0000}"/>
    <cellStyle name="Punto0 32 3 2" xfId="56589" xr:uid="{00000000-0005-0000-0000-00001CDD0000}"/>
    <cellStyle name="Punto0 32 4" xfId="56590" xr:uid="{00000000-0005-0000-0000-00001DDD0000}"/>
    <cellStyle name="Punto0 32 4 2" xfId="56591" xr:uid="{00000000-0005-0000-0000-00001EDD0000}"/>
    <cellStyle name="Punto0 32 5" xfId="56592" xr:uid="{00000000-0005-0000-0000-00001FDD0000}"/>
    <cellStyle name="Punto0 33" xfId="56593" xr:uid="{00000000-0005-0000-0000-000020DD0000}"/>
    <cellStyle name="Punto0 33 2" xfId="56594" xr:uid="{00000000-0005-0000-0000-000021DD0000}"/>
    <cellStyle name="Punto0 33 2 2" xfId="56595" xr:uid="{00000000-0005-0000-0000-000022DD0000}"/>
    <cellStyle name="Punto0 33 2 2 2" xfId="56596" xr:uid="{00000000-0005-0000-0000-000023DD0000}"/>
    <cellStyle name="Punto0 33 2 3" xfId="56597" xr:uid="{00000000-0005-0000-0000-000024DD0000}"/>
    <cellStyle name="Punto0 33 2 4" xfId="56598" xr:uid="{00000000-0005-0000-0000-000025DD0000}"/>
    <cellStyle name="Punto0 33 2 5" xfId="56599" xr:uid="{00000000-0005-0000-0000-000026DD0000}"/>
    <cellStyle name="Punto0 33 2 6" xfId="56600" xr:uid="{00000000-0005-0000-0000-000027DD0000}"/>
    <cellStyle name="Punto0 33 3" xfId="56601" xr:uid="{00000000-0005-0000-0000-000028DD0000}"/>
    <cellStyle name="Punto0 33 3 2" xfId="56602" xr:uid="{00000000-0005-0000-0000-000029DD0000}"/>
    <cellStyle name="Punto0 33 4" xfId="56603" xr:uid="{00000000-0005-0000-0000-00002ADD0000}"/>
    <cellStyle name="Punto0 33 4 2" xfId="56604" xr:uid="{00000000-0005-0000-0000-00002BDD0000}"/>
    <cellStyle name="Punto0 33 5" xfId="56605" xr:uid="{00000000-0005-0000-0000-00002CDD0000}"/>
    <cellStyle name="Punto0 34" xfId="56606" xr:uid="{00000000-0005-0000-0000-00002DDD0000}"/>
    <cellStyle name="Punto0 34 2" xfId="56607" xr:uid="{00000000-0005-0000-0000-00002EDD0000}"/>
    <cellStyle name="Punto0 34 2 2" xfId="56608" xr:uid="{00000000-0005-0000-0000-00002FDD0000}"/>
    <cellStyle name="Punto0 34 2 2 2" xfId="56609" xr:uid="{00000000-0005-0000-0000-000030DD0000}"/>
    <cellStyle name="Punto0 34 2 3" xfId="56610" xr:uid="{00000000-0005-0000-0000-000031DD0000}"/>
    <cellStyle name="Punto0 34 2 4" xfId="56611" xr:uid="{00000000-0005-0000-0000-000032DD0000}"/>
    <cellStyle name="Punto0 34 2 5" xfId="56612" xr:uid="{00000000-0005-0000-0000-000033DD0000}"/>
    <cellStyle name="Punto0 34 2 6" xfId="56613" xr:uid="{00000000-0005-0000-0000-000034DD0000}"/>
    <cellStyle name="Punto0 34 3" xfId="56614" xr:uid="{00000000-0005-0000-0000-000035DD0000}"/>
    <cellStyle name="Punto0 34 3 2" xfId="56615" xr:uid="{00000000-0005-0000-0000-000036DD0000}"/>
    <cellStyle name="Punto0 34 4" xfId="56616" xr:uid="{00000000-0005-0000-0000-000037DD0000}"/>
    <cellStyle name="Punto0 34 4 2" xfId="56617" xr:uid="{00000000-0005-0000-0000-000038DD0000}"/>
    <cellStyle name="Punto0 34 5" xfId="56618" xr:uid="{00000000-0005-0000-0000-000039DD0000}"/>
    <cellStyle name="Punto0 35" xfId="56619" xr:uid="{00000000-0005-0000-0000-00003ADD0000}"/>
    <cellStyle name="Punto0 35 2" xfId="56620" xr:uid="{00000000-0005-0000-0000-00003BDD0000}"/>
    <cellStyle name="Punto0 35 2 2" xfId="56621" xr:uid="{00000000-0005-0000-0000-00003CDD0000}"/>
    <cellStyle name="Punto0 35 2 2 2" xfId="56622" xr:uid="{00000000-0005-0000-0000-00003DDD0000}"/>
    <cellStyle name="Punto0 35 2 3" xfId="56623" xr:uid="{00000000-0005-0000-0000-00003EDD0000}"/>
    <cellStyle name="Punto0 35 2 4" xfId="56624" xr:uid="{00000000-0005-0000-0000-00003FDD0000}"/>
    <cellStyle name="Punto0 35 2 5" xfId="56625" xr:uid="{00000000-0005-0000-0000-000040DD0000}"/>
    <cellStyle name="Punto0 35 2 6" xfId="56626" xr:uid="{00000000-0005-0000-0000-000041DD0000}"/>
    <cellStyle name="Punto0 35 3" xfId="56627" xr:uid="{00000000-0005-0000-0000-000042DD0000}"/>
    <cellStyle name="Punto0 35 3 2" xfId="56628" xr:uid="{00000000-0005-0000-0000-000043DD0000}"/>
    <cellStyle name="Punto0 35 4" xfId="56629" xr:uid="{00000000-0005-0000-0000-000044DD0000}"/>
    <cellStyle name="Punto0 35 4 2" xfId="56630" xr:uid="{00000000-0005-0000-0000-000045DD0000}"/>
    <cellStyle name="Punto0 35 5" xfId="56631" xr:uid="{00000000-0005-0000-0000-000046DD0000}"/>
    <cellStyle name="Punto0 36" xfId="56632" xr:uid="{00000000-0005-0000-0000-000047DD0000}"/>
    <cellStyle name="Punto0 36 2" xfId="56633" xr:uid="{00000000-0005-0000-0000-000048DD0000}"/>
    <cellStyle name="Punto0 36 2 2" xfId="56634" xr:uid="{00000000-0005-0000-0000-000049DD0000}"/>
    <cellStyle name="Punto0 36 2 2 2" xfId="56635" xr:uid="{00000000-0005-0000-0000-00004ADD0000}"/>
    <cellStyle name="Punto0 36 2 3" xfId="56636" xr:uid="{00000000-0005-0000-0000-00004BDD0000}"/>
    <cellStyle name="Punto0 36 2 4" xfId="56637" xr:uid="{00000000-0005-0000-0000-00004CDD0000}"/>
    <cellStyle name="Punto0 36 2 5" xfId="56638" xr:uid="{00000000-0005-0000-0000-00004DDD0000}"/>
    <cellStyle name="Punto0 36 2 6" xfId="56639" xr:uid="{00000000-0005-0000-0000-00004EDD0000}"/>
    <cellStyle name="Punto0 36 3" xfId="56640" xr:uid="{00000000-0005-0000-0000-00004FDD0000}"/>
    <cellStyle name="Punto0 36 3 2" xfId="56641" xr:uid="{00000000-0005-0000-0000-000050DD0000}"/>
    <cellStyle name="Punto0 36 4" xfId="56642" xr:uid="{00000000-0005-0000-0000-000051DD0000}"/>
    <cellStyle name="Punto0 36 4 2" xfId="56643" xr:uid="{00000000-0005-0000-0000-000052DD0000}"/>
    <cellStyle name="Punto0 36 5" xfId="56644" xr:uid="{00000000-0005-0000-0000-000053DD0000}"/>
    <cellStyle name="Punto0 37" xfId="56645" xr:uid="{00000000-0005-0000-0000-000054DD0000}"/>
    <cellStyle name="Punto0 37 2" xfId="56646" xr:uid="{00000000-0005-0000-0000-000055DD0000}"/>
    <cellStyle name="Punto0 37 2 2" xfId="56647" xr:uid="{00000000-0005-0000-0000-000056DD0000}"/>
    <cellStyle name="Punto0 37 2 2 2" xfId="56648" xr:uid="{00000000-0005-0000-0000-000057DD0000}"/>
    <cellStyle name="Punto0 37 2 3" xfId="56649" xr:uid="{00000000-0005-0000-0000-000058DD0000}"/>
    <cellStyle name="Punto0 37 2 4" xfId="56650" xr:uid="{00000000-0005-0000-0000-000059DD0000}"/>
    <cellStyle name="Punto0 37 2 5" xfId="56651" xr:uid="{00000000-0005-0000-0000-00005ADD0000}"/>
    <cellStyle name="Punto0 37 2 6" xfId="56652" xr:uid="{00000000-0005-0000-0000-00005BDD0000}"/>
    <cellStyle name="Punto0 37 3" xfId="56653" xr:uid="{00000000-0005-0000-0000-00005CDD0000}"/>
    <cellStyle name="Punto0 37 3 2" xfId="56654" xr:uid="{00000000-0005-0000-0000-00005DDD0000}"/>
    <cellStyle name="Punto0 37 4" xfId="56655" xr:uid="{00000000-0005-0000-0000-00005EDD0000}"/>
    <cellStyle name="Punto0 37 4 2" xfId="56656" xr:uid="{00000000-0005-0000-0000-00005FDD0000}"/>
    <cellStyle name="Punto0 37 5" xfId="56657" xr:uid="{00000000-0005-0000-0000-000060DD0000}"/>
    <cellStyle name="Punto0 38" xfId="56658" xr:uid="{00000000-0005-0000-0000-000061DD0000}"/>
    <cellStyle name="Punto0 38 2" xfId="56659" xr:uid="{00000000-0005-0000-0000-000062DD0000}"/>
    <cellStyle name="Punto0 38 2 2" xfId="56660" xr:uid="{00000000-0005-0000-0000-000063DD0000}"/>
    <cellStyle name="Punto0 38 2 2 2" xfId="56661" xr:uid="{00000000-0005-0000-0000-000064DD0000}"/>
    <cellStyle name="Punto0 38 2 3" xfId="56662" xr:uid="{00000000-0005-0000-0000-000065DD0000}"/>
    <cellStyle name="Punto0 38 2 4" xfId="56663" xr:uid="{00000000-0005-0000-0000-000066DD0000}"/>
    <cellStyle name="Punto0 38 2 5" xfId="56664" xr:uid="{00000000-0005-0000-0000-000067DD0000}"/>
    <cellStyle name="Punto0 38 2 6" xfId="56665" xr:uid="{00000000-0005-0000-0000-000068DD0000}"/>
    <cellStyle name="Punto0 38 3" xfId="56666" xr:uid="{00000000-0005-0000-0000-000069DD0000}"/>
    <cellStyle name="Punto0 38 3 2" xfId="56667" xr:uid="{00000000-0005-0000-0000-00006ADD0000}"/>
    <cellStyle name="Punto0 38 4" xfId="56668" xr:uid="{00000000-0005-0000-0000-00006BDD0000}"/>
    <cellStyle name="Punto0 38 4 2" xfId="56669" xr:uid="{00000000-0005-0000-0000-00006CDD0000}"/>
    <cellStyle name="Punto0 38 5" xfId="56670" xr:uid="{00000000-0005-0000-0000-00006DDD0000}"/>
    <cellStyle name="Punto0 39" xfId="56671" xr:uid="{00000000-0005-0000-0000-00006EDD0000}"/>
    <cellStyle name="Punto0 39 2" xfId="56672" xr:uid="{00000000-0005-0000-0000-00006FDD0000}"/>
    <cellStyle name="Punto0 39 2 2" xfId="56673" xr:uid="{00000000-0005-0000-0000-000070DD0000}"/>
    <cellStyle name="Punto0 39 2 2 2" xfId="56674" xr:uid="{00000000-0005-0000-0000-000071DD0000}"/>
    <cellStyle name="Punto0 39 2 3" xfId="56675" xr:uid="{00000000-0005-0000-0000-000072DD0000}"/>
    <cellStyle name="Punto0 39 2 4" xfId="56676" xr:uid="{00000000-0005-0000-0000-000073DD0000}"/>
    <cellStyle name="Punto0 39 2 5" xfId="56677" xr:uid="{00000000-0005-0000-0000-000074DD0000}"/>
    <cellStyle name="Punto0 39 2 6" xfId="56678" xr:uid="{00000000-0005-0000-0000-000075DD0000}"/>
    <cellStyle name="Punto0 39 3" xfId="56679" xr:uid="{00000000-0005-0000-0000-000076DD0000}"/>
    <cellStyle name="Punto0 39 3 2" xfId="56680" xr:uid="{00000000-0005-0000-0000-000077DD0000}"/>
    <cellStyle name="Punto0 39 4" xfId="56681" xr:uid="{00000000-0005-0000-0000-000078DD0000}"/>
    <cellStyle name="Punto0 39 4 2" xfId="56682" xr:uid="{00000000-0005-0000-0000-000079DD0000}"/>
    <cellStyle name="Punto0 39 5" xfId="56683" xr:uid="{00000000-0005-0000-0000-00007ADD0000}"/>
    <cellStyle name="Punto0 4" xfId="56684" xr:uid="{00000000-0005-0000-0000-00007BDD0000}"/>
    <cellStyle name="Punto0 4 10" xfId="56685" xr:uid="{00000000-0005-0000-0000-00007CDD0000}"/>
    <cellStyle name="Punto0 4 10 2" xfId="56686" xr:uid="{00000000-0005-0000-0000-00007DDD0000}"/>
    <cellStyle name="Punto0 4 10 2 2" xfId="56687" xr:uid="{00000000-0005-0000-0000-00007EDD0000}"/>
    <cellStyle name="Punto0 4 10 2 2 2" xfId="56688" xr:uid="{00000000-0005-0000-0000-00007FDD0000}"/>
    <cellStyle name="Punto0 4 10 2 3" xfId="56689" xr:uid="{00000000-0005-0000-0000-000080DD0000}"/>
    <cellStyle name="Punto0 4 10 2 4" xfId="56690" xr:uid="{00000000-0005-0000-0000-000081DD0000}"/>
    <cellStyle name="Punto0 4 10 2 5" xfId="56691" xr:uid="{00000000-0005-0000-0000-000082DD0000}"/>
    <cellStyle name="Punto0 4 10 2 6" xfId="56692" xr:uid="{00000000-0005-0000-0000-000083DD0000}"/>
    <cellStyle name="Punto0 4 10 3" xfId="56693" xr:uid="{00000000-0005-0000-0000-000084DD0000}"/>
    <cellStyle name="Punto0 4 10 3 2" xfId="56694" xr:uid="{00000000-0005-0000-0000-000085DD0000}"/>
    <cellStyle name="Punto0 4 10 4" xfId="56695" xr:uid="{00000000-0005-0000-0000-000086DD0000}"/>
    <cellStyle name="Punto0 4 10 4 2" xfId="56696" xr:uid="{00000000-0005-0000-0000-000087DD0000}"/>
    <cellStyle name="Punto0 4 10 4 3" xfId="56697" xr:uid="{00000000-0005-0000-0000-000088DD0000}"/>
    <cellStyle name="Punto0 4 10 4 4" xfId="56698" xr:uid="{00000000-0005-0000-0000-000089DD0000}"/>
    <cellStyle name="Punto0 4 10 5" xfId="56699" xr:uid="{00000000-0005-0000-0000-00008ADD0000}"/>
    <cellStyle name="Punto0 4 10 5 2" xfId="56700" xr:uid="{00000000-0005-0000-0000-00008BDD0000}"/>
    <cellStyle name="Punto0 4 11" xfId="56701" xr:uid="{00000000-0005-0000-0000-00008CDD0000}"/>
    <cellStyle name="Punto0 4 11 2" xfId="56702" xr:uid="{00000000-0005-0000-0000-00008DDD0000}"/>
    <cellStyle name="Punto0 4 11 2 2" xfId="56703" xr:uid="{00000000-0005-0000-0000-00008EDD0000}"/>
    <cellStyle name="Punto0 4 11 2 2 2" xfId="56704" xr:uid="{00000000-0005-0000-0000-00008FDD0000}"/>
    <cellStyle name="Punto0 4 11 2 3" xfId="56705" xr:uid="{00000000-0005-0000-0000-000090DD0000}"/>
    <cellStyle name="Punto0 4 11 2 4" xfId="56706" xr:uid="{00000000-0005-0000-0000-000091DD0000}"/>
    <cellStyle name="Punto0 4 11 2 5" xfId="56707" xr:uid="{00000000-0005-0000-0000-000092DD0000}"/>
    <cellStyle name="Punto0 4 11 2 6" xfId="56708" xr:uid="{00000000-0005-0000-0000-000093DD0000}"/>
    <cellStyle name="Punto0 4 11 3" xfId="56709" xr:uid="{00000000-0005-0000-0000-000094DD0000}"/>
    <cellStyle name="Punto0 4 11 3 2" xfId="56710" xr:uid="{00000000-0005-0000-0000-000095DD0000}"/>
    <cellStyle name="Punto0 4 11 4" xfId="56711" xr:uid="{00000000-0005-0000-0000-000096DD0000}"/>
    <cellStyle name="Punto0 4 11 4 2" xfId="56712" xr:uid="{00000000-0005-0000-0000-000097DD0000}"/>
    <cellStyle name="Punto0 4 11 5" xfId="56713" xr:uid="{00000000-0005-0000-0000-000098DD0000}"/>
    <cellStyle name="Punto0 4 12" xfId="56714" xr:uid="{00000000-0005-0000-0000-000099DD0000}"/>
    <cellStyle name="Punto0 4 12 2" xfId="56715" xr:uid="{00000000-0005-0000-0000-00009ADD0000}"/>
    <cellStyle name="Punto0 4 12 2 2" xfId="56716" xr:uid="{00000000-0005-0000-0000-00009BDD0000}"/>
    <cellStyle name="Punto0 4 12 2 2 2" xfId="56717" xr:uid="{00000000-0005-0000-0000-00009CDD0000}"/>
    <cellStyle name="Punto0 4 12 2 3" xfId="56718" xr:uid="{00000000-0005-0000-0000-00009DDD0000}"/>
    <cellStyle name="Punto0 4 12 2 4" xfId="56719" xr:uid="{00000000-0005-0000-0000-00009EDD0000}"/>
    <cellStyle name="Punto0 4 12 2 5" xfId="56720" xr:uid="{00000000-0005-0000-0000-00009FDD0000}"/>
    <cellStyle name="Punto0 4 12 2 6" xfId="56721" xr:uid="{00000000-0005-0000-0000-0000A0DD0000}"/>
    <cellStyle name="Punto0 4 12 3" xfId="56722" xr:uid="{00000000-0005-0000-0000-0000A1DD0000}"/>
    <cellStyle name="Punto0 4 12 3 2" xfId="56723" xr:uid="{00000000-0005-0000-0000-0000A2DD0000}"/>
    <cellStyle name="Punto0 4 12 4" xfId="56724" xr:uid="{00000000-0005-0000-0000-0000A3DD0000}"/>
    <cellStyle name="Punto0 4 12 4 2" xfId="56725" xr:uid="{00000000-0005-0000-0000-0000A4DD0000}"/>
    <cellStyle name="Punto0 4 12 5" xfId="56726" xr:uid="{00000000-0005-0000-0000-0000A5DD0000}"/>
    <cellStyle name="Punto0 4 13" xfId="56727" xr:uid="{00000000-0005-0000-0000-0000A6DD0000}"/>
    <cellStyle name="Punto0 4 13 2" xfId="56728" xr:uid="{00000000-0005-0000-0000-0000A7DD0000}"/>
    <cellStyle name="Punto0 4 13 2 2" xfId="56729" xr:uid="{00000000-0005-0000-0000-0000A8DD0000}"/>
    <cellStyle name="Punto0 4 13 2 2 2" xfId="56730" xr:uid="{00000000-0005-0000-0000-0000A9DD0000}"/>
    <cellStyle name="Punto0 4 13 2 3" xfId="56731" xr:uid="{00000000-0005-0000-0000-0000AADD0000}"/>
    <cellStyle name="Punto0 4 13 2 4" xfId="56732" xr:uid="{00000000-0005-0000-0000-0000ABDD0000}"/>
    <cellStyle name="Punto0 4 13 2 5" xfId="56733" xr:uid="{00000000-0005-0000-0000-0000ACDD0000}"/>
    <cellStyle name="Punto0 4 13 2 6" xfId="56734" xr:uid="{00000000-0005-0000-0000-0000ADDD0000}"/>
    <cellStyle name="Punto0 4 13 3" xfId="56735" xr:uid="{00000000-0005-0000-0000-0000AEDD0000}"/>
    <cellStyle name="Punto0 4 13 3 2" xfId="56736" xr:uid="{00000000-0005-0000-0000-0000AFDD0000}"/>
    <cellStyle name="Punto0 4 13 4" xfId="56737" xr:uid="{00000000-0005-0000-0000-0000B0DD0000}"/>
    <cellStyle name="Punto0 4 13 4 2" xfId="56738" xr:uid="{00000000-0005-0000-0000-0000B1DD0000}"/>
    <cellStyle name="Punto0 4 13 5" xfId="56739" xr:uid="{00000000-0005-0000-0000-0000B2DD0000}"/>
    <cellStyle name="Punto0 4 14" xfId="56740" xr:uid="{00000000-0005-0000-0000-0000B3DD0000}"/>
    <cellStyle name="Punto0 4 14 2" xfId="56741" xr:uid="{00000000-0005-0000-0000-0000B4DD0000}"/>
    <cellStyle name="Punto0 4 14 2 2" xfId="56742" xr:uid="{00000000-0005-0000-0000-0000B5DD0000}"/>
    <cellStyle name="Punto0 4 14 2 2 2" xfId="56743" xr:uid="{00000000-0005-0000-0000-0000B6DD0000}"/>
    <cellStyle name="Punto0 4 14 2 3" xfId="56744" xr:uid="{00000000-0005-0000-0000-0000B7DD0000}"/>
    <cellStyle name="Punto0 4 14 2 4" xfId="56745" xr:uid="{00000000-0005-0000-0000-0000B8DD0000}"/>
    <cellStyle name="Punto0 4 14 2 5" xfId="56746" xr:uid="{00000000-0005-0000-0000-0000B9DD0000}"/>
    <cellStyle name="Punto0 4 14 2 6" xfId="56747" xr:uid="{00000000-0005-0000-0000-0000BADD0000}"/>
    <cellStyle name="Punto0 4 14 3" xfId="56748" xr:uid="{00000000-0005-0000-0000-0000BBDD0000}"/>
    <cellStyle name="Punto0 4 14 3 2" xfId="56749" xr:uid="{00000000-0005-0000-0000-0000BCDD0000}"/>
    <cellStyle name="Punto0 4 14 4" xfId="56750" xr:uid="{00000000-0005-0000-0000-0000BDDD0000}"/>
    <cellStyle name="Punto0 4 14 4 2" xfId="56751" xr:uid="{00000000-0005-0000-0000-0000BEDD0000}"/>
    <cellStyle name="Punto0 4 14 5" xfId="56752" xr:uid="{00000000-0005-0000-0000-0000BFDD0000}"/>
    <cellStyle name="Punto0 4 15" xfId="56753" xr:uid="{00000000-0005-0000-0000-0000C0DD0000}"/>
    <cellStyle name="Punto0 4 15 2" xfId="56754" xr:uid="{00000000-0005-0000-0000-0000C1DD0000}"/>
    <cellStyle name="Punto0 4 15 2 2" xfId="56755" xr:uid="{00000000-0005-0000-0000-0000C2DD0000}"/>
    <cellStyle name="Punto0 4 15 2 2 2" xfId="56756" xr:uid="{00000000-0005-0000-0000-0000C3DD0000}"/>
    <cellStyle name="Punto0 4 15 2 3" xfId="56757" xr:uid="{00000000-0005-0000-0000-0000C4DD0000}"/>
    <cellStyle name="Punto0 4 15 2 4" xfId="56758" xr:uid="{00000000-0005-0000-0000-0000C5DD0000}"/>
    <cellStyle name="Punto0 4 15 2 5" xfId="56759" xr:uid="{00000000-0005-0000-0000-0000C6DD0000}"/>
    <cellStyle name="Punto0 4 15 2 6" xfId="56760" xr:uid="{00000000-0005-0000-0000-0000C7DD0000}"/>
    <cellStyle name="Punto0 4 15 3" xfId="56761" xr:uid="{00000000-0005-0000-0000-0000C8DD0000}"/>
    <cellStyle name="Punto0 4 15 3 2" xfId="56762" xr:uid="{00000000-0005-0000-0000-0000C9DD0000}"/>
    <cellStyle name="Punto0 4 15 4" xfId="56763" xr:uid="{00000000-0005-0000-0000-0000CADD0000}"/>
    <cellStyle name="Punto0 4 15 4 2" xfId="56764" xr:uid="{00000000-0005-0000-0000-0000CBDD0000}"/>
    <cellStyle name="Punto0 4 15 5" xfId="56765" xr:uid="{00000000-0005-0000-0000-0000CCDD0000}"/>
    <cellStyle name="Punto0 4 16" xfId="56766" xr:uid="{00000000-0005-0000-0000-0000CDDD0000}"/>
    <cellStyle name="Punto0 4 16 2" xfId="56767" xr:uid="{00000000-0005-0000-0000-0000CEDD0000}"/>
    <cellStyle name="Punto0 4 16 2 2" xfId="56768" xr:uid="{00000000-0005-0000-0000-0000CFDD0000}"/>
    <cellStyle name="Punto0 4 16 2 2 2" xfId="56769" xr:uid="{00000000-0005-0000-0000-0000D0DD0000}"/>
    <cellStyle name="Punto0 4 16 2 3" xfId="56770" xr:uid="{00000000-0005-0000-0000-0000D1DD0000}"/>
    <cellStyle name="Punto0 4 16 2 4" xfId="56771" xr:uid="{00000000-0005-0000-0000-0000D2DD0000}"/>
    <cellStyle name="Punto0 4 16 2 5" xfId="56772" xr:uid="{00000000-0005-0000-0000-0000D3DD0000}"/>
    <cellStyle name="Punto0 4 16 2 6" xfId="56773" xr:uid="{00000000-0005-0000-0000-0000D4DD0000}"/>
    <cellStyle name="Punto0 4 16 3" xfId="56774" xr:uid="{00000000-0005-0000-0000-0000D5DD0000}"/>
    <cellStyle name="Punto0 4 16 3 2" xfId="56775" xr:uid="{00000000-0005-0000-0000-0000D6DD0000}"/>
    <cellStyle name="Punto0 4 16 4" xfId="56776" xr:uid="{00000000-0005-0000-0000-0000D7DD0000}"/>
    <cellStyle name="Punto0 4 16 4 2" xfId="56777" xr:uid="{00000000-0005-0000-0000-0000D8DD0000}"/>
    <cellStyle name="Punto0 4 16 5" xfId="56778" xr:uid="{00000000-0005-0000-0000-0000D9DD0000}"/>
    <cellStyle name="Punto0 4 17" xfId="56779" xr:uid="{00000000-0005-0000-0000-0000DADD0000}"/>
    <cellStyle name="Punto0 4 17 2" xfId="56780" xr:uid="{00000000-0005-0000-0000-0000DBDD0000}"/>
    <cellStyle name="Punto0 4 17 2 2" xfId="56781" xr:uid="{00000000-0005-0000-0000-0000DCDD0000}"/>
    <cellStyle name="Punto0 4 17 2 2 2" xfId="56782" xr:uid="{00000000-0005-0000-0000-0000DDDD0000}"/>
    <cellStyle name="Punto0 4 17 2 3" xfId="56783" xr:uid="{00000000-0005-0000-0000-0000DEDD0000}"/>
    <cellStyle name="Punto0 4 17 2 4" xfId="56784" xr:uid="{00000000-0005-0000-0000-0000DFDD0000}"/>
    <cellStyle name="Punto0 4 17 2 5" xfId="56785" xr:uid="{00000000-0005-0000-0000-0000E0DD0000}"/>
    <cellStyle name="Punto0 4 17 2 6" xfId="56786" xr:uid="{00000000-0005-0000-0000-0000E1DD0000}"/>
    <cellStyle name="Punto0 4 17 3" xfId="56787" xr:uid="{00000000-0005-0000-0000-0000E2DD0000}"/>
    <cellStyle name="Punto0 4 17 3 2" xfId="56788" xr:uid="{00000000-0005-0000-0000-0000E3DD0000}"/>
    <cellStyle name="Punto0 4 17 4" xfId="56789" xr:uid="{00000000-0005-0000-0000-0000E4DD0000}"/>
    <cellStyle name="Punto0 4 17 4 2" xfId="56790" xr:uid="{00000000-0005-0000-0000-0000E5DD0000}"/>
    <cellStyle name="Punto0 4 17 5" xfId="56791" xr:uid="{00000000-0005-0000-0000-0000E6DD0000}"/>
    <cellStyle name="Punto0 4 18" xfId="56792" xr:uid="{00000000-0005-0000-0000-0000E7DD0000}"/>
    <cellStyle name="Punto0 4 18 2" xfId="56793" xr:uid="{00000000-0005-0000-0000-0000E8DD0000}"/>
    <cellStyle name="Punto0 4 18 2 2" xfId="56794" xr:uid="{00000000-0005-0000-0000-0000E9DD0000}"/>
    <cellStyle name="Punto0 4 18 2 2 2" xfId="56795" xr:uid="{00000000-0005-0000-0000-0000EADD0000}"/>
    <cellStyle name="Punto0 4 18 2 3" xfId="56796" xr:uid="{00000000-0005-0000-0000-0000EBDD0000}"/>
    <cellStyle name="Punto0 4 18 2 4" xfId="56797" xr:uid="{00000000-0005-0000-0000-0000ECDD0000}"/>
    <cellStyle name="Punto0 4 18 2 5" xfId="56798" xr:uid="{00000000-0005-0000-0000-0000EDDD0000}"/>
    <cellStyle name="Punto0 4 18 2 6" xfId="56799" xr:uid="{00000000-0005-0000-0000-0000EEDD0000}"/>
    <cellStyle name="Punto0 4 18 3" xfId="56800" xr:uid="{00000000-0005-0000-0000-0000EFDD0000}"/>
    <cellStyle name="Punto0 4 18 3 2" xfId="56801" xr:uid="{00000000-0005-0000-0000-0000F0DD0000}"/>
    <cellStyle name="Punto0 4 18 4" xfId="56802" xr:uid="{00000000-0005-0000-0000-0000F1DD0000}"/>
    <cellStyle name="Punto0 4 18 4 2" xfId="56803" xr:uid="{00000000-0005-0000-0000-0000F2DD0000}"/>
    <cellStyle name="Punto0 4 18 5" xfId="56804" xr:uid="{00000000-0005-0000-0000-0000F3DD0000}"/>
    <cellStyle name="Punto0 4 19" xfId="56805" xr:uid="{00000000-0005-0000-0000-0000F4DD0000}"/>
    <cellStyle name="Punto0 4 19 2" xfId="56806" xr:uid="{00000000-0005-0000-0000-0000F5DD0000}"/>
    <cellStyle name="Punto0 4 19 2 2" xfId="56807" xr:uid="{00000000-0005-0000-0000-0000F6DD0000}"/>
    <cellStyle name="Punto0 4 19 2 2 2" xfId="56808" xr:uid="{00000000-0005-0000-0000-0000F7DD0000}"/>
    <cellStyle name="Punto0 4 19 2 3" xfId="56809" xr:uid="{00000000-0005-0000-0000-0000F8DD0000}"/>
    <cellStyle name="Punto0 4 19 2 4" xfId="56810" xr:uid="{00000000-0005-0000-0000-0000F9DD0000}"/>
    <cellStyle name="Punto0 4 19 2 5" xfId="56811" xr:uid="{00000000-0005-0000-0000-0000FADD0000}"/>
    <cellStyle name="Punto0 4 19 2 6" xfId="56812" xr:uid="{00000000-0005-0000-0000-0000FBDD0000}"/>
    <cellStyle name="Punto0 4 19 3" xfId="56813" xr:uid="{00000000-0005-0000-0000-0000FCDD0000}"/>
    <cellStyle name="Punto0 4 19 3 2" xfId="56814" xr:uid="{00000000-0005-0000-0000-0000FDDD0000}"/>
    <cellStyle name="Punto0 4 19 4" xfId="56815" xr:uid="{00000000-0005-0000-0000-0000FEDD0000}"/>
    <cellStyle name="Punto0 4 19 4 2" xfId="56816" xr:uid="{00000000-0005-0000-0000-0000FFDD0000}"/>
    <cellStyle name="Punto0 4 19 5" xfId="56817" xr:uid="{00000000-0005-0000-0000-000000DE0000}"/>
    <cellStyle name="Punto0 4 2" xfId="56818" xr:uid="{00000000-0005-0000-0000-000001DE0000}"/>
    <cellStyle name="Punto0 4 2 10" xfId="56819" xr:uid="{00000000-0005-0000-0000-000002DE0000}"/>
    <cellStyle name="Punto0 4 2 10 2" xfId="56820" xr:uid="{00000000-0005-0000-0000-000003DE0000}"/>
    <cellStyle name="Punto0 4 2 10 2 2" xfId="56821" xr:uid="{00000000-0005-0000-0000-000004DE0000}"/>
    <cellStyle name="Punto0 4 2 10 2 2 2" xfId="56822" xr:uid="{00000000-0005-0000-0000-000005DE0000}"/>
    <cellStyle name="Punto0 4 2 10 2 3" xfId="56823" xr:uid="{00000000-0005-0000-0000-000006DE0000}"/>
    <cellStyle name="Punto0 4 2 10 2 4" xfId="56824" xr:uid="{00000000-0005-0000-0000-000007DE0000}"/>
    <cellStyle name="Punto0 4 2 10 2 5" xfId="56825" xr:uid="{00000000-0005-0000-0000-000008DE0000}"/>
    <cellStyle name="Punto0 4 2 10 2 6" xfId="56826" xr:uid="{00000000-0005-0000-0000-000009DE0000}"/>
    <cellStyle name="Punto0 4 2 10 3" xfId="56827" xr:uid="{00000000-0005-0000-0000-00000ADE0000}"/>
    <cellStyle name="Punto0 4 2 10 3 2" xfId="56828" xr:uid="{00000000-0005-0000-0000-00000BDE0000}"/>
    <cellStyle name="Punto0 4 2 10 4" xfId="56829" xr:uid="{00000000-0005-0000-0000-00000CDE0000}"/>
    <cellStyle name="Punto0 4 2 10 4 2" xfId="56830" xr:uid="{00000000-0005-0000-0000-00000DDE0000}"/>
    <cellStyle name="Punto0 4 2 10 5" xfId="56831" xr:uid="{00000000-0005-0000-0000-00000EDE0000}"/>
    <cellStyle name="Punto0 4 2 11" xfId="56832" xr:uid="{00000000-0005-0000-0000-00000FDE0000}"/>
    <cellStyle name="Punto0 4 2 11 2" xfId="56833" xr:uid="{00000000-0005-0000-0000-000010DE0000}"/>
    <cellStyle name="Punto0 4 2 11 2 2" xfId="56834" xr:uid="{00000000-0005-0000-0000-000011DE0000}"/>
    <cellStyle name="Punto0 4 2 11 2 2 2" xfId="56835" xr:uid="{00000000-0005-0000-0000-000012DE0000}"/>
    <cellStyle name="Punto0 4 2 11 2 3" xfId="56836" xr:uid="{00000000-0005-0000-0000-000013DE0000}"/>
    <cellStyle name="Punto0 4 2 11 2 4" xfId="56837" xr:uid="{00000000-0005-0000-0000-000014DE0000}"/>
    <cellStyle name="Punto0 4 2 11 2 5" xfId="56838" xr:uid="{00000000-0005-0000-0000-000015DE0000}"/>
    <cellStyle name="Punto0 4 2 11 2 6" xfId="56839" xr:uid="{00000000-0005-0000-0000-000016DE0000}"/>
    <cellStyle name="Punto0 4 2 11 3" xfId="56840" xr:uid="{00000000-0005-0000-0000-000017DE0000}"/>
    <cellStyle name="Punto0 4 2 11 3 2" xfId="56841" xr:uid="{00000000-0005-0000-0000-000018DE0000}"/>
    <cellStyle name="Punto0 4 2 11 4" xfId="56842" xr:uid="{00000000-0005-0000-0000-000019DE0000}"/>
    <cellStyle name="Punto0 4 2 11 4 2" xfId="56843" xr:uid="{00000000-0005-0000-0000-00001ADE0000}"/>
    <cellStyle name="Punto0 4 2 11 5" xfId="56844" xr:uid="{00000000-0005-0000-0000-00001BDE0000}"/>
    <cellStyle name="Punto0 4 2 12" xfId="56845" xr:uid="{00000000-0005-0000-0000-00001CDE0000}"/>
    <cellStyle name="Punto0 4 2 12 2" xfId="56846" xr:uid="{00000000-0005-0000-0000-00001DDE0000}"/>
    <cellStyle name="Punto0 4 2 12 2 2" xfId="56847" xr:uid="{00000000-0005-0000-0000-00001EDE0000}"/>
    <cellStyle name="Punto0 4 2 12 3" xfId="56848" xr:uid="{00000000-0005-0000-0000-00001FDE0000}"/>
    <cellStyle name="Punto0 4 2 13" xfId="56849" xr:uid="{00000000-0005-0000-0000-000020DE0000}"/>
    <cellStyle name="Punto0 4 2 14" xfId="56850" xr:uid="{00000000-0005-0000-0000-000021DE0000}"/>
    <cellStyle name="Punto0 4 2 2" xfId="56851" xr:uid="{00000000-0005-0000-0000-000022DE0000}"/>
    <cellStyle name="Punto0 4 2 2 2" xfId="56852" xr:uid="{00000000-0005-0000-0000-000023DE0000}"/>
    <cellStyle name="Punto0 4 2 2 2 2" xfId="56853" xr:uid="{00000000-0005-0000-0000-000024DE0000}"/>
    <cellStyle name="Punto0 4 2 2 2 2 2" xfId="56854" xr:uid="{00000000-0005-0000-0000-000025DE0000}"/>
    <cellStyle name="Punto0 4 2 2 2 3" xfId="56855" xr:uid="{00000000-0005-0000-0000-000026DE0000}"/>
    <cellStyle name="Punto0 4 2 2 2 4" xfId="56856" xr:uid="{00000000-0005-0000-0000-000027DE0000}"/>
    <cellStyle name="Punto0 4 2 2 3" xfId="56857" xr:uid="{00000000-0005-0000-0000-000028DE0000}"/>
    <cellStyle name="Punto0 4 2 2 3 2" xfId="56858" xr:uid="{00000000-0005-0000-0000-000029DE0000}"/>
    <cellStyle name="Punto0 4 2 2 3 3" xfId="56859" xr:uid="{00000000-0005-0000-0000-00002ADE0000}"/>
    <cellStyle name="Punto0 4 2 2 3 4" xfId="56860" xr:uid="{00000000-0005-0000-0000-00002BDE0000}"/>
    <cellStyle name="Punto0 4 2 2 4" xfId="56861" xr:uid="{00000000-0005-0000-0000-00002CDE0000}"/>
    <cellStyle name="Punto0 4 2 3" xfId="56862" xr:uid="{00000000-0005-0000-0000-00002DDE0000}"/>
    <cellStyle name="Punto0 4 2 3 2" xfId="56863" xr:uid="{00000000-0005-0000-0000-00002EDE0000}"/>
    <cellStyle name="Punto0 4 2 3 2 2" xfId="56864" xr:uid="{00000000-0005-0000-0000-00002FDE0000}"/>
    <cellStyle name="Punto0 4 2 3 2 2 2" xfId="56865" xr:uid="{00000000-0005-0000-0000-000030DE0000}"/>
    <cellStyle name="Punto0 4 2 3 2 3" xfId="56866" xr:uid="{00000000-0005-0000-0000-000031DE0000}"/>
    <cellStyle name="Punto0 4 2 3 2 4" xfId="56867" xr:uid="{00000000-0005-0000-0000-000032DE0000}"/>
    <cellStyle name="Punto0 4 2 3 2 5" xfId="56868" xr:uid="{00000000-0005-0000-0000-000033DE0000}"/>
    <cellStyle name="Punto0 4 2 3 2 6" xfId="56869" xr:uid="{00000000-0005-0000-0000-000034DE0000}"/>
    <cellStyle name="Punto0 4 2 3 3" xfId="56870" xr:uid="{00000000-0005-0000-0000-000035DE0000}"/>
    <cellStyle name="Punto0 4 2 3 3 2" xfId="56871" xr:uid="{00000000-0005-0000-0000-000036DE0000}"/>
    <cellStyle name="Punto0 4 2 3 4" xfId="56872" xr:uid="{00000000-0005-0000-0000-000037DE0000}"/>
    <cellStyle name="Punto0 4 2 3 4 2" xfId="56873" xr:uid="{00000000-0005-0000-0000-000038DE0000}"/>
    <cellStyle name="Punto0 4 2 3 5" xfId="56874" xr:uid="{00000000-0005-0000-0000-000039DE0000}"/>
    <cellStyle name="Punto0 4 2 3 6" xfId="56875" xr:uid="{00000000-0005-0000-0000-00003ADE0000}"/>
    <cellStyle name="Punto0 4 2 4" xfId="56876" xr:uid="{00000000-0005-0000-0000-00003BDE0000}"/>
    <cellStyle name="Punto0 4 2 4 2" xfId="56877" xr:uid="{00000000-0005-0000-0000-00003CDE0000}"/>
    <cellStyle name="Punto0 4 2 4 2 2" xfId="56878" xr:uid="{00000000-0005-0000-0000-00003DDE0000}"/>
    <cellStyle name="Punto0 4 2 4 2 2 2" xfId="56879" xr:uid="{00000000-0005-0000-0000-00003EDE0000}"/>
    <cellStyle name="Punto0 4 2 4 2 3" xfId="56880" xr:uid="{00000000-0005-0000-0000-00003FDE0000}"/>
    <cellStyle name="Punto0 4 2 4 2 4" xfId="56881" xr:uid="{00000000-0005-0000-0000-000040DE0000}"/>
    <cellStyle name="Punto0 4 2 4 2 5" xfId="56882" xr:uid="{00000000-0005-0000-0000-000041DE0000}"/>
    <cellStyle name="Punto0 4 2 4 2 6" xfId="56883" xr:uid="{00000000-0005-0000-0000-000042DE0000}"/>
    <cellStyle name="Punto0 4 2 4 3" xfId="56884" xr:uid="{00000000-0005-0000-0000-000043DE0000}"/>
    <cellStyle name="Punto0 4 2 4 3 2" xfId="56885" xr:uid="{00000000-0005-0000-0000-000044DE0000}"/>
    <cellStyle name="Punto0 4 2 4 4" xfId="56886" xr:uid="{00000000-0005-0000-0000-000045DE0000}"/>
    <cellStyle name="Punto0 4 2 4 4 2" xfId="56887" xr:uid="{00000000-0005-0000-0000-000046DE0000}"/>
    <cellStyle name="Punto0 4 2 4 5" xfId="56888" xr:uid="{00000000-0005-0000-0000-000047DE0000}"/>
    <cellStyle name="Punto0 4 2 4 6" xfId="56889" xr:uid="{00000000-0005-0000-0000-000048DE0000}"/>
    <cellStyle name="Punto0 4 2 5" xfId="56890" xr:uid="{00000000-0005-0000-0000-000049DE0000}"/>
    <cellStyle name="Punto0 4 2 5 2" xfId="56891" xr:uid="{00000000-0005-0000-0000-00004ADE0000}"/>
    <cellStyle name="Punto0 4 2 5 2 2" xfId="56892" xr:uid="{00000000-0005-0000-0000-00004BDE0000}"/>
    <cellStyle name="Punto0 4 2 5 2 2 2" xfId="56893" xr:uid="{00000000-0005-0000-0000-00004CDE0000}"/>
    <cellStyle name="Punto0 4 2 5 2 3" xfId="56894" xr:uid="{00000000-0005-0000-0000-00004DDE0000}"/>
    <cellStyle name="Punto0 4 2 5 2 4" xfId="56895" xr:uid="{00000000-0005-0000-0000-00004EDE0000}"/>
    <cellStyle name="Punto0 4 2 5 2 5" xfId="56896" xr:uid="{00000000-0005-0000-0000-00004FDE0000}"/>
    <cellStyle name="Punto0 4 2 5 2 6" xfId="56897" xr:uid="{00000000-0005-0000-0000-000050DE0000}"/>
    <cellStyle name="Punto0 4 2 5 3" xfId="56898" xr:uid="{00000000-0005-0000-0000-000051DE0000}"/>
    <cellStyle name="Punto0 4 2 5 3 2" xfId="56899" xr:uid="{00000000-0005-0000-0000-000052DE0000}"/>
    <cellStyle name="Punto0 4 2 5 4" xfId="56900" xr:uid="{00000000-0005-0000-0000-000053DE0000}"/>
    <cellStyle name="Punto0 4 2 5 4 2" xfId="56901" xr:uid="{00000000-0005-0000-0000-000054DE0000}"/>
    <cellStyle name="Punto0 4 2 5 5" xfId="56902" xr:uid="{00000000-0005-0000-0000-000055DE0000}"/>
    <cellStyle name="Punto0 4 2 6" xfId="56903" xr:uid="{00000000-0005-0000-0000-000056DE0000}"/>
    <cellStyle name="Punto0 4 2 6 2" xfId="56904" xr:uid="{00000000-0005-0000-0000-000057DE0000}"/>
    <cellStyle name="Punto0 4 2 6 2 2" xfId="56905" xr:uid="{00000000-0005-0000-0000-000058DE0000}"/>
    <cellStyle name="Punto0 4 2 6 2 2 2" xfId="56906" xr:uid="{00000000-0005-0000-0000-000059DE0000}"/>
    <cellStyle name="Punto0 4 2 6 2 3" xfId="56907" xr:uid="{00000000-0005-0000-0000-00005ADE0000}"/>
    <cellStyle name="Punto0 4 2 6 2 4" xfId="56908" xr:uid="{00000000-0005-0000-0000-00005BDE0000}"/>
    <cellStyle name="Punto0 4 2 6 2 5" xfId="56909" xr:uid="{00000000-0005-0000-0000-00005CDE0000}"/>
    <cellStyle name="Punto0 4 2 6 2 6" xfId="56910" xr:uid="{00000000-0005-0000-0000-00005DDE0000}"/>
    <cellStyle name="Punto0 4 2 6 3" xfId="56911" xr:uid="{00000000-0005-0000-0000-00005EDE0000}"/>
    <cellStyle name="Punto0 4 2 6 3 2" xfId="56912" xr:uid="{00000000-0005-0000-0000-00005FDE0000}"/>
    <cellStyle name="Punto0 4 2 6 4" xfId="56913" xr:uid="{00000000-0005-0000-0000-000060DE0000}"/>
    <cellStyle name="Punto0 4 2 6 4 2" xfId="56914" xr:uid="{00000000-0005-0000-0000-000061DE0000}"/>
    <cellStyle name="Punto0 4 2 6 5" xfId="56915" xr:uid="{00000000-0005-0000-0000-000062DE0000}"/>
    <cellStyle name="Punto0 4 2 7" xfId="56916" xr:uid="{00000000-0005-0000-0000-000063DE0000}"/>
    <cellStyle name="Punto0 4 2 7 2" xfId="56917" xr:uid="{00000000-0005-0000-0000-000064DE0000}"/>
    <cellStyle name="Punto0 4 2 7 2 2" xfId="56918" xr:uid="{00000000-0005-0000-0000-000065DE0000}"/>
    <cellStyle name="Punto0 4 2 7 2 2 2" xfId="56919" xr:uid="{00000000-0005-0000-0000-000066DE0000}"/>
    <cellStyle name="Punto0 4 2 7 2 3" xfId="56920" xr:uid="{00000000-0005-0000-0000-000067DE0000}"/>
    <cellStyle name="Punto0 4 2 7 2 4" xfId="56921" xr:uid="{00000000-0005-0000-0000-000068DE0000}"/>
    <cellStyle name="Punto0 4 2 7 2 5" xfId="56922" xr:uid="{00000000-0005-0000-0000-000069DE0000}"/>
    <cellStyle name="Punto0 4 2 7 2 6" xfId="56923" xr:uid="{00000000-0005-0000-0000-00006ADE0000}"/>
    <cellStyle name="Punto0 4 2 7 3" xfId="56924" xr:uid="{00000000-0005-0000-0000-00006BDE0000}"/>
    <cellStyle name="Punto0 4 2 7 3 2" xfId="56925" xr:uid="{00000000-0005-0000-0000-00006CDE0000}"/>
    <cellStyle name="Punto0 4 2 7 4" xfId="56926" xr:uid="{00000000-0005-0000-0000-00006DDE0000}"/>
    <cellStyle name="Punto0 4 2 7 4 2" xfId="56927" xr:uid="{00000000-0005-0000-0000-00006EDE0000}"/>
    <cellStyle name="Punto0 4 2 7 5" xfId="56928" xr:uid="{00000000-0005-0000-0000-00006FDE0000}"/>
    <cellStyle name="Punto0 4 2 8" xfId="56929" xr:uid="{00000000-0005-0000-0000-000070DE0000}"/>
    <cellStyle name="Punto0 4 2 8 2" xfId="56930" xr:uid="{00000000-0005-0000-0000-000071DE0000}"/>
    <cellStyle name="Punto0 4 2 8 2 2" xfId="56931" xr:uid="{00000000-0005-0000-0000-000072DE0000}"/>
    <cellStyle name="Punto0 4 2 8 2 2 2" xfId="56932" xr:uid="{00000000-0005-0000-0000-000073DE0000}"/>
    <cellStyle name="Punto0 4 2 8 2 3" xfId="56933" xr:uid="{00000000-0005-0000-0000-000074DE0000}"/>
    <cellStyle name="Punto0 4 2 8 2 4" xfId="56934" xr:uid="{00000000-0005-0000-0000-000075DE0000}"/>
    <cellStyle name="Punto0 4 2 8 2 5" xfId="56935" xr:uid="{00000000-0005-0000-0000-000076DE0000}"/>
    <cellStyle name="Punto0 4 2 8 2 6" xfId="56936" xr:uid="{00000000-0005-0000-0000-000077DE0000}"/>
    <cellStyle name="Punto0 4 2 8 3" xfId="56937" xr:uid="{00000000-0005-0000-0000-000078DE0000}"/>
    <cellStyle name="Punto0 4 2 8 3 2" xfId="56938" xr:uid="{00000000-0005-0000-0000-000079DE0000}"/>
    <cellStyle name="Punto0 4 2 8 4" xfId="56939" xr:uid="{00000000-0005-0000-0000-00007ADE0000}"/>
    <cellStyle name="Punto0 4 2 8 4 2" xfId="56940" xr:uid="{00000000-0005-0000-0000-00007BDE0000}"/>
    <cellStyle name="Punto0 4 2 8 5" xfId="56941" xr:uid="{00000000-0005-0000-0000-00007CDE0000}"/>
    <cellStyle name="Punto0 4 2 9" xfId="56942" xr:uid="{00000000-0005-0000-0000-00007DDE0000}"/>
    <cellStyle name="Punto0 4 2 9 2" xfId="56943" xr:uid="{00000000-0005-0000-0000-00007EDE0000}"/>
    <cellStyle name="Punto0 4 2 9 2 2" xfId="56944" xr:uid="{00000000-0005-0000-0000-00007FDE0000}"/>
    <cellStyle name="Punto0 4 2 9 2 2 2" xfId="56945" xr:uid="{00000000-0005-0000-0000-000080DE0000}"/>
    <cellStyle name="Punto0 4 2 9 2 3" xfId="56946" xr:uid="{00000000-0005-0000-0000-000081DE0000}"/>
    <cellStyle name="Punto0 4 2 9 2 4" xfId="56947" xr:uid="{00000000-0005-0000-0000-000082DE0000}"/>
    <cellStyle name="Punto0 4 2 9 2 5" xfId="56948" xr:uid="{00000000-0005-0000-0000-000083DE0000}"/>
    <cellStyle name="Punto0 4 2 9 2 6" xfId="56949" xr:uid="{00000000-0005-0000-0000-000084DE0000}"/>
    <cellStyle name="Punto0 4 2 9 3" xfId="56950" xr:uid="{00000000-0005-0000-0000-000085DE0000}"/>
    <cellStyle name="Punto0 4 2 9 3 2" xfId="56951" xr:uid="{00000000-0005-0000-0000-000086DE0000}"/>
    <cellStyle name="Punto0 4 2 9 4" xfId="56952" xr:uid="{00000000-0005-0000-0000-000087DE0000}"/>
    <cellStyle name="Punto0 4 2 9 4 2" xfId="56953" xr:uid="{00000000-0005-0000-0000-000088DE0000}"/>
    <cellStyle name="Punto0 4 2 9 5" xfId="56954" xr:uid="{00000000-0005-0000-0000-000089DE0000}"/>
    <cellStyle name="Punto0 4 20" xfId="56955" xr:uid="{00000000-0005-0000-0000-00008ADE0000}"/>
    <cellStyle name="Punto0 4 20 2" xfId="56956" xr:uid="{00000000-0005-0000-0000-00008BDE0000}"/>
    <cellStyle name="Punto0 4 20 2 2" xfId="56957" xr:uid="{00000000-0005-0000-0000-00008CDE0000}"/>
    <cellStyle name="Punto0 4 20 2 2 2" xfId="56958" xr:uid="{00000000-0005-0000-0000-00008DDE0000}"/>
    <cellStyle name="Punto0 4 20 2 3" xfId="56959" xr:uid="{00000000-0005-0000-0000-00008EDE0000}"/>
    <cellStyle name="Punto0 4 20 2 4" xfId="56960" xr:uid="{00000000-0005-0000-0000-00008FDE0000}"/>
    <cellStyle name="Punto0 4 20 2 5" xfId="56961" xr:uid="{00000000-0005-0000-0000-000090DE0000}"/>
    <cellStyle name="Punto0 4 20 2 6" xfId="56962" xr:uid="{00000000-0005-0000-0000-000091DE0000}"/>
    <cellStyle name="Punto0 4 20 3" xfId="56963" xr:uid="{00000000-0005-0000-0000-000092DE0000}"/>
    <cellStyle name="Punto0 4 20 3 2" xfId="56964" xr:uid="{00000000-0005-0000-0000-000093DE0000}"/>
    <cellStyle name="Punto0 4 20 4" xfId="56965" xr:uid="{00000000-0005-0000-0000-000094DE0000}"/>
    <cellStyle name="Punto0 4 20 4 2" xfId="56966" xr:uid="{00000000-0005-0000-0000-000095DE0000}"/>
    <cellStyle name="Punto0 4 20 5" xfId="56967" xr:uid="{00000000-0005-0000-0000-000096DE0000}"/>
    <cellStyle name="Punto0 4 21" xfId="56968" xr:uid="{00000000-0005-0000-0000-000097DE0000}"/>
    <cellStyle name="Punto0 4 21 2" xfId="56969" xr:uid="{00000000-0005-0000-0000-000098DE0000}"/>
    <cellStyle name="Punto0 4 21 2 2" xfId="56970" xr:uid="{00000000-0005-0000-0000-000099DE0000}"/>
    <cellStyle name="Punto0 4 21 2 2 2" xfId="56971" xr:uid="{00000000-0005-0000-0000-00009ADE0000}"/>
    <cellStyle name="Punto0 4 21 2 3" xfId="56972" xr:uid="{00000000-0005-0000-0000-00009BDE0000}"/>
    <cellStyle name="Punto0 4 21 2 4" xfId="56973" xr:uid="{00000000-0005-0000-0000-00009CDE0000}"/>
    <cellStyle name="Punto0 4 21 2 5" xfId="56974" xr:uid="{00000000-0005-0000-0000-00009DDE0000}"/>
    <cellStyle name="Punto0 4 21 2 6" xfId="56975" xr:uid="{00000000-0005-0000-0000-00009EDE0000}"/>
    <cellStyle name="Punto0 4 21 3" xfId="56976" xr:uid="{00000000-0005-0000-0000-00009FDE0000}"/>
    <cellStyle name="Punto0 4 21 3 2" xfId="56977" xr:uid="{00000000-0005-0000-0000-0000A0DE0000}"/>
    <cellStyle name="Punto0 4 21 4" xfId="56978" xr:uid="{00000000-0005-0000-0000-0000A1DE0000}"/>
    <cellStyle name="Punto0 4 21 4 2" xfId="56979" xr:uid="{00000000-0005-0000-0000-0000A2DE0000}"/>
    <cellStyle name="Punto0 4 21 5" xfId="56980" xr:uid="{00000000-0005-0000-0000-0000A3DE0000}"/>
    <cellStyle name="Punto0 4 22" xfId="56981" xr:uid="{00000000-0005-0000-0000-0000A4DE0000}"/>
    <cellStyle name="Punto0 4 22 2" xfId="56982" xr:uid="{00000000-0005-0000-0000-0000A5DE0000}"/>
    <cellStyle name="Punto0 4 22 2 2" xfId="56983" xr:uid="{00000000-0005-0000-0000-0000A6DE0000}"/>
    <cellStyle name="Punto0 4 22 2 2 2" xfId="56984" xr:uid="{00000000-0005-0000-0000-0000A7DE0000}"/>
    <cellStyle name="Punto0 4 22 2 3" xfId="56985" xr:uid="{00000000-0005-0000-0000-0000A8DE0000}"/>
    <cellStyle name="Punto0 4 22 2 4" xfId="56986" xr:uid="{00000000-0005-0000-0000-0000A9DE0000}"/>
    <cellStyle name="Punto0 4 22 2 5" xfId="56987" xr:uid="{00000000-0005-0000-0000-0000AADE0000}"/>
    <cellStyle name="Punto0 4 22 2 6" xfId="56988" xr:uid="{00000000-0005-0000-0000-0000ABDE0000}"/>
    <cellStyle name="Punto0 4 22 3" xfId="56989" xr:uid="{00000000-0005-0000-0000-0000ACDE0000}"/>
    <cellStyle name="Punto0 4 22 3 2" xfId="56990" xr:uid="{00000000-0005-0000-0000-0000ADDE0000}"/>
    <cellStyle name="Punto0 4 22 4" xfId="56991" xr:uid="{00000000-0005-0000-0000-0000AEDE0000}"/>
    <cellStyle name="Punto0 4 22 4 2" xfId="56992" xr:uid="{00000000-0005-0000-0000-0000AFDE0000}"/>
    <cellStyle name="Punto0 4 22 5" xfId="56993" xr:uid="{00000000-0005-0000-0000-0000B0DE0000}"/>
    <cellStyle name="Punto0 4 23" xfId="56994" xr:uid="{00000000-0005-0000-0000-0000B1DE0000}"/>
    <cellStyle name="Punto0 4 23 2" xfId="56995" xr:uid="{00000000-0005-0000-0000-0000B2DE0000}"/>
    <cellStyle name="Punto0 4 23 2 2" xfId="56996" xr:uid="{00000000-0005-0000-0000-0000B3DE0000}"/>
    <cellStyle name="Punto0 4 23 2 2 2" xfId="56997" xr:uid="{00000000-0005-0000-0000-0000B4DE0000}"/>
    <cellStyle name="Punto0 4 23 2 3" xfId="56998" xr:uid="{00000000-0005-0000-0000-0000B5DE0000}"/>
    <cellStyle name="Punto0 4 23 2 4" xfId="56999" xr:uid="{00000000-0005-0000-0000-0000B6DE0000}"/>
    <cellStyle name="Punto0 4 23 2 5" xfId="57000" xr:uid="{00000000-0005-0000-0000-0000B7DE0000}"/>
    <cellStyle name="Punto0 4 23 2 6" xfId="57001" xr:uid="{00000000-0005-0000-0000-0000B8DE0000}"/>
    <cellStyle name="Punto0 4 23 3" xfId="57002" xr:uid="{00000000-0005-0000-0000-0000B9DE0000}"/>
    <cellStyle name="Punto0 4 23 3 2" xfId="57003" xr:uid="{00000000-0005-0000-0000-0000BADE0000}"/>
    <cellStyle name="Punto0 4 23 4" xfId="57004" xr:uid="{00000000-0005-0000-0000-0000BBDE0000}"/>
    <cellStyle name="Punto0 4 23 4 2" xfId="57005" xr:uid="{00000000-0005-0000-0000-0000BCDE0000}"/>
    <cellStyle name="Punto0 4 23 5" xfId="57006" xr:uid="{00000000-0005-0000-0000-0000BDDE0000}"/>
    <cellStyle name="Punto0 4 24" xfId="57007" xr:uid="{00000000-0005-0000-0000-0000BEDE0000}"/>
    <cellStyle name="Punto0 4 24 2" xfId="57008" xr:uid="{00000000-0005-0000-0000-0000BFDE0000}"/>
    <cellStyle name="Punto0 4 24 2 2" xfId="57009" xr:uid="{00000000-0005-0000-0000-0000C0DE0000}"/>
    <cellStyle name="Punto0 4 24 2 2 2" xfId="57010" xr:uid="{00000000-0005-0000-0000-0000C1DE0000}"/>
    <cellStyle name="Punto0 4 24 2 3" xfId="57011" xr:uid="{00000000-0005-0000-0000-0000C2DE0000}"/>
    <cellStyle name="Punto0 4 24 2 4" xfId="57012" xr:uid="{00000000-0005-0000-0000-0000C3DE0000}"/>
    <cellStyle name="Punto0 4 24 2 5" xfId="57013" xr:uid="{00000000-0005-0000-0000-0000C4DE0000}"/>
    <cellStyle name="Punto0 4 24 2 6" xfId="57014" xr:uid="{00000000-0005-0000-0000-0000C5DE0000}"/>
    <cellStyle name="Punto0 4 24 3" xfId="57015" xr:uid="{00000000-0005-0000-0000-0000C6DE0000}"/>
    <cellStyle name="Punto0 4 24 3 2" xfId="57016" xr:uid="{00000000-0005-0000-0000-0000C7DE0000}"/>
    <cellStyle name="Punto0 4 24 4" xfId="57017" xr:uid="{00000000-0005-0000-0000-0000C8DE0000}"/>
    <cellStyle name="Punto0 4 24 4 2" xfId="57018" xr:uid="{00000000-0005-0000-0000-0000C9DE0000}"/>
    <cellStyle name="Punto0 4 24 5" xfId="57019" xr:uid="{00000000-0005-0000-0000-0000CADE0000}"/>
    <cellStyle name="Punto0 4 25" xfId="57020" xr:uid="{00000000-0005-0000-0000-0000CBDE0000}"/>
    <cellStyle name="Punto0 4 25 2" xfId="57021" xr:uid="{00000000-0005-0000-0000-0000CCDE0000}"/>
    <cellStyle name="Punto0 4 25 2 2" xfId="57022" xr:uid="{00000000-0005-0000-0000-0000CDDE0000}"/>
    <cellStyle name="Punto0 4 25 2 2 2" xfId="57023" xr:uid="{00000000-0005-0000-0000-0000CEDE0000}"/>
    <cellStyle name="Punto0 4 25 2 3" xfId="57024" xr:uid="{00000000-0005-0000-0000-0000CFDE0000}"/>
    <cellStyle name="Punto0 4 25 2 4" xfId="57025" xr:uid="{00000000-0005-0000-0000-0000D0DE0000}"/>
    <cellStyle name="Punto0 4 25 2 5" xfId="57026" xr:uid="{00000000-0005-0000-0000-0000D1DE0000}"/>
    <cellStyle name="Punto0 4 25 2 6" xfId="57027" xr:uid="{00000000-0005-0000-0000-0000D2DE0000}"/>
    <cellStyle name="Punto0 4 25 3" xfId="57028" xr:uid="{00000000-0005-0000-0000-0000D3DE0000}"/>
    <cellStyle name="Punto0 4 25 3 2" xfId="57029" xr:uid="{00000000-0005-0000-0000-0000D4DE0000}"/>
    <cellStyle name="Punto0 4 25 4" xfId="57030" xr:uid="{00000000-0005-0000-0000-0000D5DE0000}"/>
    <cellStyle name="Punto0 4 25 4 2" xfId="57031" xr:uid="{00000000-0005-0000-0000-0000D6DE0000}"/>
    <cellStyle name="Punto0 4 25 5" xfId="57032" xr:uid="{00000000-0005-0000-0000-0000D7DE0000}"/>
    <cellStyle name="Punto0 4 26" xfId="57033" xr:uid="{00000000-0005-0000-0000-0000D8DE0000}"/>
    <cellStyle name="Punto0 4 26 2" xfId="57034" xr:uid="{00000000-0005-0000-0000-0000D9DE0000}"/>
    <cellStyle name="Punto0 4 26 2 2" xfId="57035" xr:uid="{00000000-0005-0000-0000-0000DADE0000}"/>
    <cellStyle name="Punto0 4 26 2 2 2" xfId="57036" xr:uid="{00000000-0005-0000-0000-0000DBDE0000}"/>
    <cellStyle name="Punto0 4 26 2 3" xfId="57037" xr:uid="{00000000-0005-0000-0000-0000DCDE0000}"/>
    <cellStyle name="Punto0 4 26 2 4" xfId="57038" xr:uid="{00000000-0005-0000-0000-0000DDDE0000}"/>
    <cellStyle name="Punto0 4 26 2 5" xfId="57039" xr:uid="{00000000-0005-0000-0000-0000DEDE0000}"/>
    <cellStyle name="Punto0 4 26 2 6" xfId="57040" xr:uid="{00000000-0005-0000-0000-0000DFDE0000}"/>
    <cellStyle name="Punto0 4 26 3" xfId="57041" xr:uid="{00000000-0005-0000-0000-0000E0DE0000}"/>
    <cellStyle name="Punto0 4 26 3 2" xfId="57042" xr:uid="{00000000-0005-0000-0000-0000E1DE0000}"/>
    <cellStyle name="Punto0 4 26 4" xfId="57043" xr:uid="{00000000-0005-0000-0000-0000E2DE0000}"/>
    <cellStyle name="Punto0 4 26 4 2" xfId="57044" xr:uid="{00000000-0005-0000-0000-0000E3DE0000}"/>
    <cellStyle name="Punto0 4 26 5" xfId="57045" xr:uid="{00000000-0005-0000-0000-0000E4DE0000}"/>
    <cellStyle name="Punto0 4 27" xfId="57046" xr:uid="{00000000-0005-0000-0000-0000E5DE0000}"/>
    <cellStyle name="Punto0 4 27 2" xfId="57047" xr:uid="{00000000-0005-0000-0000-0000E6DE0000}"/>
    <cellStyle name="Punto0 4 27 2 2" xfId="57048" xr:uid="{00000000-0005-0000-0000-0000E7DE0000}"/>
    <cellStyle name="Punto0 4 27 2 2 2" xfId="57049" xr:uid="{00000000-0005-0000-0000-0000E8DE0000}"/>
    <cellStyle name="Punto0 4 27 2 3" xfId="57050" xr:uid="{00000000-0005-0000-0000-0000E9DE0000}"/>
    <cellStyle name="Punto0 4 27 2 4" xfId="57051" xr:uid="{00000000-0005-0000-0000-0000EADE0000}"/>
    <cellStyle name="Punto0 4 27 2 5" xfId="57052" xr:uid="{00000000-0005-0000-0000-0000EBDE0000}"/>
    <cellStyle name="Punto0 4 27 2 6" xfId="57053" xr:uid="{00000000-0005-0000-0000-0000ECDE0000}"/>
    <cellStyle name="Punto0 4 27 3" xfId="57054" xr:uid="{00000000-0005-0000-0000-0000EDDE0000}"/>
    <cellStyle name="Punto0 4 27 3 2" xfId="57055" xr:uid="{00000000-0005-0000-0000-0000EEDE0000}"/>
    <cellStyle name="Punto0 4 27 4" xfId="57056" xr:uid="{00000000-0005-0000-0000-0000EFDE0000}"/>
    <cellStyle name="Punto0 4 27 4 2" xfId="57057" xr:uid="{00000000-0005-0000-0000-0000F0DE0000}"/>
    <cellStyle name="Punto0 4 27 5" xfId="57058" xr:uid="{00000000-0005-0000-0000-0000F1DE0000}"/>
    <cellStyle name="Punto0 4 28" xfId="57059" xr:uid="{00000000-0005-0000-0000-0000F2DE0000}"/>
    <cellStyle name="Punto0 4 28 2" xfId="57060" xr:uid="{00000000-0005-0000-0000-0000F3DE0000}"/>
    <cellStyle name="Punto0 4 28 2 2" xfId="57061" xr:uid="{00000000-0005-0000-0000-0000F4DE0000}"/>
    <cellStyle name="Punto0 4 28 2 2 2" xfId="57062" xr:uid="{00000000-0005-0000-0000-0000F5DE0000}"/>
    <cellStyle name="Punto0 4 28 2 3" xfId="57063" xr:uid="{00000000-0005-0000-0000-0000F6DE0000}"/>
    <cellStyle name="Punto0 4 28 2 4" xfId="57064" xr:uid="{00000000-0005-0000-0000-0000F7DE0000}"/>
    <cellStyle name="Punto0 4 28 2 5" xfId="57065" xr:uid="{00000000-0005-0000-0000-0000F8DE0000}"/>
    <cellStyle name="Punto0 4 28 2 6" xfId="57066" xr:uid="{00000000-0005-0000-0000-0000F9DE0000}"/>
    <cellStyle name="Punto0 4 28 3" xfId="57067" xr:uid="{00000000-0005-0000-0000-0000FADE0000}"/>
    <cellStyle name="Punto0 4 28 3 2" xfId="57068" xr:uid="{00000000-0005-0000-0000-0000FBDE0000}"/>
    <cellStyle name="Punto0 4 28 4" xfId="57069" xr:uid="{00000000-0005-0000-0000-0000FCDE0000}"/>
    <cellStyle name="Punto0 4 28 4 2" xfId="57070" xr:uid="{00000000-0005-0000-0000-0000FDDE0000}"/>
    <cellStyle name="Punto0 4 28 5" xfId="57071" xr:uid="{00000000-0005-0000-0000-0000FEDE0000}"/>
    <cellStyle name="Punto0 4 29" xfId="57072" xr:uid="{00000000-0005-0000-0000-0000FFDE0000}"/>
    <cellStyle name="Punto0 4 29 2" xfId="57073" xr:uid="{00000000-0005-0000-0000-000000DF0000}"/>
    <cellStyle name="Punto0 4 29 2 2" xfId="57074" xr:uid="{00000000-0005-0000-0000-000001DF0000}"/>
    <cellStyle name="Punto0 4 29 2 2 2" xfId="57075" xr:uid="{00000000-0005-0000-0000-000002DF0000}"/>
    <cellStyle name="Punto0 4 29 2 3" xfId="57076" xr:uid="{00000000-0005-0000-0000-000003DF0000}"/>
    <cellStyle name="Punto0 4 29 2 4" xfId="57077" xr:uid="{00000000-0005-0000-0000-000004DF0000}"/>
    <cellStyle name="Punto0 4 29 2 5" xfId="57078" xr:uid="{00000000-0005-0000-0000-000005DF0000}"/>
    <cellStyle name="Punto0 4 29 2 6" xfId="57079" xr:uid="{00000000-0005-0000-0000-000006DF0000}"/>
    <cellStyle name="Punto0 4 29 3" xfId="57080" xr:uid="{00000000-0005-0000-0000-000007DF0000}"/>
    <cellStyle name="Punto0 4 29 3 2" xfId="57081" xr:uid="{00000000-0005-0000-0000-000008DF0000}"/>
    <cellStyle name="Punto0 4 29 4" xfId="57082" xr:uid="{00000000-0005-0000-0000-000009DF0000}"/>
    <cellStyle name="Punto0 4 29 4 2" xfId="57083" xr:uid="{00000000-0005-0000-0000-00000ADF0000}"/>
    <cellStyle name="Punto0 4 29 5" xfId="57084" xr:uid="{00000000-0005-0000-0000-00000BDF0000}"/>
    <cellStyle name="Punto0 4 3" xfId="57085" xr:uid="{00000000-0005-0000-0000-00000CDF0000}"/>
    <cellStyle name="Punto0 4 3 2" xfId="57086" xr:uid="{00000000-0005-0000-0000-00000DDF0000}"/>
    <cellStyle name="Punto0 4 3 2 2" xfId="57087" xr:uid="{00000000-0005-0000-0000-00000EDF0000}"/>
    <cellStyle name="Punto0 4 3 2 2 2" xfId="57088" xr:uid="{00000000-0005-0000-0000-00000FDF0000}"/>
    <cellStyle name="Punto0 4 3 2 2 3" xfId="57089" xr:uid="{00000000-0005-0000-0000-000010DF0000}"/>
    <cellStyle name="Punto0 4 3 2 2 4" xfId="57090" xr:uid="{00000000-0005-0000-0000-000011DF0000}"/>
    <cellStyle name="Punto0 4 3 2 3" xfId="57091" xr:uid="{00000000-0005-0000-0000-000012DF0000}"/>
    <cellStyle name="Punto0 4 3 3" xfId="57092" xr:uid="{00000000-0005-0000-0000-000013DF0000}"/>
    <cellStyle name="Punto0 4 3 3 2" xfId="57093" xr:uid="{00000000-0005-0000-0000-000014DF0000}"/>
    <cellStyle name="Punto0 4 3 3 2 2" xfId="57094" xr:uid="{00000000-0005-0000-0000-000015DF0000}"/>
    <cellStyle name="Punto0 4 3 3 3" xfId="57095" xr:uid="{00000000-0005-0000-0000-000016DF0000}"/>
    <cellStyle name="Punto0 4 3 3 4" xfId="57096" xr:uid="{00000000-0005-0000-0000-000017DF0000}"/>
    <cellStyle name="Punto0 4 3 4" xfId="57097" xr:uid="{00000000-0005-0000-0000-000018DF0000}"/>
    <cellStyle name="Punto0 4 3 4 2" xfId="57098" xr:uid="{00000000-0005-0000-0000-000019DF0000}"/>
    <cellStyle name="Punto0 4 3 4 3" xfId="57099" xr:uid="{00000000-0005-0000-0000-00001ADF0000}"/>
    <cellStyle name="Punto0 4 3 5" xfId="57100" xr:uid="{00000000-0005-0000-0000-00001BDF0000}"/>
    <cellStyle name="Punto0 4 30" xfId="57101" xr:uid="{00000000-0005-0000-0000-00001CDF0000}"/>
    <cellStyle name="Punto0 4 30 2" xfId="57102" xr:uid="{00000000-0005-0000-0000-00001DDF0000}"/>
    <cellStyle name="Punto0 4 30 2 2" xfId="57103" xr:uid="{00000000-0005-0000-0000-00001EDF0000}"/>
    <cellStyle name="Punto0 4 30 2 2 2" xfId="57104" xr:uid="{00000000-0005-0000-0000-00001FDF0000}"/>
    <cellStyle name="Punto0 4 30 2 3" xfId="57105" xr:uid="{00000000-0005-0000-0000-000020DF0000}"/>
    <cellStyle name="Punto0 4 30 2 4" xfId="57106" xr:uid="{00000000-0005-0000-0000-000021DF0000}"/>
    <cellStyle name="Punto0 4 30 2 5" xfId="57107" xr:uid="{00000000-0005-0000-0000-000022DF0000}"/>
    <cellStyle name="Punto0 4 30 2 6" xfId="57108" xr:uid="{00000000-0005-0000-0000-000023DF0000}"/>
    <cellStyle name="Punto0 4 30 3" xfId="57109" xr:uid="{00000000-0005-0000-0000-000024DF0000}"/>
    <cellStyle name="Punto0 4 30 3 2" xfId="57110" xr:uid="{00000000-0005-0000-0000-000025DF0000}"/>
    <cellStyle name="Punto0 4 30 4" xfId="57111" xr:uid="{00000000-0005-0000-0000-000026DF0000}"/>
    <cellStyle name="Punto0 4 30 4 2" xfId="57112" xr:uid="{00000000-0005-0000-0000-000027DF0000}"/>
    <cellStyle name="Punto0 4 30 5" xfId="57113" xr:uid="{00000000-0005-0000-0000-000028DF0000}"/>
    <cellStyle name="Punto0 4 31" xfId="57114" xr:uid="{00000000-0005-0000-0000-000029DF0000}"/>
    <cellStyle name="Punto0 4 31 2" xfId="57115" xr:uid="{00000000-0005-0000-0000-00002ADF0000}"/>
    <cellStyle name="Punto0 4 31 2 2" xfId="57116" xr:uid="{00000000-0005-0000-0000-00002BDF0000}"/>
    <cellStyle name="Punto0 4 31 2 2 2" xfId="57117" xr:uid="{00000000-0005-0000-0000-00002CDF0000}"/>
    <cellStyle name="Punto0 4 31 2 3" xfId="57118" xr:uid="{00000000-0005-0000-0000-00002DDF0000}"/>
    <cellStyle name="Punto0 4 31 2 4" xfId="57119" xr:uid="{00000000-0005-0000-0000-00002EDF0000}"/>
    <cellStyle name="Punto0 4 31 2 5" xfId="57120" xr:uid="{00000000-0005-0000-0000-00002FDF0000}"/>
    <cellStyle name="Punto0 4 31 2 6" xfId="57121" xr:uid="{00000000-0005-0000-0000-000030DF0000}"/>
    <cellStyle name="Punto0 4 31 3" xfId="57122" xr:uid="{00000000-0005-0000-0000-000031DF0000}"/>
    <cellStyle name="Punto0 4 31 3 2" xfId="57123" xr:uid="{00000000-0005-0000-0000-000032DF0000}"/>
    <cellStyle name="Punto0 4 31 4" xfId="57124" xr:uid="{00000000-0005-0000-0000-000033DF0000}"/>
    <cellStyle name="Punto0 4 31 4 2" xfId="57125" xr:uid="{00000000-0005-0000-0000-000034DF0000}"/>
    <cellStyle name="Punto0 4 31 5" xfId="57126" xr:uid="{00000000-0005-0000-0000-000035DF0000}"/>
    <cellStyle name="Punto0 4 32" xfId="57127" xr:uid="{00000000-0005-0000-0000-000036DF0000}"/>
    <cellStyle name="Punto0 4 32 2" xfId="57128" xr:uid="{00000000-0005-0000-0000-000037DF0000}"/>
    <cellStyle name="Punto0 4 32 2 2" xfId="57129" xr:uid="{00000000-0005-0000-0000-000038DF0000}"/>
    <cellStyle name="Punto0 4 32 2 2 2" xfId="57130" xr:uid="{00000000-0005-0000-0000-000039DF0000}"/>
    <cellStyle name="Punto0 4 32 2 3" xfId="57131" xr:uid="{00000000-0005-0000-0000-00003ADF0000}"/>
    <cellStyle name="Punto0 4 32 2 4" xfId="57132" xr:uid="{00000000-0005-0000-0000-00003BDF0000}"/>
    <cellStyle name="Punto0 4 32 2 5" xfId="57133" xr:uid="{00000000-0005-0000-0000-00003CDF0000}"/>
    <cellStyle name="Punto0 4 32 2 6" xfId="57134" xr:uid="{00000000-0005-0000-0000-00003DDF0000}"/>
    <cellStyle name="Punto0 4 32 3" xfId="57135" xr:uid="{00000000-0005-0000-0000-00003EDF0000}"/>
    <cellStyle name="Punto0 4 32 3 2" xfId="57136" xr:uid="{00000000-0005-0000-0000-00003FDF0000}"/>
    <cellStyle name="Punto0 4 32 4" xfId="57137" xr:uid="{00000000-0005-0000-0000-000040DF0000}"/>
    <cellStyle name="Punto0 4 32 4 2" xfId="57138" xr:uid="{00000000-0005-0000-0000-000041DF0000}"/>
    <cellStyle name="Punto0 4 32 5" xfId="57139" xr:uid="{00000000-0005-0000-0000-000042DF0000}"/>
    <cellStyle name="Punto0 4 33" xfId="57140" xr:uid="{00000000-0005-0000-0000-000043DF0000}"/>
    <cellStyle name="Punto0 4 33 2" xfId="57141" xr:uid="{00000000-0005-0000-0000-000044DF0000}"/>
    <cellStyle name="Punto0 4 33 2 2" xfId="57142" xr:uid="{00000000-0005-0000-0000-000045DF0000}"/>
    <cellStyle name="Punto0 4 33 2 2 2" xfId="57143" xr:uid="{00000000-0005-0000-0000-000046DF0000}"/>
    <cellStyle name="Punto0 4 33 2 3" xfId="57144" xr:uid="{00000000-0005-0000-0000-000047DF0000}"/>
    <cellStyle name="Punto0 4 33 2 4" xfId="57145" xr:uid="{00000000-0005-0000-0000-000048DF0000}"/>
    <cellStyle name="Punto0 4 33 2 5" xfId="57146" xr:uid="{00000000-0005-0000-0000-000049DF0000}"/>
    <cellStyle name="Punto0 4 33 2 6" xfId="57147" xr:uid="{00000000-0005-0000-0000-00004ADF0000}"/>
    <cellStyle name="Punto0 4 33 3" xfId="57148" xr:uid="{00000000-0005-0000-0000-00004BDF0000}"/>
    <cellStyle name="Punto0 4 33 3 2" xfId="57149" xr:uid="{00000000-0005-0000-0000-00004CDF0000}"/>
    <cellStyle name="Punto0 4 33 4" xfId="57150" xr:uid="{00000000-0005-0000-0000-00004DDF0000}"/>
    <cellStyle name="Punto0 4 33 4 2" xfId="57151" xr:uid="{00000000-0005-0000-0000-00004EDF0000}"/>
    <cellStyle name="Punto0 4 33 5" xfId="57152" xr:uid="{00000000-0005-0000-0000-00004FDF0000}"/>
    <cellStyle name="Punto0 4 34" xfId="57153" xr:uid="{00000000-0005-0000-0000-000050DF0000}"/>
    <cellStyle name="Punto0 4 34 2" xfId="57154" xr:uid="{00000000-0005-0000-0000-000051DF0000}"/>
    <cellStyle name="Punto0 4 34 2 2" xfId="57155" xr:uid="{00000000-0005-0000-0000-000052DF0000}"/>
    <cellStyle name="Punto0 4 34 2 2 2" xfId="57156" xr:uid="{00000000-0005-0000-0000-000053DF0000}"/>
    <cellStyle name="Punto0 4 34 2 3" xfId="57157" xr:uid="{00000000-0005-0000-0000-000054DF0000}"/>
    <cellStyle name="Punto0 4 34 2 4" xfId="57158" xr:uid="{00000000-0005-0000-0000-000055DF0000}"/>
    <cellStyle name="Punto0 4 34 2 5" xfId="57159" xr:uid="{00000000-0005-0000-0000-000056DF0000}"/>
    <cellStyle name="Punto0 4 34 2 6" xfId="57160" xr:uid="{00000000-0005-0000-0000-000057DF0000}"/>
    <cellStyle name="Punto0 4 34 3" xfId="57161" xr:uid="{00000000-0005-0000-0000-000058DF0000}"/>
    <cellStyle name="Punto0 4 34 3 2" xfId="57162" xr:uid="{00000000-0005-0000-0000-000059DF0000}"/>
    <cellStyle name="Punto0 4 34 4" xfId="57163" xr:uid="{00000000-0005-0000-0000-00005ADF0000}"/>
    <cellStyle name="Punto0 4 34 4 2" xfId="57164" xr:uid="{00000000-0005-0000-0000-00005BDF0000}"/>
    <cellStyle name="Punto0 4 34 5" xfId="57165" xr:uid="{00000000-0005-0000-0000-00005CDF0000}"/>
    <cellStyle name="Punto0 4 35" xfId="57166" xr:uid="{00000000-0005-0000-0000-00005DDF0000}"/>
    <cellStyle name="Punto0 4 35 2" xfId="57167" xr:uid="{00000000-0005-0000-0000-00005EDF0000}"/>
    <cellStyle name="Punto0 4 35 2 2" xfId="57168" xr:uid="{00000000-0005-0000-0000-00005FDF0000}"/>
    <cellStyle name="Punto0 4 35 2 2 2" xfId="57169" xr:uid="{00000000-0005-0000-0000-000060DF0000}"/>
    <cellStyle name="Punto0 4 35 2 3" xfId="57170" xr:uid="{00000000-0005-0000-0000-000061DF0000}"/>
    <cellStyle name="Punto0 4 35 2 4" xfId="57171" xr:uid="{00000000-0005-0000-0000-000062DF0000}"/>
    <cellStyle name="Punto0 4 35 2 5" xfId="57172" xr:uid="{00000000-0005-0000-0000-000063DF0000}"/>
    <cellStyle name="Punto0 4 35 2 6" xfId="57173" xr:uid="{00000000-0005-0000-0000-000064DF0000}"/>
    <cellStyle name="Punto0 4 35 3" xfId="57174" xr:uid="{00000000-0005-0000-0000-000065DF0000}"/>
    <cellStyle name="Punto0 4 35 3 2" xfId="57175" xr:uid="{00000000-0005-0000-0000-000066DF0000}"/>
    <cellStyle name="Punto0 4 35 4" xfId="57176" xr:uid="{00000000-0005-0000-0000-000067DF0000}"/>
    <cellStyle name="Punto0 4 35 4 2" xfId="57177" xr:uid="{00000000-0005-0000-0000-000068DF0000}"/>
    <cellStyle name="Punto0 4 35 5" xfId="57178" xr:uid="{00000000-0005-0000-0000-000069DF0000}"/>
    <cellStyle name="Punto0 4 36" xfId="57179" xr:uid="{00000000-0005-0000-0000-00006ADF0000}"/>
    <cellStyle name="Punto0 4 36 2" xfId="57180" xr:uid="{00000000-0005-0000-0000-00006BDF0000}"/>
    <cellStyle name="Punto0 4 36 2 2" xfId="57181" xr:uid="{00000000-0005-0000-0000-00006CDF0000}"/>
    <cellStyle name="Punto0 4 36 2 2 2" xfId="57182" xr:uid="{00000000-0005-0000-0000-00006DDF0000}"/>
    <cellStyle name="Punto0 4 36 2 3" xfId="57183" xr:uid="{00000000-0005-0000-0000-00006EDF0000}"/>
    <cellStyle name="Punto0 4 36 2 4" xfId="57184" xr:uid="{00000000-0005-0000-0000-00006FDF0000}"/>
    <cellStyle name="Punto0 4 36 2 5" xfId="57185" xr:uid="{00000000-0005-0000-0000-000070DF0000}"/>
    <cellStyle name="Punto0 4 36 2 6" xfId="57186" xr:uid="{00000000-0005-0000-0000-000071DF0000}"/>
    <cellStyle name="Punto0 4 36 3" xfId="57187" xr:uid="{00000000-0005-0000-0000-000072DF0000}"/>
    <cellStyle name="Punto0 4 36 3 2" xfId="57188" xr:uid="{00000000-0005-0000-0000-000073DF0000}"/>
    <cellStyle name="Punto0 4 36 4" xfId="57189" xr:uid="{00000000-0005-0000-0000-000074DF0000}"/>
    <cellStyle name="Punto0 4 36 4 2" xfId="57190" xr:uid="{00000000-0005-0000-0000-000075DF0000}"/>
    <cellStyle name="Punto0 4 36 5" xfId="57191" xr:uid="{00000000-0005-0000-0000-000076DF0000}"/>
    <cellStyle name="Punto0 4 37" xfId="57192" xr:uid="{00000000-0005-0000-0000-000077DF0000}"/>
    <cellStyle name="Punto0 4 37 2" xfId="57193" xr:uid="{00000000-0005-0000-0000-000078DF0000}"/>
    <cellStyle name="Punto0 4 37 2 2" xfId="57194" xr:uid="{00000000-0005-0000-0000-000079DF0000}"/>
    <cellStyle name="Punto0 4 37 2 2 2" xfId="57195" xr:uid="{00000000-0005-0000-0000-00007ADF0000}"/>
    <cellStyle name="Punto0 4 37 2 3" xfId="57196" xr:uid="{00000000-0005-0000-0000-00007BDF0000}"/>
    <cellStyle name="Punto0 4 37 2 4" xfId="57197" xr:uid="{00000000-0005-0000-0000-00007CDF0000}"/>
    <cellStyle name="Punto0 4 37 2 5" xfId="57198" xr:uid="{00000000-0005-0000-0000-00007DDF0000}"/>
    <cellStyle name="Punto0 4 37 2 6" xfId="57199" xr:uid="{00000000-0005-0000-0000-00007EDF0000}"/>
    <cellStyle name="Punto0 4 37 3" xfId="57200" xr:uid="{00000000-0005-0000-0000-00007FDF0000}"/>
    <cellStyle name="Punto0 4 37 3 2" xfId="57201" xr:uid="{00000000-0005-0000-0000-000080DF0000}"/>
    <cellStyle name="Punto0 4 37 4" xfId="57202" xr:uid="{00000000-0005-0000-0000-000081DF0000}"/>
    <cellStyle name="Punto0 4 37 4 2" xfId="57203" xr:uid="{00000000-0005-0000-0000-000082DF0000}"/>
    <cellStyle name="Punto0 4 37 5" xfId="57204" xr:uid="{00000000-0005-0000-0000-000083DF0000}"/>
    <cellStyle name="Punto0 4 38" xfId="57205" xr:uid="{00000000-0005-0000-0000-000084DF0000}"/>
    <cellStyle name="Punto0 4 38 2" xfId="57206" xr:uid="{00000000-0005-0000-0000-000085DF0000}"/>
    <cellStyle name="Punto0 4 38 2 2" xfId="57207" xr:uid="{00000000-0005-0000-0000-000086DF0000}"/>
    <cellStyle name="Punto0 4 38 2 2 2" xfId="57208" xr:uid="{00000000-0005-0000-0000-000087DF0000}"/>
    <cellStyle name="Punto0 4 38 2 3" xfId="57209" xr:uid="{00000000-0005-0000-0000-000088DF0000}"/>
    <cellStyle name="Punto0 4 38 2 4" xfId="57210" xr:uid="{00000000-0005-0000-0000-000089DF0000}"/>
    <cellStyle name="Punto0 4 38 2 5" xfId="57211" xr:uid="{00000000-0005-0000-0000-00008ADF0000}"/>
    <cellStyle name="Punto0 4 38 2 6" xfId="57212" xr:uid="{00000000-0005-0000-0000-00008BDF0000}"/>
    <cellStyle name="Punto0 4 38 3" xfId="57213" xr:uid="{00000000-0005-0000-0000-00008CDF0000}"/>
    <cellStyle name="Punto0 4 38 3 2" xfId="57214" xr:uid="{00000000-0005-0000-0000-00008DDF0000}"/>
    <cellStyle name="Punto0 4 38 4" xfId="57215" xr:uid="{00000000-0005-0000-0000-00008EDF0000}"/>
    <cellStyle name="Punto0 4 38 4 2" xfId="57216" xr:uid="{00000000-0005-0000-0000-00008FDF0000}"/>
    <cellStyle name="Punto0 4 38 5" xfId="57217" xr:uid="{00000000-0005-0000-0000-000090DF0000}"/>
    <cellStyle name="Punto0 4 39" xfId="57218" xr:uid="{00000000-0005-0000-0000-000091DF0000}"/>
    <cellStyle name="Punto0 4 39 2" xfId="57219" xr:uid="{00000000-0005-0000-0000-000092DF0000}"/>
    <cellStyle name="Punto0 4 39 2 2" xfId="57220" xr:uid="{00000000-0005-0000-0000-000093DF0000}"/>
    <cellStyle name="Punto0 4 39 2 2 2" xfId="57221" xr:uid="{00000000-0005-0000-0000-000094DF0000}"/>
    <cellStyle name="Punto0 4 39 2 3" xfId="57222" xr:uid="{00000000-0005-0000-0000-000095DF0000}"/>
    <cellStyle name="Punto0 4 39 2 4" xfId="57223" xr:uid="{00000000-0005-0000-0000-000096DF0000}"/>
    <cellStyle name="Punto0 4 39 2 5" xfId="57224" xr:uid="{00000000-0005-0000-0000-000097DF0000}"/>
    <cellStyle name="Punto0 4 39 2 6" xfId="57225" xr:uid="{00000000-0005-0000-0000-000098DF0000}"/>
    <cellStyle name="Punto0 4 39 3" xfId="57226" xr:uid="{00000000-0005-0000-0000-000099DF0000}"/>
    <cellStyle name="Punto0 4 39 3 2" xfId="57227" xr:uid="{00000000-0005-0000-0000-00009ADF0000}"/>
    <cellStyle name="Punto0 4 39 4" xfId="57228" xr:uid="{00000000-0005-0000-0000-00009BDF0000}"/>
    <cellStyle name="Punto0 4 39 4 2" xfId="57229" xr:uid="{00000000-0005-0000-0000-00009CDF0000}"/>
    <cellStyle name="Punto0 4 39 5" xfId="57230" xr:uid="{00000000-0005-0000-0000-00009DDF0000}"/>
    <cellStyle name="Punto0 4 4" xfId="57231" xr:uid="{00000000-0005-0000-0000-00009EDF0000}"/>
    <cellStyle name="Punto0 4 4 2" xfId="57232" xr:uid="{00000000-0005-0000-0000-00009FDF0000}"/>
    <cellStyle name="Punto0 4 4 2 2" xfId="57233" xr:uid="{00000000-0005-0000-0000-0000A0DF0000}"/>
    <cellStyle name="Punto0 4 4 2 2 2" xfId="57234" xr:uid="{00000000-0005-0000-0000-0000A1DF0000}"/>
    <cellStyle name="Punto0 4 4 2 2 3" xfId="57235" xr:uid="{00000000-0005-0000-0000-0000A2DF0000}"/>
    <cellStyle name="Punto0 4 4 2 2 4" xfId="57236" xr:uid="{00000000-0005-0000-0000-0000A3DF0000}"/>
    <cellStyle name="Punto0 4 4 2 3" xfId="57237" xr:uid="{00000000-0005-0000-0000-0000A4DF0000}"/>
    <cellStyle name="Punto0 4 4 3" xfId="57238" xr:uid="{00000000-0005-0000-0000-0000A5DF0000}"/>
    <cellStyle name="Punto0 4 4 3 2" xfId="57239" xr:uid="{00000000-0005-0000-0000-0000A6DF0000}"/>
    <cellStyle name="Punto0 4 4 3 2 2" xfId="57240" xr:uid="{00000000-0005-0000-0000-0000A7DF0000}"/>
    <cellStyle name="Punto0 4 4 3 3" xfId="57241" xr:uid="{00000000-0005-0000-0000-0000A8DF0000}"/>
    <cellStyle name="Punto0 4 4 3 4" xfId="57242" xr:uid="{00000000-0005-0000-0000-0000A9DF0000}"/>
    <cellStyle name="Punto0 4 4 4" xfId="57243" xr:uid="{00000000-0005-0000-0000-0000AADF0000}"/>
    <cellStyle name="Punto0 4 4 4 2" xfId="57244" xr:uid="{00000000-0005-0000-0000-0000ABDF0000}"/>
    <cellStyle name="Punto0 4 4 4 3" xfId="57245" xr:uid="{00000000-0005-0000-0000-0000ACDF0000}"/>
    <cellStyle name="Punto0 4 4 5" xfId="57246" xr:uid="{00000000-0005-0000-0000-0000ADDF0000}"/>
    <cellStyle name="Punto0 4 40" xfId="57247" xr:uid="{00000000-0005-0000-0000-0000AEDF0000}"/>
    <cellStyle name="Punto0 4 40 2" xfId="57248" xr:uid="{00000000-0005-0000-0000-0000AFDF0000}"/>
    <cellStyle name="Punto0 4 40 2 2" xfId="57249" xr:uid="{00000000-0005-0000-0000-0000B0DF0000}"/>
    <cellStyle name="Punto0 4 40 2 2 2" xfId="57250" xr:uid="{00000000-0005-0000-0000-0000B1DF0000}"/>
    <cellStyle name="Punto0 4 40 2 3" xfId="57251" xr:uid="{00000000-0005-0000-0000-0000B2DF0000}"/>
    <cellStyle name="Punto0 4 40 2 4" xfId="57252" xr:uid="{00000000-0005-0000-0000-0000B3DF0000}"/>
    <cellStyle name="Punto0 4 40 2 5" xfId="57253" xr:uid="{00000000-0005-0000-0000-0000B4DF0000}"/>
    <cellStyle name="Punto0 4 40 2 6" xfId="57254" xr:uid="{00000000-0005-0000-0000-0000B5DF0000}"/>
    <cellStyle name="Punto0 4 40 3" xfId="57255" xr:uid="{00000000-0005-0000-0000-0000B6DF0000}"/>
    <cellStyle name="Punto0 4 40 3 2" xfId="57256" xr:uid="{00000000-0005-0000-0000-0000B7DF0000}"/>
    <cellStyle name="Punto0 4 40 4" xfId="57257" xr:uid="{00000000-0005-0000-0000-0000B8DF0000}"/>
    <cellStyle name="Punto0 4 40 4 2" xfId="57258" xr:uid="{00000000-0005-0000-0000-0000B9DF0000}"/>
    <cellStyle name="Punto0 4 40 5" xfId="57259" xr:uid="{00000000-0005-0000-0000-0000BADF0000}"/>
    <cellStyle name="Punto0 4 41" xfId="57260" xr:uid="{00000000-0005-0000-0000-0000BBDF0000}"/>
    <cellStyle name="Punto0 4 41 2" xfId="57261" xr:uid="{00000000-0005-0000-0000-0000BCDF0000}"/>
    <cellStyle name="Punto0 4 41 2 2" xfId="57262" xr:uid="{00000000-0005-0000-0000-0000BDDF0000}"/>
    <cellStyle name="Punto0 4 41 2 2 2" xfId="57263" xr:uid="{00000000-0005-0000-0000-0000BEDF0000}"/>
    <cellStyle name="Punto0 4 41 2 3" xfId="57264" xr:uid="{00000000-0005-0000-0000-0000BFDF0000}"/>
    <cellStyle name="Punto0 4 41 2 4" xfId="57265" xr:uid="{00000000-0005-0000-0000-0000C0DF0000}"/>
    <cellStyle name="Punto0 4 41 2 5" xfId="57266" xr:uid="{00000000-0005-0000-0000-0000C1DF0000}"/>
    <cellStyle name="Punto0 4 41 2 6" xfId="57267" xr:uid="{00000000-0005-0000-0000-0000C2DF0000}"/>
    <cellStyle name="Punto0 4 41 3" xfId="57268" xr:uid="{00000000-0005-0000-0000-0000C3DF0000}"/>
    <cellStyle name="Punto0 4 41 3 2" xfId="57269" xr:uid="{00000000-0005-0000-0000-0000C4DF0000}"/>
    <cellStyle name="Punto0 4 41 4" xfId="57270" xr:uid="{00000000-0005-0000-0000-0000C5DF0000}"/>
    <cellStyle name="Punto0 4 41 4 2" xfId="57271" xr:uid="{00000000-0005-0000-0000-0000C6DF0000}"/>
    <cellStyle name="Punto0 4 41 5" xfId="57272" xr:uid="{00000000-0005-0000-0000-0000C7DF0000}"/>
    <cellStyle name="Punto0 4 42" xfId="57273" xr:uid="{00000000-0005-0000-0000-0000C8DF0000}"/>
    <cellStyle name="Punto0 4 42 2" xfId="57274" xr:uid="{00000000-0005-0000-0000-0000C9DF0000}"/>
    <cellStyle name="Punto0 4 42 2 2" xfId="57275" xr:uid="{00000000-0005-0000-0000-0000CADF0000}"/>
    <cellStyle name="Punto0 4 42 2 2 2" xfId="57276" xr:uid="{00000000-0005-0000-0000-0000CBDF0000}"/>
    <cellStyle name="Punto0 4 42 2 3" xfId="57277" xr:uid="{00000000-0005-0000-0000-0000CCDF0000}"/>
    <cellStyle name="Punto0 4 42 2 4" xfId="57278" xr:uid="{00000000-0005-0000-0000-0000CDDF0000}"/>
    <cellStyle name="Punto0 4 42 2 5" xfId="57279" xr:uid="{00000000-0005-0000-0000-0000CEDF0000}"/>
    <cellStyle name="Punto0 4 42 2 6" xfId="57280" xr:uid="{00000000-0005-0000-0000-0000CFDF0000}"/>
    <cellStyle name="Punto0 4 42 3" xfId="57281" xr:uid="{00000000-0005-0000-0000-0000D0DF0000}"/>
    <cellStyle name="Punto0 4 42 3 2" xfId="57282" xr:uid="{00000000-0005-0000-0000-0000D1DF0000}"/>
    <cellStyle name="Punto0 4 42 4" xfId="57283" xr:uid="{00000000-0005-0000-0000-0000D2DF0000}"/>
    <cellStyle name="Punto0 4 42 4 2" xfId="57284" xr:uid="{00000000-0005-0000-0000-0000D3DF0000}"/>
    <cellStyle name="Punto0 4 42 5" xfId="57285" xr:uid="{00000000-0005-0000-0000-0000D4DF0000}"/>
    <cellStyle name="Punto0 4 43" xfId="57286" xr:uid="{00000000-0005-0000-0000-0000D5DF0000}"/>
    <cellStyle name="Punto0 4 43 2" xfId="57287" xr:uid="{00000000-0005-0000-0000-0000D6DF0000}"/>
    <cellStyle name="Punto0 4 43 2 2" xfId="57288" xr:uid="{00000000-0005-0000-0000-0000D7DF0000}"/>
    <cellStyle name="Punto0 4 43 2 2 2" xfId="57289" xr:uid="{00000000-0005-0000-0000-0000D8DF0000}"/>
    <cellStyle name="Punto0 4 43 2 3" xfId="57290" xr:uid="{00000000-0005-0000-0000-0000D9DF0000}"/>
    <cellStyle name="Punto0 4 43 2 4" xfId="57291" xr:uid="{00000000-0005-0000-0000-0000DADF0000}"/>
    <cellStyle name="Punto0 4 43 2 5" xfId="57292" xr:uid="{00000000-0005-0000-0000-0000DBDF0000}"/>
    <cellStyle name="Punto0 4 43 2 6" xfId="57293" xr:uid="{00000000-0005-0000-0000-0000DCDF0000}"/>
    <cellStyle name="Punto0 4 43 3" xfId="57294" xr:uid="{00000000-0005-0000-0000-0000DDDF0000}"/>
    <cellStyle name="Punto0 4 43 3 2" xfId="57295" xr:uid="{00000000-0005-0000-0000-0000DEDF0000}"/>
    <cellStyle name="Punto0 4 43 4" xfId="57296" xr:uid="{00000000-0005-0000-0000-0000DFDF0000}"/>
    <cellStyle name="Punto0 4 43 4 2" xfId="57297" xr:uid="{00000000-0005-0000-0000-0000E0DF0000}"/>
    <cellStyle name="Punto0 4 43 5" xfId="57298" xr:uid="{00000000-0005-0000-0000-0000E1DF0000}"/>
    <cellStyle name="Punto0 4 44" xfId="57299" xr:uid="{00000000-0005-0000-0000-0000E2DF0000}"/>
    <cellStyle name="Punto0 4 44 2" xfId="57300" xr:uid="{00000000-0005-0000-0000-0000E3DF0000}"/>
    <cellStyle name="Punto0 4 44 2 2" xfId="57301" xr:uid="{00000000-0005-0000-0000-0000E4DF0000}"/>
    <cellStyle name="Punto0 4 44 2 2 2" xfId="57302" xr:uid="{00000000-0005-0000-0000-0000E5DF0000}"/>
    <cellStyle name="Punto0 4 44 2 3" xfId="57303" xr:uid="{00000000-0005-0000-0000-0000E6DF0000}"/>
    <cellStyle name="Punto0 4 44 2 4" xfId="57304" xr:uid="{00000000-0005-0000-0000-0000E7DF0000}"/>
    <cellStyle name="Punto0 4 44 2 5" xfId="57305" xr:uid="{00000000-0005-0000-0000-0000E8DF0000}"/>
    <cellStyle name="Punto0 4 44 2 6" xfId="57306" xr:uid="{00000000-0005-0000-0000-0000E9DF0000}"/>
    <cellStyle name="Punto0 4 44 3" xfId="57307" xr:uid="{00000000-0005-0000-0000-0000EADF0000}"/>
    <cellStyle name="Punto0 4 44 3 2" xfId="57308" xr:uid="{00000000-0005-0000-0000-0000EBDF0000}"/>
    <cellStyle name="Punto0 4 44 4" xfId="57309" xr:uid="{00000000-0005-0000-0000-0000ECDF0000}"/>
    <cellStyle name="Punto0 4 44 4 2" xfId="57310" xr:uid="{00000000-0005-0000-0000-0000EDDF0000}"/>
    <cellStyle name="Punto0 4 44 5" xfId="57311" xr:uid="{00000000-0005-0000-0000-0000EEDF0000}"/>
    <cellStyle name="Punto0 4 45" xfId="57312" xr:uid="{00000000-0005-0000-0000-0000EFDF0000}"/>
    <cellStyle name="Punto0 4 45 2" xfId="57313" xr:uid="{00000000-0005-0000-0000-0000F0DF0000}"/>
    <cellStyle name="Punto0 4 45 2 2" xfId="57314" xr:uid="{00000000-0005-0000-0000-0000F1DF0000}"/>
    <cellStyle name="Punto0 4 45 2 2 2" xfId="57315" xr:uid="{00000000-0005-0000-0000-0000F2DF0000}"/>
    <cellStyle name="Punto0 4 45 2 3" xfId="57316" xr:uid="{00000000-0005-0000-0000-0000F3DF0000}"/>
    <cellStyle name="Punto0 4 45 2 4" xfId="57317" xr:uid="{00000000-0005-0000-0000-0000F4DF0000}"/>
    <cellStyle name="Punto0 4 45 2 5" xfId="57318" xr:uid="{00000000-0005-0000-0000-0000F5DF0000}"/>
    <cellStyle name="Punto0 4 45 2 6" xfId="57319" xr:uid="{00000000-0005-0000-0000-0000F6DF0000}"/>
    <cellStyle name="Punto0 4 45 3" xfId="57320" xr:uid="{00000000-0005-0000-0000-0000F7DF0000}"/>
    <cellStyle name="Punto0 4 45 3 2" xfId="57321" xr:uid="{00000000-0005-0000-0000-0000F8DF0000}"/>
    <cellStyle name="Punto0 4 45 4" xfId="57322" xr:uid="{00000000-0005-0000-0000-0000F9DF0000}"/>
    <cellStyle name="Punto0 4 45 4 2" xfId="57323" xr:uid="{00000000-0005-0000-0000-0000FADF0000}"/>
    <cellStyle name="Punto0 4 45 5" xfId="57324" xr:uid="{00000000-0005-0000-0000-0000FBDF0000}"/>
    <cellStyle name="Punto0 4 46" xfId="57325" xr:uid="{00000000-0005-0000-0000-0000FCDF0000}"/>
    <cellStyle name="Punto0 4 46 2" xfId="57326" xr:uid="{00000000-0005-0000-0000-0000FDDF0000}"/>
    <cellStyle name="Punto0 4 46 2 2" xfId="57327" xr:uid="{00000000-0005-0000-0000-0000FEDF0000}"/>
    <cellStyle name="Punto0 4 46 2 2 2" xfId="57328" xr:uid="{00000000-0005-0000-0000-0000FFDF0000}"/>
    <cellStyle name="Punto0 4 46 2 3" xfId="57329" xr:uid="{00000000-0005-0000-0000-000000E00000}"/>
    <cellStyle name="Punto0 4 46 2 4" xfId="57330" xr:uid="{00000000-0005-0000-0000-000001E00000}"/>
    <cellStyle name="Punto0 4 46 2 5" xfId="57331" xr:uid="{00000000-0005-0000-0000-000002E00000}"/>
    <cellStyle name="Punto0 4 46 2 6" xfId="57332" xr:uid="{00000000-0005-0000-0000-000003E00000}"/>
    <cellStyle name="Punto0 4 46 3" xfId="57333" xr:uid="{00000000-0005-0000-0000-000004E00000}"/>
    <cellStyle name="Punto0 4 46 3 2" xfId="57334" xr:uid="{00000000-0005-0000-0000-000005E00000}"/>
    <cellStyle name="Punto0 4 46 4" xfId="57335" xr:uid="{00000000-0005-0000-0000-000006E00000}"/>
    <cellStyle name="Punto0 4 46 4 2" xfId="57336" xr:uid="{00000000-0005-0000-0000-000007E00000}"/>
    <cellStyle name="Punto0 4 46 5" xfId="57337" xr:uid="{00000000-0005-0000-0000-000008E00000}"/>
    <cellStyle name="Punto0 4 47" xfId="57338" xr:uid="{00000000-0005-0000-0000-000009E00000}"/>
    <cellStyle name="Punto0 4 47 2" xfId="57339" xr:uid="{00000000-0005-0000-0000-00000AE00000}"/>
    <cellStyle name="Punto0 4 47 2 2" xfId="57340" xr:uid="{00000000-0005-0000-0000-00000BE00000}"/>
    <cellStyle name="Punto0 4 47 2 2 2" xfId="57341" xr:uid="{00000000-0005-0000-0000-00000CE00000}"/>
    <cellStyle name="Punto0 4 47 2 3" xfId="57342" xr:uid="{00000000-0005-0000-0000-00000DE00000}"/>
    <cellStyle name="Punto0 4 47 2 4" xfId="57343" xr:uid="{00000000-0005-0000-0000-00000EE00000}"/>
    <cellStyle name="Punto0 4 47 2 5" xfId="57344" xr:uid="{00000000-0005-0000-0000-00000FE00000}"/>
    <cellStyle name="Punto0 4 47 2 6" xfId="57345" xr:uid="{00000000-0005-0000-0000-000010E00000}"/>
    <cellStyle name="Punto0 4 47 3" xfId="57346" xr:uid="{00000000-0005-0000-0000-000011E00000}"/>
    <cellStyle name="Punto0 4 47 3 2" xfId="57347" xr:uid="{00000000-0005-0000-0000-000012E00000}"/>
    <cellStyle name="Punto0 4 47 4" xfId="57348" xr:uid="{00000000-0005-0000-0000-000013E00000}"/>
    <cellStyle name="Punto0 4 47 4 2" xfId="57349" xr:uid="{00000000-0005-0000-0000-000014E00000}"/>
    <cellStyle name="Punto0 4 47 5" xfId="57350" xr:uid="{00000000-0005-0000-0000-000015E00000}"/>
    <cellStyle name="Punto0 4 48" xfId="57351" xr:uid="{00000000-0005-0000-0000-000016E00000}"/>
    <cellStyle name="Punto0 4 48 2" xfId="57352" xr:uid="{00000000-0005-0000-0000-000017E00000}"/>
    <cellStyle name="Punto0 4 48 2 2" xfId="57353" xr:uid="{00000000-0005-0000-0000-000018E00000}"/>
    <cellStyle name="Punto0 4 48 2 2 2" xfId="57354" xr:uid="{00000000-0005-0000-0000-000019E00000}"/>
    <cellStyle name="Punto0 4 48 2 3" xfId="57355" xr:uid="{00000000-0005-0000-0000-00001AE00000}"/>
    <cellStyle name="Punto0 4 48 2 4" xfId="57356" xr:uid="{00000000-0005-0000-0000-00001BE00000}"/>
    <cellStyle name="Punto0 4 48 2 5" xfId="57357" xr:uid="{00000000-0005-0000-0000-00001CE00000}"/>
    <cellStyle name="Punto0 4 48 2 6" xfId="57358" xr:uid="{00000000-0005-0000-0000-00001DE00000}"/>
    <cellStyle name="Punto0 4 48 3" xfId="57359" xr:uid="{00000000-0005-0000-0000-00001EE00000}"/>
    <cellStyle name="Punto0 4 48 3 2" xfId="57360" xr:uid="{00000000-0005-0000-0000-00001FE00000}"/>
    <cellStyle name="Punto0 4 48 4" xfId="57361" xr:uid="{00000000-0005-0000-0000-000020E00000}"/>
    <cellStyle name="Punto0 4 48 4 2" xfId="57362" xr:uid="{00000000-0005-0000-0000-000021E00000}"/>
    <cellStyle name="Punto0 4 48 5" xfId="57363" xr:uid="{00000000-0005-0000-0000-000022E00000}"/>
    <cellStyle name="Punto0 4 49" xfId="57364" xr:uid="{00000000-0005-0000-0000-000023E00000}"/>
    <cellStyle name="Punto0 4 49 2" xfId="57365" xr:uid="{00000000-0005-0000-0000-000024E00000}"/>
    <cellStyle name="Punto0 4 49 2 2" xfId="57366" xr:uid="{00000000-0005-0000-0000-000025E00000}"/>
    <cellStyle name="Punto0 4 49 2 2 2" xfId="57367" xr:uid="{00000000-0005-0000-0000-000026E00000}"/>
    <cellStyle name="Punto0 4 49 2 3" xfId="57368" xr:uid="{00000000-0005-0000-0000-000027E00000}"/>
    <cellStyle name="Punto0 4 49 2 4" xfId="57369" xr:uid="{00000000-0005-0000-0000-000028E00000}"/>
    <cellStyle name="Punto0 4 49 2 5" xfId="57370" xr:uid="{00000000-0005-0000-0000-000029E00000}"/>
    <cellStyle name="Punto0 4 49 2 6" xfId="57371" xr:uid="{00000000-0005-0000-0000-00002AE00000}"/>
    <cellStyle name="Punto0 4 49 3" xfId="57372" xr:uid="{00000000-0005-0000-0000-00002BE00000}"/>
    <cellStyle name="Punto0 4 49 3 2" xfId="57373" xr:uid="{00000000-0005-0000-0000-00002CE00000}"/>
    <cellStyle name="Punto0 4 49 4" xfId="57374" xr:uid="{00000000-0005-0000-0000-00002DE00000}"/>
    <cellStyle name="Punto0 4 49 4 2" xfId="57375" xr:uid="{00000000-0005-0000-0000-00002EE00000}"/>
    <cellStyle name="Punto0 4 49 5" xfId="57376" xr:uid="{00000000-0005-0000-0000-00002FE00000}"/>
    <cellStyle name="Punto0 4 5" xfId="57377" xr:uid="{00000000-0005-0000-0000-000030E00000}"/>
    <cellStyle name="Punto0 4 5 2" xfId="57378" xr:uid="{00000000-0005-0000-0000-000031E00000}"/>
    <cellStyle name="Punto0 4 5 2 2" xfId="57379" xr:uid="{00000000-0005-0000-0000-000032E00000}"/>
    <cellStyle name="Punto0 4 5 2 2 2" xfId="57380" xr:uid="{00000000-0005-0000-0000-000033E00000}"/>
    <cellStyle name="Punto0 4 5 2 2 3" xfId="57381" xr:uid="{00000000-0005-0000-0000-000034E00000}"/>
    <cellStyle name="Punto0 4 5 2 3" xfId="57382" xr:uid="{00000000-0005-0000-0000-000035E00000}"/>
    <cellStyle name="Punto0 4 5 3" xfId="57383" xr:uid="{00000000-0005-0000-0000-000036E00000}"/>
    <cellStyle name="Punto0 4 5 3 2" xfId="57384" xr:uid="{00000000-0005-0000-0000-000037E00000}"/>
    <cellStyle name="Punto0 4 5 3 2 2" xfId="57385" xr:uid="{00000000-0005-0000-0000-000038E00000}"/>
    <cellStyle name="Punto0 4 5 4" xfId="57386" xr:uid="{00000000-0005-0000-0000-000039E00000}"/>
    <cellStyle name="Punto0 4 5 4 2" xfId="57387" xr:uid="{00000000-0005-0000-0000-00003AE00000}"/>
    <cellStyle name="Punto0 4 5 4 3" xfId="57388" xr:uid="{00000000-0005-0000-0000-00003BE00000}"/>
    <cellStyle name="Punto0 4 5 4 3 2" xfId="57389" xr:uid="{00000000-0005-0000-0000-00003CE00000}"/>
    <cellStyle name="Punto0 4 5 4 3 2 2" xfId="57390" xr:uid="{00000000-0005-0000-0000-00003DE00000}"/>
    <cellStyle name="Punto0 4 5 4 3 2 3" xfId="57391" xr:uid="{00000000-0005-0000-0000-00003EE00000}"/>
    <cellStyle name="Punto0 4 5 4 4" xfId="57392" xr:uid="{00000000-0005-0000-0000-00003FE00000}"/>
    <cellStyle name="Punto0 4 5 4 4 2" xfId="57393" xr:uid="{00000000-0005-0000-0000-000040E00000}"/>
    <cellStyle name="Punto0 4 5 5" xfId="57394" xr:uid="{00000000-0005-0000-0000-000041E00000}"/>
    <cellStyle name="Punto0 4 5 5 2" xfId="57395" xr:uid="{00000000-0005-0000-0000-000042E00000}"/>
    <cellStyle name="Punto0 4 5 6" xfId="57396" xr:uid="{00000000-0005-0000-0000-000043E00000}"/>
    <cellStyle name="Punto0 4 5 7" xfId="57397" xr:uid="{00000000-0005-0000-0000-000044E00000}"/>
    <cellStyle name="Punto0 4 5 7 2" xfId="57398" xr:uid="{00000000-0005-0000-0000-000045E00000}"/>
    <cellStyle name="Punto0 4 5 7 3" xfId="57399" xr:uid="{00000000-0005-0000-0000-000046E00000}"/>
    <cellStyle name="Punto0 4 5 8" xfId="57400" xr:uid="{00000000-0005-0000-0000-000047E00000}"/>
    <cellStyle name="Punto0 4 50" xfId="57401" xr:uid="{00000000-0005-0000-0000-000048E00000}"/>
    <cellStyle name="Punto0 4 50 2" xfId="57402" xr:uid="{00000000-0005-0000-0000-000049E00000}"/>
    <cellStyle name="Punto0 4 50 2 2" xfId="57403" xr:uid="{00000000-0005-0000-0000-00004AE00000}"/>
    <cellStyle name="Punto0 4 50 2 2 2" xfId="57404" xr:uid="{00000000-0005-0000-0000-00004BE00000}"/>
    <cellStyle name="Punto0 4 50 2 3" xfId="57405" xr:uid="{00000000-0005-0000-0000-00004CE00000}"/>
    <cellStyle name="Punto0 4 50 2 4" xfId="57406" xr:uid="{00000000-0005-0000-0000-00004DE00000}"/>
    <cellStyle name="Punto0 4 50 2 5" xfId="57407" xr:uid="{00000000-0005-0000-0000-00004EE00000}"/>
    <cellStyle name="Punto0 4 50 2 6" xfId="57408" xr:uid="{00000000-0005-0000-0000-00004FE00000}"/>
    <cellStyle name="Punto0 4 50 3" xfId="57409" xr:uid="{00000000-0005-0000-0000-000050E00000}"/>
    <cellStyle name="Punto0 4 50 3 2" xfId="57410" xr:uid="{00000000-0005-0000-0000-000051E00000}"/>
    <cellStyle name="Punto0 4 50 4" xfId="57411" xr:uid="{00000000-0005-0000-0000-000052E00000}"/>
    <cellStyle name="Punto0 4 50 4 2" xfId="57412" xr:uid="{00000000-0005-0000-0000-000053E00000}"/>
    <cellStyle name="Punto0 4 50 5" xfId="57413" xr:uid="{00000000-0005-0000-0000-000054E00000}"/>
    <cellStyle name="Punto0 4 51" xfId="57414" xr:uid="{00000000-0005-0000-0000-000055E00000}"/>
    <cellStyle name="Punto0 4 51 2" xfId="57415" xr:uid="{00000000-0005-0000-0000-000056E00000}"/>
    <cellStyle name="Punto0 4 51 2 2" xfId="57416" xr:uid="{00000000-0005-0000-0000-000057E00000}"/>
    <cellStyle name="Punto0 4 51 2 2 2" xfId="57417" xr:uid="{00000000-0005-0000-0000-000058E00000}"/>
    <cellStyle name="Punto0 4 51 2 3" xfId="57418" xr:uid="{00000000-0005-0000-0000-000059E00000}"/>
    <cellStyle name="Punto0 4 51 2 4" xfId="57419" xr:uid="{00000000-0005-0000-0000-00005AE00000}"/>
    <cellStyle name="Punto0 4 51 2 5" xfId="57420" xr:uid="{00000000-0005-0000-0000-00005BE00000}"/>
    <cellStyle name="Punto0 4 51 2 6" xfId="57421" xr:uid="{00000000-0005-0000-0000-00005CE00000}"/>
    <cellStyle name="Punto0 4 51 3" xfId="57422" xr:uid="{00000000-0005-0000-0000-00005DE00000}"/>
    <cellStyle name="Punto0 4 51 3 2" xfId="57423" xr:uid="{00000000-0005-0000-0000-00005EE00000}"/>
    <cellStyle name="Punto0 4 51 4" xfId="57424" xr:uid="{00000000-0005-0000-0000-00005FE00000}"/>
    <cellStyle name="Punto0 4 51 4 2" xfId="57425" xr:uid="{00000000-0005-0000-0000-000060E00000}"/>
    <cellStyle name="Punto0 4 51 5" xfId="57426" xr:uid="{00000000-0005-0000-0000-000061E00000}"/>
    <cellStyle name="Punto0 4 52" xfId="57427" xr:uid="{00000000-0005-0000-0000-000062E00000}"/>
    <cellStyle name="Punto0 4 52 2" xfId="57428" xr:uid="{00000000-0005-0000-0000-000063E00000}"/>
    <cellStyle name="Punto0 4 52 2 2" xfId="57429" xr:uid="{00000000-0005-0000-0000-000064E00000}"/>
    <cellStyle name="Punto0 4 52 2 2 2" xfId="57430" xr:uid="{00000000-0005-0000-0000-000065E00000}"/>
    <cellStyle name="Punto0 4 52 2 3" xfId="57431" xr:uid="{00000000-0005-0000-0000-000066E00000}"/>
    <cellStyle name="Punto0 4 52 2 4" xfId="57432" xr:uid="{00000000-0005-0000-0000-000067E00000}"/>
    <cellStyle name="Punto0 4 52 2 5" xfId="57433" xr:uid="{00000000-0005-0000-0000-000068E00000}"/>
    <cellStyle name="Punto0 4 52 2 6" xfId="57434" xr:uid="{00000000-0005-0000-0000-000069E00000}"/>
    <cellStyle name="Punto0 4 52 3" xfId="57435" xr:uid="{00000000-0005-0000-0000-00006AE00000}"/>
    <cellStyle name="Punto0 4 52 3 2" xfId="57436" xr:uid="{00000000-0005-0000-0000-00006BE00000}"/>
    <cellStyle name="Punto0 4 52 4" xfId="57437" xr:uid="{00000000-0005-0000-0000-00006CE00000}"/>
    <cellStyle name="Punto0 4 52 4 2" xfId="57438" xr:uid="{00000000-0005-0000-0000-00006DE00000}"/>
    <cellStyle name="Punto0 4 52 5" xfId="57439" xr:uid="{00000000-0005-0000-0000-00006EE00000}"/>
    <cellStyle name="Punto0 4 53" xfId="57440" xr:uid="{00000000-0005-0000-0000-00006FE00000}"/>
    <cellStyle name="Punto0 4 53 2" xfId="57441" xr:uid="{00000000-0005-0000-0000-000070E00000}"/>
    <cellStyle name="Punto0 4 53 2 2" xfId="57442" xr:uid="{00000000-0005-0000-0000-000071E00000}"/>
    <cellStyle name="Punto0 4 53 2 2 2" xfId="57443" xr:uid="{00000000-0005-0000-0000-000072E00000}"/>
    <cellStyle name="Punto0 4 53 2 3" xfId="57444" xr:uid="{00000000-0005-0000-0000-000073E00000}"/>
    <cellStyle name="Punto0 4 53 2 4" xfId="57445" xr:uid="{00000000-0005-0000-0000-000074E00000}"/>
    <cellStyle name="Punto0 4 53 2 5" xfId="57446" xr:uid="{00000000-0005-0000-0000-000075E00000}"/>
    <cellStyle name="Punto0 4 53 2 6" xfId="57447" xr:uid="{00000000-0005-0000-0000-000076E00000}"/>
    <cellStyle name="Punto0 4 53 3" xfId="57448" xr:uid="{00000000-0005-0000-0000-000077E00000}"/>
    <cellStyle name="Punto0 4 53 3 2" xfId="57449" xr:uid="{00000000-0005-0000-0000-000078E00000}"/>
    <cellStyle name="Punto0 4 53 4" xfId="57450" xr:uid="{00000000-0005-0000-0000-000079E00000}"/>
    <cellStyle name="Punto0 4 53 4 2" xfId="57451" xr:uid="{00000000-0005-0000-0000-00007AE00000}"/>
    <cellStyle name="Punto0 4 53 5" xfId="57452" xr:uid="{00000000-0005-0000-0000-00007BE00000}"/>
    <cellStyle name="Punto0 4 54" xfId="57453" xr:uid="{00000000-0005-0000-0000-00007CE00000}"/>
    <cellStyle name="Punto0 4 54 2" xfId="57454" xr:uid="{00000000-0005-0000-0000-00007DE00000}"/>
    <cellStyle name="Punto0 4 54 2 2" xfId="57455" xr:uid="{00000000-0005-0000-0000-00007EE00000}"/>
    <cellStyle name="Punto0 4 54 2 2 2" xfId="57456" xr:uid="{00000000-0005-0000-0000-00007FE00000}"/>
    <cellStyle name="Punto0 4 54 2 3" xfId="57457" xr:uid="{00000000-0005-0000-0000-000080E00000}"/>
    <cellStyle name="Punto0 4 54 2 4" xfId="57458" xr:uid="{00000000-0005-0000-0000-000081E00000}"/>
    <cellStyle name="Punto0 4 54 2 5" xfId="57459" xr:uid="{00000000-0005-0000-0000-000082E00000}"/>
    <cellStyle name="Punto0 4 54 2 6" xfId="57460" xr:uid="{00000000-0005-0000-0000-000083E00000}"/>
    <cellStyle name="Punto0 4 54 3" xfId="57461" xr:uid="{00000000-0005-0000-0000-000084E00000}"/>
    <cellStyle name="Punto0 4 54 3 2" xfId="57462" xr:uid="{00000000-0005-0000-0000-000085E00000}"/>
    <cellStyle name="Punto0 4 54 4" xfId="57463" xr:uid="{00000000-0005-0000-0000-000086E00000}"/>
    <cellStyle name="Punto0 4 54 4 2" xfId="57464" xr:uid="{00000000-0005-0000-0000-000087E00000}"/>
    <cellStyle name="Punto0 4 54 5" xfId="57465" xr:uid="{00000000-0005-0000-0000-000088E00000}"/>
    <cellStyle name="Punto0 4 55" xfId="57466" xr:uid="{00000000-0005-0000-0000-000089E00000}"/>
    <cellStyle name="Punto0 4 55 2" xfId="57467" xr:uid="{00000000-0005-0000-0000-00008AE00000}"/>
    <cellStyle name="Punto0 4 55 2 2" xfId="57468" xr:uid="{00000000-0005-0000-0000-00008BE00000}"/>
    <cellStyle name="Punto0 4 55 2 2 2" xfId="57469" xr:uid="{00000000-0005-0000-0000-00008CE00000}"/>
    <cellStyle name="Punto0 4 55 2 3" xfId="57470" xr:uid="{00000000-0005-0000-0000-00008DE00000}"/>
    <cellStyle name="Punto0 4 55 2 4" xfId="57471" xr:uid="{00000000-0005-0000-0000-00008EE00000}"/>
    <cellStyle name="Punto0 4 55 2 5" xfId="57472" xr:uid="{00000000-0005-0000-0000-00008FE00000}"/>
    <cellStyle name="Punto0 4 55 2 6" xfId="57473" xr:uid="{00000000-0005-0000-0000-000090E00000}"/>
    <cellStyle name="Punto0 4 55 3" xfId="57474" xr:uid="{00000000-0005-0000-0000-000091E00000}"/>
    <cellStyle name="Punto0 4 55 3 2" xfId="57475" xr:uid="{00000000-0005-0000-0000-000092E00000}"/>
    <cellStyle name="Punto0 4 55 4" xfId="57476" xr:uid="{00000000-0005-0000-0000-000093E00000}"/>
    <cellStyle name="Punto0 4 55 4 2" xfId="57477" xr:uid="{00000000-0005-0000-0000-000094E00000}"/>
    <cellStyle name="Punto0 4 55 5" xfId="57478" xr:uid="{00000000-0005-0000-0000-000095E00000}"/>
    <cellStyle name="Punto0 4 56" xfId="57479" xr:uid="{00000000-0005-0000-0000-000096E00000}"/>
    <cellStyle name="Punto0 4 56 2" xfId="57480" xr:uid="{00000000-0005-0000-0000-000097E00000}"/>
    <cellStyle name="Punto0 4 56 2 2" xfId="57481" xr:uid="{00000000-0005-0000-0000-000098E00000}"/>
    <cellStyle name="Punto0 4 56 2 2 2" xfId="57482" xr:uid="{00000000-0005-0000-0000-000099E00000}"/>
    <cellStyle name="Punto0 4 56 2 3" xfId="57483" xr:uid="{00000000-0005-0000-0000-00009AE00000}"/>
    <cellStyle name="Punto0 4 56 2 4" xfId="57484" xr:uid="{00000000-0005-0000-0000-00009BE00000}"/>
    <cellStyle name="Punto0 4 56 2 5" xfId="57485" xr:uid="{00000000-0005-0000-0000-00009CE00000}"/>
    <cellStyle name="Punto0 4 56 2 6" xfId="57486" xr:uid="{00000000-0005-0000-0000-00009DE00000}"/>
    <cellStyle name="Punto0 4 56 3" xfId="57487" xr:uid="{00000000-0005-0000-0000-00009EE00000}"/>
    <cellStyle name="Punto0 4 56 3 2" xfId="57488" xr:uid="{00000000-0005-0000-0000-00009FE00000}"/>
    <cellStyle name="Punto0 4 56 4" xfId="57489" xr:uid="{00000000-0005-0000-0000-0000A0E00000}"/>
    <cellStyle name="Punto0 4 56 4 2" xfId="57490" xr:uid="{00000000-0005-0000-0000-0000A1E00000}"/>
    <cellStyle name="Punto0 4 56 5" xfId="57491" xr:uid="{00000000-0005-0000-0000-0000A2E00000}"/>
    <cellStyle name="Punto0 4 57" xfId="57492" xr:uid="{00000000-0005-0000-0000-0000A3E00000}"/>
    <cellStyle name="Punto0 4 57 2" xfId="57493" xr:uid="{00000000-0005-0000-0000-0000A4E00000}"/>
    <cellStyle name="Punto0 4 57 2 2" xfId="57494" xr:uid="{00000000-0005-0000-0000-0000A5E00000}"/>
    <cellStyle name="Punto0 4 57 2 2 2" xfId="57495" xr:uid="{00000000-0005-0000-0000-0000A6E00000}"/>
    <cellStyle name="Punto0 4 57 2 3" xfId="57496" xr:uid="{00000000-0005-0000-0000-0000A7E00000}"/>
    <cellStyle name="Punto0 4 57 2 4" xfId="57497" xr:uid="{00000000-0005-0000-0000-0000A8E00000}"/>
    <cellStyle name="Punto0 4 57 2 5" xfId="57498" xr:uid="{00000000-0005-0000-0000-0000A9E00000}"/>
    <cellStyle name="Punto0 4 57 2 6" xfId="57499" xr:uid="{00000000-0005-0000-0000-0000AAE00000}"/>
    <cellStyle name="Punto0 4 57 3" xfId="57500" xr:uid="{00000000-0005-0000-0000-0000ABE00000}"/>
    <cellStyle name="Punto0 4 57 3 2" xfId="57501" xr:uid="{00000000-0005-0000-0000-0000ACE00000}"/>
    <cellStyle name="Punto0 4 57 4" xfId="57502" xr:uid="{00000000-0005-0000-0000-0000ADE00000}"/>
    <cellStyle name="Punto0 4 57 4 2" xfId="57503" xr:uid="{00000000-0005-0000-0000-0000AEE00000}"/>
    <cellStyle name="Punto0 4 57 5" xfId="57504" xr:uid="{00000000-0005-0000-0000-0000AFE00000}"/>
    <cellStyle name="Punto0 4 58" xfId="57505" xr:uid="{00000000-0005-0000-0000-0000B0E00000}"/>
    <cellStyle name="Punto0 4 58 2" xfId="57506" xr:uid="{00000000-0005-0000-0000-0000B1E00000}"/>
    <cellStyle name="Punto0 4 58 2 2" xfId="57507" xr:uid="{00000000-0005-0000-0000-0000B2E00000}"/>
    <cellStyle name="Punto0 4 58 2 2 2" xfId="57508" xr:uid="{00000000-0005-0000-0000-0000B3E00000}"/>
    <cellStyle name="Punto0 4 58 2 3" xfId="57509" xr:uid="{00000000-0005-0000-0000-0000B4E00000}"/>
    <cellStyle name="Punto0 4 58 2 4" xfId="57510" xr:uid="{00000000-0005-0000-0000-0000B5E00000}"/>
    <cellStyle name="Punto0 4 58 2 5" xfId="57511" xr:uid="{00000000-0005-0000-0000-0000B6E00000}"/>
    <cellStyle name="Punto0 4 58 2 6" xfId="57512" xr:uid="{00000000-0005-0000-0000-0000B7E00000}"/>
    <cellStyle name="Punto0 4 58 3" xfId="57513" xr:uid="{00000000-0005-0000-0000-0000B8E00000}"/>
    <cellStyle name="Punto0 4 58 3 2" xfId="57514" xr:uid="{00000000-0005-0000-0000-0000B9E00000}"/>
    <cellStyle name="Punto0 4 58 4" xfId="57515" xr:uid="{00000000-0005-0000-0000-0000BAE00000}"/>
    <cellStyle name="Punto0 4 58 4 2" xfId="57516" xr:uid="{00000000-0005-0000-0000-0000BBE00000}"/>
    <cellStyle name="Punto0 4 58 5" xfId="57517" xr:uid="{00000000-0005-0000-0000-0000BCE00000}"/>
    <cellStyle name="Punto0 4 59" xfId="57518" xr:uid="{00000000-0005-0000-0000-0000BDE00000}"/>
    <cellStyle name="Punto0 4 59 2" xfId="57519" xr:uid="{00000000-0005-0000-0000-0000BEE00000}"/>
    <cellStyle name="Punto0 4 59 2 2" xfId="57520" xr:uid="{00000000-0005-0000-0000-0000BFE00000}"/>
    <cellStyle name="Punto0 4 59 2 2 2" xfId="57521" xr:uid="{00000000-0005-0000-0000-0000C0E00000}"/>
    <cellStyle name="Punto0 4 59 2 3" xfId="57522" xr:uid="{00000000-0005-0000-0000-0000C1E00000}"/>
    <cellStyle name="Punto0 4 59 2 4" xfId="57523" xr:uid="{00000000-0005-0000-0000-0000C2E00000}"/>
    <cellStyle name="Punto0 4 59 2 5" xfId="57524" xr:uid="{00000000-0005-0000-0000-0000C3E00000}"/>
    <cellStyle name="Punto0 4 59 2 6" xfId="57525" xr:uid="{00000000-0005-0000-0000-0000C4E00000}"/>
    <cellStyle name="Punto0 4 59 3" xfId="57526" xr:uid="{00000000-0005-0000-0000-0000C5E00000}"/>
    <cellStyle name="Punto0 4 59 3 2" xfId="57527" xr:uid="{00000000-0005-0000-0000-0000C6E00000}"/>
    <cellStyle name="Punto0 4 59 4" xfId="57528" xr:uid="{00000000-0005-0000-0000-0000C7E00000}"/>
    <cellStyle name="Punto0 4 59 4 2" xfId="57529" xr:uid="{00000000-0005-0000-0000-0000C8E00000}"/>
    <cellStyle name="Punto0 4 59 5" xfId="57530" xr:uid="{00000000-0005-0000-0000-0000C9E00000}"/>
    <cellStyle name="Punto0 4 6" xfId="57531" xr:uid="{00000000-0005-0000-0000-0000CAE00000}"/>
    <cellStyle name="Punto0 4 6 2" xfId="57532" xr:uid="{00000000-0005-0000-0000-0000CBE00000}"/>
    <cellStyle name="Punto0 4 6 2 2" xfId="57533" xr:uid="{00000000-0005-0000-0000-0000CCE00000}"/>
    <cellStyle name="Punto0 4 6 2 2 2" xfId="57534" xr:uid="{00000000-0005-0000-0000-0000CDE00000}"/>
    <cellStyle name="Punto0 4 6 2 3" xfId="57535" xr:uid="{00000000-0005-0000-0000-0000CEE00000}"/>
    <cellStyle name="Punto0 4 6 2 3 2" xfId="57536" xr:uid="{00000000-0005-0000-0000-0000CFE00000}"/>
    <cellStyle name="Punto0 4 6 2 4" xfId="57537" xr:uid="{00000000-0005-0000-0000-0000D0E00000}"/>
    <cellStyle name="Punto0 4 6 2 4 2" xfId="57538" xr:uid="{00000000-0005-0000-0000-0000D1E00000}"/>
    <cellStyle name="Punto0 4 6 2 4 3" xfId="57539" xr:uid="{00000000-0005-0000-0000-0000D2E00000}"/>
    <cellStyle name="Punto0 4 6 3" xfId="57540" xr:uid="{00000000-0005-0000-0000-0000D3E00000}"/>
    <cellStyle name="Punto0 4 6 3 2" xfId="57541" xr:uid="{00000000-0005-0000-0000-0000D4E00000}"/>
    <cellStyle name="Punto0 4 6 3 2 2" xfId="57542" xr:uid="{00000000-0005-0000-0000-0000D5E00000}"/>
    <cellStyle name="Punto0 4 6 3 3" xfId="57543" xr:uid="{00000000-0005-0000-0000-0000D6E00000}"/>
    <cellStyle name="Punto0 4 6 3 4" xfId="57544" xr:uid="{00000000-0005-0000-0000-0000D7E00000}"/>
    <cellStyle name="Punto0 4 6 4" xfId="57545" xr:uid="{00000000-0005-0000-0000-0000D8E00000}"/>
    <cellStyle name="Punto0 4 6 4 2" xfId="57546" xr:uid="{00000000-0005-0000-0000-0000D9E00000}"/>
    <cellStyle name="Punto0 4 6 4 3" xfId="57547" xr:uid="{00000000-0005-0000-0000-0000DAE00000}"/>
    <cellStyle name="Punto0 4 6 5" xfId="57548" xr:uid="{00000000-0005-0000-0000-0000DBE00000}"/>
    <cellStyle name="Punto0 4 6 5 2" xfId="57549" xr:uid="{00000000-0005-0000-0000-0000DCE00000}"/>
    <cellStyle name="Punto0 4 6 5 3" xfId="57550" xr:uid="{00000000-0005-0000-0000-0000DDE00000}"/>
    <cellStyle name="Punto0 4 6 6" xfId="57551" xr:uid="{00000000-0005-0000-0000-0000DEE00000}"/>
    <cellStyle name="Punto0 4 6 7" xfId="57552" xr:uid="{00000000-0005-0000-0000-0000DFE00000}"/>
    <cellStyle name="Punto0 4 60" xfId="57553" xr:uid="{00000000-0005-0000-0000-0000E0E00000}"/>
    <cellStyle name="Punto0 4 60 2" xfId="57554" xr:uid="{00000000-0005-0000-0000-0000E1E00000}"/>
    <cellStyle name="Punto0 4 60 2 2" xfId="57555" xr:uid="{00000000-0005-0000-0000-0000E2E00000}"/>
    <cellStyle name="Punto0 4 60 2 2 2" xfId="57556" xr:uid="{00000000-0005-0000-0000-0000E3E00000}"/>
    <cellStyle name="Punto0 4 60 2 3" xfId="57557" xr:uid="{00000000-0005-0000-0000-0000E4E00000}"/>
    <cellStyle name="Punto0 4 60 2 4" xfId="57558" xr:uid="{00000000-0005-0000-0000-0000E5E00000}"/>
    <cellStyle name="Punto0 4 60 2 5" xfId="57559" xr:uid="{00000000-0005-0000-0000-0000E6E00000}"/>
    <cellStyle name="Punto0 4 60 2 6" xfId="57560" xr:uid="{00000000-0005-0000-0000-0000E7E00000}"/>
    <cellStyle name="Punto0 4 60 3" xfId="57561" xr:uid="{00000000-0005-0000-0000-0000E8E00000}"/>
    <cellStyle name="Punto0 4 60 3 2" xfId="57562" xr:uid="{00000000-0005-0000-0000-0000E9E00000}"/>
    <cellStyle name="Punto0 4 60 4" xfId="57563" xr:uid="{00000000-0005-0000-0000-0000EAE00000}"/>
    <cellStyle name="Punto0 4 60 4 2" xfId="57564" xr:uid="{00000000-0005-0000-0000-0000EBE00000}"/>
    <cellStyle name="Punto0 4 60 5" xfId="57565" xr:uid="{00000000-0005-0000-0000-0000ECE00000}"/>
    <cellStyle name="Punto0 4 61" xfId="57566" xr:uid="{00000000-0005-0000-0000-0000EDE00000}"/>
    <cellStyle name="Punto0 4 61 2" xfId="57567" xr:uid="{00000000-0005-0000-0000-0000EEE00000}"/>
    <cellStyle name="Punto0 4 61 2 2" xfId="57568" xr:uid="{00000000-0005-0000-0000-0000EFE00000}"/>
    <cellStyle name="Punto0 4 61 2 2 2" xfId="57569" xr:uid="{00000000-0005-0000-0000-0000F0E00000}"/>
    <cellStyle name="Punto0 4 61 2 3" xfId="57570" xr:uid="{00000000-0005-0000-0000-0000F1E00000}"/>
    <cellStyle name="Punto0 4 61 2 4" xfId="57571" xr:uid="{00000000-0005-0000-0000-0000F2E00000}"/>
    <cellStyle name="Punto0 4 61 2 5" xfId="57572" xr:uid="{00000000-0005-0000-0000-0000F3E00000}"/>
    <cellStyle name="Punto0 4 61 2 6" xfId="57573" xr:uid="{00000000-0005-0000-0000-0000F4E00000}"/>
    <cellStyle name="Punto0 4 61 3" xfId="57574" xr:uid="{00000000-0005-0000-0000-0000F5E00000}"/>
    <cellStyle name="Punto0 4 61 3 2" xfId="57575" xr:uid="{00000000-0005-0000-0000-0000F6E00000}"/>
    <cellStyle name="Punto0 4 61 4" xfId="57576" xr:uid="{00000000-0005-0000-0000-0000F7E00000}"/>
    <cellStyle name="Punto0 4 61 4 2" xfId="57577" xr:uid="{00000000-0005-0000-0000-0000F8E00000}"/>
    <cellStyle name="Punto0 4 61 5" xfId="57578" xr:uid="{00000000-0005-0000-0000-0000F9E00000}"/>
    <cellStyle name="Punto0 4 62" xfId="57579" xr:uid="{00000000-0005-0000-0000-0000FAE00000}"/>
    <cellStyle name="Punto0 4 62 2" xfId="57580" xr:uid="{00000000-0005-0000-0000-0000FBE00000}"/>
    <cellStyle name="Punto0 4 62 2 2" xfId="57581" xr:uid="{00000000-0005-0000-0000-0000FCE00000}"/>
    <cellStyle name="Punto0 4 62 3" xfId="57582" xr:uid="{00000000-0005-0000-0000-0000FDE00000}"/>
    <cellStyle name="Punto0 4 63" xfId="57583" xr:uid="{00000000-0005-0000-0000-0000FEE00000}"/>
    <cellStyle name="Punto0 4 63 2" xfId="57584" xr:uid="{00000000-0005-0000-0000-0000FFE00000}"/>
    <cellStyle name="Punto0 4 64" xfId="57585" xr:uid="{00000000-0005-0000-0000-000000E10000}"/>
    <cellStyle name="Punto0 4 64 2" xfId="57586" xr:uid="{00000000-0005-0000-0000-000001E10000}"/>
    <cellStyle name="Punto0 4 64 2 2" xfId="57587" xr:uid="{00000000-0005-0000-0000-000002E10000}"/>
    <cellStyle name="Punto0 4 64 3" xfId="57588" xr:uid="{00000000-0005-0000-0000-000003E10000}"/>
    <cellStyle name="Punto0 4 65" xfId="57589" xr:uid="{00000000-0005-0000-0000-000004E10000}"/>
    <cellStyle name="Punto0 4 66" xfId="57590" xr:uid="{00000000-0005-0000-0000-000005E10000}"/>
    <cellStyle name="Punto0 4 7" xfId="57591" xr:uid="{00000000-0005-0000-0000-000006E10000}"/>
    <cellStyle name="Punto0 4 7 2" xfId="57592" xr:uid="{00000000-0005-0000-0000-000007E10000}"/>
    <cellStyle name="Punto0 4 7 2 2" xfId="57593" xr:uid="{00000000-0005-0000-0000-000008E10000}"/>
    <cellStyle name="Punto0 4 7 2 2 2" xfId="57594" xr:uid="{00000000-0005-0000-0000-000009E10000}"/>
    <cellStyle name="Punto0 4 7 2 3" xfId="57595" xr:uid="{00000000-0005-0000-0000-00000AE10000}"/>
    <cellStyle name="Punto0 4 7 2 3 2" xfId="57596" xr:uid="{00000000-0005-0000-0000-00000BE10000}"/>
    <cellStyle name="Punto0 4 7 2 3 3" xfId="57597" xr:uid="{00000000-0005-0000-0000-00000CE10000}"/>
    <cellStyle name="Punto0 4 7 2 4" xfId="57598" xr:uid="{00000000-0005-0000-0000-00000DE10000}"/>
    <cellStyle name="Punto0 4 7 3" xfId="57599" xr:uid="{00000000-0005-0000-0000-00000EE10000}"/>
    <cellStyle name="Punto0 4 7 3 2" xfId="57600" xr:uid="{00000000-0005-0000-0000-00000FE10000}"/>
    <cellStyle name="Punto0 4 7 4" xfId="57601" xr:uid="{00000000-0005-0000-0000-000010E10000}"/>
    <cellStyle name="Punto0 4 7 4 2" xfId="57602" xr:uid="{00000000-0005-0000-0000-000011E10000}"/>
    <cellStyle name="Punto0 4 7 4 3" xfId="57603" xr:uid="{00000000-0005-0000-0000-000012E10000}"/>
    <cellStyle name="Punto0 4 7 5" xfId="57604" xr:uid="{00000000-0005-0000-0000-000013E10000}"/>
    <cellStyle name="Punto0 4 7 6" xfId="57605" xr:uid="{00000000-0005-0000-0000-000014E10000}"/>
    <cellStyle name="Punto0 4 8" xfId="57606" xr:uid="{00000000-0005-0000-0000-000015E10000}"/>
    <cellStyle name="Punto0 4 8 2" xfId="57607" xr:uid="{00000000-0005-0000-0000-000016E10000}"/>
    <cellStyle name="Punto0 4 8 2 2" xfId="57608" xr:uid="{00000000-0005-0000-0000-000017E10000}"/>
    <cellStyle name="Punto0 4 8 2 2 2" xfId="57609" xr:uid="{00000000-0005-0000-0000-000018E10000}"/>
    <cellStyle name="Punto0 4 8 2 3" xfId="57610" xr:uid="{00000000-0005-0000-0000-000019E10000}"/>
    <cellStyle name="Punto0 4 8 2 4" xfId="57611" xr:uid="{00000000-0005-0000-0000-00001AE10000}"/>
    <cellStyle name="Punto0 4 8 2 5" xfId="57612" xr:uid="{00000000-0005-0000-0000-00001BE10000}"/>
    <cellStyle name="Punto0 4 8 2 6" xfId="57613" xr:uid="{00000000-0005-0000-0000-00001CE10000}"/>
    <cellStyle name="Punto0 4 8 3" xfId="57614" xr:uid="{00000000-0005-0000-0000-00001DE10000}"/>
    <cellStyle name="Punto0 4 8 3 2" xfId="57615" xr:uid="{00000000-0005-0000-0000-00001EE10000}"/>
    <cellStyle name="Punto0 4 8 4" xfId="57616" xr:uid="{00000000-0005-0000-0000-00001FE10000}"/>
    <cellStyle name="Punto0 4 8 4 2" xfId="57617" xr:uid="{00000000-0005-0000-0000-000020E10000}"/>
    <cellStyle name="Punto0 4 8 5" xfId="57618" xr:uid="{00000000-0005-0000-0000-000021E10000}"/>
    <cellStyle name="Punto0 4 9" xfId="57619" xr:uid="{00000000-0005-0000-0000-000022E10000}"/>
    <cellStyle name="Punto0 4 9 2" xfId="57620" xr:uid="{00000000-0005-0000-0000-000023E10000}"/>
    <cellStyle name="Punto0 4 9 2 2" xfId="57621" xr:uid="{00000000-0005-0000-0000-000024E10000}"/>
    <cellStyle name="Punto0 4 9 2 2 2" xfId="57622" xr:uid="{00000000-0005-0000-0000-000025E10000}"/>
    <cellStyle name="Punto0 4 9 2 3" xfId="57623" xr:uid="{00000000-0005-0000-0000-000026E10000}"/>
    <cellStyle name="Punto0 4 9 2 4" xfId="57624" xr:uid="{00000000-0005-0000-0000-000027E10000}"/>
    <cellStyle name="Punto0 4 9 2 5" xfId="57625" xr:uid="{00000000-0005-0000-0000-000028E10000}"/>
    <cellStyle name="Punto0 4 9 2 6" xfId="57626" xr:uid="{00000000-0005-0000-0000-000029E10000}"/>
    <cellStyle name="Punto0 4 9 3" xfId="57627" xr:uid="{00000000-0005-0000-0000-00002AE10000}"/>
    <cellStyle name="Punto0 4 9 3 2" xfId="57628" xr:uid="{00000000-0005-0000-0000-00002BE10000}"/>
    <cellStyle name="Punto0 4 9 3 3" xfId="57629" xr:uid="{00000000-0005-0000-0000-00002CE10000}"/>
    <cellStyle name="Punto0 4 9 4" xfId="57630" xr:uid="{00000000-0005-0000-0000-00002DE10000}"/>
    <cellStyle name="Punto0 4 9 4 2" xfId="57631" xr:uid="{00000000-0005-0000-0000-00002EE10000}"/>
    <cellStyle name="Punto0 4 9 4 3" xfId="57632" xr:uid="{00000000-0005-0000-0000-00002FE10000}"/>
    <cellStyle name="Punto0 4 9 5" xfId="57633" xr:uid="{00000000-0005-0000-0000-000030E10000}"/>
    <cellStyle name="Punto0 4_CUENTAS BANCARIAS" xfId="57634" xr:uid="{00000000-0005-0000-0000-000031E10000}"/>
    <cellStyle name="Punto0 40" xfId="57635" xr:uid="{00000000-0005-0000-0000-000032E10000}"/>
    <cellStyle name="Punto0 40 2" xfId="57636" xr:uid="{00000000-0005-0000-0000-000033E10000}"/>
    <cellStyle name="Punto0 40 2 2" xfId="57637" xr:uid="{00000000-0005-0000-0000-000034E10000}"/>
    <cellStyle name="Punto0 40 2 2 2" xfId="57638" xr:uid="{00000000-0005-0000-0000-000035E10000}"/>
    <cellStyle name="Punto0 40 2 3" xfId="57639" xr:uid="{00000000-0005-0000-0000-000036E10000}"/>
    <cellStyle name="Punto0 40 2 4" xfId="57640" xr:uid="{00000000-0005-0000-0000-000037E10000}"/>
    <cellStyle name="Punto0 40 2 5" xfId="57641" xr:uid="{00000000-0005-0000-0000-000038E10000}"/>
    <cellStyle name="Punto0 40 2 6" xfId="57642" xr:uid="{00000000-0005-0000-0000-000039E10000}"/>
    <cellStyle name="Punto0 40 3" xfId="57643" xr:uid="{00000000-0005-0000-0000-00003AE10000}"/>
    <cellStyle name="Punto0 40 3 2" xfId="57644" xr:uid="{00000000-0005-0000-0000-00003BE10000}"/>
    <cellStyle name="Punto0 40 4" xfId="57645" xr:uid="{00000000-0005-0000-0000-00003CE10000}"/>
    <cellStyle name="Punto0 40 4 2" xfId="57646" xr:uid="{00000000-0005-0000-0000-00003DE10000}"/>
    <cellStyle name="Punto0 40 5" xfId="57647" xr:uid="{00000000-0005-0000-0000-00003EE10000}"/>
    <cellStyle name="Punto0 41" xfId="57648" xr:uid="{00000000-0005-0000-0000-00003FE10000}"/>
    <cellStyle name="Punto0 41 2" xfId="57649" xr:uid="{00000000-0005-0000-0000-000040E10000}"/>
    <cellStyle name="Punto0 41 2 2" xfId="57650" xr:uid="{00000000-0005-0000-0000-000041E10000}"/>
    <cellStyle name="Punto0 41 2 2 2" xfId="57651" xr:uid="{00000000-0005-0000-0000-000042E10000}"/>
    <cellStyle name="Punto0 41 2 3" xfId="57652" xr:uid="{00000000-0005-0000-0000-000043E10000}"/>
    <cellStyle name="Punto0 41 2 4" xfId="57653" xr:uid="{00000000-0005-0000-0000-000044E10000}"/>
    <cellStyle name="Punto0 41 2 5" xfId="57654" xr:uid="{00000000-0005-0000-0000-000045E10000}"/>
    <cellStyle name="Punto0 41 2 6" xfId="57655" xr:uid="{00000000-0005-0000-0000-000046E10000}"/>
    <cellStyle name="Punto0 41 3" xfId="57656" xr:uid="{00000000-0005-0000-0000-000047E10000}"/>
    <cellStyle name="Punto0 41 3 2" xfId="57657" xr:uid="{00000000-0005-0000-0000-000048E10000}"/>
    <cellStyle name="Punto0 41 4" xfId="57658" xr:uid="{00000000-0005-0000-0000-000049E10000}"/>
    <cellStyle name="Punto0 41 4 2" xfId="57659" xr:uid="{00000000-0005-0000-0000-00004AE10000}"/>
    <cellStyle name="Punto0 41 5" xfId="57660" xr:uid="{00000000-0005-0000-0000-00004BE10000}"/>
    <cellStyle name="Punto0 42" xfId="57661" xr:uid="{00000000-0005-0000-0000-00004CE10000}"/>
    <cellStyle name="Punto0 42 2" xfId="57662" xr:uid="{00000000-0005-0000-0000-00004DE10000}"/>
    <cellStyle name="Punto0 42 2 2" xfId="57663" xr:uid="{00000000-0005-0000-0000-00004EE10000}"/>
    <cellStyle name="Punto0 42 2 2 2" xfId="57664" xr:uid="{00000000-0005-0000-0000-00004FE10000}"/>
    <cellStyle name="Punto0 42 2 3" xfId="57665" xr:uid="{00000000-0005-0000-0000-000050E10000}"/>
    <cellStyle name="Punto0 42 2 4" xfId="57666" xr:uid="{00000000-0005-0000-0000-000051E10000}"/>
    <cellStyle name="Punto0 42 2 5" xfId="57667" xr:uid="{00000000-0005-0000-0000-000052E10000}"/>
    <cellStyle name="Punto0 42 2 6" xfId="57668" xr:uid="{00000000-0005-0000-0000-000053E10000}"/>
    <cellStyle name="Punto0 42 3" xfId="57669" xr:uid="{00000000-0005-0000-0000-000054E10000}"/>
    <cellStyle name="Punto0 42 3 2" xfId="57670" xr:uid="{00000000-0005-0000-0000-000055E10000}"/>
    <cellStyle name="Punto0 42 4" xfId="57671" xr:uid="{00000000-0005-0000-0000-000056E10000}"/>
    <cellStyle name="Punto0 42 4 2" xfId="57672" xr:uid="{00000000-0005-0000-0000-000057E10000}"/>
    <cellStyle name="Punto0 42 5" xfId="57673" xr:uid="{00000000-0005-0000-0000-000058E10000}"/>
    <cellStyle name="Punto0 43" xfId="57674" xr:uid="{00000000-0005-0000-0000-000059E10000}"/>
    <cellStyle name="Punto0 43 2" xfId="57675" xr:uid="{00000000-0005-0000-0000-00005AE10000}"/>
    <cellStyle name="Punto0 43 2 2" xfId="57676" xr:uid="{00000000-0005-0000-0000-00005BE10000}"/>
    <cellStyle name="Punto0 43 2 2 2" xfId="57677" xr:uid="{00000000-0005-0000-0000-00005CE10000}"/>
    <cellStyle name="Punto0 43 2 3" xfId="57678" xr:uid="{00000000-0005-0000-0000-00005DE10000}"/>
    <cellStyle name="Punto0 43 2 4" xfId="57679" xr:uid="{00000000-0005-0000-0000-00005EE10000}"/>
    <cellStyle name="Punto0 43 2 5" xfId="57680" xr:uid="{00000000-0005-0000-0000-00005FE10000}"/>
    <cellStyle name="Punto0 43 2 6" xfId="57681" xr:uid="{00000000-0005-0000-0000-000060E10000}"/>
    <cellStyle name="Punto0 43 3" xfId="57682" xr:uid="{00000000-0005-0000-0000-000061E10000}"/>
    <cellStyle name="Punto0 43 3 2" xfId="57683" xr:uid="{00000000-0005-0000-0000-000062E10000}"/>
    <cellStyle name="Punto0 43 4" xfId="57684" xr:uid="{00000000-0005-0000-0000-000063E10000}"/>
    <cellStyle name="Punto0 43 4 2" xfId="57685" xr:uid="{00000000-0005-0000-0000-000064E10000}"/>
    <cellStyle name="Punto0 43 5" xfId="57686" xr:uid="{00000000-0005-0000-0000-000065E10000}"/>
    <cellStyle name="Punto0 44" xfId="57687" xr:uid="{00000000-0005-0000-0000-000066E10000}"/>
    <cellStyle name="Punto0 44 2" xfId="57688" xr:uid="{00000000-0005-0000-0000-000067E10000}"/>
    <cellStyle name="Punto0 44 2 2" xfId="57689" xr:uid="{00000000-0005-0000-0000-000068E10000}"/>
    <cellStyle name="Punto0 44 2 2 2" xfId="57690" xr:uid="{00000000-0005-0000-0000-000069E10000}"/>
    <cellStyle name="Punto0 44 2 3" xfId="57691" xr:uid="{00000000-0005-0000-0000-00006AE10000}"/>
    <cellStyle name="Punto0 44 2 4" xfId="57692" xr:uid="{00000000-0005-0000-0000-00006BE10000}"/>
    <cellStyle name="Punto0 44 2 5" xfId="57693" xr:uid="{00000000-0005-0000-0000-00006CE10000}"/>
    <cellStyle name="Punto0 44 2 6" xfId="57694" xr:uid="{00000000-0005-0000-0000-00006DE10000}"/>
    <cellStyle name="Punto0 44 3" xfId="57695" xr:uid="{00000000-0005-0000-0000-00006EE10000}"/>
    <cellStyle name="Punto0 44 3 2" xfId="57696" xr:uid="{00000000-0005-0000-0000-00006FE10000}"/>
    <cellStyle name="Punto0 44 4" xfId="57697" xr:uid="{00000000-0005-0000-0000-000070E10000}"/>
    <cellStyle name="Punto0 44 4 2" xfId="57698" xr:uid="{00000000-0005-0000-0000-000071E10000}"/>
    <cellStyle name="Punto0 44 5" xfId="57699" xr:uid="{00000000-0005-0000-0000-000072E10000}"/>
    <cellStyle name="Punto0 45" xfId="57700" xr:uid="{00000000-0005-0000-0000-000073E10000}"/>
    <cellStyle name="Punto0 45 2" xfId="57701" xr:uid="{00000000-0005-0000-0000-000074E10000}"/>
    <cellStyle name="Punto0 45 2 2" xfId="57702" xr:uid="{00000000-0005-0000-0000-000075E10000}"/>
    <cellStyle name="Punto0 45 2 2 2" xfId="57703" xr:uid="{00000000-0005-0000-0000-000076E10000}"/>
    <cellStyle name="Punto0 45 2 3" xfId="57704" xr:uid="{00000000-0005-0000-0000-000077E10000}"/>
    <cellStyle name="Punto0 45 2 4" xfId="57705" xr:uid="{00000000-0005-0000-0000-000078E10000}"/>
    <cellStyle name="Punto0 45 2 5" xfId="57706" xr:uid="{00000000-0005-0000-0000-000079E10000}"/>
    <cellStyle name="Punto0 45 2 6" xfId="57707" xr:uid="{00000000-0005-0000-0000-00007AE10000}"/>
    <cellStyle name="Punto0 45 3" xfId="57708" xr:uid="{00000000-0005-0000-0000-00007BE10000}"/>
    <cellStyle name="Punto0 45 3 2" xfId="57709" xr:uid="{00000000-0005-0000-0000-00007CE10000}"/>
    <cellStyle name="Punto0 45 4" xfId="57710" xr:uid="{00000000-0005-0000-0000-00007DE10000}"/>
    <cellStyle name="Punto0 45 4 2" xfId="57711" xr:uid="{00000000-0005-0000-0000-00007EE10000}"/>
    <cellStyle name="Punto0 45 5" xfId="57712" xr:uid="{00000000-0005-0000-0000-00007FE10000}"/>
    <cellStyle name="Punto0 46" xfId="57713" xr:uid="{00000000-0005-0000-0000-000080E10000}"/>
    <cellStyle name="Punto0 46 2" xfId="57714" xr:uid="{00000000-0005-0000-0000-000081E10000}"/>
    <cellStyle name="Punto0 46 2 2" xfId="57715" xr:uid="{00000000-0005-0000-0000-000082E10000}"/>
    <cellStyle name="Punto0 46 2 2 2" xfId="57716" xr:uid="{00000000-0005-0000-0000-000083E10000}"/>
    <cellStyle name="Punto0 46 2 3" xfId="57717" xr:uid="{00000000-0005-0000-0000-000084E10000}"/>
    <cellStyle name="Punto0 46 2 4" xfId="57718" xr:uid="{00000000-0005-0000-0000-000085E10000}"/>
    <cellStyle name="Punto0 46 2 5" xfId="57719" xr:uid="{00000000-0005-0000-0000-000086E10000}"/>
    <cellStyle name="Punto0 46 2 6" xfId="57720" xr:uid="{00000000-0005-0000-0000-000087E10000}"/>
    <cellStyle name="Punto0 46 3" xfId="57721" xr:uid="{00000000-0005-0000-0000-000088E10000}"/>
    <cellStyle name="Punto0 46 3 2" xfId="57722" xr:uid="{00000000-0005-0000-0000-000089E10000}"/>
    <cellStyle name="Punto0 46 4" xfId="57723" xr:uid="{00000000-0005-0000-0000-00008AE10000}"/>
    <cellStyle name="Punto0 46 4 2" xfId="57724" xr:uid="{00000000-0005-0000-0000-00008BE10000}"/>
    <cellStyle name="Punto0 46 5" xfId="57725" xr:uid="{00000000-0005-0000-0000-00008CE10000}"/>
    <cellStyle name="Punto0 47" xfId="57726" xr:uid="{00000000-0005-0000-0000-00008DE10000}"/>
    <cellStyle name="Punto0 47 2" xfId="57727" xr:uid="{00000000-0005-0000-0000-00008EE10000}"/>
    <cellStyle name="Punto0 47 2 2" xfId="57728" xr:uid="{00000000-0005-0000-0000-00008FE10000}"/>
    <cellStyle name="Punto0 47 2 2 2" xfId="57729" xr:uid="{00000000-0005-0000-0000-000090E10000}"/>
    <cellStyle name="Punto0 47 2 3" xfId="57730" xr:uid="{00000000-0005-0000-0000-000091E10000}"/>
    <cellStyle name="Punto0 47 2 4" xfId="57731" xr:uid="{00000000-0005-0000-0000-000092E10000}"/>
    <cellStyle name="Punto0 47 2 5" xfId="57732" xr:uid="{00000000-0005-0000-0000-000093E10000}"/>
    <cellStyle name="Punto0 47 2 6" xfId="57733" xr:uid="{00000000-0005-0000-0000-000094E10000}"/>
    <cellStyle name="Punto0 47 3" xfId="57734" xr:uid="{00000000-0005-0000-0000-000095E10000}"/>
    <cellStyle name="Punto0 47 3 2" xfId="57735" xr:uid="{00000000-0005-0000-0000-000096E10000}"/>
    <cellStyle name="Punto0 47 4" xfId="57736" xr:uid="{00000000-0005-0000-0000-000097E10000}"/>
    <cellStyle name="Punto0 47 4 2" xfId="57737" xr:uid="{00000000-0005-0000-0000-000098E10000}"/>
    <cellStyle name="Punto0 47 5" xfId="57738" xr:uid="{00000000-0005-0000-0000-000099E10000}"/>
    <cellStyle name="Punto0 48" xfId="57739" xr:uid="{00000000-0005-0000-0000-00009AE10000}"/>
    <cellStyle name="Punto0 48 2" xfId="57740" xr:uid="{00000000-0005-0000-0000-00009BE10000}"/>
    <cellStyle name="Punto0 48 2 2" xfId="57741" xr:uid="{00000000-0005-0000-0000-00009CE10000}"/>
    <cellStyle name="Punto0 48 2 2 2" xfId="57742" xr:uid="{00000000-0005-0000-0000-00009DE10000}"/>
    <cellStyle name="Punto0 48 2 3" xfId="57743" xr:uid="{00000000-0005-0000-0000-00009EE10000}"/>
    <cellStyle name="Punto0 48 2 4" xfId="57744" xr:uid="{00000000-0005-0000-0000-00009FE10000}"/>
    <cellStyle name="Punto0 48 2 5" xfId="57745" xr:uid="{00000000-0005-0000-0000-0000A0E10000}"/>
    <cellStyle name="Punto0 48 2 6" xfId="57746" xr:uid="{00000000-0005-0000-0000-0000A1E10000}"/>
    <cellStyle name="Punto0 48 3" xfId="57747" xr:uid="{00000000-0005-0000-0000-0000A2E10000}"/>
    <cellStyle name="Punto0 48 3 2" xfId="57748" xr:uid="{00000000-0005-0000-0000-0000A3E10000}"/>
    <cellStyle name="Punto0 48 4" xfId="57749" xr:uid="{00000000-0005-0000-0000-0000A4E10000}"/>
    <cellStyle name="Punto0 48 4 2" xfId="57750" xr:uid="{00000000-0005-0000-0000-0000A5E10000}"/>
    <cellStyle name="Punto0 48 5" xfId="57751" xr:uid="{00000000-0005-0000-0000-0000A6E10000}"/>
    <cellStyle name="Punto0 49" xfId="57752" xr:uid="{00000000-0005-0000-0000-0000A7E10000}"/>
    <cellStyle name="Punto0 49 2" xfId="57753" xr:uid="{00000000-0005-0000-0000-0000A8E10000}"/>
    <cellStyle name="Punto0 49 2 2" xfId="57754" xr:uid="{00000000-0005-0000-0000-0000A9E10000}"/>
    <cellStyle name="Punto0 49 2 2 2" xfId="57755" xr:uid="{00000000-0005-0000-0000-0000AAE10000}"/>
    <cellStyle name="Punto0 49 2 3" xfId="57756" xr:uid="{00000000-0005-0000-0000-0000ABE10000}"/>
    <cellStyle name="Punto0 49 2 4" xfId="57757" xr:uid="{00000000-0005-0000-0000-0000ACE10000}"/>
    <cellStyle name="Punto0 49 2 5" xfId="57758" xr:uid="{00000000-0005-0000-0000-0000ADE10000}"/>
    <cellStyle name="Punto0 49 2 6" xfId="57759" xr:uid="{00000000-0005-0000-0000-0000AEE10000}"/>
    <cellStyle name="Punto0 49 3" xfId="57760" xr:uid="{00000000-0005-0000-0000-0000AFE10000}"/>
    <cellStyle name="Punto0 49 3 2" xfId="57761" xr:uid="{00000000-0005-0000-0000-0000B0E10000}"/>
    <cellStyle name="Punto0 49 4" xfId="57762" xr:uid="{00000000-0005-0000-0000-0000B1E10000}"/>
    <cellStyle name="Punto0 49 4 2" xfId="57763" xr:uid="{00000000-0005-0000-0000-0000B2E10000}"/>
    <cellStyle name="Punto0 49 5" xfId="57764" xr:uid="{00000000-0005-0000-0000-0000B3E10000}"/>
    <cellStyle name="Punto0 5" xfId="57765" xr:uid="{00000000-0005-0000-0000-0000B4E10000}"/>
    <cellStyle name="Punto0 5 10" xfId="57766" xr:uid="{00000000-0005-0000-0000-0000B5E10000}"/>
    <cellStyle name="Punto0 5 10 2" xfId="57767" xr:uid="{00000000-0005-0000-0000-0000B6E10000}"/>
    <cellStyle name="Punto0 5 10 2 2" xfId="57768" xr:uid="{00000000-0005-0000-0000-0000B7E10000}"/>
    <cellStyle name="Punto0 5 10 2 2 2" xfId="57769" xr:uid="{00000000-0005-0000-0000-0000B8E10000}"/>
    <cellStyle name="Punto0 5 10 2 3" xfId="57770" xr:uid="{00000000-0005-0000-0000-0000B9E10000}"/>
    <cellStyle name="Punto0 5 10 2 4" xfId="57771" xr:uid="{00000000-0005-0000-0000-0000BAE10000}"/>
    <cellStyle name="Punto0 5 10 2 5" xfId="57772" xr:uid="{00000000-0005-0000-0000-0000BBE10000}"/>
    <cellStyle name="Punto0 5 10 2 6" xfId="57773" xr:uid="{00000000-0005-0000-0000-0000BCE10000}"/>
    <cellStyle name="Punto0 5 10 3" xfId="57774" xr:uid="{00000000-0005-0000-0000-0000BDE10000}"/>
    <cellStyle name="Punto0 5 10 3 2" xfId="57775" xr:uid="{00000000-0005-0000-0000-0000BEE10000}"/>
    <cellStyle name="Punto0 5 10 4" xfId="57776" xr:uid="{00000000-0005-0000-0000-0000BFE10000}"/>
    <cellStyle name="Punto0 5 10 4 2" xfId="57777" xr:uid="{00000000-0005-0000-0000-0000C0E10000}"/>
    <cellStyle name="Punto0 5 10 5" xfId="57778" xr:uid="{00000000-0005-0000-0000-0000C1E10000}"/>
    <cellStyle name="Punto0 5 11" xfId="57779" xr:uid="{00000000-0005-0000-0000-0000C2E10000}"/>
    <cellStyle name="Punto0 5 11 2" xfId="57780" xr:uid="{00000000-0005-0000-0000-0000C3E10000}"/>
    <cellStyle name="Punto0 5 11 2 2" xfId="57781" xr:uid="{00000000-0005-0000-0000-0000C4E10000}"/>
    <cellStyle name="Punto0 5 11 2 2 2" xfId="57782" xr:uid="{00000000-0005-0000-0000-0000C5E10000}"/>
    <cellStyle name="Punto0 5 11 2 3" xfId="57783" xr:uid="{00000000-0005-0000-0000-0000C6E10000}"/>
    <cellStyle name="Punto0 5 11 2 4" xfId="57784" xr:uid="{00000000-0005-0000-0000-0000C7E10000}"/>
    <cellStyle name="Punto0 5 11 2 5" xfId="57785" xr:uid="{00000000-0005-0000-0000-0000C8E10000}"/>
    <cellStyle name="Punto0 5 11 2 6" xfId="57786" xr:uid="{00000000-0005-0000-0000-0000C9E10000}"/>
    <cellStyle name="Punto0 5 11 3" xfId="57787" xr:uid="{00000000-0005-0000-0000-0000CAE10000}"/>
    <cellStyle name="Punto0 5 11 3 2" xfId="57788" xr:uid="{00000000-0005-0000-0000-0000CBE10000}"/>
    <cellStyle name="Punto0 5 11 4" xfId="57789" xr:uid="{00000000-0005-0000-0000-0000CCE10000}"/>
    <cellStyle name="Punto0 5 11 4 2" xfId="57790" xr:uid="{00000000-0005-0000-0000-0000CDE10000}"/>
    <cellStyle name="Punto0 5 11 5" xfId="57791" xr:uid="{00000000-0005-0000-0000-0000CEE10000}"/>
    <cellStyle name="Punto0 5 12" xfId="57792" xr:uid="{00000000-0005-0000-0000-0000CFE10000}"/>
    <cellStyle name="Punto0 5 12 2" xfId="57793" xr:uid="{00000000-0005-0000-0000-0000D0E10000}"/>
    <cellStyle name="Punto0 5 12 2 2" xfId="57794" xr:uid="{00000000-0005-0000-0000-0000D1E10000}"/>
    <cellStyle name="Punto0 5 12 3" xfId="57795" xr:uid="{00000000-0005-0000-0000-0000D2E10000}"/>
    <cellStyle name="Punto0 5 13" xfId="57796" xr:uid="{00000000-0005-0000-0000-0000D3E10000}"/>
    <cellStyle name="Punto0 5 14" xfId="57797" xr:uid="{00000000-0005-0000-0000-0000D4E10000}"/>
    <cellStyle name="Punto0 5 2" xfId="57798" xr:uid="{00000000-0005-0000-0000-0000D5E10000}"/>
    <cellStyle name="Punto0 5 2 2" xfId="57799" xr:uid="{00000000-0005-0000-0000-0000D6E10000}"/>
    <cellStyle name="Punto0 5 2 2 2" xfId="57800" xr:uid="{00000000-0005-0000-0000-0000D7E10000}"/>
    <cellStyle name="Punto0 5 2 2 2 2" xfId="57801" xr:uid="{00000000-0005-0000-0000-0000D8E10000}"/>
    <cellStyle name="Punto0 5 2 2 3" xfId="57802" xr:uid="{00000000-0005-0000-0000-0000D9E10000}"/>
    <cellStyle name="Punto0 5 2 2 4" xfId="57803" xr:uid="{00000000-0005-0000-0000-0000DAE10000}"/>
    <cellStyle name="Punto0 5 2 3" xfId="57804" xr:uid="{00000000-0005-0000-0000-0000DBE10000}"/>
    <cellStyle name="Punto0 5 2 3 2" xfId="57805" xr:uid="{00000000-0005-0000-0000-0000DCE10000}"/>
    <cellStyle name="Punto0 5 2 3 3" xfId="57806" xr:uid="{00000000-0005-0000-0000-0000DDE10000}"/>
    <cellStyle name="Punto0 5 2 3 4" xfId="57807" xr:uid="{00000000-0005-0000-0000-0000DEE10000}"/>
    <cellStyle name="Punto0 5 2 4" xfId="57808" xr:uid="{00000000-0005-0000-0000-0000DFE10000}"/>
    <cellStyle name="Punto0 5 3" xfId="57809" xr:uid="{00000000-0005-0000-0000-0000E0E10000}"/>
    <cellStyle name="Punto0 5 3 2" xfId="57810" xr:uid="{00000000-0005-0000-0000-0000E1E10000}"/>
    <cellStyle name="Punto0 5 3 2 2" xfId="57811" xr:uid="{00000000-0005-0000-0000-0000E2E10000}"/>
    <cellStyle name="Punto0 5 3 2 2 2" xfId="57812" xr:uid="{00000000-0005-0000-0000-0000E3E10000}"/>
    <cellStyle name="Punto0 5 3 2 3" xfId="57813" xr:uid="{00000000-0005-0000-0000-0000E4E10000}"/>
    <cellStyle name="Punto0 5 3 2 4" xfId="57814" xr:uid="{00000000-0005-0000-0000-0000E5E10000}"/>
    <cellStyle name="Punto0 5 3 2 5" xfId="57815" xr:uid="{00000000-0005-0000-0000-0000E6E10000}"/>
    <cellStyle name="Punto0 5 3 2 6" xfId="57816" xr:uid="{00000000-0005-0000-0000-0000E7E10000}"/>
    <cellStyle name="Punto0 5 3 3" xfId="57817" xr:uid="{00000000-0005-0000-0000-0000E8E10000}"/>
    <cellStyle name="Punto0 5 3 3 2" xfId="57818" xr:uid="{00000000-0005-0000-0000-0000E9E10000}"/>
    <cellStyle name="Punto0 5 3 4" xfId="57819" xr:uid="{00000000-0005-0000-0000-0000EAE10000}"/>
    <cellStyle name="Punto0 5 3 4 2" xfId="57820" xr:uid="{00000000-0005-0000-0000-0000EBE10000}"/>
    <cellStyle name="Punto0 5 3 5" xfId="57821" xr:uid="{00000000-0005-0000-0000-0000ECE10000}"/>
    <cellStyle name="Punto0 5 3 6" xfId="57822" xr:uid="{00000000-0005-0000-0000-0000EDE10000}"/>
    <cellStyle name="Punto0 5 4" xfId="57823" xr:uid="{00000000-0005-0000-0000-0000EEE10000}"/>
    <cellStyle name="Punto0 5 4 2" xfId="57824" xr:uid="{00000000-0005-0000-0000-0000EFE10000}"/>
    <cellStyle name="Punto0 5 4 2 2" xfId="57825" xr:uid="{00000000-0005-0000-0000-0000F0E10000}"/>
    <cellStyle name="Punto0 5 4 2 2 2" xfId="57826" xr:uid="{00000000-0005-0000-0000-0000F1E10000}"/>
    <cellStyle name="Punto0 5 4 2 3" xfId="57827" xr:uid="{00000000-0005-0000-0000-0000F2E10000}"/>
    <cellStyle name="Punto0 5 4 2 4" xfId="57828" xr:uid="{00000000-0005-0000-0000-0000F3E10000}"/>
    <cellStyle name="Punto0 5 4 2 5" xfId="57829" xr:uid="{00000000-0005-0000-0000-0000F4E10000}"/>
    <cellStyle name="Punto0 5 4 2 6" xfId="57830" xr:uid="{00000000-0005-0000-0000-0000F5E10000}"/>
    <cellStyle name="Punto0 5 4 3" xfId="57831" xr:uid="{00000000-0005-0000-0000-0000F6E10000}"/>
    <cellStyle name="Punto0 5 4 3 2" xfId="57832" xr:uid="{00000000-0005-0000-0000-0000F7E10000}"/>
    <cellStyle name="Punto0 5 4 4" xfId="57833" xr:uid="{00000000-0005-0000-0000-0000F8E10000}"/>
    <cellStyle name="Punto0 5 4 4 2" xfId="57834" xr:uid="{00000000-0005-0000-0000-0000F9E10000}"/>
    <cellStyle name="Punto0 5 4 5" xfId="57835" xr:uid="{00000000-0005-0000-0000-0000FAE10000}"/>
    <cellStyle name="Punto0 5 4 6" xfId="57836" xr:uid="{00000000-0005-0000-0000-0000FBE10000}"/>
    <cellStyle name="Punto0 5 5" xfId="57837" xr:uid="{00000000-0005-0000-0000-0000FCE10000}"/>
    <cellStyle name="Punto0 5 5 2" xfId="57838" xr:uid="{00000000-0005-0000-0000-0000FDE10000}"/>
    <cellStyle name="Punto0 5 5 2 2" xfId="57839" xr:uid="{00000000-0005-0000-0000-0000FEE10000}"/>
    <cellStyle name="Punto0 5 5 2 2 2" xfId="57840" xr:uid="{00000000-0005-0000-0000-0000FFE10000}"/>
    <cellStyle name="Punto0 5 5 2 3" xfId="57841" xr:uid="{00000000-0005-0000-0000-000000E20000}"/>
    <cellStyle name="Punto0 5 5 2 4" xfId="57842" xr:uid="{00000000-0005-0000-0000-000001E20000}"/>
    <cellStyle name="Punto0 5 5 2 5" xfId="57843" xr:uid="{00000000-0005-0000-0000-000002E20000}"/>
    <cellStyle name="Punto0 5 5 2 6" xfId="57844" xr:uid="{00000000-0005-0000-0000-000003E20000}"/>
    <cellStyle name="Punto0 5 5 3" xfId="57845" xr:uid="{00000000-0005-0000-0000-000004E20000}"/>
    <cellStyle name="Punto0 5 5 3 2" xfId="57846" xr:uid="{00000000-0005-0000-0000-000005E20000}"/>
    <cellStyle name="Punto0 5 5 4" xfId="57847" xr:uid="{00000000-0005-0000-0000-000006E20000}"/>
    <cellStyle name="Punto0 5 5 4 2" xfId="57848" xr:uid="{00000000-0005-0000-0000-000007E20000}"/>
    <cellStyle name="Punto0 5 5 5" xfId="57849" xr:uid="{00000000-0005-0000-0000-000008E20000}"/>
    <cellStyle name="Punto0 5 6" xfId="57850" xr:uid="{00000000-0005-0000-0000-000009E20000}"/>
    <cellStyle name="Punto0 5 6 2" xfId="57851" xr:uid="{00000000-0005-0000-0000-00000AE20000}"/>
    <cellStyle name="Punto0 5 6 2 2" xfId="57852" xr:uid="{00000000-0005-0000-0000-00000BE20000}"/>
    <cellStyle name="Punto0 5 6 2 2 2" xfId="57853" xr:uid="{00000000-0005-0000-0000-00000CE20000}"/>
    <cellStyle name="Punto0 5 6 2 3" xfId="57854" xr:uid="{00000000-0005-0000-0000-00000DE20000}"/>
    <cellStyle name="Punto0 5 6 2 4" xfId="57855" xr:uid="{00000000-0005-0000-0000-00000EE20000}"/>
    <cellStyle name="Punto0 5 6 2 5" xfId="57856" xr:uid="{00000000-0005-0000-0000-00000FE20000}"/>
    <cellStyle name="Punto0 5 6 2 6" xfId="57857" xr:uid="{00000000-0005-0000-0000-000010E20000}"/>
    <cellStyle name="Punto0 5 6 3" xfId="57858" xr:uid="{00000000-0005-0000-0000-000011E20000}"/>
    <cellStyle name="Punto0 5 6 3 2" xfId="57859" xr:uid="{00000000-0005-0000-0000-000012E20000}"/>
    <cellStyle name="Punto0 5 6 4" xfId="57860" xr:uid="{00000000-0005-0000-0000-000013E20000}"/>
    <cellStyle name="Punto0 5 6 4 2" xfId="57861" xr:uid="{00000000-0005-0000-0000-000014E20000}"/>
    <cellStyle name="Punto0 5 6 5" xfId="57862" xr:uid="{00000000-0005-0000-0000-000015E20000}"/>
    <cellStyle name="Punto0 5 7" xfId="57863" xr:uid="{00000000-0005-0000-0000-000016E20000}"/>
    <cellStyle name="Punto0 5 7 2" xfId="57864" xr:uid="{00000000-0005-0000-0000-000017E20000}"/>
    <cellStyle name="Punto0 5 7 2 2" xfId="57865" xr:uid="{00000000-0005-0000-0000-000018E20000}"/>
    <cellStyle name="Punto0 5 7 2 2 2" xfId="57866" xr:uid="{00000000-0005-0000-0000-000019E20000}"/>
    <cellStyle name="Punto0 5 7 2 3" xfId="57867" xr:uid="{00000000-0005-0000-0000-00001AE20000}"/>
    <cellStyle name="Punto0 5 7 2 4" xfId="57868" xr:uid="{00000000-0005-0000-0000-00001BE20000}"/>
    <cellStyle name="Punto0 5 7 2 5" xfId="57869" xr:uid="{00000000-0005-0000-0000-00001CE20000}"/>
    <cellStyle name="Punto0 5 7 2 6" xfId="57870" xr:uid="{00000000-0005-0000-0000-00001DE20000}"/>
    <cellStyle name="Punto0 5 7 3" xfId="57871" xr:uid="{00000000-0005-0000-0000-00001EE20000}"/>
    <cellStyle name="Punto0 5 7 3 2" xfId="57872" xr:uid="{00000000-0005-0000-0000-00001FE20000}"/>
    <cellStyle name="Punto0 5 7 4" xfId="57873" xr:uid="{00000000-0005-0000-0000-000020E20000}"/>
    <cellStyle name="Punto0 5 7 4 2" xfId="57874" xr:uid="{00000000-0005-0000-0000-000021E20000}"/>
    <cellStyle name="Punto0 5 7 5" xfId="57875" xr:uid="{00000000-0005-0000-0000-000022E20000}"/>
    <cellStyle name="Punto0 5 8" xfId="57876" xr:uid="{00000000-0005-0000-0000-000023E20000}"/>
    <cellStyle name="Punto0 5 8 2" xfId="57877" xr:uid="{00000000-0005-0000-0000-000024E20000}"/>
    <cellStyle name="Punto0 5 8 2 2" xfId="57878" xr:uid="{00000000-0005-0000-0000-000025E20000}"/>
    <cellStyle name="Punto0 5 8 2 2 2" xfId="57879" xr:uid="{00000000-0005-0000-0000-000026E20000}"/>
    <cellStyle name="Punto0 5 8 2 3" xfId="57880" xr:uid="{00000000-0005-0000-0000-000027E20000}"/>
    <cellStyle name="Punto0 5 8 2 4" xfId="57881" xr:uid="{00000000-0005-0000-0000-000028E20000}"/>
    <cellStyle name="Punto0 5 8 2 5" xfId="57882" xr:uid="{00000000-0005-0000-0000-000029E20000}"/>
    <cellStyle name="Punto0 5 8 2 6" xfId="57883" xr:uid="{00000000-0005-0000-0000-00002AE20000}"/>
    <cellStyle name="Punto0 5 8 3" xfId="57884" xr:uid="{00000000-0005-0000-0000-00002BE20000}"/>
    <cellStyle name="Punto0 5 8 3 2" xfId="57885" xr:uid="{00000000-0005-0000-0000-00002CE20000}"/>
    <cellStyle name="Punto0 5 8 4" xfId="57886" xr:uid="{00000000-0005-0000-0000-00002DE20000}"/>
    <cellStyle name="Punto0 5 8 4 2" xfId="57887" xr:uid="{00000000-0005-0000-0000-00002EE20000}"/>
    <cellStyle name="Punto0 5 8 5" xfId="57888" xr:uid="{00000000-0005-0000-0000-00002FE20000}"/>
    <cellStyle name="Punto0 5 9" xfId="57889" xr:uid="{00000000-0005-0000-0000-000030E20000}"/>
    <cellStyle name="Punto0 5 9 2" xfId="57890" xr:uid="{00000000-0005-0000-0000-000031E20000}"/>
    <cellStyle name="Punto0 5 9 2 2" xfId="57891" xr:uid="{00000000-0005-0000-0000-000032E20000}"/>
    <cellStyle name="Punto0 5 9 2 2 2" xfId="57892" xr:uid="{00000000-0005-0000-0000-000033E20000}"/>
    <cellStyle name="Punto0 5 9 2 3" xfId="57893" xr:uid="{00000000-0005-0000-0000-000034E20000}"/>
    <cellStyle name="Punto0 5 9 2 4" xfId="57894" xr:uid="{00000000-0005-0000-0000-000035E20000}"/>
    <cellStyle name="Punto0 5 9 2 5" xfId="57895" xr:uid="{00000000-0005-0000-0000-000036E20000}"/>
    <cellStyle name="Punto0 5 9 2 6" xfId="57896" xr:uid="{00000000-0005-0000-0000-000037E20000}"/>
    <cellStyle name="Punto0 5 9 3" xfId="57897" xr:uid="{00000000-0005-0000-0000-000038E20000}"/>
    <cellStyle name="Punto0 5 9 3 2" xfId="57898" xr:uid="{00000000-0005-0000-0000-000039E20000}"/>
    <cellStyle name="Punto0 5 9 4" xfId="57899" xr:uid="{00000000-0005-0000-0000-00003AE20000}"/>
    <cellStyle name="Punto0 5 9 4 2" xfId="57900" xr:uid="{00000000-0005-0000-0000-00003BE20000}"/>
    <cellStyle name="Punto0 5 9 5" xfId="57901" xr:uid="{00000000-0005-0000-0000-00003CE20000}"/>
    <cellStyle name="Punto0 50" xfId="57902" xr:uid="{00000000-0005-0000-0000-00003DE20000}"/>
    <cellStyle name="Punto0 50 2" xfId="57903" xr:uid="{00000000-0005-0000-0000-00003EE20000}"/>
    <cellStyle name="Punto0 50 2 2" xfId="57904" xr:uid="{00000000-0005-0000-0000-00003FE20000}"/>
    <cellStyle name="Punto0 50 2 2 2" xfId="57905" xr:uid="{00000000-0005-0000-0000-000040E20000}"/>
    <cellStyle name="Punto0 50 2 3" xfId="57906" xr:uid="{00000000-0005-0000-0000-000041E20000}"/>
    <cellStyle name="Punto0 50 2 4" xfId="57907" xr:uid="{00000000-0005-0000-0000-000042E20000}"/>
    <cellStyle name="Punto0 50 2 5" xfId="57908" xr:uid="{00000000-0005-0000-0000-000043E20000}"/>
    <cellStyle name="Punto0 50 2 6" xfId="57909" xr:uid="{00000000-0005-0000-0000-000044E20000}"/>
    <cellStyle name="Punto0 50 3" xfId="57910" xr:uid="{00000000-0005-0000-0000-000045E20000}"/>
    <cellStyle name="Punto0 50 3 2" xfId="57911" xr:uid="{00000000-0005-0000-0000-000046E20000}"/>
    <cellStyle name="Punto0 50 4" xfId="57912" xr:uid="{00000000-0005-0000-0000-000047E20000}"/>
    <cellStyle name="Punto0 50 4 2" xfId="57913" xr:uid="{00000000-0005-0000-0000-000048E20000}"/>
    <cellStyle name="Punto0 50 5" xfId="57914" xr:uid="{00000000-0005-0000-0000-000049E20000}"/>
    <cellStyle name="Punto0 51" xfId="57915" xr:uid="{00000000-0005-0000-0000-00004AE20000}"/>
    <cellStyle name="Punto0 51 2" xfId="57916" xr:uid="{00000000-0005-0000-0000-00004BE20000}"/>
    <cellStyle name="Punto0 51 2 2" xfId="57917" xr:uid="{00000000-0005-0000-0000-00004CE20000}"/>
    <cellStyle name="Punto0 51 2 2 2" xfId="57918" xr:uid="{00000000-0005-0000-0000-00004DE20000}"/>
    <cellStyle name="Punto0 51 2 3" xfId="57919" xr:uid="{00000000-0005-0000-0000-00004EE20000}"/>
    <cellStyle name="Punto0 51 2 4" xfId="57920" xr:uid="{00000000-0005-0000-0000-00004FE20000}"/>
    <cellStyle name="Punto0 51 2 5" xfId="57921" xr:uid="{00000000-0005-0000-0000-000050E20000}"/>
    <cellStyle name="Punto0 51 2 6" xfId="57922" xr:uid="{00000000-0005-0000-0000-000051E20000}"/>
    <cellStyle name="Punto0 51 3" xfId="57923" xr:uid="{00000000-0005-0000-0000-000052E20000}"/>
    <cellStyle name="Punto0 51 3 2" xfId="57924" xr:uid="{00000000-0005-0000-0000-000053E20000}"/>
    <cellStyle name="Punto0 51 4" xfId="57925" xr:uid="{00000000-0005-0000-0000-000054E20000}"/>
    <cellStyle name="Punto0 51 4 2" xfId="57926" xr:uid="{00000000-0005-0000-0000-000055E20000}"/>
    <cellStyle name="Punto0 51 5" xfId="57927" xr:uid="{00000000-0005-0000-0000-000056E20000}"/>
    <cellStyle name="Punto0 52" xfId="57928" xr:uid="{00000000-0005-0000-0000-000057E20000}"/>
    <cellStyle name="Punto0 52 2" xfId="57929" xr:uid="{00000000-0005-0000-0000-000058E20000}"/>
    <cellStyle name="Punto0 52 2 2" xfId="57930" xr:uid="{00000000-0005-0000-0000-000059E20000}"/>
    <cellStyle name="Punto0 52 2 2 2" xfId="57931" xr:uid="{00000000-0005-0000-0000-00005AE20000}"/>
    <cellStyle name="Punto0 52 2 3" xfId="57932" xr:uid="{00000000-0005-0000-0000-00005BE20000}"/>
    <cellStyle name="Punto0 52 2 4" xfId="57933" xr:uid="{00000000-0005-0000-0000-00005CE20000}"/>
    <cellStyle name="Punto0 52 2 5" xfId="57934" xr:uid="{00000000-0005-0000-0000-00005DE20000}"/>
    <cellStyle name="Punto0 52 2 6" xfId="57935" xr:uid="{00000000-0005-0000-0000-00005EE20000}"/>
    <cellStyle name="Punto0 52 3" xfId="57936" xr:uid="{00000000-0005-0000-0000-00005FE20000}"/>
    <cellStyle name="Punto0 52 3 2" xfId="57937" xr:uid="{00000000-0005-0000-0000-000060E20000}"/>
    <cellStyle name="Punto0 52 4" xfId="57938" xr:uid="{00000000-0005-0000-0000-000061E20000}"/>
    <cellStyle name="Punto0 52 4 2" xfId="57939" xr:uid="{00000000-0005-0000-0000-000062E20000}"/>
    <cellStyle name="Punto0 52 5" xfId="57940" xr:uid="{00000000-0005-0000-0000-000063E20000}"/>
    <cellStyle name="Punto0 53" xfId="57941" xr:uid="{00000000-0005-0000-0000-000064E20000}"/>
    <cellStyle name="Punto0 53 2" xfId="57942" xr:uid="{00000000-0005-0000-0000-000065E20000}"/>
    <cellStyle name="Punto0 53 2 2" xfId="57943" xr:uid="{00000000-0005-0000-0000-000066E20000}"/>
    <cellStyle name="Punto0 53 2 2 2" xfId="57944" xr:uid="{00000000-0005-0000-0000-000067E20000}"/>
    <cellStyle name="Punto0 53 2 3" xfId="57945" xr:uid="{00000000-0005-0000-0000-000068E20000}"/>
    <cellStyle name="Punto0 53 2 4" xfId="57946" xr:uid="{00000000-0005-0000-0000-000069E20000}"/>
    <cellStyle name="Punto0 53 2 5" xfId="57947" xr:uid="{00000000-0005-0000-0000-00006AE20000}"/>
    <cellStyle name="Punto0 53 2 6" xfId="57948" xr:uid="{00000000-0005-0000-0000-00006BE20000}"/>
    <cellStyle name="Punto0 53 3" xfId="57949" xr:uid="{00000000-0005-0000-0000-00006CE20000}"/>
    <cellStyle name="Punto0 53 3 2" xfId="57950" xr:uid="{00000000-0005-0000-0000-00006DE20000}"/>
    <cellStyle name="Punto0 53 4" xfId="57951" xr:uid="{00000000-0005-0000-0000-00006EE20000}"/>
    <cellStyle name="Punto0 53 4 2" xfId="57952" xr:uid="{00000000-0005-0000-0000-00006FE20000}"/>
    <cellStyle name="Punto0 53 5" xfId="57953" xr:uid="{00000000-0005-0000-0000-000070E20000}"/>
    <cellStyle name="Punto0 54" xfId="57954" xr:uid="{00000000-0005-0000-0000-000071E20000}"/>
    <cellStyle name="Punto0 54 2" xfId="57955" xr:uid="{00000000-0005-0000-0000-000072E20000}"/>
    <cellStyle name="Punto0 54 2 2" xfId="57956" xr:uid="{00000000-0005-0000-0000-000073E20000}"/>
    <cellStyle name="Punto0 54 2 2 2" xfId="57957" xr:uid="{00000000-0005-0000-0000-000074E20000}"/>
    <cellStyle name="Punto0 54 2 3" xfId="57958" xr:uid="{00000000-0005-0000-0000-000075E20000}"/>
    <cellStyle name="Punto0 54 2 4" xfId="57959" xr:uid="{00000000-0005-0000-0000-000076E20000}"/>
    <cellStyle name="Punto0 54 2 5" xfId="57960" xr:uid="{00000000-0005-0000-0000-000077E20000}"/>
    <cellStyle name="Punto0 54 2 6" xfId="57961" xr:uid="{00000000-0005-0000-0000-000078E20000}"/>
    <cellStyle name="Punto0 54 3" xfId="57962" xr:uid="{00000000-0005-0000-0000-000079E20000}"/>
    <cellStyle name="Punto0 54 3 2" xfId="57963" xr:uid="{00000000-0005-0000-0000-00007AE20000}"/>
    <cellStyle name="Punto0 54 4" xfId="57964" xr:uid="{00000000-0005-0000-0000-00007BE20000}"/>
    <cellStyle name="Punto0 54 4 2" xfId="57965" xr:uid="{00000000-0005-0000-0000-00007CE20000}"/>
    <cellStyle name="Punto0 54 5" xfId="57966" xr:uid="{00000000-0005-0000-0000-00007DE20000}"/>
    <cellStyle name="Punto0 55" xfId="57967" xr:uid="{00000000-0005-0000-0000-00007EE20000}"/>
    <cellStyle name="Punto0 55 2" xfId="57968" xr:uid="{00000000-0005-0000-0000-00007FE20000}"/>
    <cellStyle name="Punto0 55 2 2" xfId="57969" xr:uid="{00000000-0005-0000-0000-000080E20000}"/>
    <cellStyle name="Punto0 55 2 2 2" xfId="57970" xr:uid="{00000000-0005-0000-0000-000081E20000}"/>
    <cellStyle name="Punto0 55 2 3" xfId="57971" xr:uid="{00000000-0005-0000-0000-000082E20000}"/>
    <cellStyle name="Punto0 55 2 4" xfId="57972" xr:uid="{00000000-0005-0000-0000-000083E20000}"/>
    <cellStyle name="Punto0 55 2 5" xfId="57973" xr:uid="{00000000-0005-0000-0000-000084E20000}"/>
    <cellStyle name="Punto0 55 2 6" xfId="57974" xr:uid="{00000000-0005-0000-0000-000085E20000}"/>
    <cellStyle name="Punto0 55 3" xfId="57975" xr:uid="{00000000-0005-0000-0000-000086E20000}"/>
    <cellStyle name="Punto0 55 3 2" xfId="57976" xr:uid="{00000000-0005-0000-0000-000087E20000}"/>
    <cellStyle name="Punto0 55 4" xfId="57977" xr:uid="{00000000-0005-0000-0000-000088E20000}"/>
    <cellStyle name="Punto0 55 4 2" xfId="57978" xr:uid="{00000000-0005-0000-0000-000089E20000}"/>
    <cellStyle name="Punto0 55 5" xfId="57979" xr:uid="{00000000-0005-0000-0000-00008AE20000}"/>
    <cellStyle name="Punto0 56" xfId="57980" xr:uid="{00000000-0005-0000-0000-00008BE20000}"/>
    <cellStyle name="Punto0 56 2" xfId="57981" xr:uid="{00000000-0005-0000-0000-00008CE20000}"/>
    <cellStyle name="Punto0 56 2 2" xfId="57982" xr:uid="{00000000-0005-0000-0000-00008DE20000}"/>
    <cellStyle name="Punto0 56 2 2 2" xfId="57983" xr:uid="{00000000-0005-0000-0000-00008EE20000}"/>
    <cellStyle name="Punto0 56 2 3" xfId="57984" xr:uid="{00000000-0005-0000-0000-00008FE20000}"/>
    <cellStyle name="Punto0 56 2 4" xfId="57985" xr:uid="{00000000-0005-0000-0000-000090E20000}"/>
    <cellStyle name="Punto0 56 2 5" xfId="57986" xr:uid="{00000000-0005-0000-0000-000091E20000}"/>
    <cellStyle name="Punto0 56 2 6" xfId="57987" xr:uid="{00000000-0005-0000-0000-000092E20000}"/>
    <cellStyle name="Punto0 56 3" xfId="57988" xr:uid="{00000000-0005-0000-0000-000093E20000}"/>
    <cellStyle name="Punto0 56 3 2" xfId="57989" xr:uid="{00000000-0005-0000-0000-000094E20000}"/>
    <cellStyle name="Punto0 56 4" xfId="57990" xr:uid="{00000000-0005-0000-0000-000095E20000}"/>
    <cellStyle name="Punto0 56 4 2" xfId="57991" xr:uid="{00000000-0005-0000-0000-000096E20000}"/>
    <cellStyle name="Punto0 56 5" xfId="57992" xr:uid="{00000000-0005-0000-0000-000097E20000}"/>
    <cellStyle name="Punto0 57" xfId="57993" xr:uid="{00000000-0005-0000-0000-000098E20000}"/>
    <cellStyle name="Punto0 57 2" xfId="57994" xr:uid="{00000000-0005-0000-0000-000099E20000}"/>
    <cellStyle name="Punto0 57 2 2" xfId="57995" xr:uid="{00000000-0005-0000-0000-00009AE20000}"/>
    <cellStyle name="Punto0 57 2 2 2" xfId="57996" xr:uid="{00000000-0005-0000-0000-00009BE20000}"/>
    <cellStyle name="Punto0 57 2 3" xfId="57997" xr:uid="{00000000-0005-0000-0000-00009CE20000}"/>
    <cellStyle name="Punto0 57 2 4" xfId="57998" xr:uid="{00000000-0005-0000-0000-00009DE20000}"/>
    <cellStyle name="Punto0 57 2 5" xfId="57999" xr:uid="{00000000-0005-0000-0000-00009EE20000}"/>
    <cellStyle name="Punto0 57 2 6" xfId="58000" xr:uid="{00000000-0005-0000-0000-00009FE20000}"/>
    <cellStyle name="Punto0 57 3" xfId="58001" xr:uid="{00000000-0005-0000-0000-0000A0E20000}"/>
    <cellStyle name="Punto0 57 3 2" xfId="58002" xr:uid="{00000000-0005-0000-0000-0000A1E20000}"/>
    <cellStyle name="Punto0 57 4" xfId="58003" xr:uid="{00000000-0005-0000-0000-0000A2E20000}"/>
    <cellStyle name="Punto0 57 4 2" xfId="58004" xr:uid="{00000000-0005-0000-0000-0000A3E20000}"/>
    <cellStyle name="Punto0 57 5" xfId="58005" xr:uid="{00000000-0005-0000-0000-0000A4E20000}"/>
    <cellStyle name="Punto0 58" xfId="58006" xr:uid="{00000000-0005-0000-0000-0000A5E20000}"/>
    <cellStyle name="Punto0 58 2" xfId="58007" xr:uid="{00000000-0005-0000-0000-0000A6E20000}"/>
    <cellStyle name="Punto0 58 2 2" xfId="58008" xr:uid="{00000000-0005-0000-0000-0000A7E20000}"/>
    <cellStyle name="Punto0 58 2 2 2" xfId="58009" xr:uid="{00000000-0005-0000-0000-0000A8E20000}"/>
    <cellStyle name="Punto0 58 2 3" xfId="58010" xr:uid="{00000000-0005-0000-0000-0000A9E20000}"/>
    <cellStyle name="Punto0 58 2 4" xfId="58011" xr:uid="{00000000-0005-0000-0000-0000AAE20000}"/>
    <cellStyle name="Punto0 58 2 5" xfId="58012" xr:uid="{00000000-0005-0000-0000-0000ABE20000}"/>
    <cellStyle name="Punto0 58 2 6" xfId="58013" xr:uid="{00000000-0005-0000-0000-0000ACE20000}"/>
    <cellStyle name="Punto0 58 3" xfId="58014" xr:uid="{00000000-0005-0000-0000-0000ADE20000}"/>
    <cellStyle name="Punto0 58 3 2" xfId="58015" xr:uid="{00000000-0005-0000-0000-0000AEE20000}"/>
    <cellStyle name="Punto0 58 4" xfId="58016" xr:uid="{00000000-0005-0000-0000-0000AFE20000}"/>
    <cellStyle name="Punto0 58 4 2" xfId="58017" xr:uid="{00000000-0005-0000-0000-0000B0E20000}"/>
    <cellStyle name="Punto0 58 5" xfId="58018" xr:uid="{00000000-0005-0000-0000-0000B1E20000}"/>
    <cellStyle name="Punto0 59" xfId="58019" xr:uid="{00000000-0005-0000-0000-0000B2E20000}"/>
    <cellStyle name="Punto0 59 2" xfId="58020" xr:uid="{00000000-0005-0000-0000-0000B3E20000}"/>
    <cellStyle name="Punto0 59 2 2" xfId="58021" xr:uid="{00000000-0005-0000-0000-0000B4E20000}"/>
    <cellStyle name="Punto0 59 2 2 2" xfId="58022" xr:uid="{00000000-0005-0000-0000-0000B5E20000}"/>
    <cellStyle name="Punto0 59 2 3" xfId="58023" xr:uid="{00000000-0005-0000-0000-0000B6E20000}"/>
    <cellStyle name="Punto0 59 2 4" xfId="58024" xr:uid="{00000000-0005-0000-0000-0000B7E20000}"/>
    <cellStyle name="Punto0 59 2 5" xfId="58025" xr:uid="{00000000-0005-0000-0000-0000B8E20000}"/>
    <cellStyle name="Punto0 59 2 6" xfId="58026" xr:uid="{00000000-0005-0000-0000-0000B9E20000}"/>
    <cellStyle name="Punto0 59 3" xfId="58027" xr:uid="{00000000-0005-0000-0000-0000BAE20000}"/>
    <cellStyle name="Punto0 59 3 2" xfId="58028" xr:uid="{00000000-0005-0000-0000-0000BBE20000}"/>
    <cellStyle name="Punto0 59 4" xfId="58029" xr:uid="{00000000-0005-0000-0000-0000BCE20000}"/>
    <cellStyle name="Punto0 59 4 2" xfId="58030" xr:uid="{00000000-0005-0000-0000-0000BDE20000}"/>
    <cellStyle name="Punto0 59 5" xfId="58031" xr:uid="{00000000-0005-0000-0000-0000BEE20000}"/>
    <cellStyle name="Punto0 6" xfId="58032" xr:uid="{00000000-0005-0000-0000-0000BFE20000}"/>
    <cellStyle name="Punto0 6 2" xfId="58033" xr:uid="{00000000-0005-0000-0000-0000C0E20000}"/>
    <cellStyle name="Punto0 6 2 2" xfId="58034" xr:uid="{00000000-0005-0000-0000-0000C1E20000}"/>
    <cellStyle name="Punto0 6 2 2 2" xfId="58035" xr:uid="{00000000-0005-0000-0000-0000C2E20000}"/>
    <cellStyle name="Punto0 6 2 2 3" xfId="58036" xr:uid="{00000000-0005-0000-0000-0000C3E20000}"/>
    <cellStyle name="Punto0 6 2 2 4" xfId="58037" xr:uid="{00000000-0005-0000-0000-0000C4E20000}"/>
    <cellStyle name="Punto0 6 2 3" xfId="58038" xr:uid="{00000000-0005-0000-0000-0000C5E20000}"/>
    <cellStyle name="Punto0 6 2 4" xfId="58039" xr:uid="{00000000-0005-0000-0000-0000C6E20000}"/>
    <cellStyle name="Punto0 6 3" xfId="58040" xr:uid="{00000000-0005-0000-0000-0000C7E20000}"/>
    <cellStyle name="Punto0 6 3 2" xfId="58041" xr:uid="{00000000-0005-0000-0000-0000C8E20000}"/>
    <cellStyle name="Punto0 6 3 2 2" xfId="58042" xr:uid="{00000000-0005-0000-0000-0000C9E20000}"/>
    <cellStyle name="Punto0 6 3 3" xfId="58043" xr:uid="{00000000-0005-0000-0000-0000CAE20000}"/>
    <cellStyle name="Punto0 6 3 4" xfId="58044" xr:uid="{00000000-0005-0000-0000-0000CBE20000}"/>
    <cellStyle name="Punto0 6 3 5" xfId="58045" xr:uid="{00000000-0005-0000-0000-0000CCE20000}"/>
    <cellStyle name="Punto0 6 4" xfId="58046" xr:uid="{00000000-0005-0000-0000-0000CDE20000}"/>
    <cellStyle name="Punto0 6 4 2" xfId="58047" xr:uid="{00000000-0005-0000-0000-0000CEE20000}"/>
    <cellStyle name="Punto0 6 4 3" xfId="58048" xr:uid="{00000000-0005-0000-0000-0000CFE20000}"/>
    <cellStyle name="Punto0 6 5" xfId="58049" xr:uid="{00000000-0005-0000-0000-0000D0E20000}"/>
    <cellStyle name="Punto0 60" xfId="58050" xr:uid="{00000000-0005-0000-0000-0000D1E20000}"/>
    <cellStyle name="Punto0 60 2" xfId="58051" xr:uid="{00000000-0005-0000-0000-0000D2E20000}"/>
    <cellStyle name="Punto0 60 2 2" xfId="58052" xr:uid="{00000000-0005-0000-0000-0000D3E20000}"/>
    <cellStyle name="Punto0 60 2 2 2" xfId="58053" xr:uid="{00000000-0005-0000-0000-0000D4E20000}"/>
    <cellStyle name="Punto0 60 2 3" xfId="58054" xr:uid="{00000000-0005-0000-0000-0000D5E20000}"/>
    <cellStyle name="Punto0 60 2 4" xfId="58055" xr:uid="{00000000-0005-0000-0000-0000D6E20000}"/>
    <cellStyle name="Punto0 60 2 5" xfId="58056" xr:uid="{00000000-0005-0000-0000-0000D7E20000}"/>
    <cellStyle name="Punto0 60 2 6" xfId="58057" xr:uid="{00000000-0005-0000-0000-0000D8E20000}"/>
    <cellStyle name="Punto0 60 3" xfId="58058" xr:uid="{00000000-0005-0000-0000-0000D9E20000}"/>
    <cellStyle name="Punto0 60 3 2" xfId="58059" xr:uid="{00000000-0005-0000-0000-0000DAE20000}"/>
    <cellStyle name="Punto0 60 4" xfId="58060" xr:uid="{00000000-0005-0000-0000-0000DBE20000}"/>
    <cellStyle name="Punto0 60 4 2" xfId="58061" xr:uid="{00000000-0005-0000-0000-0000DCE20000}"/>
    <cellStyle name="Punto0 60 5" xfId="58062" xr:uid="{00000000-0005-0000-0000-0000DDE20000}"/>
    <cellStyle name="Punto0 61" xfId="58063" xr:uid="{00000000-0005-0000-0000-0000DEE20000}"/>
    <cellStyle name="Punto0 61 2" xfId="58064" xr:uid="{00000000-0005-0000-0000-0000DFE20000}"/>
    <cellStyle name="Punto0 61 2 2" xfId="58065" xr:uid="{00000000-0005-0000-0000-0000E0E20000}"/>
    <cellStyle name="Punto0 61 2 2 2" xfId="58066" xr:uid="{00000000-0005-0000-0000-0000E1E20000}"/>
    <cellStyle name="Punto0 61 2 3" xfId="58067" xr:uid="{00000000-0005-0000-0000-0000E2E20000}"/>
    <cellStyle name="Punto0 61 2 4" xfId="58068" xr:uid="{00000000-0005-0000-0000-0000E3E20000}"/>
    <cellStyle name="Punto0 61 2 5" xfId="58069" xr:uid="{00000000-0005-0000-0000-0000E4E20000}"/>
    <cellStyle name="Punto0 61 2 6" xfId="58070" xr:uid="{00000000-0005-0000-0000-0000E5E20000}"/>
    <cellStyle name="Punto0 61 3" xfId="58071" xr:uid="{00000000-0005-0000-0000-0000E6E20000}"/>
    <cellStyle name="Punto0 61 3 2" xfId="58072" xr:uid="{00000000-0005-0000-0000-0000E7E20000}"/>
    <cellStyle name="Punto0 61 4" xfId="58073" xr:uid="{00000000-0005-0000-0000-0000E8E20000}"/>
    <cellStyle name="Punto0 61 4 2" xfId="58074" xr:uid="{00000000-0005-0000-0000-0000E9E20000}"/>
    <cellStyle name="Punto0 61 5" xfId="58075" xr:uid="{00000000-0005-0000-0000-0000EAE20000}"/>
    <cellStyle name="Punto0 62" xfId="58076" xr:uid="{00000000-0005-0000-0000-0000EBE20000}"/>
    <cellStyle name="Punto0 62 2" xfId="58077" xr:uid="{00000000-0005-0000-0000-0000ECE20000}"/>
    <cellStyle name="Punto0 62 2 2" xfId="58078" xr:uid="{00000000-0005-0000-0000-0000EDE20000}"/>
    <cellStyle name="Punto0 62 2 2 2" xfId="58079" xr:uid="{00000000-0005-0000-0000-0000EEE20000}"/>
    <cellStyle name="Punto0 62 2 3" xfId="58080" xr:uid="{00000000-0005-0000-0000-0000EFE20000}"/>
    <cellStyle name="Punto0 62 2 4" xfId="58081" xr:uid="{00000000-0005-0000-0000-0000F0E20000}"/>
    <cellStyle name="Punto0 62 2 5" xfId="58082" xr:uid="{00000000-0005-0000-0000-0000F1E20000}"/>
    <cellStyle name="Punto0 62 2 6" xfId="58083" xr:uid="{00000000-0005-0000-0000-0000F2E20000}"/>
    <cellStyle name="Punto0 62 3" xfId="58084" xr:uid="{00000000-0005-0000-0000-0000F3E20000}"/>
    <cellStyle name="Punto0 62 3 2" xfId="58085" xr:uid="{00000000-0005-0000-0000-0000F4E20000}"/>
    <cellStyle name="Punto0 62 4" xfId="58086" xr:uid="{00000000-0005-0000-0000-0000F5E20000}"/>
    <cellStyle name="Punto0 62 4 2" xfId="58087" xr:uid="{00000000-0005-0000-0000-0000F6E20000}"/>
    <cellStyle name="Punto0 62 5" xfId="58088" xr:uid="{00000000-0005-0000-0000-0000F7E20000}"/>
    <cellStyle name="Punto0 63" xfId="58089" xr:uid="{00000000-0005-0000-0000-0000F8E20000}"/>
    <cellStyle name="Punto0 63 2" xfId="58090" xr:uid="{00000000-0005-0000-0000-0000F9E20000}"/>
    <cellStyle name="Punto0 63 2 2" xfId="58091" xr:uid="{00000000-0005-0000-0000-0000FAE20000}"/>
    <cellStyle name="Punto0 63 2 2 2" xfId="58092" xr:uid="{00000000-0005-0000-0000-0000FBE20000}"/>
    <cellStyle name="Punto0 63 2 3" xfId="58093" xr:uid="{00000000-0005-0000-0000-0000FCE20000}"/>
    <cellStyle name="Punto0 63 2 4" xfId="58094" xr:uid="{00000000-0005-0000-0000-0000FDE20000}"/>
    <cellStyle name="Punto0 63 2 5" xfId="58095" xr:uid="{00000000-0005-0000-0000-0000FEE20000}"/>
    <cellStyle name="Punto0 63 2 6" xfId="58096" xr:uid="{00000000-0005-0000-0000-0000FFE20000}"/>
    <cellStyle name="Punto0 63 3" xfId="58097" xr:uid="{00000000-0005-0000-0000-000000E30000}"/>
    <cellStyle name="Punto0 63 3 2" xfId="58098" xr:uid="{00000000-0005-0000-0000-000001E30000}"/>
    <cellStyle name="Punto0 63 4" xfId="58099" xr:uid="{00000000-0005-0000-0000-000002E30000}"/>
    <cellStyle name="Punto0 63 4 2" xfId="58100" xr:uid="{00000000-0005-0000-0000-000003E30000}"/>
    <cellStyle name="Punto0 63 5" xfId="58101" xr:uid="{00000000-0005-0000-0000-000004E30000}"/>
    <cellStyle name="Punto0 64" xfId="58102" xr:uid="{00000000-0005-0000-0000-000005E30000}"/>
    <cellStyle name="Punto0 64 2" xfId="58103" xr:uid="{00000000-0005-0000-0000-000006E30000}"/>
    <cellStyle name="Punto0 64 2 2" xfId="58104" xr:uid="{00000000-0005-0000-0000-000007E30000}"/>
    <cellStyle name="Punto0 64 2 2 2" xfId="58105" xr:uid="{00000000-0005-0000-0000-000008E30000}"/>
    <cellStyle name="Punto0 64 2 3" xfId="58106" xr:uid="{00000000-0005-0000-0000-000009E30000}"/>
    <cellStyle name="Punto0 64 2 4" xfId="58107" xr:uid="{00000000-0005-0000-0000-00000AE30000}"/>
    <cellStyle name="Punto0 64 2 5" xfId="58108" xr:uid="{00000000-0005-0000-0000-00000BE30000}"/>
    <cellStyle name="Punto0 64 2 6" xfId="58109" xr:uid="{00000000-0005-0000-0000-00000CE30000}"/>
    <cellStyle name="Punto0 64 3" xfId="58110" xr:uid="{00000000-0005-0000-0000-00000DE30000}"/>
    <cellStyle name="Punto0 64 3 2" xfId="58111" xr:uid="{00000000-0005-0000-0000-00000EE30000}"/>
    <cellStyle name="Punto0 64 4" xfId="58112" xr:uid="{00000000-0005-0000-0000-00000FE30000}"/>
    <cellStyle name="Punto0 64 4 2" xfId="58113" xr:uid="{00000000-0005-0000-0000-000010E30000}"/>
    <cellStyle name="Punto0 64 5" xfId="58114" xr:uid="{00000000-0005-0000-0000-000011E30000}"/>
    <cellStyle name="Punto0 65" xfId="58115" xr:uid="{00000000-0005-0000-0000-000012E30000}"/>
    <cellStyle name="Punto0 65 2" xfId="58116" xr:uid="{00000000-0005-0000-0000-000013E30000}"/>
    <cellStyle name="Punto0 65 2 2" xfId="58117" xr:uid="{00000000-0005-0000-0000-000014E30000}"/>
    <cellStyle name="Punto0 65 3" xfId="58118" xr:uid="{00000000-0005-0000-0000-000015E30000}"/>
    <cellStyle name="Punto0 66" xfId="58119" xr:uid="{00000000-0005-0000-0000-000016E30000}"/>
    <cellStyle name="Punto0 66 2" xfId="58120" xr:uid="{00000000-0005-0000-0000-000017E30000}"/>
    <cellStyle name="Punto0 66 3" xfId="58121" xr:uid="{00000000-0005-0000-0000-000018E30000}"/>
    <cellStyle name="Punto0 66 4" xfId="58122" xr:uid="{00000000-0005-0000-0000-000019E30000}"/>
    <cellStyle name="Punto0 67" xfId="58123" xr:uid="{00000000-0005-0000-0000-00001AE30000}"/>
    <cellStyle name="Punto0 67 2" xfId="58124" xr:uid="{00000000-0005-0000-0000-00001BE30000}"/>
    <cellStyle name="Punto0 67 3" xfId="58125" xr:uid="{00000000-0005-0000-0000-00001CE30000}"/>
    <cellStyle name="Punto0 67 4" xfId="58126" xr:uid="{00000000-0005-0000-0000-00001DE30000}"/>
    <cellStyle name="Punto0 68" xfId="58127" xr:uid="{00000000-0005-0000-0000-00001EE30000}"/>
    <cellStyle name="Punto0 68 2" xfId="58128" xr:uid="{00000000-0005-0000-0000-00001FE30000}"/>
    <cellStyle name="Punto0 68 3" xfId="58129" xr:uid="{00000000-0005-0000-0000-000020E30000}"/>
    <cellStyle name="Punto0 68 4" xfId="58130" xr:uid="{00000000-0005-0000-0000-000021E30000}"/>
    <cellStyle name="Punto0 69" xfId="58131" xr:uid="{00000000-0005-0000-0000-000022E30000}"/>
    <cellStyle name="Punto0 7" xfId="58132" xr:uid="{00000000-0005-0000-0000-000023E30000}"/>
    <cellStyle name="Punto0 7 2" xfId="58133" xr:uid="{00000000-0005-0000-0000-000024E30000}"/>
    <cellStyle name="Punto0 7 2 2" xfId="58134" xr:uid="{00000000-0005-0000-0000-000025E30000}"/>
    <cellStyle name="Punto0 7 2 2 2" xfId="58135" xr:uid="{00000000-0005-0000-0000-000026E30000}"/>
    <cellStyle name="Punto0 7 2 2 3" xfId="58136" xr:uid="{00000000-0005-0000-0000-000027E30000}"/>
    <cellStyle name="Punto0 7 2 2 4" xfId="58137" xr:uid="{00000000-0005-0000-0000-000028E30000}"/>
    <cellStyle name="Punto0 7 2 3" xfId="58138" xr:uid="{00000000-0005-0000-0000-000029E30000}"/>
    <cellStyle name="Punto0 7 2 4" xfId="58139" xr:uid="{00000000-0005-0000-0000-00002AE30000}"/>
    <cellStyle name="Punto0 7 3" xfId="58140" xr:uid="{00000000-0005-0000-0000-00002BE30000}"/>
    <cellStyle name="Punto0 7 3 2" xfId="58141" xr:uid="{00000000-0005-0000-0000-00002CE30000}"/>
    <cellStyle name="Punto0 7 3 2 2" xfId="58142" xr:uid="{00000000-0005-0000-0000-00002DE30000}"/>
    <cellStyle name="Punto0 7 3 3" xfId="58143" xr:uid="{00000000-0005-0000-0000-00002EE30000}"/>
    <cellStyle name="Punto0 7 3 4" xfId="58144" xr:uid="{00000000-0005-0000-0000-00002FE30000}"/>
    <cellStyle name="Punto0 7 3 5" xfId="58145" xr:uid="{00000000-0005-0000-0000-000030E30000}"/>
    <cellStyle name="Punto0 7 4" xfId="58146" xr:uid="{00000000-0005-0000-0000-000031E30000}"/>
    <cellStyle name="Punto0 7 4 2" xfId="58147" xr:uid="{00000000-0005-0000-0000-000032E30000}"/>
    <cellStyle name="Punto0 7 4 3" xfId="58148" xr:uid="{00000000-0005-0000-0000-000033E30000}"/>
    <cellStyle name="Punto0 7 5" xfId="58149" xr:uid="{00000000-0005-0000-0000-000034E30000}"/>
    <cellStyle name="Punto0 70" xfId="58150" xr:uid="{00000000-0005-0000-0000-000035E30000}"/>
    <cellStyle name="Punto0 71" xfId="58151" xr:uid="{00000000-0005-0000-0000-000036E30000}"/>
    <cellStyle name="Punto0 72" xfId="58152" xr:uid="{00000000-0005-0000-0000-000037E30000}"/>
    <cellStyle name="Punto0 73" xfId="58153" xr:uid="{00000000-0005-0000-0000-000038E30000}"/>
    <cellStyle name="Punto0 74" xfId="58154" xr:uid="{00000000-0005-0000-0000-000039E30000}"/>
    <cellStyle name="Punto0 75" xfId="58155" xr:uid="{00000000-0005-0000-0000-00003AE30000}"/>
    <cellStyle name="Punto0 76" xfId="58156" xr:uid="{00000000-0005-0000-0000-00003BE30000}"/>
    <cellStyle name="Punto0 77" xfId="58157" xr:uid="{00000000-0005-0000-0000-00003CE30000}"/>
    <cellStyle name="Punto0 78" xfId="58158" xr:uid="{00000000-0005-0000-0000-00003DE30000}"/>
    <cellStyle name="Punto0 79" xfId="58159" xr:uid="{00000000-0005-0000-0000-00003EE30000}"/>
    <cellStyle name="Punto0 8" xfId="58160" xr:uid="{00000000-0005-0000-0000-00003FE30000}"/>
    <cellStyle name="Punto0 8 2" xfId="58161" xr:uid="{00000000-0005-0000-0000-000040E30000}"/>
    <cellStyle name="Punto0 8 2 2" xfId="58162" xr:uid="{00000000-0005-0000-0000-000041E30000}"/>
    <cellStyle name="Punto0 8 2 2 2" xfId="58163" xr:uid="{00000000-0005-0000-0000-000042E30000}"/>
    <cellStyle name="Punto0 8 2 2 3" xfId="58164" xr:uid="{00000000-0005-0000-0000-000043E30000}"/>
    <cellStyle name="Punto0 8 2 3" xfId="58165" xr:uid="{00000000-0005-0000-0000-000044E30000}"/>
    <cellStyle name="Punto0 8 2 3 2" xfId="58166" xr:uid="{00000000-0005-0000-0000-000045E30000}"/>
    <cellStyle name="Punto0 8 3" xfId="58167" xr:uid="{00000000-0005-0000-0000-000046E30000}"/>
    <cellStyle name="Punto0 8 3 2" xfId="58168" xr:uid="{00000000-0005-0000-0000-000047E30000}"/>
    <cellStyle name="Punto0 8 3 2 2" xfId="58169" xr:uid="{00000000-0005-0000-0000-000048E30000}"/>
    <cellStyle name="Punto0 8 3 3" xfId="58170" xr:uid="{00000000-0005-0000-0000-000049E30000}"/>
    <cellStyle name="Punto0 8 4" xfId="58171" xr:uid="{00000000-0005-0000-0000-00004AE30000}"/>
    <cellStyle name="Punto0 8 4 2" xfId="58172" xr:uid="{00000000-0005-0000-0000-00004BE30000}"/>
    <cellStyle name="Punto0 8 4 3" xfId="58173" xr:uid="{00000000-0005-0000-0000-00004CE30000}"/>
    <cellStyle name="Punto0 8 4 3 2" xfId="58174" xr:uid="{00000000-0005-0000-0000-00004DE30000}"/>
    <cellStyle name="Punto0 8 4 3 2 2" xfId="58175" xr:uid="{00000000-0005-0000-0000-00004EE30000}"/>
    <cellStyle name="Punto0 8 4 3 2 3" xfId="58176" xr:uid="{00000000-0005-0000-0000-00004FE30000}"/>
    <cellStyle name="Punto0 8 4 4" xfId="58177" xr:uid="{00000000-0005-0000-0000-000050E30000}"/>
    <cellStyle name="Punto0 8 4 4 2" xfId="58178" xr:uid="{00000000-0005-0000-0000-000051E30000}"/>
    <cellStyle name="Punto0 8 5" xfId="58179" xr:uid="{00000000-0005-0000-0000-000052E30000}"/>
    <cellStyle name="Punto0 8 5 2" xfId="58180" xr:uid="{00000000-0005-0000-0000-000053E30000}"/>
    <cellStyle name="Punto0 8 6" xfId="58181" xr:uid="{00000000-0005-0000-0000-000054E30000}"/>
    <cellStyle name="Punto0 8 7" xfId="58182" xr:uid="{00000000-0005-0000-0000-000055E30000}"/>
    <cellStyle name="Punto0 8 7 2" xfId="58183" xr:uid="{00000000-0005-0000-0000-000056E30000}"/>
    <cellStyle name="Punto0 8 7 3" xfId="58184" xr:uid="{00000000-0005-0000-0000-000057E30000}"/>
    <cellStyle name="Punto0 8 8" xfId="58185" xr:uid="{00000000-0005-0000-0000-000058E30000}"/>
    <cellStyle name="Punto0 80" xfId="58186" xr:uid="{00000000-0005-0000-0000-000059E30000}"/>
    <cellStyle name="Punto0 81" xfId="58187" xr:uid="{00000000-0005-0000-0000-00005AE30000}"/>
    <cellStyle name="Punto0 82" xfId="58188" xr:uid="{00000000-0005-0000-0000-00005BE30000}"/>
    <cellStyle name="Punto0 83" xfId="58189" xr:uid="{00000000-0005-0000-0000-00005CE30000}"/>
    <cellStyle name="Punto0 84" xfId="58190" xr:uid="{00000000-0005-0000-0000-00005DE30000}"/>
    <cellStyle name="Punto0 85" xfId="58191" xr:uid="{00000000-0005-0000-0000-00005EE30000}"/>
    <cellStyle name="Punto0 86" xfId="58192" xr:uid="{00000000-0005-0000-0000-00005FE30000}"/>
    <cellStyle name="Punto0 87" xfId="58193" xr:uid="{00000000-0005-0000-0000-000060E30000}"/>
    <cellStyle name="Punto0 88" xfId="58194" xr:uid="{00000000-0005-0000-0000-000061E30000}"/>
    <cellStyle name="Punto0 89" xfId="58195" xr:uid="{00000000-0005-0000-0000-000062E30000}"/>
    <cellStyle name="Punto0 9" xfId="58196" xr:uid="{00000000-0005-0000-0000-000063E30000}"/>
    <cellStyle name="Punto0 9 2" xfId="58197" xr:uid="{00000000-0005-0000-0000-000064E30000}"/>
    <cellStyle name="Punto0 9 2 2" xfId="58198" xr:uid="{00000000-0005-0000-0000-000065E30000}"/>
    <cellStyle name="Punto0 9 2 2 2" xfId="58199" xr:uid="{00000000-0005-0000-0000-000066E30000}"/>
    <cellStyle name="Punto0 9 2 3" xfId="58200" xr:uid="{00000000-0005-0000-0000-000067E30000}"/>
    <cellStyle name="Punto0 9 2 3 2" xfId="58201" xr:uid="{00000000-0005-0000-0000-000068E30000}"/>
    <cellStyle name="Punto0 9 2 4" xfId="58202" xr:uid="{00000000-0005-0000-0000-000069E30000}"/>
    <cellStyle name="Punto0 9 2 4 2" xfId="58203" xr:uid="{00000000-0005-0000-0000-00006AE30000}"/>
    <cellStyle name="Punto0 9 2 4 3" xfId="58204" xr:uid="{00000000-0005-0000-0000-00006BE30000}"/>
    <cellStyle name="Punto0 9 2 5" xfId="58205" xr:uid="{00000000-0005-0000-0000-00006CE30000}"/>
    <cellStyle name="Punto0 9 3" xfId="58206" xr:uid="{00000000-0005-0000-0000-00006DE30000}"/>
    <cellStyle name="Punto0 9 3 2" xfId="58207" xr:uid="{00000000-0005-0000-0000-00006EE30000}"/>
    <cellStyle name="Punto0 9 3 2 2" xfId="58208" xr:uid="{00000000-0005-0000-0000-00006FE30000}"/>
    <cellStyle name="Punto0 9 3 3" xfId="58209" xr:uid="{00000000-0005-0000-0000-000070E30000}"/>
    <cellStyle name="Punto0 9 3 4" xfId="58210" xr:uid="{00000000-0005-0000-0000-000071E30000}"/>
    <cellStyle name="Punto0 9 3 5" xfId="58211" xr:uid="{00000000-0005-0000-0000-000072E30000}"/>
    <cellStyle name="Punto0 9 4" xfId="58212" xr:uid="{00000000-0005-0000-0000-000073E30000}"/>
    <cellStyle name="Punto0 9 4 2" xfId="58213" xr:uid="{00000000-0005-0000-0000-000074E30000}"/>
    <cellStyle name="Punto0 9 4 3" xfId="58214" xr:uid="{00000000-0005-0000-0000-000075E30000}"/>
    <cellStyle name="Punto0 9 5" xfId="58215" xr:uid="{00000000-0005-0000-0000-000076E30000}"/>
    <cellStyle name="Punto0 9 5 2" xfId="58216" xr:uid="{00000000-0005-0000-0000-000077E30000}"/>
    <cellStyle name="Punto0 9 5 3" xfId="58217" xr:uid="{00000000-0005-0000-0000-000078E30000}"/>
    <cellStyle name="Punto0 9 6" xfId="58218" xr:uid="{00000000-0005-0000-0000-000079E30000}"/>
    <cellStyle name="Punto0 9 7" xfId="58219" xr:uid="{00000000-0005-0000-0000-00007AE30000}"/>
    <cellStyle name="Punto0_Analisis Todos los  Honorarios 2010 con Proyecto de Ley" xfId="58220" xr:uid="{00000000-0005-0000-0000-00007BE30000}"/>
    <cellStyle name="Saída" xfId="58221" xr:uid="{00000000-0005-0000-0000-00007CE30000}"/>
    <cellStyle name="Saída 2" xfId="58222" xr:uid="{00000000-0005-0000-0000-00007DE30000}"/>
    <cellStyle name="Saída 2 2" xfId="58223" xr:uid="{00000000-0005-0000-0000-00007EE30000}"/>
    <cellStyle name="Saída 2 2 2" xfId="58224" xr:uid="{00000000-0005-0000-0000-00007FE30000}"/>
    <cellStyle name="Saída 2 3" xfId="58225" xr:uid="{00000000-0005-0000-0000-000080E30000}"/>
    <cellStyle name="Saída 2 3 2" xfId="58226" xr:uid="{00000000-0005-0000-0000-000081E30000}"/>
    <cellStyle name="Saída 2 4" xfId="58227" xr:uid="{00000000-0005-0000-0000-000082E30000}"/>
    <cellStyle name="Saída 2 5" xfId="58228" xr:uid="{00000000-0005-0000-0000-000083E30000}"/>
    <cellStyle name="Saída 3" xfId="58229" xr:uid="{00000000-0005-0000-0000-000084E30000}"/>
    <cellStyle name="Saída 3 2" xfId="58230" xr:uid="{00000000-0005-0000-0000-000085E30000}"/>
    <cellStyle name="Saída 4" xfId="58231" xr:uid="{00000000-0005-0000-0000-000086E30000}"/>
    <cellStyle name="Saída 4 2" xfId="58232" xr:uid="{00000000-0005-0000-0000-000087E30000}"/>
    <cellStyle name="Saída 5" xfId="58233" xr:uid="{00000000-0005-0000-0000-000088E30000}"/>
    <cellStyle name="Saída 6" xfId="58234" xr:uid="{00000000-0005-0000-0000-000089E30000}"/>
    <cellStyle name="Saída 7" xfId="58235" xr:uid="{00000000-0005-0000-0000-00008AE30000}"/>
    <cellStyle name="Salida 10" xfId="58236" xr:uid="{00000000-0005-0000-0000-00008BE30000}"/>
    <cellStyle name="Salida 10 2" xfId="58237" xr:uid="{00000000-0005-0000-0000-00008CE30000}"/>
    <cellStyle name="Salida 10 2 2" xfId="58238" xr:uid="{00000000-0005-0000-0000-00008DE30000}"/>
    <cellStyle name="Salida 10 2 2 2" xfId="58239" xr:uid="{00000000-0005-0000-0000-00008EE30000}"/>
    <cellStyle name="Salida 10 2 3" xfId="58240" xr:uid="{00000000-0005-0000-0000-00008FE30000}"/>
    <cellStyle name="Salida 10 2 3 2" xfId="58241" xr:uid="{00000000-0005-0000-0000-000090E30000}"/>
    <cellStyle name="Salida 10 2 4" xfId="58242" xr:uid="{00000000-0005-0000-0000-000091E30000}"/>
    <cellStyle name="Salida 10 2 5" xfId="58243" xr:uid="{00000000-0005-0000-0000-000092E30000}"/>
    <cellStyle name="Salida 10 2 6" xfId="58244" xr:uid="{00000000-0005-0000-0000-000093E30000}"/>
    <cellStyle name="Salida 10 3" xfId="58245" xr:uid="{00000000-0005-0000-0000-000094E30000}"/>
    <cellStyle name="Salida 10 3 2" xfId="58246" xr:uid="{00000000-0005-0000-0000-000095E30000}"/>
    <cellStyle name="Salida 10 4" xfId="58247" xr:uid="{00000000-0005-0000-0000-000096E30000}"/>
    <cellStyle name="Salida 10 4 2" xfId="58248" xr:uid="{00000000-0005-0000-0000-000097E30000}"/>
    <cellStyle name="Salida 10 5" xfId="58249" xr:uid="{00000000-0005-0000-0000-000098E30000}"/>
    <cellStyle name="Salida 10 5 2" xfId="58250" xr:uid="{00000000-0005-0000-0000-000099E30000}"/>
    <cellStyle name="Salida 10 6" xfId="58251" xr:uid="{00000000-0005-0000-0000-00009AE30000}"/>
    <cellStyle name="Salida 11" xfId="58252" xr:uid="{00000000-0005-0000-0000-00009BE30000}"/>
    <cellStyle name="Salida 11 2" xfId="58253" xr:uid="{00000000-0005-0000-0000-00009CE30000}"/>
    <cellStyle name="Salida 11 2 2" xfId="58254" xr:uid="{00000000-0005-0000-0000-00009DE30000}"/>
    <cellStyle name="Salida 11 2 2 2" xfId="58255" xr:uid="{00000000-0005-0000-0000-00009EE30000}"/>
    <cellStyle name="Salida 11 2 3" xfId="58256" xr:uid="{00000000-0005-0000-0000-00009FE30000}"/>
    <cellStyle name="Salida 11 2 3 2" xfId="58257" xr:uid="{00000000-0005-0000-0000-0000A0E30000}"/>
    <cellStyle name="Salida 11 2 4" xfId="58258" xr:uid="{00000000-0005-0000-0000-0000A1E30000}"/>
    <cellStyle name="Salida 11 2 5" xfId="58259" xr:uid="{00000000-0005-0000-0000-0000A2E30000}"/>
    <cellStyle name="Salida 11 2 6" xfId="58260" xr:uid="{00000000-0005-0000-0000-0000A3E30000}"/>
    <cellStyle name="Salida 11 3" xfId="58261" xr:uid="{00000000-0005-0000-0000-0000A4E30000}"/>
    <cellStyle name="Salida 11 3 2" xfId="58262" xr:uid="{00000000-0005-0000-0000-0000A5E30000}"/>
    <cellStyle name="Salida 11 4" xfId="58263" xr:uid="{00000000-0005-0000-0000-0000A6E30000}"/>
    <cellStyle name="Salida 11 4 2" xfId="58264" xr:uid="{00000000-0005-0000-0000-0000A7E30000}"/>
    <cellStyle name="Salida 11 5" xfId="58265" xr:uid="{00000000-0005-0000-0000-0000A8E30000}"/>
    <cellStyle name="Salida 11 5 2" xfId="58266" xr:uid="{00000000-0005-0000-0000-0000A9E30000}"/>
    <cellStyle name="Salida 11 6" xfId="58267" xr:uid="{00000000-0005-0000-0000-0000AAE30000}"/>
    <cellStyle name="Salida 12" xfId="58268" xr:uid="{00000000-0005-0000-0000-0000ABE30000}"/>
    <cellStyle name="Salida 12 2" xfId="58269" xr:uid="{00000000-0005-0000-0000-0000ACE30000}"/>
    <cellStyle name="Salida 12 2 2" xfId="58270" xr:uid="{00000000-0005-0000-0000-0000ADE30000}"/>
    <cellStyle name="Salida 12 2 2 2" xfId="58271" xr:uid="{00000000-0005-0000-0000-0000AEE30000}"/>
    <cellStyle name="Salida 12 2 3" xfId="58272" xr:uid="{00000000-0005-0000-0000-0000AFE30000}"/>
    <cellStyle name="Salida 12 2 3 2" xfId="58273" xr:uid="{00000000-0005-0000-0000-0000B0E30000}"/>
    <cellStyle name="Salida 12 2 4" xfId="58274" xr:uid="{00000000-0005-0000-0000-0000B1E30000}"/>
    <cellStyle name="Salida 12 2 5" xfId="58275" xr:uid="{00000000-0005-0000-0000-0000B2E30000}"/>
    <cellStyle name="Salida 12 2 6" xfId="58276" xr:uid="{00000000-0005-0000-0000-0000B3E30000}"/>
    <cellStyle name="Salida 12 3" xfId="58277" xr:uid="{00000000-0005-0000-0000-0000B4E30000}"/>
    <cellStyle name="Salida 12 3 2" xfId="58278" xr:uid="{00000000-0005-0000-0000-0000B5E30000}"/>
    <cellStyle name="Salida 12 4" xfId="58279" xr:uid="{00000000-0005-0000-0000-0000B6E30000}"/>
    <cellStyle name="Salida 12 4 2" xfId="58280" xr:uid="{00000000-0005-0000-0000-0000B7E30000}"/>
    <cellStyle name="Salida 12 5" xfId="58281" xr:uid="{00000000-0005-0000-0000-0000B8E30000}"/>
    <cellStyle name="Salida 12 5 2" xfId="58282" xr:uid="{00000000-0005-0000-0000-0000B9E30000}"/>
    <cellStyle name="Salida 12 6" xfId="58283" xr:uid="{00000000-0005-0000-0000-0000BAE30000}"/>
    <cellStyle name="Salida 13" xfId="58284" xr:uid="{00000000-0005-0000-0000-0000BBE30000}"/>
    <cellStyle name="Salida 13 2" xfId="58285" xr:uid="{00000000-0005-0000-0000-0000BCE30000}"/>
    <cellStyle name="Salida 13 2 2" xfId="58286" xr:uid="{00000000-0005-0000-0000-0000BDE30000}"/>
    <cellStyle name="Salida 13 2 2 2" xfId="58287" xr:uid="{00000000-0005-0000-0000-0000BEE30000}"/>
    <cellStyle name="Salida 13 2 3" xfId="58288" xr:uid="{00000000-0005-0000-0000-0000BFE30000}"/>
    <cellStyle name="Salida 13 2 4" xfId="58289" xr:uid="{00000000-0005-0000-0000-0000C0E30000}"/>
    <cellStyle name="Salida 13 2 5" xfId="58290" xr:uid="{00000000-0005-0000-0000-0000C1E30000}"/>
    <cellStyle name="Salida 13 2 6" xfId="58291" xr:uid="{00000000-0005-0000-0000-0000C2E30000}"/>
    <cellStyle name="Salida 13 3" xfId="58292" xr:uid="{00000000-0005-0000-0000-0000C3E30000}"/>
    <cellStyle name="Salida 13 3 2" xfId="58293" xr:uid="{00000000-0005-0000-0000-0000C4E30000}"/>
    <cellStyle name="Salida 13 4" xfId="58294" xr:uid="{00000000-0005-0000-0000-0000C5E30000}"/>
    <cellStyle name="Salida 13 4 2" xfId="58295" xr:uid="{00000000-0005-0000-0000-0000C6E30000}"/>
    <cellStyle name="Salida 13 5" xfId="58296" xr:uid="{00000000-0005-0000-0000-0000C7E30000}"/>
    <cellStyle name="Salida 14" xfId="58297" xr:uid="{00000000-0005-0000-0000-0000C8E30000}"/>
    <cellStyle name="Salida 14 2" xfId="58298" xr:uid="{00000000-0005-0000-0000-0000C9E30000}"/>
    <cellStyle name="Salida 14 2 2" xfId="58299" xr:uid="{00000000-0005-0000-0000-0000CAE30000}"/>
    <cellStyle name="Salida 14 2 2 2" xfId="58300" xr:uid="{00000000-0005-0000-0000-0000CBE30000}"/>
    <cellStyle name="Salida 14 2 3" xfId="58301" xr:uid="{00000000-0005-0000-0000-0000CCE30000}"/>
    <cellStyle name="Salida 14 2 4" xfId="58302" xr:uid="{00000000-0005-0000-0000-0000CDE30000}"/>
    <cellStyle name="Salida 14 2 5" xfId="58303" xr:uid="{00000000-0005-0000-0000-0000CEE30000}"/>
    <cellStyle name="Salida 14 2 6" xfId="58304" xr:uid="{00000000-0005-0000-0000-0000CFE30000}"/>
    <cellStyle name="Salida 14 3" xfId="58305" xr:uid="{00000000-0005-0000-0000-0000D0E30000}"/>
    <cellStyle name="Salida 14 3 2" xfId="58306" xr:uid="{00000000-0005-0000-0000-0000D1E30000}"/>
    <cellStyle name="Salida 14 4" xfId="58307" xr:uid="{00000000-0005-0000-0000-0000D2E30000}"/>
    <cellStyle name="Salida 14 4 2" xfId="58308" xr:uid="{00000000-0005-0000-0000-0000D3E30000}"/>
    <cellStyle name="Salida 14 5" xfId="58309" xr:uid="{00000000-0005-0000-0000-0000D4E30000}"/>
    <cellStyle name="Salida 15" xfId="58310" xr:uid="{00000000-0005-0000-0000-0000D5E30000}"/>
    <cellStyle name="Salida 15 2" xfId="58311" xr:uid="{00000000-0005-0000-0000-0000D6E30000}"/>
    <cellStyle name="Salida 15 3" xfId="58312" xr:uid="{00000000-0005-0000-0000-0000D7E30000}"/>
    <cellStyle name="Salida 16" xfId="58313" xr:uid="{00000000-0005-0000-0000-0000D8E30000}"/>
    <cellStyle name="Salida 16 2" xfId="58314" xr:uid="{00000000-0005-0000-0000-0000D9E30000}"/>
    <cellStyle name="Salida 17" xfId="58315" xr:uid="{00000000-0005-0000-0000-0000DAE30000}"/>
    <cellStyle name="Salida 18" xfId="58316" xr:uid="{00000000-0005-0000-0000-0000DBE30000}"/>
    <cellStyle name="Salida 2" xfId="60" xr:uid="{00000000-0005-0000-0000-0000DCE30000}"/>
    <cellStyle name="Salida 2 10" xfId="58318" xr:uid="{00000000-0005-0000-0000-0000DDE30000}"/>
    <cellStyle name="Salida 2 10 2" xfId="58319" xr:uid="{00000000-0005-0000-0000-0000DEE30000}"/>
    <cellStyle name="Salida 2 10 2 2" xfId="58320" xr:uid="{00000000-0005-0000-0000-0000DFE30000}"/>
    <cellStyle name="Salida 2 10 3" xfId="58321" xr:uid="{00000000-0005-0000-0000-0000E0E30000}"/>
    <cellStyle name="Salida 2 10 4" xfId="58322" xr:uid="{00000000-0005-0000-0000-0000E1E30000}"/>
    <cellStyle name="Salida 2 11" xfId="58323" xr:uid="{00000000-0005-0000-0000-0000E2E30000}"/>
    <cellStyle name="Salida 2 11 2" xfId="58324" xr:uid="{00000000-0005-0000-0000-0000E3E30000}"/>
    <cellStyle name="Salida 2 11 3" xfId="58325" xr:uid="{00000000-0005-0000-0000-0000E4E30000}"/>
    <cellStyle name="Salida 2 11 4" xfId="58326" xr:uid="{00000000-0005-0000-0000-0000E5E30000}"/>
    <cellStyle name="Salida 2 12" xfId="58327" xr:uid="{00000000-0005-0000-0000-0000E6E30000}"/>
    <cellStyle name="Salida 2 12 2" xfId="58328" xr:uid="{00000000-0005-0000-0000-0000E7E30000}"/>
    <cellStyle name="Salida 2 12 2 2" xfId="58329" xr:uid="{00000000-0005-0000-0000-0000E8E30000}"/>
    <cellStyle name="Salida 2 12 3" xfId="58330" xr:uid="{00000000-0005-0000-0000-0000E9E30000}"/>
    <cellStyle name="Salida 2 12 4" xfId="58331" xr:uid="{00000000-0005-0000-0000-0000EAE30000}"/>
    <cellStyle name="Salida 2 13" xfId="58332" xr:uid="{00000000-0005-0000-0000-0000EBE30000}"/>
    <cellStyle name="Salida 2 13 2" xfId="58333" xr:uid="{00000000-0005-0000-0000-0000ECE30000}"/>
    <cellStyle name="Salida 2 13 3" xfId="58334" xr:uid="{00000000-0005-0000-0000-0000EDE30000}"/>
    <cellStyle name="Salida 2 14" xfId="58335" xr:uid="{00000000-0005-0000-0000-0000EEE30000}"/>
    <cellStyle name="Salida 2 14 2" xfId="58336" xr:uid="{00000000-0005-0000-0000-0000EFE30000}"/>
    <cellStyle name="Salida 2 14 3" xfId="58337" xr:uid="{00000000-0005-0000-0000-0000F0E30000}"/>
    <cellStyle name="Salida 2 15" xfId="58338" xr:uid="{00000000-0005-0000-0000-0000F1E30000}"/>
    <cellStyle name="Salida 2 15 2" xfId="58339" xr:uid="{00000000-0005-0000-0000-0000F2E30000}"/>
    <cellStyle name="Salida 2 15 3" xfId="58340" xr:uid="{00000000-0005-0000-0000-0000F3E30000}"/>
    <cellStyle name="Salida 2 16" xfId="58341" xr:uid="{00000000-0005-0000-0000-0000F4E30000}"/>
    <cellStyle name="Salida 2 17" xfId="58342" xr:uid="{00000000-0005-0000-0000-0000F5E30000}"/>
    <cellStyle name="Salida 2 18" xfId="58343" xr:uid="{00000000-0005-0000-0000-0000F6E30000}"/>
    <cellStyle name="Salida 2 19" xfId="58317" xr:uid="{00000000-0005-0000-0000-0000F7E30000}"/>
    <cellStyle name="Salida 2 2" xfId="58344" xr:uid="{00000000-0005-0000-0000-0000F8E30000}"/>
    <cellStyle name="Salida 2 2 10" xfId="58345" xr:uid="{00000000-0005-0000-0000-0000F9E30000}"/>
    <cellStyle name="Salida 2 2 10 2" xfId="58346" xr:uid="{00000000-0005-0000-0000-0000FAE30000}"/>
    <cellStyle name="Salida 2 2 10 3" xfId="58347" xr:uid="{00000000-0005-0000-0000-0000FBE30000}"/>
    <cellStyle name="Salida 2 2 11" xfId="58348" xr:uid="{00000000-0005-0000-0000-0000FCE30000}"/>
    <cellStyle name="Salida 2 2 11 2" xfId="58349" xr:uid="{00000000-0005-0000-0000-0000FDE30000}"/>
    <cellStyle name="Salida 2 2 11 3" xfId="58350" xr:uid="{00000000-0005-0000-0000-0000FEE30000}"/>
    <cellStyle name="Salida 2 2 12" xfId="58351" xr:uid="{00000000-0005-0000-0000-0000FFE30000}"/>
    <cellStyle name="Salida 2 2 12 2" xfId="58352" xr:uid="{00000000-0005-0000-0000-000000E40000}"/>
    <cellStyle name="Salida 2 2 12 3" xfId="58353" xr:uid="{00000000-0005-0000-0000-000001E40000}"/>
    <cellStyle name="Salida 2 2 13" xfId="58354" xr:uid="{00000000-0005-0000-0000-000002E40000}"/>
    <cellStyle name="Salida 2 2 13 2" xfId="58355" xr:uid="{00000000-0005-0000-0000-000003E40000}"/>
    <cellStyle name="Salida 2 2 13 3" xfId="58356" xr:uid="{00000000-0005-0000-0000-000004E40000}"/>
    <cellStyle name="Salida 2 2 14" xfId="58357" xr:uid="{00000000-0005-0000-0000-000005E40000}"/>
    <cellStyle name="Salida 2 2 14 2" xfId="58358" xr:uid="{00000000-0005-0000-0000-000006E40000}"/>
    <cellStyle name="Salida 2 2 14 3" xfId="58359" xr:uid="{00000000-0005-0000-0000-000007E40000}"/>
    <cellStyle name="Salida 2 2 15" xfId="58360" xr:uid="{00000000-0005-0000-0000-000008E40000}"/>
    <cellStyle name="Salida 2 2 16" xfId="58361" xr:uid="{00000000-0005-0000-0000-000009E40000}"/>
    <cellStyle name="Salida 2 2 17" xfId="58362" xr:uid="{00000000-0005-0000-0000-00000AE40000}"/>
    <cellStyle name="Salida 2 2 2" xfId="58363" xr:uid="{00000000-0005-0000-0000-00000BE40000}"/>
    <cellStyle name="Salida 2 2 2 10" xfId="58364" xr:uid="{00000000-0005-0000-0000-00000CE40000}"/>
    <cellStyle name="Salida 2 2 2 11" xfId="58365" xr:uid="{00000000-0005-0000-0000-00000DE40000}"/>
    <cellStyle name="Salida 2 2 2 2" xfId="58366" xr:uid="{00000000-0005-0000-0000-00000EE40000}"/>
    <cellStyle name="Salida 2 2 2 2 2" xfId="58367" xr:uid="{00000000-0005-0000-0000-00000FE40000}"/>
    <cellStyle name="Salida 2 2 2 2 2 2" xfId="58368" xr:uid="{00000000-0005-0000-0000-000010E40000}"/>
    <cellStyle name="Salida 2 2 2 2 3" xfId="58369" xr:uid="{00000000-0005-0000-0000-000011E40000}"/>
    <cellStyle name="Salida 2 2 2 2 3 2" xfId="58370" xr:uid="{00000000-0005-0000-0000-000012E40000}"/>
    <cellStyle name="Salida 2 2 2 2 4" xfId="58371" xr:uid="{00000000-0005-0000-0000-000013E40000}"/>
    <cellStyle name="Salida 2 2 2 3" xfId="58372" xr:uid="{00000000-0005-0000-0000-000014E40000}"/>
    <cellStyle name="Salida 2 2 2 3 2" xfId="58373" xr:uid="{00000000-0005-0000-0000-000015E40000}"/>
    <cellStyle name="Salida 2 2 2 3 2 2" xfId="58374" xr:uid="{00000000-0005-0000-0000-000016E40000}"/>
    <cellStyle name="Salida 2 2 2 3 3" xfId="58375" xr:uid="{00000000-0005-0000-0000-000017E40000}"/>
    <cellStyle name="Salida 2 2 2 3 4" xfId="58376" xr:uid="{00000000-0005-0000-0000-000018E40000}"/>
    <cellStyle name="Salida 2 2 2 4" xfId="58377" xr:uid="{00000000-0005-0000-0000-000019E40000}"/>
    <cellStyle name="Salida 2 2 2 4 2" xfId="58378" xr:uid="{00000000-0005-0000-0000-00001AE40000}"/>
    <cellStyle name="Salida 2 2 2 4 3" xfId="58379" xr:uid="{00000000-0005-0000-0000-00001BE40000}"/>
    <cellStyle name="Salida 2 2 2 4 4" xfId="58380" xr:uid="{00000000-0005-0000-0000-00001CE40000}"/>
    <cellStyle name="Salida 2 2 2 5" xfId="58381" xr:uid="{00000000-0005-0000-0000-00001DE40000}"/>
    <cellStyle name="Salida 2 2 2 5 2" xfId="58382" xr:uid="{00000000-0005-0000-0000-00001EE40000}"/>
    <cellStyle name="Salida 2 2 2 5 3" xfId="58383" xr:uid="{00000000-0005-0000-0000-00001FE40000}"/>
    <cellStyle name="Salida 2 2 2 5 4" xfId="58384" xr:uid="{00000000-0005-0000-0000-000020E40000}"/>
    <cellStyle name="Salida 2 2 2 6" xfId="58385" xr:uid="{00000000-0005-0000-0000-000021E40000}"/>
    <cellStyle name="Salida 2 2 2 6 2" xfId="58386" xr:uid="{00000000-0005-0000-0000-000022E40000}"/>
    <cellStyle name="Salida 2 2 2 6 3" xfId="58387" xr:uid="{00000000-0005-0000-0000-000023E40000}"/>
    <cellStyle name="Salida 2 2 2 7" xfId="58388" xr:uid="{00000000-0005-0000-0000-000024E40000}"/>
    <cellStyle name="Salida 2 2 2 7 2" xfId="58389" xr:uid="{00000000-0005-0000-0000-000025E40000}"/>
    <cellStyle name="Salida 2 2 2 7 3" xfId="58390" xr:uid="{00000000-0005-0000-0000-000026E40000}"/>
    <cellStyle name="Salida 2 2 2 8" xfId="58391" xr:uid="{00000000-0005-0000-0000-000027E40000}"/>
    <cellStyle name="Salida 2 2 2 8 2" xfId="58392" xr:uid="{00000000-0005-0000-0000-000028E40000}"/>
    <cellStyle name="Salida 2 2 2 8 3" xfId="58393" xr:uid="{00000000-0005-0000-0000-000029E40000}"/>
    <cellStyle name="Salida 2 2 2 9" xfId="58394" xr:uid="{00000000-0005-0000-0000-00002AE40000}"/>
    <cellStyle name="Salida 2 2 3" xfId="58395" xr:uid="{00000000-0005-0000-0000-00002BE40000}"/>
    <cellStyle name="Salida 2 2 3 10" xfId="58396" xr:uid="{00000000-0005-0000-0000-00002CE40000}"/>
    <cellStyle name="Salida 2 2 3 11" xfId="58397" xr:uid="{00000000-0005-0000-0000-00002DE40000}"/>
    <cellStyle name="Salida 2 2 3 2" xfId="58398" xr:uid="{00000000-0005-0000-0000-00002EE40000}"/>
    <cellStyle name="Salida 2 2 3 2 2" xfId="58399" xr:uid="{00000000-0005-0000-0000-00002FE40000}"/>
    <cellStyle name="Salida 2 2 3 2 3" xfId="58400" xr:uid="{00000000-0005-0000-0000-000030E40000}"/>
    <cellStyle name="Salida 2 2 3 2 4" xfId="58401" xr:uid="{00000000-0005-0000-0000-000031E40000}"/>
    <cellStyle name="Salida 2 2 3 3" xfId="58402" xr:uid="{00000000-0005-0000-0000-000032E40000}"/>
    <cellStyle name="Salida 2 2 3 3 2" xfId="58403" xr:uid="{00000000-0005-0000-0000-000033E40000}"/>
    <cellStyle name="Salida 2 2 3 3 3" xfId="58404" xr:uid="{00000000-0005-0000-0000-000034E40000}"/>
    <cellStyle name="Salida 2 2 3 3 4" xfId="58405" xr:uid="{00000000-0005-0000-0000-000035E40000}"/>
    <cellStyle name="Salida 2 2 3 4" xfId="58406" xr:uid="{00000000-0005-0000-0000-000036E40000}"/>
    <cellStyle name="Salida 2 2 3 4 2" xfId="58407" xr:uid="{00000000-0005-0000-0000-000037E40000}"/>
    <cellStyle name="Salida 2 2 3 4 3" xfId="58408" xr:uid="{00000000-0005-0000-0000-000038E40000}"/>
    <cellStyle name="Salida 2 2 3 5" xfId="58409" xr:uid="{00000000-0005-0000-0000-000039E40000}"/>
    <cellStyle name="Salida 2 2 3 5 2" xfId="58410" xr:uid="{00000000-0005-0000-0000-00003AE40000}"/>
    <cellStyle name="Salida 2 2 3 5 3" xfId="58411" xr:uid="{00000000-0005-0000-0000-00003BE40000}"/>
    <cellStyle name="Salida 2 2 3 6" xfId="58412" xr:uid="{00000000-0005-0000-0000-00003CE40000}"/>
    <cellStyle name="Salida 2 2 3 6 2" xfId="58413" xr:uid="{00000000-0005-0000-0000-00003DE40000}"/>
    <cellStyle name="Salida 2 2 3 6 3" xfId="58414" xr:uid="{00000000-0005-0000-0000-00003EE40000}"/>
    <cellStyle name="Salida 2 2 3 7" xfId="58415" xr:uid="{00000000-0005-0000-0000-00003FE40000}"/>
    <cellStyle name="Salida 2 2 3 7 2" xfId="58416" xr:uid="{00000000-0005-0000-0000-000040E40000}"/>
    <cellStyle name="Salida 2 2 3 7 3" xfId="58417" xr:uid="{00000000-0005-0000-0000-000041E40000}"/>
    <cellStyle name="Salida 2 2 3 8" xfId="58418" xr:uid="{00000000-0005-0000-0000-000042E40000}"/>
    <cellStyle name="Salida 2 2 3 8 2" xfId="58419" xr:uid="{00000000-0005-0000-0000-000043E40000}"/>
    <cellStyle name="Salida 2 2 3 8 3" xfId="58420" xr:uid="{00000000-0005-0000-0000-000044E40000}"/>
    <cellStyle name="Salida 2 2 3 9" xfId="58421" xr:uid="{00000000-0005-0000-0000-000045E40000}"/>
    <cellStyle name="Salida 2 2 4" xfId="58422" xr:uid="{00000000-0005-0000-0000-000046E40000}"/>
    <cellStyle name="Salida 2 2 4 10" xfId="58423" xr:uid="{00000000-0005-0000-0000-000047E40000}"/>
    <cellStyle name="Salida 2 2 4 11" xfId="58424" xr:uid="{00000000-0005-0000-0000-000048E40000}"/>
    <cellStyle name="Salida 2 2 4 2" xfId="58425" xr:uid="{00000000-0005-0000-0000-000049E40000}"/>
    <cellStyle name="Salida 2 2 4 2 2" xfId="58426" xr:uid="{00000000-0005-0000-0000-00004AE40000}"/>
    <cellStyle name="Salida 2 2 4 2 3" xfId="58427" xr:uid="{00000000-0005-0000-0000-00004BE40000}"/>
    <cellStyle name="Salida 2 2 4 2 4" xfId="58428" xr:uid="{00000000-0005-0000-0000-00004CE40000}"/>
    <cellStyle name="Salida 2 2 4 3" xfId="58429" xr:uid="{00000000-0005-0000-0000-00004DE40000}"/>
    <cellStyle name="Salida 2 2 4 3 2" xfId="58430" xr:uid="{00000000-0005-0000-0000-00004EE40000}"/>
    <cellStyle name="Salida 2 2 4 3 3" xfId="58431" xr:uid="{00000000-0005-0000-0000-00004FE40000}"/>
    <cellStyle name="Salida 2 2 4 4" xfId="58432" xr:uid="{00000000-0005-0000-0000-000050E40000}"/>
    <cellStyle name="Salida 2 2 4 4 2" xfId="58433" xr:uid="{00000000-0005-0000-0000-000051E40000}"/>
    <cellStyle name="Salida 2 2 4 4 3" xfId="58434" xr:uid="{00000000-0005-0000-0000-000052E40000}"/>
    <cellStyle name="Salida 2 2 4 5" xfId="58435" xr:uid="{00000000-0005-0000-0000-000053E40000}"/>
    <cellStyle name="Salida 2 2 4 5 2" xfId="58436" xr:uid="{00000000-0005-0000-0000-000054E40000}"/>
    <cellStyle name="Salida 2 2 4 5 3" xfId="58437" xr:uid="{00000000-0005-0000-0000-000055E40000}"/>
    <cellStyle name="Salida 2 2 4 6" xfId="58438" xr:uid="{00000000-0005-0000-0000-000056E40000}"/>
    <cellStyle name="Salida 2 2 4 6 2" xfId="58439" xr:uid="{00000000-0005-0000-0000-000057E40000}"/>
    <cellStyle name="Salida 2 2 4 6 3" xfId="58440" xr:uid="{00000000-0005-0000-0000-000058E40000}"/>
    <cellStyle name="Salida 2 2 4 7" xfId="58441" xr:uid="{00000000-0005-0000-0000-000059E40000}"/>
    <cellStyle name="Salida 2 2 4 7 2" xfId="58442" xr:uid="{00000000-0005-0000-0000-00005AE40000}"/>
    <cellStyle name="Salida 2 2 4 7 3" xfId="58443" xr:uid="{00000000-0005-0000-0000-00005BE40000}"/>
    <cellStyle name="Salida 2 2 4 8" xfId="58444" xr:uid="{00000000-0005-0000-0000-00005CE40000}"/>
    <cellStyle name="Salida 2 2 4 8 2" xfId="58445" xr:uid="{00000000-0005-0000-0000-00005DE40000}"/>
    <cellStyle name="Salida 2 2 4 8 3" xfId="58446" xr:uid="{00000000-0005-0000-0000-00005EE40000}"/>
    <cellStyle name="Salida 2 2 4 9" xfId="58447" xr:uid="{00000000-0005-0000-0000-00005FE40000}"/>
    <cellStyle name="Salida 2 2 5" xfId="58448" xr:uid="{00000000-0005-0000-0000-000060E40000}"/>
    <cellStyle name="Salida 2 2 5 10" xfId="58449" xr:uid="{00000000-0005-0000-0000-000061E40000}"/>
    <cellStyle name="Salida 2 2 5 11" xfId="58450" xr:uid="{00000000-0005-0000-0000-000062E40000}"/>
    <cellStyle name="Salida 2 2 5 2" xfId="58451" xr:uid="{00000000-0005-0000-0000-000063E40000}"/>
    <cellStyle name="Salida 2 2 5 2 2" xfId="58452" xr:uid="{00000000-0005-0000-0000-000064E40000}"/>
    <cellStyle name="Salida 2 2 5 2 3" xfId="58453" xr:uid="{00000000-0005-0000-0000-000065E40000}"/>
    <cellStyle name="Salida 2 2 5 2 4" xfId="58454" xr:uid="{00000000-0005-0000-0000-000066E40000}"/>
    <cellStyle name="Salida 2 2 5 3" xfId="58455" xr:uid="{00000000-0005-0000-0000-000067E40000}"/>
    <cellStyle name="Salida 2 2 5 3 2" xfId="58456" xr:uid="{00000000-0005-0000-0000-000068E40000}"/>
    <cellStyle name="Salida 2 2 5 3 3" xfId="58457" xr:uid="{00000000-0005-0000-0000-000069E40000}"/>
    <cellStyle name="Salida 2 2 5 4" xfId="58458" xr:uid="{00000000-0005-0000-0000-00006AE40000}"/>
    <cellStyle name="Salida 2 2 5 4 2" xfId="58459" xr:uid="{00000000-0005-0000-0000-00006BE40000}"/>
    <cellStyle name="Salida 2 2 5 4 3" xfId="58460" xr:uid="{00000000-0005-0000-0000-00006CE40000}"/>
    <cellStyle name="Salida 2 2 5 5" xfId="58461" xr:uid="{00000000-0005-0000-0000-00006DE40000}"/>
    <cellStyle name="Salida 2 2 5 5 2" xfId="58462" xr:uid="{00000000-0005-0000-0000-00006EE40000}"/>
    <cellStyle name="Salida 2 2 5 5 3" xfId="58463" xr:uid="{00000000-0005-0000-0000-00006FE40000}"/>
    <cellStyle name="Salida 2 2 5 6" xfId="58464" xr:uid="{00000000-0005-0000-0000-000070E40000}"/>
    <cellStyle name="Salida 2 2 5 6 2" xfId="58465" xr:uid="{00000000-0005-0000-0000-000071E40000}"/>
    <cellStyle name="Salida 2 2 5 6 3" xfId="58466" xr:uid="{00000000-0005-0000-0000-000072E40000}"/>
    <cellStyle name="Salida 2 2 5 7" xfId="58467" xr:uid="{00000000-0005-0000-0000-000073E40000}"/>
    <cellStyle name="Salida 2 2 5 7 2" xfId="58468" xr:uid="{00000000-0005-0000-0000-000074E40000}"/>
    <cellStyle name="Salida 2 2 5 7 3" xfId="58469" xr:uid="{00000000-0005-0000-0000-000075E40000}"/>
    <cellStyle name="Salida 2 2 5 8" xfId="58470" xr:uid="{00000000-0005-0000-0000-000076E40000}"/>
    <cellStyle name="Salida 2 2 5 8 2" xfId="58471" xr:uid="{00000000-0005-0000-0000-000077E40000}"/>
    <cellStyle name="Salida 2 2 5 8 3" xfId="58472" xr:uid="{00000000-0005-0000-0000-000078E40000}"/>
    <cellStyle name="Salida 2 2 5 9" xfId="58473" xr:uid="{00000000-0005-0000-0000-000079E40000}"/>
    <cellStyle name="Salida 2 2 6" xfId="58474" xr:uid="{00000000-0005-0000-0000-00007AE40000}"/>
    <cellStyle name="Salida 2 2 6 10" xfId="58475" xr:uid="{00000000-0005-0000-0000-00007BE40000}"/>
    <cellStyle name="Salida 2 2 6 11" xfId="58476" xr:uid="{00000000-0005-0000-0000-00007CE40000}"/>
    <cellStyle name="Salida 2 2 6 2" xfId="58477" xr:uid="{00000000-0005-0000-0000-00007DE40000}"/>
    <cellStyle name="Salida 2 2 6 2 2" xfId="58478" xr:uid="{00000000-0005-0000-0000-00007EE40000}"/>
    <cellStyle name="Salida 2 2 6 2 3" xfId="58479" xr:uid="{00000000-0005-0000-0000-00007FE40000}"/>
    <cellStyle name="Salida 2 2 6 3" xfId="58480" xr:uid="{00000000-0005-0000-0000-000080E40000}"/>
    <cellStyle name="Salida 2 2 6 3 2" xfId="58481" xr:uid="{00000000-0005-0000-0000-000081E40000}"/>
    <cellStyle name="Salida 2 2 6 3 3" xfId="58482" xr:uid="{00000000-0005-0000-0000-000082E40000}"/>
    <cellStyle name="Salida 2 2 6 4" xfId="58483" xr:uid="{00000000-0005-0000-0000-000083E40000}"/>
    <cellStyle name="Salida 2 2 6 4 2" xfId="58484" xr:uid="{00000000-0005-0000-0000-000084E40000}"/>
    <cellStyle name="Salida 2 2 6 4 3" xfId="58485" xr:uid="{00000000-0005-0000-0000-000085E40000}"/>
    <cellStyle name="Salida 2 2 6 5" xfId="58486" xr:uid="{00000000-0005-0000-0000-000086E40000}"/>
    <cellStyle name="Salida 2 2 6 5 2" xfId="58487" xr:uid="{00000000-0005-0000-0000-000087E40000}"/>
    <cellStyle name="Salida 2 2 6 5 3" xfId="58488" xr:uid="{00000000-0005-0000-0000-000088E40000}"/>
    <cellStyle name="Salida 2 2 6 6" xfId="58489" xr:uid="{00000000-0005-0000-0000-000089E40000}"/>
    <cellStyle name="Salida 2 2 6 6 2" xfId="58490" xr:uid="{00000000-0005-0000-0000-00008AE40000}"/>
    <cellStyle name="Salida 2 2 6 6 3" xfId="58491" xr:uid="{00000000-0005-0000-0000-00008BE40000}"/>
    <cellStyle name="Salida 2 2 6 7" xfId="58492" xr:uid="{00000000-0005-0000-0000-00008CE40000}"/>
    <cellStyle name="Salida 2 2 6 7 2" xfId="58493" xr:uid="{00000000-0005-0000-0000-00008DE40000}"/>
    <cellStyle name="Salida 2 2 6 7 3" xfId="58494" xr:uid="{00000000-0005-0000-0000-00008EE40000}"/>
    <cellStyle name="Salida 2 2 6 8" xfId="58495" xr:uid="{00000000-0005-0000-0000-00008FE40000}"/>
    <cellStyle name="Salida 2 2 6 8 2" xfId="58496" xr:uid="{00000000-0005-0000-0000-000090E40000}"/>
    <cellStyle name="Salida 2 2 6 8 3" xfId="58497" xr:uid="{00000000-0005-0000-0000-000091E40000}"/>
    <cellStyle name="Salida 2 2 6 9" xfId="58498" xr:uid="{00000000-0005-0000-0000-000092E40000}"/>
    <cellStyle name="Salida 2 2 7" xfId="58499" xr:uid="{00000000-0005-0000-0000-000093E40000}"/>
    <cellStyle name="Salida 2 2 7 10" xfId="58500" xr:uid="{00000000-0005-0000-0000-000094E40000}"/>
    <cellStyle name="Salida 2 2 7 11" xfId="58501" xr:uid="{00000000-0005-0000-0000-000095E40000}"/>
    <cellStyle name="Salida 2 2 7 2" xfId="58502" xr:uid="{00000000-0005-0000-0000-000096E40000}"/>
    <cellStyle name="Salida 2 2 7 2 2" xfId="58503" xr:uid="{00000000-0005-0000-0000-000097E40000}"/>
    <cellStyle name="Salida 2 2 7 2 3" xfId="58504" xr:uid="{00000000-0005-0000-0000-000098E40000}"/>
    <cellStyle name="Salida 2 2 7 3" xfId="58505" xr:uid="{00000000-0005-0000-0000-000099E40000}"/>
    <cellStyle name="Salida 2 2 7 3 2" xfId="58506" xr:uid="{00000000-0005-0000-0000-00009AE40000}"/>
    <cellStyle name="Salida 2 2 7 3 3" xfId="58507" xr:uid="{00000000-0005-0000-0000-00009BE40000}"/>
    <cellStyle name="Salida 2 2 7 4" xfId="58508" xr:uid="{00000000-0005-0000-0000-00009CE40000}"/>
    <cellStyle name="Salida 2 2 7 4 2" xfId="58509" xr:uid="{00000000-0005-0000-0000-00009DE40000}"/>
    <cellStyle name="Salida 2 2 7 4 3" xfId="58510" xr:uid="{00000000-0005-0000-0000-00009EE40000}"/>
    <cellStyle name="Salida 2 2 7 5" xfId="58511" xr:uid="{00000000-0005-0000-0000-00009FE40000}"/>
    <cellStyle name="Salida 2 2 7 5 2" xfId="58512" xr:uid="{00000000-0005-0000-0000-0000A0E40000}"/>
    <cellStyle name="Salida 2 2 7 5 3" xfId="58513" xr:uid="{00000000-0005-0000-0000-0000A1E40000}"/>
    <cellStyle name="Salida 2 2 7 6" xfId="58514" xr:uid="{00000000-0005-0000-0000-0000A2E40000}"/>
    <cellStyle name="Salida 2 2 7 6 2" xfId="58515" xr:uid="{00000000-0005-0000-0000-0000A3E40000}"/>
    <cellStyle name="Salida 2 2 7 6 3" xfId="58516" xr:uid="{00000000-0005-0000-0000-0000A4E40000}"/>
    <cellStyle name="Salida 2 2 7 7" xfId="58517" xr:uid="{00000000-0005-0000-0000-0000A5E40000}"/>
    <cellStyle name="Salida 2 2 7 7 2" xfId="58518" xr:uid="{00000000-0005-0000-0000-0000A6E40000}"/>
    <cellStyle name="Salida 2 2 7 7 3" xfId="58519" xr:uid="{00000000-0005-0000-0000-0000A7E40000}"/>
    <cellStyle name="Salida 2 2 7 8" xfId="58520" xr:uid="{00000000-0005-0000-0000-0000A8E40000}"/>
    <cellStyle name="Salida 2 2 7 8 2" xfId="58521" xr:uid="{00000000-0005-0000-0000-0000A9E40000}"/>
    <cellStyle name="Salida 2 2 7 8 3" xfId="58522" xr:uid="{00000000-0005-0000-0000-0000AAE40000}"/>
    <cellStyle name="Salida 2 2 7 9" xfId="58523" xr:uid="{00000000-0005-0000-0000-0000ABE40000}"/>
    <cellStyle name="Salida 2 2 8" xfId="58524" xr:uid="{00000000-0005-0000-0000-0000ACE40000}"/>
    <cellStyle name="Salida 2 2 8 2" xfId="58525" xr:uid="{00000000-0005-0000-0000-0000ADE40000}"/>
    <cellStyle name="Salida 2 2 8 3" xfId="58526" xr:uid="{00000000-0005-0000-0000-0000AEE40000}"/>
    <cellStyle name="Salida 2 2 8 4" xfId="58527" xr:uid="{00000000-0005-0000-0000-0000AFE40000}"/>
    <cellStyle name="Salida 2 2 9" xfId="58528" xr:uid="{00000000-0005-0000-0000-0000B0E40000}"/>
    <cellStyle name="Salida 2 2 9 2" xfId="58529" xr:uid="{00000000-0005-0000-0000-0000B1E40000}"/>
    <cellStyle name="Salida 2 2 9 3" xfId="58530" xr:uid="{00000000-0005-0000-0000-0000B2E40000}"/>
    <cellStyle name="Salida 2 3" xfId="58531" xr:uid="{00000000-0005-0000-0000-0000B3E40000}"/>
    <cellStyle name="Salida 2 3 10" xfId="58532" xr:uid="{00000000-0005-0000-0000-0000B4E40000}"/>
    <cellStyle name="Salida 2 3 11" xfId="58533" xr:uid="{00000000-0005-0000-0000-0000B5E40000}"/>
    <cellStyle name="Salida 2 3 12" xfId="58534" xr:uid="{00000000-0005-0000-0000-0000B6E40000}"/>
    <cellStyle name="Salida 2 3 2" xfId="58535" xr:uid="{00000000-0005-0000-0000-0000B7E40000}"/>
    <cellStyle name="Salida 2 3 2 10" xfId="58536" xr:uid="{00000000-0005-0000-0000-0000B8E40000}"/>
    <cellStyle name="Salida 2 3 2 11" xfId="58537" xr:uid="{00000000-0005-0000-0000-0000B9E40000}"/>
    <cellStyle name="Salida 2 3 2 2" xfId="58538" xr:uid="{00000000-0005-0000-0000-0000BAE40000}"/>
    <cellStyle name="Salida 2 3 2 2 2" xfId="58539" xr:uid="{00000000-0005-0000-0000-0000BBE40000}"/>
    <cellStyle name="Salida 2 3 2 2 2 2" xfId="58540" xr:uid="{00000000-0005-0000-0000-0000BCE40000}"/>
    <cellStyle name="Salida 2 3 2 2 3" xfId="58541" xr:uid="{00000000-0005-0000-0000-0000BDE40000}"/>
    <cellStyle name="Salida 2 3 2 2 4" xfId="58542" xr:uid="{00000000-0005-0000-0000-0000BEE40000}"/>
    <cellStyle name="Salida 2 3 2 3" xfId="58543" xr:uid="{00000000-0005-0000-0000-0000BFE40000}"/>
    <cellStyle name="Salida 2 3 2 3 2" xfId="58544" xr:uid="{00000000-0005-0000-0000-0000C0E40000}"/>
    <cellStyle name="Salida 2 3 2 3 3" xfId="58545" xr:uid="{00000000-0005-0000-0000-0000C1E40000}"/>
    <cellStyle name="Salida 2 3 2 3 4" xfId="58546" xr:uid="{00000000-0005-0000-0000-0000C2E40000}"/>
    <cellStyle name="Salida 2 3 2 4" xfId="58547" xr:uid="{00000000-0005-0000-0000-0000C3E40000}"/>
    <cellStyle name="Salida 2 3 2 4 2" xfId="58548" xr:uid="{00000000-0005-0000-0000-0000C4E40000}"/>
    <cellStyle name="Salida 2 3 2 4 3" xfId="58549" xr:uid="{00000000-0005-0000-0000-0000C5E40000}"/>
    <cellStyle name="Salida 2 3 2 4 4" xfId="58550" xr:uid="{00000000-0005-0000-0000-0000C6E40000}"/>
    <cellStyle name="Salida 2 3 2 5" xfId="58551" xr:uid="{00000000-0005-0000-0000-0000C7E40000}"/>
    <cellStyle name="Salida 2 3 2 5 2" xfId="58552" xr:uid="{00000000-0005-0000-0000-0000C8E40000}"/>
    <cellStyle name="Salida 2 3 2 5 3" xfId="58553" xr:uid="{00000000-0005-0000-0000-0000C9E40000}"/>
    <cellStyle name="Salida 2 3 2 5 4" xfId="58554" xr:uid="{00000000-0005-0000-0000-0000CAE40000}"/>
    <cellStyle name="Salida 2 3 2 6" xfId="58555" xr:uid="{00000000-0005-0000-0000-0000CBE40000}"/>
    <cellStyle name="Salida 2 3 2 6 2" xfId="58556" xr:uid="{00000000-0005-0000-0000-0000CCE40000}"/>
    <cellStyle name="Salida 2 3 2 6 3" xfId="58557" xr:uid="{00000000-0005-0000-0000-0000CDE40000}"/>
    <cellStyle name="Salida 2 3 2 6 4" xfId="58558" xr:uid="{00000000-0005-0000-0000-0000CEE40000}"/>
    <cellStyle name="Salida 2 3 2 7" xfId="58559" xr:uid="{00000000-0005-0000-0000-0000CFE40000}"/>
    <cellStyle name="Salida 2 3 2 7 2" xfId="58560" xr:uid="{00000000-0005-0000-0000-0000D0E40000}"/>
    <cellStyle name="Salida 2 3 2 7 3" xfId="58561" xr:uid="{00000000-0005-0000-0000-0000D1E40000}"/>
    <cellStyle name="Salida 2 3 2 8" xfId="58562" xr:uid="{00000000-0005-0000-0000-0000D2E40000}"/>
    <cellStyle name="Salida 2 3 2 8 2" xfId="58563" xr:uid="{00000000-0005-0000-0000-0000D3E40000}"/>
    <cellStyle name="Salida 2 3 2 8 3" xfId="58564" xr:uid="{00000000-0005-0000-0000-0000D4E40000}"/>
    <cellStyle name="Salida 2 3 2 9" xfId="58565" xr:uid="{00000000-0005-0000-0000-0000D5E40000}"/>
    <cellStyle name="Salida 2 3 3" xfId="58566" xr:uid="{00000000-0005-0000-0000-0000D6E40000}"/>
    <cellStyle name="Salida 2 3 3 2" xfId="58567" xr:uid="{00000000-0005-0000-0000-0000D7E40000}"/>
    <cellStyle name="Salida 2 3 3 2 2" xfId="58568" xr:uid="{00000000-0005-0000-0000-0000D8E40000}"/>
    <cellStyle name="Salida 2 3 3 3" xfId="58569" xr:uid="{00000000-0005-0000-0000-0000D9E40000}"/>
    <cellStyle name="Salida 2 3 3 4" xfId="58570" xr:uid="{00000000-0005-0000-0000-0000DAE40000}"/>
    <cellStyle name="Salida 2 3 4" xfId="58571" xr:uid="{00000000-0005-0000-0000-0000DBE40000}"/>
    <cellStyle name="Salida 2 3 4 2" xfId="58572" xr:uid="{00000000-0005-0000-0000-0000DCE40000}"/>
    <cellStyle name="Salida 2 3 4 2 2" xfId="58573" xr:uid="{00000000-0005-0000-0000-0000DDE40000}"/>
    <cellStyle name="Salida 2 3 4 3" xfId="58574" xr:uid="{00000000-0005-0000-0000-0000DEE40000}"/>
    <cellStyle name="Salida 2 3 4 4" xfId="58575" xr:uid="{00000000-0005-0000-0000-0000DFE40000}"/>
    <cellStyle name="Salida 2 3 5" xfId="58576" xr:uid="{00000000-0005-0000-0000-0000E0E40000}"/>
    <cellStyle name="Salida 2 3 5 2" xfId="58577" xr:uid="{00000000-0005-0000-0000-0000E1E40000}"/>
    <cellStyle name="Salida 2 3 5 3" xfId="58578" xr:uid="{00000000-0005-0000-0000-0000E2E40000}"/>
    <cellStyle name="Salida 2 3 5 4" xfId="58579" xr:uid="{00000000-0005-0000-0000-0000E3E40000}"/>
    <cellStyle name="Salida 2 3 6" xfId="58580" xr:uid="{00000000-0005-0000-0000-0000E4E40000}"/>
    <cellStyle name="Salida 2 3 6 2" xfId="58581" xr:uid="{00000000-0005-0000-0000-0000E5E40000}"/>
    <cellStyle name="Salida 2 3 6 3" xfId="58582" xr:uid="{00000000-0005-0000-0000-0000E6E40000}"/>
    <cellStyle name="Salida 2 3 6 4" xfId="58583" xr:uid="{00000000-0005-0000-0000-0000E7E40000}"/>
    <cellStyle name="Salida 2 3 7" xfId="58584" xr:uid="{00000000-0005-0000-0000-0000E8E40000}"/>
    <cellStyle name="Salida 2 3 7 2" xfId="58585" xr:uid="{00000000-0005-0000-0000-0000E9E40000}"/>
    <cellStyle name="Salida 2 3 7 3" xfId="58586" xr:uid="{00000000-0005-0000-0000-0000EAE40000}"/>
    <cellStyle name="Salida 2 3 7 4" xfId="58587" xr:uid="{00000000-0005-0000-0000-0000EBE40000}"/>
    <cellStyle name="Salida 2 3 8" xfId="58588" xr:uid="{00000000-0005-0000-0000-0000ECE40000}"/>
    <cellStyle name="Salida 2 3 8 2" xfId="58589" xr:uid="{00000000-0005-0000-0000-0000EDE40000}"/>
    <cellStyle name="Salida 2 3 8 3" xfId="58590" xr:uid="{00000000-0005-0000-0000-0000EEE40000}"/>
    <cellStyle name="Salida 2 3 9" xfId="58591" xr:uid="{00000000-0005-0000-0000-0000EFE40000}"/>
    <cellStyle name="Salida 2 3 9 2" xfId="58592" xr:uid="{00000000-0005-0000-0000-0000F0E40000}"/>
    <cellStyle name="Salida 2 3 9 3" xfId="58593" xr:uid="{00000000-0005-0000-0000-0000F1E40000}"/>
    <cellStyle name="Salida 2 4" xfId="58594" xr:uid="{00000000-0005-0000-0000-0000F2E40000}"/>
    <cellStyle name="Salida 2 4 10" xfId="58595" xr:uid="{00000000-0005-0000-0000-0000F3E40000}"/>
    <cellStyle name="Salida 2 4 11" xfId="58596" xr:uid="{00000000-0005-0000-0000-0000F4E40000}"/>
    <cellStyle name="Salida 2 4 2" xfId="58597" xr:uid="{00000000-0005-0000-0000-0000F5E40000}"/>
    <cellStyle name="Salida 2 4 2 2" xfId="58598" xr:uid="{00000000-0005-0000-0000-0000F6E40000}"/>
    <cellStyle name="Salida 2 4 2 2 2" xfId="58599" xr:uid="{00000000-0005-0000-0000-0000F7E40000}"/>
    <cellStyle name="Salida 2 4 2 2 3" xfId="58600" xr:uid="{00000000-0005-0000-0000-0000F8E40000}"/>
    <cellStyle name="Salida 2 4 2 3" xfId="58601" xr:uid="{00000000-0005-0000-0000-0000F9E40000}"/>
    <cellStyle name="Salida 2 4 2 3 2" xfId="58602" xr:uid="{00000000-0005-0000-0000-0000FAE40000}"/>
    <cellStyle name="Salida 2 4 2 4" xfId="58603" xr:uid="{00000000-0005-0000-0000-0000FBE40000}"/>
    <cellStyle name="Salida 2 4 2 5" xfId="58604" xr:uid="{00000000-0005-0000-0000-0000FCE40000}"/>
    <cellStyle name="Salida 2 4 2 6" xfId="58605" xr:uid="{00000000-0005-0000-0000-0000FDE40000}"/>
    <cellStyle name="Salida 2 4 2 7" xfId="58606" xr:uid="{00000000-0005-0000-0000-0000FEE40000}"/>
    <cellStyle name="Salida 2 4 3" xfId="58607" xr:uid="{00000000-0005-0000-0000-0000FFE40000}"/>
    <cellStyle name="Salida 2 4 3 2" xfId="58608" xr:uid="{00000000-0005-0000-0000-000000E50000}"/>
    <cellStyle name="Salida 2 4 3 2 2" xfId="58609" xr:uid="{00000000-0005-0000-0000-000001E50000}"/>
    <cellStyle name="Salida 2 4 3 3" xfId="58610" xr:uid="{00000000-0005-0000-0000-000002E50000}"/>
    <cellStyle name="Salida 2 4 3 4" xfId="58611" xr:uid="{00000000-0005-0000-0000-000003E50000}"/>
    <cellStyle name="Salida 2 4 4" xfId="58612" xr:uid="{00000000-0005-0000-0000-000004E50000}"/>
    <cellStyle name="Salida 2 4 4 2" xfId="58613" xr:uid="{00000000-0005-0000-0000-000005E50000}"/>
    <cellStyle name="Salida 2 4 4 2 2" xfId="58614" xr:uid="{00000000-0005-0000-0000-000006E50000}"/>
    <cellStyle name="Salida 2 4 4 3" xfId="58615" xr:uid="{00000000-0005-0000-0000-000007E50000}"/>
    <cellStyle name="Salida 2 4 4 4" xfId="58616" xr:uid="{00000000-0005-0000-0000-000008E50000}"/>
    <cellStyle name="Salida 2 4 5" xfId="58617" xr:uid="{00000000-0005-0000-0000-000009E50000}"/>
    <cellStyle name="Salida 2 4 5 2" xfId="58618" xr:uid="{00000000-0005-0000-0000-00000AE50000}"/>
    <cellStyle name="Salida 2 4 5 3" xfId="58619" xr:uid="{00000000-0005-0000-0000-00000BE50000}"/>
    <cellStyle name="Salida 2 4 5 4" xfId="58620" xr:uid="{00000000-0005-0000-0000-00000CE50000}"/>
    <cellStyle name="Salida 2 4 6" xfId="58621" xr:uid="{00000000-0005-0000-0000-00000DE50000}"/>
    <cellStyle name="Salida 2 4 6 2" xfId="58622" xr:uid="{00000000-0005-0000-0000-00000EE50000}"/>
    <cellStyle name="Salida 2 4 6 3" xfId="58623" xr:uid="{00000000-0005-0000-0000-00000FE50000}"/>
    <cellStyle name="Salida 2 4 6 4" xfId="58624" xr:uid="{00000000-0005-0000-0000-000010E50000}"/>
    <cellStyle name="Salida 2 4 7" xfId="58625" xr:uid="{00000000-0005-0000-0000-000011E50000}"/>
    <cellStyle name="Salida 2 4 7 2" xfId="58626" xr:uid="{00000000-0005-0000-0000-000012E50000}"/>
    <cellStyle name="Salida 2 4 7 3" xfId="58627" xr:uid="{00000000-0005-0000-0000-000013E50000}"/>
    <cellStyle name="Salida 2 4 7 4" xfId="58628" xr:uid="{00000000-0005-0000-0000-000014E50000}"/>
    <cellStyle name="Salida 2 4 8" xfId="58629" xr:uid="{00000000-0005-0000-0000-000015E50000}"/>
    <cellStyle name="Salida 2 4 8 2" xfId="58630" xr:uid="{00000000-0005-0000-0000-000016E50000}"/>
    <cellStyle name="Salida 2 4 8 3" xfId="58631" xr:uid="{00000000-0005-0000-0000-000017E50000}"/>
    <cellStyle name="Salida 2 4 9" xfId="58632" xr:uid="{00000000-0005-0000-0000-000018E50000}"/>
    <cellStyle name="Salida 2 5" xfId="58633" xr:uid="{00000000-0005-0000-0000-000019E50000}"/>
    <cellStyle name="Salida 2 5 10" xfId="58634" xr:uid="{00000000-0005-0000-0000-00001AE50000}"/>
    <cellStyle name="Salida 2 5 11" xfId="58635" xr:uid="{00000000-0005-0000-0000-00001BE50000}"/>
    <cellStyle name="Salida 2 5 2" xfId="58636" xr:uid="{00000000-0005-0000-0000-00001CE50000}"/>
    <cellStyle name="Salida 2 5 2 2" xfId="58637" xr:uid="{00000000-0005-0000-0000-00001DE50000}"/>
    <cellStyle name="Salida 2 5 2 2 2" xfId="58638" xr:uid="{00000000-0005-0000-0000-00001EE50000}"/>
    <cellStyle name="Salida 2 5 2 2 3" xfId="58639" xr:uid="{00000000-0005-0000-0000-00001FE50000}"/>
    <cellStyle name="Salida 2 5 2 3" xfId="58640" xr:uid="{00000000-0005-0000-0000-000020E50000}"/>
    <cellStyle name="Salida 2 5 2 3 2" xfId="58641" xr:uid="{00000000-0005-0000-0000-000021E50000}"/>
    <cellStyle name="Salida 2 5 2 4" xfId="58642" xr:uid="{00000000-0005-0000-0000-000022E50000}"/>
    <cellStyle name="Salida 2 5 2 5" xfId="58643" xr:uid="{00000000-0005-0000-0000-000023E50000}"/>
    <cellStyle name="Salida 2 5 2 6" xfId="58644" xr:uid="{00000000-0005-0000-0000-000024E50000}"/>
    <cellStyle name="Salida 2 5 2 7" xfId="58645" xr:uid="{00000000-0005-0000-0000-000025E50000}"/>
    <cellStyle name="Salida 2 5 3" xfId="58646" xr:uid="{00000000-0005-0000-0000-000026E50000}"/>
    <cellStyle name="Salida 2 5 3 2" xfId="58647" xr:uid="{00000000-0005-0000-0000-000027E50000}"/>
    <cellStyle name="Salida 2 5 3 2 2" xfId="58648" xr:uid="{00000000-0005-0000-0000-000028E50000}"/>
    <cellStyle name="Salida 2 5 3 3" xfId="58649" xr:uid="{00000000-0005-0000-0000-000029E50000}"/>
    <cellStyle name="Salida 2 5 3 4" xfId="58650" xr:uid="{00000000-0005-0000-0000-00002AE50000}"/>
    <cellStyle name="Salida 2 5 4" xfId="58651" xr:uid="{00000000-0005-0000-0000-00002BE50000}"/>
    <cellStyle name="Salida 2 5 4 2" xfId="58652" xr:uid="{00000000-0005-0000-0000-00002CE50000}"/>
    <cellStyle name="Salida 2 5 4 2 2" xfId="58653" xr:uid="{00000000-0005-0000-0000-00002DE50000}"/>
    <cellStyle name="Salida 2 5 4 3" xfId="58654" xr:uid="{00000000-0005-0000-0000-00002EE50000}"/>
    <cellStyle name="Salida 2 5 4 4" xfId="58655" xr:uid="{00000000-0005-0000-0000-00002FE50000}"/>
    <cellStyle name="Salida 2 5 5" xfId="58656" xr:uid="{00000000-0005-0000-0000-000030E50000}"/>
    <cellStyle name="Salida 2 5 5 2" xfId="58657" xr:uid="{00000000-0005-0000-0000-000031E50000}"/>
    <cellStyle name="Salida 2 5 5 3" xfId="58658" xr:uid="{00000000-0005-0000-0000-000032E50000}"/>
    <cellStyle name="Salida 2 5 5 4" xfId="58659" xr:uid="{00000000-0005-0000-0000-000033E50000}"/>
    <cellStyle name="Salida 2 5 6" xfId="58660" xr:uid="{00000000-0005-0000-0000-000034E50000}"/>
    <cellStyle name="Salida 2 5 6 2" xfId="58661" xr:uid="{00000000-0005-0000-0000-000035E50000}"/>
    <cellStyle name="Salida 2 5 6 3" xfId="58662" xr:uid="{00000000-0005-0000-0000-000036E50000}"/>
    <cellStyle name="Salida 2 5 6 4" xfId="58663" xr:uid="{00000000-0005-0000-0000-000037E50000}"/>
    <cellStyle name="Salida 2 5 7" xfId="58664" xr:uid="{00000000-0005-0000-0000-000038E50000}"/>
    <cellStyle name="Salida 2 5 7 2" xfId="58665" xr:uid="{00000000-0005-0000-0000-000039E50000}"/>
    <cellStyle name="Salida 2 5 7 3" xfId="58666" xr:uid="{00000000-0005-0000-0000-00003AE50000}"/>
    <cellStyle name="Salida 2 5 8" xfId="58667" xr:uid="{00000000-0005-0000-0000-00003BE50000}"/>
    <cellStyle name="Salida 2 5 8 2" xfId="58668" xr:uid="{00000000-0005-0000-0000-00003CE50000}"/>
    <cellStyle name="Salida 2 5 8 3" xfId="58669" xr:uid="{00000000-0005-0000-0000-00003DE50000}"/>
    <cellStyle name="Salida 2 5 9" xfId="58670" xr:uid="{00000000-0005-0000-0000-00003EE50000}"/>
    <cellStyle name="Salida 2 6" xfId="58671" xr:uid="{00000000-0005-0000-0000-00003FE50000}"/>
    <cellStyle name="Salida 2 6 10" xfId="58672" xr:uid="{00000000-0005-0000-0000-000040E50000}"/>
    <cellStyle name="Salida 2 6 11" xfId="58673" xr:uid="{00000000-0005-0000-0000-000041E50000}"/>
    <cellStyle name="Salida 2 6 2" xfId="58674" xr:uid="{00000000-0005-0000-0000-000042E50000}"/>
    <cellStyle name="Salida 2 6 2 2" xfId="58675" xr:uid="{00000000-0005-0000-0000-000043E50000}"/>
    <cellStyle name="Salida 2 6 2 2 2" xfId="58676" xr:uid="{00000000-0005-0000-0000-000044E50000}"/>
    <cellStyle name="Salida 2 6 2 2 3" xfId="58677" xr:uid="{00000000-0005-0000-0000-000045E50000}"/>
    <cellStyle name="Salida 2 6 2 3" xfId="58678" xr:uid="{00000000-0005-0000-0000-000046E50000}"/>
    <cellStyle name="Salida 2 6 2 3 2" xfId="58679" xr:uid="{00000000-0005-0000-0000-000047E50000}"/>
    <cellStyle name="Salida 2 6 2 4" xfId="58680" xr:uid="{00000000-0005-0000-0000-000048E50000}"/>
    <cellStyle name="Salida 2 6 2 5" xfId="58681" xr:uid="{00000000-0005-0000-0000-000049E50000}"/>
    <cellStyle name="Salida 2 6 2 6" xfId="58682" xr:uid="{00000000-0005-0000-0000-00004AE50000}"/>
    <cellStyle name="Salida 2 6 2 7" xfId="58683" xr:uid="{00000000-0005-0000-0000-00004BE50000}"/>
    <cellStyle name="Salida 2 6 3" xfId="58684" xr:uid="{00000000-0005-0000-0000-00004CE50000}"/>
    <cellStyle name="Salida 2 6 3 2" xfId="58685" xr:uid="{00000000-0005-0000-0000-00004DE50000}"/>
    <cellStyle name="Salida 2 6 3 2 2" xfId="58686" xr:uid="{00000000-0005-0000-0000-00004EE50000}"/>
    <cellStyle name="Salida 2 6 3 3" xfId="58687" xr:uid="{00000000-0005-0000-0000-00004FE50000}"/>
    <cellStyle name="Salida 2 6 3 4" xfId="58688" xr:uid="{00000000-0005-0000-0000-000050E50000}"/>
    <cellStyle name="Salida 2 6 4" xfId="58689" xr:uid="{00000000-0005-0000-0000-000051E50000}"/>
    <cellStyle name="Salida 2 6 4 2" xfId="58690" xr:uid="{00000000-0005-0000-0000-000052E50000}"/>
    <cellStyle name="Salida 2 6 4 2 2" xfId="58691" xr:uid="{00000000-0005-0000-0000-000053E50000}"/>
    <cellStyle name="Salida 2 6 4 3" xfId="58692" xr:uid="{00000000-0005-0000-0000-000054E50000}"/>
    <cellStyle name="Salida 2 6 4 4" xfId="58693" xr:uid="{00000000-0005-0000-0000-000055E50000}"/>
    <cellStyle name="Salida 2 6 5" xfId="58694" xr:uid="{00000000-0005-0000-0000-000056E50000}"/>
    <cellStyle name="Salida 2 6 5 2" xfId="58695" xr:uid="{00000000-0005-0000-0000-000057E50000}"/>
    <cellStyle name="Salida 2 6 5 3" xfId="58696" xr:uid="{00000000-0005-0000-0000-000058E50000}"/>
    <cellStyle name="Salida 2 6 5 4" xfId="58697" xr:uid="{00000000-0005-0000-0000-000059E50000}"/>
    <cellStyle name="Salida 2 6 6" xfId="58698" xr:uid="{00000000-0005-0000-0000-00005AE50000}"/>
    <cellStyle name="Salida 2 6 6 2" xfId="58699" xr:uid="{00000000-0005-0000-0000-00005BE50000}"/>
    <cellStyle name="Salida 2 6 6 3" xfId="58700" xr:uid="{00000000-0005-0000-0000-00005CE50000}"/>
    <cellStyle name="Salida 2 6 6 4" xfId="58701" xr:uid="{00000000-0005-0000-0000-00005DE50000}"/>
    <cellStyle name="Salida 2 6 7" xfId="58702" xr:uid="{00000000-0005-0000-0000-00005EE50000}"/>
    <cellStyle name="Salida 2 6 7 2" xfId="58703" xr:uid="{00000000-0005-0000-0000-00005FE50000}"/>
    <cellStyle name="Salida 2 6 7 3" xfId="58704" xr:uid="{00000000-0005-0000-0000-000060E50000}"/>
    <cellStyle name="Salida 2 6 8" xfId="58705" xr:uid="{00000000-0005-0000-0000-000061E50000}"/>
    <cellStyle name="Salida 2 6 8 2" xfId="58706" xr:uid="{00000000-0005-0000-0000-000062E50000}"/>
    <cellStyle name="Salida 2 6 8 3" xfId="58707" xr:uid="{00000000-0005-0000-0000-000063E50000}"/>
    <cellStyle name="Salida 2 6 9" xfId="58708" xr:uid="{00000000-0005-0000-0000-000064E50000}"/>
    <cellStyle name="Salida 2 7" xfId="58709" xr:uid="{00000000-0005-0000-0000-000065E50000}"/>
    <cellStyle name="Salida 2 7 10" xfId="58710" xr:uid="{00000000-0005-0000-0000-000066E50000}"/>
    <cellStyle name="Salida 2 7 11" xfId="58711" xr:uid="{00000000-0005-0000-0000-000067E50000}"/>
    <cellStyle name="Salida 2 7 2" xfId="58712" xr:uid="{00000000-0005-0000-0000-000068E50000}"/>
    <cellStyle name="Salida 2 7 2 2" xfId="58713" xr:uid="{00000000-0005-0000-0000-000069E50000}"/>
    <cellStyle name="Salida 2 7 2 2 2" xfId="58714" xr:uid="{00000000-0005-0000-0000-00006AE50000}"/>
    <cellStyle name="Salida 2 7 2 3" xfId="58715" xr:uid="{00000000-0005-0000-0000-00006BE50000}"/>
    <cellStyle name="Salida 2 7 2 4" xfId="58716" xr:uid="{00000000-0005-0000-0000-00006CE50000}"/>
    <cellStyle name="Salida 2 7 3" xfId="58717" xr:uid="{00000000-0005-0000-0000-00006DE50000}"/>
    <cellStyle name="Salida 2 7 3 2" xfId="58718" xr:uid="{00000000-0005-0000-0000-00006EE50000}"/>
    <cellStyle name="Salida 2 7 3 2 2" xfId="58719" xr:uid="{00000000-0005-0000-0000-00006FE50000}"/>
    <cellStyle name="Salida 2 7 3 3" xfId="58720" xr:uid="{00000000-0005-0000-0000-000070E50000}"/>
    <cellStyle name="Salida 2 7 3 4" xfId="58721" xr:uid="{00000000-0005-0000-0000-000071E50000}"/>
    <cellStyle name="Salida 2 7 4" xfId="58722" xr:uid="{00000000-0005-0000-0000-000072E50000}"/>
    <cellStyle name="Salida 2 7 4 2" xfId="58723" xr:uid="{00000000-0005-0000-0000-000073E50000}"/>
    <cellStyle name="Salida 2 7 4 3" xfId="58724" xr:uid="{00000000-0005-0000-0000-000074E50000}"/>
    <cellStyle name="Salida 2 7 4 4" xfId="58725" xr:uid="{00000000-0005-0000-0000-000075E50000}"/>
    <cellStyle name="Salida 2 7 5" xfId="58726" xr:uid="{00000000-0005-0000-0000-000076E50000}"/>
    <cellStyle name="Salida 2 7 5 2" xfId="58727" xr:uid="{00000000-0005-0000-0000-000077E50000}"/>
    <cellStyle name="Salida 2 7 5 3" xfId="58728" xr:uid="{00000000-0005-0000-0000-000078E50000}"/>
    <cellStyle name="Salida 2 7 5 4" xfId="58729" xr:uid="{00000000-0005-0000-0000-000079E50000}"/>
    <cellStyle name="Salida 2 7 6" xfId="58730" xr:uid="{00000000-0005-0000-0000-00007AE50000}"/>
    <cellStyle name="Salida 2 7 6 2" xfId="58731" xr:uid="{00000000-0005-0000-0000-00007BE50000}"/>
    <cellStyle name="Salida 2 7 6 3" xfId="58732" xr:uid="{00000000-0005-0000-0000-00007CE50000}"/>
    <cellStyle name="Salida 2 7 6 4" xfId="58733" xr:uid="{00000000-0005-0000-0000-00007DE50000}"/>
    <cellStyle name="Salida 2 7 7" xfId="58734" xr:uid="{00000000-0005-0000-0000-00007EE50000}"/>
    <cellStyle name="Salida 2 7 7 2" xfId="58735" xr:uid="{00000000-0005-0000-0000-00007FE50000}"/>
    <cellStyle name="Salida 2 7 7 3" xfId="58736" xr:uid="{00000000-0005-0000-0000-000080E50000}"/>
    <cellStyle name="Salida 2 7 8" xfId="58737" xr:uid="{00000000-0005-0000-0000-000081E50000}"/>
    <cellStyle name="Salida 2 7 8 2" xfId="58738" xr:uid="{00000000-0005-0000-0000-000082E50000}"/>
    <cellStyle name="Salida 2 7 8 3" xfId="58739" xr:uid="{00000000-0005-0000-0000-000083E50000}"/>
    <cellStyle name="Salida 2 7 9" xfId="58740" xr:uid="{00000000-0005-0000-0000-000084E50000}"/>
    <cellStyle name="Salida 2 8" xfId="58741" xr:uid="{00000000-0005-0000-0000-000085E50000}"/>
    <cellStyle name="Salida 2 8 10" xfId="58742" xr:uid="{00000000-0005-0000-0000-000086E50000}"/>
    <cellStyle name="Salida 2 8 11" xfId="58743" xr:uid="{00000000-0005-0000-0000-000087E50000}"/>
    <cellStyle name="Salida 2 8 2" xfId="58744" xr:uid="{00000000-0005-0000-0000-000088E50000}"/>
    <cellStyle name="Salida 2 8 2 2" xfId="58745" xr:uid="{00000000-0005-0000-0000-000089E50000}"/>
    <cellStyle name="Salida 2 8 2 3" xfId="58746" xr:uid="{00000000-0005-0000-0000-00008AE50000}"/>
    <cellStyle name="Salida 2 8 2 4" xfId="58747" xr:uid="{00000000-0005-0000-0000-00008BE50000}"/>
    <cellStyle name="Salida 2 8 3" xfId="58748" xr:uid="{00000000-0005-0000-0000-00008CE50000}"/>
    <cellStyle name="Salida 2 8 3 2" xfId="58749" xr:uid="{00000000-0005-0000-0000-00008DE50000}"/>
    <cellStyle name="Salida 2 8 3 3" xfId="58750" xr:uid="{00000000-0005-0000-0000-00008EE50000}"/>
    <cellStyle name="Salida 2 8 3 4" xfId="58751" xr:uid="{00000000-0005-0000-0000-00008FE50000}"/>
    <cellStyle name="Salida 2 8 4" xfId="58752" xr:uid="{00000000-0005-0000-0000-000090E50000}"/>
    <cellStyle name="Salida 2 8 4 2" xfId="58753" xr:uid="{00000000-0005-0000-0000-000091E50000}"/>
    <cellStyle name="Salida 2 8 4 3" xfId="58754" xr:uid="{00000000-0005-0000-0000-000092E50000}"/>
    <cellStyle name="Salida 2 8 5" xfId="58755" xr:uid="{00000000-0005-0000-0000-000093E50000}"/>
    <cellStyle name="Salida 2 8 5 2" xfId="58756" xr:uid="{00000000-0005-0000-0000-000094E50000}"/>
    <cellStyle name="Salida 2 8 5 3" xfId="58757" xr:uid="{00000000-0005-0000-0000-000095E50000}"/>
    <cellStyle name="Salida 2 8 6" xfId="58758" xr:uid="{00000000-0005-0000-0000-000096E50000}"/>
    <cellStyle name="Salida 2 8 6 2" xfId="58759" xr:uid="{00000000-0005-0000-0000-000097E50000}"/>
    <cellStyle name="Salida 2 8 6 3" xfId="58760" xr:uid="{00000000-0005-0000-0000-000098E50000}"/>
    <cellStyle name="Salida 2 8 7" xfId="58761" xr:uid="{00000000-0005-0000-0000-000099E50000}"/>
    <cellStyle name="Salida 2 8 7 2" xfId="58762" xr:uid="{00000000-0005-0000-0000-00009AE50000}"/>
    <cellStyle name="Salida 2 8 7 3" xfId="58763" xr:uid="{00000000-0005-0000-0000-00009BE50000}"/>
    <cellStyle name="Salida 2 8 8" xfId="58764" xr:uid="{00000000-0005-0000-0000-00009CE50000}"/>
    <cellStyle name="Salida 2 8 8 2" xfId="58765" xr:uid="{00000000-0005-0000-0000-00009DE50000}"/>
    <cellStyle name="Salida 2 8 8 3" xfId="58766" xr:uid="{00000000-0005-0000-0000-00009EE50000}"/>
    <cellStyle name="Salida 2 8 9" xfId="58767" xr:uid="{00000000-0005-0000-0000-00009FE50000}"/>
    <cellStyle name="Salida 2 9" xfId="58768" xr:uid="{00000000-0005-0000-0000-0000A0E50000}"/>
    <cellStyle name="Salida 2 9 2" xfId="58769" xr:uid="{00000000-0005-0000-0000-0000A1E50000}"/>
    <cellStyle name="Salida 2 9 3" xfId="58770" xr:uid="{00000000-0005-0000-0000-0000A2E50000}"/>
    <cellStyle name="Salida 2 9 4" xfId="58771" xr:uid="{00000000-0005-0000-0000-0000A3E50000}"/>
    <cellStyle name="Salida 3" xfId="58772" xr:uid="{00000000-0005-0000-0000-0000A4E50000}"/>
    <cellStyle name="Salida 3 10" xfId="58773" xr:uid="{00000000-0005-0000-0000-0000A5E50000}"/>
    <cellStyle name="Salida 3 10 2" xfId="58774" xr:uid="{00000000-0005-0000-0000-0000A6E50000}"/>
    <cellStyle name="Salida 3 10 3" xfId="58775" xr:uid="{00000000-0005-0000-0000-0000A7E50000}"/>
    <cellStyle name="Salida 3 11" xfId="58776" xr:uid="{00000000-0005-0000-0000-0000A8E50000}"/>
    <cellStyle name="Salida 3 11 2" xfId="58777" xr:uid="{00000000-0005-0000-0000-0000A9E50000}"/>
    <cellStyle name="Salida 3 11 3" xfId="58778" xr:uid="{00000000-0005-0000-0000-0000AAE50000}"/>
    <cellStyle name="Salida 3 12" xfId="58779" xr:uid="{00000000-0005-0000-0000-0000ABE50000}"/>
    <cellStyle name="Salida 3 12 2" xfId="58780" xr:uid="{00000000-0005-0000-0000-0000ACE50000}"/>
    <cellStyle name="Salida 3 12 3" xfId="58781" xr:uid="{00000000-0005-0000-0000-0000ADE50000}"/>
    <cellStyle name="Salida 3 13" xfId="58782" xr:uid="{00000000-0005-0000-0000-0000AEE50000}"/>
    <cellStyle name="Salida 3 13 2" xfId="58783" xr:uid="{00000000-0005-0000-0000-0000AFE50000}"/>
    <cellStyle name="Salida 3 13 3" xfId="58784" xr:uid="{00000000-0005-0000-0000-0000B0E50000}"/>
    <cellStyle name="Salida 3 14" xfId="58785" xr:uid="{00000000-0005-0000-0000-0000B1E50000}"/>
    <cellStyle name="Salida 3 14 2" xfId="58786" xr:uid="{00000000-0005-0000-0000-0000B2E50000}"/>
    <cellStyle name="Salida 3 14 3" xfId="58787" xr:uid="{00000000-0005-0000-0000-0000B3E50000}"/>
    <cellStyle name="Salida 3 15" xfId="58788" xr:uid="{00000000-0005-0000-0000-0000B4E50000}"/>
    <cellStyle name="Salida 3 15 2" xfId="58789" xr:uid="{00000000-0005-0000-0000-0000B5E50000}"/>
    <cellStyle name="Salida 3 15 3" xfId="58790" xr:uid="{00000000-0005-0000-0000-0000B6E50000}"/>
    <cellStyle name="Salida 3 16" xfId="58791" xr:uid="{00000000-0005-0000-0000-0000B7E50000}"/>
    <cellStyle name="Salida 3 17" xfId="58792" xr:uid="{00000000-0005-0000-0000-0000B8E50000}"/>
    <cellStyle name="Salida 3 18" xfId="58793" xr:uid="{00000000-0005-0000-0000-0000B9E50000}"/>
    <cellStyle name="Salida 3 2" xfId="58794" xr:uid="{00000000-0005-0000-0000-0000BAE50000}"/>
    <cellStyle name="Salida 3 2 10" xfId="58795" xr:uid="{00000000-0005-0000-0000-0000BBE50000}"/>
    <cellStyle name="Salida 3 2 10 2" xfId="58796" xr:uid="{00000000-0005-0000-0000-0000BCE50000}"/>
    <cellStyle name="Salida 3 2 10 3" xfId="58797" xr:uid="{00000000-0005-0000-0000-0000BDE50000}"/>
    <cellStyle name="Salida 3 2 11" xfId="58798" xr:uid="{00000000-0005-0000-0000-0000BEE50000}"/>
    <cellStyle name="Salida 3 2 11 2" xfId="58799" xr:uid="{00000000-0005-0000-0000-0000BFE50000}"/>
    <cellStyle name="Salida 3 2 11 3" xfId="58800" xr:uid="{00000000-0005-0000-0000-0000C0E50000}"/>
    <cellStyle name="Salida 3 2 12" xfId="58801" xr:uid="{00000000-0005-0000-0000-0000C1E50000}"/>
    <cellStyle name="Salida 3 2 12 2" xfId="58802" xr:uid="{00000000-0005-0000-0000-0000C2E50000}"/>
    <cellStyle name="Salida 3 2 12 3" xfId="58803" xr:uid="{00000000-0005-0000-0000-0000C3E50000}"/>
    <cellStyle name="Salida 3 2 13" xfId="58804" xr:uid="{00000000-0005-0000-0000-0000C4E50000}"/>
    <cellStyle name="Salida 3 2 13 2" xfId="58805" xr:uid="{00000000-0005-0000-0000-0000C5E50000}"/>
    <cellStyle name="Salida 3 2 13 3" xfId="58806" xr:uid="{00000000-0005-0000-0000-0000C6E50000}"/>
    <cellStyle name="Salida 3 2 14" xfId="58807" xr:uid="{00000000-0005-0000-0000-0000C7E50000}"/>
    <cellStyle name="Salida 3 2 14 2" xfId="58808" xr:uid="{00000000-0005-0000-0000-0000C8E50000}"/>
    <cellStyle name="Salida 3 2 14 3" xfId="58809" xr:uid="{00000000-0005-0000-0000-0000C9E50000}"/>
    <cellStyle name="Salida 3 2 15" xfId="58810" xr:uid="{00000000-0005-0000-0000-0000CAE50000}"/>
    <cellStyle name="Salida 3 2 16" xfId="58811" xr:uid="{00000000-0005-0000-0000-0000CBE50000}"/>
    <cellStyle name="Salida 3 2 17" xfId="58812" xr:uid="{00000000-0005-0000-0000-0000CCE50000}"/>
    <cellStyle name="Salida 3 2 2" xfId="58813" xr:uid="{00000000-0005-0000-0000-0000CDE50000}"/>
    <cellStyle name="Salida 3 2 2 10" xfId="58814" xr:uid="{00000000-0005-0000-0000-0000CEE50000}"/>
    <cellStyle name="Salida 3 2 2 11" xfId="58815" xr:uid="{00000000-0005-0000-0000-0000CFE50000}"/>
    <cellStyle name="Salida 3 2 2 2" xfId="58816" xr:uid="{00000000-0005-0000-0000-0000D0E50000}"/>
    <cellStyle name="Salida 3 2 2 2 2" xfId="58817" xr:uid="{00000000-0005-0000-0000-0000D1E50000}"/>
    <cellStyle name="Salida 3 2 2 2 2 2" xfId="58818" xr:uid="{00000000-0005-0000-0000-0000D2E50000}"/>
    <cellStyle name="Salida 3 2 2 2 3" xfId="58819" xr:uid="{00000000-0005-0000-0000-0000D3E50000}"/>
    <cellStyle name="Salida 3 2 2 2 4" xfId="58820" xr:uid="{00000000-0005-0000-0000-0000D4E50000}"/>
    <cellStyle name="Salida 3 2 2 3" xfId="58821" xr:uid="{00000000-0005-0000-0000-0000D5E50000}"/>
    <cellStyle name="Salida 3 2 2 3 2" xfId="58822" xr:uid="{00000000-0005-0000-0000-0000D6E50000}"/>
    <cellStyle name="Salida 3 2 2 3 3" xfId="58823" xr:uid="{00000000-0005-0000-0000-0000D7E50000}"/>
    <cellStyle name="Salida 3 2 2 3 4" xfId="58824" xr:uid="{00000000-0005-0000-0000-0000D8E50000}"/>
    <cellStyle name="Salida 3 2 2 4" xfId="58825" xr:uid="{00000000-0005-0000-0000-0000D9E50000}"/>
    <cellStyle name="Salida 3 2 2 4 2" xfId="58826" xr:uid="{00000000-0005-0000-0000-0000DAE50000}"/>
    <cellStyle name="Salida 3 2 2 4 3" xfId="58827" xr:uid="{00000000-0005-0000-0000-0000DBE50000}"/>
    <cellStyle name="Salida 3 2 2 4 4" xfId="58828" xr:uid="{00000000-0005-0000-0000-0000DCE50000}"/>
    <cellStyle name="Salida 3 2 2 5" xfId="58829" xr:uid="{00000000-0005-0000-0000-0000DDE50000}"/>
    <cellStyle name="Salida 3 2 2 5 2" xfId="58830" xr:uid="{00000000-0005-0000-0000-0000DEE50000}"/>
    <cellStyle name="Salida 3 2 2 5 3" xfId="58831" xr:uid="{00000000-0005-0000-0000-0000DFE50000}"/>
    <cellStyle name="Salida 3 2 2 5 4" xfId="58832" xr:uid="{00000000-0005-0000-0000-0000E0E50000}"/>
    <cellStyle name="Salida 3 2 2 6" xfId="58833" xr:uid="{00000000-0005-0000-0000-0000E1E50000}"/>
    <cellStyle name="Salida 3 2 2 6 2" xfId="58834" xr:uid="{00000000-0005-0000-0000-0000E2E50000}"/>
    <cellStyle name="Salida 3 2 2 6 3" xfId="58835" xr:uid="{00000000-0005-0000-0000-0000E3E50000}"/>
    <cellStyle name="Salida 3 2 2 6 4" xfId="58836" xr:uid="{00000000-0005-0000-0000-0000E4E50000}"/>
    <cellStyle name="Salida 3 2 2 7" xfId="58837" xr:uid="{00000000-0005-0000-0000-0000E5E50000}"/>
    <cellStyle name="Salida 3 2 2 7 2" xfId="58838" xr:uid="{00000000-0005-0000-0000-0000E6E50000}"/>
    <cellStyle name="Salida 3 2 2 7 3" xfId="58839" xr:uid="{00000000-0005-0000-0000-0000E7E50000}"/>
    <cellStyle name="Salida 3 2 2 8" xfId="58840" xr:uid="{00000000-0005-0000-0000-0000E8E50000}"/>
    <cellStyle name="Salida 3 2 2 8 2" xfId="58841" xr:uid="{00000000-0005-0000-0000-0000E9E50000}"/>
    <cellStyle name="Salida 3 2 2 8 3" xfId="58842" xr:uid="{00000000-0005-0000-0000-0000EAE50000}"/>
    <cellStyle name="Salida 3 2 2 9" xfId="58843" xr:uid="{00000000-0005-0000-0000-0000EBE50000}"/>
    <cellStyle name="Salida 3 2 3" xfId="58844" xr:uid="{00000000-0005-0000-0000-0000ECE50000}"/>
    <cellStyle name="Salida 3 2 3 10" xfId="58845" xr:uid="{00000000-0005-0000-0000-0000EDE50000}"/>
    <cellStyle name="Salida 3 2 3 11" xfId="58846" xr:uid="{00000000-0005-0000-0000-0000EEE50000}"/>
    <cellStyle name="Salida 3 2 3 2" xfId="58847" xr:uid="{00000000-0005-0000-0000-0000EFE50000}"/>
    <cellStyle name="Salida 3 2 3 2 2" xfId="58848" xr:uid="{00000000-0005-0000-0000-0000F0E50000}"/>
    <cellStyle name="Salida 3 2 3 2 3" xfId="58849" xr:uid="{00000000-0005-0000-0000-0000F1E50000}"/>
    <cellStyle name="Salida 3 2 3 2 4" xfId="58850" xr:uid="{00000000-0005-0000-0000-0000F2E50000}"/>
    <cellStyle name="Salida 3 2 3 3" xfId="58851" xr:uid="{00000000-0005-0000-0000-0000F3E50000}"/>
    <cellStyle name="Salida 3 2 3 3 2" xfId="58852" xr:uid="{00000000-0005-0000-0000-0000F4E50000}"/>
    <cellStyle name="Salida 3 2 3 3 3" xfId="58853" xr:uid="{00000000-0005-0000-0000-0000F5E50000}"/>
    <cellStyle name="Salida 3 2 3 4" xfId="58854" xr:uid="{00000000-0005-0000-0000-0000F6E50000}"/>
    <cellStyle name="Salida 3 2 3 4 2" xfId="58855" xr:uid="{00000000-0005-0000-0000-0000F7E50000}"/>
    <cellStyle name="Salida 3 2 3 4 3" xfId="58856" xr:uid="{00000000-0005-0000-0000-0000F8E50000}"/>
    <cellStyle name="Salida 3 2 3 5" xfId="58857" xr:uid="{00000000-0005-0000-0000-0000F9E50000}"/>
    <cellStyle name="Salida 3 2 3 5 2" xfId="58858" xr:uid="{00000000-0005-0000-0000-0000FAE50000}"/>
    <cellStyle name="Salida 3 2 3 5 3" xfId="58859" xr:uid="{00000000-0005-0000-0000-0000FBE50000}"/>
    <cellStyle name="Salida 3 2 3 6" xfId="58860" xr:uid="{00000000-0005-0000-0000-0000FCE50000}"/>
    <cellStyle name="Salida 3 2 3 6 2" xfId="58861" xr:uid="{00000000-0005-0000-0000-0000FDE50000}"/>
    <cellStyle name="Salida 3 2 3 6 3" xfId="58862" xr:uid="{00000000-0005-0000-0000-0000FEE50000}"/>
    <cellStyle name="Salida 3 2 3 7" xfId="58863" xr:uid="{00000000-0005-0000-0000-0000FFE50000}"/>
    <cellStyle name="Salida 3 2 3 7 2" xfId="58864" xr:uid="{00000000-0005-0000-0000-000000E60000}"/>
    <cellStyle name="Salida 3 2 3 7 3" xfId="58865" xr:uid="{00000000-0005-0000-0000-000001E60000}"/>
    <cellStyle name="Salida 3 2 3 8" xfId="58866" xr:uid="{00000000-0005-0000-0000-000002E60000}"/>
    <cellStyle name="Salida 3 2 3 8 2" xfId="58867" xr:uid="{00000000-0005-0000-0000-000003E60000}"/>
    <cellStyle name="Salida 3 2 3 8 3" xfId="58868" xr:uid="{00000000-0005-0000-0000-000004E60000}"/>
    <cellStyle name="Salida 3 2 3 9" xfId="58869" xr:uid="{00000000-0005-0000-0000-000005E60000}"/>
    <cellStyle name="Salida 3 2 4" xfId="58870" xr:uid="{00000000-0005-0000-0000-000006E60000}"/>
    <cellStyle name="Salida 3 2 4 10" xfId="58871" xr:uid="{00000000-0005-0000-0000-000007E60000}"/>
    <cellStyle name="Salida 3 2 4 11" xfId="58872" xr:uid="{00000000-0005-0000-0000-000008E60000}"/>
    <cellStyle name="Salida 3 2 4 2" xfId="58873" xr:uid="{00000000-0005-0000-0000-000009E60000}"/>
    <cellStyle name="Salida 3 2 4 2 2" xfId="58874" xr:uid="{00000000-0005-0000-0000-00000AE60000}"/>
    <cellStyle name="Salida 3 2 4 2 3" xfId="58875" xr:uid="{00000000-0005-0000-0000-00000BE60000}"/>
    <cellStyle name="Salida 3 2 4 2 4" xfId="58876" xr:uid="{00000000-0005-0000-0000-00000CE60000}"/>
    <cellStyle name="Salida 3 2 4 3" xfId="58877" xr:uid="{00000000-0005-0000-0000-00000DE60000}"/>
    <cellStyle name="Salida 3 2 4 3 2" xfId="58878" xr:uid="{00000000-0005-0000-0000-00000EE60000}"/>
    <cellStyle name="Salida 3 2 4 3 3" xfId="58879" xr:uid="{00000000-0005-0000-0000-00000FE60000}"/>
    <cellStyle name="Salida 3 2 4 4" xfId="58880" xr:uid="{00000000-0005-0000-0000-000010E60000}"/>
    <cellStyle name="Salida 3 2 4 4 2" xfId="58881" xr:uid="{00000000-0005-0000-0000-000011E60000}"/>
    <cellStyle name="Salida 3 2 4 4 3" xfId="58882" xr:uid="{00000000-0005-0000-0000-000012E60000}"/>
    <cellStyle name="Salida 3 2 4 5" xfId="58883" xr:uid="{00000000-0005-0000-0000-000013E60000}"/>
    <cellStyle name="Salida 3 2 4 5 2" xfId="58884" xr:uid="{00000000-0005-0000-0000-000014E60000}"/>
    <cellStyle name="Salida 3 2 4 5 3" xfId="58885" xr:uid="{00000000-0005-0000-0000-000015E60000}"/>
    <cellStyle name="Salida 3 2 4 6" xfId="58886" xr:uid="{00000000-0005-0000-0000-000016E60000}"/>
    <cellStyle name="Salida 3 2 4 6 2" xfId="58887" xr:uid="{00000000-0005-0000-0000-000017E60000}"/>
    <cellStyle name="Salida 3 2 4 6 3" xfId="58888" xr:uid="{00000000-0005-0000-0000-000018E60000}"/>
    <cellStyle name="Salida 3 2 4 7" xfId="58889" xr:uid="{00000000-0005-0000-0000-000019E60000}"/>
    <cellStyle name="Salida 3 2 4 7 2" xfId="58890" xr:uid="{00000000-0005-0000-0000-00001AE60000}"/>
    <cellStyle name="Salida 3 2 4 7 3" xfId="58891" xr:uid="{00000000-0005-0000-0000-00001BE60000}"/>
    <cellStyle name="Salida 3 2 4 8" xfId="58892" xr:uid="{00000000-0005-0000-0000-00001CE60000}"/>
    <cellStyle name="Salida 3 2 4 8 2" xfId="58893" xr:uid="{00000000-0005-0000-0000-00001DE60000}"/>
    <cellStyle name="Salida 3 2 4 8 3" xfId="58894" xr:uid="{00000000-0005-0000-0000-00001EE60000}"/>
    <cellStyle name="Salida 3 2 4 9" xfId="58895" xr:uid="{00000000-0005-0000-0000-00001FE60000}"/>
    <cellStyle name="Salida 3 2 5" xfId="58896" xr:uid="{00000000-0005-0000-0000-000020E60000}"/>
    <cellStyle name="Salida 3 2 5 10" xfId="58897" xr:uid="{00000000-0005-0000-0000-000021E60000}"/>
    <cellStyle name="Salida 3 2 5 11" xfId="58898" xr:uid="{00000000-0005-0000-0000-000022E60000}"/>
    <cellStyle name="Salida 3 2 5 2" xfId="58899" xr:uid="{00000000-0005-0000-0000-000023E60000}"/>
    <cellStyle name="Salida 3 2 5 2 2" xfId="58900" xr:uid="{00000000-0005-0000-0000-000024E60000}"/>
    <cellStyle name="Salida 3 2 5 2 3" xfId="58901" xr:uid="{00000000-0005-0000-0000-000025E60000}"/>
    <cellStyle name="Salida 3 2 5 3" xfId="58902" xr:uid="{00000000-0005-0000-0000-000026E60000}"/>
    <cellStyle name="Salida 3 2 5 3 2" xfId="58903" xr:uid="{00000000-0005-0000-0000-000027E60000}"/>
    <cellStyle name="Salida 3 2 5 3 3" xfId="58904" xr:uid="{00000000-0005-0000-0000-000028E60000}"/>
    <cellStyle name="Salida 3 2 5 4" xfId="58905" xr:uid="{00000000-0005-0000-0000-000029E60000}"/>
    <cellStyle name="Salida 3 2 5 4 2" xfId="58906" xr:uid="{00000000-0005-0000-0000-00002AE60000}"/>
    <cellStyle name="Salida 3 2 5 4 3" xfId="58907" xr:uid="{00000000-0005-0000-0000-00002BE60000}"/>
    <cellStyle name="Salida 3 2 5 5" xfId="58908" xr:uid="{00000000-0005-0000-0000-00002CE60000}"/>
    <cellStyle name="Salida 3 2 5 5 2" xfId="58909" xr:uid="{00000000-0005-0000-0000-00002DE60000}"/>
    <cellStyle name="Salida 3 2 5 5 3" xfId="58910" xr:uid="{00000000-0005-0000-0000-00002EE60000}"/>
    <cellStyle name="Salida 3 2 5 6" xfId="58911" xr:uid="{00000000-0005-0000-0000-00002FE60000}"/>
    <cellStyle name="Salida 3 2 5 6 2" xfId="58912" xr:uid="{00000000-0005-0000-0000-000030E60000}"/>
    <cellStyle name="Salida 3 2 5 6 3" xfId="58913" xr:uid="{00000000-0005-0000-0000-000031E60000}"/>
    <cellStyle name="Salida 3 2 5 7" xfId="58914" xr:uid="{00000000-0005-0000-0000-000032E60000}"/>
    <cellStyle name="Salida 3 2 5 7 2" xfId="58915" xr:uid="{00000000-0005-0000-0000-000033E60000}"/>
    <cellStyle name="Salida 3 2 5 7 3" xfId="58916" xr:uid="{00000000-0005-0000-0000-000034E60000}"/>
    <cellStyle name="Salida 3 2 5 8" xfId="58917" xr:uid="{00000000-0005-0000-0000-000035E60000}"/>
    <cellStyle name="Salida 3 2 5 8 2" xfId="58918" xr:uid="{00000000-0005-0000-0000-000036E60000}"/>
    <cellStyle name="Salida 3 2 5 8 3" xfId="58919" xr:uid="{00000000-0005-0000-0000-000037E60000}"/>
    <cellStyle name="Salida 3 2 5 9" xfId="58920" xr:uid="{00000000-0005-0000-0000-000038E60000}"/>
    <cellStyle name="Salida 3 2 6" xfId="58921" xr:uid="{00000000-0005-0000-0000-000039E60000}"/>
    <cellStyle name="Salida 3 2 6 10" xfId="58922" xr:uid="{00000000-0005-0000-0000-00003AE60000}"/>
    <cellStyle name="Salida 3 2 6 11" xfId="58923" xr:uid="{00000000-0005-0000-0000-00003BE60000}"/>
    <cellStyle name="Salida 3 2 6 2" xfId="58924" xr:uid="{00000000-0005-0000-0000-00003CE60000}"/>
    <cellStyle name="Salida 3 2 6 2 2" xfId="58925" xr:uid="{00000000-0005-0000-0000-00003DE60000}"/>
    <cellStyle name="Salida 3 2 6 2 3" xfId="58926" xr:uid="{00000000-0005-0000-0000-00003EE60000}"/>
    <cellStyle name="Salida 3 2 6 3" xfId="58927" xr:uid="{00000000-0005-0000-0000-00003FE60000}"/>
    <cellStyle name="Salida 3 2 6 3 2" xfId="58928" xr:uid="{00000000-0005-0000-0000-000040E60000}"/>
    <cellStyle name="Salida 3 2 6 3 3" xfId="58929" xr:uid="{00000000-0005-0000-0000-000041E60000}"/>
    <cellStyle name="Salida 3 2 6 4" xfId="58930" xr:uid="{00000000-0005-0000-0000-000042E60000}"/>
    <cellStyle name="Salida 3 2 6 4 2" xfId="58931" xr:uid="{00000000-0005-0000-0000-000043E60000}"/>
    <cellStyle name="Salida 3 2 6 4 3" xfId="58932" xr:uid="{00000000-0005-0000-0000-000044E60000}"/>
    <cellStyle name="Salida 3 2 6 5" xfId="58933" xr:uid="{00000000-0005-0000-0000-000045E60000}"/>
    <cellStyle name="Salida 3 2 6 5 2" xfId="58934" xr:uid="{00000000-0005-0000-0000-000046E60000}"/>
    <cellStyle name="Salida 3 2 6 5 3" xfId="58935" xr:uid="{00000000-0005-0000-0000-000047E60000}"/>
    <cellStyle name="Salida 3 2 6 6" xfId="58936" xr:uid="{00000000-0005-0000-0000-000048E60000}"/>
    <cellStyle name="Salida 3 2 6 6 2" xfId="58937" xr:uid="{00000000-0005-0000-0000-000049E60000}"/>
    <cellStyle name="Salida 3 2 6 6 3" xfId="58938" xr:uid="{00000000-0005-0000-0000-00004AE60000}"/>
    <cellStyle name="Salida 3 2 6 7" xfId="58939" xr:uid="{00000000-0005-0000-0000-00004BE60000}"/>
    <cellStyle name="Salida 3 2 6 7 2" xfId="58940" xr:uid="{00000000-0005-0000-0000-00004CE60000}"/>
    <cellStyle name="Salida 3 2 6 7 3" xfId="58941" xr:uid="{00000000-0005-0000-0000-00004DE60000}"/>
    <cellStyle name="Salida 3 2 6 8" xfId="58942" xr:uid="{00000000-0005-0000-0000-00004EE60000}"/>
    <cellStyle name="Salida 3 2 6 8 2" xfId="58943" xr:uid="{00000000-0005-0000-0000-00004FE60000}"/>
    <cellStyle name="Salida 3 2 6 8 3" xfId="58944" xr:uid="{00000000-0005-0000-0000-000050E60000}"/>
    <cellStyle name="Salida 3 2 6 9" xfId="58945" xr:uid="{00000000-0005-0000-0000-000051E60000}"/>
    <cellStyle name="Salida 3 2 7" xfId="58946" xr:uid="{00000000-0005-0000-0000-000052E60000}"/>
    <cellStyle name="Salida 3 2 7 10" xfId="58947" xr:uid="{00000000-0005-0000-0000-000053E60000}"/>
    <cellStyle name="Salida 3 2 7 2" xfId="58948" xr:uid="{00000000-0005-0000-0000-000054E60000}"/>
    <cellStyle name="Salida 3 2 7 2 2" xfId="58949" xr:uid="{00000000-0005-0000-0000-000055E60000}"/>
    <cellStyle name="Salida 3 2 7 2 3" xfId="58950" xr:uid="{00000000-0005-0000-0000-000056E60000}"/>
    <cellStyle name="Salida 3 2 7 3" xfId="58951" xr:uid="{00000000-0005-0000-0000-000057E60000}"/>
    <cellStyle name="Salida 3 2 7 3 2" xfId="58952" xr:uid="{00000000-0005-0000-0000-000058E60000}"/>
    <cellStyle name="Salida 3 2 7 3 3" xfId="58953" xr:uid="{00000000-0005-0000-0000-000059E60000}"/>
    <cellStyle name="Salida 3 2 7 4" xfId="58954" xr:uid="{00000000-0005-0000-0000-00005AE60000}"/>
    <cellStyle name="Salida 3 2 7 4 2" xfId="58955" xr:uid="{00000000-0005-0000-0000-00005BE60000}"/>
    <cellStyle name="Salida 3 2 7 4 3" xfId="58956" xr:uid="{00000000-0005-0000-0000-00005CE60000}"/>
    <cellStyle name="Salida 3 2 7 5" xfId="58957" xr:uid="{00000000-0005-0000-0000-00005DE60000}"/>
    <cellStyle name="Salida 3 2 7 5 2" xfId="58958" xr:uid="{00000000-0005-0000-0000-00005EE60000}"/>
    <cellStyle name="Salida 3 2 7 5 3" xfId="58959" xr:uid="{00000000-0005-0000-0000-00005FE60000}"/>
    <cellStyle name="Salida 3 2 7 6" xfId="58960" xr:uid="{00000000-0005-0000-0000-000060E60000}"/>
    <cellStyle name="Salida 3 2 7 6 2" xfId="58961" xr:uid="{00000000-0005-0000-0000-000061E60000}"/>
    <cellStyle name="Salida 3 2 7 6 3" xfId="58962" xr:uid="{00000000-0005-0000-0000-000062E60000}"/>
    <cellStyle name="Salida 3 2 7 7" xfId="58963" xr:uid="{00000000-0005-0000-0000-000063E60000}"/>
    <cellStyle name="Salida 3 2 7 7 2" xfId="58964" xr:uid="{00000000-0005-0000-0000-000064E60000}"/>
    <cellStyle name="Salida 3 2 7 7 3" xfId="58965" xr:uid="{00000000-0005-0000-0000-000065E60000}"/>
    <cellStyle name="Salida 3 2 7 8" xfId="58966" xr:uid="{00000000-0005-0000-0000-000066E60000}"/>
    <cellStyle name="Salida 3 2 7 8 2" xfId="58967" xr:uid="{00000000-0005-0000-0000-000067E60000}"/>
    <cellStyle name="Salida 3 2 7 8 3" xfId="58968" xr:uid="{00000000-0005-0000-0000-000068E60000}"/>
    <cellStyle name="Salida 3 2 7 9" xfId="58969" xr:uid="{00000000-0005-0000-0000-000069E60000}"/>
    <cellStyle name="Salida 3 2 8" xfId="58970" xr:uid="{00000000-0005-0000-0000-00006AE60000}"/>
    <cellStyle name="Salida 3 2 8 2" xfId="58971" xr:uid="{00000000-0005-0000-0000-00006BE60000}"/>
    <cellStyle name="Salida 3 2 8 3" xfId="58972" xr:uid="{00000000-0005-0000-0000-00006CE60000}"/>
    <cellStyle name="Salida 3 2 9" xfId="58973" xr:uid="{00000000-0005-0000-0000-00006DE60000}"/>
    <cellStyle name="Salida 3 2 9 2" xfId="58974" xr:uid="{00000000-0005-0000-0000-00006EE60000}"/>
    <cellStyle name="Salida 3 2 9 3" xfId="58975" xr:uid="{00000000-0005-0000-0000-00006FE60000}"/>
    <cellStyle name="Salida 3 3" xfId="58976" xr:uid="{00000000-0005-0000-0000-000070E60000}"/>
    <cellStyle name="Salida 3 3 10" xfId="58977" xr:uid="{00000000-0005-0000-0000-000071E60000}"/>
    <cellStyle name="Salida 3 3 11" xfId="58978" xr:uid="{00000000-0005-0000-0000-000072E60000}"/>
    <cellStyle name="Salida 3 3 12" xfId="58979" xr:uid="{00000000-0005-0000-0000-000073E60000}"/>
    <cellStyle name="Salida 3 3 2" xfId="58980" xr:uid="{00000000-0005-0000-0000-000074E60000}"/>
    <cellStyle name="Salida 3 3 2 10" xfId="58981" xr:uid="{00000000-0005-0000-0000-000075E60000}"/>
    <cellStyle name="Salida 3 3 2 11" xfId="58982" xr:uid="{00000000-0005-0000-0000-000076E60000}"/>
    <cellStyle name="Salida 3 3 2 2" xfId="58983" xr:uid="{00000000-0005-0000-0000-000077E60000}"/>
    <cellStyle name="Salida 3 3 2 2 2" xfId="58984" xr:uid="{00000000-0005-0000-0000-000078E60000}"/>
    <cellStyle name="Salida 3 3 2 2 2 2" xfId="58985" xr:uid="{00000000-0005-0000-0000-000079E60000}"/>
    <cellStyle name="Salida 3 3 2 2 3" xfId="58986" xr:uid="{00000000-0005-0000-0000-00007AE60000}"/>
    <cellStyle name="Salida 3 3 2 2 4" xfId="58987" xr:uid="{00000000-0005-0000-0000-00007BE60000}"/>
    <cellStyle name="Salida 3 3 2 3" xfId="58988" xr:uid="{00000000-0005-0000-0000-00007CE60000}"/>
    <cellStyle name="Salida 3 3 2 3 2" xfId="58989" xr:uid="{00000000-0005-0000-0000-00007DE60000}"/>
    <cellStyle name="Salida 3 3 2 3 3" xfId="58990" xr:uid="{00000000-0005-0000-0000-00007EE60000}"/>
    <cellStyle name="Salida 3 3 2 3 4" xfId="58991" xr:uid="{00000000-0005-0000-0000-00007FE60000}"/>
    <cellStyle name="Salida 3 3 2 4" xfId="58992" xr:uid="{00000000-0005-0000-0000-000080E60000}"/>
    <cellStyle name="Salida 3 3 2 4 2" xfId="58993" xr:uid="{00000000-0005-0000-0000-000081E60000}"/>
    <cellStyle name="Salida 3 3 2 4 3" xfId="58994" xr:uid="{00000000-0005-0000-0000-000082E60000}"/>
    <cellStyle name="Salida 3 3 2 4 4" xfId="58995" xr:uid="{00000000-0005-0000-0000-000083E60000}"/>
    <cellStyle name="Salida 3 3 2 5" xfId="58996" xr:uid="{00000000-0005-0000-0000-000084E60000}"/>
    <cellStyle name="Salida 3 3 2 5 2" xfId="58997" xr:uid="{00000000-0005-0000-0000-000085E60000}"/>
    <cellStyle name="Salida 3 3 2 5 3" xfId="58998" xr:uid="{00000000-0005-0000-0000-000086E60000}"/>
    <cellStyle name="Salida 3 3 2 5 4" xfId="58999" xr:uid="{00000000-0005-0000-0000-000087E60000}"/>
    <cellStyle name="Salida 3 3 2 6" xfId="59000" xr:uid="{00000000-0005-0000-0000-000088E60000}"/>
    <cellStyle name="Salida 3 3 2 6 2" xfId="59001" xr:uid="{00000000-0005-0000-0000-000089E60000}"/>
    <cellStyle name="Salida 3 3 2 6 3" xfId="59002" xr:uid="{00000000-0005-0000-0000-00008AE60000}"/>
    <cellStyle name="Salida 3 3 2 6 4" xfId="59003" xr:uid="{00000000-0005-0000-0000-00008BE60000}"/>
    <cellStyle name="Salida 3 3 2 7" xfId="59004" xr:uid="{00000000-0005-0000-0000-00008CE60000}"/>
    <cellStyle name="Salida 3 3 2 7 2" xfId="59005" xr:uid="{00000000-0005-0000-0000-00008DE60000}"/>
    <cellStyle name="Salida 3 3 2 7 3" xfId="59006" xr:uid="{00000000-0005-0000-0000-00008EE60000}"/>
    <cellStyle name="Salida 3 3 2 8" xfId="59007" xr:uid="{00000000-0005-0000-0000-00008FE60000}"/>
    <cellStyle name="Salida 3 3 2 8 2" xfId="59008" xr:uid="{00000000-0005-0000-0000-000090E60000}"/>
    <cellStyle name="Salida 3 3 2 8 3" xfId="59009" xr:uid="{00000000-0005-0000-0000-000091E60000}"/>
    <cellStyle name="Salida 3 3 2 9" xfId="59010" xr:uid="{00000000-0005-0000-0000-000092E60000}"/>
    <cellStyle name="Salida 3 3 3" xfId="59011" xr:uid="{00000000-0005-0000-0000-000093E60000}"/>
    <cellStyle name="Salida 3 3 3 2" xfId="59012" xr:uid="{00000000-0005-0000-0000-000094E60000}"/>
    <cellStyle name="Salida 3 3 3 2 2" xfId="59013" xr:uid="{00000000-0005-0000-0000-000095E60000}"/>
    <cellStyle name="Salida 3 3 3 3" xfId="59014" xr:uid="{00000000-0005-0000-0000-000096E60000}"/>
    <cellStyle name="Salida 3 3 3 4" xfId="59015" xr:uid="{00000000-0005-0000-0000-000097E60000}"/>
    <cellStyle name="Salida 3 3 4" xfId="59016" xr:uid="{00000000-0005-0000-0000-000098E60000}"/>
    <cellStyle name="Salida 3 3 4 2" xfId="59017" xr:uid="{00000000-0005-0000-0000-000099E60000}"/>
    <cellStyle name="Salida 3 3 4 2 2" xfId="59018" xr:uid="{00000000-0005-0000-0000-00009AE60000}"/>
    <cellStyle name="Salida 3 3 4 3" xfId="59019" xr:uid="{00000000-0005-0000-0000-00009BE60000}"/>
    <cellStyle name="Salida 3 3 4 4" xfId="59020" xr:uid="{00000000-0005-0000-0000-00009CE60000}"/>
    <cellStyle name="Salida 3 3 5" xfId="59021" xr:uid="{00000000-0005-0000-0000-00009DE60000}"/>
    <cellStyle name="Salida 3 3 5 2" xfId="59022" xr:uid="{00000000-0005-0000-0000-00009EE60000}"/>
    <cellStyle name="Salida 3 3 5 3" xfId="59023" xr:uid="{00000000-0005-0000-0000-00009FE60000}"/>
    <cellStyle name="Salida 3 3 5 4" xfId="59024" xr:uid="{00000000-0005-0000-0000-0000A0E60000}"/>
    <cellStyle name="Salida 3 3 6" xfId="59025" xr:uid="{00000000-0005-0000-0000-0000A1E60000}"/>
    <cellStyle name="Salida 3 3 6 2" xfId="59026" xr:uid="{00000000-0005-0000-0000-0000A2E60000}"/>
    <cellStyle name="Salida 3 3 6 3" xfId="59027" xr:uid="{00000000-0005-0000-0000-0000A3E60000}"/>
    <cellStyle name="Salida 3 3 6 4" xfId="59028" xr:uid="{00000000-0005-0000-0000-0000A4E60000}"/>
    <cellStyle name="Salida 3 3 7" xfId="59029" xr:uid="{00000000-0005-0000-0000-0000A5E60000}"/>
    <cellStyle name="Salida 3 3 7 2" xfId="59030" xr:uid="{00000000-0005-0000-0000-0000A6E60000}"/>
    <cellStyle name="Salida 3 3 7 3" xfId="59031" xr:uid="{00000000-0005-0000-0000-0000A7E60000}"/>
    <cellStyle name="Salida 3 3 8" xfId="59032" xr:uid="{00000000-0005-0000-0000-0000A8E60000}"/>
    <cellStyle name="Salida 3 3 8 2" xfId="59033" xr:uid="{00000000-0005-0000-0000-0000A9E60000}"/>
    <cellStyle name="Salida 3 3 8 3" xfId="59034" xr:uid="{00000000-0005-0000-0000-0000AAE60000}"/>
    <cellStyle name="Salida 3 3 9" xfId="59035" xr:uid="{00000000-0005-0000-0000-0000ABE60000}"/>
    <cellStyle name="Salida 3 3 9 2" xfId="59036" xr:uid="{00000000-0005-0000-0000-0000ACE60000}"/>
    <cellStyle name="Salida 3 3 9 3" xfId="59037" xr:uid="{00000000-0005-0000-0000-0000ADE60000}"/>
    <cellStyle name="Salida 3 4" xfId="59038" xr:uid="{00000000-0005-0000-0000-0000AEE60000}"/>
    <cellStyle name="Salida 3 4 10" xfId="59039" xr:uid="{00000000-0005-0000-0000-0000AFE60000}"/>
    <cellStyle name="Salida 3 4 11" xfId="59040" xr:uid="{00000000-0005-0000-0000-0000B0E60000}"/>
    <cellStyle name="Salida 3 4 2" xfId="59041" xr:uid="{00000000-0005-0000-0000-0000B1E60000}"/>
    <cellStyle name="Salida 3 4 2 2" xfId="59042" xr:uid="{00000000-0005-0000-0000-0000B2E60000}"/>
    <cellStyle name="Salida 3 4 2 2 2" xfId="59043" xr:uid="{00000000-0005-0000-0000-0000B3E60000}"/>
    <cellStyle name="Salida 3 4 2 3" xfId="59044" xr:uid="{00000000-0005-0000-0000-0000B4E60000}"/>
    <cellStyle name="Salida 3 4 2 4" xfId="59045" xr:uid="{00000000-0005-0000-0000-0000B5E60000}"/>
    <cellStyle name="Salida 3 4 3" xfId="59046" xr:uid="{00000000-0005-0000-0000-0000B6E60000}"/>
    <cellStyle name="Salida 3 4 3 2" xfId="59047" xr:uid="{00000000-0005-0000-0000-0000B7E60000}"/>
    <cellStyle name="Salida 3 4 3 2 2" xfId="59048" xr:uid="{00000000-0005-0000-0000-0000B8E60000}"/>
    <cellStyle name="Salida 3 4 3 3" xfId="59049" xr:uid="{00000000-0005-0000-0000-0000B9E60000}"/>
    <cellStyle name="Salida 3 4 3 4" xfId="59050" xr:uid="{00000000-0005-0000-0000-0000BAE60000}"/>
    <cellStyle name="Salida 3 4 4" xfId="59051" xr:uid="{00000000-0005-0000-0000-0000BBE60000}"/>
    <cellStyle name="Salida 3 4 4 2" xfId="59052" xr:uid="{00000000-0005-0000-0000-0000BCE60000}"/>
    <cellStyle name="Salida 3 4 4 3" xfId="59053" xr:uid="{00000000-0005-0000-0000-0000BDE60000}"/>
    <cellStyle name="Salida 3 4 4 4" xfId="59054" xr:uid="{00000000-0005-0000-0000-0000BEE60000}"/>
    <cellStyle name="Salida 3 4 5" xfId="59055" xr:uid="{00000000-0005-0000-0000-0000BFE60000}"/>
    <cellStyle name="Salida 3 4 5 2" xfId="59056" xr:uid="{00000000-0005-0000-0000-0000C0E60000}"/>
    <cellStyle name="Salida 3 4 5 3" xfId="59057" xr:uid="{00000000-0005-0000-0000-0000C1E60000}"/>
    <cellStyle name="Salida 3 4 5 4" xfId="59058" xr:uid="{00000000-0005-0000-0000-0000C2E60000}"/>
    <cellStyle name="Salida 3 4 6" xfId="59059" xr:uid="{00000000-0005-0000-0000-0000C3E60000}"/>
    <cellStyle name="Salida 3 4 6 2" xfId="59060" xr:uid="{00000000-0005-0000-0000-0000C4E60000}"/>
    <cellStyle name="Salida 3 4 6 3" xfId="59061" xr:uid="{00000000-0005-0000-0000-0000C5E60000}"/>
    <cellStyle name="Salida 3 4 6 4" xfId="59062" xr:uid="{00000000-0005-0000-0000-0000C6E60000}"/>
    <cellStyle name="Salida 3 4 7" xfId="59063" xr:uid="{00000000-0005-0000-0000-0000C7E60000}"/>
    <cellStyle name="Salida 3 4 7 2" xfId="59064" xr:uid="{00000000-0005-0000-0000-0000C8E60000}"/>
    <cellStyle name="Salida 3 4 7 3" xfId="59065" xr:uid="{00000000-0005-0000-0000-0000C9E60000}"/>
    <cellStyle name="Salida 3 4 8" xfId="59066" xr:uid="{00000000-0005-0000-0000-0000CAE60000}"/>
    <cellStyle name="Salida 3 4 8 2" xfId="59067" xr:uid="{00000000-0005-0000-0000-0000CBE60000}"/>
    <cellStyle name="Salida 3 4 8 3" xfId="59068" xr:uid="{00000000-0005-0000-0000-0000CCE60000}"/>
    <cellStyle name="Salida 3 4 9" xfId="59069" xr:uid="{00000000-0005-0000-0000-0000CDE60000}"/>
    <cellStyle name="Salida 3 5" xfId="59070" xr:uid="{00000000-0005-0000-0000-0000CEE60000}"/>
    <cellStyle name="Salida 3 5 10" xfId="59071" xr:uid="{00000000-0005-0000-0000-0000CFE60000}"/>
    <cellStyle name="Salida 3 5 11" xfId="59072" xr:uid="{00000000-0005-0000-0000-0000D0E60000}"/>
    <cellStyle name="Salida 3 5 2" xfId="59073" xr:uid="{00000000-0005-0000-0000-0000D1E60000}"/>
    <cellStyle name="Salida 3 5 2 2" xfId="59074" xr:uid="{00000000-0005-0000-0000-0000D2E60000}"/>
    <cellStyle name="Salida 3 5 2 3" xfId="59075" xr:uid="{00000000-0005-0000-0000-0000D3E60000}"/>
    <cellStyle name="Salida 3 5 2 4" xfId="59076" xr:uid="{00000000-0005-0000-0000-0000D4E60000}"/>
    <cellStyle name="Salida 3 5 3" xfId="59077" xr:uid="{00000000-0005-0000-0000-0000D5E60000}"/>
    <cellStyle name="Salida 3 5 3 2" xfId="59078" xr:uid="{00000000-0005-0000-0000-0000D6E60000}"/>
    <cellStyle name="Salida 3 5 3 3" xfId="59079" xr:uid="{00000000-0005-0000-0000-0000D7E60000}"/>
    <cellStyle name="Salida 3 5 3 4" xfId="59080" xr:uid="{00000000-0005-0000-0000-0000D8E60000}"/>
    <cellStyle name="Salida 3 5 4" xfId="59081" xr:uid="{00000000-0005-0000-0000-0000D9E60000}"/>
    <cellStyle name="Salida 3 5 4 2" xfId="59082" xr:uid="{00000000-0005-0000-0000-0000DAE60000}"/>
    <cellStyle name="Salida 3 5 4 3" xfId="59083" xr:uid="{00000000-0005-0000-0000-0000DBE60000}"/>
    <cellStyle name="Salida 3 5 5" xfId="59084" xr:uid="{00000000-0005-0000-0000-0000DCE60000}"/>
    <cellStyle name="Salida 3 5 5 2" xfId="59085" xr:uid="{00000000-0005-0000-0000-0000DDE60000}"/>
    <cellStyle name="Salida 3 5 5 3" xfId="59086" xr:uid="{00000000-0005-0000-0000-0000DEE60000}"/>
    <cellStyle name="Salida 3 5 6" xfId="59087" xr:uid="{00000000-0005-0000-0000-0000DFE60000}"/>
    <cellStyle name="Salida 3 5 6 2" xfId="59088" xr:uid="{00000000-0005-0000-0000-0000E0E60000}"/>
    <cellStyle name="Salida 3 5 6 3" xfId="59089" xr:uid="{00000000-0005-0000-0000-0000E1E60000}"/>
    <cellStyle name="Salida 3 5 7" xfId="59090" xr:uid="{00000000-0005-0000-0000-0000E2E60000}"/>
    <cellStyle name="Salida 3 5 7 2" xfId="59091" xr:uid="{00000000-0005-0000-0000-0000E3E60000}"/>
    <cellStyle name="Salida 3 5 7 3" xfId="59092" xr:uid="{00000000-0005-0000-0000-0000E4E60000}"/>
    <cellStyle name="Salida 3 5 8" xfId="59093" xr:uid="{00000000-0005-0000-0000-0000E5E60000}"/>
    <cellStyle name="Salida 3 5 8 2" xfId="59094" xr:uid="{00000000-0005-0000-0000-0000E6E60000}"/>
    <cellStyle name="Salida 3 5 8 3" xfId="59095" xr:uid="{00000000-0005-0000-0000-0000E7E60000}"/>
    <cellStyle name="Salida 3 5 9" xfId="59096" xr:uid="{00000000-0005-0000-0000-0000E8E60000}"/>
    <cellStyle name="Salida 3 6" xfId="59097" xr:uid="{00000000-0005-0000-0000-0000E9E60000}"/>
    <cellStyle name="Salida 3 6 10" xfId="59098" xr:uid="{00000000-0005-0000-0000-0000EAE60000}"/>
    <cellStyle name="Salida 3 6 11" xfId="59099" xr:uid="{00000000-0005-0000-0000-0000EBE60000}"/>
    <cellStyle name="Salida 3 6 2" xfId="59100" xr:uid="{00000000-0005-0000-0000-0000ECE60000}"/>
    <cellStyle name="Salida 3 6 2 2" xfId="59101" xr:uid="{00000000-0005-0000-0000-0000EDE60000}"/>
    <cellStyle name="Salida 3 6 2 3" xfId="59102" xr:uid="{00000000-0005-0000-0000-0000EEE60000}"/>
    <cellStyle name="Salida 3 6 3" xfId="59103" xr:uid="{00000000-0005-0000-0000-0000EFE60000}"/>
    <cellStyle name="Salida 3 6 3 2" xfId="59104" xr:uid="{00000000-0005-0000-0000-0000F0E60000}"/>
    <cellStyle name="Salida 3 6 3 3" xfId="59105" xr:uid="{00000000-0005-0000-0000-0000F1E60000}"/>
    <cellStyle name="Salida 3 6 4" xfId="59106" xr:uid="{00000000-0005-0000-0000-0000F2E60000}"/>
    <cellStyle name="Salida 3 6 4 2" xfId="59107" xr:uid="{00000000-0005-0000-0000-0000F3E60000}"/>
    <cellStyle name="Salida 3 6 4 3" xfId="59108" xr:uid="{00000000-0005-0000-0000-0000F4E60000}"/>
    <cellStyle name="Salida 3 6 5" xfId="59109" xr:uid="{00000000-0005-0000-0000-0000F5E60000}"/>
    <cellStyle name="Salida 3 6 5 2" xfId="59110" xr:uid="{00000000-0005-0000-0000-0000F6E60000}"/>
    <cellStyle name="Salida 3 6 5 3" xfId="59111" xr:uid="{00000000-0005-0000-0000-0000F7E60000}"/>
    <cellStyle name="Salida 3 6 6" xfId="59112" xr:uid="{00000000-0005-0000-0000-0000F8E60000}"/>
    <cellStyle name="Salida 3 6 6 2" xfId="59113" xr:uid="{00000000-0005-0000-0000-0000F9E60000}"/>
    <cellStyle name="Salida 3 6 6 3" xfId="59114" xr:uid="{00000000-0005-0000-0000-0000FAE60000}"/>
    <cellStyle name="Salida 3 6 7" xfId="59115" xr:uid="{00000000-0005-0000-0000-0000FBE60000}"/>
    <cellStyle name="Salida 3 6 7 2" xfId="59116" xr:uid="{00000000-0005-0000-0000-0000FCE60000}"/>
    <cellStyle name="Salida 3 6 7 3" xfId="59117" xr:uid="{00000000-0005-0000-0000-0000FDE60000}"/>
    <cellStyle name="Salida 3 6 8" xfId="59118" xr:uid="{00000000-0005-0000-0000-0000FEE60000}"/>
    <cellStyle name="Salida 3 6 8 2" xfId="59119" xr:uid="{00000000-0005-0000-0000-0000FFE60000}"/>
    <cellStyle name="Salida 3 6 8 3" xfId="59120" xr:uid="{00000000-0005-0000-0000-000000E70000}"/>
    <cellStyle name="Salida 3 6 9" xfId="59121" xr:uid="{00000000-0005-0000-0000-000001E70000}"/>
    <cellStyle name="Salida 3 7" xfId="59122" xr:uid="{00000000-0005-0000-0000-000002E70000}"/>
    <cellStyle name="Salida 3 7 10" xfId="59123" xr:uid="{00000000-0005-0000-0000-000003E70000}"/>
    <cellStyle name="Salida 3 7 11" xfId="59124" xr:uid="{00000000-0005-0000-0000-000004E70000}"/>
    <cellStyle name="Salida 3 7 2" xfId="59125" xr:uid="{00000000-0005-0000-0000-000005E70000}"/>
    <cellStyle name="Salida 3 7 2 2" xfId="59126" xr:uid="{00000000-0005-0000-0000-000006E70000}"/>
    <cellStyle name="Salida 3 7 2 3" xfId="59127" xr:uid="{00000000-0005-0000-0000-000007E70000}"/>
    <cellStyle name="Salida 3 7 3" xfId="59128" xr:uid="{00000000-0005-0000-0000-000008E70000}"/>
    <cellStyle name="Salida 3 7 3 2" xfId="59129" xr:uid="{00000000-0005-0000-0000-000009E70000}"/>
    <cellStyle name="Salida 3 7 3 3" xfId="59130" xr:uid="{00000000-0005-0000-0000-00000AE70000}"/>
    <cellStyle name="Salida 3 7 4" xfId="59131" xr:uid="{00000000-0005-0000-0000-00000BE70000}"/>
    <cellStyle name="Salida 3 7 4 2" xfId="59132" xr:uid="{00000000-0005-0000-0000-00000CE70000}"/>
    <cellStyle name="Salida 3 7 4 3" xfId="59133" xr:uid="{00000000-0005-0000-0000-00000DE70000}"/>
    <cellStyle name="Salida 3 7 5" xfId="59134" xr:uid="{00000000-0005-0000-0000-00000EE70000}"/>
    <cellStyle name="Salida 3 7 5 2" xfId="59135" xr:uid="{00000000-0005-0000-0000-00000FE70000}"/>
    <cellStyle name="Salida 3 7 5 3" xfId="59136" xr:uid="{00000000-0005-0000-0000-000010E70000}"/>
    <cellStyle name="Salida 3 7 6" xfId="59137" xr:uid="{00000000-0005-0000-0000-000011E70000}"/>
    <cellStyle name="Salida 3 7 6 2" xfId="59138" xr:uid="{00000000-0005-0000-0000-000012E70000}"/>
    <cellStyle name="Salida 3 7 6 3" xfId="59139" xr:uid="{00000000-0005-0000-0000-000013E70000}"/>
    <cellStyle name="Salida 3 7 7" xfId="59140" xr:uid="{00000000-0005-0000-0000-000014E70000}"/>
    <cellStyle name="Salida 3 7 7 2" xfId="59141" xr:uid="{00000000-0005-0000-0000-000015E70000}"/>
    <cellStyle name="Salida 3 7 7 3" xfId="59142" xr:uid="{00000000-0005-0000-0000-000016E70000}"/>
    <cellStyle name="Salida 3 7 8" xfId="59143" xr:uid="{00000000-0005-0000-0000-000017E70000}"/>
    <cellStyle name="Salida 3 7 8 2" xfId="59144" xr:uid="{00000000-0005-0000-0000-000018E70000}"/>
    <cellStyle name="Salida 3 7 8 3" xfId="59145" xr:uid="{00000000-0005-0000-0000-000019E70000}"/>
    <cellStyle name="Salida 3 7 9" xfId="59146" xr:uid="{00000000-0005-0000-0000-00001AE70000}"/>
    <cellStyle name="Salida 3 8" xfId="59147" xr:uid="{00000000-0005-0000-0000-00001BE70000}"/>
    <cellStyle name="Salida 3 8 10" xfId="59148" xr:uid="{00000000-0005-0000-0000-00001CE70000}"/>
    <cellStyle name="Salida 3 8 11" xfId="59149" xr:uid="{00000000-0005-0000-0000-00001DE70000}"/>
    <cellStyle name="Salida 3 8 2" xfId="59150" xr:uid="{00000000-0005-0000-0000-00001EE70000}"/>
    <cellStyle name="Salida 3 8 2 2" xfId="59151" xr:uid="{00000000-0005-0000-0000-00001FE70000}"/>
    <cellStyle name="Salida 3 8 2 3" xfId="59152" xr:uid="{00000000-0005-0000-0000-000020E70000}"/>
    <cellStyle name="Salida 3 8 2 4" xfId="59153" xr:uid="{00000000-0005-0000-0000-000021E70000}"/>
    <cellStyle name="Salida 3 8 3" xfId="59154" xr:uid="{00000000-0005-0000-0000-000022E70000}"/>
    <cellStyle name="Salida 3 8 3 2" xfId="59155" xr:uid="{00000000-0005-0000-0000-000023E70000}"/>
    <cellStyle name="Salida 3 8 3 3" xfId="59156" xr:uid="{00000000-0005-0000-0000-000024E70000}"/>
    <cellStyle name="Salida 3 8 4" xfId="59157" xr:uid="{00000000-0005-0000-0000-000025E70000}"/>
    <cellStyle name="Salida 3 8 4 2" xfId="59158" xr:uid="{00000000-0005-0000-0000-000026E70000}"/>
    <cellStyle name="Salida 3 8 4 3" xfId="59159" xr:uid="{00000000-0005-0000-0000-000027E70000}"/>
    <cellStyle name="Salida 3 8 5" xfId="59160" xr:uid="{00000000-0005-0000-0000-000028E70000}"/>
    <cellStyle name="Salida 3 8 5 2" xfId="59161" xr:uid="{00000000-0005-0000-0000-000029E70000}"/>
    <cellStyle name="Salida 3 8 5 3" xfId="59162" xr:uid="{00000000-0005-0000-0000-00002AE70000}"/>
    <cellStyle name="Salida 3 8 6" xfId="59163" xr:uid="{00000000-0005-0000-0000-00002BE70000}"/>
    <cellStyle name="Salida 3 8 6 2" xfId="59164" xr:uid="{00000000-0005-0000-0000-00002CE70000}"/>
    <cellStyle name="Salida 3 8 6 3" xfId="59165" xr:uid="{00000000-0005-0000-0000-00002DE70000}"/>
    <cellStyle name="Salida 3 8 7" xfId="59166" xr:uid="{00000000-0005-0000-0000-00002EE70000}"/>
    <cellStyle name="Salida 3 8 7 2" xfId="59167" xr:uid="{00000000-0005-0000-0000-00002FE70000}"/>
    <cellStyle name="Salida 3 8 7 3" xfId="59168" xr:uid="{00000000-0005-0000-0000-000030E70000}"/>
    <cellStyle name="Salida 3 8 8" xfId="59169" xr:uid="{00000000-0005-0000-0000-000031E70000}"/>
    <cellStyle name="Salida 3 8 8 2" xfId="59170" xr:uid="{00000000-0005-0000-0000-000032E70000}"/>
    <cellStyle name="Salida 3 8 8 3" xfId="59171" xr:uid="{00000000-0005-0000-0000-000033E70000}"/>
    <cellStyle name="Salida 3 8 9" xfId="59172" xr:uid="{00000000-0005-0000-0000-000034E70000}"/>
    <cellStyle name="Salida 3 9" xfId="59173" xr:uid="{00000000-0005-0000-0000-000035E70000}"/>
    <cellStyle name="Salida 3 9 2" xfId="59174" xr:uid="{00000000-0005-0000-0000-000036E70000}"/>
    <cellStyle name="Salida 3 9 3" xfId="59175" xr:uid="{00000000-0005-0000-0000-000037E70000}"/>
    <cellStyle name="Salida 3 9 4" xfId="59176" xr:uid="{00000000-0005-0000-0000-000038E70000}"/>
    <cellStyle name="Salida 4" xfId="59177" xr:uid="{00000000-0005-0000-0000-000039E70000}"/>
    <cellStyle name="Salida 4 10" xfId="59178" xr:uid="{00000000-0005-0000-0000-00003AE70000}"/>
    <cellStyle name="Salida 4 2" xfId="59179" xr:uid="{00000000-0005-0000-0000-00003BE70000}"/>
    <cellStyle name="Salida 4 2 2" xfId="59180" xr:uid="{00000000-0005-0000-0000-00003CE70000}"/>
    <cellStyle name="Salida 4 2 2 2" xfId="59181" xr:uid="{00000000-0005-0000-0000-00003DE70000}"/>
    <cellStyle name="Salida 4 2 2 2 2" xfId="59182" xr:uid="{00000000-0005-0000-0000-00003EE70000}"/>
    <cellStyle name="Salida 4 2 2 3" xfId="59183" xr:uid="{00000000-0005-0000-0000-00003FE70000}"/>
    <cellStyle name="Salida 4 2 2 4" xfId="59184" xr:uid="{00000000-0005-0000-0000-000040E70000}"/>
    <cellStyle name="Salida 4 2 2 5" xfId="59185" xr:uid="{00000000-0005-0000-0000-000041E70000}"/>
    <cellStyle name="Salida 4 2 2 6" xfId="59186" xr:uid="{00000000-0005-0000-0000-000042E70000}"/>
    <cellStyle name="Salida 4 2 3" xfId="59187" xr:uid="{00000000-0005-0000-0000-000043E70000}"/>
    <cellStyle name="Salida 4 2 3 2" xfId="59188" xr:uid="{00000000-0005-0000-0000-000044E70000}"/>
    <cellStyle name="Salida 4 2 4" xfId="59189" xr:uid="{00000000-0005-0000-0000-000045E70000}"/>
    <cellStyle name="Salida 4 2 4 2" xfId="59190" xr:uid="{00000000-0005-0000-0000-000046E70000}"/>
    <cellStyle name="Salida 4 2 5" xfId="59191" xr:uid="{00000000-0005-0000-0000-000047E70000}"/>
    <cellStyle name="Salida 4 2 6" xfId="59192" xr:uid="{00000000-0005-0000-0000-000048E70000}"/>
    <cellStyle name="Salida 4 3" xfId="59193" xr:uid="{00000000-0005-0000-0000-000049E70000}"/>
    <cellStyle name="Salida 4 3 2" xfId="59194" xr:uid="{00000000-0005-0000-0000-00004AE70000}"/>
    <cellStyle name="Salida 4 3 2 2" xfId="59195" xr:uid="{00000000-0005-0000-0000-00004BE70000}"/>
    <cellStyle name="Salida 4 3 2 2 2" xfId="59196" xr:uid="{00000000-0005-0000-0000-00004CE70000}"/>
    <cellStyle name="Salida 4 3 2 3" xfId="59197" xr:uid="{00000000-0005-0000-0000-00004DE70000}"/>
    <cellStyle name="Salida 4 3 2 4" xfId="59198" xr:uid="{00000000-0005-0000-0000-00004EE70000}"/>
    <cellStyle name="Salida 4 3 2 5" xfId="59199" xr:uid="{00000000-0005-0000-0000-00004FE70000}"/>
    <cellStyle name="Salida 4 3 2 6" xfId="59200" xr:uid="{00000000-0005-0000-0000-000050E70000}"/>
    <cellStyle name="Salida 4 3 3" xfId="59201" xr:uid="{00000000-0005-0000-0000-000051E70000}"/>
    <cellStyle name="Salida 4 3 3 2" xfId="59202" xr:uid="{00000000-0005-0000-0000-000052E70000}"/>
    <cellStyle name="Salida 4 3 4" xfId="59203" xr:uid="{00000000-0005-0000-0000-000053E70000}"/>
    <cellStyle name="Salida 4 3 4 2" xfId="59204" xr:uid="{00000000-0005-0000-0000-000054E70000}"/>
    <cellStyle name="Salida 4 3 5" xfId="59205" xr:uid="{00000000-0005-0000-0000-000055E70000}"/>
    <cellStyle name="Salida 4 3 6" xfId="59206" xr:uid="{00000000-0005-0000-0000-000056E70000}"/>
    <cellStyle name="Salida 4 4" xfId="59207" xr:uid="{00000000-0005-0000-0000-000057E70000}"/>
    <cellStyle name="Salida 4 4 2" xfId="59208" xr:uid="{00000000-0005-0000-0000-000058E70000}"/>
    <cellStyle name="Salida 4 4 2 2" xfId="59209" xr:uid="{00000000-0005-0000-0000-000059E70000}"/>
    <cellStyle name="Salida 4 4 3" xfId="59210" xr:uid="{00000000-0005-0000-0000-00005AE70000}"/>
    <cellStyle name="Salida 4 4 3 2" xfId="59211" xr:uid="{00000000-0005-0000-0000-00005BE70000}"/>
    <cellStyle name="Salida 4 4 4" xfId="59212" xr:uid="{00000000-0005-0000-0000-00005CE70000}"/>
    <cellStyle name="Salida 4 4 5" xfId="59213" xr:uid="{00000000-0005-0000-0000-00005DE70000}"/>
    <cellStyle name="Salida 4 4 6" xfId="59214" xr:uid="{00000000-0005-0000-0000-00005EE70000}"/>
    <cellStyle name="Salida 4 5" xfId="59215" xr:uid="{00000000-0005-0000-0000-00005FE70000}"/>
    <cellStyle name="Salida 4 5 2" xfId="59216" xr:uid="{00000000-0005-0000-0000-000060E70000}"/>
    <cellStyle name="Salida 4 5 3" xfId="59217" xr:uid="{00000000-0005-0000-0000-000061E70000}"/>
    <cellStyle name="Salida 4 6" xfId="59218" xr:uid="{00000000-0005-0000-0000-000062E70000}"/>
    <cellStyle name="Salida 4 6 2" xfId="59219" xr:uid="{00000000-0005-0000-0000-000063E70000}"/>
    <cellStyle name="Salida 4 7" xfId="59220" xr:uid="{00000000-0005-0000-0000-000064E70000}"/>
    <cellStyle name="Salida 4 8" xfId="59221" xr:uid="{00000000-0005-0000-0000-000065E70000}"/>
    <cellStyle name="Salida 4 8 2" xfId="59222" xr:uid="{00000000-0005-0000-0000-000066E70000}"/>
    <cellStyle name="Salida 4 9" xfId="59223" xr:uid="{00000000-0005-0000-0000-000067E70000}"/>
    <cellStyle name="Salida 5" xfId="59224" xr:uid="{00000000-0005-0000-0000-000068E70000}"/>
    <cellStyle name="Salida 5 2" xfId="59225" xr:uid="{00000000-0005-0000-0000-000069E70000}"/>
    <cellStyle name="Salida 5 2 2" xfId="59226" xr:uid="{00000000-0005-0000-0000-00006AE70000}"/>
    <cellStyle name="Salida 5 2 2 2" xfId="59227" xr:uid="{00000000-0005-0000-0000-00006BE70000}"/>
    <cellStyle name="Salida 5 2 2 2 2" xfId="59228" xr:uid="{00000000-0005-0000-0000-00006CE70000}"/>
    <cellStyle name="Salida 5 2 2 3" xfId="59229" xr:uid="{00000000-0005-0000-0000-00006DE70000}"/>
    <cellStyle name="Salida 5 2 2 4" xfId="59230" xr:uid="{00000000-0005-0000-0000-00006EE70000}"/>
    <cellStyle name="Salida 5 2 2 5" xfId="59231" xr:uid="{00000000-0005-0000-0000-00006FE70000}"/>
    <cellStyle name="Salida 5 2 2 6" xfId="59232" xr:uid="{00000000-0005-0000-0000-000070E70000}"/>
    <cellStyle name="Salida 5 2 3" xfId="59233" xr:uid="{00000000-0005-0000-0000-000071E70000}"/>
    <cellStyle name="Salida 5 2 3 2" xfId="59234" xr:uid="{00000000-0005-0000-0000-000072E70000}"/>
    <cellStyle name="Salida 5 2 4" xfId="59235" xr:uid="{00000000-0005-0000-0000-000073E70000}"/>
    <cellStyle name="Salida 5 2 4 2" xfId="59236" xr:uid="{00000000-0005-0000-0000-000074E70000}"/>
    <cellStyle name="Salida 5 2 5" xfId="59237" xr:uid="{00000000-0005-0000-0000-000075E70000}"/>
    <cellStyle name="Salida 5 2 6" xfId="59238" xr:uid="{00000000-0005-0000-0000-000076E70000}"/>
    <cellStyle name="Salida 5 3" xfId="59239" xr:uid="{00000000-0005-0000-0000-000077E70000}"/>
    <cellStyle name="Salida 5 3 2" xfId="59240" xr:uid="{00000000-0005-0000-0000-000078E70000}"/>
    <cellStyle name="Salida 5 3 2 2" xfId="59241" xr:uid="{00000000-0005-0000-0000-000079E70000}"/>
    <cellStyle name="Salida 5 3 2 2 2" xfId="59242" xr:uid="{00000000-0005-0000-0000-00007AE70000}"/>
    <cellStyle name="Salida 5 3 2 3" xfId="59243" xr:uid="{00000000-0005-0000-0000-00007BE70000}"/>
    <cellStyle name="Salida 5 3 2 4" xfId="59244" xr:uid="{00000000-0005-0000-0000-00007CE70000}"/>
    <cellStyle name="Salida 5 3 2 5" xfId="59245" xr:uid="{00000000-0005-0000-0000-00007DE70000}"/>
    <cellStyle name="Salida 5 3 2 6" xfId="59246" xr:uid="{00000000-0005-0000-0000-00007EE70000}"/>
    <cellStyle name="Salida 5 3 3" xfId="59247" xr:uid="{00000000-0005-0000-0000-00007FE70000}"/>
    <cellStyle name="Salida 5 3 3 2" xfId="59248" xr:uid="{00000000-0005-0000-0000-000080E70000}"/>
    <cellStyle name="Salida 5 3 4" xfId="59249" xr:uid="{00000000-0005-0000-0000-000081E70000}"/>
    <cellStyle name="Salida 5 3 4 2" xfId="59250" xr:uid="{00000000-0005-0000-0000-000082E70000}"/>
    <cellStyle name="Salida 5 3 5" xfId="59251" xr:uid="{00000000-0005-0000-0000-000083E70000}"/>
    <cellStyle name="Salida 5 3 6" xfId="59252" xr:uid="{00000000-0005-0000-0000-000084E70000}"/>
    <cellStyle name="Salida 5 4" xfId="59253" xr:uid="{00000000-0005-0000-0000-000085E70000}"/>
    <cellStyle name="Salida 5 4 2" xfId="59254" xr:uid="{00000000-0005-0000-0000-000086E70000}"/>
    <cellStyle name="Salida 5 4 2 2" xfId="59255" xr:uid="{00000000-0005-0000-0000-000087E70000}"/>
    <cellStyle name="Salida 5 4 3" xfId="59256" xr:uid="{00000000-0005-0000-0000-000088E70000}"/>
    <cellStyle name="Salida 5 4 3 2" xfId="59257" xr:uid="{00000000-0005-0000-0000-000089E70000}"/>
    <cellStyle name="Salida 5 4 4" xfId="59258" xr:uid="{00000000-0005-0000-0000-00008AE70000}"/>
    <cellStyle name="Salida 5 4 5" xfId="59259" xr:uid="{00000000-0005-0000-0000-00008BE70000}"/>
    <cellStyle name="Salida 5 4 6" xfId="59260" xr:uid="{00000000-0005-0000-0000-00008CE70000}"/>
    <cellStyle name="Salida 5 5" xfId="59261" xr:uid="{00000000-0005-0000-0000-00008DE70000}"/>
    <cellStyle name="Salida 5 5 2" xfId="59262" xr:uid="{00000000-0005-0000-0000-00008EE70000}"/>
    <cellStyle name="Salida 5 5 3" xfId="59263" xr:uid="{00000000-0005-0000-0000-00008FE70000}"/>
    <cellStyle name="Salida 5 6" xfId="59264" xr:uid="{00000000-0005-0000-0000-000090E70000}"/>
    <cellStyle name="Salida 5 7" xfId="59265" xr:uid="{00000000-0005-0000-0000-000091E70000}"/>
    <cellStyle name="Salida 5 8" xfId="59266" xr:uid="{00000000-0005-0000-0000-000092E70000}"/>
    <cellStyle name="Salida 5 8 2" xfId="59267" xr:uid="{00000000-0005-0000-0000-000093E70000}"/>
    <cellStyle name="Salida 5 9" xfId="59268" xr:uid="{00000000-0005-0000-0000-000094E70000}"/>
    <cellStyle name="Salida 6" xfId="59269" xr:uid="{00000000-0005-0000-0000-000095E70000}"/>
    <cellStyle name="Salida 6 2" xfId="59270" xr:uid="{00000000-0005-0000-0000-000096E70000}"/>
    <cellStyle name="Salida 6 2 2" xfId="59271" xr:uid="{00000000-0005-0000-0000-000097E70000}"/>
    <cellStyle name="Salida 6 2 2 2" xfId="59272" xr:uid="{00000000-0005-0000-0000-000098E70000}"/>
    <cellStyle name="Salida 6 2 3" xfId="59273" xr:uid="{00000000-0005-0000-0000-000099E70000}"/>
    <cellStyle name="Salida 6 2 3 2" xfId="59274" xr:uid="{00000000-0005-0000-0000-00009AE70000}"/>
    <cellStyle name="Salida 6 2 4" xfId="59275" xr:uid="{00000000-0005-0000-0000-00009BE70000}"/>
    <cellStyle name="Salida 6 2 5" xfId="59276" xr:uid="{00000000-0005-0000-0000-00009CE70000}"/>
    <cellStyle name="Salida 6 2 6" xfId="59277" xr:uid="{00000000-0005-0000-0000-00009DE70000}"/>
    <cellStyle name="Salida 6 3" xfId="59278" xr:uid="{00000000-0005-0000-0000-00009EE70000}"/>
    <cellStyle name="Salida 6 3 2" xfId="59279" xr:uid="{00000000-0005-0000-0000-00009FE70000}"/>
    <cellStyle name="Salida 6 3 3" xfId="59280" xr:uid="{00000000-0005-0000-0000-0000A0E70000}"/>
    <cellStyle name="Salida 6 4" xfId="59281" xr:uid="{00000000-0005-0000-0000-0000A1E70000}"/>
    <cellStyle name="Salida 6 5" xfId="59282" xr:uid="{00000000-0005-0000-0000-0000A2E70000}"/>
    <cellStyle name="Salida 6 6" xfId="59283" xr:uid="{00000000-0005-0000-0000-0000A3E70000}"/>
    <cellStyle name="Salida 7" xfId="59284" xr:uid="{00000000-0005-0000-0000-0000A4E70000}"/>
    <cellStyle name="Salida 7 2" xfId="59285" xr:uid="{00000000-0005-0000-0000-0000A5E70000}"/>
    <cellStyle name="Salida 7 2 2" xfId="59286" xr:uid="{00000000-0005-0000-0000-0000A6E70000}"/>
    <cellStyle name="Salida 7 2 2 2" xfId="59287" xr:uid="{00000000-0005-0000-0000-0000A7E70000}"/>
    <cellStyle name="Salida 7 2 3" xfId="59288" xr:uid="{00000000-0005-0000-0000-0000A8E70000}"/>
    <cellStyle name="Salida 7 2 3 2" xfId="59289" xr:uid="{00000000-0005-0000-0000-0000A9E70000}"/>
    <cellStyle name="Salida 7 2 4" xfId="59290" xr:uid="{00000000-0005-0000-0000-0000AAE70000}"/>
    <cellStyle name="Salida 7 2 5" xfId="59291" xr:uid="{00000000-0005-0000-0000-0000ABE70000}"/>
    <cellStyle name="Salida 7 2 6" xfId="59292" xr:uid="{00000000-0005-0000-0000-0000ACE70000}"/>
    <cellStyle name="Salida 7 3" xfId="59293" xr:uid="{00000000-0005-0000-0000-0000ADE70000}"/>
    <cellStyle name="Salida 7 3 2" xfId="59294" xr:uid="{00000000-0005-0000-0000-0000AEE70000}"/>
    <cellStyle name="Salida 7 3 3" xfId="59295" xr:uid="{00000000-0005-0000-0000-0000AFE70000}"/>
    <cellStyle name="Salida 7 4" xfId="59296" xr:uid="{00000000-0005-0000-0000-0000B0E70000}"/>
    <cellStyle name="Salida 7 5" xfId="59297" xr:uid="{00000000-0005-0000-0000-0000B1E70000}"/>
    <cellStyle name="Salida 7 6" xfId="59298" xr:uid="{00000000-0005-0000-0000-0000B2E70000}"/>
    <cellStyle name="Salida 8" xfId="59299" xr:uid="{00000000-0005-0000-0000-0000B3E70000}"/>
    <cellStyle name="Salida 8 2" xfId="59300" xr:uid="{00000000-0005-0000-0000-0000B4E70000}"/>
    <cellStyle name="Salida 8 2 2" xfId="59301" xr:uid="{00000000-0005-0000-0000-0000B5E70000}"/>
    <cellStyle name="Salida 8 2 2 2" xfId="59302" xr:uid="{00000000-0005-0000-0000-0000B6E70000}"/>
    <cellStyle name="Salida 8 2 3" xfId="59303" xr:uid="{00000000-0005-0000-0000-0000B7E70000}"/>
    <cellStyle name="Salida 8 2 3 2" xfId="59304" xr:uid="{00000000-0005-0000-0000-0000B8E70000}"/>
    <cellStyle name="Salida 8 2 4" xfId="59305" xr:uid="{00000000-0005-0000-0000-0000B9E70000}"/>
    <cellStyle name="Salida 8 2 5" xfId="59306" xr:uid="{00000000-0005-0000-0000-0000BAE70000}"/>
    <cellStyle name="Salida 8 2 6" xfId="59307" xr:uid="{00000000-0005-0000-0000-0000BBE70000}"/>
    <cellStyle name="Salida 8 3" xfId="59308" xr:uid="{00000000-0005-0000-0000-0000BCE70000}"/>
    <cellStyle name="Salida 8 3 2" xfId="59309" xr:uid="{00000000-0005-0000-0000-0000BDE70000}"/>
    <cellStyle name="Salida 8 3 3" xfId="59310" xr:uid="{00000000-0005-0000-0000-0000BEE70000}"/>
    <cellStyle name="Salida 8 4" xfId="59311" xr:uid="{00000000-0005-0000-0000-0000BFE70000}"/>
    <cellStyle name="Salida 8 5" xfId="59312" xr:uid="{00000000-0005-0000-0000-0000C0E70000}"/>
    <cellStyle name="Salida 8 6" xfId="59313" xr:uid="{00000000-0005-0000-0000-0000C1E70000}"/>
    <cellStyle name="Salida 9" xfId="59314" xr:uid="{00000000-0005-0000-0000-0000C2E70000}"/>
    <cellStyle name="Salida 9 2" xfId="59315" xr:uid="{00000000-0005-0000-0000-0000C3E70000}"/>
    <cellStyle name="Salida 9 2 2" xfId="59316" xr:uid="{00000000-0005-0000-0000-0000C4E70000}"/>
    <cellStyle name="Salida 9 2 2 2" xfId="59317" xr:uid="{00000000-0005-0000-0000-0000C5E70000}"/>
    <cellStyle name="Salida 9 2 2 2 2" xfId="59318" xr:uid="{00000000-0005-0000-0000-0000C6E70000}"/>
    <cellStyle name="Salida 9 2 2 3" xfId="59319" xr:uid="{00000000-0005-0000-0000-0000C7E70000}"/>
    <cellStyle name="Salida 9 2 2 3 2" xfId="59320" xr:uid="{00000000-0005-0000-0000-0000C8E70000}"/>
    <cellStyle name="Salida 9 2 2 4" xfId="59321" xr:uid="{00000000-0005-0000-0000-0000C9E70000}"/>
    <cellStyle name="Salida 9 2 2 5" xfId="59322" xr:uid="{00000000-0005-0000-0000-0000CAE70000}"/>
    <cellStyle name="Salida 9 2 2 6" xfId="59323" xr:uid="{00000000-0005-0000-0000-0000CBE70000}"/>
    <cellStyle name="Salida 9 2 3" xfId="59324" xr:uid="{00000000-0005-0000-0000-0000CCE70000}"/>
    <cellStyle name="Salida 9 2 3 2" xfId="59325" xr:uid="{00000000-0005-0000-0000-0000CDE70000}"/>
    <cellStyle name="Salida 9 2 4" xfId="59326" xr:uid="{00000000-0005-0000-0000-0000CEE70000}"/>
    <cellStyle name="Salida 9 2 4 2" xfId="59327" xr:uid="{00000000-0005-0000-0000-0000CFE70000}"/>
    <cellStyle name="Salida 9 2 5" xfId="59328" xr:uid="{00000000-0005-0000-0000-0000D0E70000}"/>
    <cellStyle name="Salida 9 2 5 2" xfId="59329" xr:uid="{00000000-0005-0000-0000-0000D1E70000}"/>
    <cellStyle name="Salida 9 2 6" xfId="59330" xr:uid="{00000000-0005-0000-0000-0000D2E70000}"/>
    <cellStyle name="Salida 9 3" xfId="59331" xr:uid="{00000000-0005-0000-0000-0000D3E70000}"/>
    <cellStyle name="Salida 9 3 2" xfId="59332" xr:uid="{00000000-0005-0000-0000-0000D4E70000}"/>
    <cellStyle name="Salida 9 3 2 2" xfId="59333" xr:uid="{00000000-0005-0000-0000-0000D5E70000}"/>
    <cellStyle name="Salida 9 3 2 3" xfId="59334" xr:uid="{00000000-0005-0000-0000-0000D6E70000}"/>
    <cellStyle name="Salida 9 3 3" xfId="59335" xr:uid="{00000000-0005-0000-0000-0000D7E70000}"/>
    <cellStyle name="Salida 9 3 3 2" xfId="59336" xr:uid="{00000000-0005-0000-0000-0000D8E70000}"/>
    <cellStyle name="Salida 9 3 4" xfId="59337" xr:uid="{00000000-0005-0000-0000-0000D9E70000}"/>
    <cellStyle name="Salida 9 3 5" xfId="59338" xr:uid="{00000000-0005-0000-0000-0000DAE70000}"/>
    <cellStyle name="Salida 9 4" xfId="59339" xr:uid="{00000000-0005-0000-0000-0000DBE70000}"/>
    <cellStyle name="Salida 9 4 2" xfId="59340" xr:uid="{00000000-0005-0000-0000-0000DCE70000}"/>
    <cellStyle name="Salida 9 4 3" xfId="59341" xr:uid="{00000000-0005-0000-0000-0000DDE70000}"/>
    <cellStyle name="Salida 9 5" xfId="59342" xr:uid="{00000000-0005-0000-0000-0000DEE70000}"/>
    <cellStyle name="Salida 9 5 2" xfId="59343" xr:uid="{00000000-0005-0000-0000-0000DFE70000}"/>
    <cellStyle name="Salida 9 6" xfId="59344" xr:uid="{00000000-0005-0000-0000-0000E0E70000}"/>
    <cellStyle name="Salida 9 6 2" xfId="59345" xr:uid="{00000000-0005-0000-0000-0000E1E70000}"/>
    <cellStyle name="Salida 9 7" xfId="59346" xr:uid="{00000000-0005-0000-0000-0000E2E70000}"/>
    <cellStyle name="Texto de advertencia 10" xfId="59347" xr:uid="{00000000-0005-0000-0000-0000E3E70000}"/>
    <cellStyle name="Texto de advertencia 10 2" xfId="59348" xr:uid="{00000000-0005-0000-0000-0000E4E70000}"/>
    <cellStyle name="Texto de advertencia 10 2 2" xfId="59349" xr:uid="{00000000-0005-0000-0000-0000E5E70000}"/>
    <cellStyle name="Texto de advertencia 10 2 2 2" xfId="59350" xr:uid="{00000000-0005-0000-0000-0000E6E70000}"/>
    <cellStyle name="Texto de advertencia 10 2 3" xfId="59351" xr:uid="{00000000-0005-0000-0000-0000E7E70000}"/>
    <cellStyle name="Texto de advertencia 10 2 3 2" xfId="59352" xr:uid="{00000000-0005-0000-0000-0000E8E70000}"/>
    <cellStyle name="Texto de advertencia 10 2 4" xfId="59353" xr:uid="{00000000-0005-0000-0000-0000E9E70000}"/>
    <cellStyle name="Texto de advertencia 10 2 5" xfId="59354" xr:uid="{00000000-0005-0000-0000-0000EAE70000}"/>
    <cellStyle name="Texto de advertencia 10 2 6" xfId="59355" xr:uid="{00000000-0005-0000-0000-0000EBE70000}"/>
    <cellStyle name="Texto de advertencia 10 3" xfId="59356" xr:uid="{00000000-0005-0000-0000-0000ECE70000}"/>
    <cellStyle name="Texto de advertencia 10 3 2" xfId="59357" xr:uid="{00000000-0005-0000-0000-0000EDE70000}"/>
    <cellStyle name="Texto de advertencia 10 4" xfId="59358" xr:uid="{00000000-0005-0000-0000-0000EEE70000}"/>
    <cellStyle name="Texto de advertencia 10 4 2" xfId="59359" xr:uid="{00000000-0005-0000-0000-0000EFE70000}"/>
    <cellStyle name="Texto de advertencia 10 5" xfId="59360" xr:uid="{00000000-0005-0000-0000-0000F0E70000}"/>
    <cellStyle name="Texto de advertencia 10 5 2" xfId="59361" xr:uid="{00000000-0005-0000-0000-0000F1E70000}"/>
    <cellStyle name="Texto de advertencia 10 6" xfId="59362" xr:uid="{00000000-0005-0000-0000-0000F2E70000}"/>
    <cellStyle name="Texto de advertencia 11" xfId="59363" xr:uid="{00000000-0005-0000-0000-0000F3E70000}"/>
    <cellStyle name="Texto de advertencia 11 2" xfId="59364" xr:uid="{00000000-0005-0000-0000-0000F4E70000}"/>
    <cellStyle name="Texto de advertencia 11 2 2" xfId="59365" xr:uid="{00000000-0005-0000-0000-0000F5E70000}"/>
    <cellStyle name="Texto de advertencia 11 2 2 2" xfId="59366" xr:uid="{00000000-0005-0000-0000-0000F6E70000}"/>
    <cellStyle name="Texto de advertencia 11 2 3" xfId="59367" xr:uid="{00000000-0005-0000-0000-0000F7E70000}"/>
    <cellStyle name="Texto de advertencia 11 2 3 2" xfId="59368" xr:uid="{00000000-0005-0000-0000-0000F8E70000}"/>
    <cellStyle name="Texto de advertencia 11 2 4" xfId="59369" xr:uid="{00000000-0005-0000-0000-0000F9E70000}"/>
    <cellStyle name="Texto de advertencia 11 2 5" xfId="59370" xr:uid="{00000000-0005-0000-0000-0000FAE70000}"/>
    <cellStyle name="Texto de advertencia 11 2 6" xfId="59371" xr:uid="{00000000-0005-0000-0000-0000FBE70000}"/>
    <cellStyle name="Texto de advertencia 11 3" xfId="59372" xr:uid="{00000000-0005-0000-0000-0000FCE70000}"/>
    <cellStyle name="Texto de advertencia 11 3 2" xfId="59373" xr:uid="{00000000-0005-0000-0000-0000FDE70000}"/>
    <cellStyle name="Texto de advertencia 11 4" xfId="59374" xr:uid="{00000000-0005-0000-0000-0000FEE70000}"/>
    <cellStyle name="Texto de advertencia 11 4 2" xfId="59375" xr:uid="{00000000-0005-0000-0000-0000FFE70000}"/>
    <cellStyle name="Texto de advertencia 11 5" xfId="59376" xr:uid="{00000000-0005-0000-0000-000000E80000}"/>
    <cellStyle name="Texto de advertencia 11 5 2" xfId="59377" xr:uid="{00000000-0005-0000-0000-000001E80000}"/>
    <cellStyle name="Texto de advertencia 11 6" xfId="59378" xr:uid="{00000000-0005-0000-0000-000002E80000}"/>
    <cellStyle name="Texto de advertencia 12" xfId="59379" xr:uid="{00000000-0005-0000-0000-000003E80000}"/>
    <cellStyle name="Texto de advertencia 12 2" xfId="59380" xr:uid="{00000000-0005-0000-0000-000004E80000}"/>
    <cellStyle name="Texto de advertencia 12 2 2" xfId="59381" xr:uid="{00000000-0005-0000-0000-000005E80000}"/>
    <cellStyle name="Texto de advertencia 12 2 2 2" xfId="59382" xr:uid="{00000000-0005-0000-0000-000006E80000}"/>
    <cellStyle name="Texto de advertencia 12 2 3" xfId="59383" xr:uid="{00000000-0005-0000-0000-000007E80000}"/>
    <cellStyle name="Texto de advertencia 12 2 3 2" xfId="59384" xr:uid="{00000000-0005-0000-0000-000008E80000}"/>
    <cellStyle name="Texto de advertencia 12 2 4" xfId="59385" xr:uid="{00000000-0005-0000-0000-000009E80000}"/>
    <cellStyle name="Texto de advertencia 12 2 5" xfId="59386" xr:uid="{00000000-0005-0000-0000-00000AE80000}"/>
    <cellStyle name="Texto de advertencia 12 2 6" xfId="59387" xr:uid="{00000000-0005-0000-0000-00000BE80000}"/>
    <cellStyle name="Texto de advertencia 12 3" xfId="59388" xr:uid="{00000000-0005-0000-0000-00000CE80000}"/>
    <cellStyle name="Texto de advertencia 12 3 2" xfId="59389" xr:uid="{00000000-0005-0000-0000-00000DE80000}"/>
    <cellStyle name="Texto de advertencia 12 4" xfId="59390" xr:uid="{00000000-0005-0000-0000-00000EE80000}"/>
    <cellStyle name="Texto de advertencia 12 4 2" xfId="59391" xr:uid="{00000000-0005-0000-0000-00000FE80000}"/>
    <cellStyle name="Texto de advertencia 12 5" xfId="59392" xr:uid="{00000000-0005-0000-0000-000010E80000}"/>
    <cellStyle name="Texto de advertencia 12 5 2" xfId="59393" xr:uid="{00000000-0005-0000-0000-000011E80000}"/>
    <cellStyle name="Texto de advertencia 12 6" xfId="59394" xr:uid="{00000000-0005-0000-0000-000012E80000}"/>
    <cellStyle name="Texto de advertencia 13" xfId="59395" xr:uid="{00000000-0005-0000-0000-000013E80000}"/>
    <cellStyle name="Texto de advertencia 13 2" xfId="59396" xr:uid="{00000000-0005-0000-0000-000014E80000}"/>
    <cellStyle name="Texto de advertencia 13 2 2" xfId="59397" xr:uid="{00000000-0005-0000-0000-000015E80000}"/>
    <cellStyle name="Texto de advertencia 13 2 2 2" xfId="59398" xr:uid="{00000000-0005-0000-0000-000016E80000}"/>
    <cellStyle name="Texto de advertencia 13 2 3" xfId="59399" xr:uid="{00000000-0005-0000-0000-000017E80000}"/>
    <cellStyle name="Texto de advertencia 13 2 4" xfId="59400" xr:uid="{00000000-0005-0000-0000-000018E80000}"/>
    <cellStyle name="Texto de advertencia 13 2 5" xfId="59401" xr:uid="{00000000-0005-0000-0000-000019E80000}"/>
    <cellStyle name="Texto de advertencia 13 2 6" xfId="59402" xr:uid="{00000000-0005-0000-0000-00001AE80000}"/>
    <cellStyle name="Texto de advertencia 13 3" xfId="59403" xr:uid="{00000000-0005-0000-0000-00001BE80000}"/>
    <cellStyle name="Texto de advertencia 13 3 2" xfId="59404" xr:uid="{00000000-0005-0000-0000-00001CE80000}"/>
    <cellStyle name="Texto de advertencia 13 4" xfId="59405" xr:uid="{00000000-0005-0000-0000-00001DE80000}"/>
    <cellStyle name="Texto de advertencia 13 4 2" xfId="59406" xr:uid="{00000000-0005-0000-0000-00001EE80000}"/>
    <cellStyle name="Texto de advertencia 13 5" xfId="59407" xr:uid="{00000000-0005-0000-0000-00001FE80000}"/>
    <cellStyle name="Texto de advertencia 14" xfId="59408" xr:uid="{00000000-0005-0000-0000-000020E80000}"/>
    <cellStyle name="Texto de advertencia 14 2" xfId="59409" xr:uid="{00000000-0005-0000-0000-000021E80000}"/>
    <cellStyle name="Texto de advertencia 14 2 2" xfId="59410" xr:uid="{00000000-0005-0000-0000-000022E80000}"/>
    <cellStyle name="Texto de advertencia 14 2 2 2" xfId="59411" xr:uid="{00000000-0005-0000-0000-000023E80000}"/>
    <cellStyle name="Texto de advertencia 14 2 3" xfId="59412" xr:uid="{00000000-0005-0000-0000-000024E80000}"/>
    <cellStyle name="Texto de advertencia 14 2 4" xfId="59413" xr:uid="{00000000-0005-0000-0000-000025E80000}"/>
    <cellStyle name="Texto de advertencia 14 2 5" xfId="59414" xr:uid="{00000000-0005-0000-0000-000026E80000}"/>
    <cellStyle name="Texto de advertencia 14 2 6" xfId="59415" xr:uid="{00000000-0005-0000-0000-000027E80000}"/>
    <cellStyle name="Texto de advertencia 14 3" xfId="59416" xr:uid="{00000000-0005-0000-0000-000028E80000}"/>
    <cellStyle name="Texto de advertencia 14 3 2" xfId="59417" xr:uid="{00000000-0005-0000-0000-000029E80000}"/>
    <cellStyle name="Texto de advertencia 14 4" xfId="59418" xr:uid="{00000000-0005-0000-0000-00002AE80000}"/>
    <cellStyle name="Texto de advertencia 14 4 2" xfId="59419" xr:uid="{00000000-0005-0000-0000-00002BE80000}"/>
    <cellStyle name="Texto de advertencia 14 5" xfId="59420" xr:uid="{00000000-0005-0000-0000-00002CE80000}"/>
    <cellStyle name="Texto de advertencia 15" xfId="59421" xr:uid="{00000000-0005-0000-0000-00002DE80000}"/>
    <cellStyle name="Texto de advertencia 15 2" xfId="59422" xr:uid="{00000000-0005-0000-0000-00002EE80000}"/>
    <cellStyle name="Texto de advertencia 15 3" xfId="59423" xr:uid="{00000000-0005-0000-0000-00002FE80000}"/>
    <cellStyle name="Texto de advertencia 16" xfId="59424" xr:uid="{00000000-0005-0000-0000-000030E80000}"/>
    <cellStyle name="Texto de advertencia 16 2" xfId="59425" xr:uid="{00000000-0005-0000-0000-000031E80000}"/>
    <cellStyle name="Texto de advertencia 17" xfId="59426" xr:uid="{00000000-0005-0000-0000-000032E80000}"/>
    <cellStyle name="Texto de advertencia 18" xfId="59427" xr:uid="{00000000-0005-0000-0000-000033E80000}"/>
    <cellStyle name="Texto de advertencia 2" xfId="61" xr:uid="{00000000-0005-0000-0000-000034E80000}"/>
    <cellStyle name="Texto de advertencia 2 2" xfId="59429" xr:uid="{00000000-0005-0000-0000-000035E80000}"/>
    <cellStyle name="Texto de advertencia 2 2 2" xfId="59430" xr:uid="{00000000-0005-0000-0000-000036E80000}"/>
    <cellStyle name="Texto de advertencia 2 2 2 2" xfId="59431" xr:uid="{00000000-0005-0000-0000-000037E80000}"/>
    <cellStyle name="Texto de advertencia 2 2 3" xfId="59432" xr:uid="{00000000-0005-0000-0000-000038E80000}"/>
    <cellStyle name="Texto de advertencia 2 3" xfId="59433" xr:uid="{00000000-0005-0000-0000-000039E80000}"/>
    <cellStyle name="Texto de advertencia 2 3 2" xfId="59434" xr:uid="{00000000-0005-0000-0000-00003AE80000}"/>
    <cellStyle name="Texto de advertencia 2 3 3" xfId="59435" xr:uid="{00000000-0005-0000-0000-00003BE80000}"/>
    <cellStyle name="Texto de advertencia 2 4" xfId="59436" xr:uid="{00000000-0005-0000-0000-00003CE80000}"/>
    <cellStyle name="Texto de advertencia 2 4 2" xfId="59437" xr:uid="{00000000-0005-0000-0000-00003DE80000}"/>
    <cellStyle name="Texto de advertencia 2 5" xfId="59438" xr:uid="{00000000-0005-0000-0000-00003EE80000}"/>
    <cellStyle name="Texto de advertencia 2 6" xfId="59439" xr:uid="{00000000-0005-0000-0000-00003FE80000}"/>
    <cellStyle name="Texto de advertencia 2 7" xfId="59428" xr:uid="{00000000-0005-0000-0000-000040E80000}"/>
    <cellStyle name="Texto de advertencia 3" xfId="59440" xr:uid="{00000000-0005-0000-0000-000041E80000}"/>
    <cellStyle name="Texto de advertencia 3 2" xfId="59441" xr:uid="{00000000-0005-0000-0000-000042E80000}"/>
    <cellStyle name="Texto de advertencia 3 2 2" xfId="59442" xr:uid="{00000000-0005-0000-0000-000043E80000}"/>
    <cellStyle name="Texto de advertencia 3 2 2 2" xfId="59443" xr:uid="{00000000-0005-0000-0000-000044E80000}"/>
    <cellStyle name="Texto de advertencia 3 2 2 2 2" xfId="59444" xr:uid="{00000000-0005-0000-0000-000045E80000}"/>
    <cellStyle name="Texto de advertencia 3 2 2 3" xfId="59445" xr:uid="{00000000-0005-0000-0000-000046E80000}"/>
    <cellStyle name="Texto de advertencia 3 2 2 4" xfId="59446" xr:uid="{00000000-0005-0000-0000-000047E80000}"/>
    <cellStyle name="Texto de advertencia 3 2 2 5" xfId="59447" xr:uid="{00000000-0005-0000-0000-000048E80000}"/>
    <cellStyle name="Texto de advertencia 3 2 2 6" xfId="59448" xr:uid="{00000000-0005-0000-0000-000049E80000}"/>
    <cellStyle name="Texto de advertencia 3 2 3" xfId="59449" xr:uid="{00000000-0005-0000-0000-00004AE80000}"/>
    <cellStyle name="Texto de advertencia 3 2 3 2" xfId="59450" xr:uid="{00000000-0005-0000-0000-00004BE80000}"/>
    <cellStyle name="Texto de advertencia 3 2 4" xfId="59451" xr:uid="{00000000-0005-0000-0000-00004CE80000}"/>
    <cellStyle name="Texto de advertencia 3 2 4 2" xfId="59452" xr:uid="{00000000-0005-0000-0000-00004DE80000}"/>
    <cellStyle name="Texto de advertencia 3 2 5" xfId="59453" xr:uid="{00000000-0005-0000-0000-00004EE80000}"/>
    <cellStyle name="Texto de advertencia 3 2 6" xfId="59454" xr:uid="{00000000-0005-0000-0000-00004FE80000}"/>
    <cellStyle name="Texto de advertencia 3 3" xfId="59455" xr:uid="{00000000-0005-0000-0000-000050E80000}"/>
    <cellStyle name="Texto de advertencia 3 3 2" xfId="59456" xr:uid="{00000000-0005-0000-0000-000051E80000}"/>
    <cellStyle name="Texto de advertencia 3 3 2 2" xfId="59457" xr:uid="{00000000-0005-0000-0000-000052E80000}"/>
    <cellStyle name="Texto de advertencia 3 3 2 2 2" xfId="59458" xr:uid="{00000000-0005-0000-0000-000053E80000}"/>
    <cellStyle name="Texto de advertencia 3 3 2 3" xfId="59459" xr:uid="{00000000-0005-0000-0000-000054E80000}"/>
    <cellStyle name="Texto de advertencia 3 3 2 4" xfId="59460" xr:uid="{00000000-0005-0000-0000-000055E80000}"/>
    <cellStyle name="Texto de advertencia 3 3 2 5" xfId="59461" xr:uid="{00000000-0005-0000-0000-000056E80000}"/>
    <cellStyle name="Texto de advertencia 3 3 2 6" xfId="59462" xr:uid="{00000000-0005-0000-0000-000057E80000}"/>
    <cellStyle name="Texto de advertencia 3 3 3" xfId="59463" xr:uid="{00000000-0005-0000-0000-000058E80000}"/>
    <cellStyle name="Texto de advertencia 3 3 3 2" xfId="59464" xr:uid="{00000000-0005-0000-0000-000059E80000}"/>
    <cellStyle name="Texto de advertencia 3 3 4" xfId="59465" xr:uid="{00000000-0005-0000-0000-00005AE80000}"/>
    <cellStyle name="Texto de advertencia 3 3 4 2" xfId="59466" xr:uid="{00000000-0005-0000-0000-00005BE80000}"/>
    <cellStyle name="Texto de advertencia 3 3 5" xfId="59467" xr:uid="{00000000-0005-0000-0000-00005CE80000}"/>
    <cellStyle name="Texto de advertencia 3 4" xfId="59468" xr:uid="{00000000-0005-0000-0000-00005DE80000}"/>
    <cellStyle name="Texto de advertencia 3 4 2" xfId="59469" xr:uid="{00000000-0005-0000-0000-00005EE80000}"/>
    <cellStyle name="Texto de advertencia 3 4 3" xfId="59470" xr:uid="{00000000-0005-0000-0000-00005FE80000}"/>
    <cellStyle name="Texto de advertencia 3 5" xfId="59471" xr:uid="{00000000-0005-0000-0000-000060E80000}"/>
    <cellStyle name="Texto de advertencia 3 5 2" xfId="59472" xr:uid="{00000000-0005-0000-0000-000061E80000}"/>
    <cellStyle name="Texto de advertencia 3 6" xfId="59473" xr:uid="{00000000-0005-0000-0000-000062E80000}"/>
    <cellStyle name="Texto de advertencia 3 7" xfId="59474" xr:uid="{00000000-0005-0000-0000-000063E80000}"/>
    <cellStyle name="Texto de advertencia 4" xfId="59475" xr:uid="{00000000-0005-0000-0000-000064E80000}"/>
    <cellStyle name="Texto de advertencia 4 2" xfId="59476" xr:uid="{00000000-0005-0000-0000-000065E80000}"/>
    <cellStyle name="Texto de advertencia 4 2 2" xfId="59477" xr:uid="{00000000-0005-0000-0000-000066E80000}"/>
    <cellStyle name="Texto de advertencia 4 2 2 2" xfId="59478" xr:uid="{00000000-0005-0000-0000-000067E80000}"/>
    <cellStyle name="Texto de advertencia 4 2 2 2 2" xfId="59479" xr:uid="{00000000-0005-0000-0000-000068E80000}"/>
    <cellStyle name="Texto de advertencia 4 2 2 3" xfId="59480" xr:uid="{00000000-0005-0000-0000-000069E80000}"/>
    <cellStyle name="Texto de advertencia 4 2 2 4" xfId="59481" xr:uid="{00000000-0005-0000-0000-00006AE80000}"/>
    <cellStyle name="Texto de advertencia 4 2 2 5" xfId="59482" xr:uid="{00000000-0005-0000-0000-00006BE80000}"/>
    <cellStyle name="Texto de advertencia 4 2 2 6" xfId="59483" xr:uid="{00000000-0005-0000-0000-00006CE80000}"/>
    <cellStyle name="Texto de advertencia 4 2 3" xfId="59484" xr:uid="{00000000-0005-0000-0000-00006DE80000}"/>
    <cellStyle name="Texto de advertencia 4 2 3 2" xfId="59485" xr:uid="{00000000-0005-0000-0000-00006EE80000}"/>
    <cellStyle name="Texto de advertencia 4 2 4" xfId="59486" xr:uid="{00000000-0005-0000-0000-00006FE80000}"/>
    <cellStyle name="Texto de advertencia 4 2 4 2" xfId="59487" xr:uid="{00000000-0005-0000-0000-000070E80000}"/>
    <cellStyle name="Texto de advertencia 4 2 5" xfId="59488" xr:uid="{00000000-0005-0000-0000-000071E80000}"/>
    <cellStyle name="Texto de advertencia 4 3" xfId="59489" xr:uid="{00000000-0005-0000-0000-000072E80000}"/>
    <cellStyle name="Texto de advertencia 4 3 2" xfId="59490" xr:uid="{00000000-0005-0000-0000-000073E80000}"/>
    <cellStyle name="Texto de advertencia 4 3 2 2" xfId="59491" xr:uid="{00000000-0005-0000-0000-000074E80000}"/>
    <cellStyle name="Texto de advertencia 4 3 2 2 2" xfId="59492" xr:uid="{00000000-0005-0000-0000-000075E80000}"/>
    <cellStyle name="Texto de advertencia 4 3 2 3" xfId="59493" xr:uid="{00000000-0005-0000-0000-000076E80000}"/>
    <cellStyle name="Texto de advertencia 4 3 2 4" xfId="59494" xr:uid="{00000000-0005-0000-0000-000077E80000}"/>
    <cellStyle name="Texto de advertencia 4 3 2 5" xfId="59495" xr:uid="{00000000-0005-0000-0000-000078E80000}"/>
    <cellStyle name="Texto de advertencia 4 3 2 6" xfId="59496" xr:uid="{00000000-0005-0000-0000-000079E80000}"/>
    <cellStyle name="Texto de advertencia 4 3 3" xfId="59497" xr:uid="{00000000-0005-0000-0000-00007AE80000}"/>
    <cellStyle name="Texto de advertencia 4 3 3 2" xfId="59498" xr:uid="{00000000-0005-0000-0000-00007BE80000}"/>
    <cellStyle name="Texto de advertencia 4 3 4" xfId="59499" xr:uid="{00000000-0005-0000-0000-00007CE80000}"/>
    <cellStyle name="Texto de advertencia 4 3 4 2" xfId="59500" xr:uid="{00000000-0005-0000-0000-00007DE80000}"/>
    <cellStyle name="Texto de advertencia 4 3 5" xfId="59501" xr:uid="{00000000-0005-0000-0000-00007EE80000}"/>
    <cellStyle name="Texto de advertencia 4 4" xfId="59502" xr:uid="{00000000-0005-0000-0000-00007FE80000}"/>
    <cellStyle name="Texto de advertencia 4 4 2" xfId="59503" xr:uid="{00000000-0005-0000-0000-000080E80000}"/>
    <cellStyle name="Texto de advertencia 4 4 3" xfId="59504" xr:uid="{00000000-0005-0000-0000-000081E80000}"/>
    <cellStyle name="Texto de advertencia 4 5" xfId="59505" xr:uid="{00000000-0005-0000-0000-000082E80000}"/>
    <cellStyle name="Texto de advertencia 4 5 2" xfId="59506" xr:uid="{00000000-0005-0000-0000-000083E80000}"/>
    <cellStyle name="Texto de advertencia 4 6" xfId="59507" xr:uid="{00000000-0005-0000-0000-000084E80000}"/>
    <cellStyle name="Texto de advertencia 4 6 2" xfId="59508" xr:uid="{00000000-0005-0000-0000-000085E80000}"/>
    <cellStyle name="Texto de advertencia 4 7" xfId="59509" xr:uid="{00000000-0005-0000-0000-000086E80000}"/>
    <cellStyle name="Texto de advertencia 4 8" xfId="59510" xr:uid="{00000000-0005-0000-0000-000087E80000}"/>
    <cellStyle name="Texto de advertencia 5" xfId="59511" xr:uid="{00000000-0005-0000-0000-000088E80000}"/>
    <cellStyle name="Texto de advertencia 5 2" xfId="59512" xr:uid="{00000000-0005-0000-0000-000089E80000}"/>
    <cellStyle name="Texto de advertencia 5 2 2" xfId="59513" xr:uid="{00000000-0005-0000-0000-00008AE80000}"/>
    <cellStyle name="Texto de advertencia 5 2 2 2" xfId="59514" xr:uid="{00000000-0005-0000-0000-00008BE80000}"/>
    <cellStyle name="Texto de advertencia 5 2 2 2 2" xfId="59515" xr:uid="{00000000-0005-0000-0000-00008CE80000}"/>
    <cellStyle name="Texto de advertencia 5 2 2 3" xfId="59516" xr:uid="{00000000-0005-0000-0000-00008DE80000}"/>
    <cellStyle name="Texto de advertencia 5 2 2 4" xfId="59517" xr:uid="{00000000-0005-0000-0000-00008EE80000}"/>
    <cellStyle name="Texto de advertencia 5 2 2 5" xfId="59518" xr:uid="{00000000-0005-0000-0000-00008FE80000}"/>
    <cellStyle name="Texto de advertencia 5 2 2 6" xfId="59519" xr:uid="{00000000-0005-0000-0000-000090E80000}"/>
    <cellStyle name="Texto de advertencia 5 2 3" xfId="59520" xr:uid="{00000000-0005-0000-0000-000091E80000}"/>
    <cellStyle name="Texto de advertencia 5 2 3 2" xfId="59521" xr:uid="{00000000-0005-0000-0000-000092E80000}"/>
    <cellStyle name="Texto de advertencia 5 2 4" xfId="59522" xr:uid="{00000000-0005-0000-0000-000093E80000}"/>
    <cellStyle name="Texto de advertencia 5 2 4 2" xfId="59523" xr:uid="{00000000-0005-0000-0000-000094E80000}"/>
    <cellStyle name="Texto de advertencia 5 2 5" xfId="59524" xr:uid="{00000000-0005-0000-0000-000095E80000}"/>
    <cellStyle name="Texto de advertencia 5 3" xfId="59525" xr:uid="{00000000-0005-0000-0000-000096E80000}"/>
    <cellStyle name="Texto de advertencia 5 3 2" xfId="59526" xr:uid="{00000000-0005-0000-0000-000097E80000}"/>
    <cellStyle name="Texto de advertencia 5 3 2 2" xfId="59527" xr:uid="{00000000-0005-0000-0000-000098E80000}"/>
    <cellStyle name="Texto de advertencia 5 3 2 2 2" xfId="59528" xr:uid="{00000000-0005-0000-0000-000099E80000}"/>
    <cellStyle name="Texto de advertencia 5 3 2 3" xfId="59529" xr:uid="{00000000-0005-0000-0000-00009AE80000}"/>
    <cellStyle name="Texto de advertencia 5 3 2 4" xfId="59530" xr:uid="{00000000-0005-0000-0000-00009BE80000}"/>
    <cellStyle name="Texto de advertencia 5 3 2 5" xfId="59531" xr:uid="{00000000-0005-0000-0000-00009CE80000}"/>
    <cellStyle name="Texto de advertencia 5 3 2 6" xfId="59532" xr:uid="{00000000-0005-0000-0000-00009DE80000}"/>
    <cellStyle name="Texto de advertencia 5 3 3" xfId="59533" xr:uid="{00000000-0005-0000-0000-00009EE80000}"/>
    <cellStyle name="Texto de advertencia 5 3 3 2" xfId="59534" xr:uid="{00000000-0005-0000-0000-00009FE80000}"/>
    <cellStyle name="Texto de advertencia 5 3 4" xfId="59535" xr:uid="{00000000-0005-0000-0000-0000A0E80000}"/>
    <cellStyle name="Texto de advertencia 5 3 4 2" xfId="59536" xr:uid="{00000000-0005-0000-0000-0000A1E80000}"/>
    <cellStyle name="Texto de advertencia 5 3 5" xfId="59537" xr:uid="{00000000-0005-0000-0000-0000A2E80000}"/>
    <cellStyle name="Texto de advertencia 5 4" xfId="59538" xr:uid="{00000000-0005-0000-0000-0000A3E80000}"/>
    <cellStyle name="Texto de advertencia 5 4 2" xfId="59539" xr:uid="{00000000-0005-0000-0000-0000A4E80000}"/>
    <cellStyle name="Texto de advertencia 5 4 3" xfId="59540" xr:uid="{00000000-0005-0000-0000-0000A5E80000}"/>
    <cellStyle name="Texto de advertencia 5 5" xfId="59541" xr:uid="{00000000-0005-0000-0000-0000A6E80000}"/>
    <cellStyle name="Texto de advertencia 5 5 2" xfId="59542" xr:uid="{00000000-0005-0000-0000-0000A7E80000}"/>
    <cellStyle name="Texto de advertencia 5 6" xfId="59543" xr:uid="{00000000-0005-0000-0000-0000A8E80000}"/>
    <cellStyle name="Texto de advertencia 5 7" xfId="59544" xr:uid="{00000000-0005-0000-0000-0000A9E80000}"/>
    <cellStyle name="Texto de advertencia 6" xfId="59545" xr:uid="{00000000-0005-0000-0000-0000AAE80000}"/>
    <cellStyle name="Texto de advertencia 6 2" xfId="59546" xr:uid="{00000000-0005-0000-0000-0000ABE80000}"/>
    <cellStyle name="Texto de advertencia 6 2 2" xfId="59547" xr:uid="{00000000-0005-0000-0000-0000ACE80000}"/>
    <cellStyle name="Texto de advertencia 6 2 3" xfId="59548" xr:uid="{00000000-0005-0000-0000-0000ADE80000}"/>
    <cellStyle name="Texto de advertencia 6 3" xfId="59549" xr:uid="{00000000-0005-0000-0000-0000AEE80000}"/>
    <cellStyle name="Texto de advertencia 6 3 2" xfId="59550" xr:uid="{00000000-0005-0000-0000-0000AFE80000}"/>
    <cellStyle name="Texto de advertencia 6 4" xfId="59551" xr:uid="{00000000-0005-0000-0000-0000B0E80000}"/>
    <cellStyle name="Texto de advertencia 6 5" xfId="59552" xr:uid="{00000000-0005-0000-0000-0000B1E80000}"/>
    <cellStyle name="Texto de advertencia 7" xfId="59553" xr:uid="{00000000-0005-0000-0000-0000B2E80000}"/>
    <cellStyle name="Texto de advertencia 7 2" xfId="59554" xr:uid="{00000000-0005-0000-0000-0000B3E80000}"/>
    <cellStyle name="Texto de advertencia 7 2 2" xfId="59555" xr:uid="{00000000-0005-0000-0000-0000B4E80000}"/>
    <cellStyle name="Texto de advertencia 7 2 3" xfId="59556" xr:uid="{00000000-0005-0000-0000-0000B5E80000}"/>
    <cellStyle name="Texto de advertencia 7 3" xfId="59557" xr:uid="{00000000-0005-0000-0000-0000B6E80000}"/>
    <cellStyle name="Texto de advertencia 7 3 2" xfId="59558" xr:uid="{00000000-0005-0000-0000-0000B7E80000}"/>
    <cellStyle name="Texto de advertencia 7 4" xfId="59559" xr:uid="{00000000-0005-0000-0000-0000B8E80000}"/>
    <cellStyle name="Texto de advertencia 7 5" xfId="59560" xr:uid="{00000000-0005-0000-0000-0000B9E80000}"/>
    <cellStyle name="Texto de advertencia 8" xfId="59561" xr:uid="{00000000-0005-0000-0000-0000BAE80000}"/>
    <cellStyle name="Texto de advertencia 8 2" xfId="59562" xr:uid="{00000000-0005-0000-0000-0000BBE80000}"/>
    <cellStyle name="Texto de advertencia 8 2 2" xfId="59563" xr:uid="{00000000-0005-0000-0000-0000BCE80000}"/>
    <cellStyle name="Texto de advertencia 8 2 3" xfId="59564" xr:uid="{00000000-0005-0000-0000-0000BDE80000}"/>
    <cellStyle name="Texto de advertencia 8 3" xfId="59565" xr:uid="{00000000-0005-0000-0000-0000BEE80000}"/>
    <cellStyle name="Texto de advertencia 8 3 2" xfId="59566" xr:uid="{00000000-0005-0000-0000-0000BFE80000}"/>
    <cellStyle name="Texto de advertencia 8 4" xfId="59567" xr:uid="{00000000-0005-0000-0000-0000C0E80000}"/>
    <cellStyle name="Texto de advertencia 8 5" xfId="59568" xr:uid="{00000000-0005-0000-0000-0000C1E80000}"/>
    <cellStyle name="Texto de advertencia 9" xfId="59569" xr:uid="{00000000-0005-0000-0000-0000C2E80000}"/>
    <cellStyle name="Texto de advertencia 9 2" xfId="59570" xr:uid="{00000000-0005-0000-0000-0000C3E80000}"/>
    <cellStyle name="Texto de advertencia 9 2 2" xfId="59571" xr:uid="{00000000-0005-0000-0000-0000C4E80000}"/>
    <cellStyle name="Texto de advertencia 9 2 2 2" xfId="59572" xr:uid="{00000000-0005-0000-0000-0000C5E80000}"/>
    <cellStyle name="Texto de advertencia 9 2 2 2 2" xfId="59573" xr:uid="{00000000-0005-0000-0000-0000C6E80000}"/>
    <cellStyle name="Texto de advertencia 9 2 2 3" xfId="59574" xr:uid="{00000000-0005-0000-0000-0000C7E80000}"/>
    <cellStyle name="Texto de advertencia 9 2 2 3 2" xfId="59575" xr:uid="{00000000-0005-0000-0000-0000C8E80000}"/>
    <cellStyle name="Texto de advertencia 9 2 2 4" xfId="59576" xr:uid="{00000000-0005-0000-0000-0000C9E80000}"/>
    <cellStyle name="Texto de advertencia 9 2 2 5" xfId="59577" xr:uid="{00000000-0005-0000-0000-0000CAE80000}"/>
    <cellStyle name="Texto de advertencia 9 2 2 6" xfId="59578" xr:uid="{00000000-0005-0000-0000-0000CBE80000}"/>
    <cellStyle name="Texto de advertencia 9 2 3" xfId="59579" xr:uid="{00000000-0005-0000-0000-0000CCE80000}"/>
    <cellStyle name="Texto de advertencia 9 2 3 2" xfId="59580" xr:uid="{00000000-0005-0000-0000-0000CDE80000}"/>
    <cellStyle name="Texto de advertencia 9 2 4" xfId="59581" xr:uid="{00000000-0005-0000-0000-0000CEE80000}"/>
    <cellStyle name="Texto de advertencia 9 2 4 2" xfId="59582" xr:uid="{00000000-0005-0000-0000-0000CFE80000}"/>
    <cellStyle name="Texto de advertencia 9 2 5" xfId="59583" xr:uid="{00000000-0005-0000-0000-0000D0E80000}"/>
    <cellStyle name="Texto de advertencia 9 2 5 2" xfId="59584" xr:uid="{00000000-0005-0000-0000-0000D1E80000}"/>
    <cellStyle name="Texto de advertencia 9 2 6" xfId="59585" xr:uid="{00000000-0005-0000-0000-0000D2E80000}"/>
    <cellStyle name="Texto de advertencia 9 3" xfId="59586" xr:uid="{00000000-0005-0000-0000-0000D3E80000}"/>
    <cellStyle name="Texto de advertencia 9 3 2" xfId="59587" xr:uid="{00000000-0005-0000-0000-0000D4E80000}"/>
    <cellStyle name="Texto de advertencia 9 3 3" xfId="59588" xr:uid="{00000000-0005-0000-0000-0000D5E80000}"/>
    <cellStyle name="Texto de advertencia 9 4" xfId="59589" xr:uid="{00000000-0005-0000-0000-0000D6E80000}"/>
    <cellStyle name="Texto de advertencia 9 5" xfId="59590" xr:uid="{00000000-0005-0000-0000-0000D7E80000}"/>
    <cellStyle name="Texto de Aviso" xfId="59591" xr:uid="{00000000-0005-0000-0000-0000D8E80000}"/>
    <cellStyle name="Texto de Aviso 2" xfId="59592" xr:uid="{00000000-0005-0000-0000-0000D9E80000}"/>
    <cellStyle name="Texto de Aviso 2 2" xfId="59593" xr:uid="{00000000-0005-0000-0000-0000DAE80000}"/>
    <cellStyle name="Texto de Aviso 2 3" xfId="59594" xr:uid="{00000000-0005-0000-0000-0000DBE80000}"/>
    <cellStyle name="Texto de Aviso 3" xfId="59595" xr:uid="{00000000-0005-0000-0000-0000DCE80000}"/>
    <cellStyle name="Texto de Aviso 4" xfId="59596" xr:uid="{00000000-0005-0000-0000-0000DDE80000}"/>
    <cellStyle name="Texto explicativo 10" xfId="59597" xr:uid="{00000000-0005-0000-0000-0000DEE80000}"/>
    <cellStyle name="Texto explicativo 10 2" xfId="59598" xr:uid="{00000000-0005-0000-0000-0000DFE80000}"/>
    <cellStyle name="Texto explicativo 10 2 2" xfId="59599" xr:uid="{00000000-0005-0000-0000-0000E0E80000}"/>
    <cellStyle name="Texto explicativo 10 2 2 2" xfId="59600" xr:uid="{00000000-0005-0000-0000-0000E1E80000}"/>
    <cellStyle name="Texto explicativo 10 2 3" xfId="59601" xr:uid="{00000000-0005-0000-0000-0000E2E80000}"/>
    <cellStyle name="Texto explicativo 10 2 3 2" xfId="59602" xr:uid="{00000000-0005-0000-0000-0000E3E80000}"/>
    <cellStyle name="Texto explicativo 10 2 4" xfId="59603" xr:uid="{00000000-0005-0000-0000-0000E4E80000}"/>
    <cellStyle name="Texto explicativo 10 2 5" xfId="59604" xr:uid="{00000000-0005-0000-0000-0000E5E80000}"/>
    <cellStyle name="Texto explicativo 10 2 6" xfId="59605" xr:uid="{00000000-0005-0000-0000-0000E6E80000}"/>
    <cellStyle name="Texto explicativo 10 3" xfId="59606" xr:uid="{00000000-0005-0000-0000-0000E7E80000}"/>
    <cellStyle name="Texto explicativo 10 3 2" xfId="59607" xr:uid="{00000000-0005-0000-0000-0000E8E80000}"/>
    <cellStyle name="Texto explicativo 10 4" xfId="59608" xr:uid="{00000000-0005-0000-0000-0000E9E80000}"/>
    <cellStyle name="Texto explicativo 10 4 2" xfId="59609" xr:uid="{00000000-0005-0000-0000-0000EAE80000}"/>
    <cellStyle name="Texto explicativo 10 5" xfId="59610" xr:uid="{00000000-0005-0000-0000-0000EBE80000}"/>
    <cellStyle name="Texto explicativo 10 5 2" xfId="59611" xr:uid="{00000000-0005-0000-0000-0000ECE80000}"/>
    <cellStyle name="Texto explicativo 10 6" xfId="59612" xr:uid="{00000000-0005-0000-0000-0000EDE80000}"/>
    <cellStyle name="Texto explicativo 11" xfId="59613" xr:uid="{00000000-0005-0000-0000-0000EEE80000}"/>
    <cellStyle name="Texto explicativo 11 2" xfId="59614" xr:uid="{00000000-0005-0000-0000-0000EFE80000}"/>
    <cellStyle name="Texto explicativo 11 2 2" xfId="59615" xr:uid="{00000000-0005-0000-0000-0000F0E80000}"/>
    <cellStyle name="Texto explicativo 11 2 2 2" xfId="59616" xr:uid="{00000000-0005-0000-0000-0000F1E80000}"/>
    <cellStyle name="Texto explicativo 11 2 3" xfId="59617" xr:uid="{00000000-0005-0000-0000-0000F2E80000}"/>
    <cellStyle name="Texto explicativo 11 2 3 2" xfId="59618" xr:uid="{00000000-0005-0000-0000-0000F3E80000}"/>
    <cellStyle name="Texto explicativo 11 2 4" xfId="59619" xr:uid="{00000000-0005-0000-0000-0000F4E80000}"/>
    <cellStyle name="Texto explicativo 11 2 5" xfId="59620" xr:uid="{00000000-0005-0000-0000-0000F5E80000}"/>
    <cellStyle name="Texto explicativo 11 2 6" xfId="59621" xr:uid="{00000000-0005-0000-0000-0000F6E80000}"/>
    <cellStyle name="Texto explicativo 11 3" xfId="59622" xr:uid="{00000000-0005-0000-0000-0000F7E80000}"/>
    <cellStyle name="Texto explicativo 11 3 2" xfId="59623" xr:uid="{00000000-0005-0000-0000-0000F8E80000}"/>
    <cellStyle name="Texto explicativo 11 4" xfId="59624" xr:uid="{00000000-0005-0000-0000-0000F9E80000}"/>
    <cellStyle name="Texto explicativo 11 4 2" xfId="59625" xr:uid="{00000000-0005-0000-0000-0000FAE80000}"/>
    <cellStyle name="Texto explicativo 11 5" xfId="59626" xr:uid="{00000000-0005-0000-0000-0000FBE80000}"/>
    <cellStyle name="Texto explicativo 11 5 2" xfId="59627" xr:uid="{00000000-0005-0000-0000-0000FCE80000}"/>
    <cellStyle name="Texto explicativo 11 6" xfId="59628" xr:uid="{00000000-0005-0000-0000-0000FDE80000}"/>
    <cellStyle name="Texto explicativo 12" xfId="59629" xr:uid="{00000000-0005-0000-0000-0000FEE80000}"/>
    <cellStyle name="Texto explicativo 12 2" xfId="59630" xr:uid="{00000000-0005-0000-0000-0000FFE80000}"/>
    <cellStyle name="Texto explicativo 12 2 2" xfId="59631" xr:uid="{00000000-0005-0000-0000-000000E90000}"/>
    <cellStyle name="Texto explicativo 12 2 2 2" xfId="59632" xr:uid="{00000000-0005-0000-0000-000001E90000}"/>
    <cellStyle name="Texto explicativo 12 2 3" xfId="59633" xr:uid="{00000000-0005-0000-0000-000002E90000}"/>
    <cellStyle name="Texto explicativo 12 2 3 2" xfId="59634" xr:uid="{00000000-0005-0000-0000-000003E90000}"/>
    <cellStyle name="Texto explicativo 12 2 4" xfId="59635" xr:uid="{00000000-0005-0000-0000-000004E90000}"/>
    <cellStyle name="Texto explicativo 12 2 5" xfId="59636" xr:uid="{00000000-0005-0000-0000-000005E90000}"/>
    <cellStyle name="Texto explicativo 12 2 6" xfId="59637" xr:uid="{00000000-0005-0000-0000-000006E90000}"/>
    <cellStyle name="Texto explicativo 12 3" xfId="59638" xr:uid="{00000000-0005-0000-0000-000007E90000}"/>
    <cellStyle name="Texto explicativo 12 3 2" xfId="59639" xr:uid="{00000000-0005-0000-0000-000008E90000}"/>
    <cellStyle name="Texto explicativo 12 4" xfId="59640" xr:uid="{00000000-0005-0000-0000-000009E90000}"/>
    <cellStyle name="Texto explicativo 12 4 2" xfId="59641" xr:uid="{00000000-0005-0000-0000-00000AE90000}"/>
    <cellStyle name="Texto explicativo 12 5" xfId="59642" xr:uid="{00000000-0005-0000-0000-00000BE90000}"/>
    <cellStyle name="Texto explicativo 12 5 2" xfId="59643" xr:uid="{00000000-0005-0000-0000-00000CE90000}"/>
    <cellStyle name="Texto explicativo 12 6" xfId="59644" xr:uid="{00000000-0005-0000-0000-00000DE90000}"/>
    <cellStyle name="Texto explicativo 13" xfId="59645" xr:uid="{00000000-0005-0000-0000-00000EE90000}"/>
    <cellStyle name="Texto explicativo 13 2" xfId="59646" xr:uid="{00000000-0005-0000-0000-00000FE90000}"/>
    <cellStyle name="Texto explicativo 13 2 2" xfId="59647" xr:uid="{00000000-0005-0000-0000-000010E90000}"/>
    <cellStyle name="Texto explicativo 13 2 2 2" xfId="59648" xr:uid="{00000000-0005-0000-0000-000011E90000}"/>
    <cellStyle name="Texto explicativo 13 2 3" xfId="59649" xr:uid="{00000000-0005-0000-0000-000012E90000}"/>
    <cellStyle name="Texto explicativo 13 2 4" xfId="59650" xr:uid="{00000000-0005-0000-0000-000013E90000}"/>
    <cellStyle name="Texto explicativo 13 2 5" xfId="59651" xr:uid="{00000000-0005-0000-0000-000014E90000}"/>
    <cellStyle name="Texto explicativo 13 2 6" xfId="59652" xr:uid="{00000000-0005-0000-0000-000015E90000}"/>
    <cellStyle name="Texto explicativo 13 3" xfId="59653" xr:uid="{00000000-0005-0000-0000-000016E90000}"/>
    <cellStyle name="Texto explicativo 13 3 2" xfId="59654" xr:uid="{00000000-0005-0000-0000-000017E90000}"/>
    <cellStyle name="Texto explicativo 13 4" xfId="59655" xr:uid="{00000000-0005-0000-0000-000018E90000}"/>
    <cellStyle name="Texto explicativo 13 4 2" xfId="59656" xr:uid="{00000000-0005-0000-0000-000019E90000}"/>
    <cellStyle name="Texto explicativo 13 5" xfId="59657" xr:uid="{00000000-0005-0000-0000-00001AE90000}"/>
    <cellStyle name="Texto explicativo 14" xfId="59658" xr:uid="{00000000-0005-0000-0000-00001BE90000}"/>
    <cellStyle name="Texto explicativo 14 2" xfId="59659" xr:uid="{00000000-0005-0000-0000-00001CE90000}"/>
    <cellStyle name="Texto explicativo 14 2 2" xfId="59660" xr:uid="{00000000-0005-0000-0000-00001DE90000}"/>
    <cellStyle name="Texto explicativo 14 2 2 2" xfId="59661" xr:uid="{00000000-0005-0000-0000-00001EE90000}"/>
    <cellStyle name="Texto explicativo 14 2 3" xfId="59662" xr:uid="{00000000-0005-0000-0000-00001FE90000}"/>
    <cellStyle name="Texto explicativo 14 2 4" xfId="59663" xr:uid="{00000000-0005-0000-0000-000020E90000}"/>
    <cellStyle name="Texto explicativo 14 2 5" xfId="59664" xr:uid="{00000000-0005-0000-0000-000021E90000}"/>
    <cellStyle name="Texto explicativo 14 2 6" xfId="59665" xr:uid="{00000000-0005-0000-0000-000022E90000}"/>
    <cellStyle name="Texto explicativo 14 3" xfId="59666" xr:uid="{00000000-0005-0000-0000-000023E90000}"/>
    <cellStyle name="Texto explicativo 14 3 2" xfId="59667" xr:uid="{00000000-0005-0000-0000-000024E90000}"/>
    <cellStyle name="Texto explicativo 14 4" xfId="59668" xr:uid="{00000000-0005-0000-0000-000025E90000}"/>
    <cellStyle name="Texto explicativo 14 4 2" xfId="59669" xr:uid="{00000000-0005-0000-0000-000026E90000}"/>
    <cellStyle name="Texto explicativo 14 5" xfId="59670" xr:uid="{00000000-0005-0000-0000-000027E90000}"/>
    <cellStyle name="Texto explicativo 15" xfId="59671" xr:uid="{00000000-0005-0000-0000-000028E90000}"/>
    <cellStyle name="Texto explicativo 15 2" xfId="59672" xr:uid="{00000000-0005-0000-0000-000029E90000}"/>
    <cellStyle name="Texto explicativo 15 3" xfId="59673" xr:uid="{00000000-0005-0000-0000-00002AE90000}"/>
    <cellStyle name="Texto explicativo 16" xfId="59674" xr:uid="{00000000-0005-0000-0000-00002BE90000}"/>
    <cellStyle name="Texto explicativo 16 2" xfId="59675" xr:uid="{00000000-0005-0000-0000-00002CE90000}"/>
    <cellStyle name="Texto explicativo 17" xfId="59676" xr:uid="{00000000-0005-0000-0000-00002DE90000}"/>
    <cellStyle name="Texto explicativo 18" xfId="59677" xr:uid="{00000000-0005-0000-0000-00002EE90000}"/>
    <cellStyle name="Texto explicativo 2" xfId="62" xr:uid="{00000000-0005-0000-0000-00002FE90000}"/>
    <cellStyle name="Texto explicativo 2 2" xfId="59679" xr:uid="{00000000-0005-0000-0000-000030E90000}"/>
    <cellStyle name="Texto explicativo 2 2 2" xfId="59680" xr:uid="{00000000-0005-0000-0000-000031E90000}"/>
    <cellStyle name="Texto explicativo 2 2 2 2" xfId="59681" xr:uid="{00000000-0005-0000-0000-000032E90000}"/>
    <cellStyle name="Texto explicativo 2 2 3" xfId="59682" xr:uid="{00000000-0005-0000-0000-000033E90000}"/>
    <cellStyle name="Texto explicativo 2 3" xfId="59683" xr:uid="{00000000-0005-0000-0000-000034E90000}"/>
    <cellStyle name="Texto explicativo 2 3 2" xfId="59684" xr:uid="{00000000-0005-0000-0000-000035E90000}"/>
    <cellStyle name="Texto explicativo 2 3 3" xfId="59685" xr:uid="{00000000-0005-0000-0000-000036E90000}"/>
    <cellStyle name="Texto explicativo 2 4" xfId="59686" xr:uid="{00000000-0005-0000-0000-000037E90000}"/>
    <cellStyle name="Texto explicativo 2 4 2" xfId="59687" xr:uid="{00000000-0005-0000-0000-000038E90000}"/>
    <cellStyle name="Texto explicativo 2 5" xfId="59688" xr:uid="{00000000-0005-0000-0000-000039E90000}"/>
    <cellStyle name="Texto explicativo 2 6" xfId="59689" xr:uid="{00000000-0005-0000-0000-00003AE90000}"/>
    <cellStyle name="Texto explicativo 2 7" xfId="59678" xr:uid="{00000000-0005-0000-0000-00003BE90000}"/>
    <cellStyle name="Texto explicativo 3" xfId="59690" xr:uid="{00000000-0005-0000-0000-00003CE90000}"/>
    <cellStyle name="Texto explicativo 3 2" xfId="59691" xr:uid="{00000000-0005-0000-0000-00003DE90000}"/>
    <cellStyle name="Texto explicativo 3 2 2" xfId="59692" xr:uid="{00000000-0005-0000-0000-00003EE90000}"/>
    <cellStyle name="Texto explicativo 3 2 2 2" xfId="59693" xr:uid="{00000000-0005-0000-0000-00003FE90000}"/>
    <cellStyle name="Texto explicativo 3 2 2 2 2" xfId="59694" xr:uid="{00000000-0005-0000-0000-000040E90000}"/>
    <cellStyle name="Texto explicativo 3 2 2 3" xfId="59695" xr:uid="{00000000-0005-0000-0000-000041E90000}"/>
    <cellStyle name="Texto explicativo 3 2 2 4" xfId="59696" xr:uid="{00000000-0005-0000-0000-000042E90000}"/>
    <cellStyle name="Texto explicativo 3 2 2 5" xfId="59697" xr:uid="{00000000-0005-0000-0000-000043E90000}"/>
    <cellStyle name="Texto explicativo 3 2 2 6" xfId="59698" xr:uid="{00000000-0005-0000-0000-000044E90000}"/>
    <cellStyle name="Texto explicativo 3 2 3" xfId="59699" xr:uid="{00000000-0005-0000-0000-000045E90000}"/>
    <cellStyle name="Texto explicativo 3 2 3 2" xfId="59700" xr:uid="{00000000-0005-0000-0000-000046E90000}"/>
    <cellStyle name="Texto explicativo 3 2 4" xfId="59701" xr:uid="{00000000-0005-0000-0000-000047E90000}"/>
    <cellStyle name="Texto explicativo 3 2 4 2" xfId="59702" xr:uid="{00000000-0005-0000-0000-000048E90000}"/>
    <cellStyle name="Texto explicativo 3 2 5" xfId="59703" xr:uid="{00000000-0005-0000-0000-000049E90000}"/>
    <cellStyle name="Texto explicativo 3 2 6" xfId="59704" xr:uid="{00000000-0005-0000-0000-00004AE90000}"/>
    <cellStyle name="Texto explicativo 3 3" xfId="59705" xr:uid="{00000000-0005-0000-0000-00004BE90000}"/>
    <cellStyle name="Texto explicativo 3 3 2" xfId="59706" xr:uid="{00000000-0005-0000-0000-00004CE90000}"/>
    <cellStyle name="Texto explicativo 3 3 2 2" xfId="59707" xr:uid="{00000000-0005-0000-0000-00004DE90000}"/>
    <cellStyle name="Texto explicativo 3 3 2 2 2" xfId="59708" xr:uid="{00000000-0005-0000-0000-00004EE90000}"/>
    <cellStyle name="Texto explicativo 3 3 2 3" xfId="59709" xr:uid="{00000000-0005-0000-0000-00004FE90000}"/>
    <cellStyle name="Texto explicativo 3 3 2 4" xfId="59710" xr:uid="{00000000-0005-0000-0000-000050E90000}"/>
    <cellStyle name="Texto explicativo 3 3 2 5" xfId="59711" xr:uid="{00000000-0005-0000-0000-000051E90000}"/>
    <cellStyle name="Texto explicativo 3 3 2 6" xfId="59712" xr:uid="{00000000-0005-0000-0000-000052E90000}"/>
    <cellStyle name="Texto explicativo 3 3 3" xfId="59713" xr:uid="{00000000-0005-0000-0000-000053E90000}"/>
    <cellStyle name="Texto explicativo 3 3 3 2" xfId="59714" xr:uid="{00000000-0005-0000-0000-000054E90000}"/>
    <cellStyle name="Texto explicativo 3 3 4" xfId="59715" xr:uid="{00000000-0005-0000-0000-000055E90000}"/>
    <cellStyle name="Texto explicativo 3 3 4 2" xfId="59716" xr:uid="{00000000-0005-0000-0000-000056E90000}"/>
    <cellStyle name="Texto explicativo 3 3 5" xfId="59717" xr:uid="{00000000-0005-0000-0000-000057E90000}"/>
    <cellStyle name="Texto explicativo 3 4" xfId="59718" xr:uid="{00000000-0005-0000-0000-000058E90000}"/>
    <cellStyle name="Texto explicativo 3 4 2" xfId="59719" xr:uid="{00000000-0005-0000-0000-000059E90000}"/>
    <cellStyle name="Texto explicativo 3 4 3" xfId="59720" xr:uid="{00000000-0005-0000-0000-00005AE90000}"/>
    <cellStyle name="Texto explicativo 3 5" xfId="59721" xr:uid="{00000000-0005-0000-0000-00005BE90000}"/>
    <cellStyle name="Texto explicativo 3 5 2" xfId="59722" xr:uid="{00000000-0005-0000-0000-00005CE90000}"/>
    <cellStyle name="Texto explicativo 3 6" xfId="59723" xr:uid="{00000000-0005-0000-0000-00005DE90000}"/>
    <cellStyle name="Texto explicativo 3 7" xfId="59724" xr:uid="{00000000-0005-0000-0000-00005EE90000}"/>
    <cellStyle name="Texto explicativo 4" xfId="59725" xr:uid="{00000000-0005-0000-0000-00005FE90000}"/>
    <cellStyle name="Texto explicativo 4 2" xfId="59726" xr:uid="{00000000-0005-0000-0000-000060E90000}"/>
    <cellStyle name="Texto explicativo 4 2 2" xfId="59727" xr:uid="{00000000-0005-0000-0000-000061E90000}"/>
    <cellStyle name="Texto explicativo 4 2 2 2" xfId="59728" xr:uid="{00000000-0005-0000-0000-000062E90000}"/>
    <cellStyle name="Texto explicativo 4 2 2 2 2" xfId="59729" xr:uid="{00000000-0005-0000-0000-000063E90000}"/>
    <cellStyle name="Texto explicativo 4 2 2 3" xfId="59730" xr:uid="{00000000-0005-0000-0000-000064E90000}"/>
    <cellStyle name="Texto explicativo 4 2 2 4" xfId="59731" xr:uid="{00000000-0005-0000-0000-000065E90000}"/>
    <cellStyle name="Texto explicativo 4 2 2 5" xfId="59732" xr:uid="{00000000-0005-0000-0000-000066E90000}"/>
    <cellStyle name="Texto explicativo 4 2 2 6" xfId="59733" xr:uid="{00000000-0005-0000-0000-000067E90000}"/>
    <cellStyle name="Texto explicativo 4 2 3" xfId="59734" xr:uid="{00000000-0005-0000-0000-000068E90000}"/>
    <cellStyle name="Texto explicativo 4 2 3 2" xfId="59735" xr:uid="{00000000-0005-0000-0000-000069E90000}"/>
    <cellStyle name="Texto explicativo 4 2 4" xfId="59736" xr:uid="{00000000-0005-0000-0000-00006AE90000}"/>
    <cellStyle name="Texto explicativo 4 2 4 2" xfId="59737" xr:uid="{00000000-0005-0000-0000-00006BE90000}"/>
    <cellStyle name="Texto explicativo 4 2 5" xfId="59738" xr:uid="{00000000-0005-0000-0000-00006CE90000}"/>
    <cellStyle name="Texto explicativo 4 3" xfId="59739" xr:uid="{00000000-0005-0000-0000-00006DE90000}"/>
    <cellStyle name="Texto explicativo 4 3 2" xfId="59740" xr:uid="{00000000-0005-0000-0000-00006EE90000}"/>
    <cellStyle name="Texto explicativo 4 3 2 2" xfId="59741" xr:uid="{00000000-0005-0000-0000-00006FE90000}"/>
    <cellStyle name="Texto explicativo 4 3 2 2 2" xfId="59742" xr:uid="{00000000-0005-0000-0000-000070E90000}"/>
    <cellStyle name="Texto explicativo 4 3 2 3" xfId="59743" xr:uid="{00000000-0005-0000-0000-000071E90000}"/>
    <cellStyle name="Texto explicativo 4 3 2 4" xfId="59744" xr:uid="{00000000-0005-0000-0000-000072E90000}"/>
    <cellStyle name="Texto explicativo 4 3 2 5" xfId="59745" xr:uid="{00000000-0005-0000-0000-000073E90000}"/>
    <cellStyle name="Texto explicativo 4 3 2 6" xfId="59746" xr:uid="{00000000-0005-0000-0000-000074E90000}"/>
    <cellStyle name="Texto explicativo 4 3 3" xfId="59747" xr:uid="{00000000-0005-0000-0000-000075E90000}"/>
    <cellStyle name="Texto explicativo 4 3 3 2" xfId="59748" xr:uid="{00000000-0005-0000-0000-000076E90000}"/>
    <cellStyle name="Texto explicativo 4 3 4" xfId="59749" xr:uid="{00000000-0005-0000-0000-000077E90000}"/>
    <cellStyle name="Texto explicativo 4 3 4 2" xfId="59750" xr:uid="{00000000-0005-0000-0000-000078E90000}"/>
    <cellStyle name="Texto explicativo 4 3 5" xfId="59751" xr:uid="{00000000-0005-0000-0000-000079E90000}"/>
    <cellStyle name="Texto explicativo 4 4" xfId="59752" xr:uid="{00000000-0005-0000-0000-00007AE90000}"/>
    <cellStyle name="Texto explicativo 4 4 2" xfId="59753" xr:uid="{00000000-0005-0000-0000-00007BE90000}"/>
    <cellStyle name="Texto explicativo 4 4 3" xfId="59754" xr:uid="{00000000-0005-0000-0000-00007CE90000}"/>
    <cellStyle name="Texto explicativo 4 5" xfId="59755" xr:uid="{00000000-0005-0000-0000-00007DE90000}"/>
    <cellStyle name="Texto explicativo 4 5 2" xfId="59756" xr:uid="{00000000-0005-0000-0000-00007EE90000}"/>
    <cellStyle name="Texto explicativo 4 6" xfId="59757" xr:uid="{00000000-0005-0000-0000-00007FE90000}"/>
    <cellStyle name="Texto explicativo 4 6 2" xfId="59758" xr:uid="{00000000-0005-0000-0000-000080E90000}"/>
    <cellStyle name="Texto explicativo 4 7" xfId="59759" xr:uid="{00000000-0005-0000-0000-000081E90000}"/>
    <cellStyle name="Texto explicativo 4 8" xfId="59760" xr:uid="{00000000-0005-0000-0000-000082E90000}"/>
    <cellStyle name="Texto explicativo 5" xfId="59761" xr:uid="{00000000-0005-0000-0000-000083E90000}"/>
    <cellStyle name="Texto explicativo 5 2" xfId="59762" xr:uid="{00000000-0005-0000-0000-000084E90000}"/>
    <cellStyle name="Texto explicativo 5 2 2" xfId="59763" xr:uid="{00000000-0005-0000-0000-000085E90000}"/>
    <cellStyle name="Texto explicativo 5 2 2 2" xfId="59764" xr:uid="{00000000-0005-0000-0000-000086E90000}"/>
    <cellStyle name="Texto explicativo 5 2 2 2 2" xfId="59765" xr:uid="{00000000-0005-0000-0000-000087E90000}"/>
    <cellStyle name="Texto explicativo 5 2 2 3" xfId="59766" xr:uid="{00000000-0005-0000-0000-000088E90000}"/>
    <cellStyle name="Texto explicativo 5 2 2 4" xfId="59767" xr:uid="{00000000-0005-0000-0000-000089E90000}"/>
    <cellStyle name="Texto explicativo 5 2 2 5" xfId="59768" xr:uid="{00000000-0005-0000-0000-00008AE90000}"/>
    <cellStyle name="Texto explicativo 5 2 2 6" xfId="59769" xr:uid="{00000000-0005-0000-0000-00008BE90000}"/>
    <cellStyle name="Texto explicativo 5 2 3" xfId="59770" xr:uid="{00000000-0005-0000-0000-00008CE90000}"/>
    <cellStyle name="Texto explicativo 5 2 3 2" xfId="59771" xr:uid="{00000000-0005-0000-0000-00008DE90000}"/>
    <cellStyle name="Texto explicativo 5 2 4" xfId="59772" xr:uid="{00000000-0005-0000-0000-00008EE90000}"/>
    <cellStyle name="Texto explicativo 5 2 4 2" xfId="59773" xr:uid="{00000000-0005-0000-0000-00008FE90000}"/>
    <cellStyle name="Texto explicativo 5 2 5" xfId="59774" xr:uid="{00000000-0005-0000-0000-000090E90000}"/>
    <cellStyle name="Texto explicativo 5 3" xfId="59775" xr:uid="{00000000-0005-0000-0000-000091E90000}"/>
    <cellStyle name="Texto explicativo 5 3 2" xfId="59776" xr:uid="{00000000-0005-0000-0000-000092E90000}"/>
    <cellStyle name="Texto explicativo 5 3 2 2" xfId="59777" xr:uid="{00000000-0005-0000-0000-000093E90000}"/>
    <cellStyle name="Texto explicativo 5 3 2 2 2" xfId="59778" xr:uid="{00000000-0005-0000-0000-000094E90000}"/>
    <cellStyle name="Texto explicativo 5 3 2 3" xfId="59779" xr:uid="{00000000-0005-0000-0000-000095E90000}"/>
    <cellStyle name="Texto explicativo 5 3 2 4" xfId="59780" xr:uid="{00000000-0005-0000-0000-000096E90000}"/>
    <cellStyle name="Texto explicativo 5 3 2 5" xfId="59781" xr:uid="{00000000-0005-0000-0000-000097E90000}"/>
    <cellStyle name="Texto explicativo 5 3 2 6" xfId="59782" xr:uid="{00000000-0005-0000-0000-000098E90000}"/>
    <cellStyle name="Texto explicativo 5 3 3" xfId="59783" xr:uid="{00000000-0005-0000-0000-000099E90000}"/>
    <cellStyle name="Texto explicativo 5 3 3 2" xfId="59784" xr:uid="{00000000-0005-0000-0000-00009AE90000}"/>
    <cellStyle name="Texto explicativo 5 3 4" xfId="59785" xr:uid="{00000000-0005-0000-0000-00009BE90000}"/>
    <cellStyle name="Texto explicativo 5 3 4 2" xfId="59786" xr:uid="{00000000-0005-0000-0000-00009CE90000}"/>
    <cellStyle name="Texto explicativo 5 3 5" xfId="59787" xr:uid="{00000000-0005-0000-0000-00009DE90000}"/>
    <cellStyle name="Texto explicativo 5 4" xfId="59788" xr:uid="{00000000-0005-0000-0000-00009EE90000}"/>
    <cellStyle name="Texto explicativo 5 4 2" xfId="59789" xr:uid="{00000000-0005-0000-0000-00009FE90000}"/>
    <cellStyle name="Texto explicativo 5 4 3" xfId="59790" xr:uid="{00000000-0005-0000-0000-0000A0E90000}"/>
    <cellStyle name="Texto explicativo 5 5" xfId="59791" xr:uid="{00000000-0005-0000-0000-0000A1E90000}"/>
    <cellStyle name="Texto explicativo 5 5 2" xfId="59792" xr:uid="{00000000-0005-0000-0000-0000A2E90000}"/>
    <cellStyle name="Texto explicativo 5 6" xfId="59793" xr:uid="{00000000-0005-0000-0000-0000A3E90000}"/>
    <cellStyle name="Texto explicativo 5 7" xfId="59794" xr:uid="{00000000-0005-0000-0000-0000A4E90000}"/>
    <cellStyle name="Texto explicativo 6" xfId="59795" xr:uid="{00000000-0005-0000-0000-0000A5E90000}"/>
    <cellStyle name="Texto explicativo 6 2" xfId="59796" xr:uid="{00000000-0005-0000-0000-0000A6E90000}"/>
    <cellStyle name="Texto explicativo 6 2 2" xfId="59797" xr:uid="{00000000-0005-0000-0000-0000A7E90000}"/>
    <cellStyle name="Texto explicativo 6 2 3" xfId="59798" xr:uid="{00000000-0005-0000-0000-0000A8E90000}"/>
    <cellStyle name="Texto explicativo 6 3" xfId="59799" xr:uid="{00000000-0005-0000-0000-0000A9E90000}"/>
    <cellStyle name="Texto explicativo 6 3 2" xfId="59800" xr:uid="{00000000-0005-0000-0000-0000AAE90000}"/>
    <cellStyle name="Texto explicativo 6 4" xfId="59801" xr:uid="{00000000-0005-0000-0000-0000ABE90000}"/>
    <cellStyle name="Texto explicativo 6 5" xfId="59802" xr:uid="{00000000-0005-0000-0000-0000ACE90000}"/>
    <cellStyle name="Texto explicativo 7" xfId="59803" xr:uid="{00000000-0005-0000-0000-0000ADE90000}"/>
    <cellStyle name="Texto explicativo 7 2" xfId="59804" xr:uid="{00000000-0005-0000-0000-0000AEE90000}"/>
    <cellStyle name="Texto explicativo 7 2 2" xfId="59805" xr:uid="{00000000-0005-0000-0000-0000AFE90000}"/>
    <cellStyle name="Texto explicativo 7 2 3" xfId="59806" xr:uid="{00000000-0005-0000-0000-0000B0E90000}"/>
    <cellStyle name="Texto explicativo 7 3" xfId="59807" xr:uid="{00000000-0005-0000-0000-0000B1E90000}"/>
    <cellStyle name="Texto explicativo 7 3 2" xfId="59808" xr:uid="{00000000-0005-0000-0000-0000B2E90000}"/>
    <cellStyle name="Texto explicativo 7 4" xfId="59809" xr:uid="{00000000-0005-0000-0000-0000B3E90000}"/>
    <cellStyle name="Texto explicativo 7 5" xfId="59810" xr:uid="{00000000-0005-0000-0000-0000B4E90000}"/>
    <cellStyle name="Texto explicativo 8" xfId="59811" xr:uid="{00000000-0005-0000-0000-0000B5E90000}"/>
    <cellStyle name="Texto explicativo 8 2" xfId="59812" xr:uid="{00000000-0005-0000-0000-0000B6E90000}"/>
    <cellStyle name="Texto explicativo 8 2 2" xfId="59813" xr:uid="{00000000-0005-0000-0000-0000B7E90000}"/>
    <cellStyle name="Texto explicativo 8 2 3" xfId="59814" xr:uid="{00000000-0005-0000-0000-0000B8E90000}"/>
    <cellStyle name="Texto explicativo 8 3" xfId="59815" xr:uid="{00000000-0005-0000-0000-0000B9E90000}"/>
    <cellStyle name="Texto explicativo 8 3 2" xfId="59816" xr:uid="{00000000-0005-0000-0000-0000BAE90000}"/>
    <cellStyle name="Texto explicativo 8 4" xfId="59817" xr:uid="{00000000-0005-0000-0000-0000BBE90000}"/>
    <cellStyle name="Texto explicativo 8 5" xfId="59818" xr:uid="{00000000-0005-0000-0000-0000BCE90000}"/>
    <cellStyle name="Texto explicativo 9" xfId="59819" xr:uid="{00000000-0005-0000-0000-0000BDE90000}"/>
    <cellStyle name="Texto explicativo 9 2" xfId="59820" xr:uid="{00000000-0005-0000-0000-0000BEE90000}"/>
    <cellStyle name="Texto explicativo 9 2 2" xfId="59821" xr:uid="{00000000-0005-0000-0000-0000BFE90000}"/>
    <cellStyle name="Texto explicativo 9 2 2 2" xfId="59822" xr:uid="{00000000-0005-0000-0000-0000C0E90000}"/>
    <cellStyle name="Texto explicativo 9 2 2 2 2" xfId="59823" xr:uid="{00000000-0005-0000-0000-0000C1E90000}"/>
    <cellStyle name="Texto explicativo 9 2 2 3" xfId="59824" xr:uid="{00000000-0005-0000-0000-0000C2E90000}"/>
    <cellStyle name="Texto explicativo 9 2 2 3 2" xfId="59825" xr:uid="{00000000-0005-0000-0000-0000C3E90000}"/>
    <cellStyle name="Texto explicativo 9 2 2 4" xfId="59826" xr:uid="{00000000-0005-0000-0000-0000C4E90000}"/>
    <cellStyle name="Texto explicativo 9 2 2 5" xfId="59827" xr:uid="{00000000-0005-0000-0000-0000C5E90000}"/>
    <cellStyle name="Texto explicativo 9 2 2 6" xfId="59828" xr:uid="{00000000-0005-0000-0000-0000C6E90000}"/>
    <cellStyle name="Texto explicativo 9 2 3" xfId="59829" xr:uid="{00000000-0005-0000-0000-0000C7E90000}"/>
    <cellStyle name="Texto explicativo 9 2 3 2" xfId="59830" xr:uid="{00000000-0005-0000-0000-0000C8E90000}"/>
    <cellStyle name="Texto explicativo 9 2 4" xfId="59831" xr:uid="{00000000-0005-0000-0000-0000C9E90000}"/>
    <cellStyle name="Texto explicativo 9 2 4 2" xfId="59832" xr:uid="{00000000-0005-0000-0000-0000CAE90000}"/>
    <cellStyle name="Texto explicativo 9 2 5" xfId="59833" xr:uid="{00000000-0005-0000-0000-0000CBE90000}"/>
    <cellStyle name="Texto explicativo 9 2 5 2" xfId="59834" xr:uid="{00000000-0005-0000-0000-0000CCE90000}"/>
    <cellStyle name="Texto explicativo 9 2 6" xfId="59835" xr:uid="{00000000-0005-0000-0000-0000CDE90000}"/>
    <cellStyle name="Texto explicativo 9 3" xfId="59836" xr:uid="{00000000-0005-0000-0000-0000CEE90000}"/>
    <cellStyle name="Texto explicativo 9 3 2" xfId="59837" xr:uid="{00000000-0005-0000-0000-0000CFE90000}"/>
    <cellStyle name="Texto explicativo 9 3 3" xfId="59838" xr:uid="{00000000-0005-0000-0000-0000D0E90000}"/>
    <cellStyle name="Texto explicativo 9 4" xfId="59839" xr:uid="{00000000-0005-0000-0000-0000D1E90000}"/>
    <cellStyle name="Texto explicativo 9 5" xfId="59840" xr:uid="{00000000-0005-0000-0000-0000D2E90000}"/>
    <cellStyle name="Title" xfId="59841" xr:uid="{00000000-0005-0000-0000-0000D3E90000}"/>
    <cellStyle name="Title 2" xfId="59842" xr:uid="{00000000-0005-0000-0000-0000D4E90000}"/>
    <cellStyle name="Title 2 2" xfId="59843" xr:uid="{00000000-0005-0000-0000-0000D5E90000}"/>
    <cellStyle name="Title 2 3" xfId="59844" xr:uid="{00000000-0005-0000-0000-0000D6E90000}"/>
    <cellStyle name="Title 3" xfId="59845" xr:uid="{00000000-0005-0000-0000-0000D7E90000}"/>
    <cellStyle name="Title 4" xfId="59846" xr:uid="{00000000-0005-0000-0000-0000D8E90000}"/>
    <cellStyle name="Título 1 10" xfId="59847" xr:uid="{00000000-0005-0000-0000-0000D9E90000}"/>
    <cellStyle name="Título 1 10 2" xfId="59848" xr:uid="{00000000-0005-0000-0000-0000DAE90000}"/>
    <cellStyle name="Título 1 10 2 2" xfId="59849" xr:uid="{00000000-0005-0000-0000-0000DBE90000}"/>
    <cellStyle name="Título 1 10 2 2 2" xfId="59850" xr:uid="{00000000-0005-0000-0000-0000DCE90000}"/>
    <cellStyle name="Título 1 10 2 3" xfId="59851" xr:uid="{00000000-0005-0000-0000-0000DDE90000}"/>
    <cellStyle name="Título 1 10 2 3 2" xfId="59852" xr:uid="{00000000-0005-0000-0000-0000DEE90000}"/>
    <cellStyle name="Título 1 10 2 4" xfId="59853" xr:uid="{00000000-0005-0000-0000-0000DFE90000}"/>
    <cellStyle name="Título 1 10 2 5" xfId="59854" xr:uid="{00000000-0005-0000-0000-0000E0E90000}"/>
    <cellStyle name="Título 1 10 2 6" xfId="59855" xr:uid="{00000000-0005-0000-0000-0000E1E90000}"/>
    <cellStyle name="Título 1 10 3" xfId="59856" xr:uid="{00000000-0005-0000-0000-0000E2E90000}"/>
    <cellStyle name="Título 1 10 3 2" xfId="59857" xr:uid="{00000000-0005-0000-0000-0000E3E90000}"/>
    <cellStyle name="Título 1 10 4" xfId="59858" xr:uid="{00000000-0005-0000-0000-0000E4E90000}"/>
    <cellStyle name="Título 1 10 4 2" xfId="59859" xr:uid="{00000000-0005-0000-0000-0000E5E90000}"/>
    <cellStyle name="Título 1 10 5" xfId="59860" xr:uid="{00000000-0005-0000-0000-0000E6E90000}"/>
    <cellStyle name="Título 1 10 5 2" xfId="59861" xr:uid="{00000000-0005-0000-0000-0000E7E90000}"/>
    <cellStyle name="Título 1 10 6" xfId="59862" xr:uid="{00000000-0005-0000-0000-0000E8E90000}"/>
    <cellStyle name="Título 1 11" xfId="59863" xr:uid="{00000000-0005-0000-0000-0000E9E90000}"/>
    <cellStyle name="Título 1 11 2" xfId="59864" xr:uid="{00000000-0005-0000-0000-0000EAE90000}"/>
    <cellStyle name="Título 1 11 2 2" xfId="59865" xr:uid="{00000000-0005-0000-0000-0000EBE90000}"/>
    <cellStyle name="Título 1 11 2 2 2" xfId="59866" xr:uid="{00000000-0005-0000-0000-0000ECE90000}"/>
    <cellStyle name="Título 1 11 2 3" xfId="59867" xr:uid="{00000000-0005-0000-0000-0000EDE90000}"/>
    <cellStyle name="Título 1 11 2 3 2" xfId="59868" xr:uid="{00000000-0005-0000-0000-0000EEE90000}"/>
    <cellStyle name="Título 1 11 2 4" xfId="59869" xr:uid="{00000000-0005-0000-0000-0000EFE90000}"/>
    <cellStyle name="Título 1 11 2 5" xfId="59870" xr:uid="{00000000-0005-0000-0000-0000F0E90000}"/>
    <cellStyle name="Título 1 11 2 6" xfId="59871" xr:uid="{00000000-0005-0000-0000-0000F1E90000}"/>
    <cellStyle name="Título 1 11 3" xfId="59872" xr:uid="{00000000-0005-0000-0000-0000F2E90000}"/>
    <cellStyle name="Título 1 11 3 2" xfId="59873" xr:uid="{00000000-0005-0000-0000-0000F3E90000}"/>
    <cellStyle name="Título 1 11 4" xfId="59874" xr:uid="{00000000-0005-0000-0000-0000F4E90000}"/>
    <cellStyle name="Título 1 11 4 2" xfId="59875" xr:uid="{00000000-0005-0000-0000-0000F5E90000}"/>
    <cellStyle name="Título 1 11 5" xfId="59876" xr:uid="{00000000-0005-0000-0000-0000F6E90000}"/>
    <cellStyle name="Título 1 11 5 2" xfId="59877" xr:uid="{00000000-0005-0000-0000-0000F7E90000}"/>
    <cellStyle name="Título 1 11 6" xfId="59878" xr:uid="{00000000-0005-0000-0000-0000F8E90000}"/>
    <cellStyle name="Título 1 12" xfId="59879" xr:uid="{00000000-0005-0000-0000-0000F9E90000}"/>
    <cellStyle name="Título 1 12 2" xfId="59880" xr:uid="{00000000-0005-0000-0000-0000FAE90000}"/>
    <cellStyle name="Título 1 12 2 2" xfId="59881" xr:uid="{00000000-0005-0000-0000-0000FBE90000}"/>
    <cellStyle name="Título 1 12 2 2 2" xfId="59882" xr:uid="{00000000-0005-0000-0000-0000FCE90000}"/>
    <cellStyle name="Título 1 12 2 3" xfId="59883" xr:uid="{00000000-0005-0000-0000-0000FDE90000}"/>
    <cellStyle name="Título 1 12 2 3 2" xfId="59884" xr:uid="{00000000-0005-0000-0000-0000FEE90000}"/>
    <cellStyle name="Título 1 12 2 4" xfId="59885" xr:uid="{00000000-0005-0000-0000-0000FFE90000}"/>
    <cellStyle name="Título 1 12 2 5" xfId="59886" xr:uid="{00000000-0005-0000-0000-000000EA0000}"/>
    <cellStyle name="Título 1 12 2 6" xfId="59887" xr:uid="{00000000-0005-0000-0000-000001EA0000}"/>
    <cellStyle name="Título 1 12 3" xfId="59888" xr:uid="{00000000-0005-0000-0000-000002EA0000}"/>
    <cellStyle name="Título 1 12 3 2" xfId="59889" xr:uid="{00000000-0005-0000-0000-000003EA0000}"/>
    <cellStyle name="Título 1 12 4" xfId="59890" xr:uid="{00000000-0005-0000-0000-000004EA0000}"/>
    <cellStyle name="Título 1 12 4 2" xfId="59891" xr:uid="{00000000-0005-0000-0000-000005EA0000}"/>
    <cellStyle name="Título 1 12 5" xfId="59892" xr:uid="{00000000-0005-0000-0000-000006EA0000}"/>
    <cellStyle name="Título 1 12 5 2" xfId="59893" xr:uid="{00000000-0005-0000-0000-000007EA0000}"/>
    <cellStyle name="Título 1 12 6" xfId="59894" xr:uid="{00000000-0005-0000-0000-000008EA0000}"/>
    <cellStyle name="Título 1 13" xfId="59895" xr:uid="{00000000-0005-0000-0000-000009EA0000}"/>
    <cellStyle name="Título 1 13 2" xfId="59896" xr:uid="{00000000-0005-0000-0000-00000AEA0000}"/>
    <cellStyle name="Título 1 13 2 2" xfId="59897" xr:uid="{00000000-0005-0000-0000-00000BEA0000}"/>
    <cellStyle name="Título 1 13 2 2 2" xfId="59898" xr:uid="{00000000-0005-0000-0000-00000CEA0000}"/>
    <cellStyle name="Título 1 13 2 3" xfId="59899" xr:uid="{00000000-0005-0000-0000-00000DEA0000}"/>
    <cellStyle name="Título 1 13 2 4" xfId="59900" xr:uid="{00000000-0005-0000-0000-00000EEA0000}"/>
    <cellStyle name="Título 1 13 2 5" xfId="59901" xr:uid="{00000000-0005-0000-0000-00000FEA0000}"/>
    <cellStyle name="Título 1 13 2 6" xfId="59902" xr:uid="{00000000-0005-0000-0000-000010EA0000}"/>
    <cellStyle name="Título 1 13 3" xfId="59903" xr:uid="{00000000-0005-0000-0000-000011EA0000}"/>
    <cellStyle name="Título 1 13 3 2" xfId="59904" xr:uid="{00000000-0005-0000-0000-000012EA0000}"/>
    <cellStyle name="Título 1 13 4" xfId="59905" xr:uid="{00000000-0005-0000-0000-000013EA0000}"/>
    <cellStyle name="Título 1 13 4 2" xfId="59906" xr:uid="{00000000-0005-0000-0000-000014EA0000}"/>
    <cellStyle name="Título 1 13 5" xfId="59907" xr:uid="{00000000-0005-0000-0000-000015EA0000}"/>
    <cellStyle name="Título 1 14" xfId="59908" xr:uid="{00000000-0005-0000-0000-000016EA0000}"/>
    <cellStyle name="Título 1 14 2" xfId="59909" xr:uid="{00000000-0005-0000-0000-000017EA0000}"/>
    <cellStyle name="Título 1 14 2 2" xfId="59910" xr:uid="{00000000-0005-0000-0000-000018EA0000}"/>
    <cellStyle name="Título 1 14 2 2 2" xfId="59911" xr:uid="{00000000-0005-0000-0000-000019EA0000}"/>
    <cellStyle name="Título 1 14 2 3" xfId="59912" xr:uid="{00000000-0005-0000-0000-00001AEA0000}"/>
    <cellStyle name="Título 1 14 2 4" xfId="59913" xr:uid="{00000000-0005-0000-0000-00001BEA0000}"/>
    <cellStyle name="Título 1 14 2 5" xfId="59914" xr:uid="{00000000-0005-0000-0000-00001CEA0000}"/>
    <cellStyle name="Título 1 14 2 6" xfId="59915" xr:uid="{00000000-0005-0000-0000-00001DEA0000}"/>
    <cellStyle name="Título 1 14 3" xfId="59916" xr:uid="{00000000-0005-0000-0000-00001EEA0000}"/>
    <cellStyle name="Título 1 14 3 2" xfId="59917" xr:uid="{00000000-0005-0000-0000-00001FEA0000}"/>
    <cellStyle name="Título 1 14 4" xfId="59918" xr:uid="{00000000-0005-0000-0000-000020EA0000}"/>
    <cellStyle name="Título 1 14 4 2" xfId="59919" xr:uid="{00000000-0005-0000-0000-000021EA0000}"/>
    <cellStyle name="Título 1 14 5" xfId="59920" xr:uid="{00000000-0005-0000-0000-000022EA0000}"/>
    <cellStyle name="Título 1 15" xfId="59921" xr:uid="{00000000-0005-0000-0000-000023EA0000}"/>
    <cellStyle name="Título 1 15 2" xfId="59922" xr:uid="{00000000-0005-0000-0000-000024EA0000}"/>
    <cellStyle name="Título 1 15 3" xfId="59923" xr:uid="{00000000-0005-0000-0000-000025EA0000}"/>
    <cellStyle name="Título 1 16" xfId="59924" xr:uid="{00000000-0005-0000-0000-000026EA0000}"/>
    <cellStyle name="Título 1 16 2" xfId="59925" xr:uid="{00000000-0005-0000-0000-000027EA0000}"/>
    <cellStyle name="Título 1 17" xfId="59926" xr:uid="{00000000-0005-0000-0000-000028EA0000}"/>
    <cellStyle name="Título 1 18" xfId="59927" xr:uid="{00000000-0005-0000-0000-000029EA0000}"/>
    <cellStyle name="Título 1 2" xfId="59928" xr:uid="{00000000-0005-0000-0000-00002AEA0000}"/>
    <cellStyle name="Título 1 2 2" xfId="59929" xr:uid="{00000000-0005-0000-0000-00002BEA0000}"/>
    <cellStyle name="Título 1 2 2 2" xfId="59930" xr:uid="{00000000-0005-0000-0000-00002CEA0000}"/>
    <cellStyle name="Título 1 2 2 2 2" xfId="59931" xr:uid="{00000000-0005-0000-0000-00002DEA0000}"/>
    <cellStyle name="Título 1 2 2 3" xfId="59932" xr:uid="{00000000-0005-0000-0000-00002EEA0000}"/>
    <cellStyle name="Título 1 2 3" xfId="59933" xr:uid="{00000000-0005-0000-0000-00002FEA0000}"/>
    <cellStyle name="Título 1 2 3 2" xfId="59934" xr:uid="{00000000-0005-0000-0000-000030EA0000}"/>
    <cellStyle name="Título 1 2 3 3" xfId="59935" xr:uid="{00000000-0005-0000-0000-000031EA0000}"/>
    <cellStyle name="Título 1 2 4" xfId="59936" xr:uid="{00000000-0005-0000-0000-000032EA0000}"/>
    <cellStyle name="Título 1 2 4 2" xfId="59937" xr:uid="{00000000-0005-0000-0000-000033EA0000}"/>
    <cellStyle name="Título 1 2 5" xfId="59938" xr:uid="{00000000-0005-0000-0000-000034EA0000}"/>
    <cellStyle name="Título 1 2 6" xfId="59939" xr:uid="{00000000-0005-0000-0000-000035EA0000}"/>
    <cellStyle name="Título 1 3" xfId="59940" xr:uid="{00000000-0005-0000-0000-000036EA0000}"/>
    <cellStyle name="Título 1 3 2" xfId="59941" xr:uid="{00000000-0005-0000-0000-000037EA0000}"/>
    <cellStyle name="Título 1 3 2 2" xfId="59942" xr:uid="{00000000-0005-0000-0000-000038EA0000}"/>
    <cellStyle name="Título 1 3 2 2 2" xfId="59943" xr:uid="{00000000-0005-0000-0000-000039EA0000}"/>
    <cellStyle name="Título 1 3 2 2 2 2" xfId="59944" xr:uid="{00000000-0005-0000-0000-00003AEA0000}"/>
    <cellStyle name="Título 1 3 2 2 3" xfId="59945" xr:uid="{00000000-0005-0000-0000-00003BEA0000}"/>
    <cellStyle name="Título 1 3 2 2 4" xfId="59946" xr:uid="{00000000-0005-0000-0000-00003CEA0000}"/>
    <cellStyle name="Título 1 3 2 2 5" xfId="59947" xr:uid="{00000000-0005-0000-0000-00003DEA0000}"/>
    <cellStyle name="Título 1 3 2 2 6" xfId="59948" xr:uid="{00000000-0005-0000-0000-00003EEA0000}"/>
    <cellStyle name="Título 1 3 2 3" xfId="59949" xr:uid="{00000000-0005-0000-0000-00003FEA0000}"/>
    <cellStyle name="Título 1 3 2 3 2" xfId="59950" xr:uid="{00000000-0005-0000-0000-000040EA0000}"/>
    <cellStyle name="Título 1 3 2 4" xfId="59951" xr:uid="{00000000-0005-0000-0000-000041EA0000}"/>
    <cellStyle name="Título 1 3 2 4 2" xfId="59952" xr:uid="{00000000-0005-0000-0000-000042EA0000}"/>
    <cellStyle name="Título 1 3 2 5" xfId="59953" xr:uid="{00000000-0005-0000-0000-000043EA0000}"/>
    <cellStyle name="Título 1 3 2 6" xfId="59954" xr:uid="{00000000-0005-0000-0000-000044EA0000}"/>
    <cellStyle name="Título 1 3 3" xfId="59955" xr:uid="{00000000-0005-0000-0000-000045EA0000}"/>
    <cellStyle name="Título 1 3 3 2" xfId="59956" xr:uid="{00000000-0005-0000-0000-000046EA0000}"/>
    <cellStyle name="Título 1 3 3 2 2" xfId="59957" xr:uid="{00000000-0005-0000-0000-000047EA0000}"/>
    <cellStyle name="Título 1 3 3 2 2 2" xfId="59958" xr:uid="{00000000-0005-0000-0000-000048EA0000}"/>
    <cellStyle name="Título 1 3 3 2 3" xfId="59959" xr:uid="{00000000-0005-0000-0000-000049EA0000}"/>
    <cellStyle name="Título 1 3 3 2 4" xfId="59960" xr:uid="{00000000-0005-0000-0000-00004AEA0000}"/>
    <cellStyle name="Título 1 3 3 2 5" xfId="59961" xr:uid="{00000000-0005-0000-0000-00004BEA0000}"/>
    <cellStyle name="Título 1 3 3 2 6" xfId="59962" xr:uid="{00000000-0005-0000-0000-00004CEA0000}"/>
    <cellStyle name="Título 1 3 3 3" xfId="59963" xr:uid="{00000000-0005-0000-0000-00004DEA0000}"/>
    <cellStyle name="Título 1 3 3 3 2" xfId="59964" xr:uid="{00000000-0005-0000-0000-00004EEA0000}"/>
    <cellStyle name="Título 1 3 3 4" xfId="59965" xr:uid="{00000000-0005-0000-0000-00004FEA0000}"/>
    <cellStyle name="Título 1 3 3 4 2" xfId="59966" xr:uid="{00000000-0005-0000-0000-000050EA0000}"/>
    <cellStyle name="Título 1 3 3 5" xfId="59967" xr:uid="{00000000-0005-0000-0000-000051EA0000}"/>
    <cellStyle name="Título 1 3 4" xfId="59968" xr:uid="{00000000-0005-0000-0000-000052EA0000}"/>
    <cellStyle name="Título 1 3 4 2" xfId="59969" xr:uid="{00000000-0005-0000-0000-000053EA0000}"/>
    <cellStyle name="Título 1 3 4 3" xfId="59970" xr:uid="{00000000-0005-0000-0000-000054EA0000}"/>
    <cellStyle name="Título 1 3 5" xfId="59971" xr:uid="{00000000-0005-0000-0000-000055EA0000}"/>
    <cellStyle name="Título 1 3 5 2" xfId="59972" xr:uid="{00000000-0005-0000-0000-000056EA0000}"/>
    <cellStyle name="Título 1 3 6" xfId="59973" xr:uid="{00000000-0005-0000-0000-000057EA0000}"/>
    <cellStyle name="Título 1 3 7" xfId="59974" xr:uid="{00000000-0005-0000-0000-000058EA0000}"/>
    <cellStyle name="Título 1 4" xfId="59975" xr:uid="{00000000-0005-0000-0000-000059EA0000}"/>
    <cellStyle name="Título 1 4 2" xfId="59976" xr:uid="{00000000-0005-0000-0000-00005AEA0000}"/>
    <cellStyle name="Título 1 4 2 2" xfId="59977" xr:uid="{00000000-0005-0000-0000-00005BEA0000}"/>
    <cellStyle name="Título 1 4 2 2 2" xfId="59978" xr:uid="{00000000-0005-0000-0000-00005CEA0000}"/>
    <cellStyle name="Título 1 4 2 2 2 2" xfId="59979" xr:uid="{00000000-0005-0000-0000-00005DEA0000}"/>
    <cellStyle name="Título 1 4 2 2 3" xfId="59980" xr:uid="{00000000-0005-0000-0000-00005EEA0000}"/>
    <cellStyle name="Título 1 4 2 2 4" xfId="59981" xr:uid="{00000000-0005-0000-0000-00005FEA0000}"/>
    <cellStyle name="Título 1 4 2 2 5" xfId="59982" xr:uid="{00000000-0005-0000-0000-000060EA0000}"/>
    <cellStyle name="Título 1 4 2 2 6" xfId="59983" xr:uid="{00000000-0005-0000-0000-000061EA0000}"/>
    <cellStyle name="Título 1 4 2 3" xfId="59984" xr:uid="{00000000-0005-0000-0000-000062EA0000}"/>
    <cellStyle name="Título 1 4 2 3 2" xfId="59985" xr:uid="{00000000-0005-0000-0000-000063EA0000}"/>
    <cellStyle name="Título 1 4 2 4" xfId="59986" xr:uid="{00000000-0005-0000-0000-000064EA0000}"/>
    <cellStyle name="Título 1 4 2 4 2" xfId="59987" xr:uid="{00000000-0005-0000-0000-000065EA0000}"/>
    <cellStyle name="Título 1 4 2 5" xfId="59988" xr:uid="{00000000-0005-0000-0000-000066EA0000}"/>
    <cellStyle name="Título 1 4 3" xfId="59989" xr:uid="{00000000-0005-0000-0000-000067EA0000}"/>
    <cellStyle name="Título 1 4 3 2" xfId="59990" xr:uid="{00000000-0005-0000-0000-000068EA0000}"/>
    <cellStyle name="Título 1 4 3 2 2" xfId="59991" xr:uid="{00000000-0005-0000-0000-000069EA0000}"/>
    <cellStyle name="Título 1 4 3 2 2 2" xfId="59992" xr:uid="{00000000-0005-0000-0000-00006AEA0000}"/>
    <cellStyle name="Título 1 4 3 2 3" xfId="59993" xr:uid="{00000000-0005-0000-0000-00006BEA0000}"/>
    <cellStyle name="Título 1 4 3 2 4" xfId="59994" xr:uid="{00000000-0005-0000-0000-00006CEA0000}"/>
    <cellStyle name="Título 1 4 3 2 5" xfId="59995" xr:uid="{00000000-0005-0000-0000-00006DEA0000}"/>
    <cellStyle name="Título 1 4 3 2 6" xfId="59996" xr:uid="{00000000-0005-0000-0000-00006EEA0000}"/>
    <cellStyle name="Título 1 4 3 3" xfId="59997" xr:uid="{00000000-0005-0000-0000-00006FEA0000}"/>
    <cellStyle name="Título 1 4 3 3 2" xfId="59998" xr:uid="{00000000-0005-0000-0000-000070EA0000}"/>
    <cellStyle name="Título 1 4 3 4" xfId="59999" xr:uid="{00000000-0005-0000-0000-000071EA0000}"/>
    <cellStyle name="Título 1 4 3 4 2" xfId="60000" xr:uid="{00000000-0005-0000-0000-000072EA0000}"/>
    <cellStyle name="Título 1 4 3 5" xfId="60001" xr:uid="{00000000-0005-0000-0000-000073EA0000}"/>
    <cellStyle name="Título 1 4 4" xfId="60002" xr:uid="{00000000-0005-0000-0000-000074EA0000}"/>
    <cellStyle name="Título 1 4 4 2" xfId="60003" xr:uid="{00000000-0005-0000-0000-000075EA0000}"/>
    <cellStyle name="Título 1 4 4 3" xfId="60004" xr:uid="{00000000-0005-0000-0000-000076EA0000}"/>
    <cellStyle name="Título 1 4 5" xfId="60005" xr:uid="{00000000-0005-0000-0000-000077EA0000}"/>
    <cellStyle name="Título 1 4 5 2" xfId="60006" xr:uid="{00000000-0005-0000-0000-000078EA0000}"/>
    <cellStyle name="Título 1 4 6" xfId="60007" xr:uid="{00000000-0005-0000-0000-000079EA0000}"/>
    <cellStyle name="Título 1 4 6 2" xfId="60008" xr:uid="{00000000-0005-0000-0000-00007AEA0000}"/>
    <cellStyle name="Título 1 4 7" xfId="60009" xr:uid="{00000000-0005-0000-0000-00007BEA0000}"/>
    <cellStyle name="Título 1 4 8" xfId="60010" xr:uid="{00000000-0005-0000-0000-00007CEA0000}"/>
    <cellStyle name="Título 1 5" xfId="60011" xr:uid="{00000000-0005-0000-0000-00007DEA0000}"/>
    <cellStyle name="Título 1 5 2" xfId="60012" xr:uid="{00000000-0005-0000-0000-00007EEA0000}"/>
    <cellStyle name="Título 1 5 2 2" xfId="60013" xr:uid="{00000000-0005-0000-0000-00007FEA0000}"/>
    <cellStyle name="Título 1 5 2 2 2" xfId="60014" xr:uid="{00000000-0005-0000-0000-000080EA0000}"/>
    <cellStyle name="Título 1 5 2 2 2 2" xfId="60015" xr:uid="{00000000-0005-0000-0000-000081EA0000}"/>
    <cellStyle name="Título 1 5 2 2 3" xfId="60016" xr:uid="{00000000-0005-0000-0000-000082EA0000}"/>
    <cellStyle name="Título 1 5 2 2 4" xfId="60017" xr:uid="{00000000-0005-0000-0000-000083EA0000}"/>
    <cellStyle name="Título 1 5 2 2 5" xfId="60018" xr:uid="{00000000-0005-0000-0000-000084EA0000}"/>
    <cellStyle name="Título 1 5 2 2 6" xfId="60019" xr:uid="{00000000-0005-0000-0000-000085EA0000}"/>
    <cellStyle name="Título 1 5 2 3" xfId="60020" xr:uid="{00000000-0005-0000-0000-000086EA0000}"/>
    <cellStyle name="Título 1 5 2 3 2" xfId="60021" xr:uid="{00000000-0005-0000-0000-000087EA0000}"/>
    <cellStyle name="Título 1 5 2 4" xfId="60022" xr:uid="{00000000-0005-0000-0000-000088EA0000}"/>
    <cellStyle name="Título 1 5 2 4 2" xfId="60023" xr:uid="{00000000-0005-0000-0000-000089EA0000}"/>
    <cellStyle name="Título 1 5 2 5" xfId="60024" xr:uid="{00000000-0005-0000-0000-00008AEA0000}"/>
    <cellStyle name="Título 1 5 3" xfId="60025" xr:uid="{00000000-0005-0000-0000-00008BEA0000}"/>
    <cellStyle name="Título 1 5 3 2" xfId="60026" xr:uid="{00000000-0005-0000-0000-00008CEA0000}"/>
    <cellStyle name="Título 1 5 3 2 2" xfId="60027" xr:uid="{00000000-0005-0000-0000-00008DEA0000}"/>
    <cellStyle name="Título 1 5 3 2 2 2" xfId="60028" xr:uid="{00000000-0005-0000-0000-00008EEA0000}"/>
    <cellStyle name="Título 1 5 3 2 3" xfId="60029" xr:uid="{00000000-0005-0000-0000-00008FEA0000}"/>
    <cellStyle name="Título 1 5 3 2 4" xfId="60030" xr:uid="{00000000-0005-0000-0000-000090EA0000}"/>
    <cellStyle name="Título 1 5 3 2 5" xfId="60031" xr:uid="{00000000-0005-0000-0000-000091EA0000}"/>
    <cellStyle name="Título 1 5 3 2 6" xfId="60032" xr:uid="{00000000-0005-0000-0000-000092EA0000}"/>
    <cellStyle name="Título 1 5 3 3" xfId="60033" xr:uid="{00000000-0005-0000-0000-000093EA0000}"/>
    <cellStyle name="Título 1 5 3 3 2" xfId="60034" xr:uid="{00000000-0005-0000-0000-000094EA0000}"/>
    <cellStyle name="Título 1 5 3 4" xfId="60035" xr:uid="{00000000-0005-0000-0000-000095EA0000}"/>
    <cellStyle name="Título 1 5 3 4 2" xfId="60036" xr:uid="{00000000-0005-0000-0000-000096EA0000}"/>
    <cellStyle name="Título 1 5 3 5" xfId="60037" xr:uid="{00000000-0005-0000-0000-000097EA0000}"/>
    <cellStyle name="Título 1 5 4" xfId="60038" xr:uid="{00000000-0005-0000-0000-000098EA0000}"/>
    <cellStyle name="Título 1 5 4 2" xfId="60039" xr:uid="{00000000-0005-0000-0000-000099EA0000}"/>
    <cellStyle name="Título 1 5 4 3" xfId="60040" xr:uid="{00000000-0005-0000-0000-00009AEA0000}"/>
    <cellStyle name="Título 1 5 5" xfId="60041" xr:uid="{00000000-0005-0000-0000-00009BEA0000}"/>
    <cellStyle name="Título 1 5 5 2" xfId="60042" xr:uid="{00000000-0005-0000-0000-00009CEA0000}"/>
    <cellStyle name="Título 1 5 6" xfId="60043" xr:uid="{00000000-0005-0000-0000-00009DEA0000}"/>
    <cellStyle name="Título 1 5 7" xfId="60044" xr:uid="{00000000-0005-0000-0000-00009EEA0000}"/>
    <cellStyle name="Título 1 6" xfId="60045" xr:uid="{00000000-0005-0000-0000-00009FEA0000}"/>
    <cellStyle name="Título 1 6 2" xfId="60046" xr:uid="{00000000-0005-0000-0000-0000A0EA0000}"/>
    <cellStyle name="Título 1 6 2 2" xfId="60047" xr:uid="{00000000-0005-0000-0000-0000A1EA0000}"/>
    <cellStyle name="Título 1 6 2 3" xfId="60048" xr:uid="{00000000-0005-0000-0000-0000A2EA0000}"/>
    <cellStyle name="Título 1 6 3" xfId="60049" xr:uid="{00000000-0005-0000-0000-0000A3EA0000}"/>
    <cellStyle name="Título 1 6 3 2" xfId="60050" xr:uid="{00000000-0005-0000-0000-0000A4EA0000}"/>
    <cellStyle name="Título 1 6 4" xfId="60051" xr:uid="{00000000-0005-0000-0000-0000A5EA0000}"/>
    <cellStyle name="Título 1 6 5" xfId="60052" xr:uid="{00000000-0005-0000-0000-0000A6EA0000}"/>
    <cellStyle name="Título 1 7" xfId="60053" xr:uid="{00000000-0005-0000-0000-0000A7EA0000}"/>
    <cellStyle name="Título 1 7 2" xfId="60054" xr:uid="{00000000-0005-0000-0000-0000A8EA0000}"/>
    <cellStyle name="Título 1 7 2 2" xfId="60055" xr:uid="{00000000-0005-0000-0000-0000A9EA0000}"/>
    <cellStyle name="Título 1 7 2 3" xfId="60056" xr:uid="{00000000-0005-0000-0000-0000AAEA0000}"/>
    <cellStyle name="Título 1 7 3" xfId="60057" xr:uid="{00000000-0005-0000-0000-0000ABEA0000}"/>
    <cellStyle name="Título 1 7 3 2" xfId="60058" xr:uid="{00000000-0005-0000-0000-0000ACEA0000}"/>
    <cellStyle name="Título 1 7 4" xfId="60059" xr:uid="{00000000-0005-0000-0000-0000ADEA0000}"/>
    <cellStyle name="Título 1 7 5" xfId="60060" xr:uid="{00000000-0005-0000-0000-0000AEEA0000}"/>
    <cellStyle name="Título 1 8" xfId="60061" xr:uid="{00000000-0005-0000-0000-0000AFEA0000}"/>
    <cellStyle name="Título 1 8 2" xfId="60062" xr:uid="{00000000-0005-0000-0000-0000B0EA0000}"/>
    <cellStyle name="Título 1 8 2 2" xfId="60063" xr:uid="{00000000-0005-0000-0000-0000B1EA0000}"/>
    <cellStyle name="Título 1 8 2 3" xfId="60064" xr:uid="{00000000-0005-0000-0000-0000B2EA0000}"/>
    <cellStyle name="Título 1 8 3" xfId="60065" xr:uid="{00000000-0005-0000-0000-0000B3EA0000}"/>
    <cellStyle name="Título 1 8 3 2" xfId="60066" xr:uid="{00000000-0005-0000-0000-0000B4EA0000}"/>
    <cellStyle name="Título 1 8 4" xfId="60067" xr:uid="{00000000-0005-0000-0000-0000B5EA0000}"/>
    <cellStyle name="Título 1 8 5" xfId="60068" xr:uid="{00000000-0005-0000-0000-0000B6EA0000}"/>
    <cellStyle name="Título 1 9" xfId="60069" xr:uid="{00000000-0005-0000-0000-0000B7EA0000}"/>
    <cellStyle name="Título 1 9 2" xfId="60070" xr:uid="{00000000-0005-0000-0000-0000B8EA0000}"/>
    <cellStyle name="Título 1 9 2 2" xfId="60071" xr:uid="{00000000-0005-0000-0000-0000B9EA0000}"/>
    <cellStyle name="Título 1 9 2 2 2" xfId="60072" xr:uid="{00000000-0005-0000-0000-0000BAEA0000}"/>
    <cellStyle name="Título 1 9 2 2 2 2" xfId="60073" xr:uid="{00000000-0005-0000-0000-0000BBEA0000}"/>
    <cellStyle name="Título 1 9 2 2 3" xfId="60074" xr:uid="{00000000-0005-0000-0000-0000BCEA0000}"/>
    <cellStyle name="Título 1 9 2 2 3 2" xfId="60075" xr:uid="{00000000-0005-0000-0000-0000BDEA0000}"/>
    <cellStyle name="Título 1 9 2 2 4" xfId="60076" xr:uid="{00000000-0005-0000-0000-0000BEEA0000}"/>
    <cellStyle name="Título 1 9 2 2 5" xfId="60077" xr:uid="{00000000-0005-0000-0000-0000BFEA0000}"/>
    <cellStyle name="Título 1 9 2 2 6" xfId="60078" xr:uid="{00000000-0005-0000-0000-0000C0EA0000}"/>
    <cellStyle name="Título 1 9 2 3" xfId="60079" xr:uid="{00000000-0005-0000-0000-0000C1EA0000}"/>
    <cellStyle name="Título 1 9 2 3 2" xfId="60080" xr:uid="{00000000-0005-0000-0000-0000C2EA0000}"/>
    <cellStyle name="Título 1 9 2 4" xfId="60081" xr:uid="{00000000-0005-0000-0000-0000C3EA0000}"/>
    <cellStyle name="Título 1 9 2 4 2" xfId="60082" xr:uid="{00000000-0005-0000-0000-0000C4EA0000}"/>
    <cellStyle name="Título 1 9 2 5" xfId="60083" xr:uid="{00000000-0005-0000-0000-0000C5EA0000}"/>
    <cellStyle name="Título 1 9 2 5 2" xfId="60084" xr:uid="{00000000-0005-0000-0000-0000C6EA0000}"/>
    <cellStyle name="Título 1 9 2 6" xfId="60085" xr:uid="{00000000-0005-0000-0000-0000C7EA0000}"/>
    <cellStyle name="Título 1 9 3" xfId="60086" xr:uid="{00000000-0005-0000-0000-0000C8EA0000}"/>
    <cellStyle name="Título 1 9 3 2" xfId="60087" xr:uid="{00000000-0005-0000-0000-0000C9EA0000}"/>
    <cellStyle name="Título 1 9 3 3" xfId="60088" xr:uid="{00000000-0005-0000-0000-0000CAEA0000}"/>
    <cellStyle name="Título 1 9 4" xfId="60089" xr:uid="{00000000-0005-0000-0000-0000CBEA0000}"/>
    <cellStyle name="Título 1 9 5" xfId="60090" xr:uid="{00000000-0005-0000-0000-0000CCEA0000}"/>
    <cellStyle name="Título 10" xfId="60091" xr:uid="{00000000-0005-0000-0000-0000CDEA0000}"/>
    <cellStyle name="Título 10 2" xfId="60092" xr:uid="{00000000-0005-0000-0000-0000CEEA0000}"/>
    <cellStyle name="Título 10 2 2" xfId="60093" xr:uid="{00000000-0005-0000-0000-0000CFEA0000}"/>
    <cellStyle name="Título 10 2 3" xfId="60094" xr:uid="{00000000-0005-0000-0000-0000D0EA0000}"/>
    <cellStyle name="Título 10 3" xfId="60095" xr:uid="{00000000-0005-0000-0000-0000D1EA0000}"/>
    <cellStyle name="Título 10 3 2" xfId="60096" xr:uid="{00000000-0005-0000-0000-0000D2EA0000}"/>
    <cellStyle name="Título 10 4" xfId="60097" xr:uid="{00000000-0005-0000-0000-0000D3EA0000}"/>
    <cellStyle name="Título 10 5" xfId="60098" xr:uid="{00000000-0005-0000-0000-0000D4EA0000}"/>
    <cellStyle name="Título 11" xfId="60099" xr:uid="{00000000-0005-0000-0000-0000D5EA0000}"/>
    <cellStyle name="Título 11 2" xfId="60100" xr:uid="{00000000-0005-0000-0000-0000D6EA0000}"/>
    <cellStyle name="Título 11 2 2" xfId="60101" xr:uid="{00000000-0005-0000-0000-0000D7EA0000}"/>
    <cellStyle name="Título 11 2 2 2" xfId="60102" xr:uid="{00000000-0005-0000-0000-0000D8EA0000}"/>
    <cellStyle name="Título 11 2 2 2 2" xfId="60103" xr:uid="{00000000-0005-0000-0000-0000D9EA0000}"/>
    <cellStyle name="Título 11 2 2 3" xfId="60104" xr:uid="{00000000-0005-0000-0000-0000DAEA0000}"/>
    <cellStyle name="Título 11 2 2 3 2" xfId="60105" xr:uid="{00000000-0005-0000-0000-0000DBEA0000}"/>
    <cellStyle name="Título 11 2 2 4" xfId="60106" xr:uid="{00000000-0005-0000-0000-0000DCEA0000}"/>
    <cellStyle name="Título 11 2 2 5" xfId="60107" xr:uid="{00000000-0005-0000-0000-0000DDEA0000}"/>
    <cellStyle name="Título 11 2 2 6" xfId="60108" xr:uid="{00000000-0005-0000-0000-0000DEEA0000}"/>
    <cellStyle name="Título 11 2 3" xfId="60109" xr:uid="{00000000-0005-0000-0000-0000DFEA0000}"/>
    <cellStyle name="Título 11 2 3 2" xfId="60110" xr:uid="{00000000-0005-0000-0000-0000E0EA0000}"/>
    <cellStyle name="Título 11 2 4" xfId="60111" xr:uid="{00000000-0005-0000-0000-0000E1EA0000}"/>
    <cellStyle name="Título 11 2 4 2" xfId="60112" xr:uid="{00000000-0005-0000-0000-0000E2EA0000}"/>
    <cellStyle name="Título 11 2 5" xfId="60113" xr:uid="{00000000-0005-0000-0000-0000E3EA0000}"/>
    <cellStyle name="Título 11 2 5 2" xfId="60114" xr:uid="{00000000-0005-0000-0000-0000E4EA0000}"/>
    <cellStyle name="Título 11 2 6" xfId="60115" xr:uid="{00000000-0005-0000-0000-0000E5EA0000}"/>
    <cellStyle name="Título 11 3" xfId="60116" xr:uid="{00000000-0005-0000-0000-0000E6EA0000}"/>
    <cellStyle name="Título 11 3 2" xfId="60117" xr:uid="{00000000-0005-0000-0000-0000E7EA0000}"/>
    <cellStyle name="Título 11 3 3" xfId="60118" xr:uid="{00000000-0005-0000-0000-0000E8EA0000}"/>
    <cellStyle name="Título 11 4" xfId="60119" xr:uid="{00000000-0005-0000-0000-0000E9EA0000}"/>
    <cellStyle name="Título 11 5" xfId="60120" xr:uid="{00000000-0005-0000-0000-0000EAEA0000}"/>
    <cellStyle name="Título 12" xfId="60121" xr:uid="{00000000-0005-0000-0000-0000EBEA0000}"/>
    <cellStyle name="Título 12 2" xfId="60122" xr:uid="{00000000-0005-0000-0000-0000ECEA0000}"/>
    <cellStyle name="Título 12 2 2" xfId="60123" xr:uid="{00000000-0005-0000-0000-0000EDEA0000}"/>
    <cellStyle name="Título 12 2 2 2" xfId="60124" xr:uid="{00000000-0005-0000-0000-0000EEEA0000}"/>
    <cellStyle name="Título 12 2 3" xfId="60125" xr:uid="{00000000-0005-0000-0000-0000EFEA0000}"/>
    <cellStyle name="Título 12 2 3 2" xfId="60126" xr:uid="{00000000-0005-0000-0000-0000F0EA0000}"/>
    <cellStyle name="Título 12 2 4" xfId="60127" xr:uid="{00000000-0005-0000-0000-0000F1EA0000}"/>
    <cellStyle name="Título 12 2 5" xfId="60128" xr:uid="{00000000-0005-0000-0000-0000F2EA0000}"/>
    <cellStyle name="Título 12 2 6" xfId="60129" xr:uid="{00000000-0005-0000-0000-0000F3EA0000}"/>
    <cellStyle name="Título 12 3" xfId="60130" xr:uid="{00000000-0005-0000-0000-0000F4EA0000}"/>
    <cellStyle name="Título 12 3 2" xfId="60131" xr:uid="{00000000-0005-0000-0000-0000F5EA0000}"/>
    <cellStyle name="Título 12 4" xfId="60132" xr:uid="{00000000-0005-0000-0000-0000F6EA0000}"/>
    <cellStyle name="Título 12 4 2" xfId="60133" xr:uid="{00000000-0005-0000-0000-0000F7EA0000}"/>
    <cellStyle name="Título 12 5" xfId="60134" xr:uid="{00000000-0005-0000-0000-0000F8EA0000}"/>
    <cellStyle name="Título 12 5 2" xfId="60135" xr:uid="{00000000-0005-0000-0000-0000F9EA0000}"/>
    <cellStyle name="Título 12 6" xfId="60136" xr:uid="{00000000-0005-0000-0000-0000FAEA0000}"/>
    <cellStyle name="Título 13" xfId="60137" xr:uid="{00000000-0005-0000-0000-0000FBEA0000}"/>
    <cellStyle name="Título 13 2" xfId="60138" xr:uid="{00000000-0005-0000-0000-0000FCEA0000}"/>
    <cellStyle name="Título 13 2 2" xfId="60139" xr:uid="{00000000-0005-0000-0000-0000FDEA0000}"/>
    <cellStyle name="Título 13 2 2 2" xfId="60140" xr:uid="{00000000-0005-0000-0000-0000FEEA0000}"/>
    <cellStyle name="Título 13 2 3" xfId="60141" xr:uid="{00000000-0005-0000-0000-0000FFEA0000}"/>
    <cellStyle name="Título 13 2 3 2" xfId="60142" xr:uid="{00000000-0005-0000-0000-000000EB0000}"/>
    <cellStyle name="Título 13 2 4" xfId="60143" xr:uid="{00000000-0005-0000-0000-000001EB0000}"/>
    <cellStyle name="Título 13 2 5" xfId="60144" xr:uid="{00000000-0005-0000-0000-000002EB0000}"/>
    <cellStyle name="Título 13 2 6" xfId="60145" xr:uid="{00000000-0005-0000-0000-000003EB0000}"/>
    <cellStyle name="Título 13 3" xfId="60146" xr:uid="{00000000-0005-0000-0000-000004EB0000}"/>
    <cellStyle name="Título 13 3 2" xfId="60147" xr:uid="{00000000-0005-0000-0000-000005EB0000}"/>
    <cellStyle name="Título 13 4" xfId="60148" xr:uid="{00000000-0005-0000-0000-000006EB0000}"/>
    <cellStyle name="Título 13 4 2" xfId="60149" xr:uid="{00000000-0005-0000-0000-000007EB0000}"/>
    <cellStyle name="Título 13 5" xfId="60150" xr:uid="{00000000-0005-0000-0000-000008EB0000}"/>
    <cellStyle name="Título 13 5 2" xfId="60151" xr:uid="{00000000-0005-0000-0000-000009EB0000}"/>
    <cellStyle name="Título 13 6" xfId="60152" xr:uid="{00000000-0005-0000-0000-00000AEB0000}"/>
    <cellStyle name="Título 14" xfId="60153" xr:uid="{00000000-0005-0000-0000-00000BEB0000}"/>
    <cellStyle name="Título 14 2" xfId="60154" xr:uid="{00000000-0005-0000-0000-00000CEB0000}"/>
    <cellStyle name="Título 14 2 2" xfId="60155" xr:uid="{00000000-0005-0000-0000-00000DEB0000}"/>
    <cellStyle name="Título 14 2 2 2" xfId="60156" xr:uid="{00000000-0005-0000-0000-00000EEB0000}"/>
    <cellStyle name="Título 14 2 3" xfId="60157" xr:uid="{00000000-0005-0000-0000-00000FEB0000}"/>
    <cellStyle name="Título 14 2 3 2" xfId="60158" xr:uid="{00000000-0005-0000-0000-000010EB0000}"/>
    <cellStyle name="Título 14 2 4" xfId="60159" xr:uid="{00000000-0005-0000-0000-000011EB0000}"/>
    <cellStyle name="Título 14 2 5" xfId="60160" xr:uid="{00000000-0005-0000-0000-000012EB0000}"/>
    <cellStyle name="Título 14 2 6" xfId="60161" xr:uid="{00000000-0005-0000-0000-000013EB0000}"/>
    <cellStyle name="Título 14 3" xfId="60162" xr:uid="{00000000-0005-0000-0000-000014EB0000}"/>
    <cellStyle name="Título 14 3 2" xfId="60163" xr:uid="{00000000-0005-0000-0000-000015EB0000}"/>
    <cellStyle name="Título 14 4" xfId="60164" xr:uid="{00000000-0005-0000-0000-000016EB0000}"/>
    <cellStyle name="Título 14 4 2" xfId="60165" xr:uid="{00000000-0005-0000-0000-000017EB0000}"/>
    <cellStyle name="Título 14 5" xfId="60166" xr:uid="{00000000-0005-0000-0000-000018EB0000}"/>
    <cellStyle name="Título 14 5 2" xfId="60167" xr:uid="{00000000-0005-0000-0000-000019EB0000}"/>
    <cellStyle name="Título 14 6" xfId="60168" xr:uid="{00000000-0005-0000-0000-00001AEB0000}"/>
    <cellStyle name="Título 15" xfId="60169" xr:uid="{00000000-0005-0000-0000-00001BEB0000}"/>
    <cellStyle name="Título 15 2" xfId="60170" xr:uid="{00000000-0005-0000-0000-00001CEB0000}"/>
    <cellStyle name="Título 15 2 2" xfId="60171" xr:uid="{00000000-0005-0000-0000-00001DEB0000}"/>
    <cellStyle name="Título 15 2 2 2" xfId="60172" xr:uid="{00000000-0005-0000-0000-00001EEB0000}"/>
    <cellStyle name="Título 15 2 3" xfId="60173" xr:uid="{00000000-0005-0000-0000-00001FEB0000}"/>
    <cellStyle name="Título 15 2 4" xfId="60174" xr:uid="{00000000-0005-0000-0000-000020EB0000}"/>
    <cellStyle name="Título 15 2 5" xfId="60175" xr:uid="{00000000-0005-0000-0000-000021EB0000}"/>
    <cellStyle name="Título 15 2 6" xfId="60176" xr:uid="{00000000-0005-0000-0000-000022EB0000}"/>
    <cellStyle name="Título 15 3" xfId="60177" xr:uid="{00000000-0005-0000-0000-000023EB0000}"/>
    <cellStyle name="Título 15 3 2" xfId="60178" xr:uid="{00000000-0005-0000-0000-000024EB0000}"/>
    <cellStyle name="Título 15 4" xfId="60179" xr:uid="{00000000-0005-0000-0000-000025EB0000}"/>
    <cellStyle name="Título 15 4 2" xfId="60180" xr:uid="{00000000-0005-0000-0000-000026EB0000}"/>
    <cellStyle name="Título 15 5" xfId="60181" xr:uid="{00000000-0005-0000-0000-000027EB0000}"/>
    <cellStyle name="Título 16" xfId="60182" xr:uid="{00000000-0005-0000-0000-000028EB0000}"/>
    <cellStyle name="Título 16 2" xfId="60183" xr:uid="{00000000-0005-0000-0000-000029EB0000}"/>
    <cellStyle name="Título 16 2 2" xfId="60184" xr:uid="{00000000-0005-0000-0000-00002AEB0000}"/>
    <cellStyle name="Título 16 2 2 2" xfId="60185" xr:uid="{00000000-0005-0000-0000-00002BEB0000}"/>
    <cellStyle name="Título 16 2 3" xfId="60186" xr:uid="{00000000-0005-0000-0000-00002CEB0000}"/>
    <cellStyle name="Título 16 2 4" xfId="60187" xr:uid="{00000000-0005-0000-0000-00002DEB0000}"/>
    <cellStyle name="Título 16 2 5" xfId="60188" xr:uid="{00000000-0005-0000-0000-00002EEB0000}"/>
    <cellStyle name="Título 16 2 6" xfId="60189" xr:uid="{00000000-0005-0000-0000-00002FEB0000}"/>
    <cellStyle name="Título 16 3" xfId="60190" xr:uid="{00000000-0005-0000-0000-000030EB0000}"/>
    <cellStyle name="Título 16 3 2" xfId="60191" xr:uid="{00000000-0005-0000-0000-000031EB0000}"/>
    <cellStyle name="Título 16 4" xfId="60192" xr:uid="{00000000-0005-0000-0000-000032EB0000}"/>
    <cellStyle name="Título 16 4 2" xfId="60193" xr:uid="{00000000-0005-0000-0000-000033EB0000}"/>
    <cellStyle name="Título 16 5" xfId="60194" xr:uid="{00000000-0005-0000-0000-000034EB0000}"/>
    <cellStyle name="Título 17" xfId="60195" xr:uid="{00000000-0005-0000-0000-000035EB0000}"/>
    <cellStyle name="Título 17 2" xfId="60196" xr:uid="{00000000-0005-0000-0000-000036EB0000}"/>
    <cellStyle name="Título 17 3" xfId="60197" xr:uid="{00000000-0005-0000-0000-000037EB0000}"/>
    <cellStyle name="Título 18" xfId="60198" xr:uid="{00000000-0005-0000-0000-000038EB0000}"/>
    <cellStyle name="Título 18 2" xfId="60199" xr:uid="{00000000-0005-0000-0000-000039EB0000}"/>
    <cellStyle name="Título 19" xfId="60200" xr:uid="{00000000-0005-0000-0000-00003AEB0000}"/>
    <cellStyle name="Título 2 10" xfId="60201" xr:uid="{00000000-0005-0000-0000-00003BEB0000}"/>
    <cellStyle name="Título 2 10 2" xfId="60202" xr:uid="{00000000-0005-0000-0000-00003CEB0000}"/>
    <cellStyle name="Título 2 10 2 2" xfId="60203" xr:uid="{00000000-0005-0000-0000-00003DEB0000}"/>
    <cellStyle name="Título 2 10 2 2 2" xfId="60204" xr:uid="{00000000-0005-0000-0000-00003EEB0000}"/>
    <cellStyle name="Título 2 10 2 3" xfId="60205" xr:uid="{00000000-0005-0000-0000-00003FEB0000}"/>
    <cellStyle name="Título 2 10 2 3 2" xfId="60206" xr:uid="{00000000-0005-0000-0000-000040EB0000}"/>
    <cellStyle name="Título 2 10 2 4" xfId="60207" xr:uid="{00000000-0005-0000-0000-000041EB0000}"/>
    <cellStyle name="Título 2 10 2 5" xfId="60208" xr:uid="{00000000-0005-0000-0000-000042EB0000}"/>
    <cellStyle name="Título 2 10 2 6" xfId="60209" xr:uid="{00000000-0005-0000-0000-000043EB0000}"/>
    <cellStyle name="Título 2 10 3" xfId="60210" xr:uid="{00000000-0005-0000-0000-000044EB0000}"/>
    <cellStyle name="Título 2 10 3 2" xfId="60211" xr:uid="{00000000-0005-0000-0000-000045EB0000}"/>
    <cellStyle name="Título 2 10 4" xfId="60212" xr:uid="{00000000-0005-0000-0000-000046EB0000}"/>
    <cellStyle name="Título 2 10 4 2" xfId="60213" xr:uid="{00000000-0005-0000-0000-000047EB0000}"/>
    <cellStyle name="Título 2 10 5" xfId="60214" xr:uid="{00000000-0005-0000-0000-000048EB0000}"/>
    <cellStyle name="Título 2 10 5 2" xfId="60215" xr:uid="{00000000-0005-0000-0000-000049EB0000}"/>
    <cellStyle name="Título 2 10 6" xfId="60216" xr:uid="{00000000-0005-0000-0000-00004AEB0000}"/>
    <cellStyle name="Título 2 11" xfId="60217" xr:uid="{00000000-0005-0000-0000-00004BEB0000}"/>
    <cellStyle name="Título 2 11 2" xfId="60218" xr:uid="{00000000-0005-0000-0000-00004CEB0000}"/>
    <cellStyle name="Título 2 11 2 2" xfId="60219" xr:uid="{00000000-0005-0000-0000-00004DEB0000}"/>
    <cellStyle name="Título 2 11 2 2 2" xfId="60220" xr:uid="{00000000-0005-0000-0000-00004EEB0000}"/>
    <cellStyle name="Título 2 11 2 3" xfId="60221" xr:uid="{00000000-0005-0000-0000-00004FEB0000}"/>
    <cellStyle name="Título 2 11 2 3 2" xfId="60222" xr:uid="{00000000-0005-0000-0000-000050EB0000}"/>
    <cellStyle name="Título 2 11 2 4" xfId="60223" xr:uid="{00000000-0005-0000-0000-000051EB0000}"/>
    <cellStyle name="Título 2 11 2 5" xfId="60224" xr:uid="{00000000-0005-0000-0000-000052EB0000}"/>
    <cellStyle name="Título 2 11 2 6" xfId="60225" xr:uid="{00000000-0005-0000-0000-000053EB0000}"/>
    <cellStyle name="Título 2 11 3" xfId="60226" xr:uid="{00000000-0005-0000-0000-000054EB0000}"/>
    <cellStyle name="Título 2 11 3 2" xfId="60227" xr:uid="{00000000-0005-0000-0000-000055EB0000}"/>
    <cellStyle name="Título 2 11 4" xfId="60228" xr:uid="{00000000-0005-0000-0000-000056EB0000}"/>
    <cellStyle name="Título 2 11 4 2" xfId="60229" xr:uid="{00000000-0005-0000-0000-000057EB0000}"/>
    <cellStyle name="Título 2 11 5" xfId="60230" xr:uid="{00000000-0005-0000-0000-000058EB0000}"/>
    <cellStyle name="Título 2 11 5 2" xfId="60231" xr:uid="{00000000-0005-0000-0000-000059EB0000}"/>
    <cellStyle name="Título 2 11 6" xfId="60232" xr:uid="{00000000-0005-0000-0000-00005AEB0000}"/>
    <cellStyle name="Título 2 12" xfId="60233" xr:uid="{00000000-0005-0000-0000-00005BEB0000}"/>
    <cellStyle name="Título 2 12 2" xfId="60234" xr:uid="{00000000-0005-0000-0000-00005CEB0000}"/>
    <cellStyle name="Título 2 12 2 2" xfId="60235" xr:uid="{00000000-0005-0000-0000-00005DEB0000}"/>
    <cellStyle name="Título 2 12 2 2 2" xfId="60236" xr:uid="{00000000-0005-0000-0000-00005EEB0000}"/>
    <cellStyle name="Título 2 12 2 3" xfId="60237" xr:uid="{00000000-0005-0000-0000-00005FEB0000}"/>
    <cellStyle name="Título 2 12 2 3 2" xfId="60238" xr:uid="{00000000-0005-0000-0000-000060EB0000}"/>
    <cellStyle name="Título 2 12 2 4" xfId="60239" xr:uid="{00000000-0005-0000-0000-000061EB0000}"/>
    <cellStyle name="Título 2 12 2 5" xfId="60240" xr:uid="{00000000-0005-0000-0000-000062EB0000}"/>
    <cellStyle name="Título 2 12 2 6" xfId="60241" xr:uid="{00000000-0005-0000-0000-000063EB0000}"/>
    <cellStyle name="Título 2 12 3" xfId="60242" xr:uid="{00000000-0005-0000-0000-000064EB0000}"/>
    <cellStyle name="Título 2 12 3 2" xfId="60243" xr:uid="{00000000-0005-0000-0000-000065EB0000}"/>
    <cellStyle name="Título 2 12 4" xfId="60244" xr:uid="{00000000-0005-0000-0000-000066EB0000}"/>
    <cellStyle name="Título 2 12 4 2" xfId="60245" xr:uid="{00000000-0005-0000-0000-000067EB0000}"/>
    <cellStyle name="Título 2 12 5" xfId="60246" xr:uid="{00000000-0005-0000-0000-000068EB0000}"/>
    <cellStyle name="Título 2 12 5 2" xfId="60247" xr:uid="{00000000-0005-0000-0000-000069EB0000}"/>
    <cellStyle name="Título 2 12 6" xfId="60248" xr:uid="{00000000-0005-0000-0000-00006AEB0000}"/>
    <cellStyle name="Título 2 13" xfId="60249" xr:uid="{00000000-0005-0000-0000-00006BEB0000}"/>
    <cellStyle name="Título 2 13 2" xfId="60250" xr:uid="{00000000-0005-0000-0000-00006CEB0000}"/>
    <cellStyle name="Título 2 13 2 2" xfId="60251" xr:uid="{00000000-0005-0000-0000-00006DEB0000}"/>
    <cellStyle name="Título 2 13 2 2 2" xfId="60252" xr:uid="{00000000-0005-0000-0000-00006EEB0000}"/>
    <cellStyle name="Título 2 13 2 3" xfId="60253" xr:uid="{00000000-0005-0000-0000-00006FEB0000}"/>
    <cellStyle name="Título 2 13 2 4" xfId="60254" xr:uid="{00000000-0005-0000-0000-000070EB0000}"/>
    <cellStyle name="Título 2 13 2 5" xfId="60255" xr:uid="{00000000-0005-0000-0000-000071EB0000}"/>
    <cellStyle name="Título 2 13 2 6" xfId="60256" xr:uid="{00000000-0005-0000-0000-000072EB0000}"/>
    <cellStyle name="Título 2 13 3" xfId="60257" xr:uid="{00000000-0005-0000-0000-000073EB0000}"/>
    <cellStyle name="Título 2 13 3 2" xfId="60258" xr:uid="{00000000-0005-0000-0000-000074EB0000}"/>
    <cellStyle name="Título 2 13 4" xfId="60259" xr:uid="{00000000-0005-0000-0000-000075EB0000}"/>
    <cellStyle name="Título 2 13 4 2" xfId="60260" xr:uid="{00000000-0005-0000-0000-000076EB0000}"/>
    <cellStyle name="Título 2 13 5" xfId="60261" xr:uid="{00000000-0005-0000-0000-000077EB0000}"/>
    <cellStyle name="Título 2 14" xfId="60262" xr:uid="{00000000-0005-0000-0000-000078EB0000}"/>
    <cellStyle name="Título 2 14 2" xfId="60263" xr:uid="{00000000-0005-0000-0000-000079EB0000}"/>
    <cellStyle name="Título 2 14 2 2" xfId="60264" xr:uid="{00000000-0005-0000-0000-00007AEB0000}"/>
    <cellStyle name="Título 2 14 2 2 2" xfId="60265" xr:uid="{00000000-0005-0000-0000-00007BEB0000}"/>
    <cellStyle name="Título 2 14 2 3" xfId="60266" xr:uid="{00000000-0005-0000-0000-00007CEB0000}"/>
    <cellStyle name="Título 2 14 2 4" xfId="60267" xr:uid="{00000000-0005-0000-0000-00007DEB0000}"/>
    <cellStyle name="Título 2 14 2 5" xfId="60268" xr:uid="{00000000-0005-0000-0000-00007EEB0000}"/>
    <cellStyle name="Título 2 14 2 6" xfId="60269" xr:uid="{00000000-0005-0000-0000-00007FEB0000}"/>
    <cellStyle name="Título 2 14 3" xfId="60270" xr:uid="{00000000-0005-0000-0000-000080EB0000}"/>
    <cellStyle name="Título 2 14 3 2" xfId="60271" xr:uid="{00000000-0005-0000-0000-000081EB0000}"/>
    <cellStyle name="Título 2 14 4" xfId="60272" xr:uid="{00000000-0005-0000-0000-000082EB0000}"/>
    <cellStyle name="Título 2 14 4 2" xfId="60273" xr:uid="{00000000-0005-0000-0000-000083EB0000}"/>
    <cellStyle name="Título 2 14 5" xfId="60274" xr:uid="{00000000-0005-0000-0000-000084EB0000}"/>
    <cellStyle name="Título 2 15" xfId="60275" xr:uid="{00000000-0005-0000-0000-000085EB0000}"/>
    <cellStyle name="Título 2 15 2" xfId="60276" xr:uid="{00000000-0005-0000-0000-000086EB0000}"/>
    <cellStyle name="Título 2 15 3" xfId="60277" xr:uid="{00000000-0005-0000-0000-000087EB0000}"/>
    <cellStyle name="Título 2 16" xfId="60278" xr:uid="{00000000-0005-0000-0000-000088EB0000}"/>
    <cellStyle name="Título 2 16 2" xfId="60279" xr:uid="{00000000-0005-0000-0000-000089EB0000}"/>
    <cellStyle name="Título 2 17" xfId="60280" xr:uid="{00000000-0005-0000-0000-00008AEB0000}"/>
    <cellStyle name="Título 2 18" xfId="60281" xr:uid="{00000000-0005-0000-0000-00008BEB0000}"/>
    <cellStyle name="Título 2 2" xfId="63" xr:uid="{00000000-0005-0000-0000-00008CEB0000}"/>
    <cellStyle name="Título 2 2 2" xfId="60283" xr:uid="{00000000-0005-0000-0000-00008DEB0000}"/>
    <cellStyle name="Título 2 2 2 2" xfId="60284" xr:uid="{00000000-0005-0000-0000-00008EEB0000}"/>
    <cellStyle name="Título 2 2 2 2 2" xfId="60285" xr:uid="{00000000-0005-0000-0000-00008FEB0000}"/>
    <cellStyle name="Título 2 2 2 3" xfId="60286" xr:uid="{00000000-0005-0000-0000-000090EB0000}"/>
    <cellStyle name="Título 2 2 3" xfId="60287" xr:uid="{00000000-0005-0000-0000-000091EB0000}"/>
    <cellStyle name="Título 2 2 3 2" xfId="60288" xr:uid="{00000000-0005-0000-0000-000092EB0000}"/>
    <cellStyle name="Título 2 2 3 3" xfId="60289" xr:uid="{00000000-0005-0000-0000-000093EB0000}"/>
    <cellStyle name="Título 2 2 4" xfId="60290" xr:uid="{00000000-0005-0000-0000-000094EB0000}"/>
    <cellStyle name="Título 2 2 4 2" xfId="60291" xr:uid="{00000000-0005-0000-0000-000095EB0000}"/>
    <cellStyle name="Título 2 2 5" xfId="60292" xr:uid="{00000000-0005-0000-0000-000096EB0000}"/>
    <cellStyle name="Título 2 2 6" xfId="60293" xr:uid="{00000000-0005-0000-0000-000097EB0000}"/>
    <cellStyle name="Título 2 2 7" xfId="60282" xr:uid="{00000000-0005-0000-0000-000098EB0000}"/>
    <cellStyle name="Título 2 3" xfId="60294" xr:uid="{00000000-0005-0000-0000-000099EB0000}"/>
    <cellStyle name="Título 2 3 2" xfId="60295" xr:uid="{00000000-0005-0000-0000-00009AEB0000}"/>
    <cellStyle name="Título 2 3 2 2" xfId="60296" xr:uid="{00000000-0005-0000-0000-00009BEB0000}"/>
    <cellStyle name="Título 2 3 2 2 2" xfId="60297" xr:uid="{00000000-0005-0000-0000-00009CEB0000}"/>
    <cellStyle name="Título 2 3 2 2 2 2" xfId="60298" xr:uid="{00000000-0005-0000-0000-00009DEB0000}"/>
    <cellStyle name="Título 2 3 2 2 3" xfId="60299" xr:uid="{00000000-0005-0000-0000-00009EEB0000}"/>
    <cellStyle name="Título 2 3 2 2 4" xfId="60300" xr:uid="{00000000-0005-0000-0000-00009FEB0000}"/>
    <cellStyle name="Título 2 3 2 2 5" xfId="60301" xr:uid="{00000000-0005-0000-0000-0000A0EB0000}"/>
    <cellStyle name="Título 2 3 2 2 6" xfId="60302" xr:uid="{00000000-0005-0000-0000-0000A1EB0000}"/>
    <cellStyle name="Título 2 3 2 3" xfId="60303" xr:uid="{00000000-0005-0000-0000-0000A2EB0000}"/>
    <cellStyle name="Título 2 3 2 3 2" xfId="60304" xr:uid="{00000000-0005-0000-0000-0000A3EB0000}"/>
    <cellStyle name="Título 2 3 2 4" xfId="60305" xr:uid="{00000000-0005-0000-0000-0000A4EB0000}"/>
    <cellStyle name="Título 2 3 2 4 2" xfId="60306" xr:uid="{00000000-0005-0000-0000-0000A5EB0000}"/>
    <cellStyle name="Título 2 3 2 5" xfId="60307" xr:uid="{00000000-0005-0000-0000-0000A6EB0000}"/>
    <cellStyle name="Título 2 3 2 6" xfId="60308" xr:uid="{00000000-0005-0000-0000-0000A7EB0000}"/>
    <cellStyle name="Título 2 3 3" xfId="60309" xr:uid="{00000000-0005-0000-0000-0000A8EB0000}"/>
    <cellStyle name="Título 2 3 3 2" xfId="60310" xr:uid="{00000000-0005-0000-0000-0000A9EB0000}"/>
    <cellStyle name="Título 2 3 3 2 2" xfId="60311" xr:uid="{00000000-0005-0000-0000-0000AAEB0000}"/>
    <cellStyle name="Título 2 3 3 2 2 2" xfId="60312" xr:uid="{00000000-0005-0000-0000-0000ABEB0000}"/>
    <cellStyle name="Título 2 3 3 2 3" xfId="60313" xr:uid="{00000000-0005-0000-0000-0000ACEB0000}"/>
    <cellStyle name="Título 2 3 3 2 4" xfId="60314" xr:uid="{00000000-0005-0000-0000-0000ADEB0000}"/>
    <cellStyle name="Título 2 3 3 2 5" xfId="60315" xr:uid="{00000000-0005-0000-0000-0000AEEB0000}"/>
    <cellStyle name="Título 2 3 3 2 6" xfId="60316" xr:uid="{00000000-0005-0000-0000-0000AFEB0000}"/>
    <cellStyle name="Título 2 3 3 3" xfId="60317" xr:uid="{00000000-0005-0000-0000-0000B0EB0000}"/>
    <cellStyle name="Título 2 3 3 3 2" xfId="60318" xr:uid="{00000000-0005-0000-0000-0000B1EB0000}"/>
    <cellStyle name="Título 2 3 3 4" xfId="60319" xr:uid="{00000000-0005-0000-0000-0000B2EB0000}"/>
    <cellStyle name="Título 2 3 3 4 2" xfId="60320" xr:uid="{00000000-0005-0000-0000-0000B3EB0000}"/>
    <cellStyle name="Título 2 3 3 5" xfId="60321" xr:uid="{00000000-0005-0000-0000-0000B4EB0000}"/>
    <cellStyle name="Título 2 3 4" xfId="60322" xr:uid="{00000000-0005-0000-0000-0000B5EB0000}"/>
    <cellStyle name="Título 2 3 4 2" xfId="60323" xr:uid="{00000000-0005-0000-0000-0000B6EB0000}"/>
    <cellStyle name="Título 2 3 4 3" xfId="60324" xr:uid="{00000000-0005-0000-0000-0000B7EB0000}"/>
    <cellStyle name="Título 2 3 5" xfId="60325" xr:uid="{00000000-0005-0000-0000-0000B8EB0000}"/>
    <cellStyle name="Título 2 3 5 2" xfId="60326" xr:uid="{00000000-0005-0000-0000-0000B9EB0000}"/>
    <cellStyle name="Título 2 3 6" xfId="60327" xr:uid="{00000000-0005-0000-0000-0000BAEB0000}"/>
    <cellStyle name="Título 2 3 7" xfId="60328" xr:uid="{00000000-0005-0000-0000-0000BBEB0000}"/>
    <cellStyle name="Título 2 4" xfId="60329" xr:uid="{00000000-0005-0000-0000-0000BCEB0000}"/>
    <cellStyle name="Título 2 4 2" xfId="60330" xr:uid="{00000000-0005-0000-0000-0000BDEB0000}"/>
    <cellStyle name="Título 2 4 2 2" xfId="60331" xr:uid="{00000000-0005-0000-0000-0000BEEB0000}"/>
    <cellStyle name="Título 2 4 2 2 2" xfId="60332" xr:uid="{00000000-0005-0000-0000-0000BFEB0000}"/>
    <cellStyle name="Título 2 4 2 2 2 2" xfId="60333" xr:uid="{00000000-0005-0000-0000-0000C0EB0000}"/>
    <cellStyle name="Título 2 4 2 2 3" xfId="60334" xr:uid="{00000000-0005-0000-0000-0000C1EB0000}"/>
    <cellStyle name="Título 2 4 2 2 4" xfId="60335" xr:uid="{00000000-0005-0000-0000-0000C2EB0000}"/>
    <cellStyle name="Título 2 4 2 2 5" xfId="60336" xr:uid="{00000000-0005-0000-0000-0000C3EB0000}"/>
    <cellStyle name="Título 2 4 2 2 6" xfId="60337" xr:uid="{00000000-0005-0000-0000-0000C4EB0000}"/>
    <cellStyle name="Título 2 4 2 3" xfId="60338" xr:uid="{00000000-0005-0000-0000-0000C5EB0000}"/>
    <cellStyle name="Título 2 4 2 3 2" xfId="60339" xr:uid="{00000000-0005-0000-0000-0000C6EB0000}"/>
    <cellStyle name="Título 2 4 2 4" xfId="60340" xr:uid="{00000000-0005-0000-0000-0000C7EB0000}"/>
    <cellStyle name="Título 2 4 2 4 2" xfId="60341" xr:uid="{00000000-0005-0000-0000-0000C8EB0000}"/>
    <cellStyle name="Título 2 4 2 5" xfId="60342" xr:uid="{00000000-0005-0000-0000-0000C9EB0000}"/>
    <cellStyle name="Título 2 4 3" xfId="60343" xr:uid="{00000000-0005-0000-0000-0000CAEB0000}"/>
    <cellStyle name="Título 2 4 3 2" xfId="60344" xr:uid="{00000000-0005-0000-0000-0000CBEB0000}"/>
    <cellStyle name="Título 2 4 3 2 2" xfId="60345" xr:uid="{00000000-0005-0000-0000-0000CCEB0000}"/>
    <cellStyle name="Título 2 4 3 2 2 2" xfId="60346" xr:uid="{00000000-0005-0000-0000-0000CDEB0000}"/>
    <cellStyle name="Título 2 4 3 2 3" xfId="60347" xr:uid="{00000000-0005-0000-0000-0000CEEB0000}"/>
    <cellStyle name="Título 2 4 3 2 4" xfId="60348" xr:uid="{00000000-0005-0000-0000-0000CFEB0000}"/>
    <cellStyle name="Título 2 4 3 2 5" xfId="60349" xr:uid="{00000000-0005-0000-0000-0000D0EB0000}"/>
    <cellStyle name="Título 2 4 3 2 6" xfId="60350" xr:uid="{00000000-0005-0000-0000-0000D1EB0000}"/>
    <cellStyle name="Título 2 4 3 3" xfId="60351" xr:uid="{00000000-0005-0000-0000-0000D2EB0000}"/>
    <cellStyle name="Título 2 4 3 3 2" xfId="60352" xr:uid="{00000000-0005-0000-0000-0000D3EB0000}"/>
    <cellStyle name="Título 2 4 3 4" xfId="60353" xr:uid="{00000000-0005-0000-0000-0000D4EB0000}"/>
    <cellStyle name="Título 2 4 3 4 2" xfId="60354" xr:uid="{00000000-0005-0000-0000-0000D5EB0000}"/>
    <cellStyle name="Título 2 4 3 5" xfId="60355" xr:uid="{00000000-0005-0000-0000-0000D6EB0000}"/>
    <cellStyle name="Título 2 4 4" xfId="60356" xr:uid="{00000000-0005-0000-0000-0000D7EB0000}"/>
    <cellStyle name="Título 2 4 4 2" xfId="60357" xr:uid="{00000000-0005-0000-0000-0000D8EB0000}"/>
    <cellStyle name="Título 2 4 4 3" xfId="60358" xr:uid="{00000000-0005-0000-0000-0000D9EB0000}"/>
    <cellStyle name="Título 2 4 5" xfId="60359" xr:uid="{00000000-0005-0000-0000-0000DAEB0000}"/>
    <cellStyle name="Título 2 4 5 2" xfId="60360" xr:uid="{00000000-0005-0000-0000-0000DBEB0000}"/>
    <cellStyle name="Título 2 4 6" xfId="60361" xr:uid="{00000000-0005-0000-0000-0000DCEB0000}"/>
    <cellStyle name="Título 2 4 6 2" xfId="60362" xr:uid="{00000000-0005-0000-0000-0000DDEB0000}"/>
    <cellStyle name="Título 2 4 7" xfId="60363" xr:uid="{00000000-0005-0000-0000-0000DEEB0000}"/>
    <cellStyle name="Título 2 4 8" xfId="60364" xr:uid="{00000000-0005-0000-0000-0000DFEB0000}"/>
    <cellStyle name="Título 2 5" xfId="60365" xr:uid="{00000000-0005-0000-0000-0000E0EB0000}"/>
    <cellStyle name="Título 2 5 2" xfId="60366" xr:uid="{00000000-0005-0000-0000-0000E1EB0000}"/>
    <cellStyle name="Título 2 5 2 2" xfId="60367" xr:uid="{00000000-0005-0000-0000-0000E2EB0000}"/>
    <cellStyle name="Título 2 5 2 2 2" xfId="60368" xr:uid="{00000000-0005-0000-0000-0000E3EB0000}"/>
    <cellStyle name="Título 2 5 2 2 2 2" xfId="60369" xr:uid="{00000000-0005-0000-0000-0000E4EB0000}"/>
    <cellStyle name="Título 2 5 2 2 3" xfId="60370" xr:uid="{00000000-0005-0000-0000-0000E5EB0000}"/>
    <cellStyle name="Título 2 5 2 2 4" xfId="60371" xr:uid="{00000000-0005-0000-0000-0000E6EB0000}"/>
    <cellStyle name="Título 2 5 2 2 5" xfId="60372" xr:uid="{00000000-0005-0000-0000-0000E7EB0000}"/>
    <cellStyle name="Título 2 5 2 2 6" xfId="60373" xr:uid="{00000000-0005-0000-0000-0000E8EB0000}"/>
    <cellStyle name="Título 2 5 2 3" xfId="60374" xr:uid="{00000000-0005-0000-0000-0000E9EB0000}"/>
    <cellStyle name="Título 2 5 2 3 2" xfId="60375" xr:uid="{00000000-0005-0000-0000-0000EAEB0000}"/>
    <cellStyle name="Título 2 5 2 4" xfId="60376" xr:uid="{00000000-0005-0000-0000-0000EBEB0000}"/>
    <cellStyle name="Título 2 5 2 4 2" xfId="60377" xr:uid="{00000000-0005-0000-0000-0000ECEB0000}"/>
    <cellStyle name="Título 2 5 2 5" xfId="60378" xr:uid="{00000000-0005-0000-0000-0000EDEB0000}"/>
    <cellStyle name="Título 2 5 3" xfId="60379" xr:uid="{00000000-0005-0000-0000-0000EEEB0000}"/>
    <cellStyle name="Título 2 5 3 2" xfId="60380" xr:uid="{00000000-0005-0000-0000-0000EFEB0000}"/>
    <cellStyle name="Título 2 5 3 2 2" xfId="60381" xr:uid="{00000000-0005-0000-0000-0000F0EB0000}"/>
    <cellStyle name="Título 2 5 3 2 2 2" xfId="60382" xr:uid="{00000000-0005-0000-0000-0000F1EB0000}"/>
    <cellStyle name="Título 2 5 3 2 3" xfId="60383" xr:uid="{00000000-0005-0000-0000-0000F2EB0000}"/>
    <cellStyle name="Título 2 5 3 2 4" xfId="60384" xr:uid="{00000000-0005-0000-0000-0000F3EB0000}"/>
    <cellStyle name="Título 2 5 3 2 5" xfId="60385" xr:uid="{00000000-0005-0000-0000-0000F4EB0000}"/>
    <cellStyle name="Título 2 5 3 2 6" xfId="60386" xr:uid="{00000000-0005-0000-0000-0000F5EB0000}"/>
    <cellStyle name="Título 2 5 3 3" xfId="60387" xr:uid="{00000000-0005-0000-0000-0000F6EB0000}"/>
    <cellStyle name="Título 2 5 3 3 2" xfId="60388" xr:uid="{00000000-0005-0000-0000-0000F7EB0000}"/>
    <cellStyle name="Título 2 5 3 4" xfId="60389" xr:uid="{00000000-0005-0000-0000-0000F8EB0000}"/>
    <cellStyle name="Título 2 5 3 4 2" xfId="60390" xr:uid="{00000000-0005-0000-0000-0000F9EB0000}"/>
    <cellStyle name="Título 2 5 3 5" xfId="60391" xr:uid="{00000000-0005-0000-0000-0000FAEB0000}"/>
    <cellStyle name="Título 2 5 4" xfId="60392" xr:uid="{00000000-0005-0000-0000-0000FBEB0000}"/>
    <cellStyle name="Título 2 5 4 2" xfId="60393" xr:uid="{00000000-0005-0000-0000-0000FCEB0000}"/>
    <cellStyle name="Título 2 5 4 3" xfId="60394" xr:uid="{00000000-0005-0000-0000-0000FDEB0000}"/>
    <cellStyle name="Título 2 5 5" xfId="60395" xr:uid="{00000000-0005-0000-0000-0000FEEB0000}"/>
    <cellStyle name="Título 2 5 5 2" xfId="60396" xr:uid="{00000000-0005-0000-0000-0000FFEB0000}"/>
    <cellStyle name="Título 2 5 6" xfId="60397" xr:uid="{00000000-0005-0000-0000-000000EC0000}"/>
    <cellStyle name="Título 2 5 7" xfId="60398" xr:uid="{00000000-0005-0000-0000-000001EC0000}"/>
    <cellStyle name="Título 2 6" xfId="60399" xr:uid="{00000000-0005-0000-0000-000002EC0000}"/>
    <cellStyle name="Título 2 6 2" xfId="60400" xr:uid="{00000000-0005-0000-0000-000003EC0000}"/>
    <cellStyle name="Título 2 6 2 2" xfId="60401" xr:uid="{00000000-0005-0000-0000-000004EC0000}"/>
    <cellStyle name="Título 2 6 2 3" xfId="60402" xr:uid="{00000000-0005-0000-0000-000005EC0000}"/>
    <cellStyle name="Título 2 6 3" xfId="60403" xr:uid="{00000000-0005-0000-0000-000006EC0000}"/>
    <cellStyle name="Título 2 6 3 2" xfId="60404" xr:uid="{00000000-0005-0000-0000-000007EC0000}"/>
    <cellStyle name="Título 2 6 4" xfId="60405" xr:uid="{00000000-0005-0000-0000-000008EC0000}"/>
    <cellStyle name="Título 2 6 5" xfId="60406" xr:uid="{00000000-0005-0000-0000-000009EC0000}"/>
    <cellStyle name="Título 2 7" xfId="60407" xr:uid="{00000000-0005-0000-0000-00000AEC0000}"/>
    <cellStyle name="Título 2 7 2" xfId="60408" xr:uid="{00000000-0005-0000-0000-00000BEC0000}"/>
    <cellStyle name="Título 2 7 2 2" xfId="60409" xr:uid="{00000000-0005-0000-0000-00000CEC0000}"/>
    <cellStyle name="Título 2 7 2 3" xfId="60410" xr:uid="{00000000-0005-0000-0000-00000DEC0000}"/>
    <cellStyle name="Título 2 7 3" xfId="60411" xr:uid="{00000000-0005-0000-0000-00000EEC0000}"/>
    <cellStyle name="Título 2 7 3 2" xfId="60412" xr:uid="{00000000-0005-0000-0000-00000FEC0000}"/>
    <cellStyle name="Título 2 7 4" xfId="60413" xr:uid="{00000000-0005-0000-0000-000010EC0000}"/>
    <cellStyle name="Título 2 7 5" xfId="60414" xr:uid="{00000000-0005-0000-0000-000011EC0000}"/>
    <cellStyle name="Título 2 8" xfId="60415" xr:uid="{00000000-0005-0000-0000-000012EC0000}"/>
    <cellStyle name="Título 2 8 2" xfId="60416" xr:uid="{00000000-0005-0000-0000-000013EC0000}"/>
    <cellStyle name="Título 2 8 2 2" xfId="60417" xr:uid="{00000000-0005-0000-0000-000014EC0000}"/>
    <cellStyle name="Título 2 8 2 3" xfId="60418" xr:uid="{00000000-0005-0000-0000-000015EC0000}"/>
    <cellStyle name="Título 2 8 3" xfId="60419" xr:uid="{00000000-0005-0000-0000-000016EC0000}"/>
    <cellStyle name="Título 2 8 3 2" xfId="60420" xr:uid="{00000000-0005-0000-0000-000017EC0000}"/>
    <cellStyle name="Título 2 8 4" xfId="60421" xr:uid="{00000000-0005-0000-0000-000018EC0000}"/>
    <cellStyle name="Título 2 8 5" xfId="60422" xr:uid="{00000000-0005-0000-0000-000019EC0000}"/>
    <cellStyle name="Título 2 9" xfId="60423" xr:uid="{00000000-0005-0000-0000-00001AEC0000}"/>
    <cellStyle name="Título 2 9 2" xfId="60424" xr:uid="{00000000-0005-0000-0000-00001BEC0000}"/>
    <cellStyle name="Título 2 9 2 2" xfId="60425" xr:uid="{00000000-0005-0000-0000-00001CEC0000}"/>
    <cellStyle name="Título 2 9 2 2 2" xfId="60426" xr:uid="{00000000-0005-0000-0000-00001DEC0000}"/>
    <cellStyle name="Título 2 9 2 2 2 2" xfId="60427" xr:uid="{00000000-0005-0000-0000-00001EEC0000}"/>
    <cellStyle name="Título 2 9 2 2 3" xfId="60428" xr:uid="{00000000-0005-0000-0000-00001FEC0000}"/>
    <cellStyle name="Título 2 9 2 2 3 2" xfId="60429" xr:uid="{00000000-0005-0000-0000-000020EC0000}"/>
    <cellStyle name="Título 2 9 2 2 4" xfId="60430" xr:uid="{00000000-0005-0000-0000-000021EC0000}"/>
    <cellStyle name="Título 2 9 2 2 5" xfId="60431" xr:uid="{00000000-0005-0000-0000-000022EC0000}"/>
    <cellStyle name="Título 2 9 2 2 6" xfId="60432" xr:uid="{00000000-0005-0000-0000-000023EC0000}"/>
    <cellStyle name="Título 2 9 2 3" xfId="60433" xr:uid="{00000000-0005-0000-0000-000024EC0000}"/>
    <cellStyle name="Título 2 9 2 3 2" xfId="60434" xr:uid="{00000000-0005-0000-0000-000025EC0000}"/>
    <cellStyle name="Título 2 9 2 4" xfId="60435" xr:uid="{00000000-0005-0000-0000-000026EC0000}"/>
    <cellStyle name="Título 2 9 2 4 2" xfId="60436" xr:uid="{00000000-0005-0000-0000-000027EC0000}"/>
    <cellStyle name="Título 2 9 2 5" xfId="60437" xr:uid="{00000000-0005-0000-0000-000028EC0000}"/>
    <cellStyle name="Título 2 9 2 5 2" xfId="60438" xr:uid="{00000000-0005-0000-0000-000029EC0000}"/>
    <cellStyle name="Título 2 9 2 6" xfId="60439" xr:uid="{00000000-0005-0000-0000-00002AEC0000}"/>
    <cellStyle name="Título 2 9 3" xfId="60440" xr:uid="{00000000-0005-0000-0000-00002BEC0000}"/>
    <cellStyle name="Título 2 9 3 2" xfId="60441" xr:uid="{00000000-0005-0000-0000-00002CEC0000}"/>
    <cellStyle name="Título 2 9 3 3" xfId="60442" xr:uid="{00000000-0005-0000-0000-00002DEC0000}"/>
    <cellStyle name="Título 2 9 4" xfId="60443" xr:uid="{00000000-0005-0000-0000-00002EEC0000}"/>
    <cellStyle name="Título 2 9 5" xfId="60444" xr:uid="{00000000-0005-0000-0000-00002FEC0000}"/>
    <cellStyle name="Título 20" xfId="60445" xr:uid="{00000000-0005-0000-0000-000030EC0000}"/>
    <cellStyle name="Título 3 10" xfId="60446" xr:uid="{00000000-0005-0000-0000-000031EC0000}"/>
    <cellStyle name="Título 3 10 2" xfId="60447" xr:uid="{00000000-0005-0000-0000-000032EC0000}"/>
    <cellStyle name="Título 3 10 2 2" xfId="60448" xr:uid="{00000000-0005-0000-0000-000033EC0000}"/>
    <cellStyle name="Título 3 10 2 2 2" xfId="60449" xr:uid="{00000000-0005-0000-0000-000034EC0000}"/>
    <cellStyle name="Título 3 10 2 3" xfId="60450" xr:uid="{00000000-0005-0000-0000-000035EC0000}"/>
    <cellStyle name="Título 3 10 2 3 2" xfId="60451" xr:uid="{00000000-0005-0000-0000-000036EC0000}"/>
    <cellStyle name="Título 3 10 2 4" xfId="60452" xr:uid="{00000000-0005-0000-0000-000037EC0000}"/>
    <cellStyle name="Título 3 10 2 5" xfId="60453" xr:uid="{00000000-0005-0000-0000-000038EC0000}"/>
    <cellStyle name="Título 3 10 2 6" xfId="60454" xr:uid="{00000000-0005-0000-0000-000039EC0000}"/>
    <cellStyle name="Título 3 10 3" xfId="60455" xr:uid="{00000000-0005-0000-0000-00003AEC0000}"/>
    <cellStyle name="Título 3 10 3 2" xfId="60456" xr:uid="{00000000-0005-0000-0000-00003BEC0000}"/>
    <cellStyle name="Título 3 10 4" xfId="60457" xr:uid="{00000000-0005-0000-0000-00003CEC0000}"/>
    <cellStyle name="Título 3 10 4 2" xfId="60458" xr:uid="{00000000-0005-0000-0000-00003DEC0000}"/>
    <cellStyle name="Título 3 10 5" xfId="60459" xr:uid="{00000000-0005-0000-0000-00003EEC0000}"/>
    <cellStyle name="Título 3 10 5 2" xfId="60460" xr:uid="{00000000-0005-0000-0000-00003FEC0000}"/>
    <cellStyle name="Título 3 10 6" xfId="60461" xr:uid="{00000000-0005-0000-0000-000040EC0000}"/>
    <cellStyle name="Título 3 11" xfId="60462" xr:uid="{00000000-0005-0000-0000-000041EC0000}"/>
    <cellStyle name="Título 3 11 2" xfId="60463" xr:uid="{00000000-0005-0000-0000-000042EC0000}"/>
    <cellStyle name="Título 3 11 2 2" xfId="60464" xr:uid="{00000000-0005-0000-0000-000043EC0000}"/>
    <cellStyle name="Título 3 11 2 2 2" xfId="60465" xr:uid="{00000000-0005-0000-0000-000044EC0000}"/>
    <cellStyle name="Título 3 11 2 3" xfId="60466" xr:uid="{00000000-0005-0000-0000-000045EC0000}"/>
    <cellStyle name="Título 3 11 2 3 2" xfId="60467" xr:uid="{00000000-0005-0000-0000-000046EC0000}"/>
    <cellStyle name="Título 3 11 2 4" xfId="60468" xr:uid="{00000000-0005-0000-0000-000047EC0000}"/>
    <cellStyle name="Título 3 11 2 5" xfId="60469" xr:uid="{00000000-0005-0000-0000-000048EC0000}"/>
    <cellStyle name="Título 3 11 2 6" xfId="60470" xr:uid="{00000000-0005-0000-0000-000049EC0000}"/>
    <cellStyle name="Título 3 11 3" xfId="60471" xr:uid="{00000000-0005-0000-0000-00004AEC0000}"/>
    <cellStyle name="Título 3 11 3 2" xfId="60472" xr:uid="{00000000-0005-0000-0000-00004BEC0000}"/>
    <cellStyle name="Título 3 11 4" xfId="60473" xr:uid="{00000000-0005-0000-0000-00004CEC0000}"/>
    <cellStyle name="Título 3 11 4 2" xfId="60474" xr:uid="{00000000-0005-0000-0000-00004DEC0000}"/>
    <cellStyle name="Título 3 11 5" xfId="60475" xr:uid="{00000000-0005-0000-0000-00004EEC0000}"/>
    <cellStyle name="Título 3 11 5 2" xfId="60476" xr:uid="{00000000-0005-0000-0000-00004FEC0000}"/>
    <cellStyle name="Título 3 11 6" xfId="60477" xr:uid="{00000000-0005-0000-0000-000050EC0000}"/>
    <cellStyle name="Título 3 12" xfId="60478" xr:uid="{00000000-0005-0000-0000-000051EC0000}"/>
    <cellStyle name="Título 3 12 2" xfId="60479" xr:uid="{00000000-0005-0000-0000-000052EC0000}"/>
    <cellStyle name="Título 3 12 2 2" xfId="60480" xr:uid="{00000000-0005-0000-0000-000053EC0000}"/>
    <cellStyle name="Título 3 12 2 2 2" xfId="60481" xr:uid="{00000000-0005-0000-0000-000054EC0000}"/>
    <cellStyle name="Título 3 12 2 3" xfId="60482" xr:uid="{00000000-0005-0000-0000-000055EC0000}"/>
    <cellStyle name="Título 3 12 2 3 2" xfId="60483" xr:uid="{00000000-0005-0000-0000-000056EC0000}"/>
    <cellStyle name="Título 3 12 2 4" xfId="60484" xr:uid="{00000000-0005-0000-0000-000057EC0000}"/>
    <cellStyle name="Título 3 12 2 5" xfId="60485" xr:uid="{00000000-0005-0000-0000-000058EC0000}"/>
    <cellStyle name="Título 3 12 2 6" xfId="60486" xr:uid="{00000000-0005-0000-0000-000059EC0000}"/>
    <cellStyle name="Título 3 12 3" xfId="60487" xr:uid="{00000000-0005-0000-0000-00005AEC0000}"/>
    <cellStyle name="Título 3 12 3 2" xfId="60488" xr:uid="{00000000-0005-0000-0000-00005BEC0000}"/>
    <cellStyle name="Título 3 12 4" xfId="60489" xr:uid="{00000000-0005-0000-0000-00005CEC0000}"/>
    <cellStyle name="Título 3 12 4 2" xfId="60490" xr:uid="{00000000-0005-0000-0000-00005DEC0000}"/>
    <cellStyle name="Título 3 12 5" xfId="60491" xr:uid="{00000000-0005-0000-0000-00005EEC0000}"/>
    <cellStyle name="Título 3 12 5 2" xfId="60492" xr:uid="{00000000-0005-0000-0000-00005FEC0000}"/>
    <cellStyle name="Título 3 12 6" xfId="60493" xr:uid="{00000000-0005-0000-0000-000060EC0000}"/>
    <cellStyle name="Título 3 13" xfId="60494" xr:uid="{00000000-0005-0000-0000-000061EC0000}"/>
    <cellStyle name="Título 3 13 2" xfId="60495" xr:uid="{00000000-0005-0000-0000-000062EC0000}"/>
    <cellStyle name="Título 3 13 2 2" xfId="60496" xr:uid="{00000000-0005-0000-0000-000063EC0000}"/>
    <cellStyle name="Título 3 13 2 2 2" xfId="60497" xr:uid="{00000000-0005-0000-0000-000064EC0000}"/>
    <cellStyle name="Título 3 13 2 3" xfId="60498" xr:uid="{00000000-0005-0000-0000-000065EC0000}"/>
    <cellStyle name="Título 3 13 2 4" xfId="60499" xr:uid="{00000000-0005-0000-0000-000066EC0000}"/>
    <cellStyle name="Título 3 13 2 5" xfId="60500" xr:uid="{00000000-0005-0000-0000-000067EC0000}"/>
    <cellStyle name="Título 3 13 2 6" xfId="60501" xr:uid="{00000000-0005-0000-0000-000068EC0000}"/>
    <cellStyle name="Título 3 13 3" xfId="60502" xr:uid="{00000000-0005-0000-0000-000069EC0000}"/>
    <cellStyle name="Título 3 13 3 2" xfId="60503" xr:uid="{00000000-0005-0000-0000-00006AEC0000}"/>
    <cellStyle name="Título 3 13 4" xfId="60504" xr:uid="{00000000-0005-0000-0000-00006BEC0000}"/>
    <cellStyle name="Título 3 13 4 2" xfId="60505" xr:uid="{00000000-0005-0000-0000-00006CEC0000}"/>
    <cellStyle name="Título 3 13 5" xfId="60506" xr:uid="{00000000-0005-0000-0000-00006DEC0000}"/>
    <cellStyle name="Título 3 14" xfId="60507" xr:uid="{00000000-0005-0000-0000-00006EEC0000}"/>
    <cellStyle name="Título 3 14 2" xfId="60508" xr:uid="{00000000-0005-0000-0000-00006FEC0000}"/>
    <cellStyle name="Título 3 14 2 2" xfId="60509" xr:uid="{00000000-0005-0000-0000-000070EC0000}"/>
    <cellStyle name="Título 3 14 2 2 2" xfId="60510" xr:uid="{00000000-0005-0000-0000-000071EC0000}"/>
    <cellStyle name="Título 3 14 2 3" xfId="60511" xr:uid="{00000000-0005-0000-0000-000072EC0000}"/>
    <cellStyle name="Título 3 14 2 4" xfId="60512" xr:uid="{00000000-0005-0000-0000-000073EC0000}"/>
    <cellStyle name="Título 3 14 2 5" xfId="60513" xr:uid="{00000000-0005-0000-0000-000074EC0000}"/>
    <cellStyle name="Título 3 14 2 6" xfId="60514" xr:uid="{00000000-0005-0000-0000-000075EC0000}"/>
    <cellStyle name="Título 3 14 3" xfId="60515" xr:uid="{00000000-0005-0000-0000-000076EC0000}"/>
    <cellStyle name="Título 3 14 3 2" xfId="60516" xr:uid="{00000000-0005-0000-0000-000077EC0000}"/>
    <cellStyle name="Título 3 14 4" xfId="60517" xr:uid="{00000000-0005-0000-0000-000078EC0000}"/>
    <cellStyle name="Título 3 14 4 2" xfId="60518" xr:uid="{00000000-0005-0000-0000-000079EC0000}"/>
    <cellStyle name="Título 3 14 5" xfId="60519" xr:uid="{00000000-0005-0000-0000-00007AEC0000}"/>
    <cellStyle name="Título 3 15" xfId="60520" xr:uid="{00000000-0005-0000-0000-00007BEC0000}"/>
    <cellStyle name="Título 3 15 2" xfId="60521" xr:uid="{00000000-0005-0000-0000-00007CEC0000}"/>
    <cellStyle name="Título 3 15 3" xfId="60522" xr:uid="{00000000-0005-0000-0000-00007DEC0000}"/>
    <cellStyle name="Título 3 16" xfId="60523" xr:uid="{00000000-0005-0000-0000-00007EEC0000}"/>
    <cellStyle name="Título 3 16 2" xfId="60524" xr:uid="{00000000-0005-0000-0000-00007FEC0000}"/>
    <cellStyle name="Título 3 17" xfId="60525" xr:uid="{00000000-0005-0000-0000-000080EC0000}"/>
    <cellStyle name="Título 3 18" xfId="60526" xr:uid="{00000000-0005-0000-0000-000081EC0000}"/>
    <cellStyle name="Título 3 2" xfId="64" xr:uid="{00000000-0005-0000-0000-000082EC0000}"/>
    <cellStyle name="Título 3 2 2" xfId="60528" xr:uid="{00000000-0005-0000-0000-000083EC0000}"/>
    <cellStyle name="Título 3 2 2 2" xfId="60529" xr:uid="{00000000-0005-0000-0000-000084EC0000}"/>
    <cellStyle name="Título 3 2 2 2 2" xfId="60530" xr:uid="{00000000-0005-0000-0000-000085EC0000}"/>
    <cellStyle name="Título 3 2 2 3" xfId="60531" xr:uid="{00000000-0005-0000-0000-000086EC0000}"/>
    <cellStyle name="Título 3 2 3" xfId="60532" xr:uid="{00000000-0005-0000-0000-000087EC0000}"/>
    <cellStyle name="Título 3 2 3 2" xfId="60533" xr:uid="{00000000-0005-0000-0000-000088EC0000}"/>
    <cellStyle name="Título 3 2 3 3" xfId="60534" xr:uid="{00000000-0005-0000-0000-000089EC0000}"/>
    <cellStyle name="Título 3 2 4" xfId="60535" xr:uid="{00000000-0005-0000-0000-00008AEC0000}"/>
    <cellStyle name="Título 3 2 4 2" xfId="60536" xr:uid="{00000000-0005-0000-0000-00008BEC0000}"/>
    <cellStyle name="Título 3 2 5" xfId="60537" xr:uid="{00000000-0005-0000-0000-00008CEC0000}"/>
    <cellStyle name="Título 3 2 6" xfId="60538" xr:uid="{00000000-0005-0000-0000-00008DEC0000}"/>
    <cellStyle name="Título 3 2 7" xfId="60527" xr:uid="{00000000-0005-0000-0000-00008EEC0000}"/>
    <cellStyle name="Título 3 3" xfId="60539" xr:uid="{00000000-0005-0000-0000-00008FEC0000}"/>
    <cellStyle name="Título 3 3 2" xfId="60540" xr:uid="{00000000-0005-0000-0000-000090EC0000}"/>
    <cellStyle name="Título 3 3 2 2" xfId="60541" xr:uid="{00000000-0005-0000-0000-000091EC0000}"/>
    <cellStyle name="Título 3 3 2 2 2" xfId="60542" xr:uid="{00000000-0005-0000-0000-000092EC0000}"/>
    <cellStyle name="Título 3 3 2 2 2 2" xfId="60543" xr:uid="{00000000-0005-0000-0000-000093EC0000}"/>
    <cellStyle name="Título 3 3 2 2 3" xfId="60544" xr:uid="{00000000-0005-0000-0000-000094EC0000}"/>
    <cellStyle name="Título 3 3 2 2 4" xfId="60545" xr:uid="{00000000-0005-0000-0000-000095EC0000}"/>
    <cellStyle name="Título 3 3 2 2 5" xfId="60546" xr:uid="{00000000-0005-0000-0000-000096EC0000}"/>
    <cellStyle name="Título 3 3 2 2 6" xfId="60547" xr:uid="{00000000-0005-0000-0000-000097EC0000}"/>
    <cellStyle name="Título 3 3 2 3" xfId="60548" xr:uid="{00000000-0005-0000-0000-000098EC0000}"/>
    <cellStyle name="Título 3 3 2 3 2" xfId="60549" xr:uid="{00000000-0005-0000-0000-000099EC0000}"/>
    <cellStyle name="Título 3 3 2 4" xfId="60550" xr:uid="{00000000-0005-0000-0000-00009AEC0000}"/>
    <cellStyle name="Título 3 3 2 4 2" xfId="60551" xr:uid="{00000000-0005-0000-0000-00009BEC0000}"/>
    <cellStyle name="Título 3 3 2 5" xfId="60552" xr:uid="{00000000-0005-0000-0000-00009CEC0000}"/>
    <cellStyle name="Título 3 3 2 6" xfId="60553" xr:uid="{00000000-0005-0000-0000-00009DEC0000}"/>
    <cellStyle name="Título 3 3 3" xfId="60554" xr:uid="{00000000-0005-0000-0000-00009EEC0000}"/>
    <cellStyle name="Título 3 3 3 2" xfId="60555" xr:uid="{00000000-0005-0000-0000-00009FEC0000}"/>
    <cellStyle name="Título 3 3 3 2 2" xfId="60556" xr:uid="{00000000-0005-0000-0000-0000A0EC0000}"/>
    <cellStyle name="Título 3 3 3 2 2 2" xfId="60557" xr:uid="{00000000-0005-0000-0000-0000A1EC0000}"/>
    <cellStyle name="Título 3 3 3 2 3" xfId="60558" xr:uid="{00000000-0005-0000-0000-0000A2EC0000}"/>
    <cellStyle name="Título 3 3 3 2 4" xfId="60559" xr:uid="{00000000-0005-0000-0000-0000A3EC0000}"/>
    <cellStyle name="Título 3 3 3 2 5" xfId="60560" xr:uid="{00000000-0005-0000-0000-0000A4EC0000}"/>
    <cellStyle name="Título 3 3 3 2 6" xfId="60561" xr:uid="{00000000-0005-0000-0000-0000A5EC0000}"/>
    <cellStyle name="Título 3 3 3 3" xfId="60562" xr:uid="{00000000-0005-0000-0000-0000A6EC0000}"/>
    <cellStyle name="Título 3 3 3 3 2" xfId="60563" xr:uid="{00000000-0005-0000-0000-0000A7EC0000}"/>
    <cellStyle name="Título 3 3 3 4" xfId="60564" xr:uid="{00000000-0005-0000-0000-0000A8EC0000}"/>
    <cellStyle name="Título 3 3 3 4 2" xfId="60565" xr:uid="{00000000-0005-0000-0000-0000A9EC0000}"/>
    <cellStyle name="Título 3 3 3 5" xfId="60566" xr:uid="{00000000-0005-0000-0000-0000AAEC0000}"/>
    <cellStyle name="Título 3 3 4" xfId="60567" xr:uid="{00000000-0005-0000-0000-0000ABEC0000}"/>
    <cellStyle name="Título 3 3 4 2" xfId="60568" xr:uid="{00000000-0005-0000-0000-0000ACEC0000}"/>
    <cellStyle name="Título 3 3 4 3" xfId="60569" xr:uid="{00000000-0005-0000-0000-0000ADEC0000}"/>
    <cellStyle name="Título 3 3 5" xfId="60570" xr:uid="{00000000-0005-0000-0000-0000AEEC0000}"/>
    <cellStyle name="Título 3 3 5 2" xfId="60571" xr:uid="{00000000-0005-0000-0000-0000AFEC0000}"/>
    <cellStyle name="Título 3 3 6" xfId="60572" xr:uid="{00000000-0005-0000-0000-0000B0EC0000}"/>
    <cellStyle name="Título 3 3 7" xfId="60573" xr:uid="{00000000-0005-0000-0000-0000B1EC0000}"/>
    <cellStyle name="Título 3 4" xfId="60574" xr:uid="{00000000-0005-0000-0000-0000B2EC0000}"/>
    <cellStyle name="Título 3 4 2" xfId="60575" xr:uid="{00000000-0005-0000-0000-0000B3EC0000}"/>
    <cellStyle name="Título 3 4 2 2" xfId="60576" xr:uid="{00000000-0005-0000-0000-0000B4EC0000}"/>
    <cellStyle name="Título 3 4 2 2 2" xfId="60577" xr:uid="{00000000-0005-0000-0000-0000B5EC0000}"/>
    <cellStyle name="Título 3 4 2 2 2 2" xfId="60578" xr:uid="{00000000-0005-0000-0000-0000B6EC0000}"/>
    <cellStyle name="Título 3 4 2 2 3" xfId="60579" xr:uid="{00000000-0005-0000-0000-0000B7EC0000}"/>
    <cellStyle name="Título 3 4 2 2 4" xfId="60580" xr:uid="{00000000-0005-0000-0000-0000B8EC0000}"/>
    <cellStyle name="Título 3 4 2 2 5" xfId="60581" xr:uid="{00000000-0005-0000-0000-0000B9EC0000}"/>
    <cellStyle name="Título 3 4 2 2 6" xfId="60582" xr:uid="{00000000-0005-0000-0000-0000BAEC0000}"/>
    <cellStyle name="Título 3 4 2 3" xfId="60583" xr:uid="{00000000-0005-0000-0000-0000BBEC0000}"/>
    <cellStyle name="Título 3 4 2 3 2" xfId="60584" xr:uid="{00000000-0005-0000-0000-0000BCEC0000}"/>
    <cellStyle name="Título 3 4 2 4" xfId="60585" xr:uid="{00000000-0005-0000-0000-0000BDEC0000}"/>
    <cellStyle name="Título 3 4 2 4 2" xfId="60586" xr:uid="{00000000-0005-0000-0000-0000BEEC0000}"/>
    <cellStyle name="Título 3 4 2 5" xfId="60587" xr:uid="{00000000-0005-0000-0000-0000BFEC0000}"/>
    <cellStyle name="Título 3 4 3" xfId="60588" xr:uid="{00000000-0005-0000-0000-0000C0EC0000}"/>
    <cellStyle name="Título 3 4 3 2" xfId="60589" xr:uid="{00000000-0005-0000-0000-0000C1EC0000}"/>
    <cellStyle name="Título 3 4 3 2 2" xfId="60590" xr:uid="{00000000-0005-0000-0000-0000C2EC0000}"/>
    <cellStyle name="Título 3 4 3 2 2 2" xfId="60591" xr:uid="{00000000-0005-0000-0000-0000C3EC0000}"/>
    <cellStyle name="Título 3 4 3 2 3" xfId="60592" xr:uid="{00000000-0005-0000-0000-0000C4EC0000}"/>
    <cellStyle name="Título 3 4 3 2 4" xfId="60593" xr:uid="{00000000-0005-0000-0000-0000C5EC0000}"/>
    <cellStyle name="Título 3 4 3 2 5" xfId="60594" xr:uid="{00000000-0005-0000-0000-0000C6EC0000}"/>
    <cellStyle name="Título 3 4 3 2 6" xfId="60595" xr:uid="{00000000-0005-0000-0000-0000C7EC0000}"/>
    <cellStyle name="Título 3 4 3 3" xfId="60596" xr:uid="{00000000-0005-0000-0000-0000C8EC0000}"/>
    <cellStyle name="Título 3 4 3 3 2" xfId="60597" xr:uid="{00000000-0005-0000-0000-0000C9EC0000}"/>
    <cellStyle name="Título 3 4 3 4" xfId="60598" xr:uid="{00000000-0005-0000-0000-0000CAEC0000}"/>
    <cellStyle name="Título 3 4 3 4 2" xfId="60599" xr:uid="{00000000-0005-0000-0000-0000CBEC0000}"/>
    <cellStyle name="Título 3 4 3 5" xfId="60600" xr:uid="{00000000-0005-0000-0000-0000CCEC0000}"/>
    <cellStyle name="Título 3 4 4" xfId="60601" xr:uid="{00000000-0005-0000-0000-0000CDEC0000}"/>
    <cellStyle name="Título 3 4 4 2" xfId="60602" xr:uid="{00000000-0005-0000-0000-0000CEEC0000}"/>
    <cellStyle name="Título 3 4 4 3" xfId="60603" xr:uid="{00000000-0005-0000-0000-0000CFEC0000}"/>
    <cellStyle name="Título 3 4 5" xfId="60604" xr:uid="{00000000-0005-0000-0000-0000D0EC0000}"/>
    <cellStyle name="Título 3 4 5 2" xfId="60605" xr:uid="{00000000-0005-0000-0000-0000D1EC0000}"/>
    <cellStyle name="Título 3 4 6" xfId="60606" xr:uid="{00000000-0005-0000-0000-0000D2EC0000}"/>
    <cellStyle name="Título 3 4 6 2" xfId="60607" xr:uid="{00000000-0005-0000-0000-0000D3EC0000}"/>
    <cellStyle name="Título 3 4 7" xfId="60608" xr:uid="{00000000-0005-0000-0000-0000D4EC0000}"/>
    <cellStyle name="Título 3 4 8" xfId="60609" xr:uid="{00000000-0005-0000-0000-0000D5EC0000}"/>
    <cellStyle name="Título 3 5" xfId="60610" xr:uid="{00000000-0005-0000-0000-0000D6EC0000}"/>
    <cellStyle name="Título 3 5 2" xfId="60611" xr:uid="{00000000-0005-0000-0000-0000D7EC0000}"/>
    <cellStyle name="Título 3 5 2 2" xfId="60612" xr:uid="{00000000-0005-0000-0000-0000D8EC0000}"/>
    <cellStyle name="Título 3 5 2 2 2" xfId="60613" xr:uid="{00000000-0005-0000-0000-0000D9EC0000}"/>
    <cellStyle name="Título 3 5 2 2 2 2" xfId="60614" xr:uid="{00000000-0005-0000-0000-0000DAEC0000}"/>
    <cellStyle name="Título 3 5 2 2 3" xfId="60615" xr:uid="{00000000-0005-0000-0000-0000DBEC0000}"/>
    <cellStyle name="Título 3 5 2 2 4" xfId="60616" xr:uid="{00000000-0005-0000-0000-0000DCEC0000}"/>
    <cellStyle name="Título 3 5 2 2 5" xfId="60617" xr:uid="{00000000-0005-0000-0000-0000DDEC0000}"/>
    <cellStyle name="Título 3 5 2 2 6" xfId="60618" xr:uid="{00000000-0005-0000-0000-0000DEEC0000}"/>
    <cellStyle name="Título 3 5 2 3" xfId="60619" xr:uid="{00000000-0005-0000-0000-0000DFEC0000}"/>
    <cellStyle name="Título 3 5 2 3 2" xfId="60620" xr:uid="{00000000-0005-0000-0000-0000E0EC0000}"/>
    <cellStyle name="Título 3 5 2 4" xfId="60621" xr:uid="{00000000-0005-0000-0000-0000E1EC0000}"/>
    <cellStyle name="Título 3 5 2 4 2" xfId="60622" xr:uid="{00000000-0005-0000-0000-0000E2EC0000}"/>
    <cellStyle name="Título 3 5 2 5" xfId="60623" xr:uid="{00000000-0005-0000-0000-0000E3EC0000}"/>
    <cellStyle name="Título 3 5 3" xfId="60624" xr:uid="{00000000-0005-0000-0000-0000E4EC0000}"/>
    <cellStyle name="Título 3 5 3 2" xfId="60625" xr:uid="{00000000-0005-0000-0000-0000E5EC0000}"/>
    <cellStyle name="Título 3 5 3 2 2" xfId="60626" xr:uid="{00000000-0005-0000-0000-0000E6EC0000}"/>
    <cellStyle name="Título 3 5 3 2 2 2" xfId="60627" xr:uid="{00000000-0005-0000-0000-0000E7EC0000}"/>
    <cellStyle name="Título 3 5 3 2 3" xfId="60628" xr:uid="{00000000-0005-0000-0000-0000E8EC0000}"/>
    <cellStyle name="Título 3 5 3 2 4" xfId="60629" xr:uid="{00000000-0005-0000-0000-0000E9EC0000}"/>
    <cellStyle name="Título 3 5 3 2 5" xfId="60630" xr:uid="{00000000-0005-0000-0000-0000EAEC0000}"/>
    <cellStyle name="Título 3 5 3 2 6" xfId="60631" xr:uid="{00000000-0005-0000-0000-0000EBEC0000}"/>
    <cellStyle name="Título 3 5 3 3" xfId="60632" xr:uid="{00000000-0005-0000-0000-0000ECEC0000}"/>
    <cellStyle name="Título 3 5 3 3 2" xfId="60633" xr:uid="{00000000-0005-0000-0000-0000EDEC0000}"/>
    <cellStyle name="Título 3 5 3 4" xfId="60634" xr:uid="{00000000-0005-0000-0000-0000EEEC0000}"/>
    <cellStyle name="Título 3 5 3 4 2" xfId="60635" xr:uid="{00000000-0005-0000-0000-0000EFEC0000}"/>
    <cellStyle name="Título 3 5 3 5" xfId="60636" xr:uid="{00000000-0005-0000-0000-0000F0EC0000}"/>
    <cellStyle name="Título 3 5 4" xfId="60637" xr:uid="{00000000-0005-0000-0000-0000F1EC0000}"/>
    <cellStyle name="Título 3 5 4 2" xfId="60638" xr:uid="{00000000-0005-0000-0000-0000F2EC0000}"/>
    <cellStyle name="Título 3 5 4 3" xfId="60639" xr:uid="{00000000-0005-0000-0000-0000F3EC0000}"/>
    <cellStyle name="Título 3 5 5" xfId="60640" xr:uid="{00000000-0005-0000-0000-0000F4EC0000}"/>
    <cellStyle name="Título 3 5 5 2" xfId="60641" xr:uid="{00000000-0005-0000-0000-0000F5EC0000}"/>
    <cellStyle name="Título 3 5 6" xfId="60642" xr:uid="{00000000-0005-0000-0000-0000F6EC0000}"/>
    <cellStyle name="Título 3 5 7" xfId="60643" xr:uid="{00000000-0005-0000-0000-0000F7EC0000}"/>
    <cellStyle name="Título 3 6" xfId="60644" xr:uid="{00000000-0005-0000-0000-0000F8EC0000}"/>
    <cellStyle name="Título 3 6 2" xfId="60645" xr:uid="{00000000-0005-0000-0000-0000F9EC0000}"/>
    <cellStyle name="Título 3 6 2 2" xfId="60646" xr:uid="{00000000-0005-0000-0000-0000FAEC0000}"/>
    <cellStyle name="Título 3 6 2 3" xfId="60647" xr:uid="{00000000-0005-0000-0000-0000FBEC0000}"/>
    <cellStyle name="Título 3 6 3" xfId="60648" xr:uid="{00000000-0005-0000-0000-0000FCEC0000}"/>
    <cellStyle name="Título 3 6 3 2" xfId="60649" xr:uid="{00000000-0005-0000-0000-0000FDEC0000}"/>
    <cellStyle name="Título 3 6 4" xfId="60650" xr:uid="{00000000-0005-0000-0000-0000FEEC0000}"/>
    <cellStyle name="Título 3 6 5" xfId="60651" xr:uid="{00000000-0005-0000-0000-0000FFEC0000}"/>
    <cellStyle name="Título 3 7" xfId="60652" xr:uid="{00000000-0005-0000-0000-000000ED0000}"/>
    <cellStyle name="Título 3 7 2" xfId="60653" xr:uid="{00000000-0005-0000-0000-000001ED0000}"/>
    <cellStyle name="Título 3 7 2 2" xfId="60654" xr:uid="{00000000-0005-0000-0000-000002ED0000}"/>
    <cellStyle name="Título 3 7 2 3" xfId="60655" xr:uid="{00000000-0005-0000-0000-000003ED0000}"/>
    <cellStyle name="Título 3 7 3" xfId="60656" xr:uid="{00000000-0005-0000-0000-000004ED0000}"/>
    <cellStyle name="Título 3 7 3 2" xfId="60657" xr:uid="{00000000-0005-0000-0000-000005ED0000}"/>
    <cellStyle name="Título 3 7 4" xfId="60658" xr:uid="{00000000-0005-0000-0000-000006ED0000}"/>
    <cellStyle name="Título 3 7 5" xfId="60659" xr:uid="{00000000-0005-0000-0000-000007ED0000}"/>
    <cellStyle name="Título 3 8" xfId="60660" xr:uid="{00000000-0005-0000-0000-000008ED0000}"/>
    <cellStyle name="Título 3 8 2" xfId="60661" xr:uid="{00000000-0005-0000-0000-000009ED0000}"/>
    <cellStyle name="Título 3 8 2 2" xfId="60662" xr:uid="{00000000-0005-0000-0000-00000AED0000}"/>
    <cellStyle name="Título 3 8 2 3" xfId="60663" xr:uid="{00000000-0005-0000-0000-00000BED0000}"/>
    <cellStyle name="Título 3 8 3" xfId="60664" xr:uid="{00000000-0005-0000-0000-00000CED0000}"/>
    <cellStyle name="Título 3 8 3 2" xfId="60665" xr:uid="{00000000-0005-0000-0000-00000DED0000}"/>
    <cellStyle name="Título 3 8 4" xfId="60666" xr:uid="{00000000-0005-0000-0000-00000EED0000}"/>
    <cellStyle name="Título 3 8 5" xfId="60667" xr:uid="{00000000-0005-0000-0000-00000FED0000}"/>
    <cellStyle name="Título 3 9" xfId="60668" xr:uid="{00000000-0005-0000-0000-000010ED0000}"/>
    <cellStyle name="Título 3 9 2" xfId="60669" xr:uid="{00000000-0005-0000-0000-000011ED0000}"/>
    <cellStyle name="Título 3 9 2 2" xfId="60670" xr:uid="{00000000-0005-0000-0000-000012ED0000}"/>
    <cellStyle name="Título 3 9 2 2 2" xfId="60671" xr:uid="{00000000-0005-0000-0000-000013ED0000}"/>
    <cellStyle name="Título 3 9 2 2 2 2" xfId="60672" xr:uid="{00000000-0005-0000-0000-000014ED0000}"/>
    <cellStyle name="Título 3 9 2 2 3" xfId="60673" xr:uid="{00000000-0005-0000-0000-000015ED0000}"/>
    <cellStyle name="Título 3 9 2 2 3 2" xfId="60674" xr:uid="{00000000-0005-0000-0000-000016ED0000}"/>
    <cellStyle name="Título 3 9 2 2 4" xfId="60675" xr:uid="{00000000-0005-0000-0000-000017ED0000}"/>
    <cellStyle name="Título 3 9 2 2 5" xfId="60676" xr:uid="{00000000-0005-0000-0000-000018ED0000}"/>
    <cellStyle name="Título 3 9 2 2 6" xfId="60677" xr:uid="{00000000-0005-0000-0000-000019ED0000}"/>
    <cellStyle name="Título 3 9 2 3" xfId="60678" xr:uid="{00000000-0005-0000-0000-00001AED0000}"/>
    <cellStyle name="Título 3 9 2 3 2" xfId="60679" xr:uid="{00000000-0005-0000-0000-00001BED0000}"/>
    <cellStyle name="Título 3 9 2 4" xfId="60680" xr:uid="{00000000-0005-0000-0000-00001CED0000}"/>
    <cellStyle name="Título 3 9 2 4 2" xfId="60681" xr:uid="{00000000-0005-0000-0000-00001DED0000}"/>
    <cellStyle name="Título 3 9 2 5" xfId="60682" xr:uid="{00000000-0005-0000-0000-00001EED0000}"/>
    <cellStyle name="Título 3 9 2 5 2" xfId="60683" xr:uid="{00000000-0005-0000-0000-00001FED0000}"/>
    <cellStyle name="Título 3 9 2 6" xfId="60684" xr:uid="{00000000-0005-0000-0000-000020ED0000}"/>
    <cellStyle name="Título 3 9 3" xfId="60685" xr:uid="{00000000-0005-0000-0000-000021ED0000}"/>
    <cellStyle name="Título 3 9 3 2" xfId="60686" xr:uid="{00000000-0005-0000-0000-000022ED0000}"/>
    <cellStyle name="Título 3 9 3 3" xfId="60687" xr:uid="{00000000-0005-0000-0000-000023ED0000}"/>
    <cellStyle name="Título 3 9 4" xfId="60688" xr:uid="{00000000-0005-0000-0000-000024ED0000}"/>
    <cellStyle name="Título 3 9 5" xfId="60689" xr:uid="{00000000-0005-0000-0000-000025ED0000}"/>
    <cellStyle name="Título 4" xfId="65" xr:uid="{00000000-0005-0000-0000-000026ED0000}"/>
    <cellStyle name="Título 4 10" xfId="60691" xr:uid="{00000000-0005-0000-0000-000027ED0000}"/>
    <cellStyle name="Título 4 11" xfId="60692" xr:uid="{00000000-0005-0000-0000-000028ED0000}"/>
    <cellStyle name="Título 4 11 2" xfId="60693" xr:uid="{00000000-0005-0000-0000-000029ED0000}"/>
    <cellStyle name="Título 4 12" xfId="60694" xr:uid="{00000000-0005-0000-0000-00002AED0000}"/>
    <cellStyle name="Título 4 13" xfId="60690" xr:uid="{00000000-0005-0000-0000-00002BED0000}"/>
    <cellStyle name="Título 4 2" xfId="60695" xr:uid="{00000000-0005-0000-0000-00002CED0000}"/>
    <cellStyle name="Título 4 2 2" xfId="60696" xr:uid="{00000000-0005-0000-0000-00002DED0000}"/>
    <cellStyle name="Título 4 2 2 2" xfId="60697" xr:uid="{00000000-0005-0000-0000-00002EED0000}"/>
    <cellStyle name="Título 4 2 2 2 2" xfId="60698" xr:uid="{00000000-0005-0000-0000-00002FED0000}"/>
    <cellStyle name="Título 4 2 2 2 2 2" xfId="60699" xr:uid="{00000000-0005-0000-0000-000030ED0000}"/>
    <cellStyle name="Título 4 2 2 2 3" xfId="60700" xr:uid="{00000000-0005-0000-0000-000031ED0000}"/>
    <cellStyle name="Título 4 2 2 3" xfId="60701" xr:uid="{00000000-0005-0000-0000-000032ED0000}"/>
    <cellStyle name="Título 4 2 3" xfId="60702" xr:uid="{00000000-0005-0000-0000-000033ED0000}"/>
    <cellStyle name="Título 4 2 3 2" xfId="60703" xr:uid="{00000000-0005-0000-0000-000034ED0000}"/>
    <cellStyle name="Título 4 2 3 3" xfId="60704" xr:uid="{00000000-0005-0000-0000-000035ED0000}"/>
    <cellStyle name="Título 4 2 4" xfId="60705" xr:uid="{00000000-0005-0000-0000-000036ED0000}"/>
    <cellStyle name="Título 4 2 5" xfId="60706" xr:uid="{00000000-0005-0000-0000-000037ED0000}"/>
    <cellStyle name="Título 4 2 6" xfId="60707" xr:uid="{00000000-0005-0000-0000-000038ED0000}"/>
    <cellStyle name="Título 4 3" xfId="60708" xr:uid="{00000000-0005-0000-0000-000039ED0000}"/>
    <cellStyle name="Título 4 3 2" xfId="60709" xr:uid="{00000000-0005-0000-0000-00003AED0000}"/>
    <cellStyle name="Título 4 3 2 2" xfId="60710" xr:uid="{00000000-0005-0000-0000-00003BED0000}"/>
    <cellStyle name="Título 4 3 2 2 2" xfId="60711" xr:uid="{00000000-0005-0000-0000-00003CED0000}"/>
    <cellStyle name="Título 4 3 2 3" xfId="60712" xr:uid="{00000000-0005-0000-0000-00003DED0000}"/>
    <cellStyle name="Título 4 3 2 4" xfId="60713" xr:uid="{00000000-0005-0000-0000-00003EED0000}"/>
    <cellStyle name="Título 4 3 2 5" xfId="60714" xr:uid="{00000000-0005-0000-0000-00003FED0000}"/>
    <cellStyle name="Título 4 3 2 6" xfId="60715" xr:uid="{00000000-0005-0000-0000-000040ED0000}"/>
    <cellStyle name="Título 4 3 3" xfId="60716" xr:uid="{00000000-0005-0000-0000-000041ED0000}"/>
    <cellStyle name="Título 4 3 3 2" xfId="60717" xr:uid="{00000000-0005-0000-0000-000042ED0000}"/>
    <cellStyle name="Título 4 3 4" xfId="60718" xr:uid="{00000000-0005-0000-0000-000043ED0000}"/>
    <cellStyle name="Título 4 3 4 2" xfId="60719" xr:uid="{00000000-0005-0000-0000-000044ED0000}"/>
    <cellStyle name="Título 4 3 5" xfId="60720" xr:uid="{00000000-0005-0000-0000-000045ED0000}"/>
    <cellStyle name="Título 4 3 6" xfId="60721" xr:uid="{00000000-0005-0000-0000-000046ED0000}"/>
    <cellStyle name="Título 4 4" xfId="60722" xr:uid="{00000000-0005-0000-0000-000047ED0000}"/>
    <cellStyle name="Título 4 4 2" xfId="60723" xr:uid="{00000000-0005-0000-0000-000048ED0000}"/>
    <cellStyle name="Título 4 4 2 2" xfId="60724" xr:uid="{00000000-0005-0000-0000-000049ED0000}"/>
    <cellStyle name="Título 4 4 2 2 2" xfId="60725" xr:uid="{00000000-0005-0000-0000-00004AED0000}"/>
    <cellStyle name="Título 4 4 2 3" xfId="60726" xr:uid="{00000000-0005-0000-0000-00004BED0000}"/>
    <cellStyle name="Título 4 4 2 4" xfId="60727" xr:uid="{00000000-0005-0000-0000-00004CED0000}"/>
    <cellStyle name="Título 4 4 2 5" xfId="60728" xr:uid="{00000000-0005-0000-0000-00004DED0000}"/>
    <cellStyle name="Título 4 4 2 6" xfId="60729" xr:uid="{00000000-0005-0000-0000-00004EED0000}"/>
    <cellStyle name="Título 4 4 3" xfId="60730" xr:uid="{00000000-0005-0000-0000-00004FED0000}"/>
    <cellStyle name="Título 4 4 3 2" xfId="60731" xr:uid="{00000000-0005-0000-0000-000050ED0000}"/>
    <cellStyle name="Título 4 4 4" xfId="60732" xr:uid="{00000000-0005-0000-0000-000051ED0000}"/>
    <cellStyle name="Título 4 4 4 2" xfId="60733" xr:uid="{00000000-0005-0000-0000-000052ED0000}"/>
    <cellStyle name="Título 4 4 5" xfId="60734" xr:uid="{00000000-0005-0000-0000-000053ED0000}"/>
    <cellStyle name="Título 4 4 6" xfId="60735" xr:uid="{00000000-0005-0000-0000-000054ED0000}"/>
    <cellStyle name="Título 4 5" xfId="60736" xr:uid="{00000000-0005-0000-0000-000055ED0000}"/>
    <cellStyle name="Título 4 5 2" xfId="60737" xr:uid="{00000000-0005-0000-0000-000056ED0000}"/>
    <cellStyle name="Título 4 5 2 2" xfId="60738" xr:uid="{00000000-0005-0000-0000-000057ED0000}"/>
    <cellStyle name="Título 4 5 2 2 2" xfId="60739" xr:uid="{00000000-0005-0000-0000-000058ED0000}"/>
    <cellStyle name="Título 4 5 2 3" xfId="60740" xr:uid="{00000000-0005-0000-0000-000059ED0000}"/>
    <cellStyle name="Título 4 5 2 4" xfId="60741" xr:uid="{00000000-0005-0000-0000-00005AED0000}"/>
    <cellStyle name="Título 4 5 2 5" xfId="60742" xr:uid="{00000000-0005-0000-0000-00005BED0000}"/>
    <cellStyle name="Título 4 5 2 6" xfId="60743" xr:uid="{00000000-0005-0000-0000-00005CED0000}"/>
    <cellStyle name="Título 4 5 3" xfId="60744" xr:uid="{00000000-0005-0000-0000-00005DED0000}"/>
    <cellStyle name="Título 4 5 3 2" xfId="60745" xr:uid="{00000000-0005-0000-0000-00005EED0000}"/>
    <cellStyle name="Título 4 5 4" xfId="60746" xr:uid="{00000000-0005-0000-0000-00005FED0000}"/>
    <cellStyle name="Título 4 5 4 2" xfId="60747" xr:uid="{00000000-0005-0000-0000-000060ED0000}"/>
    <cellStyle name="Título 4 5 5" xfId="60748" xr:uid="{00000000-0005-0000-0000-000061ED0000}"/>
    <cellStyle name="Título 4 6" xfId="60749" xr:uid="{00000000-0005-0000-0000-000062ED0000}"/>
    <cellStyle name="Título 4 6 2" xfId="60750" xr:uid="{00000000-0005-0000-0000-000063ED0000}"/>
    <cellStyle name="Título 4 6 2 2" xfId="60751" xr:uid="{00000000-0005-0000-0000-000064ED0000}"/>
    <cellStyle name="Título 4 6 2 2 2" xfId="60752" xr:uid="{00000000-0005-0000-0000-000065ED0000}"/>
    <cellStyle name="Título 4 6 2 3" xfId="60753" xr:uid="{00000000-0005-0000-0000-000066ED0000}"/>
    <cellStyle name="Título 4 6 2 4" xfId="60754" xr:uid="{00000000-0005-0000-0000-000067ED0000}"/>
    <cellStyle name="Título 4 6 2 5" xfId="60755" xr:uid="{00000000-0005-0000-0000-000068ED0000}"/>
    <cellStyle name="Título 4 6 2 6" xfId="60756" xr:uid="{00000000-0005-0000-0000-000069ED0000}"/>
    <cellStyle name="Título 4 6 3" xfId="60757" xr:uid="{00000000-0005-0000-0000-00006AED0000}"/>
    <cellStyle name="Título 4 6 3 2" xfId="60758" xr:uid="{00000000-0005-0000-0000-00006BED0000}"/>
    <cellStyle name="Título 4 6 4" xfId="60759" xr:uid="{00000000-0005-0000-0000-00006CED0000}"/>
    <cellStyle name="Título 4 6 4 2" xfId="60760" xr:uid="{00000000-0005-0000-0000-00006DED0000}"/>
    <cellStyle name="Título 4 6 5" xfId="60761" xr:uid="{00000000-0005-0000-0000-00006EED0000}"/>
    <cellStyle name="Título 4 7" xfId="60762" xr:uid="{00000000-0005-0000-0000-00006FED0000}"/>
    <cellStyle name="Título 4 7 2" xfId="60763" xr:uid="{00000000-0005-0000-0000-000070ED0000}"/>
    <cellStyle name="Título 4 7 2 2" xfId="60764" xr:uid="{00000000-0005-0000-0000-000071ED0000}"/>
    <cellStyle name="Título 4 7 2 2 2" xfId="60765" xr:uid="{00000000-0005-0000-0000-000072ED0000}"/>
    <cellStyle name="Título 4 7 2 3" xfId="60766" xr:uid="{00000000-0005-0000-0000-000073ED0000}"/>
    <cellStyle name="Título 4 7 2 4" xfId="60767" xr:uid="{00000000-0005-0000-0000-000074ED0000}"/>
    <cellStyle name="Título 4 7 2 5" xfId="60768" xr:uid="{00000000-0005-0000-0000-000075ED0000}"/>
    <cellStyle name="Título 4 7 2 6" xfId="60769" xr:uid="{00000000-0005-0000-0000-000076ED0000}"/>
    <cellStyle name="Título 4 7 3" xfId="60770" xr:uid="{00000000-0005-0000-0000-000077ED0000}"/>
    <cellStyle name="Título 4 7 3 2" xfId="60771" xr:uid="{00000000-0005-0000-0000-000078ED0000}"/>
    <cellStyle name="Título 4 7 4" xfId="60772" xr:uid="{00000000-0005-0000-0000-000079ED0000}"/>
    <cellStyle name="Título 4 7 4 2" xfId="60773" xr:uid="{00000000-0005-0000-0000-00007AED0000}"/>
    <cellStyle name="Título 4 7 5" xfId="60774" xr:uid="{00000000-0005-0000-0000-00007BED0000}"/>
    <cellStyle name="Título 4 8" xfId="60775" xr:uid="{00000000-0005-0000-0000-00007CED0000}"/>
    <cellStyle name="Título 4 8 2" xfId="60776" xr:uid="{00000000-0005-0000-0000-00007DED0000}"/>
    <cellStyle name="Título 4 8 2 2" xfId="60777" xr:uid="{00000000-0005-0000-0000-00007EED0000}"/>
    <cellStyle name="Título 4 8 3" xfId="60778" xr:uid="{00000000-0005-0000-0000-00007FED0000}"/>
    <cellStyle name="Título 4 8 3 2" xfId="60779" xr:uid="{00000000-0005-0000-0000-000080ED0000}"/>
    <cellStyle name="Título 4 8 4" xfId="60780" xr:uid="{00000000-0005-0000-0000-000081ED0000}"/>
    <cellStyle name="Título 4 8 5" xfId="60781" xr:uid="{00000000-0005-0000-0000-000082ED0000}"/>
    <cellStyle name="Título 4 8 6" xfId="60782" xr:uid="{00000000-0005-0000-0000-000083ED0000}"/>
    <cellStyle name="Título 4 9" xfId="60783" xr:uid="{00000000-0005-0000-0000-000084ED0000}"/>
    <cellStyle name="Título 4 9 2" xfId="60784" xr:uid="{00000000-0005-0000-0000-000085ED0000}"/>
    <cellStyle name="Título 4 9 3" xfId="60785" xr:uid="{00000000-0005-0000-0000-000086ED0000}"/>
    <cellStyle name="Título 4_DOCT EXTRA 2009" xfId="60786" xr:uid="{00000000-0005-0000-0000-000087ED0000}"/>
    <cellStyle name="Título 5" xfId="60787" xr:uid="{00000000-0005-0000-0000-000088ED0000}"/>
    <cellStyle name="Título 5 2" xfId="60788" xr:uid="{00000000-0005-0000-0000-000089ED0000}"/>
    <cellStyle name="Título 5 2 2" xfId="60789" xr:uid="{00000000-0005-0000-0000-00008AED0000}"/>
    <cellStyle name="Título 5 2 2 2" xfId="60790" xr:uid="{00000000-0005-0000-0000-00008BED0000}"/>
    <cellStyle name="Título 5 2 2 2 2" xfId="60791" xr:uid="{00000000-0005-0000-0000-00008CED0000}"/>
    <cellStyle name="Título 5 2 2 3" xfId="60792" xr:uid="{00000000-0005-0000-0000-00008DED0000}"/>
    <cellStyle name="Título 5 2 2 4" xfId="60793" xr:uid="{00000000-0005-0000-0000-00008EED0000}"/>
    <cellStyle name="Título 5 2 2 5" xfId="60794" xr:uid="{00000000-0005-0000-0000-00008FED0000}"/>
    <cellStyle name="Título 5 2 2 6" xfId="60795" xr:uid="{00000000-0005-0000-0000-000090ED0000}"/>
    <cellStyle name="Título 5 2 3" xfId="60796" xr:uid="{00000000-0005-0000-0000-000091ED0000}"/>
    <cellStyle name="Título 5 2 3 2" xfId="60797" xr:uid="{00000000-0005-0000-0000-000092ED0000}"/>
    <cellStyle name="Título 5 2 4" xfId="60798" xr:uid="{00000000-0005-0000-0000-000093ED0000}"/>
    <cellStyle name="Título 5 2 4 2" xfId="60799" xr:uid="{00000000-0005-0000-0000-000094ED0000}"/>
    <cellStyle name="Título 5 2 5" xfId="60800" xr:uid="{00000000-0005-0000-0000-000095ED0000}"/>
    <cellStyle name="Título 5 2 6" xfId="60801" xr:uid="{00000000-0005-0000-0000-000096ED0000}"/>
    <cellStyle name="Título 5 3" xfId="60802" xr:uid="{00000000-0005-0000-0000-000097ED0000}"/>
    <cellStyle name="Título 5 3 2" xfId="60803" xr:uid="{00000000-0005-0000-0000-000098ED0000}"/>
    <cellStyle name="Título 5 3 2 2" xfId="60804" xr:uid="{00000000-0005-0000-0000-000099ED0000}"/>
    <cellStyle name="Título 5 3 2 2 2" xfId="60805" xr:uid="{00000000-0005-0000-0000-00009AED0000}"/>
    <cellStyle name="Título 5 3 2 3" xfId="60806" xr:uid="{00000000-0005-0000-0000-00009BED0000}"/>
    <cellStyle name="Título 5 3 2 4" xfId="60807" xr:uid="{00000000-0005-0000-0000-00009CED0000}"/>
    <cellStyle name="Título 5 3 2 5" xfId="60808" xr:uid="{00000000-0005-0000-0000-00009DED0000}"/>
    <cellStyle name="Título 5 3 2 6" xfId="60809" xr:uid="{00000000-0005-0000-0000-00009EED0000}"/>
    <cellStyle name="Título 5 3 3" xfId="60810" xr:uid="{00000000-0005-0000-0000-00009FED0000}"/>
    <cellStyle name="Título 5 3 3 2" xfId="60811" xr:uid="{00000000-0005-0000-0000-0000A0ED0000}"/>
    <cellStyle name="Título 5 3 4" xfId="60812" xr:uid="{00000000-0005-0000-0000-0000A1ED0000}"/>
    <cellStyle name="Título 5 3 4 2" xfId="60813" xr:uid="{00000000-0005-0000-0000-0000A2ED0000}"/>
    <cellStyle name="Título 5 3 5" xfId="60814" xr:uid="{00000000-0005-0000-0000-0000A3ED0000}"/>
    <cellStyle name="Título 5 4" xfId="60815" xr:uid="{00000000-0005-0000-0000-0000A4ED0000}"/>
    <cellStyle name="Título 5 4 2" xfId="60816" xr:uid="{00000000-0005-0000-0000-0000A5ED0000}"/>
    <cellStyle name="Título 5 4 3" xfId="60817" xr:uid="{00000000-0005-0000-0000-0000A6ED0000}"/>
    <cellStyle name="Título 5 5" xfId="60818" xr:uid="{00000000-0005-0000-0000-0000A7ED0000}"/>
    <cellStyle name="Título 5 5 2" xfId="60819" xr:uid="{00000000-0005-0000-0000-0000A8ED0000}"/>
    <cellStyle name="Título 5 6" xfId="60820" xr:uid="{00000000-0005-0000-0000-0000A9ED0000}"/>
    <cellStyle name="Título 5 7" xfId="60821" xr:uid="{00000000-0005-0000-0000-0000AAED0000}"/>
    <cellStyle name="Título 6" xfId="60822" xr:uid="{00000000-0005-0000-0000-0000ABED0000}"/>
    <cellStyle name="Título 6 2" xfId="60823" xr:uid="{00000000-0005-0000-0000-0000ACED0000}"/>
    <cellStyle name="Título 6 2 2" xfId="60824" xr:uid="{00000000-0005-0000-0000-0000ADED0000}"/>
    <cellStyle name="Título 6 2 2 2" xfId="60825" xr:uid="{00000000-0005-0000-0000-0000AEED0000}"/>
    <cellStyle name="Título 6 2 2 2 2" xfId="60826" xr:uid="{00000000-0005-0000-0000-0000AFED0000}"/>
    <cellStyle name="Título 6 2 2 3" xfId="60827" xr:uid="{00000000-0005-0000-0000-0000B0ED0000}"/>
    <cellStyle name="Título 6 2 2 4" xfId="60828" xr:uid="{00000000-0005-0000-0000-0000B1ED0000}"/>
    <cellStyle name="Título 6 2 2 5" xfId="60829" xr:uid="{00000000-0005-0000-0000-0000B2ED0000}"/>
    <cellStyle name="Título 6 2 2 6" xfId="60830" xr:uid="{00000000-0005-0000-0000-0000B3ED0000}"/>
    <cellStyle name="Título 6 2 3" xfId="60831" xr:uid="{00000000-0005-0000-0000-0000B4ED0000}"/>
    <cellStyle name="Título 6 2 3 2" xfId="60832" xr:uid="{00000000-0005-0000-0000-0000B5ED0000}"/>
    <cellStyle name="Título 6 2 4" xfId="60833" xr:uid="{00000000-0005-0000-0000-0000B6ED0000}"/>
    <cellStyle name="Título 6 2 4 2" xfId="60834" xr:uid="{00000000-0005-0000-0000-0000B7ED0000}"/>
    <cellStyle name="Título 6 2 5" xfId="60835" xr:uid="{00000000-0005-0000-0000-0000B8ED0000}"/>
    <cellStyle name="Título 6 3" xfId="60836" xr:uid="{00000000-0005-0000-0000-0000B9ED0000}"/>
    <cellStyle name="Título 6 3 2" xfId="60837" xr:uid="{00000000-0005-0000-0000-0000BAED0000}"/>
    <cellStyle name="Título 6 3 2 2" xfId="60838" xr:uid="{00000000-0005-0000-0000-0000BBED0000}"/>
    <cellStyle name="Título 6 3 2 2 2" xfId="60839" xr:uid="{00000000-0005-0000-0000-0000BCED0000}"/>
    <cellStyle name="Título 6 3 2 3" xfId="60840" xr:uid="{00000000-0005-0000-0000-0000BDED0000}"/>
    <cellStyle name="Título 6 3 2 4" xfId="60841" xr:uid="{00000000-0005-0000-0000-0000BEED0000}"/>
    <cellStyle name="Título 6 3 2 5" xfId="60842" xr:uid="{00000000-0005-0000-0000-0000BFED0000}"/>
    <cellStyle name="Título 6 3 2 6" xfId="60843" xr:uid="{00000000-0005-0000-0000-0000C0ED0000}"/>
    <cellStyle name="Título 6 3 3" xfId="60844" xr:uid="{00000000-0005-0000-0000-0000C1ED0000}"/>
    <cellStyle name="Título 6 3 3 2" xfId="60845" xr:uid="{00000000-0005-0000-0000-0000C2ED0000}"/>
    <cellStyle name="Título 6 3 4" xfId="60846" xr:uid="{00000000-0005-0000-0000-0000C3ED0000}"/>
    <cellStyle name="Título 6 3 4 2" xfId="60847" xr:uid="{00000000-0005-0000-0000-0000C4ED0000}"/>
    <cellStyle name="Título 6 3 5" xfId="60848" xr:uid="{00000000-0005-0000-0000-0000C5ED0000}"/>
    <cellStyle name="Título 6 4" xfId="60849" xr:uid="{00000000-0005-0000-0000-0000C6ED0000}"/>
    <cellStyle name="Título 6 4 2" xfId="60850" xr:uid="{00000000-0005-0000-0000-0000C7ED0000}"/>
    <cellStyle name="Título 6 4 3" xfId="60851" xr:uid="{00000000-0005-0000-0000-0000C8ED0000}"/>
    <cellStyle name="Título 6 5" xfId="60852" xr:uid="{00000000-0005-0000-0000-0000C9ED0000}"/>
    <cellStyle name="Título 6 5 2" xfId="60853" xr:uid="{00000000-0005-0000-0000-0000CAED0000}"/>
    <cellStyle name="Título 6 6" xfId="60854" xr:uid="{00000000-0005-0000-0000-0000CBED0000}"/>
    <cellStyle name="Título 6 6 2" xfId="60855" xr:uid="{00000000-0005-0000-0000-0000CCED0000}"/>
    <cellStyle name="Título 6 7" xfId="60856" xr:uid="{00000000-0005-0000-0000-0000CDED0000}"/>
    <cellStyle name="Título 6 8" xfId="60857" xr:uid="{00000000-0005-0000-0000-0000CEED0000}"/>
    <cellStyle name="Título 7" xfId="60858" xr:uid="{00000000-0005-0000-0000-0000CFED0000}"/>
    <cellStyle name="Título 7 2" xfId="60859" xr:uid="{00000000-0005-0000-0000-0000D0ED0000}"/>
    <cellStyle name="Título 7 2 2" xfId="60860" xr:uid="{00000000-0005-0000-0000-0000D1ED0000}"/>
    <cellStyle name="Título 7 2 2 2" xfId="60861" xr:uid="{00000000-0005-0000-0000-0000D2ED0000}"/>
    <cellStyle name="Título 7 2 2 2 2" xfId="60862" xr:uid="{00000000-0005-0000-0000-0000D3ED0000}"/>
    <cellStyle name="Título 7 2 2 3" xfId="60863" xr:uid="{00000000-0005-0000-0000-0000D4ED0000}"/>
    <cellStyle name="Título 7 2 2 4" xfId="60864" xr:uid="{00000000-0005-0000-0000-0000D5ED0000}"/>
    <cellStyle name="Título 7 2 2 5" xfId="60865" xr:uid="{00000000-0005-0000-0000-0000D6ED0000}"/>
    <cellStyle name="Título 7 2 2 6" xfId="60866" xr:uid="{00000000-0005-0000-0000-0000D7ED0000}"/>
    <cellStyle name="Título 7 2 3" xfId="60867" xr:uid="{00000000-0005-0000-0000-0000D8ED0000}"/>
    <cellStyle name="Título 7 2 3 2" xfId="60868" xr:uid="{00000000-0005-0000-0000-0000D9ED0000}"/>
    <cellStyle name="Título 7 2 4" xfId="60869" xr:uid="{00000000-0005-0000-0000-0000DAED0000}"/>
    <cellStyle name="Título 7 2 4 2" xfId="60870" xr:uid="{00000000-0005-0000-0000-0000DBED0000}"/>
    <cellStyle name="Título 7 2 5" xfId="60871" xr:uid="{00000000-0005-0000-0000-0000DCED0000}"/>
    <cellStyle name="Título 7 3" xfId="60872" xr:uid="{00000000-0005-0000-0000-0000DDED0000}"/>
    <cellStyle name="Título 7 3 2" xfId="60873" xr:uid="{00000000-0005-0000-0000-0000DEED0000}"/>
    <cellStyle name="Título 7 3 2 2" xfId="60874" xr:uid="{00000000-0005-0000-0000-0000DFED0000}"/>
    <cellStyle name="Título 7 3 2 2 2" xfId="60875" xr:uid="{00000000-0005-0000-0000-0000E0ED0000}"/>
    <cellStyle name="Título 7 3 2 3" xfId="60876" xr:uid="{00000000-0005-0000-0000-0000E1ED0000}"/>
    <cellStyle name="Título 7 3 2 4" xfId="60877" xr:uid="{00000000-0005-0000-0000-0000E2ED0000}"/>
    <cellStyle name="Título 7 3 2 5" xfId="60878" xr:uid="{00000000-0005-0000-0000-0000E3ED0000}"/>
    <cellStyle name="Título 7 3 2 6" xfId="60879" xr:uid="{00000000-0005-0000-0000-0000E4ED0000}"/>
    <cellStyle name="Título 7 3 3" xfId="60880" xr:uid="{00000000-0005-0000-0000-0000E5ED0000}"/>
    <cellStyle name="Título 7 3 3 2" xfId="60881" xr:uid="{00000000-0005-0000-0000-0000E6ED0000}"/>
    <cellStyle name="Título 7 3 4" xfId="60882" xr:uid="{00000000-0005-0000-0000-0000E7ED0000}"/>
    <cellStyle name="Título 7 3 4 2" xfId="60883" xr:uid="{00000000-0005-0000-0000-0000E8ED0000}"/>
    <cellStyle name="Título 7 3 5" xfId="60884" xr:uid="{00000000-0005-0000-0000-0000E9ED0000}"/>
    <cellStyle name="Título 7 4" xfId="60885" xr:uid="{00000000-0005-0000-0000-0000EAED0000}"/>
    <cellStyle name="Título 7 4 2" xfId="60886" xr:uid="{00000000-0005-0000-0000-0000EBED0000}"/>
    <cellStyle name="Título 7 4 3" xfId="60887" xr:uid="{00000000-0005-0000-0000-0000ECED0000}"/>
    <cellStyle name="Título 7 5" xfId="60888" xr:uid="{00000000-0005-0000-0000-0000EDED0000}"/>
    <cellStyle name="Título 7 5 2" xfId="60889" xr:uid="{00000000-0005-0000-0000-0000EEED0000}"/>
    <cellStyle name="Título 7 6" xfId="60890" xr:uid="{00000000-0005-0000-0000-0000EFED0000}"/>
    <cellStyle name="Título 7 7" xfId="60891" xr:uid="{00000000-0005-0000-0000-0000F0ED0000}"/>
    <cellStyle name="Título 8" xfId="60892" xr:uid="{00000000-0005-0000-0000-0000F1ED0000}"/>
    <cellStyle name="Título 8 2" xfId="60893" xr:uid="{00000000-0005-0000-0000-0000F2ED0000}"/>
    <cellStyle name="Título 8 2 2" xfId="60894" xr:uid="{00000000-0005-0000-0000-0000F3ED0000}"/>
    <cellStyle name="Título 8 2 3" xfId="60895" xr:uid="{00000000-0005-0000-0000-0000F4ED0000}"/>
    <cellStyle name="Título 8 3" xfId="60896" xr:uid="{00000000-0005-0000-0000-0000F5ED0000}"/>
    <cellStyle name="Título 8 3 2" xfId="60897" xr:uid="{00000000-0005-0000-0000-0000F6ED0000}"/>
    <cellStyle name="Título 8 4" xfId="60898" xr:uid="{00000000-0005-0000-0000-0000F7ED0000}"/>
    <cellStyle name="Título 8 5" xfId="60899" xr:uid="{00000000-0005-0000-0000-0000F8ED0000}"/>
    <cellStyle name="Título 9" xfId="60900" xr:uid="{00000000-0005-0000-0000-0000F9ED0000}"/>
    <cellStyle name="Título 9 2" xfId="60901" xr:uid="{00000000-0005-0000-0000-0000FAED0000}"/>
    <cellStyle name="Título 9 2 2" xfId="60902" xr:uid="{00000000-0005-0000-0000-0000FBED0000}"/>
    <cellStyle name="Título 9 2 3" xfId="60903" xr:uid="{00000000-0005-0000-0000-0000FCED0000}"/>
    <cellStyle name="Título 9 3" xfId="60904" xr:uid="{00000000-0005-0000-0000-0000FDED0000}"/>
    <cellStyle name="Título 9 3 2" xfId="60905" xr:uid="{00000000-0005-0000-0000-0000FEED0000}"/>
    <cellStyle name="Título 9 4" xfId="60906" xr:uid="{00000000-0005-0000-0000-0000FFED0000}"/>
    <cellStyle name="Título 9 5" xfId="60907" xr:uid="{00000000-0005-0000-0000-000000EE0000}"/>
    <cellStyle name="Total 10" xfId="60908" xr:uid="{00000000-0005-0000-0000-000001EE0000}"/>
    <cellStyle name="Total 10 2" xfId="60909" xr:uid="{00000000-0005-0000-0000-000002EE0000}"/>
    <cellStyle name="Total 10 2 2" xfId="60910" xr:uid="{00000000-0005-0000-0000-000003EE0000}"/>
    <cellStyle name="Total 10 2 2 2" xfId="60911" xr:uid="{00000000-0005-0000-0000-000004EE0000}"/>
    <cellStyle name="Total 10 2 2 3" xfId="60912" xr:uid="{00000000-0005-0000-0000-000005EE0000}"/>
    <cellStyle name="Total 10 2 3" xfId="60913" xr:uid="{00000000-0005-0000-0000-000006EE0000}"/>
    <cellStyle name="Total 10 2 3 2" xfId="60914" xr:uid="{00000000-0005-0000-0000-000007EE0000}"/>
    <cellStyle name="Total 10 2 4" xfId="60915" xr:uid="{00000000-0005-0000-0000-000008EE0000}"/>
    <cellStyle name="Total 10 2 5" xfId="60916" xr:uid="{00000000-0005-0000-0000-000009EE0000}"/>
    <cellStyle name="Total 10 2 6" xfId="60917" xr:uid="{00000000-0005-0000-0000-00000AEE0000}"/>
    <cellStyle name="Total 10 3" xfId="60918" xr:uid="{00000000-0005-0000-0000-00000BEE0000}"/>
    <cellStyle name="Total 10 3 2" xfId="60919" xr:uid="{00000000-0005-0000-0000-00000CEE0000}"/>
    <cellStyle name="Total 10 3 3" xfId="60920" xr:uid="{00000000-0005-0000-0000-00000DEE0000}"/>
    <cellStyle name="Total 10 4" xfId="60921" xr:uid="{00000000-0005-0000-0000-00000EEE0000}"/>
    <cellStyle name="Total 10 4 2" xfId="60922" xr:uid="{00000000-0005-0000-0000-00000FEE0000}"/>
    <cellStyle name="Total 10 4 3" xfId="60923" xr:uid="{00000000-0005-0000-0000-000010EE0000}"/>
    <cellStyle name="Total 10 5" xfId="60924" xr:uid="{00000000-0005-0000-0000-000011EE0000}"/>
    <cellStyle name="Total 10 5 2" xfId="60925" xr:uid="{00000000-0005-0000-0000-000012EE0000}"/>
    <cellStyle name="Total 10 5 3" xfId="60926" xr:uid="{00000000-0005-0000-0000-000013EE0000}"/>
    <cellStyle name="Total 10 6" xfId="60927" xr:uid="{00000000-0005-0000-0000-000014EE0000}"/>
    <cellStyle name="Total 10 6 2" xfId="60928" xr:uid="{00000000-0005-0000-0000-000015EE0000}"/>
    <cellStyle name="Total 11" xfId="60929" xr:uid="{00000000-0005-0000-0000-000016EE0000}"/>
    <cellStyle name="Total 11 2" xfId="60930" xr:uid="{00000000-0005-0000-0000-000017EE0000}"/>
    <cellStyle name="Total 11 2 2" xfId="60931" xr:uid="{00000000-0005-0000-0000-000018EE0000}"/>
    <cellStyle name="Total 11 2 2 2" xfId="60932" xr:uid="{00000000-0005-0000-0000-000019EE0000}"/>
    <cellStyle name="Total 11 2 3" xfId="60933" xr:uid="{00000000-0005-0000-0000-00001AEE0000}"/>
    <cellStyle name="Total 11 2 3 2" xfId="60934" xr:uid="{00000000-0005-0000-0000-00001BEE0000}"/>
    <cellStyle name="Total 11 2 4" xfId="60935" xr:uid="{00000000-0005-0000-0000-00001CEE0000}"/>
    <cellStyle name="Total 11 2 5" xfId="60936" xr:uid="{00000000-0005-0000-0000-00001DEE0000}"/>
    <cellStyle name="Total 11 2 6" xfId="60937" xr:uid="{00000000-0005-0000-0000-00001EEE0000}"/>
    <cellStyle name="Total 11 3" xfId="60938" xr:uid="{00000000-0005-0000-0000-00001FEE0000}"/>
    <cellStyle name="Total 11 3 2" xfId="60939" xr:uid="{00000000-0005-0000-0000-000020EE0000}"/>
    <cellStyle name="Total 11 4" xfId="60940" xr:uid="{00000000-0005-0000-0000-000021EE0000}"/>
    <cellStyle name="Total 11 4 2" xfId="60941" xr:uid="{00000000-0005-0000-0000-000022EE0000}"/>
    <cellStyle name="Total 11 5" xfId="60942" xr:uid="{00000000-0005-0000-0000-000023EE0000}"/>
    <cellStyle name="Total 11 5 2" xfId="60943" xr:uid="{00000000-0005-0000-0000-000024EE0000}"/>
    <cellStyle name="Total 11 6" xfId="60944" xr:uid="{00000000-0005-0000-0000-000025EE0000}"/>
    <cellStyle name="Total 12" xfId="60945" xr:uid="{00000000-0005-0000-0000-000026EE0000}"/>
    <cellStyle name="Total 12 2" xfId="60946" xr:uid="{00000000-0005-0000-0000-000027EE0000}"/>
    <cellStyle name="Total 12 2 2" xfId="60947" xr:uid="{00000000-0005-0000-0000-000028EE0000}"/>
    <cellStyle name="Total 12 2 2 2" xfId="60948" xr:uid="{00000000-0005-0000-0000-000029EE0000}"/>
    <cellStyle name="Total 12 2 3" xfId="60949" xr:uid="{00000000-0005-0000-0000-00002AEE0000}"/>
    <cellStyle name="Total 12 2 3 2" xfId="60950" xr:uid="{00000000-0005-0000-0000-00002BEE0000}"/>
    <cellStyle name="Total 12 2 4" xfId="60951" xr:uid="{00000000-0005-0000-0000-00002CEE0000}"/>
    <cellStyle name="Total 12 2 5" xfId="60952" xr:uid="{00000000-0005-0000-0000-00002DEE0000}"/>
    <cellStyle name="Total 12 2 6" xfId="60953" xr:uid="{00000000-0005-0000-0000-00002EEE0000}"/>
    <cellStyle name="Total 12 3" xfId="60954" xr:uid="{00000000-0005-0000-0000-00002FEE0000}"/>
    <cellStyle name="Total 12 3 2" xfId="60955" xr:uid="{00000000-0005-0000-0000-000030EE0000}"/>
    <cellStyle name="Total 12 4" xfId="60956" xr:uid="{00000000-0005-0000-0000-000031EE0000}"/>
    <cellStyle name="Total 12 4 2" xfId="60957" xr:uid="{00000000-0005-0000-0000-000032EE0000}"/>
    <cellStyle name="Total 12 5" xfId="60958" xr:uid="{00000000-0005-0000-0000-000033EE0000}"/>
    <cellStyle name="Total 12 5 2" xfId="60959" xr:uid="{00000000-0005-0000-0000-000034EE0000}"/>
    <cellStyle name="Total 12 6" xfId="60960" xr:uid="{00000000-0005-0000-0000-000035EE0000}"/>
    <cellStyle name="Total 13" xfId="60961" xr:uid="{00000000-0005-0000-0000-000036EE0000}"/>
    <cellStyle name="Total 13 2" xfId="60962" xr:uid="{00000000-0005-0000-0000-000037EE0000}"/>
    <cellStyle name="Total 13 2 2" xfId="60963" xr:uid="{00000000-0005-0000-0000-000038EE0000}"/>
    <cellStyle name="Total 13 2 2 2" xfId="60964" xr:uid="{00000000-0005-0000-0000-000039EE0000}"/>
    <cellStyle name="Total 13 2 3" xfId="60965" xr:uid="{00000000-0005-0000-0000-00003AEE0000}"/>
    <cellStyle name="Total 13 2 4" xfId="60966" xr:uid="{00000000-0005-0000-0000-00003BEE0000}"/>
    <cellStyle name="Total 13 2 5" xfId="60967" xr:uid="{00000000-0005-0000-0000-00003CEE0000}"/>
    <cellStyle name="Total 13 2 6" xfId="60968" xr:uid="{00000000-0005-0000-0000-00003DEE0000}"/>
    <cellStyle name="Total 13 3" xfId="60969" xr:uid="{00000000-0005-0000-0000-00003EEE0000}"/>
    <cellStyle name="Total 13 3 2" xfId="60970" xr:uid="{00000000-0005-0000-0000-00003FEE0000}"/>
    <cellStyle name="Total 13 3 3" xfId="60971" xr:uid="{00000000-0005-0000-0000-000040EE0000}"/>
    <cellStyle name="Total 13 4" xfId="60972" xr:uid="{00000000-0005-0000-0000-000041EE0000}"/>
    <cellStyle name="Total 13 4 2" xfId="60973" xr:uid="{00000000-0005-0000-0000-000042EE0000}"/>
    <cellStyle name="Total 13 5" xfId="60974" xr:uid="{00000000-0005-0000-0000-000043EE0000}"/>
    <cellStyle name="Total 14" xfId="60975" xr:uid="{00000000-0005-0000-0000-000044EE0000}"/>
    <cellStyle name="Total 14 2" xfId="60976" xr:uid="{00000000-0005-0000-0000-000045EE0000}"/>
    <cellStyle name="Total 14 2 2" xfId="60977" xr:uid="{00000000-0005-0000-0000-000046EE0000}"/>
    <cellStyle name="Total 14 2 2 2" xfId="60978" xr:uid="{00000000-0005-0000-0000-000047EE0000}"/>
    <cellStyle name="Total 14 2 3" xfId="60979" xr:uid="{00000000-0005-0000-0000-000048EE0000}"/>
    <cellStyle name="Total 14 2 4" xfId="60980" xr:uid="{00000000-0005-0000-0000-000049EE0000}"/>
    <cellStyle name="Total 14 2 5" xfId="60981" xr:uid="{00000000-0005-0000-0000-00004AEE0000}"/>
    <cellStyle name="Total 14 2 6" xfId="60982" xr:uid="{00000000-0005-0000-0000-00004BEE0000}"/>
    <cellStyle name="Total 14 3" xfId="60983" xr:uid="{00000000-0005-0000-0000-00004CEE0000}"/>
    <cellStyle name="Total 14 3 2" xfId="60984" xr:uid="{00000000-0005-0000-0000-00004DEE0000}"/>
    <cellStyle name="Total 14 4" xfId="60985" xr:uid="{00000000-0005-0000-0000-00004EEE0000}"/>
    <cellStyle name="Total 14 4 2" xfId="60986" xr:uid="{00000000-0005-0000-0000-00004FEE0000}"/>
    <cellStyle name="Total 14 5" xfId="60987" xr:uid="{00000000-0005-0000-0000-000050EE0000}"/>
    <cellStyle name="Total 15" xfId="60988" xr:uid="{00000000-0005-0000-0000-000051EE0000}"/>
    <cellStyle name="Total 15 2" xfId="60989" xr:uid="{00000000-0005-0000-0000-000052EE0000}"/>
    <cellStyle name="Total 15 3" xfId="60990" xr:uid="{00000000-0005-0000-0000-000053EE0000}"/>
    <cellStyle name="Total 16" xfId="60991" xr:uid="{00000000-0005-0000-0000-000054EE0000}"/>
    <cellStyle name="Total 16 2" xfId="60992" xr:uid="{00000000-0005-0000-0000-000055EE0000}"/>
    <cellStyle name="Total 17" xfId="60993" xr:uid="{00000000-0005-0000-0000-000056EE0000}"/>
    <cellStyle name="Total 18" xfId="60994" xr:uid="{00000000-0005-0000-0000-000057EE0000}"/>
    <cellStyle name="Total 2" xfId="66" xr:uid="{00000000-0005-0000-0000-000058EE0000}"/>
    <cellStyle name="Total 2 10" xfId="60996" xr:uid="{00000000-0005-0000-0000-000059EE0000}"/>
    <cellStyle name="Total 2 10 2" xfId="60997" xr:uid="{00000000-0005-0000-0000-00005AEE0000}"/>
    <cellStyle name="Total 2 10 3" xfId="60998" xr:uid="{00000000-0005-0000-0000-00005BEE0000}"/>
    <cellStyle name="Total 2 11" xfId="60999" xr:uid="{00000000-0005-0000-0000-00005CEE0000}"/>
    <cellStyle name="Total 2 11 2" xfId="61000" xr:uid="{00000000-0005-0000-0000-00005DEE0000}"/>
    <cellStyle name="Total 2 11 3" xfId="61001" xr:uid="{00000000-0005-0000-0000-00005EEE0000}"/>
    <cellStyle name="Total 2 12" xfId="61002" xr:uid="{00000000-0005-0000-0000-00005FEE0000}"/>
    <cellStyle name="Total 2 12 2" xfId="61003" xr:uid="{00000000-0005-0000-0000-000060EE0000}"/>
    <cellStyle name="Total 2 12 3" xfId="61004" xr:uid="{00000000-0005-0000-0000-000061EE0000}"/>
    <cellStyle name="Total 2 13" xfId="61005" xr:uid="{00000000-0005-0000-0000-000062EE0000}"/>
    <cellStyle name="Total 2 13 2" xfId="61006" xr:uid="{00000000-0005-0000-0000-000063EE0000}"/>
    <cellStyle name="Total 2 13 3" xfId="61007" xr:uid="{00000000-0005-0000-0000-000064EE0000}"/>
    <cellStyle name="Total 2 14" xfId="61008" xr:uid="{00000000-0005-0000-0000-000065EE0000}"/>
    <cellStyle name="Total 2 14 2" xfId="61009" xr:uid="{00000000-0005-0000-0000-000066EE0000}"/>
    <cellStyle name="Total 2 14 3" xfId="61010" xr:uid="{00000000-0005-0000-0000-000067EE0000}"/>
    <cellStyle name="Total 2 15" xfId="61011" xr:uid="{00000000-0005-0000-0000-000068EE0000}"/>
    <cellStyle name="Total 2 15 2" xfId="61012" xr:uid="{00000000-0005-0000-0000-000069EE0000}"/>
    <cellStyle name="Total 2 15 3" xfId="61013" xr:uid="{00000000-0005-0000-0000-00006AEE0000}"/>
    <cellStyle name="Total 2 16" xfId="61014" xr:uid="{00000000-0005-0000-0000-00006BEE0000}"/>
    <cellStyle name="Total 2 17" xfId="61015" xr:uid="{00000000-0005-0000-0000-00006CEE0000}"/>
    <cellStyle name="Total 2 18" xfId="61016" xr:uid="{00000000-0005-0000-0000-00006DEE0000}"/>
    <cellStyle name="Total 2 19" xfId="60995" xr:uid="{00000000-0005-0000-0000-00006EEE0000}"/>
    <cellStyle name="Total 2 2" xfId="61017" xr:uid="{00000000-0005-0000-0000-00006FEE0000}"/>
    <cellStyle name="Total 2 2 10" xfId="61018" xr:uid="{00000000-0005-0000-0000-000070EE0000}"/>
    <cellStyle name="Total 2 2 10 2" xfId="61019" xr:uid="{00000000-0005-0000-0000-000071EE0000}"/>
    <cellStyle name="Total 2 2 10 3" xfId="61020" xr:uid="{00000000-0005-0000-0000-000072EE0000}"/>
    <cellStyle name="Total 2 2 11" xfId="61021" xr:uid="{00000000-0005-0000-0000-000073EE0000}"/>
    <cellStyle name="Total 2 2 11 2" xfId="61022" xr:uid="{00000000-0005-0000-0000-000074EE0000}"/>
    <cellStyle name="Total 2 2 11 3" xfId="61023" xr:uid="{00000000-0005-0000-0000-000075EE0000}"/>
    <cellStyle name="Total 2 2 12" xfId="61024" xr:uid="{00000000-0005-0000-0000-000076EE0000}"/>
    <cellStyle name="Total 2 2 12 2" xfId="61025" xr:uid="{00000000-0005-0000-0000-000077EE0000}"/>
    <cellStyle name="Total 2 2 12 3" xfId="61026" xr:uid="{00000000-0005-0000-0000-000078EE0000}"/>
    <cellStyle name="Total 2 2 13" xfId="61027" xr:uid="{00000000-0005-0000-0000-000079EE0000}"/>
    <cellStyle name="Total 2 2 13 2" xfId="61028" xr:uid="{00000000-0005-0000-0000-00007AEE0000}"/>
    <cellStyle name="Total 2 2 13 3" xfId="61029" xr:uid="{00000000-0005-0000-0000-00007BEE0000}"/>
    <cellStyle name="Total 2 2 14" xfId="61030" xr:uid="{00000000-0005-0000-0000-00007CEE0000}"/>
    <cellStyle name="Total 2 2 14 2" xfId="61031" xr:uid="{00000000-0005-0000-0000-00007DEE0000}"/>
    <cellStyle name="Total 2 2 14 3" xfId="61032" xr:uid="{00000000-0005-0000-0000-00007EEE0000}"/>
    <cellStyle name="Total 2 2 15" xfId="61033" xr:uid="{00000000-0005-0000-0000-00007FEE0000}"/>
    <cellStyle name="Total 2 2 16" xfId="61034" xr:uid="{00000000-0005-0000-0000-000080EE0000}"/>
    <cellStyle name="Total 2 2 17" xfId="61035" xr:uid="{00000000-0005-0000-0000-000081EE0000}"/>
    <cellStyle name="Total 2 2 2" xfId="61036" xr:uid="{00000000-0005-0000-0000-000082EE0000}"/>
    <cellStyle name="Total 2 2 2 10" xfId="61037" xr:uid="{00000000-0005-0000-0000-000083EE0000}"/>
    <cellStyle name="Total 2 2 2 11" xfId="61038" xr:uid="{00000000-0005-0000-0000-000084EE0000}"/>
    <cellStyle name="Total 2 2 2 2" xfId="61039" xr:uid="{00000000-0005-0000-0000-000085EE0000}"/>
    <cellStyle name="Total 2 2 2 2 2" xfId="61040" xr:uid="{00000000-0005-0000-0000-000086EE0000}"/>
    <cellStyle name="Total 2 2 2 2 2 2" xfId="61041" xr:uid="{00000000-0005-0000-0000-000087EE0000}"/>
    <cellStyle name="Total 2 2 2 2 3" xfId="61042" xr:uid="{00000000-0005-0000-0000-000088EE0000}"/>
    <cellStyle name="Total 2 2 2 2 4" xfId="61043" xr:uid="{00000000-0005-0000-0000-000089EE0000}"/>
    <cellStyle name="Total 2 2 2 3" xfId="61044" xr:uid="{00000000-0005-0000-0000-00008AEE0000}"/>
    <cellStyle name="Total 2 2 2 3 2" xfId="61045" xr:uid="{00000000-0005-0000-0000-00008BEE0000}"/>
    <cellStyle name="Total 2 2 2 3 2 2" xfId="61046" xr:uid="{00000000-0005-0000-0000-00008CEE0000}"/>
    <cellStyle name="Total 2 2 2 3 3" xfId="61047" xr:uid="{00000000-0005-0000-0000-00008DEE0000}"/>
    <cellStyle name="Total 2 2 2 3 4" xfId="61048" xr:uid="{00000000-0005-0000-0000-00008EEE0000}"/>
    <cellStyle name="Total 2 2 2 4" xfId="61049" xr:uid="{00000000-0005-0000-0000-00008FEE0000}"/>
    <cellStyle name="Total 2 2 2 4 2" xfId="61050" xr:uid="{00000000-0005-0000-0000-000090EE0000}"/>
    <cellStyle name="Total 2 2 2 4 3" xfId="61051" xr:uid="{00000000-0005-0000-0000-000091EE0000}"/>
    <cellStyle name="Total 2 2 2 5" xfId="61052" xr:uid="{00000000-0005-0000-0000-000092EE0000}"/>
    <cellStyle name="Total 2 2 2 5 2" xfId="61053" xr:uid="{00000000-0005-0000-0000-000093EE0000}"/>
    <cellStyle name="Total 2 2 2 5 3" xfId="61054" xr:uid="{00000000-0005-0000-0000-000094EE0000}"/>
    <cellStyle name="Total 2 2 2 6" xfId="61055" xr:uid="{00000000-0005-0000-0000-000095EE0000}"/>
    <cellStyle name="Total 2 2 2 6 2" xfId="61056" xr:uid="{00000000-0005-0000-0000-000096EE0000}"/>
    <cellStyle name="Total 2 2 2 6 3" xfId="61057" xr:uid="{00000000-0005-0000-0000-000097EE0000}"/>
    <cellStyle name="Total 2 2 2 7" xfId="61058" xr:uid="{00000000-0005-0000-0000-000098EE0000}"/>
    <cellStyle name="Total 2 2 2 7 2" xfId="61059" xr:uid="{00000000-0005-0000-0000-000099EE0000}"/>
    <cellStyle name="Total 2 2 2 7 3" xfId="61060" xr:uid="{00000000-0005-0000-0000-00009AEE0000}"/>
    <cellStyle name="Total 2 2 2 8" xfId="61061" xr:uid="{00000000-0005-0000-0000-00009BEE0000}"/>
    <cellStyle name="Total 2 2 2 8 2" xfId="61062" xr:uid="{00000000-0005-0000-0000-00009CEE0000}"/>
    <cellStyle name="Total 2 2 2 8 3" xfId="61063" xr:uid="{00000000-0005-0000-0000-00009DEE0000}"/>
    <cellStyle name="Total 2 2 2 9" xfId="61064" xr:uid="{00000000-0005-0000-0000-00009EEE0000}"/>
    <cellStyle name="Total 2 2 3" xfId="61065" xr:uid="{00000000-0005-0000-0000-00009FEE0000}"/>
    <cellStyle name="Total 2 2 3 10" xfId="61066" xr:uid="{00000000-0005-0000-0000-0000A0EE0000}"/>
    <cellStyle name="Total 2 2 3 11" xfId="61067" xr:uid="{00000000-0005-0000-0000-0000A1EE0000}"/>
    <cellStyle name="Total 2 2 3 2" xfId="61068" xr:uid="{00000000-0005-0000-0000-0000A2EE0000}"/>
    <cellStyle name="Total 2 2 3 2 2" xfId="61069" xr:uid="{00000000-0005-0000-0000-0000A3EE0000}"/>
    <cellStyle name="Total 2 2 3 2 3" xfId="61070" xr:uid="{00000000-0005-0000-0000-0000A4EE0000}"/>
    <cellStyle name="Total 2 2 3 2 4" xfId="61071" xr:uid="{00000000-0005-0000-0000-0000A5EE0000}"/>
    <cellStyle name="Total 2 2 3 3" xfId="61072" xr:uid="{00000000-0005-0000-0000-0000A6EE0000}"/>
    <cellStyle name="Total 2 2 3 3 2" xfId="61073" xr:uid="{00000000-0005-0000-0000-0000A7EE0000}"/>
    <cellStyle name="Total 2 2 3 3 3" xfId="61074" xr:uid="{00000000-0005-0000-0000-0000A8EE0000}"/>
    <cellStyle name="Total 2 2 3 3 4" xfId="61075" xr:uid="{00000000-0005-0000-0000-0000A9EE0000}"/>
    <cellStyle name="Total 2 2 3 4" xfId="61076" xr:uid="{00000000-0005-0000-0000-0000AAEE0000}"/>
    <cellStyle name="Total 2 2 3 4 2" xfId="61077" xr:uid="{00000000-0005-0000-0000-0000ABEE0000}"/>
    <cellStyle name="Total 2 2 3 4 3" xfId="61078" xr:uid="{00000000-0005-0000-0000-0000ACEE0000}"/>
    <cellStyle name="Total 2 2 3 5" xfId="61079" xr:uid="{00000000-0005-0000-0000-0000ADEE0000}"/>
    <cellStyle name="Total 2 2 3 5 2" xfId="61080" xr:uid="{00000000-0005-0000-0000-0000AEEE0000}"/>
    <cellStyle name="Total 2 2 3 5 3" xfId="61081" xr:uid="{00000000-0005-0000-0000-0000AFEE0000}"/>
    <cellStyle name="Total 2 2 3 6" xfId="61082" xr:uid="{00000000-0005-0000-0000-0000B0EE0000}"/>
    <cellStyle name="Total 2 2 3 6 2" xfId="61083" xr:uid="{00000000-0005-0000-0000-0000B1EE0000}"/>
    <cellStyle name="Total 2 2 3 6 3" xfId="61084" xr:uid="{00000000-0005-0000-0000-0000B2EE0000}"/>
    <cellStyle name="Total 2 2 3 7" xfId="61085" xr:uid="{00000000-0005-0000-0000-0000B3EE0000}"/>
    <cellStyle name="Total 2 2 3 7 2" xfId="61086" xr:uid="{00000000-0005-0000-0000-0000B4EE0000}"/>
    <cellStyle name="Total 2 2 3 7 3" xfId="61087" xr:uid="{00000000-0005-0000-0000-0000B5EE0000}"/>
    <cellStyle name="Total 2 2 3 8" xfId="61088" xr:uid="{00000000-0005-0000-0000-0000B6EE0000}"/>
    <cellStyle name="Total 2 2 3 8 2" xfId="61089" xr:uid="{00000000-0005-0000-0000-0000B7EE0000}"/>
    <cellStyle name="Total 2 2 3 8 3" xfId="61090" xr:uid="{00000000-0005-0000-0000-0000B8EE0000}"/>
    <cellStyle name="Total 2 2 3 9" xfId="61091" xr:uid="{00000000-0005-0000-0000-0000B9EE0000}"/>
    <cellStyle name="Total 2 2 4" xfId="61092" xr:uid="{00000000-0005-0000-0000-0000BAEE0000}"/>
    <cellStyle name="Total 2 2 4 10" xfId="61093" xr:uid="{00000000-0005-0000-0000-0000BBEE0000}"/>
    <cellStyle name="Total 2 2 4 11" xfId="61094" xr:uid="{00000000-0005-0000-0000-0000BCEE0000}"/>
    <cellStyle name="Total 2 2 4 2" xfId="61095" xr:uid="{00000000-0005-0000-0000-0000BDEE0000}"/>
    <cellStyle name="Total 2 2 4 2 2" xfId="61096" xr:uid="{00000000-0005-0000-0000-0000BEEE0000}"/>
    <cellStyle name="Total 2 2 4 2 3" xfId="61097" xr:uid="{00000000-0005-0000-0000-0000BFEE0000}"/>
    <cellStyle name="Total 2 2 4 3" xfId="61098" xr:uid="{00000000-0005-0000-0000-0000C0EE0000}"/>
    <cellStyle name="Total 2 2 4 3 2" xfId="61099" xr:uid="{00000000-0005-0000-0000-0000C1EE0000}"/>
    <cellStyle name="Total 2 2 4 3 3" xfId="61100" xr:uid="{00000000-0005-0000-0000-0000C2EE0000}"/>
    <cellStyle name="Total 2 2 4 4" xfId="61101" xr:uid="{00000000-0005-0000-0000-0000C3EE0000}"/>
    <cellStyle name="Total 2 2 4 4 2" xfId="61102" xr:uid="{00000000-0005-0000-0000-0000C4EE0000}"/>
    <cellStyle name="Total 2 2 4 4 3" xfId="61103" xr:uid="{00000000-0005-0000-0000-0000C5EE0000}"/>
    <cellStyle name="Total 2 2 4 5" xfId="61104" xr:uid="{00000000-0005-0000-0000-0000C6EE0000}"/>
    <cellStyle name="Total 2 2 4 5 2" xfId="61105" xr:uid="{00000000-0005-0000-0000-0000C7EE0000}"/>
    <cellStyle name="Total 2 2 4 5 3" xfId="61106" xr:uid="{00000000-0005-0000-0000-0000C8EE0000}"/>
    <cellStyle name="Total 2 2 4 6" xfId="61107" xr:uid="{00000000-0005-0000-0000-0000C9EE0000}"/>
    <cellStyle name="Total 2 2 4 6 2" xfId="61108" xr:uid="{00000000-0005-0000-0000-0000CAEE0000}"/>
    <cellStyle name="Total 2 2 4 6 3" xfId="61109" xr:uid="{00000000-0005-0000-0000-0000CBEE0000}"/>
    <cellStyle name="Total 2 2 4 7" xfId="61110" xr:uid="{00000000-0005-0000-0000-0000CCEE0000}"/>
    <cellStyle name="Total 2 2 4 7 2" xfId="61111" xr:uid="{00000000-0005-0000-0000-0000CDEE0000}"/>
    <cellStyle name="Total 2 2 4 7 3" xfId="61112" xr:uid="{00000000-0005-0000-0000-0000CEEE0000}"/>
    <cellStyle name="Total 2 2 4 8" xfId="61113" xr:uid="{00000000-0005-0000-0000-0000CFEE0000}"/>
    <cellStyle name="Total 2 2 4 8 2" xfId="61114" xr:uid="{00000000-0005-0000-0000-0000D0EE0000}"/>
    <cellStyle name="Total 2 2 4 8 3" xfId="61115" xr:uid="{00000000-0005-0000-0000-0000D1EE0000}"/>
    <cellStyle name="Total 2 2 4 9" xfId="61116" xr:uid="{00000000-0005-0000-0000-0000D2EE0000}"/>
    <cellStyle name="Total 2 2 5" xfId="61117" xr:uid="{00000000-0005-0000-0000-0000D3EE0000}"/>
    <cellStyle name="Total 2 2 5 10" xfId="61118" xr:uid="{00000000-0005-0000-0000-0000D4EE0000}"/>
    <cellStyle name="Total 2 2 5 11" xfId="61119" xr:uid="{00000000-0005-0000-0000-0000D5EE0000}"/>
    <cellStyle name="Total 2 2 5 2" xfId="61120" xr:uid="{00000000-0005-0000-0000-0000D6EE0000}"/>
    <cellStyle name="Total 2 2 5 2 2" xfId="61121" xr:uid="{00000000-0005-0000-0000-0000D7EE0000}"/>
    <cellStyle name="Total 2 2 5 2 3" xfId="61122" xr:uid="{00000000-0005-0000-0000-0000D8EE0000}"/>
    <cellStyle name="Total 2 2 5 3" xfId="61123" xr:uid="{00000000-0005-0000-0000-0000D9EE0000}"/>
    <cellStyle name="Total 2 2 5 3 2" xfId="61124" xr:uid="{00000000-0005-0000-0000-0000DAEE0000}"/>
    <cellStyle name="Total 2 2 5 3 3" xfId="61125" xr:uid="{00000000-0005-0000-0000-0000DBEE0000}"/>
    <cellStyle name="Total 2 2 5 4" xfId="61126" xr:uid="{00000000-0005-0000-0000-0000DCEE0000}"/>
    <cellStyle name="Total 2 2 5 4 2" xfId="61127" xr:uid="{00000000-0005-0000-0000-0000DDEE0000}"/>
    <cellStyle name="Total 2 2 5 4 3" xfId="61128" xr:uid="{00000000-0005-0000-0000-0000DEEE0000}"/>
    <cellStyle name="Total 2 2 5 5" xfId="61129" xr:uid="{00000000-0005-0000-0000-0000DFEE0000}"/>
    <cellStyle name="Total 2 2 5 5 2" xfId="61130" xr:uid="{00000000-0005-0000-0000-0000E0EE0000}"/>
    <cellStyle name="Total 2 2 5 5 3" xfId="61131" xr:uid="{00000000-0005-0000-0000-0000E1EE0000}"/>
    <cellStyle name="Total 2 2 5 6" xfId="61132" xr:uid="{00000000-0005-0000-0000-0000E2EE0000}"/>
    <cellStyle name="Total 2 2 5 6 2" xfId="61133" xr:uid="{00000000-0005-0000-0000-0000E3EE0000}"/>
    <cellStyle name="Total 2 2 5 6 3" xfId="61134" xr:uid="{00000000-0005-0000-0000-0000E4EE0000}"/>
    <cellStyle name="Total 2 2 5 7" xfId="61135" xr:uid="{00000000-0005-0000-0000-0000E5EE0000}"/>
    <cellStyle name="Total 2 2 5 7 2" xfId="61136" xr:uid="{00000000-0005-0000-0000-0000E6EE0000}"/>
    <cellStyle name="Total 2 2 5 7 3" xfId="61137" xr:uid="{00000000-0005-0000-0000-0000E7EE0000}"/>
    <cellStyle name="Total 2 2 5 8" xfId="61138" xr:uid="{00000000-0005-0000-0000-0000E8EE0000}"/>
    <cellStyle name="Total 2 2 5 8 2" xfId="61139" xr:uid="{00000000-0005-0000-0000-0000E9EE0000}"/>
    <cellStyle name="Total 2 2 5 8 3" xfId="61140" xr:uid="{00000000-0005-0000-0000-0000EAEE0000}"/>
    <cellStyle name="Total 2 2 5 9" xfId="61141" xr:uid="{00000000-0005-0000-0000-0000EBEE0000}"/>
    <cellStyle name="Total 2 2 6" xfId="61142" xr:uid="{00000000-0005-0000-0000-0000ECEE0000}"/>
    <cellStyle name="Total 2 2 6 10" xfId="61143" xr:uid="{00000000-0005-0000-0000-0000EDEE0000}"/>
    <cellStyle name="Total 2 2 6 11" xfId="61144" xr:uid="{00000000-0005-0000-0000-0000EEEE0000}"/>
    <cellStyle name="Total 2 2 6 2" xfId="61145" xr:uid="{00000000-0005-0000-0000-0000EFEE0000}"/>
    <cellStyle name="Total 2 2 6 2 2" xfId="61146" xr:uid="{00000000-0005-0000-0000-0000F0EE0000}"/>
    <cellStyle name="Total 2 2 6 2 3" xfId="61147" xr:uid="{00000000-0005-0000-0000-0000F1EE0000}"/>
    <cellStyle name="Total 2 2 6 3" xfId="61148" xr:uid="{00000000-0005-0000-0000-0000F2EE0000}"/>
    <cellStyle name="Total 2 2 6 3 2" xfId="61149" xr:uid="{00000000-0005-0000-0000-0000F3EE0000}"/>
    <cellStyle name="Total 2 2 6 3 3" xfId="61150" xr:uid="{00000000-0005-0000-0000-0000F4EE0000}"/>
    <cellStyle name="Total 2 2 6 4" xfId="61151" xr:uid="{00000000-0005-0000-0000-0000F5EE0000}"/>
    <cellStyle name="Total 2 2 6 4 2" xfId="61152" xr:uid="{00000000-0005-0000-0000-0000F6EE0000}"/>
    <cellStyle name="Total 2 2 6 4 3" xfId="61153" xr:uid="{00000000-0005-0000-0000-0000F7EE0000}"/>
    <cellStyle name="Total 2 2 6 5" xfId="61154" xr:uid="{00000000-0005-0000-0000-0000F8EE0000}"/>
    <cellStyle name="Total 2 2 6 5 2" xfId="61155" xr:uid="{00000000-0005-0000-0000-0000F9EE0000}"/>
    <cellStyle name="Total 2 2 6 5 3" xfId="61156" xr:uid="{00000000-0005-0000-0000-0000FAEE0000}"/>
    <cellStyle name="Total 2 2 6 6" xfId="61157" xr:uid="{00000000-0005-0000-0000-0000FBEE0000}"/>
    <cellStyle name="Total 2 2 6 6 2" xfId="61158" xr:uid="{00000000-0005-0000-0000-0000FCEE0000}"/>
    <cellStyle name="Total 2 2 6 6 3" xfId="61159" xr:uid="{00000000-0005-0000-0000-0000FDEE0000}"/>
    <cellStyle name="Total 2 2 6 7" xfId="61160" xr:uid="{00000000-0005-0000-0000-0000FEEE0000}"/>
    <cellStyle name="Total 2 2 6 7 2" xfId="61161" xr:uid="{00000000-0005-0000-0000-0000FFEE0000}"/>
    <cellStyle name="Total 2 2 6 7 3" xfId="61162" xr:uid="{00000000-0005-0000-0000-000000EF0000}"/>
    <cellStyle name="Total 2 2 6 8" xfId="61163" xr:uid="{00000000-0005-0000-0000-000001EF0000}"/>
    <cellStyle name="Total 2 2 6 8 2" xfId="61164" xr:uid="{00000000-0005-0000-0000-000002EF0000}"/>
    <cellStyle name="Total 2 2 6 8 3" xfId="61165" xr:uid="{00000000-0005-0000-0000-000003EF0000}"/>
    <cellStyle name="Total 2 2 6 9" xfId="61166" xr:uid="{00000000-0005-0000-0000-000004EF0000}"/>
    <cellStyle name="Total 2 2 7" xfId="61167" xr:uid="{00000000-0005-0000-0000-000005EF0000}"/>
    <cellStyle name="Total 2 2 7 10" xfId="61168" xr:uid="{00000000-0005-0000-0000-000006EF0000}"/>
    <cellStyle name="Total 2 2 7 2" xfId="61169" xr:uid="{00000000-0005-0000-0000-000007EF0000}"/>
    <cellStyle name="Total 2 2 7 2 2" xfId="61170" xr:uid="{00000000-0005-0000-0000-000008EF0000}"/>
    <cellStyle name="Total 2 2 7 2 3" xfId="61171" xr:uid="{00000000-0005-0000-0000-000009EF0000}"/>
    <cellStyle name="Total 2 2 7 3" xfId="61172" xr:uid="{00000000-0005-0000-0000-00000AEF0000}"/>
    <cellStyle name="Total 2 2 7 3 2" xfId="61173" xr:uid="{00000000-0005-0000-0000-00000BEF0000}"/>
    <cellStyle name="Total 2 2 7 3 3" xfId="61174" xr:uid="{00000000-0005-0000-0000-00000CEF0000}"/>
    <cellStyle name="Total 2 2 7 4" xfId="61175" xr:uid="{00000000-0005-0000-0000-00000DEF0000}"/>
    <cellStyle name="Total 2 2 7 4 2" xfId="61176" xr:uid="{00000000-0005-0000-0000-00000EEF0000}"/>
    <cellStyle name="Total 2 2 7 4 3" xfId="61177" xr:uid="{00000000-0005-0000-0000-00000FEF0000}"/>
    <cellStyle name="Total 2 2 7 5" xfId="61178" xr:uid="{00000000-0005-0000-0000-000010EF0000}"/>
    <cellStyle name="Total 2 2 7 5 2" xfId="61179" xr:uid="{00000000-0005-0000-0000-000011EF0000}"/>
    <cellStyle name="Total 2 2 7 5 3" xfId="61180" xr:uid="{00000000-0005-0000-0000-000012EF0000}"/>
    <cellStyle name="Total 2 2 7 6" xfId="61181" xr:uid="{00000000-0005-0000-0000-000013EF0000}"/>
    <cellStyle name="Total 2 2 7 6 2" xfId="61182" xr:uid="{00000000-0005-0000-0000-000014EF0000}"/>
    <cellStyle name="Total 2 2 7 6 3" xfId="61183" xr:uid="{00000000-0005-0000-0000-000015EF0000}"/>
    <cellStyle name="Total 2 2 7 7" xfId="61184" xr:uid="{00000000-0005-0000-0000-000016EF0000}"/>
    <cellStyle name="Total 2 2 7 7 2" xfId="61185" xr:uid="{00000000-0005-0000-0000-000017EF0000}"/>
    <cellStyle name="Total 2 2 7 7 3" xfId="61186" xr:uid="{00000000-0005-0000-0000-000018EF0000}"/>
    <cellStyle name="Total 2 2 7 8" xfId="61187" xr:uid="{00000000-0005-0000-0000-000019EF0000}"/>
    <cellStyle name="Total 2 2 7 8 2" xfId="61188" xr:uid="{00000000-0005-0000-0000-00001AEF0000}"/>
    <cellStyle name="Total 2 2 7 8 3" xfId="61189" xr:uid="{00000000-0005-0000-0000-00001BEF0000}"/>
    <cellStyle name="Total 2 2 7 9" xfId="61190" xr:uid="{00000000-0005-0000-0000-00001CEF0000}"/>
    <cellStyle name="Total 2 2 8" xfId="61191" xr:uid="{00000000-0005-0000-0000-00001DEF0000}"/>
    <cellStyle name="Total 2 2 8 2" xfId="61192" xr:uid="{00000000-0005-0000-0000-00001EEF0000}"/>
    <cellStyle name="Total 2 2 8 3" xfId="61193" xr:uid="{00000000-0005-0000-0000-00001FEF0000}"/>
    <cellStyle name="Total 2 2 9" xfId="61194" xr:uid="{00000000-0005-0000-0000-000020EF0000}"/>
    <cellStyle name="Total 2 2 9 2" xfId="61195" xr:uid="{00000000-0005-0000-0000-000021EF0000}"/>
    <cellStyle name="Total 2 2 9 3" xfId="61196" xr:uid="{00000000-0005-0000-0000-000022EF0000}"/>
    <cellStyle name="Total 2 3" xfId="61197" xr:uid="{00000000-0005-0000-0000-000023EF0000}"/>
    <cellStyle name="Total 2 3 10" xfId="61198" xr:uid="{00000000-0005-0000-0000-000024EF0000}"/>
    <cellStyle name="Total 2 3 11" xfId="61199" xr:uid="{00000000-0005-0000-0000-000025EF0000}"/>
    <cellStyle name="Total 2 3 12" xfId="61200" xr:uid="{00000000-0005-0000-0000-000026EF0000}"/>
    <cellStyle name="Total 2 3 2" xfId="61201" xr:uid="{00000000-0005-0000-0000-000027EF0000}"/>
    <cellStyle name="Total 2 3 2 10" xfId="61202" xr:uid="{00000000-0005-0000-0000-000028EF0000}"/>
    <cellStyle name="Total 2 3 2 11" xfId="61203" xr:uid="{00000000-0005-0000-0000-000029EF0000}"/>
    <cellStyle name="Total 2 3 2 2" xfId="61204" xr:uid="{00000000-0005-0000-0000-00002AEF0000}"/>
    <cellStyle name="Total 2 3 2 2 2" xfId="61205" xr:uid="{00000000-0005-0000-0000-00002BEF0000}"/>
    <cellStyle name="Total 2 3 2 2 3" xfId="61206" xr:uid="{00000000-0005-0000-0000-00002CEF0000}"/>
    <cellStyle name="Total 2 3 2 2 4" xfId="61207" xr:uid="{00000000-0005-0000-0000-00002DEF0000}"/>
    <cellStyle name="Total 2 3 2 3" xfId="61208" xr:uid="{00000000-0005-0000-0000-00002EEF0000}"/>
    <cellStyle name="Total 2 3 2 3 2" xfId="61209" xr:uid="{00000000-0005-0000-0000-00002FEF0000}"/>
    <cellStyle name="Total 2 3 2 3 3" xfId="61210" xr:uid="{00000000-0005-0000-0000-000030EF0000}"/>
    <cellStyle name="Total 2 3 2 4" xfId="61211" xr:uid="{00000000-0005-0000-0000-000031EF0000}"/>
    <cellStyle name="Total 2 3 2 4 2" xfId="61212" xr:uid="{00000000-0005-0000-0000-000032EF0000}"/>
    <cellStyle name="Total 2 3 2 4 3" xfId="61213" xr:uid="{00000000-0005-0000-0000-000033EF0000}"/>
    <cellStyle name="Total 2 3 2 5" xfId="61214" xr:uid="{00000000-0005-0000-0000-000034EF0000}"/>
    <cellStyle name="Total 2 3 2 5 2" xfId="61215" xr:uid="{00000000-0005-0000-0000-000035EF0000}"/>
    <cellStyle name="Total 2 3 2 5 3" xfId="61216" xr:uid="{00000000-0005-0000-0000-000036EF0000}"/>
    <cellStyle name="Total 2 3 2 6" xfId="61217" xr:uid="{00000000-0005-0000-0000-000037EF0000}"/>
    <cellStyle name="Total 2 3 2 6 2" xfId="61218" xr:uid="{00000000-0005-0000-0000-000038EF0000}"/>
    <cellStyle name="Total 2 3 2 6 3" xfId="61219" xr:uid="{00000000-0005-0000-0000-000039EF0000}"/>
    <cellStyle name="Total 2 3 2 7" xfId="61220" xr:uid="{00000000-0005-0000-0000-00003AEF0000}"/>
    <cellStyle name="Total 2 3 2 7 2" xfId="61221" xr:uid="{00000000-0005-0000-0000-00003BEF0000}"/>
    <cellStyle name="Total 2 3 2 7 3" xfId="61222" xr:uid="{00000000-0005-0000-0000-00003CEF0000}"/>
    <cellStyle name="Total 2 3 2 8" xfId="61223" xr:uid="{00000000-0005-0000-0000-00003DEF0000}"/>
    <cellStyle name="Total 2 3 2 8 2" xfId="61224" xr:uid="{00000000-0005-0000-0000-00003EEF0000}"/>
    <cellStyle name="Total 2 3 2 8 3" xfId="61225" xr:uid="{00000000-0005-0000-0000-00003FEF0000}"/>
    <cellStyle name="Total 2 3 2 9" xfId="61226" xr:uid="{00000000-0005-0000-0000-000040EF0000}"/>
    <cellStyle name="Total 2 3 3" xfId="61227" xr:uid="{00000000-0005-0000-0000-000041EF0000}"/>
    <cellStyle name="Total 2 3 3 2" xfId="61228" xr:uid="{00000000-0005-0000-0000-000042EF0000}"/>
    <cellStyle name="Total 2 3 3 3" xfId="61229" xr:uid="{00000000-0005-0000-0000-000043EF0000}"/>
    <cellStyle name="Total 2 3 3 4" xfId="61230" xr:uid="{00000000-0005-0000-0000-000044EF0000}"/>
    <cellStyle name="Total 2 3 4" xfId="61231" xr:uid="{00000000-0005-0000-0000-000045EF0000}"/>
    <cellStyle name="Total 2 3 4 2" xfId="61232" xr:uid="{00000000-0005-0000-0000-000046EF0000}"/>
    <cellStyle name="Total 2 3 4 3" xfId="61233" xr:uid="{00000000-0005-0000-0000-000047EF0000}"/>
    <cellStyle name="Total 2 3 5" xfId="61234" xr:uid="{00000000-0005-0000-0000-000048EF0000}"/>
    <cellStyle name="Total 2 3 5 2" xfId="61235" xr:uid="{00000000-0005-0000-0000-000049EF0000}"/>
    <cellStyle name="Total 2 3 5 3" xfId="61236" xr:uid="{00000000-0005-0000-0000-00004AEF0000}"/>
    <cellStyle name="Total 2 3 6" xfId="61237" xr:uid="{00000000-0005-0000-0000-00004BEF0000}"/>
    <cellStyle name="Total 2 3 6 2" xfId="61238" xr:uid="{00000000-0005-0000-0000-00004CEF0000}"/>
    <cellStyle name="Total 2 3 6 3" xfId="61239" xr:uid="{00000000-0005-0000-0000-00004DEF0000}"/>
    <cellStyle name="Total 2 3 7" xfId="61240" xr:uid="{00000000-0005-0000-0000-00004EEF0000}"/>
    <cellStyle name="Total 2 3 7 2" xfId="61241" xr:uid="{00000000-0005-0000-0000-00004FEF0000}"/>
    <cellStyle name="Total 2 3 7 3" xfId="61242" xr:uid="{00000000-0005-0000-0000-000050EF0000}"/>
    <cellStyle name="Total 2 3 8" xfId="61243" xr:uid="{00000000-0005-0000-0000-000051EF0000}"/>
    <cellStyle name="Total 2 3 8 2" xfId="61244" xr:uid="{00000000-0005-0000-0000-000052EF0000}"/>
    <cellStyle name="Total 2 3 8 3" xfId="61245" xr:uid="{00000000-0005-0000-0000-000053EF0000}"/>
    <cellStyle name="Total 2 3 9" xfId="61246" xr:uid="{00000000-0005-0000-0000-000054EF0000}"/>
    <cellStyle name="Total 2 3 9 2" xfId="61247" xr:uid="{00000000-0005-0000-0000-000055EF0000}"/>
    <cellStyle name="Total 2 3 9 3" xfId="61248" xr:uid="{00000000-0005-0000-0000-000056EF0000}"/>
    <cellStyle name="Total 2 4" xfId="61249" xr:uid="{00000000-0005-0000-0000-000057EF0000}"/>
    <cellStyle name="Total 2 4 10" xfId="61250" xr:uid="{00000000-0005-0000-0000-000058EF0000}"/>
    <cellStyle name="Total 2 4 11" xfId="61251" xr:uid="{00000000-0005-0000-0000-000059EF0000}"/>
    <cellStyle name="Total 2 4 2" xfId="61252" xr:uid="{00000000-0005-0000-0000-00005AEF0000}"/>
    <cellStyle name="Total 2 4 2 2" xfId="61253" xr:uid="{00000000-0005-0000-0000-00005BEF0000}"/>
    <cellStyle name="Total 2 4 2 3" xfId="61254" xr:uid="{00000000-0005-0000-0000-00005CEF0000}"/>
    <cellStyle name="Total 2 4 2 4" xfId="61255" xr:uid="{00000000-0005-0000-0000-00005DEF0000}"/>
    <cellStyle name="Total 2 4 3" xfId="61256" xr:uid="{00000000-0005-0000-0000-00005EEF0000}"/>
    <cellStyle name="Total 2 4 3 2" xfId="61257" xr:uid="{00000000-0005-0000-0000-00005FEF0000}"/>
    <cellStyle name="Total 2 4 3 3" xfId="61258" xr:uid="{00000000-0005-0000-0000-000060EF0000}"/>
    <cellStyle name="Total 2 4 3 4" xfId="61259" xr:uid="{00000000-0005-0000-0000-000061EF0000}"/>
    <cellStyle name="Total 2 4 4" xfId="61260" xr:uid="{00000000-0005-0000-0000-000062EF0000}"/>
    <cellStyle name="Total 2 4 4 2" xfId="61261" xr:uid="{00000000-0005-0000-0000-000063EF0000}"/>
    <cellStyle name="Total 2 4 4 3" xfId="61262" xr:uid="{00000000-0005-0000-0000-000064EF0000}"/>
    <cellStyle name="Total 2 4 5" xfId="61263" xr:uid="{00000000-0005-0000-0000-000065EF0000}"/>
    <cellStyle name="Total 2 4 5 2" xfId="61264" xr:uid="{00000000-0005-0000-0000-000066EF0000}"/>
    <cellStyle name="Total 2 4 5 3" xfId="61265" xr:uid="{00000000-0005-0000-0000-000067EF0000}"/>
    <cellStyle name="Total 2 4 6" xfId="61266" xr:uid="{00000000-0005-0000-0000-000068EF0000}"/>
    <cellStyle name="Total 2 4 6 2" xfId="61267" xr:uid="{00000000-0005-0000-0000-000069EF0000}"/>
    <cellStyle name="Total 2 4 6 3" xfId="61268" xr:uid="{00000000-0005-0000-0000-00006AEF0000}"/>
    <cellStyle name="Total 2 4 7" xfId="61269" xr:uid="{00000000-0005-0000-0000-00006BEF0000}"/>
    <cellStyle name="Total 2 4 7 2" xfId="61270" xr:uid="{00000000-0005-0000-0000-00006CEF0000}"/>
    <cellStyle name="Total 2 4 7 3" xfId="61271" xr:uid="{00000000-0005-0000-0000-00006DEF0000}"/>
    <cellStyle name="Total 2 4 8" xfId="61272" xr:uid="{00000000-0005-0000-0000-00006EEF0000}"/>
    <cellStyle name="Total 2 4 8 2" xfId="61273" xr:uid="{00000000-0005-0000-0000-00006FEF0000}"/>
    <cellStyle name="Total 2 4 8 3" xfId="61274" xr:uid="{00000000-0005-0000-0000-000070EF0000}"/>
    <cellStyle name="Total 2 4 9" xfId="61275" xr:uid="{00000000-0005-0000-0000-000071EF0000}"/>
    <cellStyle name="Total 2 5" xfId="61276" xr:uid="{00000000-0005-0000-0000-000072EF0000}"/>
    <cellStyle name="Total 2 5 10" xfId="61277" xr:uid="{00000000-0005-0000-0000-000073EF0000}"/>
    <cellStyle name="Total 2 5 11" xfId="61278" xr:uid="{00000000-0005-0000-0000-000074EF0000}"/>
    <cellStyle name="Total 2 5 2" xfId="61279" xr:uid="{00000000-0005-0000-0000-000075EF0000}"/>
    <cellStyle name="Total 2 5 2 2" xfId="61280" xr:uid="{00000000-0005-0000-0000-000076EF0000}"/>
    <cellStyle name="Total 2 5 2 3" xfId="61281" xr:uid="{00000000-0005-0000-0000-000077EF0000}"/>
    <cellStyle name="Total 2 5 2 4" xfId="61282" xr:uid="{00000000-0005-0000-0000-000078EF0000}"/>
    <cellStyle name="Total 2 5 3" xfId="61283" xr:uid="{00000000-0005-0000-0000-000079EF0000}"/>
    <cellStyle name="Total 2 5 3 2" xfId="61284" xr:uid="{00000000-0005-0000-0000-00007AEF0000}"/>
    <cellStyle name="Total 2 5 3 3" xfId="61285" xr:uid="{00000000-0005-0000-0000-00007BEF0000}"/>
    <cellStyle name="Total 2 5 3 4" xfId="61286" xr:uid="{00000000-0005-0000-0000-00007CEF0000}"/>
    <cellStyle name="Total 2 5 4" xfId="61287" xr:uid="{00000000-0005-0000-0000-00007DEF0000}"/>
    <cellStyle name="Total 2 5 4 2" xfId="61288" xr:uid="{00000000-0005-0000-0000-00007EEF0000}"/>
    <cellStyle name="Total 2 5 4 3" xfId="61289" xr:uid="{00000000-0005-0000-0000-00007FEF0000}"/>
    <cellStyle name="Total 2 5 5" xfId="61290" xr:uid="{00000000-0005-0000-0000-000080EF0000}"/>
    <cellStyle name="Total 2 5 5 2" xfId="61291" xr:uid="{00000000-0005-0000-0000-000081EF0000}"/>
    <cellStyle name="Total 2 5 5 3" xfId="61292" xr:uid="{00000000-0005-0000-0000-000082EF0000}"/>
    <cellStyle name="Total 2 5 6" xfId="61293" xr:uid="{00000000-0005-0000-0000-000083EF0000}"/>
    <cellStyle name="Total 2 5 6 2" xfId="61294" xr:uid="{00000000-0005-0000-0000-000084EF0000}"/>
    <cellStyle name="Total 2 5 6 3" xfId="61295" xr:uid="{00000000-0005-0000-0000-000085EF0000}"/>
    <cellStyle name="Total 2 5 7" xfId="61296" xr:uid="{00000000-0005-0000-0000-000086EF0000}"/>
    <cellStyle name="Total 2 5 7 2" xfId="61297" xr:uid="{00000000-0005-0000-0000-000087EF0000}"/>
    <cellStyle name="Total 2 5 7 3" xfId="61298" xr:uid="{00000000-0005-0000-0000-000088EF0000}"/>
    <cellStyle name="Total 2 5 8" xfId="61299" xr:uid="{00000000-0005-0000-0000-000089EF0000}"/>
    <cellStyle name="Total 2 5 8 2" xfId="61300" xr:uid="{00000000-0005-0000-0000-00008AEF0000}"/>
    <cellStyle name="Total 2 5 8 3" xfId="61301" xr:uid="{00000000-0005-0000-0000-00008BEF0000}"/>
    <cellStyle name="Total 2 5 9" xfId="61302" xr:uid="{00000000-0005-0000-0000-00008CEF0000}"/>
    <cellStyle name="Total 2 6" xfId="61303" xr:uid="{00000000-0005-0000-0000-00008DEF0000}"/>
    <cellStyle name="Total 2 6 10" xfId="61304" xr:uid="{00000000-0005-0000-0000-00008EEF0000}"/>
    <cellStyle name="Total 2 6 11" xfId="61305" xr:uid="{00000000-0005-0000-0000-00008FEF0000}"/>
    <cellStyle name="Total 2 6 2" xfId="61306" xr:uid="{00000000-0005-0000-0000-000090EF0000}"/>
    <cellStyle name="Total 2 6 2 2" xfId="61307" xr:uid="{00000000-0005-0000-0000-000091EF0000}"/>
    <cellStyle name="Total 2 6 2 3" xfId="61308" xr:uid="{00000000-0005-0000-0000-000092EF0000}"/>
    <cellStyle name="Total 2 6 2 4" xfId="61309" xr:uid="{00000000-0005-0000-0000-000093EF0000}"/>
    <cellStyle name="Total 2 6 3" xfId="61310" xr:uid="{00000000-0005-0000-0000-000094EF0000}"/>
    <cellStyle name="Total 2 6 3 2" xfId="61311" xr:uid="{00000000-0005-0000-0000-000095EF0000}"/>
    <cellStyle name="Total 2 6 3 3" xfId="61312" xr:uid="{00000000-0005-0000-0000-000096EF0000}"/>
    <cellStyle name="Total 2 6 4" xfId="61313" xr:uid="{00000000-0005-0000-0000-000097EF0000}"/>
    <cellStyle name="Total 2 6 4 2" xfId="61314" xr:uid="{00000000-0005-0000-0000-000098EF0000}"/>
    <cellStyle name="Total 2 6 4 3" xfId="61315" xr:uid="{00000000-0005-0000-0000-000099EF0000}"/>
    <cellStyle name="Total 2 6 5" xfId="61316" xr:uid="{00000000-0005-0000-0000-00009AEF0000}"/>
    <cellStyle name="Total 2 6 5 2" xfId="61317" xr:uid="{00000000-0005-0000-0000-00009BEF0000}"/>
    <cellStyle name="Total 2 6 5 3" xfId="61318" xr:uid="{00000000-0005-0000-0000-00009CEF0000}"/>
    <cellStyle name="Total 2 6 6" xfId="61319" xr:uid="{00000000-0005-0000-0000-00009DEF0000}"/>
    <cellStyle name="Total 2 6 6 2" xfId="61320" xr:uid="{00000000-0005-0000-0000-00009EEF0000}"/>
    <cellStyle name="Total 2 6 6 3" xfId="61321" xr:uid="{00000000-0005-0000-0000-00009FEF0000}"/>
    <cellStyle name="Total 2 6 7" xfId="61322" xr:uid="{00000000-0005-0000-0000-0000A0EF0000}"/>
    <cellStyle name="Total 2 6 7 2" xfId="61323" xr:uid="{00000000-0005-0000-0000-0000A1EF0000}"/>
    <cellStyle name="Total 2 6 7 3" xfId="61324" xr:uid="{00000000-0005-0000-0000-0000A2EF0000}"/>
    <cellStyle name="Total 2 6 8" xfId="61325" xr:uid="{00000000-0005-0000-0000-0000A3EF0000}"/>
    <cellStyle name="Total 2 6 8 2" xfId="61326" xr:uid="{00000000-0005-0000-0000-0000A4EF0000}"/>
    <cellStyle name="Total 2 6 8 3" xfId="61327" xr:uid="{00000000-0005-0000-0000-0000A5EF0000}"/>
    <cellStyle name="Total 2 6 9" xfId="61328" xr:uid="{00000000-0005-0000-0000-0000A6EF0000}"/>
    <cellStyle name="Total 2 7" xfId="61329" xr:uid="{00000000-0005-0000-0000-0000A7EF0000}"/>
    <cellStyle name="Total 2 7 10" xfId="61330" xr:uid="{00000000-0005-0000-0000-0000A8EF0000}"/>
    <cellStyle name="Total 2 7 11" xfId="61331" xr:uid="{00000000-0005-0000-0000-0000A9EF0000}"/>
    <cellStyle name="Total 2 7 2" xfId="61332" xr:uid="{00000000-0005-0000-0000-0000AAEF0000}"/>
    <cellStyle name="Total 2 7 2 2" xfId="61333" xr:uid="{00000000-0005-0000-0000-0000ABEF0000}"/>
    <cellStyle name="Total 2 7 2 3" xfId="61334" xr:uid="{00000000-0005-0000-0000-0000ACEF0000}"/>
    <cellStyle name="Total 2 7 2 4" xfId="61335" xr:uid="{00000000-0005-0000-0000-0000ADEF0000}"/>
    <cellStyle name="Total 2 7 3" xfId="61336" xr:uid="{00000000-0005-0000-0000-0000AEEF0000}"/>
    <cellStyle name="Total 2 7 3 2" xfId="61337" xr:uid="{00000000-0005-0000-0000-0000AFEF0000}"/>
    <cellStyle name="Total 2 7 3 3" xfId="61338" xr:uid="{00000000-0005-0000-0000-0000B0EF0000}"/>
    <cellStyle name="Total 2 7 4" xfId="61339" xr:uid="{00000000-0005-0000-0000-0000B1EF0000}"/>
    <cellStyle name="Total 2 7 4 2" xfId="61340" xr:uid="{00000000-0005-0000-0000-0000B2EF0000}"/>
    <cellStyle name="Total 2 7 4 3" xfId="61341" xr:uid="{00000000-0005-0000-0000-0000B3EF0000}"/>
    <cellStyle name="Total 2 7 5" xfId="61342" xr:uid="{00000000-0005-0000-0000-0000B4EF0000}"/>
    <cellStyle name="Total 2 7 5 2" xfId="61343" xr:uid="{00000000-0005-0000-0000-0000B5EF0000}"/>
    <cellStyle name="Total 2 7 5 3" xfId="61344" xr:uid="{00000000-0005-0000-0000-0000B6EF0000}"/>
    <cellStyle name="Total 2 7 6" xfId="61345" xr:uid="{00000000-0005-0000-0000-0000B7EF0000}"/>
    <cellStyle name="Total 2 7 6 2" xfId="61346" xr:uid="{00000000-0005-0000-0000-0000B8EF0000}"/>
    <cellStyle name="Total 2 7 6 3" xfId="61347" xr:uid="{00000000-0005-0000-0000-0000B9EF0000}"/>
    <cellStyle name="Total 2 7 7" xfId="61348" xr:uid="{00000000-0005-0000-0000-0000BAEF0000}"/>
    <cellStyle name="Total 2 7 7 2" xfId="61349" xr:uid="{00000000-0005-0000-0000-0000BBEF0000}"/>
    <cellStyle name="Total 2 7 7 3" xfId="61350" xr:uid="{00000000-0005-0000-0000-0000BCEF0000}"/>
    <cellStyle name="Total 2 7 8" xfId="61351" xr:uid="{00000000-0005-0000-0000-0000BDEF0000}"/>
    <cellStyle name="Total 2 7 8 2" xfId="61352" xr:uid="{00000000-0005-0000-0000-0000BEEF0000}"/>
    <cellStyle name="Total 2 7 8 3" xfId="61353" xr:uid="{00000000-0005-0000-0000-0000BFEF0000}"/>
    <cellStyle name="Total 2 7 9" xfId="61354" xr:uid="{00000000-0005-0000-0000-0000C0EF0000}"/>
    <cellStyle name="Total 2 8" xfId="61355" xr:uid="{00000000-0005-0000-0000-0000C1EF0000}"/>
    <cellStyle name="Total 2 8 10" xfId="61356" xr:uid="{00000000-0005-0000-0000-0000C2EF0000}"/>
    <cellStyle name="Total 2 8 11" xfId="61357" xr:uid="{00000000-0005-0000-0000-0000C3EF0000}"/>
    <cellStyle name="Total 2 8 2" xfId="61358" xr:uid="{00000000-0005-0000-0000-0000C4EF0000}"/>
    <cellStyle name="Total 2 8 2 2" xfId="61359" xr:uid="{00000000-0005-0000-0000-0000C5EF0000}"/>
    <cellStyle name="Total 2 8 2 3" xfId="61360" xr:uid="{00000000-0005-0000-0000-0000C6EF0000}"/>
    <cellStyle name="Total 2 8 2 4" xfId="61361" xr:uid="{00000000-0005-0000-0000-0000C7EF0000}"/>
    <cellStyle name="Total 2 8 3" xfId="61362" xr:uid="{00000000-0005-0000-0000-0000C8EF0000}"/>
    <cellStyle name="Total 2 8 3 2" xfId="61363" xr:uid="{00000000-0005-0000-0000-0000C9EF0000}"/>
    <cellStyle name="Total 2 8 3 3" xfId="61364" xr:uid="{00000000-0005-0000-0000-0000CAEF0000}"/>
    <cellStyle name="Total 2 8 4" xfId="61365" xr:uid="{00000000-0005-0000-0000-0000CBEF0000}"/>
    <cellStyle name="Total 2 8 4 2" xfId="61366" xr:uid="{00000000-0005-0000-0000-0000CCEF0000}"/>
    <cellStyle name="Total 2 8 4 3" xfId="61367" xr:uid="{00000000-0005-0000-0000-0000CDEF0000}"/>
    <cellStyle name="Total 2 8 5" xfId="61368" xr:uid="{00000000-0005-0000-0000-0000CEEF0000}"/>
    <cellStyle name="Total 2 8 5 2" xfId="61369" xr:uid="{00000000-0005-0000-0000-0000CFEF0000}"/>
    <cellStyle name="Total 2 8 5 3" xfId="61370" xr:uid="{00000000-0005-0000-0000-0000D0EF0000}"/>
    <cellStyle name="Total 2 8 6" xfId="61371" xr:uid="{00000000-0005-0000-0000-0000D1EF0000}"/>
    <cellStyle name="Total 2 8 6 2" xfId="61372" xr:uid="{00000000-0005-0000-0000-0000D2EF0000}"/>
    <cellStyle name="Total 2 8 6 3" xfId="61373" xr:uid="{00000000-0005-0000-0000-0000D3EF0000}"/>
    <cellStyle name="Total 2 8 7" xfId="61374" xr:uid="{00000000-0005-0000-0000-0000D4EF0000}"/>
    <cellStyle name="Total 2 8 7 2" xfId="61375" xr:uid="{00000000-0005-0000-0000-0000D5EF0000}"/>
    <cellStyle name="Total 2 8 7 3" xfId="61376" xr:uid="{00000000-0005-0000-0000-0000D6EF0000}"/>
    <cellStyle name="Total 2 8 8" xfId="61377" xr:uid="{00000000-0005-0000-0000-0000D7EF0000}"/>
    <cellStyle name="Total 2 8 8 2" xfId="61378" xr:uid="{00000000-0005-0000-0000-0000D8EF0000}"/>
    <cellStyle name="Total 2 8 8 3" xfId="61379" xr:uid="{00000000-0005-0000-0000-0000D9EF0000}"/>
    <cellStyle name="Total 2 8 9" xfId="61380" xr:uid="{00000000-0005-0000-0000-0000DAEF0000}"/>
    <cellStyle name="Total 2 9" xfId="61381" xr:uid="{00000000-0005-0000-0000-0000DBEF0000}"/>
    <cellStyle name="Total 2 9 2" xfId="61382" xr:uid="{00000000-0005-0000-0000-0000DCEF0000}"/>
    <cellStyle name="Total 2 9 3" xfId="61383" xr:uid="{00000000-0005-0000-0000-0000DDEF0000}"/>
    <cellStyle name="Total 2 9 4" xfId="61384" xr:uid="{00000000-0005-0000-0000-0000DEEF0000}"/>
    <cellStyle name="Total 3" xfId="61385" xr:uid="{00000000-0005-0000-0000-0000DFEF0000}"/>
    <cellStyle name="Total 3 10" xfId="61386" xr:uid="{00000000-0005-0000-0000-0000E0EF0000}"/>
    <cellStyle name="Total 3 10 2" xfId="61387" xr:uid="{00000000-0005-0000-0000-0000E1EF0000}"/>
    <cellStyle name="Total 3 10 3" xfId="61388" xr:uid="{00000000-0005-0000-0000-0000E2EF0000}"/>
    <cellStyle name="Total 3 11" xfId="61389" xr:uid="{00000000-0005-0000-0000-0000E3EF0000}"/>
    <cellStyle name="Total 3 11 2" xfId="61390" xr:uid="{00000000-0005-0000-0000-0000E4EF0000}"/>
    <cellStyle name="Total 3 11 3" xfId="61391" xr:uid="{00000000-0005-0000-0000-0000E5EF0000}"/>
    <cellStyle name="Total 3 12" xfId="61392" xr:uid="{00000000-0005-0000-0000-0000E6EF0000}"/>
    <cellStyle name="Total 3 12 2" xfId="61393" xr:uid="{00000000-0005-0000-0000-0000E7EF0000}"/>
    <cellStyle name="Total 3 12 3" xfId="61394" xr:uid="{00000000-0005-0000-0000-0000E8EF0000}"/>
    <cellStyle name="Total 3 13" xfId="61395" xr:uid="{00000000-0005-0000-0000-0000E9EF0000}"/>
    <cellStyle name="Total 3 13 2" xfId="61396" xr:uid="{00000000-0005-0000-0000-0000EAEF0000}"/>
    <cellStyle name="Total 3 13 3" xfId="61397" xr:uid="{00000000-0005-0000-0000-0000EBEF0000}"/>
    <cellStyle name="Total 3 14" xfId="61398" xr:uid="{00000000-0005-0000-0000-0000ECEF0000}"/>
    <cellStyle name="Total 3 14 2" xfId="61399" xr:uid="{00000000-0005-0000-0000-0000EDEF0000}"/>
    <cellStyle name="Total 3 14 3" xfId="61400" xr:uid="{00000000-0005-0000-0000-0000EEEF0000}"/>
    <cellStyle name="Total 3 15" xfId="61401" xr:uid="{00000000-0005-0000-0000-0000EFEF0000}"/>
    <cellStyle name="Total 3 15 2" xfId="61402" xr:uid="{00000000-0005-0000-0000-0000F0EF0000}"/>
    <cellStyle name="Total 3 15 3" xfId="61403" xr:uid="{00000000-0005-0000-0000-0000F1EF0000}"/>
    <cellStyle name="Total 3 16" xfId="61404" xr:uid="{00000000-0005-0000-0000-0000F2EF0000}"/>
    <cellStyle name="Total 3 17" xfId="61405" xr:uid="{00000000-0005-0000-0000-0000F3EF0000}"/>
    <cellStyle name="Total 3 18" xfId="61406" xr:uid="{00000000-0005-0000-0000-0000F4EF0000}"/>
    <cellStyle name="Total 3 2" xfId="61407" xr:uid="{00000000-0005-0000-0000-0000F5EF0000}"/>
    <cellStyle name="Total 3 2 10" xfId="61408" xr:uid="{00000000-0005-0000-0000-0000F6EF0000}"/>
    <cellStyle name="Total 3 2 10 2" xfId="61409" xr:uid="{00000000-0005-0000-0000-0000F7EF0000}"/>
    <cellStyle name="Total 3 2 10 3" xfId="61410" xr:uid="{00000000-0005-0000-0000-0000F8EF0000}"/>
    <cellStyle name="Total 3 2 11" xfId="61411" xr:uid="{00000000-0005-0000-0000-0000F9EF0000}"/>
    <cellStyle name="Total 3 2 11 2" xfId="61412" xr:uid="{00000000-0005-0000-0000-0000FAEF0000}"/>
    <cellStyle name="Total 3 2 11 3" xfId="61413" xr:uid="{00000000-0005-0000-0000-0000FBEF0000}"/>
    <cellStyle name="Total 3 2 12" xfId="61414" xr:uid="{00000000-0005-0000-0000-0000FCEF0000}"/>
    <cellStyle name="Total 3 2 12 2" xfId="61415" xr:uid="{00000000-0005-0000-0000-0000FDEF0000}"/>
    <cellStyle name="Total 3 2 12 3" xfId="61416" xr:uid="{00000000-0005-0000-0000-0000FEEF0000}"/>
    <cellStyle name="Total 3 2 13" xfId="61417" xr:uid="{00000000-0005-0000-0000-0000FFEF0000}"/>
    <cellStyle name="Total 3 2 13 2" xfId="61418" xr:uid="{00000000-0005-0000-0000-000000F00000}"/>
    <cellStyle name="Total 3 2 13 3" xfId="61419" xr:uid="{00000000-0005-0000-0000-000001F00000}"/>
    <cellStyle name="Total 3 2 14" xfId="61420" xr:uid="{00000000-0005-0000-0000-000002F00000}"/>
    <cellStyle name="Total 3 2 14 2" xfId="61421" xr:uid="{00000000-0005-0000-0000-000003F00000}"/>
    <cellStyle name="Total 3 2 14 3" xfId="61422" xr:uid="{00000000-0005-0000-0000-000004F00000}"/>
    <cellStyle name="Total 3 2 15" xfId="61423" xr:uid="{00000000-0005-0000-0000-000005F00000}"/>
    <cellStyle name="Total 3 2 16" xfId="61424" xr:uid="{00000000-0005-0000-0000-000006F00000}"/>
    <cellStyle name="Total 3 2 17" xfId="61425" xr:uid="{00000000-0005-0000-0000-000007F00000}"/>
    <cellStyle name="Total 3 2 2" xfId="61426" xr:uid="{00000000-0005-0000-0000-000008F00000}"/>
    <cellStyle name="Total 3 2 2 10" xfId="61427" xr:uid="{00000000-0005-0000-0000-000009F00000}"/>
    <cellStyle name="Total 3 2 2 11" xfId="61428" xr:uid="{00000000-0005-0000-0000-00000AF00000}"/>
    <cellStyle name="Total 3 2 2 2" xfId="61429" xr:uid="{00000000-0005-0000-0000-00000BF00000}"/>
    <cellStyle name="Total 3 2 2 2 2" xfId="61430" xr:uid="{00000000-0005-0000-0000-00000CF00000}"/>
    <cellStyle name="Total 3 2 2 2 2 2" xfId="61431" xr:uid="{00000000-0005-0000-0000-00000DF00000}"/>
    <cellStyle name="Total 3 2 2 2 3" xfId="61432" xr:uid="{00000000-0005-0000-0000-00000EF00000}"/>
    <cellStyle name="Total 3 2 2 2 3 2" xfId="61433" xr:uid="{00000000-0005-0000-0000-00000FF00000}"/>
    <cellStyle name="Total 3 2 2 2 4" xfId="61434" xr:uid="{00000000-0005-0000-0000-000010F00000}"/>
    <cellStyle name="Total 3 2 2 3" xfId="61435" xr:uid="{00000000-0005-0000-0000-000011F00000}"/>
    <cellStyle name="Total 3 2 2 3 2" xfId="61436" xr:uid="{00000000-0005-0000-0000-000012F00000}"/>
    <cellStyle name="Total 3 2 2 3 2 2" xfId="61437" xr:uid="{00000000-0005-0000-0000-000013F00000}"/>
    <cellStyle name="Total 3 2 2 3 3" xfId="61438" xr:uid="{00000000-0005-0000-0000-000014F00000}"/>
    <cellStyle name="Total 3 2 2 3 4" xfId="61439" xr:uid="{00000000-0005-0000-0000-000015F00000}"/>
    <cellStyle name="Total 3 2 2 4" xfId="61440" xr:uid="{00000000-0005-0000-0000-000016F00000}"/>
    <cellStyle name="Total 3 2 2 4 2" xfId="61441" xr:uid="{00000000-0005-0000-0000-000017F00000}"/>
    <cellStyle name="Total 3 2 2 4 3" xfId="61442" xr:uid="{00000000-0005-0000-0000-000018F00000}"/>
    <cellStyle name="Total 3 2 2 4 4" xfId="61443" xr:uid="{00000000-0005-0000-0000-000019F00000}"/>
    <cellStyle name="Total 3 2 2 5" xfId="61444" xr:uid="{00000000-0005-0000-0000-00001AF00000}"/>
    <cellStyle name="Total 3 2 2 5 2" xfId="61445" xr:uid="{00000000-0005-0000-0000-00001BF00000}"/>
    <cellStyle name="Total 3 2 2 5 3" xfId="61446" xr:uid="{00000000-0005-0000-0000-00001CF00000}"/>
    <cellStyle name="Total 3 2 2 5 4" xfId="61447" xr:uid="{00000000-0005-0000-0000-00001DF00000}"/>
    <cellStyle name="Total 3 2 2 6" xfId="61448" xr:uid="{00000000-0005-0000-0000-00001EF00000}"/>
    <cellStyle name="Total 3 2 2 6 2" xfId="61449" xr:uid="{00000000-0005-0000-0000-00001FF00000}"/>
    <cellStyle name="Total 3 2 2 6 3" xfId="61450" xr:uid="{00000000-0005-0000-0000-000020F00000}"/>
    <cellStyle name="Total 3 2 2 7" xfId="61451" xr:uid="{00000000-0005-0000-0000-000021F00000}"/>
    <cellStyle name="Total 3 2 2 7 2" xfId="61452" xr:uid="{00000000-0005-0000-0000-000022F00000}"/>
    <cellStyle name="Total 3 2 2 7 3" xfId="61453" xr:uid="{00000000-0005-0000-0000-000023F00000}"/>
    <cellStyle name="Total 3 2 2 8" xfId="61454" xr:uid="{00000000-0005-0000-0000-000024F00000}"/>
    <cellStyle name="Total 3 2 2 8 2" xfId="61455" xr:uid="{00000000-0005-0000-0000-000025F00000}"/>
    <cellStyle name="Total 3 2 2 8 3" xfId="61456" xr:uid="{00000000-0005-0000-0000-000026F00000}"/>
    <cellStyle name="Total 3 2 2 9" xfId="61457" xr:uid="{00000000-0005-0000-0000-000027F00000}"/>
    <cellStyle name="Total 3 2 3" xfId="61458" xr:uid="{00000000-0005-0000-0000-000028F00000}"/>
    <cellStyle name="Total 3 2 3 10" xfId="61459" xr:uid="{00000000-0005-0000-0000-000029F00000}"/>
    <cellStyle name="Total 3 2 3 11" xfId="61460" xr:uid="{00000000-0005-0000-0000-00002AF00000}"/>
    <cellStyle name="Total 3 2 3 2" xfId="61461" xr:uid="{00000000-0005-0000-0000-00002BF00000}"/>
    <cellStyle name="Total 3 2 3 2 2" xfId="61462" xr:uid="{00000000-0005-0000-0000-00002CF00000}"/>
    <cellStyle name="Total 3 2 3 2 3" xfId="61463" xr:uid="{00000000-0005-0000-0000-00002DF00000}"/>
    <cellStyle name="Total 3 2 3 2 4" xfId="61464" xr:uid="{00000000-0005-0000-0000-00002EF00000}"/>
    <cellStyle name="Total 3 2 3 3" xfId="61465" xr:uid="{00000000-0005-0000-0000-00002FF00000}"/>
    <cellStyle name="Total 3 2 3 3 2" xfId="61466" xr:uid="{00000000-0005-0000-0000-000030F00000}"/>
    <cellStyle name="Total 3 2 3 3 3" xfId="61467" xr:uid="{00000000-0005-0000-0000-000031F00000}"/>
    <cellStyle name="Total 3 2 3 4" xfId="61468" xr:uid="{00000000-0005-0000-0000-000032F00000}"/>
    <cellStyle name="Total 3 2 3 4 2" xfId="61469" xr:uid="{00000000-0005-0000-0000-000033F00000}"/>
    <cellStyle name="Total 3 2 3 4 3" xfId="61470" xr:uid="{00000000-0005-0000-0000-000034F00000}"/>
    <cellStyle name="Total 3 2 3 5" xfId="61471" xr:uid="{00000000-0005-0000-0000-000035F00000}"/>
    <cellStyle name="Total 3 2 3 5 2" xfId="61472" xr:uid="{00000000-0005-0000-0000-000036F00000}"/>
    <cellStyle name="Total 3 2 3 5 3" xfId="61473" xr:uid="{00000000-0005-0000-0000-000037F00000}"/>
    <cellStyle name="Total 3 2 3 6" xfId="61474" xr:uid="{00000000-0005-0000-0000-000038F00000}"/>
    <cellStyle name="Total 3 2 3 6 2" xfId="61475" xr:uid="{00000000-0005-0000-0000-000039F00000}"/>
    <cellStyle name="Total 3 2 3 6 3" xfId="61476" xr:uid="{00000000-0005-0000-0000-00003AF00000}"/>
    <cellStyle name="Total 3 2 3 7" xfId="61477" xr:uid="{00000000-0005-0000-0000-00003BF00000}"/>
    <cellStyle name="Total 3 2 3 7 2" xfId="61478" xr:uid="{00000000-0005-0000-0000-00003CF00000}"/>
    <cellStyle name="Total 3 2 3 7 3" xfId="61479" xr:uid="{00000000-0005-0000-0000-00003DF00000}"/>
    <cellStyle name="Total 3 2 3 8" xfId="61480" xr:uid="{00000000-0005-0000-0000-00003EF00000}"/>
    <cellStyle name="Total 3 2 3 8 2" xfId="61481" xr:uid="{00000000-0005-0000-0000-00003FF00000}"/>
    <cellStyle name="Total 3 2 3 8 3" xfId="61482" xr:uid="{00000000-0005-0000-0000-000040F00000}"/>
    <cellStyle name="Total 3 2 3 9" xfId="61483" xr:uid="{00000000-0005-0000-0000-000041F00000}"/>
    <cellStyle name="Total 3 2 4" xfId="61484" xr:uid="{00000000-0005-0000-0000-000042F00000}"/>
    <cellStyle name="Total 3 2 4 10" xfId="61485" xr:uid="{00000000-0005-0000-0000-000043F00000}"/>
    <cellStyle name="Total 3 2 4 11" xfId="61486" xr:uid="{00000000-0005-0000-0000-000044F00000}"/>
    <cellStyle name="Total 3 2 4 2" xfId="61487" xr:uid="{00000000-0005-0000-0000-000045F00000}"/>
    <cellStyle name="Total 3 2 4 2 2" xfId="61488" xr:uid="{00000000-0005-0000-0000-000046F00000}"/>
    <cellStyle name="Total 3 2 4 2 3" xfId="61489" xr:uid="{00000000-0005-0000-0000-000047F00000}"/>
    <cellStyle name="Total 3 2 4 2 4" xfId="61490" xr:uid="{00000000-0005-0000-0000-000048F00000}"/>
    <cellStyle name="Total 3 2 4 3" xfId="61491" xr:uid="{00000000-0005-0000-0000-000049F00000}"/>
    <cellStyle name="Total 3 2 4 3 2" xfId="61492" xr:uid="{00000000-0005-0000-0000-00004AF00000}"/>
    <cellStyle name="Total 3 2 4 3 3" xfId="61493" xr:uid="{00000000-0005-0000-0000-00004BF00000}"/>
    <cellStyle name="Total 3 2 4 4" xfId="61494" xr:uid="{00000000-0005-0000-0000-00004CF00000}"/>
    <cellStyle name="Total 3 2 4 4 2" xfId="61495" xr:uid="{00000000-0005-0000-0000-00004DF00000}"/>
    <cellStyle name="Total 3 2 4 4 3" xfId="61496" xr:uid="{00000000-0005-0000-0000-00004EF00000}"/>
    <cellStyle name="Total 3 2 4 5" xfId="61497" xr:uid="{00000000-0005-0000-0000-00004FF00000}"/>
    <cellStyle name="Total 3 2 4 5 2" xfId="61498" xr:uid="{00000000-0005-0000-0000-000050F00000}"/>
    <cellStyle name="Total 3 2 4 5 3" xfId="61499" xr:uid="{00000000-0005-0000-0000-000051F00000}"/>
    <cellStyle name="Total 3 2 4 6" xfId="61500" xr:uid="{00000000-0005-0000-0000-000052F00000}"/>
    <cellStyle name="Total 3 2 4 6 2" xfId="61501" xr:uid="{00000000-0005-0000-0000-000053F00000}"/>
    <cellStyle name="Total 3 2 4 6 3" xfId="61502" xr:uid="{00000000-0005-0000-0000-000054F00000}"/>
    <cellStyle name="Total 3 2 4 7" xfId="61503" xr:uid="{00000000-0005-0000-0000-000055F00000}"/>
    <cellStyle name="Total 3 2 4 7 2" xfId="61504" xr:uid="{00000000-0005-0000-0000-000056F00000}"/>
    <cellStyle name="Total 3 2 4 7 3" xfId="61505" xr:uid="{00000000-0005-0000-0000-000057F00000}"/>
    <cellStyle name="Total 3 2 4 8" xfId="61506" xr:uid="{00000000-0005-0000-0000-000058F00000}"/>
    <cellStyle name="Total 3 2 4 8 2" xfId="61507" xr:uid="{00000000-0005-0000-0000-000059F00000}"/>
    <cellStyle name="Total 3 2 4 8 3" xfId="61508" xr:uid="{00000000-0005-0000-0000-00005AF00000}"/>
    <cellStyle name="Total 3 2 4 9" xfId="61509" xr:uid="{00000000-0005-0000-0000-00005BF00000}"/>
    <cellStyle name="Total 3 2 5" xfId="61510" xr:uid="{00000000-0005-0000-0000-00005CF00000}"/>
    <cellStyle name="Total 3 2 5 10" xfId="61511" xr:uid="{00000000-0005-0000-0000-00005DF00000}"/>
    <cellStyle name="Total 3 2 5 11" xfId="61512" xr:uid="{00000000-0005-0000-0000-00005EF00000}"/>
    <cellStyle name="Total 3 2 5 2" xfId="61513" xr:uid="{00000000-0005-0000-0000-00005FF00000}"/>
    <cellStyle name="Total 3 2 5 2 2" xfId="61514" xr:uid="{00000000-0005-0000-0000-000060F00000}"/>
    <cellStyle name="Total 3 2 5 2 3" xfId="61515" xr:uid="{00000000-0005-0000-0000-000061F00000}"/>
    <cellStyle name="Total 3 2 5 2 4" xfId="61516" xr:uid="{00000000-0005-0000-0000-000062F00000}"/>
    <cellStyle name="Total 3 2 5 3" xfId="61517" xr:uid="{00000000-0005-0000-0000-000063F00000}"/>
    <cellStyle name="Total 3 2 5 3 2" xfId="61518" xr:uid="{00000000-0005-0000-0000-000064F00000}"/>
    <cellStyle name="Total 3 2 5 3 3" xfId="61519" xr:uid="{00000000-0005-0000-0000-000065F00000}"/>
    <cellStyle name="Total 3 2 5 4" xfId="61520" xr:uid="{00000000-0005-0000-0000-000066F00000}"/>
    <cellStyle name="Total 3 2 5 4 2" xfId="61521" xr:uid="{00000000-0005-0000-0000-000067F00000}"/>
    <cellStyle name="Total 3 2 5 4 3" xfId="61522" xr:uid="{00000000-0005-0000-0000-000068F00000}"/>
    <cellStyle name="Total 3 2 5 5" xfId="61523" xr:uid="{00000000-0005-0000-0000-000069F00000}"/>
    <cellStyle name="Total 3 2 5 5 2" xfId="61524" xr:uid="{00000000-0005-0000-0000-00006AF00000}"/>
    <cellStyle name="Total 3 2 5 5 3" xfId="61525" xr:uid="{00000000-0005-0000-0000-00006BF00000}"/>
    <cellStyle name="Total 3 2 5 6" xfId="61526" xr:uid="{00000000-0005-0000-0000-00006CF00000}"/>
    <cellStyle name="Total 3 2 5 6 2" xfId="61527" xr:uid="{00000000-0005-0000-0000-00006DF00000}"/>
    <cellStyle name="Total 3 2 5 6 3" xfId="61528" xr:uid="{00000000-0005-0000-0000-00006EF00000}"/>
    <cellStyle name="Total 3 2 5 7" xfId="61529" xr:uid="{00000000-0005-0000-0000-00006FF00000}"/>
    <cellStyle name="Total 3 2 5 7 2" xfId="61530" xr:uid="{00000000-0005-0000-0000-000070F00000}"/>
    <cellStyle name="Total 3 2 5 7 3" xfId="61531" xr:uid="{00000000-0005-0000-0000-000071F00000}"/>
    <cellStyle name="Total 3 2 5 8" xfId="61532" xr:uid="{00000000-0005-0000-0000-000072F00000}"/>
    <cellStyle name="Total 3 2 5 8 2" xfId="61533" xr:uid="{00000000-0005-0000-0000-000073F00000}"/>
    <cellStyle name="Total 3 2 5 8 3" xfId="61534" xr:uid="{00000000-0005-0000-0000-000074F00000}"/>
    <cellStyle name="Total 3 2 5 9" xfId="61535" xr:uid="{00000000-0005-0000-0000-000075F00000}"/>
    <cellStyle name="Total 3 2 6" xfId="61536" xr:uid="{00000000-0005-0000-0000-000076F00000}"/>
    <cellStyle name="Total 3 2 6 10" xfId="61537" xr:uid="{00000000-0005-0000-0000-000077F00000}"/>
    <cellStyle name="Total 3 2 6 11" xfId="61538" xr:uid="{00000000-0005-0000-0000-000078F00000}"/>
    <cellStyle name="Total 3 2 6 2" xfId="61539" xr:uid="{00000000-0005-0000-0000-000079F00000}"/>
    <cellStyle name="Total 3 2 6 2 2" xfId="61540" xr:uid="{00000000-0005-0000-0000-00007AF00000}"/>
    <cellStyle name="Total 3 2 6 2 3" xfId="61541" xr:uid="{00000000-0005-0000-0000-00007BF00000}"/>
    <cellStyle name="Total 3 2 6 3" xfId="61542" xr:uid="{00000000-0005-0000-0000-00007CF00000}"/>
    <cellStyle name="Total 3 2 6 3 2" xfId="61543" xr:uid="{00000000-0005-0000-0000-00007DF00000}"/>
    <cellStyle name="Total 3 2 6 3 3" xfId="61544" xr:uid="{00000000-0005-0000-0000-00007EF00000}"/>
    <cellStyle name="Total 3 2 6 4" xfId="61545" xr:uid="{00000000-0005-0000-0000-00007FF00000}"/>
    <cellStyle name="Total 3 2 6 4 2" xfId="61546" xr:uid="{00000000-0005-0000-0000-000080F00000}"/>
    <cellStyle name="Total 3 2 6 4 3" xfId="61547" xr:uid="{00000000-0005-0000-0000-000081F00000}"/>
    <cellStyle name="Total 3 2 6 5" xfId="61548" xr:uid="{00000000-0005-0000-0000-000082F00000}"/>
    <cellStyle name="Total 3 2 6 5 2" xfId="61549" xr:uid="{00000000-0005-0000-0000-000083F00000}"/>
    <cellStyle name="Total 3 2 6 5 3" xfId="61550" xr:uid="{00000000-0005-0000-0000-000084F00000}"/>
    <cellStyle name="Total 3 2 6 6" xfId="61551" xr:uid="{00000000-0005-0000-0000-000085F00000}"/>
    <cellStyle name="Total 3 2 6 6 2" xfId="61552" xr:uid="{00000000-0005-0000-0000-000086F00000}"/>
    <cellStyle name="Total 3 2 6 6 3" xfId="61553" xr:uid="{00000000-0005-0000-0000-000087F00000}"/>
    <cellStyle name="Total 3 2 6 7" xfId="61554" xr:uid="{00000000-0005-0000-0000-000088F00000}"/>
    <cellStyle name="Total 3 2 6 7 2" xfId="61555" xr:uid="{00000000-0005-0000-0000-000089F00000}"/>
    <cellStyle name="Total 3 2 6 7 3" xfId="61556" xr:uid="{00000000-0005-0000-0000-00008AF00000}"/>
    <cellStyle name="Total 3 2 6 8" xfId="61557" xr:uid="{00000000-0005-0000-0000-00008BF00000}"/>
    <cellStyle name="Total 3 2 6 8 2" xfId="61558" xr:uid="{00000000-0005-0000-0000-00008CF00000}"/>
    <cellStyle name="Total 3 2 6 8 3" xfId="61559" xr:uid="{00000000-0005-0000-0000-00008DF00000}"/>
    <cellStyle name="Total 3 2 6 9" xfId="61560" xr:uid="{00000000-0005-0000-0000-00008EF00000}"/>
    <cellStyle name="Total 3 2 7" xfId="61561" xr:uid="{00000000-0005-0000-0000-00008FF00000}"/>
    <cellStyle name="Total 3 2 7 10" xfId="61562" xr:uid="{00000000-0005-0000-0000-000090F00000}"/>
    <cellStyle name="Total 3 2 7 11" xfId="61563" xr:uid="{00000000-0005-0000-0000-000091F00000}"/>
    <cellStyle name="Total 3 2 7 2" xfId="61564" xr:uid="{00000000-0005-0000-0000-000092F00000}"/>
    <cellStyle name="Total 3 2 7 2 2" xfId="61565" xr:uid="{00000000-0005-0000-0000-000093F00000}"/>
    <cellStyle name="Total 3 2 7 2 3" xfId="61566" xr:uid="{00000000-0005-0000-0000-000094F00000}"/>
    <cellStyle name="Total 3 2 7 3" xfId="61567" xr:uid="{00000000-0005-0000-0000-000095F00000}"/>
    <cellStyle name="Total 3 2 7 3 2" xfId="61568" xr:uid="{00000000-0005-0000-0000-000096F00000}"/>
    <cellStyle name="Total 3 2 7 3 3" xfId="61569" xr:uid="{00000000-0005-0000-0000-000097F00000}"/>
    <cellStyle name="Total 3 2 7 4" xfId="61570" xr:uid="{00000000-0005-0000-0000-000098F00000}"/>
    <cellStyle name="Total 3 2 7 4 2" xfId="61571" xr:uid="{00000000-0005-0000-0000-000099F00000}"/>
    <cellStyle name="Total 3 2 7 4 3" xfId="61572" xr:uid="{00000000-0005-0000-0000-00009AF00000}"/>
    <cellStyle name="Total 3 2 7 5" xfId="61573" xr:uid="{00000000-0005-0000-0000-00009BF00000}"/>
    <cellStyle name="Total 3 2 7 5 2" xfId="61574" xr:uid="{00000000-0005-0000-0000-00009CF00000}"/>
    <cellStyle name="Total 3 2 7 5 3" xfId="61575" xr:uid="{00000000-0005-0000-0000-00009DF00000}"/>
    <cellStyle name="Total 3 2 7 6" xfId="61576" xr:uid="{00000000-0005-0000-0000-00009EF00000}"/>
    <cellStyle name="Total 3 2 7 6 2" xfId="61577" xr:uid="{00000000-0005-0000-0000-00009FF00000}"/>
    <cellStyle name="Total 3 2 7 6 3" xfId="61578" xr:uid="{00000000-0005-0000-0000-0000A0F00000}"/>
    <cellStyle name="Total 3 2 7 7" xfId="61579" xr:uid="{00000000-0005-0000-0000-0000A1F00000}"/>
    <cellStyle name="Total 3 2 7 7 2" xfId="61580" xr:uid="{00000000-0005-0000-0000-0000A2F00000}"/>
    <cellStyle name="Total 3 2 7 7 3" xfId="61581" xr:uid="{00000000-0005-0000-0000-0000A3F00000}"/>
    <cellStyle name="Total 3 2 7 8" xfId="61582" xr:uid="{00000000-0005-0000-0000-0000A4F00000}"/>
    <cellStyle name="Total 3 2 7 8 2" xfId="61583" xr:uid="{00000000-0005-0000-0000-0000A5F00000}"/>
    <cellStyle name="Total 3 2 7 8 3" xfId="61584" xr:uid="{00000000-0005-0000-0000-0000A6F00000}"/>
    <cellStyle name="Total 3 2 7 9" xfId="61585" xr:uid="{00000000-0005-0000-0000-0000A7F00000}"/>
    <cellStyle name="Total 3 2 8" xfId="61586" xr:uid="{00000000-0005-0000-0000-0000A8F00000}"/>
    <cellStyle name="Total 3 2 8 2" xfId="61587" xr:uid="{00000000-0005-0000-0000-0000A9F00000}"/>
    <cellStyle name="Total 3 2 8 3" xfId="61588" xr:uid="{00000000-0005-0000-0000-0000AAF00000}"/>
    <cellStyle name="Total 3 2 9" xfId="61589" xr:uid="{00000000-0005-0000-0000-0000ABF00000}"/>
    <cellStyle name="Total 3 2 9 2" xfId="61590" xr:uid="{00000000-0005-0000-0000-0000ACF00000}"/>
    <cellStyle name="Total 3 2 9 3" xfId="61591" xr:uid="{00000000-0005-0000-0000-0000ADF00000}"/>
    <cellStyle name="Total 3 3" xfId="61592" xr:uid="{00000000-0005-0000-0000-0000AEF00000}"/>
    <cellStyle name="Total 3 3 10" xfId="61593" xr:uid="{00000000-0005-0000-0000-0000AFF00000}"/>
    <cellStyle name="Total 3 3 11" xfId="61594" xr:uid="{00000000-0005-0000-0000-0000B0F00000}"/>
    <cellStyle name="Total 3 3 12" xfId="61595" xr:uid="{00000000-0005-0000-0000-0000B1F00000}"/>
    <cellStyle name="Total 3 3 2" xfId="61596" xr:uid="{00000000-0005-0000-0000-0000B2F00000}"/>
    <cellStyle name="Total 3 3 2 10" xfId="61597" xr:uid="{00000000-0005-0000-0000-0000B3F00000}"/>
    <cellStyle name="Total 3 3 2 11" xfId="61598" xr:uid="{00000000-0005-0000-0000-0000B4F00000}"/>
    <cellStyle name="Total 3 3 2 2" xfId="61599" xr:uid="{00000000-0005-0000-0000-0000B5F00000}"/>
    <cellStyle name="Total 3 3 2 2 2" xfId="61600" xr:uid="{00000000-0005-0000-0000-0000B6F00000}"/>
    <cellStyle name="Total 3 3 2 2 2 2" xfId="61601" xr:uid="{00000000-0005-0000-0000-0000B7F00000}"/>
    <cellStyle name="Total 3 3 2 2 3" xfId="61602" xr:uid="{00000000-0005-0000-0000-0000B8F00000}"/>
    <cellStyle name="Total 3 3 2 2 4" xfId="61603" xr:uid="{00000000-0005-0000-0000-0000B9F00000}"/>
    <cellStyle name="Total 3 3 2 3" xfId="61604" xr:uid="{00000000-0005-0000-0000-0000BAF00000}"/>
    <cellStyle name="Total 3 3 2 3 2" xfId="61605" xr:uid="{00000000-0005-0000-0000-0000BBF00000}"/>
    <cellStyle name="Total 3 3 2 3 3" xfId="61606" xr:uid="{00000000-0005-0000-0000-0000BCF00000}"/>
    <cellStyle name="Total 3 3 2 3 4" xfId="61607" xr:uid="{00000000-0005-0000-0000-0000BDF00000}"/>
    <cellStyle name="Total 3 3 2 4" xfId="61608" xr:uid="{00000000-0005-0000-0000-0000BEF00000}"/>
    <cellStyle name="Total 3 3 2 4 2" xfId="61609" xr:uid="{00000000-0005-0000-0000-0000BFF00000}"/>
    <cellStyle name="Total 3 3 2 4 3" xfId="61610" xr:uid="{00000000-0005-0000-0000-0000C0F00000}"/>
    <cellStyle name="Total 3 3 2 4 4" xfId="61611" xr:uid="{00000000-0005-0000-0000-0000C1F00000}"/>
    <cellStyle name="Total 3 3 2 5" xfId="61612" xr:uid="{00000000-0005-0000-0000-0000C2F00000}"/>
    <cellStyle name="Total 3 3 2 5 2" xfId="61613" xr:uid="{00000000-0005-0000-0000-0000C3F00000}"/>
    <cellStyle name="Total 3 3 2 5 3" xfId="61614" xr:uid="{00000000-0005-0000-0000-0000C4F00000}"/>
    <cellStyle name="Total 3 3 2 5 4" xfId="61615" xr:uid="{00000000-0005-0000-0000-0000C5F00000}"/>
    <cellStyle name="Total 3 3 2 6" xfId="61616" xr:uid="{00000000-0005-0000-0000-0000C6F00000}"/>
    <cellStyle name="Total 3 3 2 6 2" xfId="61617" xr:uid="{00000000-0005-0000-0000-0000C7F00000}"/>
    <cellStyle name="Total 3 3 2 6 3" xfId="61618" xr:uid="{00000000-0005-0000-0000-0000C8F00000}"/>
    <cellStyle name="Total 3 3 2 6 4" xfId="61619" xr:uid="{00000000-0005-0000-0000-0000C9F00000}"/>
    <cellStyle name="Total 3 3 2 7" xfId="61620" xr:uid="{00000000-0005-0000-0000-0000CAF00000}"/>
    <cellStyle name="Total 3 3 2 7 2" xfId="61621" xr:uid="{00000000-0005-0000-0000-0000CBF00000}"/>
    <cellStyle name="Total 3 3 2 7 3" xfId="61622" xr:uid="{00000000-0005-0000-0000-0000CCF00000}"/>
    <cellStyle name="Total 3 3 2 8" xfId="61623" xr:uid="{00000000-0005-0000-0000-0000CDF00000}"/>
    <cellStyle name="Total 3 3 2 8 2" xfId="61624" xr:uid="{00000000-0005-0000-0000-0000CEF00000}"/>
    <cellStyle name="Total 3 3 2 8 3" xfId="61625" xr:uid="{00000000-0005-0000-0000-0000CFF00000}"/>
    <cellStyle name="Total 3 3 2 9" xfId="61626" xr:uid="{00000000-0005-0000-0000-0000D0F00000}"/>
    <cellStyle name="Total 3 3 3" xfId="61627" xr:uid="{00000000-0005-0000-0000-0000D1F00000}"/>
    <cellStyle name="Total 3 3 3 2" xfId="61628" xr:uid="{00000000-0005-0000-0000-0000D2F00000}"/>
    <cellStyle name="Total 3 3 3 2 2" xfId="61629" xr:uid="{00000000-0005-0000-0000-0000D3F00000}"/>
    <cellStyle name="Total 3 3 3 3" xfId="61630" xr:uid="{00000000-0005-0000-0000-0000D4F00000}"/>
    <cellStyle name="Total 3 3 3 4" xfId="61631" xr:uid="{00000000-0005-0000-0000-0000D5F00000}"/>
    <cellStyle name="Total 3 3 4" xfId="61632" xr:uid="{00000000-0005-0000-0000-0000D6F00000}"/>
    <cellStyle name="Total 3 3 4 2" xfId="61633" xr:uid="{00000000-0005-0000-0000-0000D7F00000}"/>
    <cellStyle name="Total 3 3 4 2 2" xfId="61634" xr:uid="{00000000-0005-0000-0000-0000D8F00000}"/>
    <cellStyle name="Total 3 3 4 3" xfId="61635" xr:uid="{00000000-0005-0000-0000-0000D9F00000}"/>
    <cellStyle name="Total 3 3 4 4" xfId="61636" xr:uid="{00000000-0005-0000-0000-0000DAF00000}"/>
    <cellStyle name="Total 3 3 5" xfId="61637" xr:uid="{00000000-0005-0000-0000-0000DBF00000}"/>
    <cellStyle name="Total 3 3 5 2" xfId="61638" xr:uid="{00000000-0005-0000-0000-0000DCF00000}"/>
    <cellStyle name="Total 3 3 5 3" xfId="61639" xr:uid="{00000000-0005-0000-0000-0000DDF00000}"/>
    <cellStyle name="Total 3 3 5 4" xfId="61640" xr:uid="{00000000-0005-0000-0000-0000DEF00000}"/>
    <cellStyle name="Total 3 3 6" xfId="61641" xr:uid="{00000000-0005-0000-0000-0000DFF00000}"/>
    <cellStyle name="Total 3 3 6 2" xfId="61642" xr:uid="{00000000-0005-0000-0000-0000E0F00000}"/>
    <cellStyle name="Total 3 3 6 3" xfId="61643" xr:uid="{00000000-0005-0000-0000-0000E1F00000}"/>
    <cellStyle name="Total 3 3 6 4" xfId="61644" xr:uid="{00000000-0005-0000-0000-0000E2F00000}"/>
    <cellStyle name="Total 3 3 7" xfId="61645" xr:uid="{00000000-0005-0000-0000-0000E3F00000}"/>
    <cellStyle name="Total 3 3 7 2" xfId="61646" xr:uid="{00000000-0005-0000-0000-0000E4F00000}"/>
    <cellStyle name="Total 3 3 7 3" xfId="61647" xr:uid="{00000000-0005-0000-0000-0000E5F00000}"/>
    <cellStyle name="Total 3 3 8" xfId="61648" xr:uid="{00000000-0005-0000-0000-0000E6F00000}"/>
    <cellStyle name="Total 3 3 8 2" xfId="61649" xr:uid="{00000000-0005-0000-0000-0000E7F00000}"/>
    <cellStyle name="Total 3 3 8 3" xfId="61650" xr:uid="{00000000-0005-0000-0000-0000E8F00000}"/>
    <cellStyle name="Total 3 3 9" xfId="61651" xr:uid="{00000000-0005-0000-0000-0000E9F00000}"/>
    <cellStyle name="Total 3 3 9 2" xfId="61652" xr:uid="{00000000-0005-0000-0000-0000EAF00000}"/>
    <cellStyle name="Total 3 3 9 3" xfId="61653" xr:uid="{00000000-0005-0000-0000-0000EBF00000}"/>
    <cellStyle name="Total 3 4" xfId="61654" xr:uid="{00000000-0005-0000-0000-0000ECF00000}"/>
    <cellStyle name="Total 3 4 10" xfId="61655" xr:uid="{00000000-0005-0000-0000-0000EDF00000}"/>
    <cellStyle name="Total 3 4 11" xfId="61656" xr:uid="{00000000-0005-0000-0000-0000EEF00000}"/>
    <cellStyle name="Total 3 4 2" xfId="61657" xr:uid="{00000000-0005-0000-0000-0000EFF00000}"/>
    <cellStyle name="Total 3 4 2 2" xfId="61658" xr:uid="{00000000-0005-0000-0000-0000F0F00000}"/>
    <cellStyle name="Total 3 4 2 2 2" xfId="61659" xr:uid="{00000000-0005-0000-0000-0000F1F00000}"/>
    <cellStyle name="Total 3 4 2 3" xfId="61660" xr:uid="{00000000-0005-0000-0000-0000F2F00000}"/>
    <cellStyle name="Total 3 4 2 3 2" xfId="61661" xr:uid="{00000000-0005-0000-0000-0000F3F00000}"/>
    <cellStyle name="Total 3 4 2 4" xfId="61662" xr:uid="{00000000-0005-0000-0000-0000F4F00000}"/>
    <cellStyle name="Total 3 4 3" xfId="61663" xr:uid="{00000000-0005-0000-0000-0000F5F00000}"/>
    <cellStyle name="Total 3 4 3 2" xfId="61664" xr:uid="{00000000-0005-0000-0000-0000F6F00000}"/>
    <cellStyle name="Total 3 4 3 2 2" xfId="61665" xr:uid="{00000000-0005-0000-0000-0000F7F00000}"/>
    <cellStyle name="Total 3 4 3 3" xfId="61666" xr:uid="{00000000-0005-0000-0000-0000F8F00000}"/>
    <cellStyle name="Total 3 4 3 4" xfId="61667" xr:uid="{00000000-0005-0000-0000-0000F9F00000}"/>
    <cellStyle name="Total 3 4 4" xfId="61668" xr:uid="{00000000-0005-0000-0000-0000FAF00000}"/>
    <cellStyle name="Total 3 4 4 2" xfId="61669" xr:uid="{00000000-0005-0000-0000-0000FBF00000}"/>
    <cellStyle name="Total 3 4 4 3" xfId="61670" xr:uid="{00000000-0005-0000-0000-0000FCF00000}"/>
    <cellStyle name="Total 3 4 4 4" xfId="61671" xr:uid="{00000000-0005-0000-0000-0000FDF00000}"/>
    <cellStyle name="Total 3 4 5" xfId="61672" xr:uid="{00000000-0005-0000-0000-0000FEF00000}"/>
    <cellStyle name="Total 3 4 5 2" xfId="61673" xr:uid="{00000000-0005-0000-0000-0000FFF00000}"/>
    <cellStyle name="Total 3 4 5 3" xfId="61674" xr:uid="{00000000-0005-0000-0000-000000F10000}"/>
    <cellStyle name="Total 3 4 5 4" xfId="61675" xr:uid="{00000000-0005-0000-0000-000001F10000}"/>
    <cellStyle name="Total 3 4 6" xfId="61676" xr:uid="{00000000-0005-0000-0000-000002F10000}"/>
    <cellStyle name="Total 3 4 6 2" xfId="61677" xr:uid="{00000000-0005-0000-0000-000003F10000}"/>
    <cellStyle name="Total 3 4 6 3" xfId="61678" xr:uid="{00000000-0005-0000-0000-000004F10000}"/>
    <cellStyle name="Total 3 4 6 4" xfId="61679" xr:uid="{00000000-0005-0000-0000-000005F10000}"/>
    <cellStyle name="Total 3 4 7" xfId="61680" xr:uid="{00000000-0005-0000-0000-000006F10000}"/>
    <cellStyle name="Total 3 4 7 2" xfId="61681" xr:uid="{00000000-0005-0000-0000-000007F10000}"/>
    <cellStyle name="Total 3 4 7 3" xfId="61682" xr:uid="{00000000-0005-0000-0000-000008F10000}"/>
    <cellStyle name="Total 3 4 8" xfId="61683" xr:uid="{00000000-0005-0000-0000-000009F10000}"/>
    <cellStyle name="Total 3 4 8 2" xfId="61684" xr:uid="{00000000-0005-0000-0000-00000AF10000}"/>
    <cellStyle name="Total 3 4 8 3" xfId="61685" xr:uid="{00000000-0005-0000-0000-00000BF10000}"/>
    <cellStyle name="Total 3 4 9" xfId="61686" xr:uid="{00000000-0005-0000-0000-00000CF10000}"/>
    <cellStyle name="Total 3 5" xfId="61687" xr:uid="{00000000-0005-0000-0000-00000DF10000}"/>
    <cellStyle name="Total 3 5 10" xfId="61688" xr:uid="{00000000-0005-0000-0000-00000EF10000}"/>
    <cellStyle name="Total 3 5 11" xfId="61689" xr:uid="{00000000-0005-0000-0000-00000FF10000}"/>
    <cellStyle name="Total 3 5 2" xfId="61690" xr:uid="{00000000-0005-0000-0000-000010F10000}"/>
    <cellStyle name="Total 3 5 2 2" xfId="61691" xr:uid="{00000000-0005-0000-0000-000011F10000}"/>
    <cellStyle name="Total 3 5 2 3" xfId="61692" xr:uid="{00000000-0005-0000-0000-000012F10000}"/>
    <cellStyle name="Total 3 5 2 4" xfId="61693" xr:uid="{00000000-0005-0000-0000-000013F10000}"/>
    <cellStyle name="Total 3 5 3" xfId="61694" xr:uid="{00000000-0005-0000-0000-000014F10000}"/>
    <cellStyle name="Total 3 5 3 2" xfId="61695" xr:uid="{00000000-0005-0000-0000-000015F10000}"/>
    <cellStyle name="Total 3 5 3 3" xfId="61696" xr:uid="{00000000-0005-0000-0000-000016F10000}"/>
    <cellStyle name="Total 3 5 3 4" xfId="61697" xr:uid="{00000000-0005-0000-0000-000017F10000}"/>
    <cellStyle name="Total 3 5 4" xfId="61698" xr:uid="{00000000-0005-0000-0000-000018F10000}"/>
    <cellStyle name="Total 3 5 4 2" xfId="61699" xr:uid="{00000000-0005-0000-0000-000019F10000}"/>
    <cellStyle name="Total 3 5 4 3" xfId="61700" xr:uid="{00000000-0005-0000-0000-00001AF10000}"/>
    <cellStyle name="Total 3 5 5" xfId="61701" xr:uid="{00000000-0005-0000-0000-00001BF10000}"/>
    <cellStyle name="Total 3 5 5 2" xfId="61702" xr:uid="{00000000-0005-0000-0000-00001CF10000}"/>
    <cellStyle name="Total 3 5 5 3" xfId="61703" xr:uid="{00000000-0005-0000-0000-00001DF10000}"/>
    <cellStyle name="Total 3 5 6" xfId="61704" xr:uid="{00000000-0005-0000-0000-00001EF10000}"/>
    <cellStyle name="Total 3 5 6 2" xfId="61705" xr:uid="{00000000-0005-0000-0000-00001FF10000}"/>
    <cellStyle name="Total 3 5 6 3" xfId="61706" xr:uid="{00000000-0005-0000-0000-000020F10000}"/>
    <cellStyle name="Total 3 5 7" xfId="61707" xr:uid="{00000000-0005-0000-0000-000021F10000}"/>
    <cellStyle name="Total 3 5 7 2" xfId="61708" xr:uid="{00000000-0005-0000-0000-000022F10000}"/>
    <cellStyle name="Total 3 5 7 3" xfId="61709" xr:uid="{00000000-0005-0000-0000-000023F10000}"/>
    <cellStyle name="Total 3 5 8" xfId="61710" xr:uid="{00000000-0005-0000-0000-000024F10000}"/>
    <cellStyle name="Total 3 5 8 2" xfId="61711" xr:uid="{00000000-0005-0000-0000-000025F10000}"/>
    <cellStyle name="Total 3 5 8 3" xfId="61712" xr:uid="{00000000-0005-0000-0000-000026F10000}"/>
    <cellStyle name="Total 3 5 9" xfId="61713" xr:uid="{00000000-0005-0000-0000-000027F10000}"/>
    <cellStyle name="Total 3 6" xfId="61714" xr:uid="{00000000-0005-0000-0000-000028F10000}"/>
    <cellStyle name="Total 3 6 10" xfId="61715" xr:uid="{00000000-0005-0000-0000-000029F10000}"/>
    <cellStyle name="Total 3 6 11" xfId="61716" xr:uid="{00000000-0005-0000-0000-00002AF10000}"/>
    <cellStyle name="Total 3 6 2" xfId="61717" xr:uid="{00000000-0005-0000-0000-00002BF10000}"/>
    <cellStyle name="Total 3 6 2 2" xfId="61718" xr:uid="{00000000-0005-0000-0000-00002CF10000}"/>
    <cellStyle name="Total 3 6 2 3" xfId="61719" xr:uid="{00000000-0005-0000-0000-00002DF10000}"/>
    <cellStyle name="Total 3 6 2 4" xfId="61720" xr:uid="{00000000-0005-0000-0000-00002EF10000}"/>
    <cellStyle name="Total 3 6 3" xfId="61721" xr:uid="{00000000-0005-0000-0000-00002FF10000}"/>
    <cellStyle name="Total 3 6 3 2" xfId="61722" xr:uid="{00000000-0005-0000-0000-000030F10000}"/>
    <cellStyle name="Total 3 6 3 3" xfId="61723" xr:uid="{00000000-0005-0000-0000-000031F10000}"/>
    <cellStyle name="Total 3 6 4" xfId="61724" xr:uid="{00000000-0005-0000-0000-000032F10000}"/>
    <cellStyle name="Total 3 6 4 2" xfId="61725" xr:uid="{00000000-0005-0000-0000-000033F10000}"/>
    <cellStyle name="Total 3 6 4 3" xfId="61726" xr:uid="{00000000-0005-0000-0000-000034F10000}"/>
    <cellStyle name="Total 3 6 5" xfId="61727" xr:uid="{00000000-0005-0000-0000-000035F10000}"/>
    <cellStyle name="Total 3 6 5 2" xfId="61728" xr:uid="{00000000-0005-0000-0000-000036F10000}"/>
    <cellStyle name="Total 3 6 5 3" xfId="61729" xr:uid="{00000000-0005-0000-0000-000037F10000}"/>
    <cellStyle name="Total 3 6 6" xfId="61730" xr:uid="{00000000-0005-0000-0000-000038F10000}"/>
    <cellStyle name="Total 3 6 6 2" xfId="61731" xr:uid="{00000000-0005-0000-0000-000039F10000}"/>
    <cellStyle name="Total 3 6 6 3" xfId="61732" xr:uid="{00000000-0005-0000-0000-00003AF10000}"/>
    <cellStyle name="Total 3 6 7" xfId="61733" xr:uid="{00000000-0005-0000-0000-00003BF10000}"/>
    <cellStyle name="Total 3 6 7 2" xfId="61734" xr:uid="{00000000-0005-0000-0000-00003CF10000}"/>
    <cellStyle name="Total 3 6 7 3" xfId="61735" xr:uid="{00000000-0005-0000-0000-00003DF10000}"/>
    <cellStyle name="Total 3 6 8" xfId="61736" xr:uid="{00000000-0005-0000-0000-00003EF10000}"/>
    <cellStyle name="Total 3 6 8 2" xfId="61737" xr:uid="{00000000-0005-0000-0000-00003FF10000}"/>
    <cellStyle name="Total 3 6 8 3" xfId="61738" xr:uid="{00000000-0005-0000-0000-000040F10000}"/>
    <cellStyle name="Total 3 6 9" xfId="61739" xr:uid="{00000000-0005-0000-0000-000041F10000}"/>
    <cellStyle name="Total 3 7" xfId="61740" xr:uid="{00000000-0005-0000-0000-000042F10000}"/>
    <cellStyle name="Total 3 7 10" xfId="61741" xr:uid="{00000000-0005-0000-0000-000043F10000}"/>
    <cellStyle name="Total 3 7 11" xfId="61742" xr:uid="{00000000-0005-0000-0000-000044F10000}"/>
    <cellStyle name="Total 3 7 2" xfId="61743" xr:uid="{00000000-0005-0000-0000-000045F10000}"/>
    <cellStyle name="Total 3 7 2 2" xfId="61744" xr:uid="{00000000-0005-0000-0000-000046F10000}"/>
    <cellStyle name="Total 3 7 2 3" xfId="61745" xr:uid="{00000000-0005-0000-0000-000047F10000}"/>
    <cellStyle name="Total 3 7 3" xfId="61746" xr:uid="{00000000-0005-0000-0000-000048F10000}"/>
    <cellStyle name="Total 3 7 3 2" xfId="61747" xr:uid="{00000000-0005-0000-0000-000049F10000}"/>
    <cellStyle name="Total 3 7 3 3" xfId="61748" xr:uid="{00000000-0005-0000-0000-00004AF10000}"/>
    <cellStyle name="Total 3 7 4" xfId="61749" xr:uid="{00000000-0005-0000-0000-00004BF10000}"/>
    <cellStyle name="Total 3 7 4 2" xfId="61750" xr:uid="{00000000-0005-0000-0000-00004CF10000}"/>
    <cellStyle name="Total 3 7 4 3" xfId="61751" xr:uid="{00000000-0005-0000-0000-00004DF10000}"/>
    <cellStyle name="Total 3 7 5" xfId="61752" xr:uid="{00000000-0005-0000-0000-00004EF10000}"/>
    <cellStyle name="Total 3 7 5 2" xfId="61753" xr:uid="{00000000-0005-0000-0000-00004FF10000}"/>
    <cellStyle name="Total 3 7 5 3" xfId="61754" xr:uid="{00000000-0005-0000-0000-000050F10000}"/>
    <cellStyle name="Total 3 7 6" xfId="61755" xr:uid="{00000000-0005-0000-0000-000051F10000}"/>
    <cellStyle name="Total 3 7 6 2" xfId="61756" xr:uid="{00000000-0005-0000-0000-000052F10000}"/>
    <cellStyle name="Total 3 7 6 3" xfId="61757" xr:uid="{00000000-0005-0000-0000-000053F10000}"/>
    <cellStyle name="Total 3 7 7" xfId="61758" xr:uid="{00000000-0005-0000-0000-000054F10000}"/>
    <cellStyle name="Total 3 7 7 2" xfId="61759" xr:uid="{00000000-0005-0000-0000-000055F10000}"/>
    <cellStyle name="Total 3 7 7 3" xfId="61760" xr:uid="{00000000-0005-0000-0000-000056F10000}"/>
    <cellStyle name="Total 3 7 8" xfId="61761" xr:uid="{00000000-0005-0000-0000-000057F10000}"/>
    <cellStyle name="Total 3 7 8 2" xfId="61762" xr:uid="{00000000-0005-0000-0000-000058F10000}"/>
    <cellStyle name="Total 3 7 8 3" xfId="61763" xr:uid="{00000000-0005-0000-0000-000059F10000}"/>
    <cellStyle name="Total 3 7 9" xfId="61764" xr:uid="{00000000-0005-0000-0000-00005AF10000}"/>
    <cellStyle name="Total 3 8" xfId="61765" xr:uid="{00000000-0005-0000-0000-00005BF10000}"/>
    <cellStyle name="Total 3 8 10" xfId="61766" xr:uid="{00000000-0005-0000-0000-00005CF10000}"/>
    <cellStyle name="Total 3 8 11" xfId="61767" xr:uid="{00000000-0005-0000-0000-00005DF10000}"/>
    <cellStyle name="Total 3 8 2" xfId="61768" xr:uid="{00000000-0005-0000-0000-00005EF10000}"/>
    <cellStyle name="Total 3 8 2 2" xfId="61769" xr:uid="{00000000-0005-0000-0000-00005FF10000}"/>
    <cellStyle name="Total 3 8 2 3" xfId="61770" xr:uid="{00000000-0005-0000-0000-000060F10000}"/>
    <cellStyle name="Total 3 8 2 4" xfId="61771" xr:uid="{00000000-0005-0000-0000-000061F10000}"/>
    <cellStyle name="Total 3 8 3" xfId="61772" xr:uid="{00000000-0005-0000-0000-000062F10000}"/>
    <cellStyle name="Total 3 8 3 2" xfId="61773" xr:uid="{00000000-0005-0000-0000-000063F10000}"/>
    <cellStyle name="Total 3 8 3 3" xfId="61774" xr:uid="{00000000-0005-0000-0000-000064F10000}"/>
    <cellStyle name="Total 3 8 4" xfId="61775" xr:uid="{00000000-0005-0000-0000-000065F10000}"/>
    <cellStyle name="Total 3 8 4 2" xfId="61776" xr:uid="{00000000-0005-0000-0000-000066F10000}"/>
    <cellStyle name="Total 3 8 4 3" xfId="61777" xr:uid="{00000000-0005-0000-0000-000067F10000}"/>
    <cellStyle name="Total 3 8 5" xfId="61778" xr:uid="{00000000-0005-0000-0000-000068F10000}"/>
    <cellStyle name="Total 3 8 5 2" xfId="61779" xr:uid="{00000000-0005-0000-0000-000069F10000}"/>
    <cellStyle name="Total 3 8 5 3" xfId="61780" xr:uid="{00000000-0005-0000-0000-00006AF10000}"/>
    <cellStyle name="Total 3 8 6" xfId="61781" xr:uid="{00000000-0005-0000-0000-00006BF10000}"/>
    <cellStyle name="Total 3 8 6 2" xfId="61782" xr:uid="{00000000-0005-0000-0000-00006CF10000}"/>
    <cellStyle name="Total 3 8 6 3" xfId="61783" xr:uid="{00000000-0005-0000-0000-00006DF10000}"/>
    <cellStyle name="Total 3 8 7" xfId="61784" xr:uid="{00000000-0005-0000-0000-00006EF10000}"/>
    <cellStyle name="Total 3 8 7 2" xfId="61785" xr:uid="{00000000-0005-0000-0000-00006FF10000}"/>
    <cellStyle name="Total 3 8 7 3" xfId="61786" xr:uid="{00000000-0005-0000-0000-000070F10000}"/>
    <cellStyle name="Total 3 8 8" xfId="61787" xr:uid="{00000000-0005-0000-0000-000071F10000}"/>
    <cellStyle name="Total 3 8 8 2" xfId="61788" xr:uid="{00000000-0005-0000-0000-000072F10000}"/>
    <cellStyle name="Total 3 8 8 3" xfId="61789" xr:uid="{00000000-0005-0000-0000-000073F10000}"/>
    <cellStyle name="Total 3 8 9" xfId="61790" xr:uid="{00000000-0005-0000-0000-000074F10000}"/>
    <cellStyle name="Total 3 9" xfId="61791" xr:uid="{00000000-0005-0000-0000-000075F10000}"/>
    <cellStyle name="Total 3 9 2" xfId="61792" xr:uid="{00000000-0005-0000-0000-000076F10000}"/>
    <cellStyle name="Total 3 9 3" xfId="61793" xr:uid="{00000000-0005-0000-0000-000077F10000}"/>
    <cellStyle name="Total 3 9 4" xfId="61794" xr:uid="{00000000-0005-0000-0000-000078F10000}"/>
    <cellStyle name="Total 4" xfId="61795" xr:uid="{00000000-0005-0000-0000-000079F10000}"/>
    <cellStyle name="Total 4 10" xfId="61796" xr:uid="{00000000-0005-0000-0000-00007AF10000}"/>
    <cellStyle name="Total 4 11" xfId="61797" xr:uid="{00000000-0005-0000-0000-00007BF10000}"/>
    <cellStyle name="Total 4 2" xfId="61798" xr:uid="{00000000-0005-0000-0000-00007CF10000}"/>
    <cellStyle name="Total 4 2 2" xfId="61799" xr:uid="{00000000-0005-0000-0000-00007DF10000}"/>
    <cellStyle name="Total 4 2 2 2" xfId="61800" xr:uid="{00000000-0005-0000-0000-00007EF10000}"/>
    <cellStyle name="Total 4 2 2 2 2" xfId="61801" xr:uid="{00000000-0005-0000-0000-00007FF10000}"/>
    <cellStyle name="Total 4 2 2 3" xfId="61802" xr:uid="{00000000-0005-0000-0000-000080F10000}"/>
    <cellStyle name="Total 4 2 2 3 2" xfId="61803" xr:uid="{00000000-0005-0000-0000-000081F10000}"/>
    <cellStyle name="Total 4 2 2 4" xfId="61804" xr:uid="{00000000-0005-0000-0000-000082F10000}"/>
    <cellStyle name="Total 4 2 2 5" xfId="61805" xr:uid="{00000000-0005-0000-0000-000083F10000}"/>
    <cellStyle name="Total 4 2 2 6" xfId="61806" xr:uid="{00000000-0005-0000-0000-000084F10000}"/>
    <cellStyle name="Total 4 2 3" xfId="61807" xr:uid="{00000000-0005-0000-0000-000085F10000}"/>
    <cellStyle name="Total 4 2 3 2" xfId="61808" xr:uid="{00000000-0005-0000-0000-000086F10000}"/>
    <cellStyle name="Total 4 2 4" xfId="61809" xr:uid="{00000000-0005-0000-0000-000087F10000}"/>
    <cellStyle name="Total 4 2 4 2" xfId="61810" xr:uid="{00000000-0005-0000-0000-000088F10000}"/>
    <cellStyle name="Total 4 2 5" xfId="61811" xr:uid="{00000000-0005-0000-0000-000089F10000}"/>
    <cellStyle name="Total 4 2 6" xfId="61812" xr:uid="{00000000-0005-0000-0000-00008AF10000}"/>
    <cellStyle name="Total 4 3" xfId="61813" xr:uid="{00000000-0005-0000-0000-00008BF10000}"/>
    <cellStyle name="Total 4 3 2" xfId="61814" xr:uid="{00000000-0005-0000-0000-00008CF10000}"/>
    <cellStyle name="Total 4 3 2 2" xfId="61815" xr:uid="{00000000-0005-0000-0000-00008DF10000}"/>
    <cellStyle name="Total 4 3 2 2 2" xfId="61816" xr:uid="{00000000-0005-0000-0000-00008EF10000}"/>
    <cellStyle name="Total 4 3 2 3" xfId="61817" xr:uid="{00000000-0005-0000-0000-00008FF10000}"/>
    <cellStyle name="Total 4 3 2 4" xfId="61818" xr:uid="{00000000-0005-0000-0000-000090F10000}"/>
    <cellStyle name="Total 4 3 2 5" xfId="61819" xr:uid="{00000000-0005-0000-0000-000091F10000}"/>
    <cellStyle name="Total 4 3 2 6" xfId="61820" xr:uid="{00000000-0005-0000-0000-000092F10000}"/>
    <cellStyle name="Total 4 3 3" xfId="61821" xr:uid="{00000000-0005-0000-0000-000093F10000}"/>
    <cellStyle name="Total 4 3 3 2" xfId="61822" xr:uid="{00000000-0005-0000-0000-000094F10000}"/>
    <cellStyle name="Total 4 3 4" xfId="61823" xr:uid="{00000000-0005-0000-0000-000095F10000}"/>
    <cellStyle name="Total 4 3 4 2" xfId="61824" xr:uid="{00000000-0005-0000-0000-000096F10000}"/>
    <cellStyle name="Total 4 3 5" xfId="61825" xr:uid="{00000000-0005-0000-0000-000097F10000}"/>
    <cellStyle name="Total 4 3 6" xfId="61826" xr:uid="{00000000-0005-0000-0000-000098F10000}"/>
    <cellStyle name="Total 4 4" xfId="61827" xr:uid="{00000000-0005-0000-0000-000099F10000}"/>
    <cellStyle name="Total 4 4 2" xfId="61828" xr:uid="{00000000-0005-0000-0000-00009AF10000}"/>
    <cellStyle name="Total 4 4 2 2" xfId="61829" xr:uid="{00000000-0005-0000-0000-00009BF10000}"/>
    <cellStyle name="Total 4 4 2 3" xfId="61830" xr:uid="{00000000-0005-0000-0000-00009CF10000}"/>
    <cellStyle name="Total 4 4 3" xfId="61831" xr:uid="{00000000-0005-0000-0000-00009DF10000}"/>
    <cellStyle name="Total 4 4 3 2" xfId="61832" xr:uid="{00000000-0005-0000-0000-00009EF10000}"/>
    <cellStyle name="Total 4 4 4" xfId="61833" xr:uid="{00000000-0005-0000-0000-00009FF10000}"/>
    <cellStyle name="Total 4 4 5" xfId="61834" xr:uid="{00000000-0005-0000-0000-0000A0F10000}"/>
    <cellStyle name="Total 4 5" xfId="61835" xr:uid="{00000000-0005-0000-0000-0000A1F10000}"/>
    <cellStyle name="Total 4 5 2" xfId="61836" xr:uid="{00000000-0005-0000-0000-0000A2F10000}"/>
    <cellStyle name="Total 4 5 2 2" xfId="61837" xr:uid="{00000000-0005-0000-0000-0000A3F10000}"/>
    <cellStyle name="Total 4 5 3" xfId="61838" xr:uid="{00000000-0005-0000-0000-0000A4F10000}"/>
    <cellStyle name="Total 4 6" xfId="61839" xr:uid="{00000000-0005-0000-0000-0000A5F10000}"/>
    <cellStyle name="Total 4 6 2" xfId="61840" xr:uid="{00000000-0005-0000-0000-0000A6F10000}"/>
    <cellStyle name="Total 4 7" xfId="61841" xr:uid="{00000000-0005-0000-0000-0000A7F10000}"/>
    <cellStyle name="Total 4 7 2" xfId="61842" xr:uid="{00000000-0005-0000-0000-0000A8F10000}"/>
    <cellStyle name="Total 4 8" xfId="61843" xr:uid="{00000000-0005-0000-0000-0000A9F10000}"/>
    <cellStyle name="Total 4 8 2" xfId="61844" xr:uid="{00000000-0005-0000-0000-0000AAF10000}"/>
    <cellStyle name="Total 4 9" xfId="61845" xr:uid="{00000000-0005-0000-0000-0000ABF10000}"/>
    <cellStyle name="Total 5" xfId="61846" xr:uid="{00000000-0005-0000-0000-0000ACF10000}"/>
    <cellStyle name="Total 5 10" xfId="61847" xr:uid="{00000000-0005-0000-0000-0000ADF10000}"/>
    <cellStyle name="Total 5 2" xfId="61848" xr:uid="{00000000-0005-0000-0000-0000AEF10000}"/>
    <cellStyle name="Total 5 2 2" xfId="61849" xr:uid="{00000000-0005-0000-0000-0000AFF10000}"/>
    <cellStyle name="Total 5 2 2 2" xfId="61850" xr:uid="{00000000-0005-0000-0000-0000B0F10000}"/>
    <cellStyle name="Total 5 2 2 2 2" xfId="61851" xr:uid="{00000000-0005-0000-0000-0000B1F10000}"/>
    <cellStyle name="Total 5 2 2 2 3" xfId="61852" xr:uid="{00000000-0005-0000-0000-0000B2F10000}"/>
    <cellStyle name="Total 5 2 2 3" xfId="61853" xr:uid="{00000000-0005-0000-0000-0000B3F10000}"/>
    <cellStyle name="Total 5 2 2 3 2" xfId="61854" xr:uid="{00000000-0005-0000-0000-0000B4F10000}"/>
    <cellStyle name="Total 5 2 2 4" xfId="61855" xr:uid="{00000000-0005-0000-0000-0000B5F10000}"/>
    <cellStyle name="Total 5 2 2 5" xfId="61856" xr:uid="{00000000-0005-0000-0000-0000B6F10000}"/>
    <cellStyle name="Total 5 2 3" xfId="61857" xr:uid="{00000000-0005-0000-0000-0000B7F10000}"/>
    <cellStyle name="Total 5 2 3 2" xfId="61858" xr:uid="{00000000-0005-0000-0000-0000B8F10000}"/>
    <cellStyle name="Total 5 2 3 3" xfId="61859" xr:uid="{00000000-0005-0000-0000-0000B9F10000}"/>
    <cellStyle name="Total 5 2 4" xfId="61860" xr:uid="{00000000-0005-0000-0000-0000BAF10000}"/>
    <cellStyle name="Total 5 2 4 2" xfId="61861" xr:uid="{00000000-0005-0000-0000-0000BBF10000}"/>
    <cellStyle name="Total 5 2 5" xfId="61862" xr:uid="{00000000-0005-0000-0000-0000BCF10000}"/>
    <cellStyle name="Total 5 2 5 2" xfId="61863" xr:uid="{00000000-0005-0000-0000-0000BDF10000}"/>
    <cellStyle name="Total 5 2 6" xfId="61864" xr:uid="{00000000-0005-0000-0000-0000BEF10000}"/>
    <cellStyle name="Total 5 2 7" xfId="61865" xr:uid="{00000000-0005-0000-0000-0000BFF10000}"/>
    <cellStyle name="Total 5 3" xfId="61866" xr:uid="{00000000-0005-0000-0000-0000C0F10000}"/>
    <cellStyle name="Total 5 3 2" xfId="61867" xr:uid="{00000000-0005-0000-0000-0000C1F10000}"/>
    <cellStyle name="Total 5 3 2 2" xfId="61868" xr:uid="{00000000-0005-0000-0000-0000C2F10000}"/>
    <cellStyle name="Total 5 3 2 2 2" xfId="61869" xr:uid="{00000000-0005-0000-0000-0000C3F10000}"/>
    <cellStyle name="Total 5 3 2 3" xfId="61870" xr:uid="{00000000-0005-0000-0000-0000C4F10000}"/>
    <cellStyle name="Total 5 3 2 3 2" xfId="61871" xr:uid="{00000000-0005-0000-0000-0000C5F10000}"/>
    <cellStyle name="Total 5 3 2 4" xfId="61872" xr:uid="{00000000-0005-0000-0000-0000C6F10000}"/>
    <cellStyle name="Total 5 3 2 5" xfId="61873" xr:uid="{00000000-0005-0000-0000-0000C7F10000}"/>
    <cellStyle name="Total 5 3 2 6" xfId="61874" xr:uid="{00000000-0005-0000-0000-0000C8F10000}"/>
    <cellStyle name="Total 5 3 3" xfId="61875" xr:uid="{00000000-0005-0000-0000-0000C9F10000}"/>
    <cellStyle name="Total 5 3 3 2" xfId="61876" xr:uid="{00000000-0005-0000-0000-0000CAF10000}"/>
    <cellStyle name="Total 5 3 4" xfId="61877" xr:uid="{00000000-0005-0000-0000-0000CBF10000}"/>
    <cellStyle name="Total 5 3 4 2" xfId="61878" xr:uid="{00000000-0005-0000-0000-0000CCF10000}"/>
    <cellStyle name="Total 5 3 5" xfId="61879" xr:uid="{00000000-0005-0000-0000-0000CDF10000}"/>
    <cellStyle name="Total 5 3 6" xfId="61880" xr:uid="{00000000-0005-0000-0000-0000CEF10000}"/>
    <cellStyle name="Total 5 4" xfId="61881" xr:uid="{00000000-0005-0000-0000-0000CFF10000}"/>
    <cellStyle name="Total 5 4 2" xfId="61882" xr:uid="{00000000-0005-0000-0000-0000D0F10000}"/>
    <cellStyle name="Total 5 4 2 2" xfId="61883" xr:uid="{00000000-0005-0000-0000-0000D1F10000}"/>
    <cellStyle name="Total 5 4 2 3" xfId="61884" xr:uid="{00000000-0005-0000-0000-0000D2F10000}"/>
    <cellStyle name="Total 5 4 3" xfId="61885" xr:uid="{00000000-0005-0000-0000-0000D3F10000}"/>
    <cellStyle name="Total 5 4 3 2" xfId="61886" xr:uid="{00000000-0005-0000-0000-0000D4F10000}"/>
    <cellStyle name="Total 5 4 4" xfId="61887" xr:uid="{00000000-0005-0000-0000-0000D5F10000}"/>
    <cellStyle name="Total 5 4 5" xfId="61888" xr:uid="{00000000-0005-0000-0000-0000D6F10000}"/>
    <cellStyle name="Total 5 5" xfId="61889" xr:uid="{00000000-0005-0000-0000-0000D7F10000}"/>
    <cellStyle name="Total 5 5 2" xfId="61890" xr:uid="{00000000-0005-0000-0000-0000D8F10000}"/>
    <cellStyle name="Total 5 5 2 2" xfId="61891" xr:uid="{00000000-0005-0000-0000-0000D9F10000}"/>
    <cellStyle name="Total 5 5 3" xfId="61892" xr:uid="{00000000-0005-0000-0000-0000DAF10000}"/>
    <cellStyle name="Total 5 6" xfId="61893" xr:uid="{00000000-0005-0000-0000-0000DBF10000}"/>
    <cellStyle name="Total 5 6 2" xfId="61894" xr:uid="{00000000-0005-0000-0000-0000DCF10000}"/>
    <cellStyle name="Total 5 7" xfId="61895" xr:uid="{00000000-0005-0000-0000-0000DDF10000}"/>
    <cellStyle name="Total 5 7 2" xfId="61896" xr:uid="{00000000-0005-0000-0000-0000DEF10000}"/>
    <cellStyle name="Total 5 8" xfId="61897" xr:uid="{00000000-0005-0000-0000-0000DFF10000}"/>
    <cellStyle name="Total 5 8 2" xfId="61898" xr:uid="{00000000-0005-0000-0000-0000E0F10000}"/>
    <cellStyle name="Total 5 9" xfId="61899" xr:uid="{00000000-0005-0000-0000-0000E1F10000}"/>
    <cellStyle name="Total 6" xfId="61900" xr:uid="{00000000-0005-0000-0000-0000E2F10000}"/>
    <cellStyle name="Total 6 2" xfId="61901" xr:uid="{00000000-0005-0000-0000-0000E3F10000}"/>
    <cellStyle name="Total 6 2 2" xfId="61902" xr:uid="{00000000-0005-0000-0000-0000E4F10000}"/>
    <cellStyle name="Total 6 2 2 2" xfId="61903" xr:uid="{00000000-0005-0000-0000-0000E5F10000}"/>
    <cellStyle name="Total 6 2 2 3" xfId="61904" xr:uid="{00000000-0005-0000-0000-0000E6F10000}"/>
    <cellStyle name="Total 6 2 3" xfId="61905" xr:uid="{00000000-0005-0000-0000-0000E7F10000}"/>
    <cellStyle name="Total 6 2 3 2" xfId="61906" xr:uid="{00000000-0005-0000-0000-0000E8F10000}"/>
    <cellStyle name="Total 6 2 4" xfId="61907" xr:uid="{00000000-0005-0000-0000-0000E9F10000}"/>
    <cellStyle name="Total 6 2 5" xfId="61908" xr:uid="{00000000-0005-0000-0000-0000EAF10000}"/>
    <cellStyle name="Total 6 3" xfId="61909" xr:uid="{00000000-0005-0000-0000-0000EBF10000}"/>
    <cellStyle name="Total 6 3 2" xfId="61910" xr:uid="{00000000-0005-0000-0000-0000ECF10000}"/>
    <cellStyle name="Total 6 3 2 2" xfId="61911" xr:uid="{00000000-0005-0000-0000-0000EDF10000}"/>
    <cellStyle name="Total 6 3 3" xfId="61912" xr:uid="{00000000-0005-0000-0000-0000EEF10000}"/>
    <cellStyle name="Total 6 4" xfId="61913" xr:uid="{00000000-0005-0000-0000-0000EFF10000}"/>
    <cellStyle name="Total 6 4 2" xfId="61914" xr:uid="{00000000-0005-0000-0000-0000F0F10000}"/>
    <cellStyle name="Total 6 5" xfId="61915" xr:uid="{00000000-0005-0000-0000-0000F1F10000}"/>
    <cellStyle name="Total 6 5 2" xfId="61916" xr:uid="{00000000-0005-0000-0000-0000F2F10000}"/>
    <cellStyle name="Total 6 6" xfId="61917" xr:uid="{00000000-0005-0000-0000-0000F3F10000}"/>
    <cellStyle name="Total 7" xfId="61918" xr:uid="{00000000-0005-0000-0000-0000F4F10000}"/>
    <cellStyle name="Total 7 2" xfId="61919" xr:uid="{00000000-0005-0000-0000-0000F5F10000}"/>
    <cellStyle name="Total 7 2 2" xfId="61920" xr:uid="{00000000-0005-0000-0000-0000F6F10000}"/>
    <cellStyle name="Total 7 2 2 2" xfId="61921" xr:uid="{00000000-0005-0000-0000-0000F7F10000}"/>
    <cellStyle name="Total 7 2 2 3" xfId="61922" xr:uid="{00000000-0005-0000-0000-0000F8F10000}"/>
    <cellStyle name="Total 7 2 3" xfId="61923" xr:uid="{00000000-0005-0000-0000-0000F9F10000}"/>
    <cellStyle name="Total 7 2 3 2" xfId="61924" xr:uid="{00000000-0005-0000-0000-0000FAF10000}"/>
    <cellStyle name="Total 7 2 4" xfId="61925" xr:uid="{00000000-0005-0000-0000-0000FBF10000}"/>
    <cellStyle name="Total 7 2 5" xfId="61926" xr:uid="{00000000-0005-0000-0000-0000FCF10000}"/>
    <cellStyle name="Total 7 3" xfId="61927" xr:uid="{00000000-0005-0000-0000-0000FDF10000}"/>
    <cellStyle name="Total 7 3 2" xfId="61928" xr:uid="{00000000-0005-0000-0000-0000FEF10000}"/>
    <cellStyle name="Total 7 3 2 2" xfId="61929" xr:uid="{00000000-0005-0000-0000-0000FFF10000}"/>
    <cellStyle name="Total 7 3 3" xfId="61930" xr:uid="{00000000-0005-0000-0000-000000F20000}"/>
    <cellStyle name="Total 7 4" xfId="61931" xr:uid="{00000000-0005-0000-0000-000001F20000}"/>
    <cellStyle name="Total 7 4 2" xfId="61932" xr:uid="{00000000-0005-0000-0000-000002F20000}"/>
    <cellStyle name="Total 7 5" xfId="61933" xr:uid="{00000000-0005-0000-0000-000003F20000}"/>
    <cellStyle name="Total 7 5 2" xfId="61934" xr:uid="{00000000-0005-0000-0000-000004F20000}"/>
    <cellStyle name="Total 7 6" xfId="61935" xr:uid="{00000000-0005-0000-0000-000005F20000}"/>
    <cellStyle name="Total 8" xfId="61936" xr:uid="{00000000-0005-0000-0000-000006F20000}"/>
    <cellStyle name="Total 8 2" xfId="61937" xr:uid="{00000000-0005-0000-0000-000007F20000}"/>
    <cellStyle name="Total 8 2 2" xfId="61938" xr:uid="{00000000-0005-0000-0000-000008F20000}"/>
    <cellStyle name="Total 8 2 2 2" xfId="61939" xr:uid="{00000000-0005-0000-0000-000009F20000}"/>
    <cellStyle name="Total 8 2 2 3" xfId="61940" xr:uid="{00000000-0005-0000-0000-00000AF20000}"/>
    <cellStyle name="Total 8 2 3" xfId="61941" xr:uid="{00000000-0005-0000-0000-00000BF20000}"/>
    <cellStyle name="Total 8 2 3 2" xfId="61942" xr:uid="{00000000-0005-0000-0000-00000CF20000}"/>
    <cellStyle name="Total 8 2 4" xfId="61943" xr:uid="{00000000-0005-0000-0000-00000DF20000}"/>
    <cellStyle name="Total 8 2 5" xfId="61944" xr:uid="{00000000-0005-0000-0000-00000EF20000}"/>
    <cellStyle name="Total 8 3" xfId="61945" xr:uid="{00000000-0005-0000-0000-00000FF20000}"/>
    <cellStyle name="Total 8 3 2" xfId="61946" xr:uid="{00000000-0005-0000-0000-000010F20000}"/>
    <cellStyle name="Total 8 3 2 2" xfId="61947" xr:uid="{00000000-0005-0000-0000-000011F20000}"/>
    <cellStyle name="Total 8 3 3" xfId="61948" xr:uid="{00000000-0005-0000-0000-000012F20000}"/>
    <cellStyle name="Total 8 4" xfId="61949" xr:uid="{00000000-0005-0000-0000-000013F20000}"/>
    <cellStyle name="Total 8 4 2" xfId="61950" xr:uid="{00000000-0005-0000-0000-000014F20000}"/>
    <cellStyle name="Total 8 5" xfId="61951" xr:uid="{00000000-0005-0000-0000-000015F20000}"/>
    <cellStyle name="Total 8 5 2" xfId="61952" xr:uid="{00000000-0005-0000-0000-000016F20000}"/>
    <cellStyle name="Total 8 6" xfId="61953" xr:uid="{00000000-0005-0000-0000-000017F20000}"/>
    <cellStyle name="Total 9" xfId="61954" xr:uid="{00000000-0005-0000-0000-000018F20000}"/>
    <cellStyle name="Total 9 2" xfId="61955" xr:uid="{00000000-0005-0000-0000-000019F20000}"/>
    <cellStyle name="Total 9 2 2" xfId="61956" xr:uid="{00000000-0005-0000-0000-00001AF20000}"/>
    <cellStyle name="Total 9 2 2 2" xfId="61957" xr:uid="{00000000-0005-0000-0000-00001BF20000}"/>
    <cellStyle name="Total 9 2 2 2 2" xfId="61958" xr:uid="{00000000-0005-0000-0000-00001CF20000}"/>
    <cellStyle name="Total 9 2 2 2 3" xfId="61959" xr:uid="{00000000-0005-0000-0000-00001DF20000}"/>
    <cellStyle name="Total 9 2 2 3" xfId="61960" xr:uid="{00000000-0005-0000-0000-00001EF20000}"/>
    <cellStyle name="Total 9 2 2 3 2" xfId="61961" xr:uid="{00000000-0005-0000-0000-00001FF20000}"/>
    <cellStyle name="Total 9 2 2 4" xfId="61962" xr:uid="{00000000-0005-0000-0000-000020F20000}"/>
    <cellStyle name="Total 9 2 2 5" xfId="61963" xr:uid="{00000000-0005-0000-0000-000021F20000}"/>
    <cellStyle name="Total 9 2 2 6" xfId="61964" xr:uid="{00000000-0005-0000-0000-000022F20000}"/>
    <cellStyle name="Total 9 2 3" xfId="61965" xr:uid="{00000000-0005-0000-0000-000023F20000}"/>
    <cellStyle name="Total 9 2 3 2" xfId="61966" xr:uid="{00000000-0005-0000-0000-000024F20000}"/>
    <cellStyle name="Total 9 2 3 3" xfId="61967" xr:uid="{00000000-0005-0000-0000-000025F20000}"/>
    <cellStyle name="Total 9 2 4" xfId="61968" xr:uid="{00000000-0005-0000-0000-000026F20000}"/>
    <cellStyle name="Total 9 2 4 2" xfId="61969" xr:uid="{00000000-0005-0000-0000-000027F20000}"/>
    <cellStyle name="Total 9 2 4 3" xfId="61970" xr:uid="{00000000-0005-0000-0000-000028F20000}"/>
    <cellStyle name="Total 9 2 5" xfId="61971" xr:uid="{00000000-0005-0000-0000-000029F20000}"/>
    <cellStyle name="Total 9 2 5 2" xfId="61972" xr:uid="{00000000-0005-0000-0000-00002AF20000}"/>
    <cellStyle name="Total 9 2 6" xfId="61973" xr:uid="{00000000-0005-0000-0000-00002BF20000}"/>
    <cellStyle name="Total 9 2 6 2" xfId="61974" xr:uid="{00000000-0005-0000-0000-00002CF20000}"/>
    <cellStyle name="Total 9 3" xfId="61975" xr:uid="{00000000-0005-0000-0000-00002DF20000}"/>
    <cellStyle name="Total 9 3 2" xfId="61976" xr:uid="{00000000-0005-0000-0000-00002EF20000}"/>
    <cellStyle name="Total 9 3 2 2" xfId="61977" xr:uid="{00000000-0005-0000-0000-00002FF20000}"/>
    <cellStyle name="Total 9 3 2 3" xfId="61978" xr:uid="{00000000-0005-0000-0000-000030F20000}"/>
    <cellStyle name="Total 9 3 3" xfId="61979" xr:uid="{00000000-0005-0000-0000-000031F20000}"/>
    <cellStyle name="Total 9 3 3 2" xfId="61980" xr:uid="{00000000-0005-0000-0000-000032F20000}"/>
    <cellStyle name="Total 9 3 4" xfId="61981" xr:uid="{00000000-0005-0000-0000-000033F20000}"/>
    <cellStyle name="Total 9 3 4 2" xfId="61982" xr:uid="{00000000-0005-0000-0000-000034F20000}"/>
    <cellStyle name="Total 9 3 5" xfId="61983" xr:uid="{00000000-0005-0000-0000-000035F20000}"/>
    <cellStyle name="Total 9 4" xfId="61984" xr:uid="{00000000-0005-0000-0000-000036F20000}"/>
    <cellStyle name="Total 9 4 2" xfId="61985" xr:uid="{00000000-0005-0000-0000-000037F20000}"/>
    <cellStyle name="Total 9 4 3" xfId="61986" xr:uid="{00000000-0005-0000-0000-000038F20000}"/>
    <cellStyle name="Total 9 5" xfId="61987" xr:uid="{00000000-0005-0000-0000-000039F20000}"/>
    <cellStyle name="Total 9 5 2" xfId="61988" xr:uid="{00000000-0005-0000-0000-00003AF20000}"/>
    <cellStyle name="Total 9 6" xfId="61989" xr:uid="{00000000-0005-0000-0000-00003BF20000}"/>
    <cellStyle name="Total 9 7" xfId="61990" xr:uid="{00000000-0005-0000-0000-00003CF20000}"/>
    <cellStyle name="Warning Text" xfId="61991" xr:uid="{00000000-0005-0000-0000-00003DF20000}"/>
    <cellStyle name="Warning Text 2" xfId="61992" xr:uid="{00000000-0005-0000-0000-00003EF20000}"/>
    <cellStyle name="Warning Text 2 2" xfId="61993" xr:uid="{00000000-0005-0000-0000-00003FF20000}"/>
    <cellStyle name="Warning Text 2 2 2" xfId="61994" xr:uid="{00000000-0005-0000-0000-000040F20000}"/>
    <cellStyle name="Warning Text 2 2 3" xfId="61995" xr:uid="{00000000-0005-0000-0000-000041F20000}"/>
    <cellStyle name="Warning Text 2 3" xfId="61996" xr:uid="{00000000-0005-0000-0000-000042F20000}"/>
    <cellStyle name="Warning Text 2 4" xfId="61997" xr:uid="{00000000-0005-0000-0000-000043F20000}"/>
    <cellStyle name="Warning Text 3" xfId="61998" xr:uid="{00000000-0005-0000-0000-000044F20000}"/>
    <cellStyle name="Warning Text 3 2" xfId="61999" xr:uid="{00000000-0005-0000-0000-000045F20000}"/>
    <cellStyle name="Warning Text 3 3" xfId="62000" xr:uid="{00000000-0005-0000-0000-000046F20000}"/>
    <cellStyle name="Warning Text 4" xfId="62001" xr:uid="{00000000-0005-0000-0000-000047F20000}"/>
    <cellStyle name="Warning Text 5" xfId="62002" xr:uid="{00000000-0005-0000-0000-000048F20000}"/>
    <cellStyle name="Warning Text_atrasado 15 04 DAF" xfId="62003" xr:uid="{00000000-0005-0000-0000-000049F20000}"/>
  </cellStyles>
  <dxfs count="0"/>
  <tableStyles count="1" defaultTableStyle="TableStyleMedium2" defaultPivotStyle="PivotStyleLight16">
    <tableStyle name="Invisible" pivot="0" table="0" count="0" xr9:uid="{00000000-0011-0000-FFFF-FFFF00000000}"/>
  </tableStyles>
  <colors>
    <mruColors>
      <color rgb="FF33CCFF"/>
      <color rgb="FFFF0000"/>
      <color rgb="FFF79747"/>
      <color rgb="FF007DB5"/>
      <color rgb="FFFBD4B3"/>
      <color rgb="FFFFFF00"/>
      <color rgb="FF08DA85"/>
      <color rgb="FFFFE07D"/>
      <color rgb="FFFFC000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2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40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Glosa%20P05%204to.%20Trim.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4-01-025-001 Ind. Proy"/>
      <sheetName val="24-01-025-001 Res. Proy"/>
      <sheetName val="24-01-025-002 Ind. Proy "/>
      <sheetName val="24-01-025-002 Res. Proy "/>
      <sheetName val="24-02-010 Ind. Proy"/>
      <sheetName val="24-02-010 Res. Proy"/>
      <sheetName val="24-02-012 Ind. Proy"/>
      <sheetName val="24-02-012 Res. Proy"/>
      <sheetName val="24-02-014-002 Ind. Proy"/>
      <sheetName val="24-02-014-002 Res. Proy"/>
      <sheetName val="24-02-014-004 Ind. Proy"/>
      <sheetName val="24-02-014-004 Res. Proy"/>
      <sheetName val="24-02-015 Ind. Proy"/>
      <sheetName val="24-02-015 Res. Proy"/>
      <sheetName val="24-02-018 Ind. Proy"/>
      <sheetName val="24-02-018 Res. Proy"/>
      <sheetName val="24-02-020 Ind. Proy"/>
      <sheetName val="24-02-020 Res. Proy"/>
      <sheetName val="24-02-021 Ind. Proy"/>
      <sheetName val="24-02-021 Res. Proy"/>
      <sheetName val="24-03-010 Ind. Proy"/>
      <sheetName val="24-03-010 Res. Proy"/>
      <sheetName val="24-03-335 Ind. Proy"/>
      <sheetName val="24-03-335 Res. Proy"/>
      <sheetName val="24-03-336 Ind. Proy"/>
      <sheetName val="24-03-336 Res. Proy"/>
      <sheetName val="24-03-337 Ind. Proy"/>
      <sheetName val="24-03-337 Res. Proy"/>
      <sheetName val="24-03-340 Ind. Proy"/>
      <sheetName val="24-03-340 Res. Proy"/>
      <sheetName val="24-03-343 Ind. Proy"/>
      <sheetName val="24-03-343 Res. Proy"/>
      <sheetName val="24-03-344 Ind. Proy"/>
      <sheetName val="24-03-344 Res. Proy"/>
      <sheetName val="24-03-345 Ind. Proy"/>
      <sheetName val="24-03-345 Res. Pro"/>
      <sheetName val="24-03-997 Ind. Proy"/>
      <sheetName val="24-03-997 Res. Proy"/>
      <sheetName val="24-03-999 Ind. Proy"/>
      <sheetName val="24-03-999 Res. Proy"/>
      <sheetName val="Hoja1"/>
      <sheetName val="Hoja2"/>
    </sheetNames>
    <sheetDataSet>
      <sheetData sheetId="0">
        <row r="3">
          <cell r="A3" t="str">
            <v>EJECUCIÓN AL 31 DE DICIEMBRE DE 2022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DB5"/>
    <pageSetUpPr fitToPage="1"/>
  </sheetPr>
  <dimension ref="A1:DB90"/>
  <sheetViews>
    <sheetView zoomScaleNormal="100" workbookViewId="0">
      <pane ySplit="67" topLeftCell="A69" activePane="bottomLeft" state="frozen"/>
      <selection pane="bottomLeft" sqref="A1:AJ1"/>
    </sheetView>
  </sheetViews>
  <sheetFormatPr baseColWidth="10" defaultColWidth="11.42578125" defaultRowHeight="12.75" outlineLevelRow="1" outlineLevelCol="1" x14ac:dyDescent="0.25"/>
  <cols>
    <col min="1" max="1" width="3.5703125" style="15" customWidth="1"/>
    <col min="2" max="2" width="8" style="15" hidden="1" customWidth="1"/>
    <col min="3" max="3" width="11.85546875" style="15" customWidth="1"/>
    <col min="4" max="4" width="10.42578125" style="15" bestFit="1" customWidth="1"/>
    <col min="5" max="5" width="23" style="14" customWidth="1"/>
    <col min="6" max="6" width="26.42578125" style="14" customWidth="1"/>
    <col min="7" max="7" width="11.140625" style="15" customWidth="1"/>
    <col min="8" max="9" width="9.85546875" style="15" hidden="1" customWidth="1"/>
    <col min="10" max="10" width="12.85546875" style="12" customWidth="1"/>
    <col min="11" max="11" width="12.7109375" style="41" customWidth="1"/>
    <col min="12" max="12" width="14.85546875" style="14" customWidth="1"/>
    <col min="13" max="13" width="10.42578125" style="15" hidden="1" customWidth="1"/>
    <col min="14" max="14" width="9.140625" style="15" hidden="1" customWidth="1"/>
    <col min="15" max="15" width="13" style="15" hidden="1" customWidth="1"/>
    <col min="16" max="16" width="10.5703125" style="15" hidden="1" customWidth="1"/>
    <col min="17" max="17" width="13.85546875" style="42" hidden="1" customWidth="1"/>
    <col min="18" max="18" width="12.85546875" style="12" hidden="1" customWidth="1" outlineLevel="1"/>
    <col min="19" max="20" width="12" style="12" hidden="1" customWidth="1" outlineLevel="1"/>
    <col min="21" max="21" width="12" style="12" customWidth="1" collapsed="1"/>
    <col min="22" max="24" width="11.7109375" style="12" hidden="1" customWidth="1" outlineLevel="1"/>
    <col min="25" max="25" width="12.140625" style="12" customWidth="1" collapsed="1"/>
    <col min="26" max="28" width="12.140625" style="12" hidden="1" customWidth="1" outlineLevel="1"/>
    <col min="29" max="29" width="12.140625" style="12" customWidth="1" collapsed="1"/>
    <col min="30" max="32" width="12.140625" style="12" customWidth="1" outlineLevel="1"/>
    <col min="33" max="33" width="12.140625" style="12" customWidth="1"/>
    <col min="34" max="34" width="12" style="12" customWidth="1"/>
    <col min="35" max="35" width="10.28515625" style="13" bestFit="1" customWidth="1"/>
    <col min="36" max="36" width="11.140625" style="13" customWidth="1"/>
    <col min="37" max="16384" width="11.42578125" style="14"/>
  </cols>
  <sheetData>
    <row r="1" spans="1:106" s="11" customFormat="1" ht="16.5" customHeight="1" x14ac:dyDescent="0.25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 s="525"/>
      <c r="AD1" s="525"/>
      <c r="AE1" s="525"/>
      <c r="AF1" s="525"/>
      <c r="AG1" s="525"/>
      <c r="AH1" s="525"/>
      <c r="AI1" s="525"/>
      <c r="AJ1" s="525"/>
    </row>
    <row r="2" spans="1:106" s="11" customFormat="1" ht="16.5" customHeight="1" x14ac:dyDescent="0.25">
      <c r="A2" s="526" t="s">
        <v>1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526"/>
      <c r="S2" s="526"/>
      <c r="T2" s="526"/>
      <c r="U2" s="526"/>
      <c r="V2" s="526"/>
      <c r="W2" s="526"/>
      <c r="X2" s="526"/>
      <c r="Y2" s="526"/>
      <c r="Z2" s="526"/>
      <c r="AA2" s="526"/>
      <c r="AB2" s="526"/>
      <c r="AC2" s="526"/>
      <c r="AD2" s="526"/>
      <c r="AE2" s="526"/>
      <c r="AF2" s="526"/>
      <c r="AG2" s="526"/>
      <c r="AH2" s="526"/>
      <c r="AI2" s="526"/>
      <c r="AJ2" s="526"/>
    </row>
    <row r="3" spans="1:106" s="11" customFormat="1" ht="16.5" customHeight="1" x14ac:dyDescent="0.25">
      <c r="A3" s="527" t="s">
        <v>2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  <c r="N3" s="527"/>
      <c r="O3" s="527"/>
      <c r="P3" s="527"/>
      <c r="Q3" s="527"/>
      <c r="R3" s="527"/>
      <c r="S3" s="527"/>
      <c r="T3" s="527"/>
      <c r="U3" s="527"/>
      <c r="V3" s="527"/>
      <c r="W3" s="527"/>
      <c r="X3" s="527"/>
      <c r="Y3" s="527"/>
      <c r="Z3" s="527"/>
      <c r="AA3" s="527"/>
      <c r="AB3" s="527"/>
      <c r="AC3" s="527"/>
      <c r="AD3" s="527"/>
      <c r="AE3" s="527"/>
      <c r="AF3" s="527"/>
      <c r="AG3" s="527"/>
      <c r="AH3" s="527"/>
      <c r="AI3" s="527"/>
      <c r="AJ3" s="527"/>
    </row>
    <row r="4" spans="1:106" s="11" customFormat="1" ht="16.5" customHeight="1" x14ac:dyDescent="0.25">
      <c r="A4" s="528" t="s">
        <v>3</v>
      </c>
      <c r="B4" s="528"/>
      <c r="C4" s="528"/>
      <c r="D4" s="528"/>
      <c r="E4" s="528"/>
      <c r="F4" s="528"/>
      <c r="G4" s="528"/>
      <c r="H4" s="528"/>
      <c r="I4" s="528"/>
      <c r="J4" s="528"/>
      <c r="K4" s="528"/>
      <c r="L4" s="528"/>
      <c r="M4" s="528"/>
      <c r="N4" s="528"/>
      <c r="O4" s="528"/>
      <c r="P4" s="528"/>
      <c r="Q4" s="528"/>
      <c r="R4" s="528"/>
      <c r="S4" s="528"/>
      <c r="T4" s="528"/>
      <c r="U4" s="528"/>
      <c r="V4" s="528"/>
      <c r="W4" s="528"/>
      <c r="X4" s="528"/>
      <c r="Y4" s="528"/>
      <c r="Z4" s="528"/>
      <c r="AA4" s="528"/>
      <c r="AB4" s="528"/>
      <c r="AC4" s="528"/>
      <c r="AD4" s="528"/>
      <c r="AE4" s="528"/>
      <c r="AF4" s="528"/>
      <c r="AG4" s="528"/>
      <c r="AH4" s="528"/>
      <c r="AI4" s="528"/>
      <c r="AJ4" s="528"/>
    </row>
    <row r="5" spans="1:106" ht="17.25" customHeight="1" x14ac:dyDescent="0.25">
      <c r="A5" s="529" t="s">
        <v>4</v>
      </c>
      <c r="B5" s="529"/>
      <c r="C5" s="529"/>
      <c r="D5" s="529"/>
      <c r="E5" s="529"/>
      <c r="F5" s="529"/>
      <c r="G5" s="529"/>
      <c r="H5" s="529"/>
      <c r="I5" s="529"/>
      <c r="J5" s="529"/>
      <c r="K5" s="529"/>
      <c r="L5" s="529"/>
      <c r="M5" s="529"/>
      <c r="N5" s="529"/>
      <c r="O5" s="529"/>
      <c r="P5" s="529"/>
      <c r="Q5" s="529"/>
      <c r="R5" s="529"/>
      <c r="S5" s="529"/>
      <c r="T5" s="529"/>
      <c r="U5" s="529"/>
      <c r="V5" s="529"/>
      <c r="W5" s="529"/>
      <c r="X5" s="529"/>
      <c r="Y5" s="529"/>
      <c r="Z5" s="529"/>
      <c r="AA5" s="529"/>
      <c r="AB5" s="529"/>
      <c r="AC5" s="529"/>
      <c r="AD5" s="529"/>
      <c r="AE5" s="529"/>
      <c r="AF5" s="529"/>
      <c r="AG5" s="529"/>
      <c r="AH5" s="529"/>
      <c r="AI5" s="529"/>
      <c r="AJ5" s="529"/>
    </row>
    <row r="6" spans="1:106" s="60" customFormat="1" x14ac:dyDescent="0.25">
      <c r="A6" s="523" t="s">
        <v>5</v>
      </c>
      <c r="B6" s="523" t="s">
        <v>6</v>
      </c>
      <c r="C6" s="433" t="s">
        <v>7</v>
      </c>
      <c r="D6" s="523" t="s">
        <v>8</v>
      </c>
      <c r="E6" s="523" t="s">
        <v>9</v>
      </c>
      <c r="F6" s="523" t="s">
        <v>10</v>
      </c>
      <c r="G6" s="523" t="s">
        <v>11</v>
      </c>
      <c r="H6" s="523" t="s">
        <v>12</v>
      </c>
      <c r="I6" s="523"/>
      <c r="J6" s="522" t="s">
        <v>13</v>
      </c>
      <c r="K6" s="522" t="s">
        <v>14</v>
      </c>
      <c r="L6" s="523" t="s">
        <v>15</v>
      </c>
      <c r="M6" s="522" t="s">
        <v>16</v>
      </c>
      <c r="N6" s="522"/>
      <c r="O6" s="522"/>
      <c r="P6" s="523" t="s">
        <v>17</v>
      </c>
      <c r="Q6" s="523" t="s">
        <v>18</v>
      </c>
      <c r="R6" s="522" t="s">
        <v>19</v>
      </c>
      <c r="S6" s="522"/>
      <c r="T6" s="522"/>
      <c r="U6" s="522" t="s">
        <v>20</v>
      </c>
      <c r="V6" s="522" t="s">
        <v>19</v>
      </c>
      <c r="W6" s="522"/>
      <c r="X6" s="522"/>
      <c r="Y6" s="522" t="s">
        <v>21</v>
      </c>
      <c r="Z6" s="522" t="s">
        <v>19</v>
      </c>
      <c r="AA6" s="522"/>
      <c r="AB6" s="522"/>
      <c r="AC6" s="522" t="s">
        <v>22</v>
      </c>
      <c r="AD6" s="522" t="s">
        <v>19</v>
      </c>
      <c r="AE6" s="522"/>
      <c r="AF6" s="522"/>
      <c r="AG6" s="522" t="s">
        <v>23</v>
      </c>
      <c r="AH6" s="522" t="s">
        <v>24</v>
      </c>
      <c r="AI6" s="524" t="s">
        <v>25</v>
      </c>
      <c r="AJ6" s="524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</row>
    <row r="7" spans="1:106" s="60" customFormat="1" ht="24.75" customHeight="1" x14ac:dyDescent="0.25">
      <c r="A7" s="523"/>
      <c r="B7" s="523"/>
      <c r="C7" s="433" t="s">
        <v>26</v>
      </c>
      <c r="D7" s="523"/>
      <c r="E7" s="523"/>
      <c r="F7" s="523"/>
      <c r="G7" s="523"/>
      <c r="H7" s="433" t="s">
        <v>27</v>
      </c>
      <c r="I7" s="433" t="s">
        <v>28</v>
      </c>
      <c r="J7" s="522"/>
      <c r="K7" s="522"/>
      <c r="L7" s="523"/>
      <c r="M7" s="431" t="s">
        <v>29</v>
      </c>
      <c r="N7" s="431" t="s">
        <v>30</v>
      </c>
      <c r="O7" s="431" t="s">
        <v>31</v>
      </c>
      <c r="P7" s="523"/>
      <c r="Q7" s="523"/>
      <c r="R7" s="431" t="s">
        <v>32</v>
      </c>
      <c r="S7" s="431" t="s">
        <v>33</v>
      </c>
      <c r="T7" s="431" t="s">
        <v>34</v>
      </c>
      <c r="U7" s="522"/>
      <c r="V7" s="431" t="s">
        <v>35</v>
      </c>
      <c r="W7" s="431" t="s">
        <v>36</v>
      </c>
      <c r="X7" s="431" t="s">
        <v>37</v>
      </c>
      <c r="Y7" s="522"/>
      <c r="Z7" s="431" t="s">
        <v>38</v>
      </c>
      <c r="AA7" s="431" t="s">
        <v>39</v>
      </c>
      <c r="AB7" s="431" t="s">
        <v>40</v>
      </c>
      <c r="AC7" s="522"/>
      <c r="AD7" s="431" t="s">
        <v>41</v>
      </c>
      <c r="AE7" s="431" t="s">
        <v>42</v>
      </c>
      <c r="AF7" s="431" t="s">
        <v>43</v>
      </c>
      <c r="AG7" s="522"/>
      <c r="AH7" s="522"/>
      <c r="AI7" s="432" t="s">
        <v>44</v>
      </c>
      <c r="AJ7" s="432" t="s">
        <v>45</v>
      </c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</row>
    <row r="8" spans="1:106" ht="12.75" hidden="1" customHeight="1" x14ac:dyDescent="0.25">
      <c r="A8" s="517" t="s">
        <v>46</v>
      </c>
      <c r="B8" s="518"/>
      <c r="C8" s="518"/>
      <c r="D8" s="518"/>
      <c r="E8" s="519"/>
      <c r="F8" s="16"/>
      <c r="G8" s="5"/>
      <c r="H8" s="17"/>
      <c r="I8" s="17"/>
      <c r="J8" s="62"/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21"/>
      <c r="AJ8" s="21"/>
    </row>
    <row r="9" spans="1:106" ht="12.75" hidden="1" customHeight="1" outlineLevel="1" x14ac:dyDescent="0.25">
      <c r="A9" s="22">
        <v>1</v>
      </c>
      <c r="B9" s="23"/>
      <c r="C9" s="24"/>
      <c r="D9" s="25"/>
      <c r="E9" s="26"/>
      <c r="F9" s="26"/>
      <c r="G9" s="26"/>
      <c r="H9" s="25"/>
      <c r="I9" s="25"/>
      <c r="J9" s="505"/>
      <c r="K9" s="27"/>
      <c r="L9" s="26"/>
      <c r="M9" s="28"/>
      <c r="N9" s="28"/>
      <c r="O9" s="28"/>
      <c r="P9" s="26"/>
      <c r="Q9" s="26"/>
      <c r="R9" s="28"/>
      <c r="S9" s="28"/>
      <c r="T9" s="28"/>
      <c r="U9" s="29">
        <f>SUM(R9:T9)</f>
        <v>0</v>
      </c>
      <c r="V9" s="28"/>
      <c r="W9" s="28"/>
      <c r="X9" s="28"/>
      <c r="Y9" s="29">
        <f>SUM(V9:X9)</f>
        <v>0</v>
      </c>
      <c r="Z9" s="28"/>
      <c r="AA9" s="28"/>
      <c r="AB9" s="28"/>
      <c r="AC9" s="29">
        <f>SUM(Z9:AB9)</f>
        <v>0</v>
      </c>
      <c r="AD9" s="28"/>
      <c r="AE9" s="28"/>
      <c r="AF9" s="28"/>
      <c r="AG9" s="29">
        <f>SUM(AD9:AF9)</f>
        <v>0</v>
      </c>
      <c r="AH9" s="29">
        <f>SUM(U9,Y9,AC9,AG9)</f>
        <v>0</v>
      </c>
      <c r="AI9" s="30">
        <f>IF(ISERROR(AH9/J9),0,AH9/J9)</f>
        <v>0</v>
      </c>
      <c r="AJ9" s="31">
        <f>IF(ISERROR(AH9/$AH$71),"-",AH9/$AH$71)</f>
        <v>0</v>
      </c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</row>
    <row r="10" spans="1:106" ht="12.75" hidden="1" customHeight="1" outlineLevel="1" x14ac:dyDescent="0.25">
      <c r="A10" s="22">
        <v>2</v>
      </c>
      <c r="B10" s="23"/>
      <c r="C10" s="32"/>
      <c r="D10" s="33"/>
      <c r="E10" s="34"/>
      <c r="F10" s="26"/>
      <c r="G10" s="26"/>
      <c r="H10" s="25"/>
      <c r="I10" s="25"/>
      <c r="J10" s="506"/>
      <c r="K10" s="35"/>
      <c r="L10" s="34"/>
      <c r="M10" s="28"/>
      <c r="N10" s="28"/>
      <c r="O10" s="28"/>
      <c r="P10" s="34"/>
      <c r="Q10" s="34"/>
      <c r="R10" s="28"/>
      <c r="S10" s="28"/>
      <c r="T10" s="28"/>
      <c r="U10" s="29">
        <f>SUM(R10:T10)</f>
        <v>0</v>
      </c>
      <c r="V10" s="28"/>
      <c r="W10" s="28"/>
      <c r="X10" s="28"/>
      <c r="Y10" s="29">
        <f>SUM(V10:X10)</f>
        <v>0</v>
      </c>
      <c r="Z10" s="28"/>
      <c r="AA10" s="28"/>
      <c r="AB10" s="28"/>
      <c r="AC10" s="29">
        <f>SUM(Z10:AB10)</f>
        <v>0</v>
      </c>
      <c r="AD10" s="28"/>
      <c r="AE10" s="28"/>
      <c r="AF10" s="28"/>
      <c r="AG10" s="29">
        <f>SUM(AD10:AF10)</f>
        <v>0</v>
      </c>
      <c r="AH10" s="29">
        <f>SUM(U10,Y10,AC10,AG10)</f>
        <v>0</v>
      </c>
      <c r="AI10" s="30">
        <f>IF(ISERROR(AH10/J10),0,AH10/J10)</f>
        <v>0</v>
      </c>
      <c r="AJ10" s="31">
        <f>IF(ISERROR(AH10/$AH$71),"-",AH10/$AH$71)</f>
        <v>0</v>
      </c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</row>
    <row r="11" spans="1:106" s="61" customFormat="1" ht="12.75" hidden="1" customHeight="1" x14ac:dyDescent="0.25">
      <c r="A11" s="507" t="s">
        <v>47</v>
      </c>
      <c r="B11" s="516"/>
      <c r="C11" s="508"/>
      <c r="D11" s="508"/>
      <c r="E11" s="508"/>
      <c r="F11" s="508"/>
      <c r="G11" s="508"/>
      <c r="H11" s="508"/>
      <c r="I11" s="509"/>
      <c r="J11" s="341">
        <f>SUM(J9:J10)</f>
        <v>0</v>
      </c>
      <c r="K11" s="341">
        <f>SUM(K9:K10)</f>
        <v>0</v>
      </c>
      <c r="L11" s="434"/>
      <c r="M11" s="341">
        <f>SUM(M9:M10)</f>
        <v>0</v>
      </c>
      <c r="N11" s="341">
        <f>SUM(N9:N10)</f>
        <v>0</v>
      </c>
      <c r="O11" s="341">
        <f>SUM(O9:O10)</f>
        <v>0</v>
      </c>
      <c r="P11" s="342"/>
      <c r="Q11" s="454"/>
      <c r="R11" s="341">
        <f t="shared" ref="R11:AH11" si="0">SUM(R9:R10)</f>
        <v>0</v>
      </c>
      <c r="S11" s="341">
        <f t="shared" si="0"/>
        <v>0</v>
      </c>
      <c r="T11" s="341">
        <f t="shared" si="0"/>
        <v>0</v>
      </c>
      <c r="U11" s="341">
        <f t="shared" si="0"/>
        <v>0</v>
      </c>
      <c r="V11" s="341">
        <f t="shared" si="0"/>
        <v>0</v>
      </c>
      <c r="W11" s="341">
        <f t="shared" si="0"/>
        <v>0</v>
      </c>
      <c r="X11" s="341">
        <f t="shared" si="0"/>
        <v>0</v>
      </c>
      <c r="Y11" s="341">
        <f t="shared" si="0"/>
        <v>0</v>
      </c>
      <c r="Z11" s="341">
        <f t="shared" si="0"/>
        <v>0</v>
      </c>
      <c r="AA11" s="341">
        <f t="shared" si="0"/>
        <v>0</v>
      </c>
      <c r="AB11" s="341">
        <f t="shared" si="0"/>
        <v>0</v>
      </c>
      <c r="AC11" s="341">
        <f t="shared" si="0"/>
        <v>0</v>
      </c>
      <c r="AD11" s="341">
        <f t="shared" si="0"/>
        <v>0</v>
      </c>
      <c r="AE11" s="341">
        <f t="shared" si="0"/>
        <v>0</v>
      </c>
      <c r="AF11" s="341">
        <f t="shared" si="0"/>
        <v>0</v>
      </c>
      <c r="AG11" s="341">
        <f t="shared" si="0"/>
        <v>0</v>
      </c>
      <c r="AH11" s="341">
        <f t="shared" si="0"/>
        <v>0</v>
      </c>
      <c r="AI11" s="343">
        <f>IF(ISERROR(AH11/J11),0,AH11/J11)</f>
        <v>0</v>
      </c>
      <c r="AJ11" s="343">
        <f>IF(ISERROR(AH11/$AH$71),0,AH11/$AH$71)</f>
        <v>0</v>
      </c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</row>
    <row r="12" spans="1:106" ht="12.75" hidden="1" customHeight="1" x14ac:dyDescent="0.25">
      <c r="A12" s="502" t="s">
        <v>48</v>
      </c>
      <c r="B12" s="503"/>
      <c r="C12" s="503"/>
      <c r="D12" s="503"/>
      <c r="E12" s="504"/>
      <c r="F12" s="16"/>
      <c r="G12" s="5"/>
      <c r="H12" s="17"/>
      <c r="I12" s="17"/>
      <c r="J12" s="63"/>
      <c r="K12" s="7"/>
      <c r="L12" s="18"/>
      <c r="M12" s="19"/>
      <c r="N12" s="19"/>
      <c r="O12" s="19"/>
      <c r="P12" s="5"/>
      <c r="Q12" s="20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21"/>
      <c r="AJ12" s="21"/>
    </row>
    <row r="13" spans="1:106" ht="12.75" hidden="1" customHeight="1" outlineLevel="1" x14ac:dyDescent="0.25">
      <c r="A13" s="22">
        <v>1</v>
      </c>
      <c r="B13" s="23"/>
      <c r="C13" s="24"/>
      <c r="D13" s="25"/>
      <c r="E13" s="26"/>
      <c r="F13" s="26"/>
      <c r="G13" s="26"/>
      <c r="H13" s="25"/>
      <c r="I13" s="25"/>
      <c r="J13" s="520"/>
      <c r="K13" s="27"/>
      <c r="L13" s="26"/>
      <c r="M13" s="28"/>
      <c r="N13" s="28"/>
      <c r="O13" s="28"/>
      <c r="P13" s="26"/>
      <c r="Q13" s="26"/>
      <c r="R13" s="28"/>
      <c r="S13" s="28"/>
      <c r="T13" s="28"/>
      <c r="U13" s="29">
        <f>SUM(R13:T13)</f>
        <v>0</v>
      </c>
      <c r="V13" s="28"/>
      <c r="W13" s="28"/>
      <c r="X13" s="28"/>
      <c r="Y13" s="29">
        <f>SUM(V13:X13)</f>
        <v>0</v>
      </c>
      <c r="Z13" s="28"/>
      <c r="AA13" s="28"/>
      <c r="AB13" s="28"/>
      <c r="AC13" s="29">
        <f>SUM(Z13:AB13)</f>
        <v>0</v>
      </c>
      <c r="AD13" s="28"/>
      <c r="AE13" s="28"/>
      <c r="AF13" s="28"/>
      <c r="AG13" s="29">
        <f>SUM(AD13:AF13)</f>
        <v>0</v>
      </c>
      <c r="AH13" s="29">
        <f>SUM(U13,Y13,AC13,AG13)</f>
        <v>0</v>
      </c>
      <c r="AI13" s="30">
        <f>IF(ISERROR(AH13/J13),0,AH13/J13)</f>
        <v>0</v>
      </c>
      <c r="AJ13" s="31">
        <f>IF(ISERROR(AH13/$AH$71),"-",AH13/$AH$71)</f>
        <v>0</v>
      </c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</row>
    <row r="14" spans="1:106" ht="12.75" hidden="1" customHeight="1" outlineLevel="1" x14ac:dyDescent="0.25">
      <c r="A14" s="22">
        <v>2</v>
      </c>
      <c r="B14" s="23"/>
      <c r="C14" s="32"/>
      <c r="D14" s="33"/>
      <c r="E14" s="34"/>
      <c r="F14" s="34"/>
      <c r="G14" s="34"/>
      <c r="H14" s="33"/>
      <c r="I14" s="33"/>
      <c r="J14" s="521"/>
      <c r="K14" s="35"/>
      <c r="L14" s="34"/>
      <c r="M14" s="28"/>
      <c r="N14" s="28"/>
      <c r="O14" s="28"/>
      <c r="P14" s="34"/>
      <c r="Q14" s="34"/>
      <c r="R14" s="28"/>
      <c r="S14" s="28"/>
      <c r="T14" s="28"/>
      <c r="U14" s="29">
        <f>SUM(R14:T14)</f>
        <v>0</v>
      </c>
      <c r="V14" s="28"/>
      <c r="W14" s="28"/>
      <c r="X14" s="28"/>
      <c r="Y14" s="29">
        <f>SUM(V14:X14)</f>
        <v>0</v>
      </c>
      <c r="Z14" s="28"/>
      <c r="AA14" s="28"/>
      <c r="AB14" s="28"/>
      <c r="AC14" s="29">
        <f>SUM(Z14:AB14)</f>
        <v>0</v>
      </c>
      <c r="AD14" s="28"/>
      <c r="AE14" s="28"/>
      <c r="AF14" s="28"/>
      <c r="AG14" s="29">
        <f>SUM(AD14:AF14)</f>
        <v>0</v>
      </c>
      <c r="AH14" s="29">
        <f>SUM(U14,Y14,AC14,AG14)</f>
        <v>0</v>
      </c>
      <c r="AI14" s="30">
        <f>IF(ISERROR(AH14/J14),0,AH14/J14)</f>
        <v>0</v>
      </c>
      <c r="AJ14" s="31">
        <f>IF(ISERROR(AH14/$AH$71),"-",AH14/$AH$71)</f>
        <v>0</v>
      </c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</row>
    <row r="15" spans="1:106" s="61" customFormat="1" ht="12.75" hidden="1" customHeight="1" x14ac:dyDescent="0.25">
      <c r="A15" s="507" t="s">
        <v>49</v>
      </c>
      <c r="B15" s="516"/>
      <c r="C15" s="508"/>
      <c r="D15" s="508"/>
      <c r="E15" s="508"/>
      <c r="F15" s="508"/>
      <c r="G15" s="508"/>
      <c r="H15" s="508"/>
      <c r="I15" s="509"/>
      <c r="J15" s="341">
        <f>SUM(J13:J14)</f>
        <v>0</v>
      </c>
      <c r="K15" s="341">
        <f>SUM(K13:K14)</f>
        <v>0</v>
      </c>
      <c r="L15" s="434"/>
      <c r="M15" s="341">
        <f>SUM(M13:M14)</f>
        <v>0</v>
      </c>
      <c r="N15" s="341">
        <f>SUM(N13:N14)</f>
        <v>0</v>
      </c>
      <c r="O15" s="341">
        <f>SUM(O13:O14)</f>
        <v>0</v>
      </c>
      <c r="P15" s="342"/>
      <c r="Q15" s="454"/>
      <c r="R15" s="341">
        <f t="shared" ref="R15:AH15" si="1">SUM(R13:R14)</f>
        <v>0</v>
      </c>
      <c r="S15" s="341">
        <f t="shared" si="1"/>
        <v>0</v>
      </c>
      <c r="T15" s="341">
        <f t="shared" si="1"/>
        <v>0</v>
      </c>
      <c r="U15" s="341">
        <f t="shared" si="1"/>
        <v>0</v>
      </c>
      <c r="V15" s="341">
        <f t="shared" si="1"/>
        <v>0</v>
      </c>
      <c r="W15" s="341">
        <f t="shared" si="1"/>
        <v>0</v>
      </c>
      <c r="X15" s="341">
        <f t="shared" si="1"/>
        <v>0</v>
      </c>
      <c r="Y15" s="341">
        <f t="shared" si="1"/>
        <v>0</v>
      </c>
      <c r="Z15" s="341">
        <f t="shared" si="1"/>
        <v>0</v>
      </c>
      <c r="AA15" s="341">
        <f t="shared" si="1"/>
        <v>0</v>
      </c>
      <c r="AB15" s="341">
        <f t="shared" si="1"/>
        <v>0</v>
      </c>
      <c r="AC15" s="341">
        <f t="shared" si="1"/>
        <v>0</v>
      </c>
      <c r="AD15" s="341">
        <f t="shared" si="1"/>
        <v>0</v>
      </c>
      <c r="AE15" s="341">
        <f t="shared" si="1"/>
        <v>0</v>
      </c>
      <c r="AF15" s="341">
        <f t="shared" si="1"/>
        <v>0</v>
      </c>
      <c r="AG15" s="341">
        <f t="shared" si="1"/>
        <v>0</v>
      </c>
      <c r="AH15" s="341">
        <f t="shared" si="1"/>
        <v>0</v>
      </c>
      <c r="AI15" s="343">
        <f>IF(ISERROR(AH15/J15),0,AH15/J15)</f>
        <v>0</v>
      </c>
      <c r="AJ15" s="343">
        <f>IF(ISERROR(AH15/$AH$71),0,AH15/$AH$71)</f>
        <v>0</v>
      </c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</row>
    <row r="16" spans="1:106" ht="12.75" hidden="1" customHeight="1" x14ac:dyDescent="0.25">
      <c r="A16" s="502" t="s">
        <v>50</v>
      </c>
      <c r="B16" s="503"/>
      <c r="C16" s="503"/>
      <c r="D16" s="503"/>
      <c r="E16" s="504"/>
      <c r="F16" s="16"/>
      <c r="G16" s="5"/>
      <c r="H16" s="17"/>
      <c r="I16" s="17"/>
      <c r="J16" s="62"/>
      <c r="K16" s="7"/>
      <c r="L16" s="18"/>
      <c r="M16" s="19"/>
      <c r="N16" s="19"/>
      <c r="O16" s="19"/>
      <c r="P16" s="5"/>
      <c r="Q16" s="20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21"/>
      <c r="AJ16" s="21"/>
    </row>
    <row r="17" spans="1:106" ht="12.75" hidden="1" customHeight="1" outlineLevel="1" x14ac:dyDescent="0.25">
      <c r="A17" s="22">
        <v>1</v>
      </c>
      <c r="B17" s="23"/>
      <c r="C17" s="24"/>
      <c r="D17" s="25"/>
      <c r="E17" s="26"/>
      <c r="F17" s="26"/>
      <c r="G17" s="26"/>
      <c r="H17" s="25"/>
      <c r="I17" s="25"/>
      <c r="J17" s="505"/>
      <c r="K17" s="27"/>
      <c r="L17" s="26"/>
      <c r="M17" s="28"/>
      <c r="N17" s="28"/>
      <c r="O17" s="28"/>
      <c r="P17" s="26"/>
      <c r="Q17" s="26"/>
      <c r="R17" s="28"/>
      <c r="S17" s="28"/>
      <c r="T17" s="28"/>
      <c r="U17" s="29">
        <f>SUM(R17:T17)</f>
        <v>0</v>
      </c>
      <c r="V17" s="28"/>
      <c r="W17" s="28"/>
      <c r="X17" s="28"/>
      <c r="Y17" s="29">
        <f>SUM(V17:X17)</f>
        <v>0</v>
      </c>
      <c r="Z17" s="28"/>
      <c r="AA17" s="28"/>
      <c r="AB17" s="28"/>
      <c r="AC17" s="29">
        <f>SUM(Z17:AB17)</f>
        <v>0</v>
      </c>
      <c r="AD17" s="28"/>
      <c r="AE17" s="28"/>
      <c r="AF17" s="28"/>
      <c r="AG17" s="29">
        <f>SUM(AD17:AF17)</f>
        <v>0</v>
      </c>
      <c r="AH17" s="29">
        <f>SUM(U17,Y17,AC17,AG17)</f>
        <v>0</v>
      </c>
      <c r="AI17" s="30">
        <f>IF(ISERROR(AH17/J17),0,AH17/J17)</f>
        <v>0</v>
      </c>
      <c r="AJ17" s="31">
        <f>IF(ISERROR(AH17/$AH$71),"-",AH17/$AH$71)</f>
        <v>0</v>
      </c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</row>
    <row r="18" spans="1:106" ht="12.75" hidden="1" customHeight="1" outlineLevel="1" x14ac:dyDescent="0.25">
      <c r="A18" s="22">
        <v>2</v>
      </c>
      <c r="B18" s="23"/>
      <c r="C18" s="32"/>
      <c r="D18" s="33"/>
      <c r="E18" s="34"/>
      <c r="F18" s="34"/>
      <c r="G18" s="34"/>
      <c r="H18" s="33"/>
      <c r="I18" s="33"/>
      <c r="J18" s="506"/>
      <c r="K18" s="35"/>
      <c r="L18" s="34"/>
      <c r="M18" s="28"/>
      <c r="N18" s="28"/>
      <c r="O18" s="28"/>
      <c r="P18" s="34"/>
      <c r="Q18" s="34"/>
      <c r="R18" s="28"/>
      <c r="S18" s="28"/>
      <c r="T18" s="28"/>
      <c r="U18" s="29">
        <f>SUM(R18:T18)</f>
        <v>0</v>
      </c>
      <c r="V18" s="28"/>
      <c r="W18" s="28"/>
      <c r="X18" s="28"/>
      <c r="Y18" s="29">
        <f>SUM(V18:X18)</f>
        <v>0</v>
      </c>
      <c r="Z18" s="28"/>
      <c r="AA18" s="28"/>
      <c r="AB18" s="28"/>
      <c r="AC18" s="29">
        <f>SUM(Z18:AB18)</f>
        <v>0</v>
      </c>
      <c r="AD18" s="28"/>
      <c r="AE18" s="28"/>
      <c r="AF18" s="28"/>
      <c r="AG18" s="29">
        <f>SUM(AD18:AF18)</f>
        <v>0</v>
      </c>
      <c r="AH18" s="29">
        <f>SUM(U18,Y18,AC18,AG18)</f>
        <v>0</v>
      </c>
      <c r="AI18" s="30">
        <f>IF(ISERROR(AH18/J18),0,AH18/J18)</f>
        <v>0</v>
      </c>
      <c r="AJ18" s="31">
        <f>IF(ISERROR(AH18/$AH$71),"-",AH18/$AH$71)</f>
        <v>0</v>
      </c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</row>
    <row r="19" spans="1:106" s="61" customFormat="1" ht="12.75" hidden="1" customHeight="1" x14ac:dyDescent="0.25">
      <c r="A19" s="507" t="s">
        <v>51</v>
      </c>
      <c r="B19" s="516"/>
      <c r="C19" s="508"/>
      <c r="D19" s="508"/>
      <c r="E19" s="508"/>
      <c r="F19" s="508"/>
      <c r="G19" s="508"/>
      <c r="H19" s="508"/>
      <c r="I19" s="509"/>
      <c r="J19" s="341">
        <f>SUM(J17:J18)</f>
        <v>0</v>
      </c>
      <c r="K19" s="341">
        <f>SUM(K17:K18)</f>
        <v>0</v>
      </c>
      <c r="L19" s="434"/>
      <c r="M19" s="341">
        <f>SUM(M17:M18)</f>
        <v>0</v>
      </c>
      <c r="N19" s="341">
        <f>SUM(N17:N18)</f>
        <v>0</v>
      </c>
      <c r="O19" s="341">
        <f>SUM(O17:O18)</f>
        <v>0</v>
      </c>
      <c r="P19" s="342"/>
      <c r="Q19" s="454"/>
      <c r="R19" s="341">
        <f t="shared" ref="R19:AH19" si="2">SUM(R17:R18)</f>
        <v>0</v>
      </c>
      <c r="S19" s="341">
        <f t="shared" si="2"/>
        <v>0</v>
      </c>
      <c r="T19" s="341">
        <f t="shared" si="2"/>
        <v>0</v>
      </c>
      <c r="U19" s="341">
        <f t="shared" si="2"/>
        <v>0</v>
      </c>
      <c r="V19" s="341">
        <f t="shared" si="2"/>
        <v>0</v>
      </c>
      <c r="W19" s="341">
        <f t="shared" si="2"/>
        <v>0</v>
      </c>
      <c r="X19" s="341">
        <f t="shared" si="2"/>
        <v>0</v>
      </c>
      <c r="Y19" s="341">
        <f t="shared" si="2"/>
        <v>0</v>
      </c>
      <c r="Z19" s="341">
        <f t="shared" si="2"/>
        <v>0</v>
      </c>
      <c r="AA19" s="341">
        <f t="shared" si="2"/>
        <v>0</v>
      </c>
      <c r="AB19" s="341">
        <f t="shared" si="2"/>
        <v>0</v>
      </c>
      <c r="AC19" s="341">
        <f t="shared" si="2"/>
        <v>0</v>
      </c>
      <c r="AD19" s="341">
        <f t="shared" si="2"/>
        <v>0</v>
      </c>
      <c r="AE19" s="341">
        <f t="shared" si="2"/>
        <v>0</v>
      </c>
      <c r="AF19" s="341">
        <f t="shared" si="2"/>
        <v>0</v>
      </c>
      <c r="AG19" s="341">
        <f t="shared" si="2"/>
        <v>0</v>
      </c>
      <c r="AH19" s="341">
        <f t="shared" si="2"/>
        <v>0</v>
      </c>
      <c r="AI19" s="343">
        <f>IF(ISERROR(AH19/J19),0,AH19/J19)</f>
        <v>0</v>
      </c>
      <c r="AJ19" s="343">
        <f>IF(ISERROR(AH19/$AH$71),0,AH19/$AH$71)</f>
        <v>0</v>
      </c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</row>
    <row r="20" spans="1:106" ht="12.75" hidden="1" customHeight="1" x14ac:dyDescent="0.25">
      <c r="A20" s="502" t="s">
        <v>52</v>
      </c>
      <c r="B20" s="503"/>
      <c r="C20" s="503"/>
      <c r="D20" s="503"/>
      <c r="E20" s="504"/>
      <c r="F20" s="16"/>
      <c r="G20" s="5"/>
      <c r="H20" s="17"/>
      <c r="I20" s="17"/>
      <c r="J20" s="62"/>
      <c r="K20" s="7"/>
      <c r="L20" s="18"/>
      <c r="M20" s="19"/>
      <c r="N20" s="19"/>
      <c r="O20" s="19"/>
      <c r="P20" s="5"/>
      <c r="Q20" s="20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21"/>
      <c r="AJ20" s="21"/>
    </row>
    <row r="21" spans="1:106" ht="12.75" hidden="1" customHeight="1" outlineLevel="1" x14ac:dyDescent="0.25">
      <c r="A21" s="22">
        <v>1</v>
      </c>
      <c r="B21" s="23"/>
      <c r="C21" s="24"/>
      <c r="D21" s="25"/>
      <c r="E21" s="26"/>
      <c r="F21" s="26"/>
      <c r="G21" s="26"/>
      <c r="H21" s="25"/>
      <c r="I21" s="25"/>
      <c r="J21" s="505"/>
      <c r="K21" s="27"/>
      <c r="L21" s="26"/>
      <c r="M21" s="28"/>
      <c r="N21" s="28"/>
      <c r="O21" s="28"/>
      <c r="P21" s="26"/>
      <c r="Q21" s="26"/>
      <c r="R21" s="28"/>
      <c r="S21" s="28"/>
      <c r="T21" s="28"/>
      <c r="U21" s="29">
        <f>SUM(R21:T21)</f>
        <v>0</v>
      </c>
      <c r="V21" s="28"/>
      <c r="W21" s="28"/>
      <c r="X21" s="28"/>
      <c r="Y21" s="29">
        <f>SUM(V21:X21)</f>
        <v>0</v>
      </c>
      <c r="Z21" s="28"/>
      <c r="AA21" s="28"/>
      <c r="AB21" s="28"/>
      <c r="AC21" s="29">
        <f>SUM(Z21:AB21)</f>
        <v>0</v>
      </c>
      <c r="AD21" s="28"/>
      <c r="AE21" s="28"/>
      <c r="AF21" s="28"/>
      <c r="AG21" s="29">
        <f>SUM(AD21:AF21)</f>
        <v>0</v>
      </c>
      <c r="AH21" s="29">
        <f>SUM(U21,Y21,AC21,AG21)</f>
        <v>0</v>
      </c>
      <c r="AI21" s="30">
        <f>IF(ISERROR(AH21/J21),0,AH21/J21)</f>
        <v>0</v>
      </c>
      <c r="AJ21" s="31">
        <f>IF(ISERROR(AH21/$AH$71),"-",AH21/$AH$71)</f>
        <v>0</v>
      </c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</row>
    <row r="22" spans="1:106" ht="12.75" hidden="1" customHeight="1" outlineLevel="1" x14ac:dyDescent="0.25">
      <c r="A22" s="22">
        <v>2</v>
      </c>
      <c r="B22" s="23"/>
      <c r="C22" s="32"/>
      <c r="D22" s="33"/>
      <c r="E22" s="34"/>
      <c r="F22" s="34"/>
      <c r="G22" s="34"/>
      <c r="H22" s="33"/>
      <c r="I22" s="33"/>
      <c r="J22" s="506"/>
      <c r="K22" s="35"/>
      <c r="L22" s="34"/>
      <c r="M22" s="28"/>
      <c r="N22" s="28"/>
      <c r="O22" s="28"/>
      <c r="P22" s="34"/>
      <c r="Q22" s="34"/>
      <c r="R22" s="28"/>
      <c r="S22" s="28"/>
      <c r="T22" s="28"/>
      <c r="U22" s="29">
        <f>SUM(R22:T22)</f>
        <v>0</v>
      </c>
      <c r="V22" s="28"/>
      <c r="W22" s="28"/>
      <c r="X22" s="28"/>
      <c r="Y22" s="29">
        <f>SUM(V22:X22)</f>
        <v>0</v>
      </c>
      <c r="Z22" s="28"/>
      <c r="AA22" s="28"/>
      <c r="AB22" s="28"/>
      <c r="AC22" s="29">
        <f>SUM(Z22:AB22)</f>
        <v>0</v>
      </c>
      <c r="AD22" s="28"/>
      <c r="AE22" s="28"/>
      <c r="AF22" s="28"/>
      <c r="AG22" s="29">
        <f>SUM(AD22:AF22)</f>
        <v>0</v>
      </c>
      <c r="AH22" s="29">
        <f>SUM(U22,Y22,AC22,AG22)</f>
        <v>0</v>
      </c>
      <c r="AI22" s="30">
        <f>IF(ISERROR(AH22/J22),0,AH22/J22)</f>
        <v>0</v>
      </c>
      <c r="AJ22" s="31">
        <f>IF(ISERROR(AH22/$AH$71),"-",AH22/$AH$71)</f>
        <v>0</v>
      </c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</row>
    <row r="23" spans="1:106" s="61" customFormat="1" ht="12.75" hidden="1" customHeight="1" x14ac:dyDescent="0.25">
      <c r="A23" s="507" t="s">
        <v>53</v>
      </c>
      <c r="B23" s="516"/>
      <c r="C23" s="508"/>
      <c r="D23" s="508"/>
      <c r="E23" s="508"/>
      <c r="F23" s="508"/>
      <c r="G23" s="508"/>
      <c r="H23" s="508"/>
      <c r="I23" s="509"/>
      <c r="J23" s="341">
        <f>SUM(J21:J22)</f>
        <v>0</v>
      </c>
      <c r="K23" s="341">
        <f>SUM(K21:K22)</f>
        <v>0</v>
      </c>
      <c r="L23" s="434"/>
      <c r="M23" s="341">
        <f>SUM(M21:M22)</f>
        <v>0</v>
      </c>
      <c r="N23" s="341">
        <f>SUM(N21:N22)</f>
        <v>0</v>
      </c>
      <c r="O23" s="341">
        <f>SUM(O21:O22)</f>
        <v>0</v>
      </c>
      <c r="P23" s="342"/>
      <c r="Q23" s="454"/>
      <c r="R23" s="341">
        <f t="shared" ref="R23:AH23" si="3">SUM(R21:R22)</f>
        <v>0</v>
      </c>
      <c r="S23" s="341">
        <f t="shared" si="3"/>
        <v>0</v>
      </c>
      <c r="T23" s="341">
        <f t="shared" si="3"/>
        <v>0</v>
      </c>
      <c r="U23" s="341">
        <f t="shared" si="3"/>
        <v>0</v>
      </c>
      <c r="V23" s="341">
        <f t="shared" si="3"/>
        <v>0</v>
      </c>
      <c r="W23" s="341">
        <f t="shared" si="3"/>
        <v>0</v>
      </c>
      <c r="X23" s="341">
        <f t="shared" si="3"/>
        <v>0</v>
      </c>
      <c r="Y23" s="341">
        <f t="shared" si="3"/>
        <v>0</v>
      </c>
      <c r="Z23" s="341">
        <f t="shared" si="3"/>
        <v>0</v>
      </c>
      <c r="AA23" s="341">
        <f t="shared" si="3"/>
        <v>0</v>
      </c>
      <c r="AB23" s="341">
        <f t="shared" si="3"/>
        <v>0</v>
      </c>
      <c r="AC23" s="341">
        <f t="shared" si="3"/>
        <v>0</v>
      </c>
      <c r="AD23" s="341">
        <f t="shared" si="3"/>
        <v>0</v>
      </c>
      <c r="AE23" s="341">
        <f t="shared" si="3"/>
        <v>0</v>
      </c>
      <c r="AF23" s="341">
        <f t="shared" si="3"/>
        <v>0</v>
      </c>
      <c r="AG23" s="341">
        <f t="shared" si="3"/>
        <v>0</v>
      </c>
      <c r="AH23" s="341">
        <f t="shared" si="3"/>
        <v>0</v>
      </c>
      <c r="AI23" s="343">
        <f>IF(ISERROR(AH23/J23),0,AH23/J23)</f>
        <v>0</v>
      </c>
      <c r="AJ23" s="343">
        <f>IF(ISERROR(AH23/$AH$71),0,AH23/$AH$71)</f>
        <v>0</v>
      </c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</row>
    <row r="24" spans="1:106" ht="12.75" hidden="1" customHeight="1" x14ac:dyDescent="0.25">
      <c r="A24" s="502" t="s">
        <v>54</v>
      </c>
      <c r="B24" s="503"/>
      <c r="C24" s="503"/>
      <c r="D24" s="503"/>
      <c r="E24" s="504"/>
      <c r="F24" s="16"/>
      <c r="G24" s="5"/>
      <c r="H24" s="17"/>
      <c r="I24" s="17"/>
      <c r="J24" s="62"/>
      <c r="K24" s="7"/>
      <c r="L24" s="18"/>
      <c r="M24" s="19"/>
      <c r="N24" s="19"/>
      <c r="O24" s="19"/>
      <c r="P24" s="5"/>
      <c r="Q24" s="20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21"/>
      <c r="AJ24" s="21"/>
    </row>
    <row r="25" spans="1:106" hidden="1" outlineLevel="1" x14ac:dyDescent="0.25">
      <c r="A25" s="22">
        <v>1</v>
      </c>
      <c r="B25" s="23"/>
      <c r="C25" s="89"/>
      <c r="D25" s="90"/>
      <c r="E25" s="54"/>
      <c r="F25" s="91"/>
      <c r="G25" s="91"/>
      <c r="H25" s="2"/>
      <c r="I25" s="2"/>
      <c r="J25" s="505"/>
      <c r="K25" s="50"/>
      <c r="L25" s="1"/>
      <c r="M25" s="49"/>
      <c r="N25" s="53"/>
      <c r="O25" s="49"/>
      <c r="P25" s="47"/>
      <c r="Q25" s="47"/>
      <c r="R25" s="28"/>
      <c r="S25" s="28"/>
      <c r="T25" s="28"/>
      <c r="U25" s="29">
        <f>SUM(R25:T25)</f>
        <v>0</v>
      </c>
      <c r="V25" s="28"/>
      <c r="W25" s="28"/>
      <c r="X25" s="28"/>
      <c r="Y25" s="29">
        <f>SUM(V25:X25)</f>
        <v>0</v>
      </c>
      <c r="Z25" s="28"/>
      <c r="AA25" s="28"/>
      <c r="AB25" s="28"/>
      <c r="AC25" s="29">
        <f>SUM(Z25:AB25)</f>
        <v>0</v>
      </c>
      <c r="AD25" s="28"/>
      <c r="AE25" s="28">
        <v>0</v>
      </c>
      <c r="AF25" s="28">
        <v>0</v>
      </c>
      <c r="AG25" s="29">
        <f>SUM(AD25:AF25)</f>
        <v>0</v>
      </c>
      <c r="AH25" s="29">
        <f>SUM(U25,Y25,AC25,AG25)</f>
        <v>0</v>
      </c>
      <c r="AI25" s="30">
        <f>IF(ISERROR(AH25/J25),0,AH25/J25)</f>
        <v>0</v>
      </c>
      <c r="AJ25" s="31">
        <f>IF(ISERROR(AH25/$AH$71),"-",AH25/$AH$71)</f>
        <v>0</v>
      </c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</row>
    <row r="26" spans="1:106" hidden="1" outlineLevel="1" x14ac:dyDescent="0.25">
      <c r="A26" s="22">
        <v>2</v>
      </c>
      <c r="B26" s="23"/>
      <c r="C26" s="87"/>
      <c r="D26" s="88"/>
      <c r="E26" s="52"/>
      <c r="F26" s="91"/>
      <c r="G26" s="91"/>
      <c r="H26" s="10"/>
      <c r="I26" s="2"/>
      <c r="J26" s="506"/>
      <c r="K26" s="51"/>
      <c r="L26" s="1"/>
      <c r="M26" s="49"/>
      <c r="N26" s="53"/>
      <c r="O26" s="49"/>
      <c r="P26" s="47"/>
      <c r="Q26" s="47"/>
      <c r="R26" s="28"/>
      <c r="S26" s="28"/>
      <c r="T26" s="28"/>
      <c r="U26" s="29">
        <f>SUM(R26:T26)</f>
        <v>0</v>
      </c>
      <c r="V26" s="28"/>
      <c r="W26" s="28"/>
      <c r="X26" s="28"/>
      <c r="Y26" s="29">
        <f>SUM(V26:X26)</f>
        <v>0</v>
      </c>
      <c r="Z26" s="28"/>
      <c r="AA26" s="28"/>
      <c r="AB26" s="28"/>
      <c r="AC26" s="29">
        <f>SUM(Z26:AB26)</f>
        <v>0</v>
      </c>
      <c r="AD26" s="28"/>
      <c r="AE26" s="28">
        <v>0</v>
      </c>
      <c r="AF26" s="28">
        <v>0</v>
      </c>
      <c r="AG26" s="29">
        <f>SUM(AD26:AF26)</f>
        <v>0</v>
      </c>
      <c r="AH26" s="29">
        <f>SUM(U26,Y26,AC26,AG26)</f>
        <v>0</v>
      </c>
      <c r="AI26" s="30">
        <f>IF(ISERROR(AH26/J26),0,AH26/J26)</f>
        <v>0</v>
      </c>
      <c r="AJ26" s="31">
        <f>IF(ISERROR(AH26/$AH$71),"-",AH26/$AH$71)</f>
        <v>0</v>
      </c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</row>
    <row r="27" spans="1:106" s="61" customFormat="1" ht="12.75" hidden="1" customHeight="1" x14ac:dyDescent="0.25">
      <c r="A27" s="507" t="s">
        <v>55</v>
      </c>
      <c r="B27" s="516"/>
      <c r="C27" s="508"/>
      <c r="D27" s="508"/>
      <c r="E27" s="508"/>
      <c r="F27" s="508"/>
      <c r="G27" s="508"/>
      <c r="H27" s="508"/>
      <c r="I27" s="509"/>
      <c r="J27" s="341">
        <f>SUM(J25:J26)</f>
        <v>0</v>
      </c>
      <c r="K27" s="341">
        <f>SUM(K25:K26)</f>
        <v>0</v>
      </c>
      <c r="L27" s="434"/>
      <c r="M27" s="341">
        <f>SUM(M25:M26)</f>
        <v>0</v>
      </c>
      <c r="N27" s="341">
        <f>SUM(N25:N26)</f>
        <v>0</v>
      </c>
      <c r="O27" s="341">
        <f>SUM(O25:O26)</f>
        <v>0</v>
      </c>
      <c r="P27" s="342"/>
      <c r="Q27" s="454"/>
      <c r="R27" s="341">
        <f t="shared" ref="R27:AH27" si="4">SUM(R25:R26)</f>
        <v>0</v>
      </c>
      <c r="S27" s="341">
        <f t="shared" si="4"/>
        <v>0</v>
      </c>
      <c r="T27" s="341">
        <f t="shared" si="4"/>
        <v>0</v>
      </c>
      <c r="U27" s="341">
        <f t="shared" si="4"/>
        <v>0</v>
      </c>
      <c r="V27" s="341">
        <f t="shared" si="4"/>
        <v>0</v>
      </c>
      <c r="W27" s="341">
        <f t="shared" si="4"/>
        <v>0</v>
      </c>
      <c r="X27" s="341">
        <f t="shared" si="4"/>
        <v>0</v>
      </c>
      <c r="Y27" s="341">
        <f t="shared" si="4"/>
        <v>0</v>
      </c>
      <c r="Z27" s="341">
        <f t="shared" si="4"/>
        <v>0</v>
      </c>
      <c r="AA27" s="341">
        <f t="shared" si="4"/>
        <v>0</v>
      </c>
      <c r="AB27" s="341">
        <f t="shared" si="4"/>
        <v>0</v>
      </c>
      <c r="AC27" s="341">
        <f t="shared" si="4"/>
        <v>0</v>
      </c>
      <c r="AD27" s="341">
        <f t="shared" si="4"/>
        <v>0</v>
      </c>
      <c r="AE27" s="341">
        <f t="shared" si="4"/>
        <v>0</v>
      </c>
      <c r="AF27" s="341">
        <f t="shared" si="4"/>
        <v>0</v>
      </c>
      <c r="AG27" s="341">
        <f t="shared" si="4"/>
        <v>0</v>
      </c>
      <c r="AH27" s="341">
        <f t="shared" si="4"/>
        <v>0</v>
      </c>
      <c r="AI27" s="343">
        <f>IF(ISERROR(AH27/J27),0,AH27/J27)</f>
        <v>0</v>
      </c>
      <c r="AJ27" s="343">
        <f>IF(ISERROR(AH27/$AH$71),0,AH27/$AH$71)</f>
        <v>0</v>
      </c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</row>
    <row r="28" spans="1:106" ht="12.75" hidden="1" customHeight="1" x14ac:dyDescent="0.25">
      <c r="A28" s="502" t="s">
        <v>56</v>
      </c>
      <c r="B28" s="503"/>
      <c r="C28" s="503"/>
      <c r="D28" s="503"/>
      <c r="E28" s="504"/>
      <c r="F28" s="16"/>
      <c r="G28" s="5"/>
      <c r="H28" s="17"/>
      <c r="I28" s="17"/>
      <c r="J28" s="62"/>
      <c r="K28" s="7"/>
      <c r="L28" s="18"/>
      <c r="M28" s="19"/>
      <c r="N28" s="19"/>
      <c r="O28" s="19"/>
      <c r="P28" s="5"/>
      <c r="Q28" s="20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21"/>
      <c r="AJ28" s="21"/>
    </row>
    <row r="29" spans="1:106" ht="12.75" hidden="1" customHeight="1" outlineLevel="1" x14ac:dyDescent="0.25">
      <c r="A29" s="22">
        <v>1</v>
      </c>
      <c r="B29" s="23"/>
      <c r="C29" s="24"/>
      <c r="D29" s="25"/>
      <c r="E29" s="26"/>
      <c r="F29" s="26"/>
      <c r="G29" s="26"/>
      <c r="H29" s="25"/>
      <c r="I29" s="25"/>
      <c r="J29" s="505"/>
      <c r="K29" s="27"/>
      <c r="L29" s="26"/>
      <c r="M29" s="28"/>
      <c r="N29" s="28"/>
      <c r="O29" s="28"/>
      <c r="P29" s="26"/>
      <c r="Q29" s="26"/>
      <c r="R29" s="28"/>
      <c r="S29" s="28"/>
      <c r="T29" s="28"/>
      <c r="U29" s="29">
        <f>SUM(R29:T29)</f>
        <v>0</v>
      </c>
      <c r="V29" s="28"/>
      <c r="W29" s="28"/>
      <c r="X29" s="28"/>
      <c r="Y29" s="29">
        <f>SUM(V29:X29)</f>
        <v>0</v>
      </c>
      <c r="Z29" s="28"/>
      <c r="AA29" s="28"/>
      <c r="AB29" s="28"/>
      <c r="AC29" s="29">
        <f>SUM(Z29:AB29)</f>
        <v>0</v>
      </c>
      <c r="AD29" s="28"/>
      <c r="AE29" s="28"/>
      <c r="AF29" s="28"/>
      <c r="AG29" s="29">
        <f>SUM(AD29:AF29)</f>
        <v>0</v>
      </c>
      <c r="AH29" s="29">
        <f>SUM(U29,Y29,AC29,AG29)</f>
        <v>0</v>
      </c>
      <c r="AI29" s="30">
        <f>IF(ISERROR(AH29/J29),0,AH29/J29)</f>
        <v>0</v>
      </c>
      <c r="AJ29" s="31">
        <f>IF(ISERROR(AH29/$AH$71),"-",AH29/$AH$71)</f>
        <v>0</v>
      </c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</row>
    <row r="30" spans="1:106" ht="12.75" hidden="1" customHeight="1" outlineLevel="1" x14ac:dyDescent="0.25">
      <c r="A30" s="22">
        <v>2</v>
      </c>
      <c r="B30" s="23"/>
      <c r="C30" s="32"/>
      <c r="D30" s="33"/>
      <c r="E30" s="34"/>
      <c r="F30" s="34"/>
      <c r="G30" s="34"/>
      <c r="H30" s="33"/>
      <c r="I30" s="33"/>
      <c r="J30" s="506"/>
      <c r="K30" s="35"/>
      <c r="L30" s="34"/>
      <c r="M30" s="28"/>
      <c r="N30" s="28"/>
      <c r="O30" s="28"/>
      <c r="P30" s="34"/>
      <c r="Q30" s="34"/>
      <c r="R30" s="28"/>
      <c r="S30" s="28"/>
      <c r="T30" s="28"/>
      <c r="U30" s="29">
        <f>SUM(R30:T30)</f>
        <v>0</v>
      </c>
      <c r="V30" s="28"/>
      <c r="W30" s="28"/>
      <c r="X30" s="28"/>
      <c r="Y30" s="29">
        <f>SUM(V30:X30)</f>
        <v>0</v>
      </c>
      <c r="Z30" s="28"/>
      <c r="AA30" s="28"/>
      <c r="AB30" s="28"/>
      <c r="AC30" s="29">
        <f>SUM(Z30:AB30)</f>
        <v>0</v>
      </c>
      <c r="AD30" s="28"/>
      <c r="AE30" s="28"/>
      <c r="AF30" s="28"/>
      <c r="AG30" s="29">
        <f>SUM(AD30:AF30)</f>
        <v>0</v>
      </c>
      <c r="AH30" s="29">
        <f>SUM(U30,Y30,AC30,AG30)</f>
        <v>0</v>
      </c>
      <c r="AI30" s="30">
        <f>IF(ISERROR(AH30/J30),0,AH30/J30)</f>
        <v>0</v>
      </c>
      <c r="AJ30" s="31">
        <f>IF(ISERROR(AH30/$AH$71),"-",AH30/$AH$71)</f>
        <v>0</v>
      </c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</row>
    <row r="31" spans="1:106" s="61" customFormat="1" ht="12.75" hidden="1" customHeight="1" x14ac:dyDescent="0.25">
      <c r="A31" s="507" t="s">
        <v>57</v>
      </c>
      <c r="B31" s="516"/>
      <c r="C31" s="508"/>
      <c r="D31" s="508"/>
      <c r="E31" s="508"/>
      <c r="F31" s="508"/>
      <c r="G31" s="508"/>
      <c r="H31" s="508"/>
      <c r="I31" s="509"/>
      <c r="J31" s="341">
        <f>SUM(J29:J30)</f>
        <v>0</v>
      </c>
      <c r="K31" s="341">
        <f>SUM(K29:K30)</f>
        <v>0</v>
      </c>
      <c r="L31" s="434"/>
      <c r="M31" s="341">
        <f>SUM(M29:M30)</f>
        <v>0</v>
      </c>
      <c r="N31" s="341">
        <f>SUM(N29:N30)</f>
        <v>0</v>
      </c>
      <c r="O31" s="341">
        <f>SUM(O29:O30)</f>
        <v>0</v>
      </c>
      <c r="P31" s="342"/>
      <c r="Q31" s="454"/>
      <c r="R31" s="341">
        <f t="shared" ref="R31:AH31" si="5">SUM(R29:R30)</f>
        <v>0</v>
      </c>
      <c r="S31" s="341">
        <f t="shared" si="5"/>
        <v>0</v>
      </c>
      <c r="T31" s="341">
        <f t="shared" si="5"/>
        <v>0</v>
      </c>
      <c r="U31" s="341">
        <f t="shared" si="5"/>
        <v>0</v>
      </c>
      <c r="V31" s="341">
        <f t="shared" si="5"/>
        <v>0</v>
      </c>
      <c r="W31" s="341">
        <f t="shared" si="5"/>
        <v>0</v>
      </c>
      <c r="X31" s="341">
        <f t="shared" si="5"/>
        <v>0</v>
      </c>
      <c r="Y31" s="341">
        <f t="shared" si="5"/>
        <v>0</v>
      </c>
      <c r="Z31" s="341">
        <f t="shared" si="5"/>
        <v>0</v>
      </c>
      <c r="AA31" s="341">
        <f t="shared" si="5"/>
        <v>0</v>
      </c>
      <c r="AB31" s="341">
        <f t="shared" si="5"/>
        <v>0</v>
      </c>
      <c r="AC31" s="341">
        <f t="shared" si="5"/>
        <v>0</v>
      </c>
      <c r="AD31" s="341">
        <f t="shared" si="5"/>
        <v>0</v>
      </c>
      <c r="AE31" s="341">
        <f t="shared" si="5"/>
        <v>0</v>
      </c>
      <c r="AF31" s="341">
        <f t="shared" si="5"/>
        <v>0</v>
      </c>
      <c r="AG31" s="341">
        <f t="shared" si="5"/>
        <v>0</v>
      </c>
      <c r="AH31" s="341">
        <f t="shared" si="5"/>
        <v>0</v>
      </c>
      <c r="AI31" s="343">
        <f>IF(ISERROR(AH31/J31),0,AH31/J31)</f>
        <v>0</v>
      </c>
      <c r="AJ31" s="343">
        <f>IF(ISERROR(AH31/$AH$71),0,AH31/$AH$71)</f>
        <v>0</v>
      </c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</row>
    <row r="32" spans="1:106" ht="12.75" hidden="1" customHeight="1" x14ac:dyDescent="0.25">
      <c r="A32" s="502" t="s">
        <v>58</v>
      </c>
      <c r="B32" s="503"/>
      <c r="C32" s="503"/>
      <c r="D32" s="503"/>
      <c r="E32" s="504"/>
      <c r="F32" s="16"/>
      <c r="G32" s="5"/>
      <c r="H32" s="17"/>
      <c r="I32" s="17"/>
      <c r="J32" s="62"/>
      <c r="K32" s="7"/>
      <c r="L32" s="18"/>
      <c r="M32" s="19"/>
      <c r="N32" s="19"/>
      <c r="O32" s="19"/>
      <c r="P32" s="5"/>
      <c r="Q32" s="20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21"/>
      <c r="AJ32" s="21"/>
    </row>
    <row r="33" spans="1:106" ht="12.75" hidden="1" customHeight="1" outlineLevel="1" x14ac:dyDescent="0.25">
      <c r="A33" s="22">
        <v>1</v>
      </c>
      <c r="B33" s="23"/>
      <c r="C33" s="24"/>
      <c r="D33" s="25"/>
      <c r="E33" s="26"/>
      <c r="F33" s="26"/>
      <c r="G33" s="26"/>
      <c r="H33" s="25"/>
      <c r="I33" s="25"/>
      <c r="J33" s="505"/>
      <c r="K33" s="27"/>
      <c r="L33" s="26"/>
      <c r="M33" s="28"/>
      <c r="N33" s="28"/>
      <c r="O33" s="28"/>
      <c r="P33" s="26"/>
      <c r="Q33" s="26"/>
      <c r="R33" s="28"/>
      <c r="S33" s="28"/>
      <c r="T33" s="28"/>
      <c r="U33" s="29">
        <f>SUM(R33:T33)</f>
        <v>0</v>
      </c>
      <c r="V33" s="28"/>
      <c r="W33" s="28"/>
      <c r="X33" s="28"/>
      <c r="Y33" s="29">
        <f>SUM(V33:X33)</f>
        <v>0</v>
      </c>
      <c r="Z33" s="28"/>
      <c r="AA33" s="28"/>
      <c r="AB33" s="28"/>
      <c r="AC33" s="29">
        <f>SUM(Z33:AB33)</f>
        <v>0</v>
      </c>
      <c r="AD33" s="28"/>
      <c r="AE33" s="28"/>
      <c r="AF33" s="28"/>
      <c r="AG33" s="29">
        <f>SUM(AD33:AF33)</f>
        <v>0</v>
      </c>
      <c r="AH33" s="29">
        <f>SUM(U33,Y33,AC33,AG33)</f>
        <v>0</v>
      </c>
      <c r="AI33" s="30">
        <f>IF(ISERROR(AH33/J33),0,AH33/J33)</f>
        <v>0</v>
      </c>
      <c r="AJ33" s="31">
        <f>IF(ISERROR(AH33/$AH$71),"-",AH33/$AH$71)</f>
        <v>0</v>
      </c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</row>
    <row r="34" spans="1:106" ht="12.75" hidden="1" customHeight="1" outlineLevel="1" x14ac:dyDescent="0.25">
      <c r="A34" s="22">
        <v>2</v>
      </c>
      <c r="B34" s="23"/>
      <c r="C34" s="32"/>
      <c r="D34" s="33"/>
      <c r="E34" s="34"/>
      <c r="F34" s="34"/>
      <c r="G34" s="34"/>
      <c r="H34" s="33"/>
      <c r="I34" s="33"/>
      <c r="J34" s="506"/>
      <c r="K34" s="35"/>
      <c r="L34" s="34"/>
      <c r="M34" s="28"/>
      <c r="N34" s="28"/>
      <c r="O34" s="28"/>
      <c r="P34" s="34"/>
      <c r="Q34" s="34"/>
      <c r="R34" s="28"/>
      <c r="S34" s="28"/>
      <c r="T34" s="28"/>
      <c r="U34" s="29">
        <f>SUM(R34:T34)</f>
        <v>0</v>
      </c>
      <c r="V34" s="28"/>
      <c r="W34" s="28"/>
      <c r="X34" s="28"/>
      <c r="Y34" s="29">
        <f>SUM(V34:X34)</f>
        <v>0</v>
      </c>
      <c r="Z34" s="28"/>
      <c r="AA34" s="28"/>
      <c r="AB34" s="28"/>
      <c r="AC34" s="29">
        <f>SUM(Z34:AB34)</f>
        <v>0</v>
      </c>
      <c r="AD34" s="28"/>
      <c r="AE34" s="28"/>
      <c r="AF34" s="28"/>
      <c r="AG34" s="29">
        <f>SUM(AD34:AF34)</f>
        <v>0</v>
      </c>
      <c r="AH34" s="29">
        <f>SUM(U34,Y34,AC34,AG34)</f>
        <v>0</v>
      </c>
      <c r="AI34" s="30">
        <f>IF(ISERROR(AH34/J34),0,AH34/J34)</f>
        <v>0</v>
      </c>
      <c r="AJ34" s="31">
        <f>IF(ISERROR(AH34/$AH$71),"-",AH34/$AH$71)</f>
        <v>0</v>
      </c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</row>
    <row r="35" spans="1:106" s="61" customFormat="1" ht="12.75" hidden="1" customHeight="1" x14ac:dyDescent="0.25">
      <c r="A35" s="507" t="s">
        <v>59</v>
      </c>
      <c r="B35" s="516"/>
      <c r="C35" s="508"/>
      <c r="D35" s="508"/>
      <c r="E35" s="508"/>
      <c r="F35" s="508"/>
      <c r="G35" s="508"/>
      <c r="H35" s="508"/>
      <c r="I35" s="509"/>
      <c r="J35" s="341">
        <f>SUM(J33:J34)</f>
        <v>0</v>
      </c>
      <c r="K35" s="341">
        <f>SUM(K33:K34)</f>
        <v>0</v>
      </c>
      <c r="L35" s="434"/>
      <c r="M35" s="341">
        <f>SUM(M33:M34)</f>
        <v>0</v>
      </c>
      <c r="N35" s="341">
        <f>SUM(N33:N34)</f>
        <v>0</v>
      </c>
      <c r="O35" s="341">
        <f>SUM(O33:O34)</f>
        <v>0</v>
      </c>
      <c r="P35" s="342"/>
      <c r="Q35" s="454"/>
      <c r="R35" s="341">
        <f t="shared" ref="R35:AH35" si="6">SUM(R33:R34)</f>
        <v>0</v>
      </c>
      <c r="S35" s="341">
        <f t="shared" si="6"/>
        <v>0</v>
      </c>
      <c r="T35" s="341">
        <f t="shared" si="6"/>
        <v>0</v>
      </c>
      <c r="U35" s="341">
        <f t="shared" si="6"/>
        <v>0</v>
      </c>
      <c r="V35" s="341">
        <f t="shared" si="6"/>
        <v>0</v>
      </c>
      <c r="W35" s="341">
        <f t="shared" si="6"/>
        <v>0</v>
      </c>
      <c r="X35" s="341">
        <f t="shared" si="6"/>
        <v>0</v>
      </c>
      <c r="Y35" s="341">
        <f t="shared" si="6"/>
        <v>0</v>
      </c>
      <c r="Z35" s="341">
        <f t="shared" si="6"/>
        <v>0</v>
      </c>
      <c r="AA35" s="341">
        <f t="shared" si="6"/>
        <v>0</v>
      </c>
      <c r="AB35" s="341">
        <f t="shared" si="6"/>
        <v>0</v>
      </c>
      <c r="AC35" s="341">
        <f t="shared" si="6"/>
        <v>0</v>
      </c>
      <c r="AD35" s="341">
        <f t="shared" si="6"/>
        <v>0</v>
      </c>
      <c r="AE35" s="341">
        <f t="shared" si="6"/>
        <v>0</v>
      </c>
      <c r="AF35" s="341">
        <f t="shared" si="6"/>
        <v>0</v>
      </c>
      <c r="AG35" s="341">
        <f t="shared" si="6"/>
        <v>0</v>
      </c>
      <c r="AH35" s="341">
        <f t="shared" si="6"/>
        <v>0</v>
      </c>
      <c r="AI35" s="343">
        <f>IF(ISERROR(AH35/J35),0,AH35/J35)</f>
        <v>0</v>
      </c>
      <c r="AJ35" s="343">
        <f>IF(ISERROR(AH35/$AH$71),0,AH35/$AH$71)</f>
        <v>0</v>
      </c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</row>
    <row r="36" spans="1:106" ht="12.75" hidden="1" customHeight="1" x14ac:dyDescent="0.25">
      <c r="A36" s="502" t="s">
        <v>60</v>
      </c>
      <c r="B36" s="503"/>
      <c r="C36" s="503"/>
      <c r="D36" s="503"/>
      <c r="E36" s="504"/>
      <c r="F36" s="16"/>
      <c r="G36" s="5"/>
      <c r="H36" s="17"/>
      <c r="I36" s="17"/>
      <c r="J36" s="62"/>
      <c r="K36" s="7"/>
      <c r="L36" s="18"/>
      <c r="M36" s="19"/>
      <c r="N36" s="19"/>
      <c r="O36" s="19"/>
      <c r="P36" s="5"/>
      <c r="Q36" s="20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21"/>
      <c r="AJ36" s="21"/>
    </row>
    <row r="37" spans="1:106" ht="12.75" hidden="1" customHeight="1" outlineLevel="1" x14ac:dyDescent="0.25">
      <c r="A37" s="22">
        <v>1</v>
      </c>
      <c r="B37" s="23"/>
      <c r="C37" s="24"/>
      <c r="D37" s="25"/>
      <c r="E37" s="26"/>
      <c r="F37" s="26"/>
      <c r="G37" s="26"/>
      <c r="H37" s="25"/>
      <c r="I37" s="25"/>
      <c r="J37" s="505"/>
      <c r="K37" s="27"/>
      <c r="L37" s="26"/>
      <c r="M37" s="28"/>
      <c r="N37" s="28"/>
      <c r="O37" s="28"/>
      <c r="P37" s="26"/>
      <c r="Q37" s="26"/>
      <c r="R37" s="28"/>
      <c r="S37" s="28"/>
      <c r="T37" s="28"/>
      <c r="U37" s="29">
        <f>SUM(R37:T37)</f>
        <v>0</v>
      </c>
      <c r="V37" s="28"/>
      <c r="W37" s="28"/>
      <c r="X37" s="28"/>
      <c r="Y37" s="29">
        <f>SUM(V37:X37)</f>
        <v>0</v>
      </c>
      <c r="Z37" s="28"/>
      <c r="AA37" s="28"/>
      <c r="AB37" s="28"/>
      <c r="AC37" s="29">
        <f>SUM(Z37:AB37)</f>
        <v>0</v>
      </c>
      <c r="AD37" s="28"/>
      <c r="AE37" s="28"/>
      <c r="AF37" s="28"/>
      <c r="AG37" s="29">
        <f>SUM(AD37:AF37)</f>
        <v>0</v>
      </c>
      <c r="AH37" s="29">
        <f>SUM(U37,Y37,AC37,AG37)</f>
        <v>0</v>
      </c>
      <c r="AI37" s="30">
        <f>IF(ISERROR(AH37/J37),0,AH37/J37)</f>
        <v>0</v>
      </c>
      <c r="AJ37" s="31">
        <f>IF(ISERROR(AH37/$AH$71),"-",AH37/$AH$71)</f>
        <v>0</v>
      </c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</row>
    <row r="38" spans="1:106" ht="12.75" hidden="1" customHeight="1" outlineLevel="1" x14ac:dyDescent="0.25">
      <c r="A38" s="22">
        <v>2</v>
      </c>
      <c r="B38" s="23"/>
      <c r="C38" s="32"/>
      <c r="D38" s="33"/>
      <c r="E38" s="34"/>
      <c r="F38" s="34"/>
      <c r="G38" s="34"/>
      <c r="H38" s="33"/>
      <c r="I38" s="33"/>
      <c r="J38" s="506"/>
      <c r="K38" s="35"/>
      <c r="L38" s="34"/>
      <c r="M38" s="28"/>
      <c r="N38" s="28"/>
      <c r="O38" s="28"/>
      <c r="P38" s="34"/>
      <c r="Q38" s="34"/>
      <c r="R38" s="28"/>
      <c r="S38" s="28"/>
      <c r="T38" s="28"/>
      <c r="U38" s="29">
        <f>SUM(R38:T38)</f>
        <v>0</v>
      </c>
      <c r="V38" s="28"/>
      <c r="W38" s="28"/>
      <c r="X38" s="28"/>
      <c r="Y38" s="29">
        <f>SUM(V38:X38)</f>
        <v>0</v>
      </c>
      <c r="Z38" s="28"/>
      <c r="AA38" s="28"/>
      <c r="AB38" s="28"/>
      <c r="AC38" s="29">
        <f>SUM(Z38:AB38)</f>
        <v>0</v>
      </c>
      <c r="AD38" s="28"/>
      <c r="AE38" s="28"/>
      <c r="AF38" s="28"/>
      <c r="AG38" s="29">
        <f>SUM(AD38:AF38)</f>
        <v>0</v>
      </c>
      <c r="AH38" s="29">
        <f>SUM(U38,Y38,AC38,AG38)</f>
        <v>0</v>
      </c>
      <c r="AI38" s="30">
        <f>IF(ISERROR(AH38/J38),0,AH38/J38)</f>
        <v>0</v>
      </c>
      <c r="AJ38" s="31">
        <f>IF(ISERROR(AH38/$AH$71),"-",AH38/$AH$71)</f>
        <v>0</v>
      </c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</row>
    <row r="39" spans="1:106" s="61" customFormat="1" ht="12.75" hidden="1" customHeight="1" x14ac:dyDescent="0.25">
      <c r="A39" s="507" t="s">
        <v>61</v>
      </c>
      <c r="B39" s="516"/>
      <c r="C39" s="508"/>
      <c r="D39" s="508"/>
      <c r="E39" s="508"/>
      <c r="F39" s="508"/>
      <c r="G39" s="508"/>
      <c r="H39" s="508"/>
      <c r="I39" s="509"/>
      <c r="J39" s="341">
        <f>SUM(J37:J38)</f>
        <v>0</v>
      </c>
      <c r="K39" s="341">
        <f>SUM(K37:K38)</f>
        <v>0</v>
      </c>
      <c r="L39" s="434"/>
      <c r="M39" s="341">
        <f>SUM(M37:M38)</f>
        <v>0</v>
      </c>
      <c r="N39" s="341">
        <f>SUM(N37:N38)</f>
        <v>0</v>
      </c>
      <c r="O39" s="341">
        <f>SUM(O37:O38)</f>
        <v>0</v>
      </c>
      <c r="P39" s="342"/>
      <c r="Q39" s="454"/>
      <c r="R39" s="341">
        <f t="shared" ref="R39:AH39" si="7">SUM(R37:R38)</f>
        <v>0</v>
      </c>
      <c r="S39" s="341">
        <f t="shared" si="7"/>
        <v>0</v>
      </c>
      <c r="T39" s="341">
        <f t="shared" si="7"/>
        <v>0</v>
      </c>
      <c r="U39" s="341">
        <f t="shared" si="7"/>
        <v>0</v>
      </c>
      <c r="V39" s="341">
        <f t="shared" si="7"/>
        <v>0</v>
      </c>
      <c r="W39" s="341">
        <f t="shared" si="7"/>
        <v>0</v>
      </c>
      <c r="X39" s="341">
        <f t="shared" si="7"/>
        <v>0</v>
      </c>
      <c r="Y39" s="341">
        <f t="shared" si="7"/>
        <v>0</v>
      </c>
      <c r="Z39" s="341">
        <f t="shared" si="7"/>
        <v>0</v>
      </c>
      <c r="AA39" s="341">
        <f t="shared" si="7"/>
        <v>0</v>
      </c>
      <c r="AB39" s="341">
        <f t="shared" si="7"/>
        <v>0</v>
      </c>
      <c r="AC39" s="341">
        <f t="shared" si="7"/>
        <v>0</v>
      </c>
      <c r="AD39" s="341">
        <f t="shared" si="7"/>
        <v>0</v>
      </c>
      <c r="AE39" s="341">
        <f t="shared" si="7"/>
        <v>0</v>
      </c>
      <c r="AF39" s="341">
        <f t="shared" si="7"/>
        <v>0</v>
      </c>
      <c r="AG39" s="341">
        <f t="shared" si="7"/>
        <v>0</v>
      </c>
      <c r="AH39" s="341">
        <f t="shared" si="7"/>
        <v>0</v>
      </c>
      <c r="AI39" s="343">
        <f>IF(ISERROR(AH39/J39),0,AH39/J39)</f>
        <v>0</v>
      </c>
      <c r="AJ39" s="343">
        <f>IF(ISERROR(AH39/$AH$71),0,AH39/$AH$71)</f>
        <v>0</v>
      </c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</row>
    <row r="40" spans="1:106" ht="12.75" hidden="1" customHeight="1" x14ac:dyDescent="0.25">
      <c r="A40" s="502" t="s">
        <v>62</v>
      </c>
      <c r="B40" s="503"/>
      <c r="C40" s="503"/>
      <c r="D40" s="503"/>
      <c r="E40" s="504"/>
      <c r="F40" s="16"/>
      <c r="G40" s="5"/>
      <c r="H40" s="17"/>
      <c r="I40" s="17"/>
      <c r="J40" s="62"/>
      <c r="K40" s="7"/>
      <c r="L40" s="18"/>
      <c r="M40" s="19"/>
      <c r="N40" s="19"/>
      <c r="O40" s="19"/>
      <c r="P40" s="5"/>
      <c r="Q40" s="20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21"/>
      <c r="AJ40" s="21"/>
    </row>
    <row r="41" spans="1:106" hidden="1" outlineLevel="1" x14ac:dyDescent="0.25">
      <c r="A41" s="22">
        <v>1</v>
      </c>
      <c r="B41" s="23"/>
      <c r="C41" s="89"/>
      <c r="D41" s="90"/>
      <c r="E41" s="54"/>
      <c r="F41" s="91"/>
      <c r="G41" s="91"/>
      <c r="H41" s="6"/>
      <c r="I41" s="6"/>
      <c r="J41" s="505"/>
      <c r="K41" s="50"/>
      <c r="L41" s="1"/>
      <c r="M41" s="49"/>
      <c r="N41" s="53"/>
      <c r="O41" s="49"/>
      <c r="P41" s="47"/>
      <c r="Q41" s="47"/>
      <c r="R41" s="28"/>
      <c r="S41" s="28"/>
      <c r="T41" s="28"/>
      <c r="U41" s="29">
        <f>SUM(R41:T41)</f>
        <v>0</v>
      </c>
      <c r="V41" s="28"/>
      <c r="W41" s="28"/>
      <c r="X41" s="28"/>
      <c r="Y41" s="29">
        <f>SUM(V41:X41)</f>
        <v>0</v>
      </c>
      <c r="Z41" s="28"/>
      <c r="AA41" s="28"/>
      <c r="AB41" s="28"/>
      <c r="AC41" s="29">
        <f>SUM(Z41:AB41)</f>
        <v>0</v>
      </c>
      <c r="AD41" s="28"/>
      <c r="AE41" s="28">
        <v>0</v>
      </c>
      <c r="AF41" s="28">
        <v>0</v>
      </c>
      <c r="AG41" s="29">
        <f>SUM(AD41:AF41)</f>
        <v>0</v>
      </c>
      <c r="AH41" s="29">
        <f>SUM(U41,Y41,AC41,AG41)</f>
        <v>0</v>
      </c>
      <c r="AI41" s="30">
        <f>IF(ISERROR(AH41/J41),0,AH41/J41)</f>
        <v>0</v>
      </c>
      <c r="AJ41" s="31">
        <f>IF(ISERROR(AH41/$AH$71),"-",AH41/$AH$71)</f>
        <v>0</v>
      </c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</row>
    <row r="42" spans="1:106" ht="12.75" hidden="1" customHeight="1" outlineLevel="1" x14ac:dyDescent="0.25">
      <c r="A42" s="22">
        <v>2</v>
      </c>
      <c r="B42" s="23"/>
      <c r="C42" s="24"/>
      <c r="D42" s="25"/>
      <c r="E42" s="34"/>
      <c r="F42" s="34"/>
      <c r="G42" s="34"/>
      <c r="H42" s="33"/>
      <c r="I42" s="33"/>
      <c r="J42" s="506"/>
      <c r="K42" s="35"/>
      <c r="L42" s="26"/>
      <c r="M42" s="28"/>
      <c r="N42" s="28"/>
      <c r="O42" s="28"/>
      <c r="P42" s="34"/>
      <c r="Q42" s="34"/>
      <c r="R42" s="28"/>
      <c r="S42" s="28"/>
      <c r="T42" s="28"/>
      <c r="U42" s="29">
        <f>SUM(R42:T42)</f>
        <v>0</v>
      </c>
      <c r="V42" s="28"/>
      <c r="W42" s="28"/>
      <c r="X42" s="28"/>
      <c r="Y42" s="29">
        <f>SUM(V42:X42)</f>
        <v>0</v>
      </c>
      <c r="Z42" s="28"/>
      <c r="AA42" s="28"/>
      <c r="AB42" s="28"/>
      <c r="AC42" s="29">
        <f>SUM(Z42:AB42)</f>
        <v>0</v>
      </c>
      <c r="AD42" s="28"/>
      <c r="AE42" s="28"/>
      <c r="AF42" s="28"/>
      <c r="AG42" s="29">
        <f>SUM(AD42:AF42)</f>
        <v>0</v>
      </c>
      <c r="AH42" s="29">
        <f>SUM(U42,Y42,AC42,AG42)</f>
        <v>0</v>
      </c>
      <c r="AI42" s="30">
        <f>IF(ISERROR(AH42/J42),0,AH42/J42)</f>
        <v>0</v>
      </c>
      <c r="AJ42" s="31">
        <f>IF(ISERROR(AH42/$AH$71),"-",AH42/$AH$71)</f>
        <v>0</v>
      </c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</row>
    <row r="43" spans="1:106" s="61" customFormat="1" ht="12.75" hidden="1" customHeight="1" x14ac:dyDescent="0.25">
      <c r="A43" s="507" t="s">
        <v>63</v>
      </c>
      <c r="B43" s="516"/>
      <c r="C43" s="508"/>
      <c r="D43" s="508"/>
      <c r="E43" s="508"/>
      <c r="F43" s="508"/>
      <c r="G43" s="508"/>
      <c r="H43" s="508"/>
      <c r="I43" s="509"/>
      <c r="J43" s="341">
        <f>SUM(J41:J42)</f>
        <v>0</v>
      </c>
      <c r="K43" s="341">
        <f>SUM(K41:K42)</f>
        <v>0</v>
      </c>
      <c r="L43" s="434"/>
      <c r="M43" s="341">
        <f>SUM(M41:M42)</f>
        <v>0</v>
      </c>
      <c r="N43" s="341">
        <f>SUM(N41:N42)</f>
        <v>0</v>
      </c>
      <c r="O43" s="341">
        <f>SUM(O41:O42)</f>
        <v>0</v>
      </c>
      <c r="P43" s="342"/>
      <c r="Q43" s="454"/>
      <c r="R43" s="341">
        <f t="shared" ref="R43:AH43" si="8">SUM(R41:R42)</f>
        <v>0</v>
      </c>
      <c r="S43" s="341">
        <f t="shared" si="8"/>
        <v>0</v>
      </c>
      <c r="T43" s="341">
        <f t="shared" si="8"/>
        <v>0</v>
      </c>
      <c r="U43" s="341">
        <f t="shared" si="8"/>
        <v>0</v>
      </c>
      <c r="V43" s="341">
        <f t="shared" si="8"/>
        <v>0</v>
      </c>
      <c r="W43" s="341">
        <f t="shared" si="8"/>
        <v>0</v>
      </c>
      <c r="X43" s="341">
        <f t="shared" si="8"/>
        <v>0</v>
      </c>
      <c r="Y43" s="341">
        <f t="shared" si="8"/>
        <v>0</v>
      </c>
      <c r="Z43" s="341">
        <f t="shared" si="8"/>
        <v>0</v>
      </c>
      <c r="AA43" s="341">
        <f t="shared" si="8"/>
        <v>0</v>
      </c>
      <c r="AB43" s="341">
        <f t="shared" si="8"/>
        <v>0</v>
      </c>
      <c r="AC43" s="341">
        <f t="shared" si="8"/>
        <v>0</v>
      </c>
      <c r="AD43" s="341">
        <f t="shared" si="8"/>
        <v>0</v>
      </c>
      <c r="AE43" s="341">
        <f t="shared" si="8"/>
        <v>0</v>
      </c>
      <c r="AF43" s="341">
        <f t="shared" si="8"/>
        <v>0</v>
      </c>
      <c r="AG43" s="341">
        <f t="shared" si="8"/>
        <v>0</v>
      </c>
      <c r="AH43" s="341">
        <f t="shared" si="8"/>
        <v>0</v>
      </c>
      <c r="AI43" s="343">
        <f>IF(ISERROR(AH43/J43),0,AH43/J43)</f>
        <v>0</v>
      </c>
      <c r="AJ43" s="343">
        <f>IF(ISERROR(AH43/$AH$71),0,AH43/$AH$71)</f>
        <v>0</v>
      </c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</row>
    <row r="44" spans="1:106" ht="12.75" hidden="1" customHeight="1" x14ac:dyDescent="0.25">
      <c r="A44" s="502" t="s">
        <v>64</v>
      </c>
      <c r="B44" s="503"/>
      <c r="C44" s="503"/>
      <c r="D44" s="503"/>
      <c r="E44" s="504"/>
      <c r="F44" s="16"/>
      <c r="G44" s="5"/>
      <c r="H44" s="17"/>
      <c r="I44" s="17"/>
      <c r="J44" s="62"/>
      <c r="K44" s="7"/>
      <c r="L44" s="18"/>
      <c r="M44" s="19"/>
      <c r="N44" s="19"/>
      <c r="O44" s="19"/>
      <c r="P44" s="5"/>
      <c r="Q44" s="20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21"/>
      <c r="AJ44" s="21"/>
    </row>
    <row r="45" spans="1:106" hidden="1" outlineLevel="1" x14ac:dyDescent="0.25">
      <c r="A45" s="22">
        <v>1</v>
      </c>
      <c r="B45" s="23"/>
      <c r="C45" s="89"/>
      <c r="D45" s="90"/>
      <c r="E45" s="55"/>
      <c r="F45" s="91"/>
      <c r="G45" s="91"/>
      <c r="H45" s="6"/>
      <c r="I45" s="6"/>
      <c r="J45" s="505"/>
      <c r="K45" s="72"/>
      <c r="L45" s="48"/>
      <c r="M45" s="49"/>
      <c r="N45" s="53"/>
      <c r="O45" s="49"/>
      <c r="P45" s="47"/>
      <c r="Q45" s="47"/>
      <c r="R45" s="28">
        <v>0</v>
      </c>
      <c r="S45" s="28">
        <v>0</v>
      </c>
      <c r="T45" s="28">
        <v>0</v>
      </c>
      <c r="U45" s="29">
        <f>SUM(R45:T45)</f>
        <v>0</v>
      </c>
      <c r="V45" s="28">
        <v>0</v>
      </c>
      <c r="W45" s="28">
        <v>0</v>
      </c>
      <c r="X45" s="28">
        <v>0</v>
      </c>
      <c r="Y45" s="29">
        <f>SUM(V45:X45)</f>
        <v>0</v>
      </c>
      <c r="Z45" s="28">
        <v>0</v>
      </c>
      <c r="AA45" s="28">
        <v>0</v>
      </c>
      <c r="AB45" s="28">
        <v>0</v>
      </c>
      <c r="AC45" s="29">
        <f>SUM(Z45:AB45)</f>
        <v>0</v>
      </c>
      <c r="AD45" s="28">
        <v>0</v>
      </c>
      <c r="AE45" s="28">
        <v>0</v>
      </c>
      <c r="AF45" s="28">
        <v>0</v>
      </c>
      <c r="AG45" s="29">
        <f>SUM(AD45:AF45)</f>
        <v>0</v>
      </c>
      <c r="AH45" s="29">
        <f>SUM(U45,Y45,AC45,AG45)</f>
        <v>0</v>
      </c>
      <c r="AI45" s="30">
        <f>IF(ISERROR(AH45/J45),0,AH45/J45)</f>
        <v>0</v>
      </c>
      <c r="AJ45" s="31">
        <f>IF(ISERROR(AH45/$AH$71),"-",AH45/$AH$71)</f>
        <v>0</v>
      </c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</row>
    <row r="46" spans="1:106" ht="12.75" hidden="1" customHeight="1" outlineLevel="1" x14ac:dyDescent="0.25">
      <c r="A46" s="22">
        <v>2</v>
      </c>
      <c r="B46" s="23"/>
      <c r="C46" s="24"/>
      <c r="D46" s="25"/>
      <c r="E46" s="34"/>
      <c r="F46" s="26"/>
      <c r="G46" s="26"/>
      <c r="H46" s="25"/>
      <c r="I46" s="33"/>
      <c r="J46" s="506"/>
      <c r="K46" s="72"/>
      <c r="L46" s="32"/>
      <c r="M46" s="28"/>
      <c r="N46" s="28"/>
      <c r="O46" s="28"/>
      <c r="P46" s="34"/>
      <c r="Q46" s="34"/>
      <c r="R46" s="28"/>
      <c r="S46" s="28"/>
      <c r="T46" s="28"/>
      <c r="U46" s="29">
        <f>SUM(R46:T46)</f>
        <v>0</v>
      </c>
      <c r="V46" s="28"/>
      <c r="W46" s="28"/>
      <c r="X46" s="28"/>
      <c r="Y46" s="29">
        <f>SUM(V46:X46)</f>
        <v>0</v>
      </c>
      <c r="Z46" s="28"/>
      <c r="AA46" s="28"/>
      <c r="AB46" s="28"/>
      <c r="AC46" s="29">
        <f>SUM(Z46:AB46)</f>
        <v>0</v>
      </c>
      <c r="AD46" s="28"/>
      <c r="AE46" s="28"/>
      <c r="AF46" s="28"/>
      <c r="AG46" s="29">
        <f>SUM(AD46:AF46)</f>
        <v>0</v>
      </c>
      <c r="AH46" s="29">
        <f>SUM(U46,Y46,AC46,AG46)</f>
        <v>0</v>
      </c>
      <c r="AI46" s="30">
        <f>IF(ISERROR(AH46/J46),0,AH46/J46)</f>
        <v>0</v>
      </c>
      <c r="AJ46" s="31">
        <f>IF(ISERROR(AH46/$AH$71),"-",AH46/$AH$71)</f>
        <v>0</v>
      </c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</row>
    <row r="47" spans="1:106" s="61" customFormat="1" ht="12.75" hidden="1" customHeight="1" x14ac:dyDescent="0.25">
      <c r="A47" s="507" t="s">
        <v>65</v>
      </c>
      <c r="B47" s="516"/>
      <c r="C47" s="508"/>
      <c r="D47" s="508"/>
      <c r="E47" s="508"/>
      <c r="F47" s="508"/>
      <c r="G47" s="508"/>
      <c r="H47" s="508"/>
      <c r="I47" s="509"/>
      <c r="J47" s="341">
        <f>SUM(J45:J46)</f>
        <v>0</v>
      </c>
      <c r="K47" s="341">
        <f>SUM(K45:K46)</f>
        <v>0</v>
      </c>
      <c r="L47" s="434"/>
      <c r="M47" s="341">
        <f>SUM(M45:M46)</f>
        <v>0</v>
      </c>
      <c r="N47" s="341">
        <f>SUM(N45:N46)</f>
        <v>0</v>
      </c>
      <c r="O47" s="341">
        <f>SUM(O45:O46)</f>
        <v>0</v>
      </c>
      <c r="P47" s="342"/>
      <c r="Q47" s="454"/>
      <c r="R47" s="341">
        <f t="shared" ref="R47:AH47" si="9">SUM(R45:R46)</f>
        <v>0</v>
      </c>
      <c r="S47" s="341">
        <f t="shared" si="9"/>
        <v>0</v>
      </c>
      <c r="T47" s="341">
        <f t="shared" si="9"/>
        <v>0</v>
      </c>
      <c r="U47" s="341">
        <f t="shared" si="9"/>
        <v>0</v>
      </c>
      <c r="V47" s="341">
        <f t="shared" si="9"/>
        <v>0</v>
      </c>
      <c r="W47" s="341">
        <f t="shared" si="9"/>
        <v>0</v>
      </c>
      <c r="X47" s="341">
        <f t="shared" si="9"/>
        <v>0</v>
      </c>
      <c r="Y47" s="341">
        <f t="shared" si="9"/>
        <v>0</v>
      </c>
      <c r="Z47" s="341">
        <f t="shared" si="9"/>
        <v>0</v>
      </c>
      <c r="AA47" s="341">
        <f t="shared" si="9"/>
        <v>0</v>
      </c>
      <c r="AB47" s="341">
        <f t="shared" si="9"/>
        <v>0</v>
      </c>
      <c r="AC47" s="341">
        <f t="shared" si="9"/>
        <v>0</v>
      </c>
      <c r="AD47" s="341">
        <f t="shared" si="9"/>
        <v>0</v>
      </c>
      <c r="AE47" s="341">
        <f t="shared" si="9"/>
        <v>0</v>
      </c>
      <c r="AF47" s="341">
        <f t="shared" si="9"/>
        <v>0</v>
      </c>
      <c r="AG47" s="341">
        <f t="shared" si="9"/>
        <v>0</v>
      </c>
      <c r="AH47" s="341">
        <f t="shared" si="9"/>
        <v>0</v>
      </c>
      <c r="AI47" s="343">
        <f>IF(ISERROR(AH47/J47),0,AH47/J47)</f>
        <v>0</v>
      </c>
      <c r="AJ47" s="343">
        <f>IF(ISERROR(AH47/$AH$71),0,AH47/$AH$71)</f>
        <v>0</v>
      </c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</row>
    <row r="48" spans="1:106" ht="12.75" hidden="1" customHeight="1" x14ac:dyDescent="0.25">
      <c r="A48" s="502" t="s">
        <v>66</v>
      </c>
      <c r="B48" s="503"/>
      <c r="C48" s="503"/>
      <c r="D48" s="503"/>
      <c r="E48" s="504"/>
      <c r="F48" s="16"/>
      <c r="G48" s="5"/>
      <c r="H48" s="17"/>
      <c r="I48" s="17"/>
      <c r="J48" s="62"/>
      <c r="K48" s="7"/>
      <c r="L48" s="18"/>
      <c r="M48" s="19"/>
      <c r="N48" s="19"/>
      <c r="O48" s="19"/>
      <c r="P48" s="5"/>
      <c r="Q48" s="20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21"/>
      <c r="AJ48" s="21"/>
    </row>
    <row r="49" spans="1:106" hidden="1" outlineLevel="1" x14ac:dyDescent="0.25">
      <c r="A49" s="23">
        <v>1</v>
      </c>
      <c r="B49" s="1"/>
      <c r="C49" s="1"/>
      <c r="D49" s="2"/>
      <c r="E49" s="3"/>
      <c r="F49" s="4"/>
      <c r="G49" s="5"/>
      <c r="H49" s="6"/>
      <c r="I49" s="6"/>
      <c r="J49" s="505"/>
      <c r="K49" s="7"/>
      <c r="L49" s="8"/>
      <c r="M49" s="453"/>
      <c r="N49" s="453"/>
      <c r="O49" s="5"/>
      <c r="P49" s="5"/>
      <c r="Q49" s="5"/>
      <c r="R49" s="9"/>
      <c r="S49" s="9"/>
      <c r="T49" s="9"/>
      <c r="U49" s="29">
        <f>SUM(R49:T49)</f>
        <v>0</v>
      </c>
      <c r="V49" s="28"/>
      <c r="W49" s="28"/>
      <c r="X49" s="28"/>
      <c r="Y49" s="29">
        <f>SUM(V49:X49)</f>
        <v>0</v>
      </c>
      <c r="Z49" s="28"/>
      <c r="AA49" s="28"/>
      <c r="AB49" s="28"/>
      <c r="AC49" s="29">
        <f>SUM(Z49:AB49)</f>
        <v>0</v>
      </c>
      <c r="AD49" s="28"/>
      <c r="AE49" s="28"/>
      <c r="AF49" s="28"/>
      <c r="AG49" s="29">
        <f>SUM(AD49:AF49)</f>
        <v>0</v>
      </c>
      <c r="AH49" s="29">
        <f>SUM(U49,Y49,AC49,AG49)</f>
        <v>0</v>
      </c>
      <c r="AI49" s="30">
        <f>IF(ISERROR(AH49/J49),0,AH49/J49)</f>
        <v>0</v>
      </c>
      <c r="AJ49" s="31">
        <f>IF(ISERROR(AH49/$AH$71),"-",AH49/$AH$71)</f>
        <v>0</v>
      </c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</row>
    <row r="50" spans="1:106" ht="12.75" hidden="1" customHeight="1" outlineLevel="1" x14ac:dyDescent="0.25">
      <c r="A50" s="23">
        <v>2</v>
      </c>
      <c r="B50" s="23"/>
      <c r="C50" s="37"/>
      <c r="D50" s="33"/>
      <c r="E50" s="37"/>
      <c r="F50" s="37"/>
      <c r="G50" s="37"/>
      <c r="H50" s="33"/>
      <c r="I50" s="33"/>
      <c r="J50" s="506"/>
      <c r="K50" s="35"/>
      <c r="L50" s="34"/>
      <c r="M50" s="28"/>
      <c r="N50" s="28"/>
      <c r="O50" s="28"/>
      <c r="P50" s="34"/>
      <c r="Q50" s="34"/>
      <c r="R50" s="28"/>
      <c r="S50" s="28"/>
      <c r="T50" s="28"/>
      <c r="U50" s="29">
        <f>SUM(R50:T50)</f>
        <v>0</v>
      </c>
      <c r="V50" s="28"/>
      <c r="W50" s="28"/>
      <c r="X50" s="28"/>
      <c r="Y50" s="29">
        <f>SUM(V50:X50)</f>
        <v>0</v>
      </c>
      <c r="Z50" s="28"/>
      <c r="AA50" s="28"/>
      <c r="AB50" s="28"/>
      <c r="AC50" s="29">
        <f>SUM(Z50:AB50)</f>
        <v>0</v>
      </c>
      <c r="AD50" s="28"/>
      <c r="AE50" s="28"/>
      <c r="AF50" s="28"/>
      <c r="AG50" s="29">
        <f>SUM(AD50:AF50)</f>
        <v>0</v>
      </c>
      <c r="AH50" s="29">
        <f>SUM(U50,Y50,AC50,AG50)</f>
        <v>0</v>
      </c>
      <c r="AI50" s="30">
        <f>IF(ISERROR(AH50/J50),0,AH50/J50)</f>
        <v>0</v>
      </c>
      <c r="AJ50" s="31">
        <f>IF(ISERROR(AH50/$AH$71),"-",AH50/$AH$71)</f>
        <v>0</v>
      </c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</row>
    <row r="51" spans="1:106" s="61" customFormat="1" ht="12.75" hidden="1" customHeight="1" x14ac:dyDescent="0.25">
      <c r="A51" s="512" t="s">
        <v>67</v>
      </c>
      <c r="B51" s="512"/>
      <c r="C51" s="512"/>
      <c r="D51" s="512"/>
      <c r="E51" s="512"/>
      <c r="F51" s="512"/>
      <c r="G51" s="512"/>
      <c r="H51" s="512"/>
      <c r="I51" s="512"/>
      <c r="J51" s="341">
        <f>J49</f>
        <v>0</v>
      </c>
      <c r="K51" s="341">
        <v>0</v>
      </c>
      <c r="L51" s="434"/>
      <c r="M51" s="341">
        <f>SUM(M49:M50)</f>
        <v>0</v>
      </c>
      <c r="N51" s="341">
        <f>SUM(N49:N50)</f>
        <v>0</v>
      </c>
      <c r="O51" s="341">
        <f>SUM(O49:O50)</f>
        <v>0</v>
      </c>
      <c r="P51" s="342"/>
      <c r="Q51" s="454"/>
      <c r="R51" s="341">
        <f t="shared" ref="R51:AH51" si="10">SUM(R49:R50)</f>
        <v>0</v>
      </c>
      <c r="S51" s="341">
        <f t="shared" si="10"/>
        <v>0</v>
      </c>
      <c r="T51" s="341">
        <f t="shared" si="10"/>
        <v>0</v>
      </c>
      <c r="U51" s="341">
        <f t="shared" si="10"/>
        <v>0</v>
      </c>
      <c r="V51" s="341">
        <f t="shared" si="10"/>
        <v>0</v>
      </c>
      <c r="W51" s="341">
        <f t="shared" si="10"/>
        <v>0</v>
      </c>
      <c r="X51" s="341">
        <f t="shared" si="10"/>
        <v>0</v>
      </c>
      <c r="Y51" s="341">
        <f t="shared" si="10"/>
        <v>0</v>
      </c>
      <c r="Z51" s="341">
        <f t="shared" si="10"/>
        <v>0</v>
      </c>
      <c r="AA51" s="341">
        <f t="shared" si="10"/>
        <v>0</v>
      </c>
      <c r="AB51" s="341">
        <f t="shared" si="10"/>
        <v>0</v>
      </c>
      <c r="AC51" s="341">
        <f t="shared" si="10"/>
        <v>0</v>
      </c>
      <c r="AD51" s="341">
        <f t="shared" si="10"/>
        <v>0</v>
      </c>
      <c r="AE51" s="341">
        <f t="shared" si="10"/>
        <v>0</v>
      </c>
      <c r="AF51" s="341">
        <f t="shared" si="10"/>
        <v>0</v>
      </c>
      <c r="AG51" s="341">
        <f t="shared" si="10"/>
        <v>0</v>
      </c>
      <c r="AH51" s="341">
        <f t="shared" si="10"/>
        <v>0</v>
      </c>
      <c r="AI51" s="343">
        <f>IF(ISERROR(AH51/J51),0,AH51/J51)</f>
        <v>0</v>
      </c>
      <c r="AJ51" s="343">
        <f>IF(ISERROR(AH51/$AH$71),0,AH51/$AH$71)</f>
        <v>0</v>
      </c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</row>
    <row r="52" spans="1:106" ht="12.75" hidden="1" customHeight="1" x14ac:dyDescent="0.25">
      <c r="A52" s="513" t="s">
        <v>68</v>
      </c>
      <c r="B52" s="514"/>
      <c r="C52" s="514"/>
      <c r="D52" s="514"/>
      <c r="E52" s="515"/>
      <c r="F52" s="39"/>
      <c r="G52" s="40"/>
      <c r="H52" s="153"/>
      <c r="I52" s="153"/>
      <c r="J52" s="62"/>
      <c r="K52" s="7"/>
      <c r="L52" s="18"/>
      <c r="M52" s="19"/>
      <c r="N52" s="19"/>
      <c r="O52" s="19"/>
      <c r="P52" s="5"/>
      <c r="Q52" s="20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21"/>
      <c r="AJ52" s="21"/>
    </row>
    <row r="53" spans="1:106" ht="12.75" hidden="1" customHeight="1" outlineLevel="1" x14ac:dyDescent="0.25">
      <c r="A53" s="22">
        <v>1</v>
      </c>
      <c r="B53" s="23"/>
      <c r="C53" s="24"/>
      <c r="D53" s="25"/>
      <c r="E53" s="26"/>
      <c r="F53" s="26"/>
      <c r="G53" s="26"/>
      <c r="H53" s="25"/>
      <c r="I53" s="25"/>
      <c r="J53" s="505"/>
      <c r="K53" s="27"/>
      <c r="L53" s="26"/>
      <c r="M53" s="28"/>
      <c r="N53" s="28"/>
      <c r="O53" s="28"/>
      <c r="P53" s="26"/>
      <c r="Q53" s="26"/>
      <c r="R53" s="28"/>
      <c r="S53" s="28"/>
      <c r="T53" s="28"/>
      <c r="U53" s="29">
        <f>SUM(R53:T53)</f>
        <v>0</v>
      </c>
      <c r="V53" s="28"/>
      <c r="W53" s="28"/>
      <c r="X53" s="28"/>
      <c r="Y53" s="29">
        <f>SUM(V53:X53)</f>
        <v>0</v>
      </c>
      <c r="Z53" s="28"/>
      <c r="AA53" s="28"/>
      <c r="AB53" s="28"/>
      <c r="AC53" s="29">
        <f>SUM(Z53:AB53)</f>
        <v>0</v>
      </c>
      <c r="AD53" s="28"/>
      <c r="AE53" s="28"/>
      <c r="AF53" s="28"/>
      <c r="AG53" s="29">
        <f>SUM(AD53:AF53)</f>
        <v>0</v>
      </c>
      <c r="AH53" s="29">
        <f>SUM(U53,Y53,AC53,AG53)</f>
        <v>0</v>
      </c>
      <c r="AI53" s="30">
        <f>IF(ISERROR(AH53/J53),0,AH53/J53)</f>
        <v>0</v>
      </c>
      <c r="AJ53" s="31">
        <f>IF(ISERROR(AH53/$AH$71),"-",AH53/$AH$71)</f>
        <v>0</v>
      </c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</row>
    <row r="54" spans="1:106" ht="12.75" hidden="1" customHeight="1" outlineLevel="1" x14ac:dyDescent="0.25">
      <c r="A54" s="22">
        <v>2</v>
      </c>
      <c r="B54" s="23"/>
      <c r="C54" s="32"/>
      <c r="D54" s="33"/>
      <c r="E54" s="34"/>
      <c r="F54" s="34"/>
      <c r="G54" s="34"/>
      <c r="H54" s="33"/>
      <c r="I54" s="33"/>
      <c r="J54" s="506"/>
      <c r="K54" s="35"/>
      <c r="L54" s="34"/>
      <c r="M54" s="28"/>
      <c r="N54" s="28"/>
      <c r="O54" s="28"/>
      <c r="P54" s="34"/>
      <c r="Q54" s="34"/>
      <c r="R54" s="28"/>
      <c r="S54" s="28"/>
      <c r="T54" s="28"/>
      <c r="U54" s="29">
        <f>SUM(R54:T54)</f>
        <v>0</v>
      </c>
      <c r="V54" s="28"/>
      <c r="W54" s="28"/>
      <c r="X54" s="28"/>
      <c r="Y54" s="29">
        <f>SUM(V54:X54)</f>
        <v>0</v>
      </c>
      <c r="Z54" s="28"/>
      <c r="AA54" s="28"/>
      <c r="AB54" s="28"/>
      <c r="AC54" s="29">
        <f>SUM(Z54:AB54)</f>
        <v>0</v>
      </c>
      <c r="AD54" s="28"/>
      <c r="AE54" s="28"/>
      <c r="AF54" s="28"/>
      <c r="AG54" s="29">
        <f>SUM(AD54:AF54)</f>
        <v>0</v>
      </c>
      <c r="AH54" s="29">
        <f>SUM(U54,Y54,AC54,AG54)</f>
        <v>0</v>
      </c>
      <c r="AI54" s="30">
        <f>IF(ISERROR(AH54/J54),0,AH54/J54)</f>
        <v>0</v>
      </c>
      <c r="AJ54" s="31">
        <f>IF(ISERROR(AH54/$AH$71),"-",AH54/$AH$71)</f>
        <v>0</v>
      </c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</row>
    <row r="55" spans="1:106" s="61" customFormat="1" ht="12.75" hidden="1" customHeight="1" x14ac:dyDescent="0.25">
      <c r="A55" s="507" t="s">
        <v>69</v>
      </c>
      <c r="B55" s="508"/>
      <c r="C55" s="508"/>
      <c r="D55" s="508"/>
      <c r="E55" s="508"/>
      <c r="F55" s="508"/>
      <c r="G55" s="508"/>
      <c r="H55" s="508"/>
      <c r="I55" s="509"/>
      <c r="J55" s="341">
        <f>SUM(J53:J54)</f>
        <v>0</v>
      </c>
      <c r="K55" s="341">
        <f>SUM(K53:K54)</f>
        <v>0</v>
      </c>
      <c r="L55" s="434"/>
      <c r="M55" s="341">
        <f>SUM(M53:M54)</f>
        <v>0</v>
      </c>
      <c r="N55" s="341">
        <f>SUM(N53:N54)</f>
        <v>0</v>
      </c>
      <c r="O55" s="341">
        <f>SUM(O53:O54)</f>
        <v>0</v>
      </c>
      <c r="P55" s="342"/>
      <c r="Q55" s="454"/>
      <c r="R55" s="341">
        <f t="shared" ref="R55:AH55" si="11">SUM(R53:R54)</f>
        <v>0</v>
      </c>
      <c r="S55" s="341">
        <f t="shared" si="11"/>
        <v>0</v>
      </c>
      <c r="T55" s="341">
        <f t="shared" si="11"/>
        <v>0</v>
      </c>
      <c r="U55" s="341">
        <f t="shared" si="11"/>
        <v>0</v>
      </c>
      <c r="V55" s="341">
        <f t="shared" si="11"/>
        <v>0</v>
      </c>
      <c r="W55" s="341">
        <f t="shared" si="11"/>
        <v>0</v>
      </c>
      <c r="X55" s="341">
        <f t="shared" si="11"/>
        <v>0</v>
      </c>
      <c r="Y55" s="341">
        <f t="shared" si="11"/>
        <v>0</v>
      </c>
      <c r="Z55" s="341">
        <f t="shared" si="11"/>
        <v>0</v>
      </c>
      <c r="AA55" s="341">
        <f t="shared" si="11"/>
        <v>0</v>
      </c>
      <c r="AB55" s="341">
        <f t="shared" si="11"/>
        <v>0</v>
      </c>
      <c r="AC55" s="341">
        <f t="shared" si="11"/>
        <v>0</v>
      </c>
      <c r="AD55" s="341">
        <f t="shared" si="11"/>
        <v>0</v>
      </c>
      <c r="AE55" s="341">
        <f t="shared" si="11"/>
        <v>0</v>
      </c>
      <c r="AF55" s="341">
        <f t="shared" si="11"/>
        <v>0</v>
      </c>
      <c r="AG55" s="341">
        <f t="shared" si="11"/>
        <v>0</v>
      </c>
      <c r="AH55" s="341">
        <f t="shared" si="11"/>
        <v>0</v>
      </c>
      <c r="AI55" s="343">
        <f>IF(ISERROR(AH55/J55),0,AH55/J55)</f>
        <v>0</v>
      </c>
      <c r="AJ55" s="343">
        <f>IF(ISERROR(AH55/$AH$71),0,AH55/$AH$71)</f>
        <v>0</v>
      </c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</row>
    <row r="56" spans="1:106" ht="12.75" hidden="1" customHeight="1" x14ac:dyDescent="0.25">
      <c r="A56" s="502" t="s">
        <v>70</v>
      </c>
      <c r="B56" s="503"/>
      <c r="C56" s="503"/>
      <c r="D56" s="503"/>
      <c r="E56" s="504"/>
      <c r="F56" s="16"/>
      <c r="G56" s="5"/>
      <c r="H56" s="17"/>
      <c r="I56" s="17"/>
      <c r="J56" s="62"/>
      <c r="K56" s="7"/>
      <c r="L56" s="18"/>
      <c r="M56" s="19"/>
      <c r="N56" s="19"/>
      <c r="O56" s="19"/>
      <c r="P56" s="5"/>
      <c r="Q56" s="20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21"/>
      <c r="AJ56" s="21"/>
    </row>
    <row r="57" spans="1:106" ht="12.75" hidden="1" customHeight="1" outlineLevel="1" x14ac:dyDescent="0.25">
      <c r="A57" s="22">
        <v>1</v>
      </c>
      <c r="B57" s="23"/>
      <c r="C57" s="24"/>
      <c r="D57" s="25"/>
      <c r="E57" s="26"/>
      <c r="F57" s="26"/>
      <c r="G57" s="26"/>
      <c r="H57" s="25"/>
      <c r="I57" s="25"/>
      <c r="J57" s="505"/>
      <c r="K57" s="27"/>
      <c r="L57" s="26"/>
      <c r="M57" s="28"/>
      <c r="N57" s="28"/>
      <c r="O57" s="28"/>
      <c r="P57" s="26"/>
      <c r="Q57" s="26"/>
      <c r="R57" s="28"/>
      <c r="S57" s="28"/>
      <c r="T57" s="28"/>
      <c r="U57" s="29">
        <f>SUM(R57:T57)</f>
        <v>0</v>
      </c>
      <c r="V57" s="28"/>
      <c r="W57" s="28"/>
      <c r="X57" s="28"/>
      <c r="Y57" s="29">
        <f>SUM(V57:X57)</f>
        <v>0</v>
      </c>
      <c r="Z57" s="28"/>
      <c r="AA57" s="28"/>
      <c r="AB57" s="28"/>
      <c r="AC57" s="29">
        <f>SUM(Z57:AB57)</f>
        <v>0</v>
      </c>
      <c r="AD57" s="28"/>
      <c r="AE57" s="28"/>
      <c r="AF57" s="28"/>
      <c r="AG57" s="29">
        <f>SUM(AD57:AF57)</f>
        <v>0</v>
      </c>
      <c r="AH57" s="29">
        <f>SUM(U57,Y57,AC57,AG57)</f>
        <v>0</v>
      </c>
      <c r="AI57" s="30">
        <f>IF(ISERROR(AH57/J57),0,AH57/J57)</f>
        <v>0</v>
      </c>
      <c r="AJ57" s="31">
        <f>IF(ISERROR(AH57/$AH$71),"-",AH57/$AH$71)</f>
        <v>0</v>
      </c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</row>
    <row r="58" spans="1:106" ht="12.75" hidden="1" customHeight="1" outlineLevel="1" x14ac:dyDescent="0.25">
      <c r="A58" s="22">
        <v>2</v>
      </c>
      <c r="B58" s="23"/>
      <c r="C58" s="32"/>
      <c r="D58" s="33"/>
      <c r="E58" s="34"/>
      <c r="F58" s="34"/>
      <c r="G58" s="34"/>
      <c r="H58" s="33"/>
      <c r="I58" s="33"/>
      <c r="J58" s="506"/>
      <c r="K58" s="35"/>
      <c r="L58" s="34"/>
      <c r="M58" s="28"/>
      <c r="N58" s="28"/>
      <c r="O58" s="28"/>
      <c r="P58" s="34"/>
      <c r="Q58" s="34"/>
      <c r="R58" s="28"/>
      <c r="S58" s="28"/>
      <c r="T58" s="28"/>
      <c r="U58" s="29">
        <f>SUM(R58:T58)</f>
        <v>0</v>
      </c>
      <c r="V58" s="28"/>
      <c r="W58" s="28"/>
      <c r="X58" s="28"/>
      <c r="Y58" s="29">
        <f>SUM(V58:X58)</f>
        <v>0</v>
      </c>
      <c r="Z58" s="28"/>
      <c r="AA58" s="28"/>
      <c r="AB58" s="28"/>
      <c r="AC58" s="29">
        <f>SUM(Z58:AB58)</f>
        <v>0</v>
      </c>
      <c r="AD58" s="28"/>
      <c r="AE58" s="28"/>
      <c r="AF58" s="28"/>
      <c r="AG58" s="29">
        <f>SUM(AD58:AF58)</f>
        <v>0</v>
      </c>
      <c r="AH58" s="29">
        <f>SUM(U58,Y58,AC58,AG58)</f>
        <v>0</v>
      </c>
      <c r="AI58" s="30">
        <f>IF(ISERROR(AH58/J58),0,AH58/J58)</f>
        <v>0</v>
      </c>
      <c r="AJ58" s="31">
        <f>IF(ISERROR(AH58/$AH$71),"-",AH58/$AH$71)</f>
        <v>0</v>
      </c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</row>
    <row r="59" spans="1:106" s="61" customFormat="1" ht="12.75" hidden="1" customHeight="1" x14ac:dyDescent="0.25">
      <c r="A59" s="507" t="s">
        <v>71</v>
      </c>
      <c r="B59" s="508"/>
      <c r="C59" s="508"/>
      <c r="D59" s="508"/>
      <c r="E59" s="508"/>
      <c r="F59" s="508"/>
      <c r="G59" s="508"/>
      <c r="H59" s="508"/>
      <c r="I59" s="509"/>
      <c r="J59" s="341">
        <f>SUM(J57:J58)</f>
        <v>0</v>
      </c>
      <c r="K59" s="341">
        <f>SUM(K57:K58)</f>
        <v>0</v>
      </c>
      <c r="L59" s="434"/>
      <c r="M59" s="341">
        <f>SUM(M57:M58)</f>
        <v>0</v>
      </c>
      <c r="N59" s="341">
        <f>SUM(N57:N58)</f>
        <v>0</v>
      </c>
      <c r="O59" s="341">
        <f>SUM(O57:O58)</f>
        <v>0</v>
      </c>
      <c r="P59" s="342"/>
      <c r="Q59" s="454"/>
      <c r="R59" s="341">
        <f t="shared" ref="R59:AH59" si="12">SUM(R57:R58)</f>
        <v>0</v>
      </c>
      <c r="S59" s="341">
        <f t="shared" si="12"/>
        <v>0</v>
      </c>
      <c r="T59" s="341">
        <f t="shared" si="12"/>
        <v>0</v>
      </c>
      <c r="U59" s="341">
        <f t="shared" si="12"/>
        <v>0</v>
      </c>
      <c r="V59" s="341">
        <f t="shared" si="12"/>
        <v>0</v>
      </c>
      <c r="W59" s="341">
        <f t="shared" si="12"/>
        <v>0</v>
      </c>
      <c r="X59" s="341">
        <f t="shared" si="12"/>
        <v>0</v>
      </c>
      <c r="Y59" s="341">
        <f t="shared" si="12"/>
        <v>0</v>
      </c>
      <c r="Z59" s="341">
        <f t="shared" si="12"/>
        <v>0</v>
      </c>
      <c r="AA59" s="341">
        <f t="shared" si="12"/>
        <v>0</v>
      </c>
      <c r="AB59" s="341">
        <f t="shared" si="12"/>
        <v>0</v>
      </c>
      <c r="AC59" s="341">
        <f t="shared" si="12"/>
        <v>0</v>
      </c>
      <c r="AD59" s="341">
        <f t="shared" si="12"/>
        <v>0</v>
      </c>
      <c r="AE59" s="341">
        <f t="shared" si="12"/>
        <v>0</v>
      </c>
      <c r="AF59" s="341">
        <f t="shared" si="12"/>
        <v>0</v>
      </c>
      <c r="AG59" s="341">
        <f t="shared" si="12"/>
        <v>0</v>
      </c>
      <c r="AH59" s="341">
        <f t="shared" si="12"/>
        <v>0</v>
      </c>
      <c r="AI59" s="343">
        <f>IF(ISERROR(AH59/J59),0,AH59/J59)</f>
        <v>0</v>
      </c>
      <c r="AJ59" s="343">
        <f>IF(ISERROR(AH59/$AH$71),0,AH59/$AH$71)</f>
        <v>0</v>
      </c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</row>
    <row r="60" spans="1:106" ht="12.75" hidden="1" customHeight="1" x14ac:dyDescent="0.25">
      <c r="A60" s="502" t="s">
        <v>72</v>
      </c>
      <c r="B60" s="503"/>
      <c r="C60" s="503"/>
      <c r="D60" s="503"/>
      <c r="E60" s="504"/>
      <c r="F60" s="16"/>
      <c r="G60" s="5"/>
      <c r="H60" s="17"/>
      <c r="I60" s="17"/>
      <c r="J60" s="62"/>
      <c r="K60" s="7"/>
      <c r="L60" s="18"/>
      <c r="M60" s="19"/>
      <c r="N60" s="19"/>
      <c r="O60" s="19"/>
      <c r="P60" s="5"/>
      <c r="Q60" s="20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21"/>
      <c r="AJ60" s="21"/>
    </row>
    <row r="61" spans="1:106" ht="12.75" hidden="1" customHeight="1" outlineLevel="1" x14ac:dyDescent="0.25">
      <c r="A61" s="22">
        <v>1</v>
      </c>
      <c r="B61" s="23"/>
      <c r="C61" s="24"/>
      <c r="D61" s="25"/>
      <c r="E61" s="26"/>
      <c r="F61" s="26"/>
      <c r="G61" s="26"/>
      <c r="H61" s="25"/>
      <c r="I61" s="25"/>
      <c r="J61" s="505"/>
      <c r="K61" s="27"/>
      <c r="L61" s="26"/>
      <c r="M61" s="28"/>
      <c r="N61" s="28"/>
      <c r="O61" s="28"/>
      <c r="P61" s="26"/>
      <c r="Q61" s="26"/>
      <c r="R61" s="28"/>
      <c r="S61" s="28"/>
      <c r="T61" s="28"/>
      <c r="U61" s="29">
        <f>SUM(R61:T61)</f>
        <v>0</v>
      </c>
      <c r="V61" s="28"/>
      <c r="W61" s="28"/>
      <c r="X61" s="28"/>
      <c r="Y61" s="29">
        <f>SUM(V61:X61)</f>
        <v>0</v>
      </c>
      <c r="Z61" s="28"/>
      <c r="AA61" s="28"/>
      <c r="AB61" s="28"/>
      <c r="AC61" s="29">
        <f>SUM(Z61:AB61)</f>
        <v>0</v>
      </c>
      <c r="AD61" s="28"/>
      <c r="AE61" s="28"/>
      <c r="AF61" s="28"/>
      <c r="AG61" s="29">
        <f>SUM(AD61:AF61)</f>
        <v>0</v>
      </c>
      <c r="AH61" s="29">
        <f>SUM(U61,Y61,AC61,AG61)</f>
        <v>0</v>
      </c>
      <c r="AI61" s="30">
        <f>IF(ISERROR(AH61/J61),0,AH61/J61)</f>
        <v>0</v>
      </c>
      <c r="AJ61" s="31">
        <f>IF(ISERROR(AH61/$AH$71),"-",AH61/$AH$71)</f>
        <v>0</v>
      </c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</row>
    <row r="62" spans="1:106" ht="12.75" hidden="1" customHeight="1" outlineLevel="1" x14ac:dyDescent="0.25">
      <c r="A62" s="22">
        <v>2</v>
      </c>
      <c r="B62" s="23"/>
      <c r="C62" s="32"/>
      <c r="D62" s="33"/>
      <c r="E62" s="34"/>
      <c r="F62" s="34"/>
      <c r="G62" s="34"/>
      <c r="H62" s="33"/>
      <c r="I62" s="33"/>
      <c r="J62" s="506"/>
      <c r="K62" s="35"/>
      <c r="L62" s="34"/>
      <c r="M62" s="28"/>
      <c r="N62" s="28"/>
      <c r="O62" s="28"/>
      <c r="P62" s="34"/>
      <c r="Q62" s="34"/>
      <c r="R62" s="28"/>
      <c r="S62" s="28"/>
      <c r="T62" s="28"/>
      <c r="U62" s="29">
        <f>SUM(R62:T62)</f>
        <v>0</v>
      </c>
      <c r="V62" s="28"/>
      <c r="W62" s="28"/>
      <c r="X62" s="28"/>
      <c r="Y62" s="29">
        <f>SUM(V62:X62)</f>
        <v>0</v>
      </c>
      <c r="Z62" s="28"/>
      <c r="AA62" s="28"/>
      <c r="AB62" s="28"/>
      <c r="AC62" s="29">
        <f>SUM(Z62:AB62)</f>
        <v>0</v>
      </c>
      <c r="AD62" s="28"/>
      <c r="AE62" s="28"/>
      <c r="AF62" s="28"/>
      <c r="AG62" s="29">
        <f>SUM(AD62:AF62)</f>
        <v>0</v>
      </c>
      <c r="AH62" s="29">
        <f>SUM(U62,Y62,AC62,AG62)</f>
        <v>0</v>
      </c>
      <c r="AI62" s="30">
        <f>IF(ISERROR(AH62/J62),0,AH62/J62)</f>
        <v>0</v>
      </c>
      <c r="AJ62" s="31">
        <f>IF(ISERROR(AH62/$AH$71),"-",AH62/$AH$71)</f>
        <v>0</v>
      </c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</row>
    <row r="63" spans="1:106" s="61" customFormat="1" ht="12.75" hidden="1" customHeight="1" x14ac:dyDescent="0.25">
      <c r="A63" s="507" t="s">
        <v>73</v>
      </c>
      <c r="B63" s="508"/>
      <c r="C63" s="508"/>
      <c r="D63" s="508"/>
      <c r="E63" s="508"/>
      <c r="F63" s="508"/>
      <c r="G63" s="508"/>
      <c r="H63" s="508"/>
      <c r="I63" s="509"/>
      <c r="J63" s="341">
        <f>SUM(J61:J62)</f>
        <v>0</v>
      </c>
      <c r="K63" s="341">
        <f>SUM(K61:K62)</f>
        <v>0</v>
      </c>
      <c r="L63" s="434"/>
      <c r="M63" s="341">
        <f>SUM(M61:M62)</f>
        <v>0</v>
      </c>
      <c r="N63" s="341">
        <f>SUM(N61:N62)</f>
        <v>0</v>
      </c>
      <c r="O63" s="341">
        <f>SUM(O61:O62)</f>
        <v>0</v>
      </c>
      <c r="P63" s="342"/>
      <c r="Q63" s="454"/>
      <c r="R63" s="341">
        <f t="shared" ref="R63:AH63" si="13">SUM(R61:R62)</f>
        <v>0</v>
      </c>
      <c r="S63" s="341">
        <f t="shared" si="13"/>
        <v>0</v>
      </c>
      <c r="T63" s="341">
        <f t="shared" si="13"/>
        <v>0</v>
      </c>
      <c r="U63" s="341">
        <f t="shared" si="13"/>
        <v>0</v>
      </c>
      <c r="V63" s="341">
        <f t="shared" si="13"/>
        <v>0</v>
      </c>
      <c r="W63" s="341">
        <f t="shared" si="13"/>
        <v>0</v>
      </c>
      <c r="X63" s="341">
        <f t="shared" si="13"/>
        <v>0</v>
      </c>
      <c r="Y63" s="341">
        <f t="shared" si="13"/>
        <v>0</v>
      </c>
      <c r="Z63" s="341">
        <f t="shared" si="13"/>
        <v>0</v>
      </c>
      <c r="AA63" s="341">
        <f t="shared" si="13"/>
        <v>0</v>
      </c>
      <c r="AB63" s="341">
        <f t="shared" si="13"/>
        <v>0</v>
      </c>
      <c r="AC63" s="341">
        <f t="shared" si="13"/>
        <v>0</v>
      </c>
      <c r="AD63" s="341">
        <f t="shared" si="13"/>
        <v>0</v>
      </c>
      <c r="AE63" s="341">
        <f t="shared" si="13"/>
        <v>0</v>
      </c>
      <c r="AF63" s="341">
        <f t="shared" si="13"/>
        <v>0</v>
      </c>
      <c r="AG63" s="341">
        <f t="shared" si="13"/>
        <v>0</v>
      </c>
      <c r="AH63" s="341">
        <f t="shared" si="13"/>
        <v>0</v>
      </c>
      <c r="AI63" s="343">
        <f>IF(ISERROR(AH63/J63),0,AH63/J63)</f>
        <v>0</v>
      </c>
      <c r="AJ63" s="343">
        <f>IF(ISERROR(AH63/$AH$71),0,AH63/$AH$71)</f>
        <v>0</v>
      </c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</row>
    <row r="64" spans="1:106" ht="12.75" hidden="1" customHeight="1" x14ac:dyDescent="0.25">
      <c r="A64" s="502" t="s">
        <v>74</v>
      </c>
      <c r="B64" s="503"/>
      <c r="C64" s="503"/>
      <c r="D64" s="503"/>
      <c r="E64" s="504"/>
      <c r="F64" s="16"/>
      <c r="G64" s="5"/>
      <c r="H64" s="17"/>
      <c r="I64" s="17"/>
      <c r="J64" s="62"/>
      <c r="K64" s="7"/>
      <c r="L64" s="18"/>
      <c r="M64" s="19"/>
      <c r="N64" s="19"/>
      <c r="O64" s="19"/>
      <c r="P64" s="5"/>
      <c r="Q64" s="20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21"/>
      <c r="AJ64" s="21"/>
    </row>
    <row r="65" spans="1:106" hidden="1" outlineLevel="1" x14ac:dyDescent="0.25">
      <c r="A65" s="22">
        <v>1</v>
      </c>
      <c r="B65" s="23"/>
      <c r="C65" s="24"/>
      <c r="D65" s="25"/>
      <c r="E65" s="26"/>
      <c r="F65" s="26"/>
      <c r="G65" s="26"/>
      <c r="H65" s="25"/>
      <c r="I65" s="25"/>
      <c r="J65" s="505"/>
      <c r="K65" s="27"/>
      <c r="L65" s="26"/>
      <c r="M65" s="28"/>
      <c r="N65" s="28"/>
      <c r="O65" s="28"/>
      <c r="P65" s="26"/>
      <c r="Q65" s="26"/>
      <c r="R65" s="28"/>
      <c r="S65" s="28"/>
      <c r="T65" s="28"/>
      <c r="U65" s="29">
        <f>SUM(R65:T65)</f>
        <v>0</v>
      </c>
      <c r="V65" s="28"/>
      <c r="W65" s="28"/>
      <c r="X65" s="28"/>
      <c r="Y65" s="29">
        <f>SUM(V65:X65)</f>
        <v>0</v>
      </c>
      <c r="Z65" s="28"/>
      <c r="AA65" s="28"/>
      <c r="AB65" s="28"/>
      <c r="AC65" s="29">
        <f>SUM(Z65:AB65)</f>
        <v>0</v>
      </c>
      <c r="AD65" s="28"/>
      <c r="AE65" s="28"/>
      <c r="AF65" s="28"/>
      <c r="AG65" s="29">
        <f>SUM(AD65:AF65)</f>
        <v>0</v>
      </c>
      <c r="AH65" s="29">
        <f>SUM(U65,Y65,AC65,AG65)</f>
        <v>0</v>
      </c>
      <c r="AI65" s="30">
        <f>IF(ISERROR(AH65/J65),0,AH65/J65)</f>
        <v>0</v>
      </c>
      <c r="AJ65" s="31">
        <f>IF(ISERROR(AH65/$AH$71),"-",AH65/$AH$71)</f>
        <v>0</v>
      </c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</row>
    <row r="66" spans="1:106" hidden="1" outlineLevel="1" x14ac:dyDescent="0.25">
      <c r="A66" s="22">
        <v>2</v>
      </c>
      <c r="B66" s="23"/>
      <c r="C66" s="32"/>
      <c r="D66" s="33"/>
      <c r="E66" s="34"/>
      <c r="F66" s="34"/>
      <c r="G66" s="34"/>
      <c r="H66" s="33"/>
      <c r="I66" s="33"/>
      <c r="J66" s="506"/>
      <c r="K66" s="35"/>
      <c r="L66" s="34"/>
      <c r="M66" s="28"/>
      <c r="N66" s="28"/>
      <c r="O66" s="28"/>
      <c r="P66" s="34"/>
      <c r="Q66" s="34"/>
      <c r="R66" s="28"/>
      <c r="S66" s="28"/>
      <c r="T66" s="28"/>
      <c r="U66" s="29">
        <f>SUM(R66:T66)</f>
        <v>0</v>
      </c>
      <c r="V66" s="28"/>
      <c r="W66" s="28"/>
      <c r="X66" s="28"/>
      <c r="Y66" s="29">
        <f>SUM(V66:X66)</f>
        <v>0</v>
      </c>
      <c r="Z66" s="28"/>
      <c r="AA66" s="28"/>
      <c r="AB66" s="28"/>
      <c r="AC66" s="29">
        <f>SUM(Z66:AB66)</f>
        <v>0</v>
      </c>
      <c r="AD66" s="28"/>
      <c r="AE66" s="28"/>
      <c r="AF66" s="28"/>
      <c r="AG66" s="29">
        <f>SUM(AD66:AF66)</f>
        <v>0</v>
      </c>
      <c r="AH66" s="29">
        <f>SUM(U66,Y66,AC66,AG66)</f>
        <v>0</v>
      </c>
      <c r="AI66" s="30">
        <f>IF(ISERROR(AH66/J66),0,AH66/J66)</f>
        <v>0</v>
      </c>
      <c r="AJ66" s="31">
        <f>IF(ISERROR(AH66/$AH$71),"-",AH66/$AH$71)</f>
        <v>0</v>
      </c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</row>
    <row r="67" spans="1:106" s="61" customFormat="1" hidden="1" collapsed="1" x14ac:dyDescent="0.25">
      <c r="A67" s="507" t="s">
        <v>75</v>
      </c>
      <c r="B67" s="508"/>
      <c r="C67" s="508"/>
      <c r="D67" s="508"/>
      <c r="E67" s="508"/>
      <c r="F67" s="508"/>
      <c r="G67" s="508"/>
      <c r="H67" s="508"/>
      <c r="I67" s="509"/>
      <c r="J67" s="341">
        <f>SUM(J65:J66)</f>
        <v>0</v>
      </c>
      <c r="K67" s="341">
        <f>SUM(K65:K66)</f>
        <v>0</v>
      </c>
      <c r="L67" s="434"/>
      <c r="M67" s="341">
        <f>SUM(M65:M66)</f>
        <v>0</v>
      </c>
      <c r="N67" s="341">
        <f>SUM(N65:N66)</f>
        <v>0</v>
      </c>
      <c r="O67" s="341">
        <f>SUM(O65:O66)</f>
        <v>0</v>
      </c>
      <c r="P67" s="342"/>
      <c r="Q67" s="454"/>
      <c r="R67" s="341">
        <f t="shared" ref="R67:AH67" si="14">SUM(R65:R66)</f>
        <v>0</v>
      </c>
      <c r="S67" s="341">
        <f t="shared" si="14"/>
        <v>0</v>
      </c>
      <c r="T67" s="341">
        <f t="shared" si="14"/>
        <v>0</v>
      </c>
      <c r="U67" s="341">
        <f t="shared" si="14"/>
        <v>0</v>
      </c>
      <c r="V67" s="341">
        <f t="shared" si="14"/>
        <v>0</v>
      </c>
      <c r="W67" s="341">
        <f t="shared" si="14"/>
        <v>0</v>
      </c>
      <c r="X67" s="341">
        <f t="shared" si="14"/>
        <v>0</v>
      </c>
      <c r="Y67" s="341">
        <f t="shared" si="14"/>
        <v>0</v>
      </c>
      <c r="Z67" s="341">
        <f t="shared" si="14"/>
        <v>0</v>
      </c>
      <c r="AA67" s="341">
        <f t="shared" si="14"/>
        <v>0</v>
      </c>
      <c r="AB67" s="341">
        <f t="shared" si="14"/>
        <v>0</v>
      </c>
      <c r="AC67" s="341">
        <f t="shared" si="14"/>
        <v>0</v>
      </c>
      <c r="AD67" s="341">
        <f t="shared" si="14"/>
        <v>0</v>
      </c>
      <c r="AE67" s="341">
        <f t="shared" si="14"/>
        <v>0</v>
      </c>
      <c r="AF67" s="341">
        <f t="shared" si="14"/>
        <v>0</v>
      </c>
      <c r="AG67" s="341">
        <f t="shared" si="14"/>
        <v>0</v>
      </c>
      <c r="AH67" s="341">
        <f t="shared" si="14"/>
        <v>0</v>
      </c>
      <c r="AI67" s="343">
        <f>IF(ISERROR(AH67/J67),0,AH67/J67)</f>
        <v>0</v>
      </c>
      <c r="AJ67" s="343">
        <f>IF(ISERROR(AH67/$AH$71),0,AH67/$AH$71)</f>
        <v>0</v>
      </c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</row>
    <row r="68" spans="1:106" ht="12.75" customHeight="1" x14ac:dyDescent="0.25">
      <c r="A68" s="502" t="s">
        <v>76</v>
      </c>
      <c r="B68" s="503"/>
      <c r="C68" s="503"/>
      <c r="D68" s="503"/>
      <c r="E68" s="504"/>
      <c r="F68" s="16"/>
      <c r="G68" s="5"/>
      <c r="H68" s="17"/>
      <c r="I68" s="17"/>
      <c r="J68" s="510">
        <v>1728131000</v>
      </c>
      <c r="K68" s="7"/>
      <c r="L68" s="18"/>
      <c r="M68" s="19"/>
      <c r="N68" s="19"/>
      <c r="O68" s="19"/>
      <c r="P68" s="5"/>
      <c r="Q68" s="20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21"/>
      <c r="AJ68" s="21"/>
    </row>
    <row r="69" spans="1:106" ht="34.5" customHeight="1" outlineLevel="1" x14ac:dyDescent="0.25">
      <c r="A69" s="23">
        <v>1</v>
      </c>
      <c r="B69" s="23"/>
      <c r="C69" s="87" t="s">
        <v>77</v>
      </c>
      <c r="D69" s="88">
        <v>44586</v>
      </c>
      <c r="E69" s="126" t="s">
        <v>78</v>
      </c>
      <c r="F69" s="93" t="s">
        <v>79</v>
      </c>
      <c r="G69" s="250" t="s">
        <v>80</v>
      </c>
      <c r="H69" s="10"/>
      <c r="I69" s="6"/>
      <c r="J69" s="511"/>
      <c r="K69" s="146">
        <v>1728131000</v>
      </c>
      <c r="L69" s="3" t="s">
        <v>81</v>
      </c>
      <c r="M69" s="49"/>
      <c r="N69" s="142"/>
      <c r="O69" s="49"/>
      <c r="P69" s="143"/>
      <c r="Q69" s="143"/>
      <c r="R69" s="28">
        <v>432032750</v>
      </c>
      <c r="S69" s="28"/>
      <c r="T69" s="28">
        <v>864065500</v>
      </c>
      <c r="U69" s="29">
        <f>SUM(R69:T69)</f>
        <v>1296098250</v>
      </c>
      <c r="V69" s="28"/>
      <c r="W69" s="28"/>
      <c r="X69" s="28">
        <v>432032750</v>
      </c>
      <c r="Y69" s="29">
        <f>SUM(V69:X69)</f>
        <v>432032750</v>
      </c>
      <c r="Z69" s="28"/>
      <c r="AA69" s="28"/>
      <c r="AB69" s="28"/>
      <c r="AC69" s="29">
        <f>SUM(Z69:AB69)</f>
        <v>0</v>
      </c>
      <c r="AD69" s="28"/>
      <c r="AE69" s="28">
        <v>0</v>
      </c>
      <c r="AF69" s="28">
        <v>0</v>
      </c>
      <c r="AG69" s="29">
        <f>SUM(AD69:AF69)</f>
        <v>0</v>
      </c>
      <c r="AH69" s="29">
        <f>SUM(U69,Y69,AC69,AG69)</f>
        <v>1728131000</v>
      </c>
      <c r="AI69" s="30">
        <f>IF(ISERROR(AH69/J68),0,AH69/J68)</f>
        <v>1</v>
      </c>
      <c r="AJ69" s="31">
        <f>IF(ISERROR(AH69/$AH$71),"-",AH69/$AH$71)</f>
        <v>1</v>
      </c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</row>
    <row r="70" spans="1:106" s="61" customFormat="1" ht="12.75" customHeight="1" x14ac:dyDescent="0.25">
      <c r="A70" s="502" t="s">
        <v>82</v>
      </c>
      <c r="B70" s="503"/>
      <c r="C70" s="503"/>
      <c r="D70" s="503"/>
      <c r="E70" s="504"/>
      <c r="F70" s="502"/>
      <c r="G70" s="503"/>
      <c r="H70" s="503"/>
      <c r="I70" s="503"/>
      <c r="J70" s="339">
        <f>J68</f>
        <v>1728131000</v>
      </c>
      <c r="K70" s="339">
        <f>SUM(K69:K69)</f>
        <v>1728131000</v>
      </c>
      <c r="L70" s="445"/>
      <c r="M70" s="339">
        <f>SUM(M69:M69)</f>
        <v>0</v>
      </c>
      <c r="N70" s="339">
        <f>SUM(N69:N69)</f>
        <v>0</v>
      </c>
      <c r="O70" s="339">
        <f>SUM(O69:O69)</f>
        <v>0</v>
      </c>
      <c r="P70" s="344"/>
      <c r="Q70" s="438"/>
      <c r="R70" s="339">
        <f t="shared" ref="R70:AH70" si="15">SUM(R69:R69)</f>
        <v>432032750</v>
      </c>
      <c r="S70" s="339">
        <f t="shared" si="15"/>
        <v>0</v>
      </c>
      <c r="T70" s="339">
        <f t="shared" si="15"/>
        <v>864065500</v>
      </c>
      <c r="U70" s="339">
        <f t="shared" si="15"/>
        <v>1296098250</v>
      </c>
      <c r="V70" s="339">
        <f t="shared" si="15"/>
        <v>0</v>
      </c>
      <c r="W70" s="339">
        <f t="shared" si="15"/>
        <v>0</v>
      </c>
      <c r="X70" s="339">
        <f t="shared" si="15"/>
        <v>432032750</v>
      </c>
      <c r="Y70" s="339">
        <f t="shared" si="15"/>
        <v>432032750</v>
      </c>
      <c r="Z70" s="339">
        <f t="shared" si="15"/>
        <v>0</v>
      </c>
      <c r="AA70" s="339">
        <f t="shared" si="15"/>
        <v>0</v>
      </c>
      <c r="AB70" s="339">
        <f t="shared" si="15"/>
        <v>0</v>
      </c>
      <c r="AC70" s="339">
        <f t="shared" si="15"/>
        <v>0</v>
      </c>
      <c r="AD70" s="339">
        <f t="shared" si="15"/>
        <v>0</v>
      </c>
      <c r="AE70" s="339">
        <f t="shared" si="15"/>
        <v>0</v>
      </c>
      <c r="AF70" s="339">
        <f t="shared" si="15"/>
        <v>0</v>
      </c>
      <c r="AG70" s="339">
        <f t="shared" si="15"/>
        <v>0</v>
      </c>
      <c r="AH70" s="339">
        <f t="shared" si="15"/>
        <v>1728131000</v>
      </c>
      <c r="AI70" s="345">
        <f>IF(ISERROR(AH70/J70),0,AH70/J70)</f>
        <v>1</v>
      </c>
      <c r="AJ70" s="345">
        <f>IF(ISERROR(AH70/$AH$71),0,AH70/$AH$71)</f>
        <v>1</v>
      </c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</row>
    <row r="71" spans="1:106" s="59" customFormat="1" ht="15" customHeight="1" x14ac:dyDescent="0.25">
      <c r="A71" s="499" t="str">
        <f>"TOTAL ASIG."&amp;" "&amp;$A$5</f>
        <v>TOTAL ASIG. 24-01-321 "Fundación de la Familia - Programa Red de Telecentros"</v>
      </c>
      <c r="B71" s="500"/>
      <c r="C71" s="500"/>
      <c r="D71" s="500"/>
      <c r="E71" s="500"/>
      <c r="F71" s="500"/>
      <c r="G71" s="500"/>
      <c r="H71" s="500"/>
      <c r="I71" s="501"/>
      <c r="J71" s="341">
        <f>SUM(J11,J15,J19,J23,J27,J31,J35,J39,J43,J47,J51,J55,J59,J63,J67,J70)</f>
        <v>1728131000</v>
      </c>
      <c r="K71" s="341">
        <f>+K11+K15+K19+K23+K27+K31+K35+K39+K43+K47+K51+K55+K67+K59+K63+K70</f>
        <v>1728131000</v>
      </c>
      <c r="L71" s="434"/>
      <c r="M71" s="341">
        <f>+M11+M15+M19+M23+M27+M31+M35+M39+M43+M47+M51+M55+M67+M59+M63+M70</f>
        <v>0</v>
      </c>
      <c r="N71" s="341">
        <f>+N11+N15+N19+N23+N27+N31+N35+N39+N43+N47+N51+N55+N67+N59+N63+N70</f>
        <v>0</v>
      </c>
      <c r="O71" s="341">
        <f>+O11+O15+O19+O23+O27+O31+O35+O39+O43+O47+O51+O55+O67+O59+O63+O70</f>
        <v>0</v>
      </c>
      <c r="P71" s="342"/>
      <c r="Q71" s="454"/>
      <c r="R71" s="341">
        <f t="shared" ref="R71:AH71" si="16">+R11+R15+R19+R23+R27+R31+R35+R39+R43+R47+R51+R55+R67+R59+R63+R70</f>
        <v>432032750</v>
      </c>
      <c r="S71" s="341">
        <f t="shared" si="16"/>
        <v>0</v>
      </c>
      <c r="T71" s="341">
        <f t="shared" si="16"/>
        <v>864065500</v>
      </c>
      <c r="U71" s="341">
        <f t="shared" si="16"/>
        <v>1296098250</v>
      </c>
      <c r="V71" s="341">
        <f t="shared" si="16"/>
        <v>0</v>
      </c>
      <c r="W71" s="341">
        <f t="shared" si="16"/>
        <v>0</v>
      </c>
      <c r="X71" s="341">
        <f t="shared" si="16"/>
        <v>432032750</v>
      </c>
      <c r="Y71" s="341">
        <f t="shared" si="16"/>
        <v>432032750</v>
      </c>
      <c r="Z71" s="341">
        <f t="shared" si="16"/>
        <v>0</v>
      </c>
      <c r="AA71" s="341">
        <f t="shared" si="16"/>
        <v>0</v>
      </c>
      <c r="AB71" s="341">
        <f t="shared" si="16"/>
        <v>0</v>
      </c>
      <c r="AC71" s="341">
        <f t="shared" si="16"/>
        <v>0</v>
      </c>
      <c r="AD71" s="341">
        <f t="shared" si="16"/>
        <v>0</v>
      </c>
      <c r="AE71" s="341">
        <f t="shared" si="16"/>
        <v>0</v>
      </c>
      <c r="AF71" s="341">
        <f t="shared" si="16"/>
        <v>0</v>
      </c>
      <c r="AG71" s="341">
        <f t="shared" si="16"/>
        <v>0</v>
      </c>
      <c r="AH71" s="341">
        <f t="shared" si="16"/>
        <v>1728131000</v>
      </c>
      <c r="AI71" s="343">
        <f>IF(ISERROR(AH71/J71),0,AH71/J71)</f>
        <v>1</v>
      </c>
      <c r="AJ71" s="343">
        <f>IF(ISERROR(AH71/$AH$71),0,AH71/$AH$71)</f>
        <v>1</v>
      </c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</row>
    <row r="72" spans="1:106" x14ac:dyDescent="0.25">
      <c r="J72" s="41"/>
      <c r="R72" s="41"/>
      <c r="S72" s="41"/>
      <c r="T72" s="41"/>
      <c r="V72" s="41"/>
      <c r="W72" s="41"/>
      <c r="X72" s="41"/>
      <c r="Z72" s="41"/>
      <c r="AA72" s="41"/>
      <c r="AB72" s="41"/>
      <c r="AD72" s="41"/>
      <c r="AE72" s="41"/>
      <c r="AF72" s="4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</row>
    <row r="73" spans="1:106" x14ac:dyDescent="0.25">
      <c r="J73" s="41"/>
      <c r="R73" s="41"/>
      <c r="S73" s="41"/>
      <c r="T73" s="41"/>
      <c r="V73" s="41"/>
      <c r="W73" s="41"/>
      <c r="X73" s="41"/>
      <c r="Z73" s="41"/>
      <c r="AA73" s="41"/>
      <c r="AB73" s="41"/>
      <c r="AD73" s="41"/>
      <c r="AE73" s="41"/>
      <c r="AF73" s="4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</row>
    <row r="74" spans="1:106" x14ac:dyDescent="0.25">
      <c r="J74" s="41"/>
      <c r="R74" s="41"/>
      <c r="S74" s="41"/>
      <c r="T74" s="41"/>
      <c r="V74" s="41"/>
      <c r="W74" s="41"/>
      <c r="X74" s="41"/>
      <c r="Z74" s="41"/>
      <c r="AA74" s="41"/>
      <c r="AB74" s="41"/>
      <c r="AD74" s="41"/>
      <c r="AE74" s="41"/>
      <c r="AF74" s="41"/>
    </row>
    <row r="75" spans="1:106" x14ac:dyDescent="0.25">
      <c r="J75" s="41"/>
      <c r="R75" s="41"/>
      <c r="S75" s="41"/>
      <c r="T75" s="41"/>
      <c r="V75" s="41"/>
      <c r="W75" s="41"/>
      <c r="X75" s="41"/>
      <c r="Z75" s="41"/>
      <c r="AA75" s="41"/>
      <c r="AB75" s="41"/>
      <c r="AD75" s="41"/>
      <c r="AE75" s="41"/>
      <c r="AF75" s="4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</row>
    <row r="76" spans="1:106" x14ac:dyDescent="0.25">
      <c r="J76" s="41"/>
      <c r="R76" s="41"/>
      <c r="S76" s="41"/>
      <c r="T76" s="41"/>
      <c r="V76" s="41"/>
      <c r="W76" s="41"/>
      <c r="X76" s="41"/>
      <c r="Z76" s="41"/>
      <c r="AA76" s="41"/>
      <c r="AB76" s="41"/>
      <c r="AD76" s="41"/>
      <c r="AE76" s="41"/>
      <c r="AF76" s="41"/>
    </row>
    <row r="77" spans="1:106" x14ac:dyDescent="0.25">
      <c r="J77" s="41"/>
      <c r="R77" s="41"/>
      <c r="S77" s="41"/>
      <c r="T77" s="41"/>
      <c r="V77" s="41"/>
      <c r="W77" s="41"/>
      <c r="X77" s="41"/>
      <c r="Z77" s="41"/>
      <c r="AA77" s="41"/>
      <c r="AB77" s="41"/>
      <c r="AD77" s="41"/>
      <c r="AE77" s="41"/>
      <c r="AF77" s="41"/>
    </row>
    <row r="78" spans="1:106" x14ac:dyDescent="0.25">
      <c r="J78" s="41"/>
      <c r="R78" s="41"/>
      <c r="S78" s="41"/>
      <c r="T78" s="41"/>
      <c r="V78" s="41"/>
      <c r="W78" s="41"/>
      <c r="X78" s="41"/>
      <c r="Z78" s="41"/>
      <c r="AA78" s="41"/>
      <c r="AB78" s="41"/>
      <c r="AD78" s="41"/>
      <c r="AE78" s="41"/>
      <c r="AF78" s="41"/>
    </row>
    <row r="79" spans="1:106" x14ac:dyDescent="0.25">
      <c r="J79" s="41"/>
      <c r="R79" s="41"/>
      <c r="S79" s="41"/>
      <c r="T79" s="41"/>
      <c r="V79" s="41"/>
      <c r="W79" s="41"/>
      <c r="X79" s="41"/>
      <c r="Z79" s="41"/>
      <c r="AA79" s="41"/>
      <c r="AB79" s="41"/>
      <c r="AD79" s="41"/>
      <c r="AE79" s="41"/>
      <c r="AF79" s="41"/>
    </row>
    <row r="80" spans="1:106" x14ac:dyDescent="0.25">
      <c r="A80" s="14"/>
      <c r="J80" s="41"/>
      <c r="R80" s="41"/>
      <c r="S80" s="41"/>
      <c r="T80" s="41"/>
      <c r="V80" s="41"/>
      <c r="W80" s="41"/>
      <c r="X80" s="41"/>
      <c r="Z80" s="41"/>
      <c r="AA80" s="41"/>
      <c r="AB80" s="41"/>
      <c r="AD80" s="41"/>
      <c r="AE80" s="41"/>
      <c r="AF80" s="41"/>
    </row>
    <row r="81" spans="1:32" x14ac:dyDescent="0.25">
      <c r="A81" s="14"/>
      <c r="J81" s="41"/>
      <c r="R81" s="41"/>
      <c r="S81" s="41"/>
      <c r="T81" s="41"/>
      <c r="V81" s="41"/>
      <c r="W81" s="41"/>
      <c r="X81" s="41"/>
      <c r="Z81" s="41"/>
      <c r="AA81" s="41"/>
      <c r="AB81" s="41"/>
      <c r="AD81" s="41"/>
      <c r="AE81" s="41"/>
      <c r="AF81" s="41"/>
    </row>
    <row r="82" spans="1:32" x14ac:dyDescent="0.25">
      <c r="A82" s="14"/>
      <c r="J82" s="41"/>
      <c r="R82" s="41"/>
      <c r="S82" s="41"/>
      <c r="T82" s="41"/>
      <c r="V82" s="41"/>
      <c r="W82" s="41"/>
      <c r="X82" s="41"/>
      <c r="Z82" s="41"/>
      <c r="AA82" s="41"/>
      <c r="AB82" s="41"/>
      <c r="AD82" s="41"/>
      <c r="AE82" s="41"/>
      <c r="AF82" s="41"/>
    </row>
    <row r="83" spans="1:32" x14ac:dyDescent="0.25">
      <c r="A83" s="14"/>
      <c r="J83" s="41"/>
      <c r="R83" s="41"/>
      <c r="S83" s="41"/>
      <c r="T83" s="41"/>
      <c r="V83" s="41"/>
      <c r="W83" s="41"/>
      <c r="X83" s="41"/>
      <c r="Z83" s="41"/>
      <c r="AA83" s="41"/>
      <c r="AB83" s="41"/>
      <c r="AD83" s="41"/>
      <c r="AE83" s="41"/>
      <c r="AF83" s="41"/>
    </row>
    <row r="84" spans="1:32" x14ac:dyDescent="0.25">
      <c r="A84" s="14"/>
      <c r="J84" s="41"/>
      <c r="R84" s="41"/>
      <c r="S84" s="41"/>
      <c r="T84" s="41"/>
      <c r="V84" s="41"/>
      <c r="W84" s="41"/>
      <c r="X84" s="41"/>
      <c r="Z84" s="41"/>
      <c r="AA84" s="41"/>
      <c r="AB84" s="41"/>
      <c r="AD84" s="41"/>
      <c r="AE84" s="41"/>
      <c r="AF84" s="41"/>
    </row>
    <row r="85" spans="1:32" x14ac:dyDescent="0.25">
      <c r="A85" s="14"/>
      <c r="J85" s="41"/>
      <c r="R85" s="41"/>
      <c r="S85" s="41"/>
      <c r="T85" s="41"/>
      <c r="V85" s="41"/>
      <c r="W85" s="41"/>
      <c r="X85" s="41"/>
      <c r="Z85" s="41"/>
      <c r="AA85" s="41"/>
      <c r="AB85" s="41"/>
      <c r="AD85" s="41"/>
      <c r="AE85" s="41"/>
      <c r="AF85" s="41"/>
    </row>
    <row r="86" spans="1:32" x14ac:dyDescent="0.25">
      <c r="A86" s="14"/>
      <c r="J86" s="41"/>
      <c r="R86" s="41"/>
      <c r="S86" s="41"/>
      <c r="T86" s="41"/>
      <c r="V86" s="41"/>
      <c r="W86" s="41"/>
      <c r="X86" s="41"/>
      <c r="Z86" s="41"/>
      <c r="AA86" s="41"/>
      <c r="AB86" s="41"/>
      <c r="AD86" s="41"/>
      <c r="AE86" s="41"/>
      <c r="AF86" s="41"/>
    </row>
    <row r="87" spans="1:32" x14ac:dyDescent="0.25">
      <c r="A87" s="14"/>
      <c r="J87" s="41"/>
      <c r="R87" s="41"/>
      <c r="S87" s="41"/>
      <c r="T87" s="41"/>
      <c r="V87" s="41"/>
      <c r="W87" s="41"/>
      <c r="X87" s="41"/>
      <c r="Z87" s="41"/>
      <c r="AA87" s="41"/>
      <c r="AB87" s="41"/>
      <c r="AD87" s="41"/>
      <c r="AE87" s="41"/>
      <c r="AF87" s="41"/>
    </row>
    <row r="88" spans="1:32" x14ac:dyDescent="0.25">
      <c r="A88" s="14"/>
      <c r="J88" s="41"/>
      <c r="R88" s="41"/>
      <c r="S88" s="41"/>
      <c r="T88" s="41"/>
      <c r="V88" s="41"/>
      <c r="W88" s="41"/>
      <c r="X88" s="41"/>
      <c r="Z88" s="41"/>
      <c r="AA88" s="41"/>
      <c r="AB88" s="41"/>
      <c r="AD88" s="41"/>
      <c r="AE88" s="41"/>
      <c r="AF88" s="41"/>
    </row>
    <row r="90" spans="1:32" x14ac:dyDescent="0.25">
      <c r="E90" s="306"/>
    </row>
  </sheetData>
  <mergeCells count="78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71:I71"/>
    <mergeCell ref="A64:E64"/>
    <mergeCell ref="J65:J66"/>
    <mergeCell ref="A67:I67"/>
    <mergeCell ref="A68:E68"/>
    <mergeCell ref="J68:J69"/>
    <mergeCell ref="A70:E70"/>
    <mergeCell ref="F70:I70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00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0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0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0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69" xr:uid="{00000000-0002-0000-0000-000004000000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P69:Q69 N69 E69:G69" xr:uid="{00000000-0002-0000-00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" xr:uid="{00000000-0002-0000-00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AD69:AF69 M69 V69:X69 Z69:AB69 R69:T69" xr:uid="{00000000-0002-0000-00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33CCFF"/>
    <pageSetUpPr fitToPage="1"/>
  </sheetPr>
  <dimension ref="A1:AR42"/>
  <sheetViews>
    <sheetView zoomScaleNormal="100" workbookViewId="0">
      <selection activeCell="W22" sqref="W22"/>
    </sheetView>
  </sheetViews>
  <sheetFormatPr baseColWidth="10" defaultColWidth="11.42578125" defaultRowHeight="12.75" outlineLevelCol="1" x14ac:dyDescent="0.25"/>
  <cols>
    <col min="1" max="1" width="40.7109375" style="15" bestFit="1" customWidth="1"/>
    <col min="2" max="2" width="10.42578125" style="12" customWidth="1"/>
    <col min="3" max="3" width="15.7109375" style="15" customWidth="1"/>
    <col min="4" max="5" width="8.5703125" style="15" hidden="1" customWidth="1"/>
    <col min="6" max="6" width="11.140625" style="15" hidden="1" customWidth="1"/>
    <col min="7" max="9" width="15.7109375" style="12" hidden="1" customWidth="1" outlineLevel="1"/>
    <col min="10" max="10" width="15.7109375" style="12" customWidth="1" collapsed="1"/>
    <col min="11" max="13" width="15.7109375" style="12" hidden="1" customWidth="1" outlineLevel="1"/>
    <col min="14" max="14" width="15.7109375" style="12" customWidth="1" collapsed="1"/>
    <col min="15" max="17" width="15.7109375" style="12" hidden="1" customWidth="1" outlineLevel="1"/>
    <col min="18" max="18" width="15.7109375" style="12" customWidth="1" collapsed="1"/>
    <col min="19" max="21" width="15.7109375" style="12" customWidth="1" outlineLevel="1"/>
    <col min="22" max="23" width="15.7109375" style="12" customWidth="1"/>
    <col min="24" max="25" width="10.85546875" style="169" customWidth="1"/>
    <col min="26" max="16384" width="11.42578125" style="14"/>
  </cols>
  <sheetData>
    <row r="1" spans="1:44" s="11" customFormat="1" ht="15" customHeight="1" x14ac:dyDescent="0.25">
      <c r="A1" s="533" t="str">
        <f>+'24-03-341 Ind. Proy'!A1:AJ1</f>
        <v>PARTIDA 21-01-001 "SUBSECRETARIA DE SERVICIOS SOCIALES"</v>
      </c>
      <c r="B1" s="533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533"/>
      <c r="O1" s="533"/>
      <c r="P1" s="533"/>
      <c r="Q1" s="533"/>
      <c r="R1" s="533"/>
      <c r="S1" s="533"/>
      <c r="T1" s="533"/>
      <c r="U1" s="533"/>
      <c r="V1" s="533"/>
      <c r="W1" s="533"/>
      <c r="X1" s="533"/>
      <c r="Y1" s="533"/>
    </row>
    <row r="2" spans="1:44" s="11" customFormat="1" ht="15" customHeight="1" x14ac:dyDescent="0.25">
      <c r="A2" s="526" t="s">
        <v>1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526"/>
      <c r="S2" s="526"/>
      <c r="T2" s="526"/>
      <c r="U2" s="526"/>
      <c r="V2" s="526"/>
      <c r="W2" s="526"/>
      <c r="X2" s="526"/>
      <c r="Y2" s="526"/>
    </row>
    <row r="3" spans="1:44" s="11" customFormat="1" ht="15" customHeight="1" x14ac:dyDescent="0.25">
      <c r="A3" s="526" t="str">
        <f>+'24-03-341 Ind. Proy'!A3:AJ3</f>
        <v>EJECUCIÓN AL 31 DE DICIEMBRE DE 2022</v>
      </c>
      <c r="B3" s="526"/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526"/>
      <c r="Q3" s="526"/>
      <c r="R3" s="526"/>
      <c r="S3" s="526"/>
      <c r="T3" s="526"/>
      <c r="U3" s="526"/>
      <c r="V3" s="526"/>
      <c r="W3" s="526"/>
      <c r="X3" s="526"/>
      <c r="Y3" s="526"/>
    </row>
    <row r="4" spans="1:44" s="11" customFormat="1" ht="15" customHeight="1" x14ac:dyDescent="0.25">
      <c r="A4" s="528" t="s">
        <v>3</v>
      </c>
      <c r="B4" s="528"/>
      <c r="C4" s="528"/>
      <c r="D4" s="528"/>
      <c r="E4" s="528"/>
      <c r="F4" s="528"/>
      <c r="G4" s="528"/>
      <c r="H4" s="528"/>
      <c r="I4" s="528"/>
      <c r="J4" s="528"/>
      <c r="K4" s="528"/>
      <c r="L4" s="528"/>
      <c r="M4" s="528"/>
      <c r="N4" s="528"/>
      <c r="O4" s="528"/>
      <c r="P4" s="528"/>
      <c r="Q4" s="528"/>
      <c r="R4" s="528"/>
      <c r="S4" s="528"/>
      <c r="T4" s="528"/>
      <c r="U4" s="528"/>
      <c r="V4" s="528"/>
      <c r="W4" s="528"/>
      <c r="X4" s="528"/>
      <c r="Y4" s="528"/>
    </row>
    <row r="5" spans="1:44" ht="17.25" customHeight="1" x14ac:dyDescent="0.25">
      <c r="A5" s="569" t="str">
        <f>+'24-03-341 Ind. Proy'!A5:V5</f>
        <v>24-03-341 "Sistema de Apoyo a la Selección de Beneficios Sociales"</v>
      </c>
      <c r="B5" s="570"/>
      <c r="C5" s="570"/>
      <c r="D5" s="570"/>
      <c r="E5" s="570"/>
      <c r="F5" s="570"/>
      <c r="G5" s="570"/>
      <c r="H5" s="570"/>
      <c r="I5" s="570"/>
      <c r="J5" s="570"/>
      <c r="K5" s="570"/>
      <c r="L5" s="570"/>
      <c r="M5" s="570"/>
      <c r="N5" s="570"/>
      <c r="O5" s="570"/>
      <c r="P5" s="570"/>
      <c r="Q5" s="570"/>
      <c r="R5" s="570"/>
      <c r="S5" s="570"/>
      <c r="T5" s="570"/>
      <c r="U5" s="570"/>
      <c r="V5" s="570"/>
      <c r="W5" s="570"/>
      <c r="X5" s="570"/>
      <c r="Y5" s="571"/>
      <c r="Z5" s="12"/>
      <c r="AA5" s="12"/>
      <c r="AB5" s="12"/>
      <c r="AC5" s="12"/>
      <c r="AD5" s="12"/>
      <c r="AE5" s="12"/>
      <c r="AF5" s="12"/>
      <c r="AG5" s="12"/>
      <c r="AH5" s="12"/>
      <c r="AI5" s="13"/>
      <c r="AJ5" s="13"/>
    </row>
    <row r="6" spans="1:44" s="15" customFormat="1" ht="17.25" customHeight="1" x14ac:dyDescent="0.25">
      <c r="A6" s="523" t="s">
        <v>7</v>
      </c>
      <c r="B6" s="523" t="s">
        <v>13</v>
      </c>
      <c r="C6" s="547" t="s">
        <v>83</v>
      </c>
      <c r="D6" s="558" t="s">
        <v>16</v>
      </c>
      <c r="E6" s="559"/>
      <c r="F6" s="560"/>
      <c r="G6" s="558" t="s">
        <v>19</v>
      </c>
      <c r="H6" s="559"/>
      <c r="I6" s="560"/>
      <c r="J6" s="522" t="s">
        <v>20</v>
      </c>
      <c r="K6" s="553" t="s">
        <v>19</v>
      </c>
      <c r="L6" s="555"/>
      <c r="M6" s="554"/>
      <c r="N6" s="530" t="s">
        <v>21</v>
      </c>
      <c r="O6" s="553" t="s">
        <v>19</v>
      </c>
      <c r="P6" s="555"/>
      <c r="Q6" s="554"/>
      <c r="R6" s="530" t="s">
        <v>22</v>
      </c>
      <c r="S6" s="553" t="s">
        <v>19</v>
      </c>
      <c r="T6" s="555"/>
      <c r="U6" s="554"/>
      <c r="V6" s="530" t="s">
        <v>23</v>
      </c>
      <c r="W6" s="530" t="s">
        <v>24</v>
      </c>
      <c r="X6" s="553" t="s">
        <v>84</v>
      </c>
      <c r="Y6" s="554"/>
      <c r="Z6" s="551"/>
      <c r="AA6" s="551"/>
      <c r="AB6" s="551"/>
      <c r="AC6" s="551"/>
      <c r="AD6" s="551"/>
      <c r="AE6" s="551"/>
      <c r="AF6" s="551"/>
      <c r="AG6" s="551"/>
      <c r="AH6" s="551"/>
      <c r="AI6" s="552"/>
      <c r="AJ6" s="552"/>
      <c r="AK6" s="11"/>
      <c r="AL6" s="11"/>
      <c r="AM6" s="11"/>
      <c r="AN6" s="11"/>
      <c r="AO6" s="11"/>
      <c r="AP6" s="11"/>
      <c r="AQ6" s="11"/>
      <c r="AR6" s="11"/>
    </row>
    <row r="7" spans="1:44" s="15" customFormat="1" ht="31.9" customHeight="1" x14ac:dyDescent="0.25">
      <c r="A7" s="523"/>
      <c r="B7" s="523"/>
      <c r="C7" s="548"/>
      <c r="D7" s="433" t="s">
        <v>29</v>
      </c>
      <c r="E7" s="433" t="s">
        <v>30</v>
      </c>
      <c r="F7" s="433" t="s">
        <v>31</v>
      </c>
      <c r="G7" s="433" t="s">
        <v>32</v>
      </c>
      <c r="H7" s="433" t="s">
        <v>33</v>
      </c>
      <c r="I7" s="433" t="s">
        <v>34</v>
      </c>
      <c r="J7" s="522"/>
      <c r="K7" s="431" t="s">
        <v>35</v>
      </c>
      <c r="L7" s="431" t="s">
        <v>36</v>
      </c>
      <c r="M7" s="431" t="s">
        <v>37</v>
      </c>
      <c r="N7" s="531"/>
      <c r="O7" s="431" t="s">
        <v>38</v>
      </c>
      <c r="P7" s="431" t="s">
        <v>39</v>
      </c>
      <c r="Q7" s="431" t="s">
        <v>40</v>
      </c>
      <c r="R7" s="531"/>
      <c r="S7" s="431" t="s">
        <v>41</v>
      </c>
      <c r="T7" s="431" t="s">
        <v>42</v>
      </c>
      <c r="U7" s="431" t="s">
        <v>43</v>
      </c>
      <c r="V7" s="531"/>
      <c r="W7" s="531"/>
      <c r="X7" s="431" t="s">
        <v>44</v>
      </c>
      <c r="Y7" s="431" t="s">
        <v>85</v>
      </c>
      <c r="Z7" s="449"/>
      <c r="AA7" s="449"/>
      <c r="AB7" s="449"/>
      <c r="AC7" s="551"/>
      <c r="AD7" s="449"/>
      <c r="AE7" s="449"/>
      <c r="AF7" s="449"/>
      <c r="AG7" s="551"/>
      <c r="AH7" s="551"/>
      <c r="AI7" s="450"/>
      <c r="AJ7" s="450"/>
      <c r="AK7" s="11"/>
      <c r="AL7" s="11"/>
      <c r="AM7" s="11"/>
      <c r="AN7" s="11"/>
      <c r="AO7" s="11"/>
      <c r="AP7" s="11"/>
      <c r="AQ7" s="11"/>
      <c r="AR7" s="11"/>
    </row>
    <row r="8" spans="1:44" s="83" customFormat="1" ht="20.100000000000001" customHeight="1" x14ac:dyDescent="0.25">
      <c r="A8" s="184" t="s">
        <v>46</v>
      </c>
      <c r="B8" s="447">
        <f>+'24-03-341 Ind. Proy'!J19</f>
        <v>84891220</v>
      </c>
      <c r="C8" s="447">
        <f>+'24-03-341 Ind. Proy'!K19</f>
        <v>84849296</v>
      </c>
      <c r="D8" s="447">
        <f>+'24-03-341 Ind. Proy'!M19</f>
        <v>0</v>
      </c>
      <c r="E8" s="447">
        <f>+'24-03-341 Ind. Proy'!N19</f>
        <v>0</v>
      </c>
      <c r="F8" s="447">
        <f>+'24-03-341 Ind. Proy'!O19</f>
        <v>0</v>
      </c>
      <c r="G8" s="447">
        <f>+'24-03-341 Ind. Proy'!R19</f>
        <v>41924</v>
      </c>
      <c r="H8" s="447">
        <f>+'24-03-341 Ind. Proy'!S19</f>
        <v>0</v>
      </c>
      <c r="I8" s="447">
        <f>+'24-03-341 Ind. Proy'!T19</f>
        <v>0</v>
      </c>
      <c r="J8" s="447">
        <f>+'24-03-341 Ind. Proy'!U19</f>
        <v>41924</v>
      </c>
      <c r="K8" s="447">
        <f>+'24-03-341 Ind. Proy'!V19</f>
        <v>79977872</v>
      </c>
      <c r="L8" s="447">
        <f>+'24-03-341 Ind. Proy'!W19</f>
        <v>0</v>
      </c>
      <c r="M8" s="447">
        <f>+'24-03-341 Ind. Proy'!X19</f>
        <v>0</v>
      </c>
      <c r="N8" s="447">
        <f>+'24-03-341 Ind. Proy'!Y19</f>
        <v>79977872</v>
      </c>
      <c r="O8" s="447">
        <f>+'24-03-341 Ind. Proy'!Z19</f>
        <v>0</v>
      </c>
      <c r="P8" s="447">
        <f>+'24-03-341 Ind. Proy'!AA19</f>
        <v>0</v>
      </c>
      <c r="Q8" s="447">
        <f>+'24-03-341 Ind. Proy'!AB19</f>
        <v>0</v>
      </c>
      <c r="R8" s="447">
        <f>+'24-03-341 Ind. Proy'!AC19</f>
        <v>0</v>
      </c>
      <c r="S8" s="447">
        <f>+'24-03-341 Ind. Proy'!AD19</f>
        <v>0</v>
      </c>
      <c r="T8" s="447">
        <f>+'24-03-341 Ind. Proy'!AE19</f>
        <v>4829500</v>
      </c>
      <c r="U8" s="447">
        <f>+'24-03-341 Ind. Proy'!AF19</f>
        <v>0</v>
      </c>
      <c r="V8" s="447">
        <f>+'24-03-341 Ind. Proy'!AG19</f>
        <v>4829500</v>
      </c>
      <c r="W8" s="447">
        <f>+'24-03-341 Ind. Proy'!AH19</f>
        <v>84849296</v>
      </c>
      <c r="X8" s="185">
        <f>+'24-03-341 Ind. Proy'!AI19</f>
        <v>1</v>
      </c>
      <c r="Y8" s="185">
        <f>+'24-03-341 Ind. Proy'!AJ19</f>
        <v>1.3967006826516411E-2</v>
      </c>
    </row>
    <row r="9" spans="1:44" s="83" customFormat="1" ht="20.100000000000001" customHeight="1" x14ac:dyDescent="0.25">
      <c r="A9" s="43" t="s">
        <v>48</v>
      </c>
      <c r="B9" s="9">
        <f>+'24-03-341 Ind. Proy'!J33</f>
        <v>106540993</v>
      </c>
      <c r="C9" s="9">
        <f>+'24-03-341 Ind. Proy'!K33</f>
        <v>106488589</v>
      </c>
      <c r="D9" s="9">
        <f>+'24-03-341 Ind. Proy'!M33</f>
        <v>0</v>
      </c>
      <c r="E9" s="9">
        <f>+'24-03-341 Ind. Proy'!N33</f>
        <v>0</v>
      </c>
      <c r="F9" s="9">
        <f>+'24-03-341 Ind. Proy'!O33</f>
        <v>0</v>
      </c>
      <c r="G9" s="9">
        <f>+'24-03-341 Ind. Proy'!R33</f>
        <v>0</v>
      </c>
      <c r="H9" s="9">
        <f>+'24-03-341 Ind. Proy'!S33</f>
        <v>0</v>
      </c>
      <c r="I9" s="9">
        <f>+'24-03-341 Ind. Proy'!T33</f>
        <v>17186725</v>
      </c>
      <c r="J9" s="9">
        <f>+'24-03-341 Ind. Proy'!U33</f>
        <v>17186725</v>
      </c>
      <c r="K9" s="9">
        <f>+'24-03-341 Ind. Proy'!V33</f>
        <v>38384713</v>
      </c>
      <c r="L9" s="9">
        <f>+'24-03-341 Ind. Proy'!W33</f>
        <v>31960769</v>
      </c>
      <c r="M9" s="9">
        <f>+'24-03-341 Ind. Proy'!X33</f>
        <v>146732</v>
      </c>
      <c r="N9" s="9">
        <f>+'24-03-341 Ind. Proy'!Y33</f>
        <v>70492214</v>
      </c>
      <c r="O9" s="9">
        <f>+'24-03-341 Ind. Proy'!Z33</f>
        <v>11114436</v>
      </c>
      <c r="P9" s="9">
        <f>+'24-03-341 Ind. Proy'!AA33</f>
        <v>0</v>
      </c>
      <c r="Q9" s="9">
        <f>+'24-03-341 Ind. Proy'!AB33</f>
        <v>38000</v>
      </c>
      <c r="R9" s="9">
        <f>+'24-03-341 Ind. Proy'!AC33</f>
        <v>11152436</v>
      </c>
      <c r="S9" s="9">
        <f>+'24-03-341 Ind. Proy'!AD33</f>
        <v>20962</v>
      </c>
      <c r="T9" s="9">
        <f>+'24-03-341 Ind. Proy'!AE33</f>
        <v>136252</v>
      </c>
      <c r="U9" s="9">
        <f>+'24-03-341 Ind. Proy'!AF33</f>
        <v>7500000</v>
      </c>
      <c r="V9" s="9">
        <f>+'24-03-341 Ind. Proy'!AG33</f>
        <v>7657214</v>
      </c>
      <c r="W9" s="9">
        <f>+'24-03-341 Ind. Proy'!AH33</f>
        <v>106488589</v>
      </c>
      <c r="X9" s="168">
        <f>+'24-03-341 Ind. Proy'!AI33</f>
        <v>1</v>
      </c>
      <c r="Y9" s="168">
        <f>+'24-03-341 Ind. Proy'!AJ33</f>
        <v>1.7529041720146982E-2</v>
      </c>
    </row>
    <row r="10" spans="1:44" s="83" customFormat="1" ht="20.100000000000001" customHeight="1" x14ac:dyDescent="0.25">
      <c r="A10" s="43" t="s">
        <v>50</v>
      </c>
      <c r="B10" s="9">
        <f>+'24-03-341 Ind. Proy'!J47</f>
        <v>112439836</v>
      </c>
      <c r="C10" s="9">
        <f>+'24-03-341 Ind. Proy'!K47</f>
        <v>112439836</v>
      </c>
      <c r="D10" s="9">
        <f>+'24-03-341 Ind. Proy'!M47</f>
        <v>0</v>
      </c>
      <c r="E10" s="9">
        <f>+'24-03-341 Ind. Proy'!N47</f>
        <v>0</v>
      </c>
      <c r="F10" s="9">
        <f>+'24-03-341 Ind. Proy'!O47</f>
        <v>0</v>
      </c>
      <c r="G10" s="9">
        <f>+'24-03-341 Ind. Proy'!R47</f>
        <v>0</v>
      </c>
      <c r="H10" s="9">
        <f>+'24-03-341 Ind. Proy'!S47</f>
        <v>0</v>
      </c>
      <c r="I10" s="9">
        <f>+'24-03-341 Ind. Proy'!T47</f>
        <v>4471501</v>
      </c>
      <c r="J10" s="9">
        <f>+'24-03-341 Ind. Proy'!U47</f>
        <v>45367878</v>
      </c>
      <c r="K10" s="9">
        <f>+'24-03-341 Ind. Proy'!V47</f>
        <v>62742458</v>
      </c>
      <c r="L10" s="9">
        <f>+'24-03-341 Ind. Proy'!W47</f>
        <v>0</v>
      </c>
      <c r="M10" s="9">
        <f>+'24-03-341 Ind. Proy'!X47</f>
        <v>0</v>
      </c>
      <c r="N10" s="9">
        <f>+'24-03-341 Ind. Proy'!Y47</f>
        <v>62742458</v>
      </c>
      <c r="O10" s="9">
        <f>+'24-03-341 Ind. Proy'!Z47</f>
        <v>0</v>
      </c>
      <c r="P10" s="9">
        <f>+'24-03-341 Ind. Proy'!AA47</f>
        <v>0</v>
      </c>
      <c r="Q10" s="9">
        <f>+'24-03-341 Ind. Proy'!AB47</f>
        <v>0</v>
      </c>
      <c r="R10" s="9">
        <f>+'24-03-341 Ind. Proy'!AC47</f>
        <v>0</v>
      </c>
      <c r="S10" s="9">
        <f>+'24-03-341 Ind. Proy'!AD47</f>
        <v>1529500</v>
      </c>
      <c r="T10" s="9">
        <f>+'24-03-341 Ind. Proy'!AE47</f>
        <v>2800000</v>
      </c>
      <c r="U10" s="9">
        <f>+'24-03-341 Ind. Proy'!AF47</f>
        <v>0</v>
      </c>
      <c r="V10" s="9">
        <f>+'24-03-341 Ind. Proy'!AG47</f>
        <v>4329500</v>
      </c>
      <c r="W10" s="9">
        <f>+'24-03-341 Ind. Proy'!AH47</f>
        <v>112439836</v>
      </c>
      <c r="X10" s="168">
        <f>+'24-03-341 Ind. Proy'!AI47</f>
        <v>1</v>
      </c>
      <c r="Y10" s="168">
        <f>+'24-03-341 Ind. Proy'!AJ47</f>
        <v>1.8508673978678451E-2</v>
      </c>
    </row>
    <row r="11" spans="1:44" s="83" customFormat="1" ht="20.100000000000001" customHeight="1" x14ac:dyDescent="0.25">
      <c r="A11" s="43" t="s">
        <v>52</v>
      </c>
      <c r="B11" s="9">
        <f>+'24-03-341 Ind. Proy'!J81</f>
        <v>217626527</v>
      </c>
      <c r="C11" s="9">
        <f>+'24-03-341 Ind. Proy'!K81</f>
        <v>217518349</v>
      </c>
      <c r="D11" s="9">
        <f>+'24-03-341 Ind. Proy'!M81</f>
        <v>0</v>
      </c>
      <c r="E11" s="9">
        <f>+'24-03-341 Ind. Proy'!N81</f>
        <v>0</v>
      </c>
      <c r="F11" s="9">
        <f>+'24-03-341 Ind. Proy'!O81</f>
        <v>0</v>
      </c>
      <c r="G11" s="9">
        <f>+'24-03-341 Ind. Proy'!R81</f>
        <v>0</v>
      </c>
      <c r="H11" s="9">
        <f>+'24-03-341 Ind. Proy'!S81</f>
        <v>0</v>
      </c>
      <c r="I11" s="9">
        <f>+'24-03-341 Ind. Proy'!T81</f>
        <v>0</v>
      </c>
      <c r="J11" s="9">
        <f>+'24-03-341 Ind. Proy'!U81</f>
        <v>0</v>
      </c>
      <c r="K11" s="9">
        <f>+'24-03-341 Ind. Proy'!V81</f>
        <v>96266862</v>
      </c>
      <c r="L11" s="9">
        <f>+'24-03-341 Ind. Proy'!W81</f>
        <v>90275145</v>
      </c>
      <c r="M11" s="9">
        <f>+'24-03-341 Ind. Proy'!X81</f>
        <v>8261453</v>
      </c>
      <c r="N11" s="9">
        <f>+'24-03-341 Ind. Proy'!Y81</f>
        <v>194803460</v>
      </c>
      <c r="O11" s="9">
        <f>+'24-03-341 Ind. Proy'!Z81</f>
        <v>0</v>
      </c>
      <c r="P11" s="9">
        <f>+'24-03-341 Ind. Proy'!AA81</f>
        <v>0</v>
      </c>
      <c r="Q11" s="9">
        <f>+'24-03-341 Ind. Proy'!AB81</f>
        <v>0</v>
      </c>
      <c r="R11" s="9">
        <f>+'24-03-341 Ind. Proy'!AC81</f>
        <v>0</v>
      </c>
      <c r="S11" s="9">
        <f>+'24-03-341 Ind. Proy'!AD81</f>
        <v>11862886</v>
      </c>
      <c r="T11" s="9">
        <f>+'24-03-341 Ind. Proy'!AE81</f>
        <v>0</v>
      </c>
      <c r="U11" s="9">
        <f>+'24-03-341 Ind. Proy'!AF81</f>
        <v>60962</v>
      </c>
      <c r="V11" s="9">
        <f>+'24-03-341 Ind. Proy'!AG81</f>
        <v>11923848</v>
      </c>
      <c r="W11" s="9">
        <f>+'24-03-341 Ind. Proy'!AH81</f>
        <v>217518349</v>
      </c>
      <c r="X11" s="168">
        <f>+'24-03-341 Ind. Proy'!AI81</f>
        <v>1</v>
      </c>
      <c r="Y11" s="168">
        <f>+'24-03-341 Ind. Proy'!AJ81</f>
        <v>3.5805603683212402E-2</v>
      </c>
    </row>
    <row r="12" spans="1:44" s="83" customFormat="1" ht="20.100000000000001" customHeight="1" x14ac:dyDescent="0.25">
      <c r="A12" s="43" t="s">
        <v>54</v>
      </c>
      <c r="B12" s="9">
        <f>+'24-03-341 Ind. Proy'!J132</f>
        <v>488768239</v>
      </c>
      <c r="C12" s="9">
        <f>+'24-03-341 Ind. Proy'!K132</f>
        <v>488577759</v>
      </c>
      <c r="D12" s="9">
        <f>+'24-03-341 Ind. Proy'!M132</f>
        <v>0</v>
      </c>
      <c r="E12" s="9">
        <f>+'24-03-341 Ind. Proy'!N132</f>
        <v>0</v>
      </c>
      <c r="F12" s="9">
        <f>+'24-03-341 Ind. Proy'!O132</f>
        <v>0</v>
      </c>
      <c r="G12" s="9">
        <f>+'24-03-341 Ind. Proy'!R132</f>
        <v>0</v>
      </c>
      <c r="H12" s="9">
        <f>+'24-03-341 Ind. Proy'!S132</f>
        <v>0</v>
      </c>
      <c r="I12" s="9">
        <f>+'24-03-341 Ind. Proy'!T132</f>
        <v>0</v>
      </c>
      <c r="J12" s="9">
        <f>+'24-03-341 Ind. Proy'!U132</f>
        <v>0</v>
      </c>
      <c r="K12" s="9">
        <f>+'24-03-341 Ind. Proy'!V132</f>
        <v>287572982</v>
      </c>
      <c r="L12" s="9">
        <f>+'24-03-341 Ind. Proy'!W132</f>
        <v>170100987</v>
      </c>
      <c r="M12" s="9">
        <f>+'24-03-341 Ind. Proy'!X132</f>
        <v>0</v>
      </c>
      <c r="N12" s="9">
        <f>+'24-03-341 Ind. Proy'!Y132</f>
        <v>457673969</v>
      </c>
      <c r="O12" s="9">
        <f>+'24-03-341 Ind. Proy'!Z132</f>
        <v>0</v>
      </c>
      <c r="P12" s="9">
        <f>+'24-03-341 Ind. Proy'!AA132</f>
        <v>0</v>
      </c>
      <c r="Q12" s="9">
        <f>+'24-03-341 Ind. Proy'!AB132</f>
        <v>0</v>
      </c>
      <c r="R12" s="9">
        <f>+'24-03-341 Ind. Proy'!AC132</f>
        <v>115290</v>
      </c>
      <c r="S12" s="9">
        <f>+'24-03-341 Ind. Proy'!AD132</f>
        <v>9759000</v>
      </c>
      <c r="T12" s="9">
        <f>+'24-03-341 Ind. Proy'!AE132</f>
        <v>10529500</v>
      </c>
      <c r="U12" s="9">
        <f>+'24-03-341 Ind. Proy'!AF132</f>
        <v>10500000</v>
      </c>
      <c r="V12" s="9">
        <f>+'24-03-341 Ind. Proy'!AG132</f>
        <v>30788500</v>
      </c>
      <c r="W12" s="9">
        <f>+'24-03-341 Ind. Proy'!AH132</f>
        <v>488577759</v>
      </c>
      <c r="X12" s="168">
        <f>+'24-03-341 Ind. Proy'!AI132</f>
        <v>1</v>
      </c>
      <c r="Y12" s="168">
        <f>+'24-03-341 Ind. Proy'!AJ132</f>
        <v>8.0424578834892041E-2</v>
      </c>
    </row>
    <row r="13" spans="1:44" s="83" customFormat="1" ht="20.100000000000001" customHeight="1" x14ac:dyDescent="0.25">
      <c r="A13" s="43" t="s">
        <v>56</v>
      </c>
      <c r="B13" s="9">
        <f>+'24-03-341 Ind. Proy'!J171</f>
        <v>296125824</v>
      </c>
      <c r="C13" s="9">
        <f>+'24-03-341 Ind. Proy'!K171</f>
        <v>296125824</v>
      </c>
      <c r="D13" s="9">
        <f>+'24-03-341 Ind. Proy'!M171</f>
        <v>0</v>
      </c>
      <c r="E13" s="9">
        <f>+'24-03-341 Ind. Proy'!N171</f>
        <v>0</v>
      </c>
      <c r="F13" s="9">
        <f>+'24-03-341 Ind. Proy'!O171</f>
        <v>0</v>
      </c>
      <c r="G13" s="9">
        <f>+'24-03-341 Ind. Proy'!R171</f>
        <v>0</v>
      </c>
      <c r="H13" s="9">
        <f>+'24-03-341 Ind. Proy'!S171</f>
        <v>0</v>
      </c>
      <c r="I13" s="9">
        <f>+'24-03-341 Ind. Proy'!T171</f>
        <v>0</v>
      </c>
      <c r="J13" s="9">
        <f>+'24-03-341 Ind. Proy'!U171</f>
        <v>286166824</v>
      </c>
      <c r="K13" s="9">
        <f>+'24-03-341 Ind. Proy'!V171</f>
        <v>282815483</v>
      </c>
      <c r="L13" s="9">
        <f>+'24-03-341 Ind. Proy'!W171</f>
        <v>3351341</v>
      </c>
      <c r="M13" s="9">
        <f>+'24-03-341 Ind. Proy'!X171</f>
        <v>0</v>
      </c>
      <c r="N13" s="9">
        <f>+'24-03-341 Ind. Proy'!Y171</f>
        <v>286166824</v>
      </c>
      <c r="O13" s="9">
        <f>+'24-03-341 Ind. Proy'!Z171</f>
        <v>0</v>
      </c>
      <c r="P13" s="9">
        <f>+'24-03-341 Ind. Proy'!AA171</f>
        <v>0</v>
      </c>
      <c r="Q13" s="9">
        <f>+'24-03-341 Ind. Proy'!AB171</f>
        <v>0</v>
      </c>
      <c r="R13" s="9">
        <f>+'24-03-341 Ind. Proy'!AC171</f>
        <v>0</v>
      </c>
      <c r="S13" s="9">
        <f>+'24-03-341 Ind. Proy'!AD171</f>
        <v>4759000</v>
      </c>
      <c r="T13" s="9">
        <f>+'24-03-341 Ind. Proy'!AE171</f>
        <v>0</v>
      </c>
      <c r="U13" s="9">
        <f>+'24-03-341 Ind. Proy'!AF171</f>
        <v>5200000</v>
      </c>
      <c r="V13" s="9">
        <f>+'24-03-341 Ind. Proy'!AG171</f>
        <v>9959000</v>
      </c>
      <c r="W13" s="9">
        <f>+'24-03-341 Ind. Proy'!AH171</f>
        <v>296125824</v>
      </c>
      <c r="X13" s="168">
        <f>+'24-03-341 Ind. Proy'!AI171</f>
        <v>1</v>
      </c>
      <c r="Y13" s="168">
        <f>+'24-03-341 Ind. Proy'!AJ171</f>
        <v>4.8745146987616693E-2</v>
      </c>
    </row>
    <row r="14" spans="1:44" s="83" customFormat="1" ht="20.100000000000001" customHeight="1" x14ac:dyDescent="0.25">
      <c r="A14" s="43" t="s">
        <v>58</v>
      </c>
      <c r="B14" s="9">
        <f>+'24-03-341 Ind. Proy'!J213</f>
        <v>370699624</v>
      </c>
      <c r="C14" s="9">
        <f>+'24-03-341 Ind. Proy'!K213</f>
        <v>370466500</v>
      </c>
      <c r="D14" s="9">
        <f>+'24-03-341 Ind. Proy'!M213</f>
        <v>0</v>
      </c>
      <c r="E14" s="9">
        <f>+'24-03-341 Ind. Proy'!N213</f>
        <v>0</v>
      </c>
      <c r="F14" s="9">
        <f>+'24-03-341 Ind. Proy'!O213</f>
        <v>0</v>
      </c>
      <c r="G14" s="9">
        <f>+'24-03-341 Ind. Proy'!R213</f>
        <v>0</v>
      </c>
      <c r="H14" s="9">
        <f>+'24-03-341 Ind. Proy'!S213</f>
        <v>0</v>
      </c>
      <c r="I14" s="9">
        <f>+'24-03-341 Ind. Proy'!T213</f>
        <v>0</v>
      </c>
      <c r="J14" s="9">
        <f>+'24-03-341 Ind. Proy'!U213</f>
        <v>0</v>
      </c>
      <c r="K14" s="9">
        <f>+'24-03-341 Ind. Proy'!V213</f>
        <v>244862182</v>
      </c>
      <c r="L14" s="9">
        <f>+'24-03-341 Ind. Proy'!W213</f>
        <v>59663931</v>
      </c>
      <c r="M14" s="9">
        <f>+'24-03-341 Ind. Proy'!X213</f>
        <v>17656186</v>
      </c>
      <c r="N14" s="9">
        <f>+'24-03-341 Ind. Proy'!Y213</f>
        <v>322182299</v>
      </c>
      <c r="O14" s="9">
        <f>+'24-03-341 Ind. Proy'!Z213</f>
        <v>0</v>
      </c>
      <c r="P14" s="9">
        <f>+'24-03-341 Ind. Proy'!AA213</f>
        <v>20962</v>
      </c>
      <c r="Q14" s="9">
        <f>+'24-03-341 Ind. Proy'!AB213</f>
        <v>5656883</v>
      </c>
      <c r="R14" s="9">
        <f>+'24-03-341 Ind. Proy'!AC213</f>
        <v>5677845</v>
      </c>
      <c r="S14" s="9">
        <f>+'24-03-341 Ind. Proy'!AD213</f>
        <v>20962</v>
      </c>
      <c r="T14" s="9">
        <f>+'24-03-341 Ind. Proy'!AE213</f>
        <v>20576286</v>
      </c>
      <c r="U14" s="9">
        <f>+'24-03-341 Ind. Proy'!AF213</f>
        <v>187816</v>
      </c>
      <c r="V14" s="9">
        <f>+'24-03-341 Ind. Proy'!AG213</f>
        <v>20785064</v>
      </c>
      <c r="W14" s="9">
        <f>+'24-03-341 Ind. Proy'!AH213</f>
        <v>370466500</v>
      </c>
      <c r="X14" s="168">
        <f>+'24-03-341 Ind. Proy'!AI213</f>
        <v>1</v>
      </c>
      <c r="Y14" s="168">
        <f>+'24-03-341 Ind. Proy'!AJ213</f>
        <v>6.0982334308296936E-2</v>
      </c>
    </row>
    <row r="15" spans="1:44" s="83" customFormat="1" ht="20.100000000000001" customHeight="1" x14ac:dyDescent="0.25">
      <c r="A15" s="43" t="s">
        <v>60</v>
      </c>
      <c r="B15" s="9">
        <f>+'24-03-341 Ind. Proy'!J255</f>
        <v>462132100</v>
      </c>
      <c r="C15" s="9">
        <f>+'24-03-341 Ind. Proy'!K255</f>
        <v>462132100</v>
      </c>
      <c r="D15" s="9">
        <f>+'24-03-341 Ind. Proy'!M255</f>
        <v>0</v>
      </c>
      <c r="E15" s="9">
        <f>+'24-03-341 Ind. Proy'!N255</f>
        <v>0</v>
      </c>
      <c r="F15" s="9">
        <f>+'24-03-341 Ind. Proy'!O255</f>
        <v>0</v>
      </c>
      <c r="G15" s="9">
        <f>+'24-03-341 Ind. Proy'!R255</f>
        <v>0</v>
      </c>
      <c r="H15" s="9">
        <f>+'24-03-341 Ind. Proy'!S255</f>
        <v>0</v>
      </c>
      <c r="I15" s="9">
        <f>+'24-03-341 Ind. Proy'!T255</f>
        <v>0</v>
      </c>
      <c r="J15" s="9">
        <f>+'24-03-341 Ind. Proy'!U255</f>
        <v>0</v>
      </c>
      <c r="K15" s="9">
        <f>+'24-03-341 Ind. Proy'!V255</f>
        <v>294630532</v>
      </c>
      <c r="L15" s="9">
        <f>+'24-03-341 Ind. Proy'!W255</f>
        <v>108514952</v>
      </c>
      <c r="M15" s="9">
        <f>+'24-03-341 Ind. Proy'!X255</f>
        <v>41457116</v>
      </c>
      <c r="N15" s="9">
        <f>+'24-03-341 Ind. Proy'!Y255</f>
        <v>444602600</v>
      </c>
      <c r="O15" s="9">
        <f>+'24-03-341 Ind. Proy'!Z255</f>
        <v>0</v>
      </c>
      <c r="P15" s="9">
        <f>+'24-03-341 Ind. Proy'!AA255</f>
        <v>0</v>
      </c>
      <c r="Q15" s="9">
        <f>+'24-03-341 Ind. Proy'!AB255</f>
        <v>0</v>
      </c>
      <c r="R15" s="9">
        <f>+'24-03-341 Ind. Proy'!AC255</f>
        <v>0</v>
      </c>
      <c r="S15" s="9">
        <f>+'24-03-341 Ind. Proy'!AD255</f>
        <v>17529500</v>
      </c>
      <c r="T15" s="9">
        <f>+'24-03-341 Ind. Proy'!AE255</f>
        <v>0</v>
      </c>
      <c r="U15" s="9">
        <f>+'24-03-341 Ind. Proy'!AF255</f>
        <v>0</v>
      </c>
      <c r="V15" s="9">
        <f>+'24-03-341 Ind. Proy'!AG255</f>
        <v>17529500</v>
      </c>
      <c r="W15" s="9">
        <f>+'24-03-341 Ind. Proy'!AH255</f>
        <v>462132100</v>
      </c>
      <c r="X15" s="168">
        <f>+'24-03-341 Ind. Proy'!AI255</f>
        <v>1</v>
      </c>
      <c r="Y15" s="168">
        <f>+'24-03-341 Ind. Proy'!AJ255</f>
        <v>7.6071370061247937E-2</v>
      </c>
    </row>
    <row r="16" spans="1:44" s="83" customFormat="1" ht="20.100000000000001" customHeight="1" x14ac:dyDescent="0.25">
      <c r="A16" s="43" t="s">
        <v>62</v>
      </c>
      <c r="B16" s="9">
        <f>+'24-03-341 Ind. Proy'!J294</f>
        <v>361083093</v>
      </c>
      <c r="C16" s="9">
        <f>+'24-03-341 Ind. Proy'!K294</f>
        <v>361038232</v>
      </c>
      <c r="D16" s="9">
        <f>+'24-03-341 Ind. Proy'!M294</f>
        <v>0</v>
      </c>
      <c r="E16" s="9">
        <f>+'24-03-341 Ind. Proy'!N294</f>
        <v>0</v>
      </c>
      <c r="F16" s="9">
        <f>+'24-03-341 Ind. Proy'!O294</f>
        <v>0</v>
      </c>
      <c r="G16" s="9">
        <f>+'24-03-341 Ind. Proy'!R294</f>
        <v>0</v>
      </c>
      <c r="H16" s="9">
        <f>+'24-03-341 Ind. Proy'!S294</f>
        <v>0</v>
      </c>
      <c r="I16" s="9">
        <f>+'24-03-341 Ind. Proy'!T294</f>
        <v>350379232</v>
      </c>
      <c r="J16" s="9">
        <f>+'24-03-341 Ind. Proy'!U294</f>
        <v>350379232</v>
      </c>
      <c r="K16" s="9">
        <f>+'24-03-341 Ind. Proy'!V294</f>
        <v>0</v>
      </c>
      <c r="L16" s="9">
        <f>+'24-03-341 Ind. Proy'!W294</f>
        <v>0</v>
      </c>
      <c r="M16" s="9">
        <f>+'24-03-341 Ind. Proy'!X294</f>
        <v>0</v>
      </c>
      <c r="N16" s="9">
        <f>+'24-03-341 Ind. Proy'!Y294</f>
        <v>0</v>
      </c>
      <c r="O16" s="9">
        <f>+'24-03-341 Ind. Proy'!Z294</f>
        <v>0</v>
      </c>
      <c r="P16" s="9">
        <f>+'24-03-341 Ind. Proy'!AA294</f>
        <v>0</v>
      </c>
      <c r="Q16" s="9">
        <f>+'24-03-341 Ind. Proy'!AB294</f>
        <v>0</v>
      </c>
      <c r="R16" s="9">
        <f>+'24-03-341 Ind. Proy'!AC294</f>
        <v>0</v>
      </c>
      <c r="S16" s="9">
        <f>+'24-03-341 Ind. Proy'!AD294</f>
        <v>3329500</v>
      </c>
      <c r="T16" s="9">
        <f>+'24-03-341 Ind. Proy'!AE294</f>
        <v>7329500</v>
      </c>
      <c r="U16" s="9">
        <f>+'24-03-341 Ind. Proy'!AF294</f>
        <v>0</v>
      </c>
      <c r="V16" s="9">
        <f>+'24-03-341 Ind. Proy'!AG294</f>
        <v>10659000</v>
      </c>
      <c r="W16" s="9">
        <f>+'24-03-341 Ind. Proy'!AH294</f>
        <v>361038232</v>
      </c>
      <c r="X16" s="168">
        <f>+'24-03-341 Ind. Proy'!AI294</f>
        <v>1</v>
      </c>
      <c r="Y16" s="168">
        <f>+'24-03-341 Ind. Proy'!AJ294</f>
        <v>5.9430351089505985E-2</v>
      </c>
    </row>
    <row r="17" spans="1:25" s="83" customFormat="1" ht="20.100000000000001" customHeight="1" x14ac:dyDescent="0.25">
      <c r="A17" s="43" t="s">
        <v>64</v>
      </c>
      <c r="B17" s="9">
        <f>+'24-03-341 Ind. Proy'!J331</f>
        <v>262367187</v>
      </c>
      <c r="C17" s="9">
        <f>+'24-03-341 Ind. Proy'!K331</f>
        <v>262189011</v>
      </c>
      <c r="D17" s="9">
        <f>+'24-03-341 Ind. Proy'!M331</f>
        <v>0</v>
      </c>
      <c r="E17" s="9">
        <f>+'24-03-341 Ind. Proy'!N331</f>
        <v>0</v>
      </c>
      <c r="F17" s="9">
        <f>+'24-03-341 Ind. Proy'!O331</f>
        <v>0</v>
      </c>
      <c r="G17" s="9">
        <f>+'24-03-341 Ind. Proy'!R331</f>
        <v>0</v>
      </c>
      <c r="H17" s="9">
        <f>+'24-03-341 Ind. Proy'!S331</f>
        <v>961350</v>
      </c>
      <c r="I17" s="9">
        <f>+'24-03-341 Ind. Proy'!T331</f>
        <v>251549426</v>
      </c>
      <c r="J17" s="9">
        <f>+'24-03-341 Ind. Proy'!U331</f>
        <v>252510776</v>
      </c>
      <c r="K17" s="9">
        <f>+'24-03-341 Ind. Proy'!V331</f>
        <v>0</v>
      </c>
      <c r="L17" s="9">
        <f>+'24-03-341 Ind. Proy'!W331</f>
        <v>0</v>
      </c>
      <c r="M17" s="9">
        <f>+'24-03-341 Ind. Proy'!X331</f>
        <v>0</v>
      </c>
      <c r="N17" s="9">
        <f>+'24-03-341 Ind. Proy'!Y331</f>
        <v>0</v>
      </c>
      <c r="O17" s="9">
        <f>+'24-03-341 Ind. Proy'!Z331</f>
        <v>0</v>
      </c>
      <c r="P17" s="9">
        <f>+'24-03-341 Ind. Proy'!AA331</f>
        <v>0</v>
      </c>
      <c r="Q17" s="9">
        <f>+'24-03-341 Ind. Proy'!AB331</f>
        <v>0</v>
      </c>
      <c r="R17" s="9">
        <f>+'24-03-341 Ind. Proy'!AC331</f>
        <v>0</v>
      </c>
      <c r="S17" s="9">
        <f>+'24-03-341 Ind. Proy'!AD331</f>
        <v>104810</v>
      </c>
      <c r="T17" s="9">
        <f>+'24-03-341 Ind. Proy'!AE331</f>
        <v>9429500</v>
      </c>
      <c r="U17" s="9">
        <f>+'24-03-341 Ind. Proy'!AF331</f>
        <v>143925</v>
      </c>
      <c r="V17" s="9">
        <f>+'24-03-341 Ind. Proy'!AG331</f>
        <v>9678235</v>
      </c>
      <c r="W17" s="9">
        <f>+'24-03-341 Ind. Proy'!AH331</f>
        <v>262189011</v>
      </c>
      <c r="X17" s="168">
        <f>+'24-03-341 Ind. Proy'!AI295</f>
        <v>0</v>
      </c>
      <c r="Y17" s="168">
        <f>+'24-03-341 Ind. Proy'!AJ295</f>
        <v>0</v>
      </c>
    </row>
    <row r="18" spans="1:25" s="83" customFormat="1" ht="20.100000000000001" customHeight="1" x14ac:dyDescent="0.25">
      <c r="A18" s="43" t="s">
        <v>66</v>
      </c>
      <c r="B18" s="9">
        <f>+'24-03-341 Ind. Proy'!J344</f>
        <v>71572741</v>
      </c>
      <c r="C18" s="9">
        <f>+'24-03-341 Ind. Proy'!K344</f>
        <v>71572741</v>
      </c>
      <c r="D18" s="9">
        <f>+'24-03-341 Ind. Proy'!M344</f>
        <v>0</v>
      </c>
      <c r="E18" s="9">
        <f>+'24-03-341 Ind. Proy'!N344</f>
        <v>0</v>
      </c>
      <c r="F18" s="9">
        <f>+'24-03-341 Ind. Proy'!O344</f>
        <v>0</v>
      </c>
      <c r="G18" s="9">
        <f>+'24-03-341 Ind. Proy'!R344</f>
        <v>0</v>
      </c>
      <c r="H18" s="9">
        <f>+'24-03-341 Ind. Proy'!S344</f>
        <v>0</v>
      </c>
      <c r="I18" s="9">
        <f>+'24-03-341 Ind. Proy'!T344</f>
        <v>51113797</v>
      </c>
      <c r="J18" s="9">
        <f>+'24-03-341 Ind. Proy'!U344</f>
        <v>51113797</v>
      </c>
      <c r="K18" s="9">
        <f>+'24-03-341 Ind. Proy'!V344</f>
        <v>9413790</v>
      </c>
      <c r="L18" s="9">
        <f>+'24-03-341 Ind. Proy'!W344</f>
        <v>9379254</v>
      </c>
      <c r="M18" s="9">
        <f>+'24-03-341 Ind. Proy'!X344</f>
        <v>0</v>
      </c>
      <c r="N18" s="9">
        <f>+'24-03-341 Ind. Proy'!Y344</f>
        <v>18793044</v>
      </c>
      <c r="O18" s="9">
        <f>+'24-03-341 Ind. Proy'!Z344</f>
        <v>0</v>
      </c>
      <c r="P18" s="9">
        <f>+'24-03-341 Ind. Proy'!AA344</f>
        <v>0</v>
      </c>
      <c r="Q18" s="9">
        <f>+'24-03-341 Ind. Proy'!AB344</f>
        <v>0</v>
      </c>
      <c r="R18" s="9">
        <f>+'24-03-341 Ind. Proy'!AC344</f>
        <v>0</v>
      </c>
      <c r="S18" s="9">
        <f>+'24-03-341 Ind. Proy'!AD344</f>
        <v>1665900</v>
      </c>
      <c r="T18" s="9">
        <f>+'24-03-341 Ind. Proy'!AE344</f>
        <v>0</v>
      </c>
      <c r="U18" s="9">
        <f>+'24-03-341 Ind. Proy'!AF344</f>
        <v>0</v>
      </c>
      <c r="V18" s="9">
        <f>+'24-03-341 Ind. Proy'!AG344</f>
        <v>1665900</v>
      </c>
      <c r="W18" s="9">
        <f>+'24-03-341 Ind. Proy'!AH344</f>
        <v>71572741</v>
      </c>
      <c r="X18" s="168">
        <f>+'24-03-341 Ind. Proy'!AI344</f>
        <v>1</v>
      </c>
      <c r="Y18" s="168">
        <f>+'24-03-341 Ind. Proy'!AJ344</f>
        <v>1.1781558707799898E-2</v>
      </c>
    </row>
    <row r="19" spans="1:25" s="83" customFormat="1" ht="20.100000000000001" customHeight="1" x14ac:dyDescent="0.25">
      <c r="A19" s="43" t="s">
        <v>68</v>
      </c>
      <c r="B19" s="9">
        <f>+'24-03-341 Ind. Proy'!J357</f>
        <v>68655242</v>
      </c>
      <c r="C19" s="9">
        <f>+'24-03-341 Ind. Proy'!K357</f>
        <v>68655242</v>
      </c>
      <c r="D19" s="9">
        <f>+'24-03-341 Ind. Proy'!M357</f>
        <v>0</v>
      </c>
      <c r="E19" s="9">
        <f>+'24-03-341 Ind. Proy'!N357</f>
        <v>0</v>
      </c>
      <c r="F19" s="9">
        <f>+'24-03-341 Ind. Proy'!O357</f>
        <v>0</v>
      </c>
      <c r="G19" s="9">
        <f>+'24-03-341 Ind. Proy'!R357</f>
        <v>0</v>
      </c>
      <c r="H19" s="9">
        <f>+'24-03-341 Ind. Proy'!S357</f>
        <v>0</v>
      </c>
      <c r="I19" s="9">
        <f>+'24-03-341 Ind. Proy'!T357</f>
        <v>54652242</v>
      </c>
      <c r="J19" s="9">
        <f>+'24-03-341 Ind. Proy'!U357</f>
        <v>54652242</v>
      </c>
      <c r="K19" s="9">
        <f>+'24-03-341 Ind. Proy'!V357</f>
        <v>3400000</v>
      </c>
      <c r="L19" s="9">
        <f>+'24-03-341 Ind. Proy'!W357</f>
        <v>6603000</v>
      </c>
      <c r="M19" s="9">
        <f>+'24-03-341 Ind. Proy'!X357</f>
        <v>0</v>
      </c>
      <c r="N19" s="9">
        <f>+'24-03-341 Ind. Proy'!Y357</f>
        <v>10003000</v>
      </c>
      <c r="O19" s="9">
        <f>+'24-03-341 Ind. Proy'!Z357</f>
        <v>1500000</v>
      </c>
      <c r="P19" s="9">
        <f>+'24-03-341 Ind. Proy'!AA357</f>
        <v>0</v>
      </c>
      <c r="Q19" s="9">
        <f>+'24-03-341 Ind. Proy'!AB357</f>
        <v>0</v>
      </c>
      <c r="R19" s="9">
        <f>+'24-03-341 Ind. Proy'!AC357</f>
        <v>1500000</v>
      </c>
      <c r="S19" s="9">
        <f>+'24-03-341 Ind. Proy'!AD357</f>
        <v>2500000</v>
      </c>
      <c r="T19" s="9">
        <f>+'24-03-341 Ind. Proy'!AE357</f>
        <v>0</v>
      </c>
      <c r="U19" s="9">
        <f>+'24-03-341 Ind. Proy'!AF357</f>
        <v>0</v>
      </c>
      <c r="V19" s="9">
        <f>+'24-03-341 Ind. Proy'!AG357</f>
        <v>2500000</v>
      </c>
      <c r="W19" s="9">
        <f>+'24-03-341 Ind. Proy'!AH357</f>
        <v>68655242</v>
      </c>
      <c r="X19" s="168">
        <f>+'24-03-341 Ind. Proy'!AI357</f>
        <v>1</v>
      </c>
      <c r="Y19" s="168">
        <f>+'24-03-341 Ind. Proy'!AJ357</f>
        <v>1.13013104279632E-2</v>
      </c>
    </row>
    <row r="20" spans="1:25" s="83" customFormat="1" ht="20.100000000000001" customHeight="1" x14ac:dyDescent="0.25">
      <c r="A20" s="44" t="s">
        <v>70</v>
      </c>
      <c r="B20" s="9">
        <f>+'24-03-341 Ind. Proy'!J373</f>
        <v>139394529</v>
      </c>
      <c r="C20" s="9">
        <f>+'24-03-341 Ind. Proy'!K373</f>
        <v>138863743</v>
      </c>
      <c r="D20" s="9">
        <f>+'24-03-341 Ind. Proy'!M373</f>
        <v>0</v>
      </c>
      <c r="E20" s="9">
        <f>+'24-03-341 Ind. Proy'!N373</f>
        <v>0</v>
      </c>
      <c r="F20" s="9">
        <f>+'24-03-341 Ind. Proy'!O373</f>
        <v>0</v>
      </c>
      <c r="G20" s="9">
        <f>+'24-03-341 Ind. Proy'!R373</f>
        <v>0</v>
      </c>
      <c r="H20" s="9">
        <f>+'24-03-341 Ind. Proy'!S373</f>
        <v>14364130</v>
      </c>
      <c r="I20" s="9">
        <f>+'24-03-341 Ind. Proy'!T373</f>
        <v>119233713</v>
      </c>
      <c r="J20" s="9">
        <f>+'24-03-341 Ind. Proy'!U373</f>
        <v>133597843</v>
      </c>
      <c r="K20" s="9">
        <f>+'24-03-341 Ind. Proy'!V373</f>
        <v>0</v>
      </c>
      <c r="L20" s="9">
        <f>+'24-03-341 Ind. Proy'!W373</f>
        <v>0</v>
      </c>
      <c r="M20" s="9">
        <f>+'24-03-341 Ind. Proy'!X373</f>
        <v>0</v>
      </c>
      <c r="N20" s="9">
        <f>+'24-03-341 Ind. Proy'!Y373</f>
        <v>0</v>
      </c>
      <c r="O20" s="9">
        <f>+'24-03-341 Ind. Proy'!Z373</f>
        <v>0</v>
      </c>
      <c r="P20" s="9">
        <f>+'24-03-341 Ind. Proy'!AA373</f>
        <v>0</v>
      </c>
      <c r="Q20" s="9">
        <f>+'24-03-341 Ind. Proy'!AB373</f>
        <v>0</v>
      </c>
      <c r="R20" s="9">
        <f>+'24-03-341 Ind. Proy'!AC373</f>
        <v>0</v>
      </c>
      <c r="S20" s="9">
        <f>+'24-03-341 Ind. Proy'!AD373</f>
        <v>5265900</v>
      </c>
      <c r="T20" s="9">
        <f>+'24-03-341 Ind. Proy'!AE373</f>
        <v>0</v>
      </c>
      <c r="U20" s="9">
        <f>+'24-03-341 Ind. Proy'!AF373</f>
        <v>0</v>
      </c>
      <c r="V20" s="9">
        <f>+'24-03-341 Ind. Proy'!AG373</f>
        <v>5265900</v>
      </c>
      <c r="W20" s="9">
        <f>+'24-03-341 Ind. Proy'!AH373</f>
        <v>138863743</v>
      </c>
      <c r="X20" s="168">
        <f>+'24-03-341 Ind. Proy'!AI373</f>
        <v>1</v>
      </c>
      <c r="Y20" s="168">
        <f>+'24-03-341 Ind. Proy'!AJ373</f>
        <v>2.2858302164777189E-2</v>
      </c>
    </row>
    <row r="21" spans="1:25" s="83" customFormat="1" ht="20.100000000000001" customHeight="1" x14ac:dyDescent="0.25">
      <c r="A21" s="44" t="s">
        <v>72</v>
      </c>
      <c r="B21" s="9">
        <f>+'24-03-341 Ind. Proy'!J382</f>
        <v>67764495</v>
      </c>
      <c r="C21" s="9">
        <f>+'24-03-341 Ind. Proy'!K382</f>
        <v>67659516</v>
      </c>
      <c r="D21" s="9">
        <f>+'24-03-341 Ind. Proy'!M382</f>
        <v>0</v>
      </c>
      <c r="E21" s="9">
        <f>+'24-03-341 Ind. Proy'!N382</f>
        <v>0</v>
      </c>
      <c r="F21" s="9">
        <f>+'24-03-341 Ind. Proy'!O382</f>
        <v>0</v>
      </c>
      <c r="G21" s="9">
        <f>+'24-03-341 Ind. Proy'!R382</f>
        <v>0</v>
      </c>
      <c r="H21" s="9">
        <f>+'24-03-341 Ind. Proy'!S382</f>
        <v>0</v>
      </c>
      <c r="I21" s="9">
        <f>+'24-03-341 Ind. Proy'!T382</f>
        <v>54109026</v>
      </c>
      <c r="J21" s="9">
        <f>+'24-03-341 Ind. Proy'!U382</f>
        <v>55902145</v>
      </c>
      <c r="K21" s="9">
        <f>+'24-03-341 Ind. Proy'!V382</f>
        <v>0</v>
      </c>
      <c r="L21" s="9">
        <f>+'24-03-341 Ind. Proy'!W382</f>
        <v>5349812</v>
      </c>
      <c r="M21" s="9">
        <f>+'24-03-341 Ind. Proy'!X382</f>
        <v>0</v>
      </c>
      <c r="N21" s="9">
        <f>+'24-03-341 Ind. Proy'!Y382</f>
        <v>6265360</v>
      </c>
      <c r="O21" s="9">
        <f>+'24-03-341 Ind. Proy'!Z382</f>
        <v>0</v>
      </c>
      <c r="P21" s="9">
        <f>+'24-03-341 Ind. Proy'!AA382</f>
        <v>0</v>
      </c>
      <c r="Q21" s="9">
        <f>+'24-03-341 Ind. Proy'!AB382</f>
        <v>385269</v>
      </c>
      <c r="R21" s="9">
        <f>+'24-03-341 Ind. Proy'!AC382</f>
        <v>385269</v>
      </c>
      <c r="S21" s="9">
        <f>+'24-03-341 Ind. Proy'!AD382</f>
        <v>4641924</v>
      </c>
      <c r="T21" s="9">
        <f>+'24-03-341 Ind. Proy'!AE382</f>
        <v>48479</v>
      </c>
      <c r="U21" s="9">
        <f>+'24-03-341 Ind. Proy'!AF382</f>
        <v>416339</v>
      </c>
      <c r="V21" s="9">
        <f>+'24-03-341 Ind. Proy'!AG382</f>
        <v>5106742</v>
      </c>
      <c r="W21" s="9">
        <f>+'24-03-341 Ind. Proy'!AH382</f>
        <v>67659516</v>
      </c>
      <c r="X21" s="168">
        <f>+'24-03-341 Ind. Proy'!AI382</f>
        <v>1</v>
      </c>
      <c r="Y21" s="168">
        <f>+'24-03-341 Ind. Proy'!AJ382</f>
        <v>1.113740439108412E-2</v>
      </c>
    </row>
    <row r="22" spans="1:25" s="83" customFormat="1" ht="20.100000000000001" customHeight="1" x14ac:dyDescent="0.25">
      <c r="A22" s="44" t="s">
        <v>119</v>
      </c>
      <c r="B22" s="9">
        <f>+'24-03-341 Ind. Proy'!J408</f>
        <v>172474721</v>
      </c>
      <c r="C22" s="9">
        <f>+'24-03-341 Ind. Proy'!K408</f>
        <v>172474721</v>
      </c>
      <c r="D22" s="9">
        <f>+'24-03-341 Ind. Proy'!M408</f>
        <v>0</v>
      </c>
      <c r="E22" s="9">
        <f>+'24-03-341 Ind. Proy'!N408</f>
        <v>0</v>
      </c>
      <c r="F22" s="9">
        <f>+'24-03-341 Ind. Proy'!O408</f>
        <v>0</v>
      </c>
      <c r="G22" s="9">
        <f>+'24-03-341 Ind. Proy'!R408</f>
        <v>0</v>
      </c>
      <c r="H22" s="9">
        <f>+'24-03-341 Ind. Proy'!S408</f>
        <v>0</v>
      </c>
      <c r="I22" s="9">
        <f>+'24-03-341 Ind. Proy'!T408</f>
        <v>0</v>
      </c>
      <c r="J22" s="9">
        <f>+'24-03-341 Ind. Proy'!U408</f>
        <v>0</v>
      </c>
      <c r="K22" s="9">
        <f>+'24-03-341 Ind. Proy'!V408</f>
        <v>143047127</v>
      </c>
      <c r="L22" s="9">
        <f>+'24-03-341 Ind. Proy'!W408</f>
        <v>23198094</v>
      </c>
      <c r="M22" s="9">
        <f>+'24-03-341 Ind. Proy'!X408</f>
        <v>0</v>
      </c>
      <c r="N22" s="9">
        <f>+'24-03-341 Ind. Proy'!Y408</f>
        <v>166245221</v>
      </c>
      <c r="O22" s="9">
        <f>+'24-03-341 Ind. Proy'!Z383</f>
        <v>0</v>
      </c>
      <c r="P22" s="9">
        <f>+'24-03-341 Ind. Proy'!AA383</f>
        <v>0</v>
      </c>
      <c r="Q22" s="9">
        <f>+'24-03-341 Ind. Proy'!AB383</f>
        <v>0</v>
      </c>
      <c r="R22" s="9">
        <f>+'24-03-341 Ind. Proy'!AC383</f>
        <v>0</v>
      </c>
      <c r="S22" s="9">
        <f>+'24-03-341 Ind. Proy'!AD408</f>
        <v>6229500</v>
      </c>
      <c r="T22" s="9">
        <f>+'24-03-341 Ind. Proy'!AE383</f>
        <v>0</v>
      </c>
      <c r="U22" s="9">
        <f>+'24-03-341 Ind. Proy'!AF383</f>
        <v>0</v>
      </c>
      <c r="V22" s="9">
        <f>+'24-03-341 Ind. Proy'!AG408</f>
        <v>6229500</v>
      </c>
      <c r="W22" s="9">
        <f>+'24-03-341 Ind. Proy'!AH408</f>
        <v>172474721</v>
      </c>
      <c r="X22" s="168">
        <f>+'24-03-341 Ind. Proy'!AI408</f>
        <v>1</v>
      </c>
      <c r="Y22" s="168">
        <f>+'24-03-341 Ind. Proy'!AJ408</f>
        <v>2.839099107679707E-2</v>
      </c>
    </row>
    <row r="23" spans="1:25" s="83" customFormat="1" ht="20.100000000000001" customHeight="1" x14ac:dyDescent="0.25">
      <c r="A23" s="44" t="s">
        <v>74</v>
      </c>
      <c r="B23" s="9">
        <f>+'24-03-341 Ind. Proy'!J502</f>
        <v>1315639350</v>
      </c>
      <c r="C23" s="9">
        <f>+'24-03-341 Ind. Proy'!K502</f>
        <v>1315373086</v>
      </c>
      <c r="D23" s="9">
        <f>+'24-03-341 Ind. Proy'!M502</f>
        <v>0</v>
      </c>
      <c r="E23" s="9">
        <f>+'24-03-341 Ind. Proy'!N502</f>
        <v>0</v>
      </c>
      <c r="F23" s="9">
        <f>+'24-03-341 Ind. Proy'!O502</f>
        <v>0</v>
      </c>
      <c r="G23" s="9">
        <f>+'24-03-341 Ind. Proy'!R502</f>
        <v>0</v>
      </c>
      <c r="H23" s="9">
        <f>+'24-03-341 Ind. Proy'!S502</f>
        <v>0</v>
      </c>
      <c r="I23" s="9">
        <f>+'24-03-341 Ind. Proy'!T502</f>
        <v>0</v>
      </c>
      <c r="J23" s="9">
        <f>+'24-03-341 Ind. Proy'!U502</f>
        <v>1187371277</v>
      </c>
      <c r="K23" s="9">
        <f>+'24-03-341 Ind. Proy'!V502</f>
        <v>670882703</v>
      </c>
      <c r="L23" s="9">
        <f>+'24-03-341 Ind. Proy'!W502</f>
        <v>516488574</v>
      </c>
      <c r="M23" s="9">
        <f>+'24-03-341 Ind. Proy'!X502</f>
        <v>0</v>
      </c>
      <c r="N23" s="9">
        <f>+'24-03-341 Ind. Proy'!Y502</f>
        <v>1187371277</v>
      </c>
      <c r="O23" s="9">
        <f>+'24-03-341 Ind. Proy'!Z502</f>
        <v>9352009</v>
      </c>
      <c r="P23" s="9">
        <f>+'24-03-341 Ind. Proy'!AA502</f>
        <v>0</v>
      </c>
      <c r="Q23" s="9">
        <f>+'24-03-341 Ind. Proy'!AB502</f>
        <v>0</v>
      </c>
      <c r="R23" s="9">
        <f>+'24-03-341 Ind. Proy'!AC502</f>
        <v>9352009</v>
      </c>
      <c r="S23" s="9">
        <f>+'24-03-341 Ind. Proy'!AD502</f>
        <v>10100000</v>
      </c>
      <c r="T23" s="9">
        <f>+'24-03-341 Ind. Proy'!AE502</f>
        <v>51961300</v>
      </c>
      <c r="U23" s="9">
        <f>+'24-03-341 Ind. Proy'!AF502</f>
        <v>56588500</v>
      </c>
      <c r="V23" s="9">
        <f>+'24-03-341 Ind. Proy'!AG502</f>
        <v>118649800</v>
      </c>
      <c r="W23" s="9">
        <f>+'24-03-341 Ind. Proy'!AH502</f>
        <v>1315373086</v>
      </c>
      <c r="X23" s="168">
        <f>+'24-03-341 Ind. Proy'!AI502</f>
        <v>1</v>
      </c>
      <c r="Y23" s="168">
        <f>+'24-03-341 Ind. Proy'!AJ502</f>
        <v>0.21652300888363243</v>
      </c>
    </row>
    <row r="24" spans="1:25" s="83" customFormat="1" ht="20.100000000000001" customHeight="1" x14ac:dyDescent="0.25">
      <c r="A24" s="45" t="s">
        <v>76</v>
      </c>
      <c r="B24" s="9">
        <f>+'24-03-341 Ind. Proy'!J507</f>
        <v>1573849279</v>
      </c>
      <c r="C24" s="9">
        <f>+'24-03-341 Ind. Proy'!K507</f>
        <v>1543145546</v>
      </c>
      <c r="D24" s="9">
        <f>+'24-03-341 Ind. Proy'!M507</f>
        <v>0</v>
      </c>
      <c r="E24" s="9">
        <f>+'24-03-341 Ind. Proy'!N507</f>
        <v>0</v>
      </c>
      <c r="F24" s="9">
        <f>+'24-03-341 Ind. Proy'!O507</f>
        <v>0</v>
      </c>
      <c r="G24" s="9">
        <f>+'24-03-341 Ind. Proy'!R507</f>
        <v>67219024</v>
      </c>
      <c r="H24" s="9">
        <f>+'24-03-341 Ind. Proy'!S507</f>
        <v>69226997</v>
      </c>
      <c r="I24" s="9">
        <f>+'24-03-341 Ind. Proy'!T507</f>
        <v>91336407</v>
      </c>
      <c r="J24" s="9">
        <f>+'24-03-341 Ind. Proy'!U507</f>
        <v>227782428</v>
      </c>
      <c r="K24" s="9">
        <f>+'24-03-341 Ind. Proy'!V507</f>
        <v>35581466</v>
      </c>
      <c r="L24" s="9">
        <f>+'24-03-341 Ind. Proy'!W507</f>
        <v>151824761</v>
      </c>
      <c r="M24" s="9">
        <f>+'24-03-341 Ind. Proy'!X507</f>
        <v>34471015</v>
      </c>
      <c r="N24" s="9">
        <f>+'24-03-341 Ind. Proy'!Y507</f>
        <v>221877242</v>
      </c>
      <c r="O24" s="9">
        <f>+'24-03-341 Ind. Proy'!Z507</f>
        <v>144204166</v>
      </c>
      <c r="P24" s="9">
        <f>+'24-03-341 Ind. Proy'!AA507</f>
        <v>140890497</v>
      </c>
      <c r="Q24" s="9">
        <f>+'24-03-341 Ind. Proy'!AB507</f>
        <v>36861370</v>
      </c>
      <c r="R24" s="9">
        <f>+'24-03-341 Ind. Proy'!AC507</f>
        <v>321956033</v>
      </c>
      <c r="S24" s="9">
        <f>+'24-03-341 Ind. Proy'!AD507</f>
        <v>183349863</v>
      </c>
      <c r="T24" s="9">
        <f>+'24-03-341 Ind. Proy'!AE507</f>
        <v>73701077</v>
      </c>
      <c r="U24" s="9">
        <f>+'24-03-341 Ind. Proy'!AF507</f>
        <v>449889447</v>
      </c>
      <c r="V24" s="9">
        <f>+'24-03-341 Ind. Proy'!AG507</f>
        <v>706940387</v>
      </c>
      <c r="W24" s="9">
        <f>+'24-03-341 Ind. Proy'!AH507</f>
        <v>1478556090</v>
      </c>
      <c r="X24" s="168">
        <f>+'24-03-341 Ind. Proy'!AI507</f>
        <v>0.95814428770674109</v>
      </c>
      <c r="Y24" s="168">
        <f>+'24-03-341 Ind. Proy'!AJ507</f>
        <v>0.24338449434415357</v>
      </c>
    </row>
    <row r="25" spans="1:25" ht="25.5" x14ac:dyDescent="0.25">
      <c r="A25" s="435" t="str">
        <f>"TOTAL ASIG."&amp;" "&amp;$A$5</f>
        <v>TOTAL ASIG. 24-03-341 "Sistema de Apoyo a la Selección de Beneficios Sociales"</v>
      </c>
      <c r="B25" s="339">
        <f t="shared" ref="B25:W25" si="0">SUM(B8:B24)</f>
        <v>6172025000</v>
      </c>
      <c r="C25" s="339">
        <f t="shared" si="0"/>
        <v>6139570091</v>
      </c>
      <c r="D25" s="339">
        <f t="shared" si="0"/>
        <v>0</v>
      </c>
      <c r="E25" s="339">
        <f>SUM(E8:E24)</f>
        <v>0</v>
      </c>
      <c r="F25" s="339">
        <f t="shared" si="0"/>
        <v>0</v>
      </c>
      <c r="G25" s="339">
        <f t="shared" si="0"/>
        <v>67260948</v>
      </c>
      <c r="H25" s="339">
        <f t="shared" si="0"/>
        <v>84552477</v>
      </c>
      <c r="I25" s="339">
        <f t="shared" si="0"/>
        <v>994032069</v>
      </c>
      <c r="J25" s="339">
        <f t="shared" si="0"/>
        <v>2662073091</v>
      </c>
      <c r="K25" s="339">
        <f t="shared" si="0"/>
        <v>2249578170</v>
      </c>
      <c r="L25" s="339">
        <f t="shared" si="0"/>
        <v>1176710620</v>
      </c>
      <c r="M25" s="339">
        <f t="shared" si="0"/>
        <v>101992502</v>
      </c>
      <c r="N25" s="339">
        <f t="shared" si="0"/>
        <v>3529196840</v>
      </c>
      <c r="O25" s="339">
        <f t="shared" si="0"/>
        <v>166170611</v>
      </c>
      <c r="P25" s="339">
        <f t="shared" si="0"/>
        <v>140911459</v>
      </c>
      <c r="Q25" s="339">
        <f t="shared" si="0"/>
        <v>42941522</v>
      </c>
      <c r="R25" s="339">
        <f t="shared" si="0"/>
        <v>350138882</v>
      </c>
      <c r="S25" s="339">
        <f t="shared" si="0"/>
        <v>262669207</v>
      </c>
      <c r="T25" s="339">
        <f t="shared" si="0"/>
        <v>181341394</v>
      </c>
      <c r="U25" s="339">
        <f t="shared" si="0"/>
        <v>530486989</v>
      </c>
      <c r="V25" s="339">
        <f t="shared" si="0"/>
        <v>974497590</v>
      </c>
      <c r="W25" s="339">
        <f t="shared" si="0"/>
        <v>6074980635</v>
      </c>
      <c r="X25" s="340">
        <f>+'24-03-341 Ind. Proy'!AI508</f>
        <v>0.98947980802520985</v>
      </c>
      <c r="Y25" s="340">
        <f>'24-03-341 Ind. Proy'!AJ508</f>
        <v>1</v>
      </c>
    </row>
    <row r="26" spans="1:25" x14ac:dyDescent="0.25">
      <c r="B26" s="41"/>
      <c r="G26" s="41"/>
      <c r="H26" s="41"/>
      <c r="I26" s="41"/>
      <c r="K26" s="41"/>
      <c r="L26" s="41"/>
      <c r="M26" s="41"/>
      <c r="O26" s="41"/>
      <c r="P26" s="41"/>
      <c r="Q26" s="41"/>
      <c r="S26" s="41"/>
      <c r="T26" s="41"/>
      <c r="U26" s="41"/>
    </row>
    <row r="27" spans="1:25" x14ac:dyDescent="0.25">
      <c r="B27" s="41"/>
      <c r="G27" s="41"/>
      <c r="H27" s="41"/>
      <c r="I27" s="41"/>
      <c r="K27" s="41"/>
      <c r="L27" s="41"/>
      <c r="M27" s="41"/>
      <c r="O27" s="41"/>
      <c r="P27" s="41"/>
      <c r="Q27" s="41"/>
      <c r="S27" s="41"/>
      <c r="T27" s="41"/>
      <c r="U27" s="41"/>
    </row>
    <row r="28" spans="1:25" x14ac:dyDescent="0.25">
      <c r="B28" s="41"/>
      <c r="G28" s="41"/>
      <c r="H28" s="41"/>
      <c r="I28" s="41"/>
      <c r="K28" s="41"/>
      <c r="L28" s="41"/>
      <c r="M28" s="41"/>
      <c r="O28" s="41"/>
      <c r="P28" s="41"/>
      <c r="Q28" s="41"/>
      <c r="S28" s="41"/>
      <c r="T28" s="41"/>
      <c r="U28" s="41"/>
    </row>
    <row r="29" spans="1:25" x14ac:dyDescent="0.25">
      <c r="B29" s="41"/>
      <c r="G29" s="41"/>
      <c r="H29" s="41"/>
      <c r="I29" s="41"/>
      <c r="K29" s="41"/>
      <c r="L29" s="41"/>
      <c r="M29" s="41"/>
      <c r="O29" s="41"/>
      <c r="P29" s="41"/>
      <c r="Q29" s="41"/>
      <c r="S29" s="41"/>
      <c r="T29" s="41"/>
      <c r="U29" s="41"/>
    </row>
    <row r="30" spans="1:25" x14ac:dyDescent="0.25">
      <c r="B30" s="41"/>
      <c r="G30" s="41"/>
      <c r="H30" s="41"/>
      <c r="I30" s="41"/>
      <c r="K30" s="41"/>
      <c r="L30" s="41"/>
      <c r="M30" s="41"/>
      <c r="O30" s="41"/>
      <c r="P30" s="41"/>
      <c r="Q30" s="41"/>
      <c r="S30" s="41"/>
      <c r="T30" s="41"/>
      <c r="U30" s="41"/>
    </row>
    <row r="31" spans="1:25" x14ac:dyDescent="0.25">
      <c r="B31" s="41"/>
      <c r="G31" s="41"/>
      <c r="H31" s="41"/>
      <c r="I31" s="41"/>
      <c r="K31" s="41"/>
      <c r="L31" s="41"/>
      <c r="M31" s="41"/>
      <c r="O31" s="41"/>
      <c r="P31" s="41"/>
      <c r="Q31" s="41"/>
      <c r="S31" s="41"/>
      <c r="T31" s="41"/>
      <c r="U31" s="41"/>
    </row>
    <row r="32" spans="1:25" x14ac:dyDescent="0.25">
      <c r="B32" s="41"/>
      <c r="G32" s="41"/>
      <c r="H32" s="41"/>
      <c r="I32" s="41"/>
      <c r="K32" s="41"/>
      <c r="L32" s="41"/>
      <c r="M32" s="41"/>
      <c r="O32" s="41"/>
      <c r="P32" s="41"/>
      <c r="Q32" s="41"/>
      <c r="S32" s="41"/>
      <c r="T32" s="41"/>
      <c r="U32" s="41"/>
    </row>
    <row r="33" spans="1:25" x14ac:dyDescent="0.25">
      <c r="B33" s="41"/>
      <c r="G33" s="41"/>
      <c r="H33" s="41"/>
      <c r="I33" s="41"/>
      <c r="K33" s="41"/>
      <c r="L33" s="41"/>
      <c r="M33" s="41"/>
      <c r="O33" s="41"/>
      <c r="P33" s="41"/>
      <c r="Q33" s="41"/>
      <c r="S33" s="41"/>
      <c r="T33" s="41"/>
      <c r="U33" s="41"/>
    </row>
    <row r="34" spans="1:25" x14ac:dyDescent="0.25">
      <c r="A34" s="14"/>
      <c r="B34" s="41"/>
      <c r="G34" s="41"/>
      <c r="H34" s="41"/>
      <c r="I34" s="41"/>
      <c r="K34" s="41"/>
      <c r="L34" s="41"/>
      <c r="M34" s="41"/>
      <c r="O34" s="41"/>
      <c r="P34" s="41"/>
      <c r="Q34" s="41"/>
      <c r="S34" s="41"/>
      <c r="T34" s="41"/>
      <c r="U34" s="41"/>
      <c r="V34" s="14"/>
      <c r="W34" s="14"/>
      <c r="X34" s="15"/>
      <c r="Y34" s="15"/>
    </row>
    <row r="35" spans="1:25" x14ac:dyDescent="0.25">
      <c r="A35" s="14"/>
      <c r="B35" s="41"/>
      <c r="G35" s="41"/>
      <c r="H35" s="41"/>
      <c r="I35" s="41"/>
      <c r="K35" s="41"/>
      <c r="L35" s="41"/>
      <c r="M35" s="41"/>
      <c r="O35" s="41"/>
      <c r="P35" s="41"/>
      <c r="Q35" s="41"/>
      <c r="S35" s="41"/>
      <c r="T35" s="41"/>
      <c r="U35" s="41"/>
      <c r="V35" s="14"/>
      <c r="W35" s="14"/>
      <c r="X35" s="15"/>
      <c r="Y35" s="15"/>
    </row>
    <row r="36" spans="1:25" x14ac:dyDescent="0.25">
      <c r="A36" s="14"/>
      <c r="B36" s="41"/>
      <c r="G36" s="41"/>
      <c r="H36" s="41"/>
      <c r="I36" s="41"/>
      <c r="K36" s="41"/>
      <c r="L36" s="41"/>
      <c r="M36" s="41"/>
      <c r="O36" s="41"/>
      <c r="P36" s="41"/>
      <c r="Q36" s="41"/>
      <c r="S36" s="41"/>
      <c r="T36" s="41"/>
      <c r="U36" s="41"/>
      <c r="V36" s="14"/>
      <c r="W36" s="14"/>
      <c r="X36" s="15"/>
      <c r="Y36" s="15"/>
    </row>
    <row r="37" spans="1:25" x14ac:dyDescent="0.25">
      <c r="A37" s="14"/>
      <c r="B37" s="41"/>
      <c r="G37" s="41"/>
      <c r="H37" s="41"/>
      <c r="I37" s="41"/>
      <c r="K37" s="41"/>
      <c r="L37" s="41"/>
      <c r="M37" s="41"/>
      <c r="O37" s="41"/>
      <c r="P37" s="41"/>
      <c r="Q37" s="41"/>
      <c r="S37" s="41"/>
      <c r="T37" s="41"/>
      <c r="U37" s="41"/>
      <c r="V37" s="14"/>
      <c r="W37" s="14"/>
      <c r="X37" s="15"/>
      <c r="Y37" s="15"/>
    </row>
    <row r="38" spans="1:25" x14ac:dyDescent="0.25">
      <c r="A38" s="14"/>
      <c r="B38" s="41"/>
      <c r="G38" s="41"/>
      <c r="H38" s="41"/>
      <c r="I38" s="41"/>
      <c r="K38" s="41"/>
      <c r="L38" s="41"/>
      <c r="M38" s="41"/>
      <c r="O38" s="41"/>
      <c r="P38" s="41"/>
      <c r="Q38" s="41"/>
      <c r="S38" s="41"/>
      <c r="T38" s="41"/>
      <c r="U38" s="41"/>
      <c r="V38" s="14"/>
      <c r="W38" s="14"/>
      <c r="X38" s="15"/>
      <c r="Y38" s="15"/>
    </row>
    <row r="39" spans="1:25" x14ac:dyDescent="0.25">
      <c r="A39" s="14"/>
      <c r="B39" s="41"/>
      <c r="G39" s="41"/>
      <c r="H39" s="41"/>
      <c r="I39" s="41"/>
      <c r="K39" s="41"/>
      <c r="L39" s="41"/>
      <c r="M39" s="41"/>
      <c r="O39" s="41"/>
      <c r="P39" s="41"/>
      <c r="Q39" s="41"/>
      <c r="S39" s="41"/>
      <c r="T39" s="41"/>
      <c r="U39" s="41"/>
      <c r="V39" s="14"/>
      <c r="W39" s="14"/>
      <c r="X39" s="15"/>
      <c r="Y39" s="15"/>
    </row>
    <row r="40" spans="1:25" x14ac:dyDescent="0.25">
      <c r="A40" s="14"/>
      <c r="B40" s="41"/>
      <c r="G40" s="41"/>
      <c r="H40" s="41"/>
      <c r="I40" s="41"/>
      <c r="K40" s="41"/>
      <c r="L40" s="41"/>
      <c r="M40" s="41"/>
      <c r="O40" s="41"/>
      <c r="P40" s="41"/>
      <c r="Q40" s="41"/>
      <c r="S40" s="41"/>
      <c r="T40" s="41"/>
      <c r="U40" s="41"/>
      <c r="V40" s="14"/>
      <c r="W40" s="14"/>
      <c r="X40" s="15"/>
      <c r="Y40" s="15"/>
    </row>
    <row r="41" spans="1:25" x14ac:dyDescent="0.25">
      <c r="A41" s="14"/>
      <c r="B41" s="41"/>
      <c r="G41" s="41"/>
      <c r="H41" s="41"/>
      <c r="I41" s="41"/>
      <c r="K41" s="41"/>
      <c r="L41" s="41"/>
      <c r="M41" s="41"/>
      <c r="O41" s="41"/>
      <c r="P41" s="41"/>
      <c r="Q41" s="41"/>
      <c r="S41" s="41"/>
      <c r="T41" s="41"/>
      <c r="U41" s="41"/>
      <c r="V41" s="14"/>
      <c r="W41" s="14"/>
      <c r="X41" s="15"/>
      <c r="Y41" s="15"/>
    </row>
    <row r="42" spans="1:25" x14ac:dyDescent="0.25">
      <c r="A42" s="14"/>
      <c r="B42" s="41"/>
      <c r="G42" s="41"/>
      <c r="H42" s="41"/>
      <c r="I42" s="41"/>
      <c r="K42" s="41"/>
      <c r="L42" s="41"/>
      <c r="M42" s="41"/>
      <c r="O42" s="41"/>
      <c r="P42" s="41"/>
      <c r="Q42" s="41"/>
      <c r="S42" s="41"/>
      <c r="T42" s="41"/>
      <c r="U42" s="41"/>
      <c r="V42" s="14"/>
      <c r="W42" s="14"/>
      <c r="X42" s="15"/>
      <c r="Y42" s="15"/>
    </row>
  </sheetData>
  <mergeCells count="25">
    <mergeCell ref="AI6:AJ6"/>
    <mergeCell ref="Z6:AB6"/>
    <mergeCell ref="AC6:AC7"/>
    <mergeCell ref="AD6:AF6"/>
    <mergeCell ref="N6:N7"/>
    <mergeCell ref="O6:Q6"/>
    <mergeCell ref="R6:R7"/>
    <mergeCell ref="AG6:AG7"/>
    <mergeCell ref="AH6:AH7"/>
    <mergeCell ref="S6:U6"/>
    <mergeCell ref="V6:V7"/>
    <mergeCell ref="W6:W7"/>
    <mergeCell ref="X6:Y6"/>
    <mergeCell ref="A1:Y1"/>
    <mergeCell ref="A2:Y2"/>
    <mergeCell ref="A3:Y3"/>
    <mergeCell ref="A4:Y4"/>
    <mergeCell ref="A5:Y5"/>
    <mergeCell ref="K6:M6"/>
    <mergeCell ref="A6:A7"/>
    <mergeCell ref="B6:B7"/>
    <mergeCell ref="C6:C7"/>
    <mergeCell ref="D6:F6"/>
    <mergeCell ref="J6:J7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7DB5"/>
    <pageSetUpPr fitToPage="1"/>
  </sheetPr>
  <dimension ref="A1:AR231"/>
  <sheetViews>
    <sheetView zoomScaleNormal="100" workbookViewId="0">
      <selection activeCell="A5" sqref="A5:AJ5"/>
    </sheetView>
  </sheetViews>
  <sheetFormatPr baseColWidth="10" defaultColWidth="11.42578125" defaultRowHeight="12.75" outlineLevelRow="1" outlineLevelCol="1" x14ac:dyDescent="0.25"/>
  <cols>
    <col min="1" max="1" width="3.5703125" style="15" customWidth="1"/>
    <col min="2" max="2" width="10.42578125" style="15" hidden="1" customWidth="1"/>
    <col min="3" max="3" width="11.85546875" style="15" customWidth="1"/>
    <col min="4" max="4" width="10.42578125" style="15" bestFit="1" customWidth="1"/>
    <col min="5" max="5" width="29.140625" style="14" customWidth="1"/>
    <col min="6" max="6" width="44.7109375" style="14" customWidth="1"/>
    <col min="7" max="7" width="11.140625" style="15" customWidth="1"/>
    <col min="8" max="9" width="9.85546875" style="15" hidden="1" customWidth="1"/>
    <col min="10" max="10" width="13.7109375" style="12" customWidth="1"/>
    <col min="11" max="11" width="13.7109375" style="41" customWidth="1"/>
    <col min="12" max="12" width="14.85546875" style="14" customWidth="1"/>
    <col min="13" max="13" width="10.42578125" style="15" hidden="1" customWidth="1"/>
    <col min="14" max="14" width="9.140625" style="15" hidden="1" customWidth="1"/>
    <col min="15" max="15" width="13" style="15" hidden="1" customWidth="1"/>
    <col min="16" max="16" width="10.5703125" style="15" hidden="1" customWidth="1"/>
    <col min="17" max="17" width="13.85546875" style="42" hidden="1" customWidth="1"/>
    <col min="18" max="20" width="13.7109375" style="12" hidden="1" customWidth="1" outlineLevel="1"/>
    <col min="21" max="21" width="13.7109375" style="12" customWidth="1" collapsed="1"/>
    <col min="22" max="24" width="13.7109375" style="12" hidden="1" customWidth="1" outlineLevel="1"/>
    <col min="25" max="25" width="13.7109375" style="12" customWidth="1" collapsed="1"/>
    <col min="26" max="28" width="13.7109375" style="12" hidden="1" customWidth="1" outlineLevel="1"/>
    <col min="29" max="29" width="13.7109375" style="12" customWidth="1" collapsed="1"/>
    <col min="30" max="32" width="13.7109375" style="12" customWidth="1" outlineLevel="1"/>
    <col min="33" max="34" width="13.7109375" style="12" customWidth="1"/>
    <col min="35" max="35" width="10.28515625" style="13" bestFit="1" customWidth="1"/>
    <col min="36" max="36" width="11.140625" style="13" customWidth="1"/>
    <col min="37" max="16384" width="11.42578125" style="14"/>
  </cols>
  <sheetData>
    <row r="1" spans="1:44" s="11" customFormat="1" ht="16.5" customHeight="1" x14ac:dyDescent="0.25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 s="525"/>
      <c r="AD1" s="525"/>
      <c r="AE1" s="525"/>
      <c r="AF1" s="525"/>
      <c r="AG1" s="525"/>
      <c r="AH1" s="525"/>
      <c r="AI1" s="525"/>
      <c r="AJ1" s="525"/>
    </row>
    <row r="2" spans="1:44" s="11" customFormat="1" ht="16.5" customHeight="1" x14ac:dyDescent="0.25">
      <c r="A2" s="528" t="s">
        <v>1</v>
      </c>
      <c r="B2" s="528"/>
      <c r="C2" s="528"/>
      <c r="D2" s="528"/>
      <c r="E2" s="528"/>
      <c r="F2" s="528"/>
      <c r="G2" s="528"/>
      <c r="H2" s="528"/>
      <c r="I2" s="528"/>
      <c r="J2" s="528"/>
      <c r="K2" s="528"/>
      <c r="L2" s="528"/>
      <c r="M2" s="528"/>
      <c r="N2" s="528"/>
      <c r="O2" s="528"/>
      <c r="P2" s="528"/>
      <c r="Q2" s="528"/>
      <c r="R2" s="528"/>
      <c r="S2" s="528"/>
      <c r="T2" s="528"/>
      <c r="U2" s="528"/>
      <c r="V2" s="528"/>
      <c r="W2" s="528"/>
      <c r="X2" s="528"/>
      <c r="Y2" s="528"/>
      <c r="Z2" s="528"/>
      <c r="AA2" s="528"/>
      <c r="AB2" s="528"/>
      <c r="AC2" s="528"/>
      <c r="AD2" s="528"/>
      <c r="AE2" s="528"/>
      <c r="AF2" s="528"/>
      <c r="AG2" s="528"/>
      <c r="AH2" s="528"/>
      <c r="AI2" s="528"/>
      <c r="AJ2" s="528"/>
    </row>
    <row r="3" spans="1:44" s="11" customFormat="1" ht="16.5" customHeight="1" x14ac:dyDescent="0.25">
      <c r="A3" s="550" t="str">
        <f>+'24-03-341 Ind. Proy'!A3:AJ3</f>
        <v>EJECUCIÓN AL 31 DE DICIEMBRE DE 2022</v>
      </c>
      <c r="B3" s="550"/>
      <c r="C3" s="550"/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  <c r="Q3" s="550"/>
      <c r="R3" s="550"/>
      <c r="S3" s="550"/>
      <c r="T3" s="550"/>
      <c r="U3" s="550"/>
      <c r="V3" s="550"/>
      <c r="W3" s="550"/>
      <c r="X3" s="550"/>
      <c r="Y3" s="550"/>
      <c r="Z3" s="550"/>
      <c r="AA3" s="550"/>
      <c r="AB3" s="550"/>
      <c r="AC3" s="550"/>
      <c r="AD3" s="550"/>
      <c r="AE3" s="550"/>
      <c r="AF3" s="550"/>
      <c r="AG3" s="550"/>
      <c r="AH3" s="550"/>
      <c r="AI3" s="550"/>
      <c r="AJ3" s="550"/>
    </row>
    <row r="4" spans="1:44" s="11" customFormat="1" ht="16.5" customHeight="1" x14ac:dyDescent="0.25">
      <c r="A4" s="528" t="s">
        <v>3</v>
      </c>
      <c r="B4" s="528"/>
      <c r="C4" s="528"/>
      <c r="D4" s="528"/>
      <c r="E4" s="528"/>
      <c r="F4" s="528"/>
      <c r="G4" s="528"/>
      <c r="H4" s="528"/>
      <c r="I4" s="528"/>
      <c r="J4" s="528"/>
      <c r="K4" s="528"/>
      <c r="L4" s="528"/>
      <c r="M4" s="528"/>
      <c r="N4" s="528"/>
      <c r="O4" s="528"/>
      <c r="P4" s="528"/>
      <c r="Q4" s="528"/>
      <c r="R4" s="528"/>
      <c r="S4" s="528"/>
      <c r="T4" s="528"/>
      <c r="U4" s="528"/>
      <c r="V4" s="528"/>
      <c r="W4" s="528"/>
      <c r="X4" s="528"/>
      <c r="Y4" s="528"/>
      <c r="Z4" s="528"/>
      <c r="AA4" s="528"/>
      <c r="AB4" s="528"/>
      <c r="AC4" s="528"/>
      <c r="AD4" s="528"/>
      <c r="AE4" s="528"/>
      <c r="AF4" s="528"/>
      <c r="AG4" s="528"/>
      <c r="AH4" s="528"/>
      <c r="AI4" s="528"/>
      <c r="AJ4" s="528"/>
    </row>
    <row r="5" spans="1:44" ht="17.25" customHeight="1" x14ac:dyDescent="0.25">
      <c r="A5" s="569" t="s">
        <v>850</v>
      </c>
      <c r="B5" s="570"/>
      <c r="C5" s="570"/>
      <c r="D5" s="570"/>
      <c r="E5" s="570"/>
      <c r="F5" s="570"/>
      <c r="G5" s="570"/>
      <c r="H5" s="570"/>
      <c r="I5" s="570"/>
      <c r="J5" s="570"/>
      <c r="K5" s="570"/>
      <c r="L5" s="570"/>
      <c r="M5" s="570"/>
      <c r="N5" s="570"/>
      <c r="O5" s="570"/>
      <c r="P5" s="570"/>
      <c r="Q5" s="570"/>
      <c r="R5" s="570"/>
      <c r="S5" s="570"/>
      <c r="T5" s="570"/>
      <c r="U5" s="570"/>
      <c r="V5" s="570"/>
      <c r="W5" s="570"/>
      <c r="X5" s="570"/>
      <c r="Y5" s="570"/>
      <c r="Z5" s="570"/>
      <c r="AA5" s="570"/>
      <c r="AB5" s="570"/>
      <c r="AC5" s="570"/>
      <c r="AD5" s="570"/>
      <c r="AE5" s="570"/>
      <c r="AF5" s="570"/>
      <c r="AG5" s="570"/>
      <c r="AH5" s="570"/>
      <c r="AI5" s="570"/>
      <c r="AJ5" s="571"/>
    </row>
    <row r="6" spans="1:44" s="60" customFormat="1" x14ac:dyDescent="0.25">
      <c r="A6" s="523" t="s">
        <v>5</v>
      </c>
      <c r="B6" s="547" t="s">
        <v>6</v>
      </c>
      <c r="C6" s="547" t="s">
        <v>26</v>
      </c>
      <c r="D6" s="547" t="s">
        <v>8</v>
      </c>
      <c r="E6" s="523" t="s">
        <v>9</v>
      </c>
      <c r="F6" s="547" t="s">
        <v>10</v>
      </c>
      <c r="G6" s="523" t="s">
        <v>11</v>
      </c>
      <c r="H6" s="523" t="s">
        <v>12</v>
      </c>
      <c r="I6" s="523"/>
      <c r="J6" s="530" t="s">
        <v>13</v>
      </c>
      <c r="K6" s="530" t="s">
        <v>14</v>
      </c>
      <c r="L6" s="523" t="s">
        <v>15</v>
      </c>
      <c r="M6" s="535" t="s">
        <v>16</v>
      </c>
      <c r="N6" s="536"/>
      <c r="O6" s="537"/>
      <c r="P6" s="523" t="s">
        <v>17</v>
      </c>
      <c r="Q6" s="547" t="s">
        <v>18</v>
      </c>
      <c r="R6" s="522" t="s">
        <v>19</v>
      </c>
      <c r="S6" s="522"/>
      <c r="T6" s="522"/>
      <c r="U6" s="530" t="s">
        <v>20</v>
      </c>
      <c r="V6" s="522" t="s">
        <v>19</v>
      </c>
      <c r="W6" s="522"/>
      <c r="X6" s="522"/>
      <c r="Y6" s="530" t="s">
        <v>21</v>
      </c>
      <c r="Z6" s="522" t="s">
        <v>19</v>
      </c>
      <c r="AA6" s="522"/>
      <c r="AB6" s="522"/>
      <c r="AC6" s="530" t="s">
        <v>22</v>
      </c>
      <c r="AD6" s="522" t="s">
        <v>19</v>
      </c>
      <c r="AE6" s="522"/>
      <c r="AF6" s="522"/>
      <c r="AG6" s="530" t="s">
        <v>23</v>
      </c>
      <c r="AH6" s="530" t="s">
        <v>24</v>
      </c>
      <c r="AI6" s="532" t="s">
        <v>25</v>
      </c>
      <c r="AJ6" s="532"/>
      <c r="AK6" s="11"/>
      <c r="AL6" s="11"/>
      <c r="AM6" s="11"/>
      <c r="AN6" s="11"/>
      <c r="AO6" s="11"/>
      <c r="AP6" s="11"/>
      <c r="AQ6" s="11"/>
      <c r="AR6" s="11"/>
    </row>
    <row r="7" spans="1:44" s="60" customFormat="1" ht="25.5" x14ac:dyDescent="0.25">
      <c r="A7" s="523"/>
      <c r="B7" s="548"/>
      <c r="C7" s="548"/>
      <c r="D7" s="548"/>
      <c r="E7" s="523"/>
      <c r="F7" s="548"/>
      <c r="G7" s="523"/>
      <c r="H7" s="433" t="s">
        <v>27</v>
      </c>
      <c r="I7" s="433" t="s">
        <v>28</v>
      </c>
      <c r="J7" s="531"/>
      <c r="K7" s="531"/>
      <c r="L7" s="523"/>
      <c r="M7" s="431" t="s">
        <v>29</v>
      </c>
      <c r="N7" s="431" t="s">
        <v>30</v>
      </c>
      <c r="O7" s="431" t="s">
        <v>31</v>
      </c>
      <c r="P7" s="523"/>
      <c r="Q7" s="548"/>
      <c r="R7" s="431" t="s">
        <v>32</v>
      </c>
      <c r="S7" s="431" t="s">
        <v>33</v>
      </c>
      <c r="T7" s="431" t="s">
        <v>34</v>
      </c>
      <c r="U7" s="531"/>
      <c r="V7" s="431" t="s">
        <v>35</v>
      </c>
      <c r="W7" s="431" t="s">
        <v>36</v>
      </c>
      <c r="X7" s="431" t="s">
        <v>37</v>
      </c>
      <c r="Y7" s="531"/>
      <c r="Z7" s="431" t="s">
        <v>38</v>
      </c>
      <c r="AA7" s="431" t="s">
        <v>39</v>
      </c>
      <c r="AB7" s="431" t="s">
        <v>40</v>
      </c>
      <c r="AC7" s="531"/>
      <c r="AD7" s="431" t="s">
        <v>41</v>
      </c>
      <c r="AE7" s="431" t="s">
        <v>42</v>
      </c>
      <c r="AF7" s="431" t="s">
        <v>43</v>
      </c>
      <c r="AG7" s="531"/>
      <c r="AH7" s="531"/>
      <c r="AI7" s="432" t="s">
        <v>44</v>
      </c>
      <c r="AJ7" s="432" t="s">
        <v>45</v>
      </c>
      <c r="AK7" s="11"/>
      <c r="AL7" s="11"/>
      <c r="AM7" s="11"/>
      <c r="AN7" s="11"/>
      <c r="AO7" s="11"/>
      <c r="AP7" s="11"/>
      <c r="AQ7" s="11"/>
      <c r="AR7" s="11"/>
    </row>
    <row r="8" spans="1:44" ht="12.75" hidden="1" customHeight="1" x14ac:dyDescent="0.25">
      <c r="A8" s="517" t="s">
        <v>46</v>
      </c>
      <c r="B8" s="518"/>
      <c r="C8" s="518"/>
      <c r="D8" s="518"/>
      <c r="E8" s="519"/>
      <c r="F8" s="16"/>
      <c r="G8" s="5"/>
      <c r="H8" s="17"/>
      <c r="I8" s="17"/>
      <c r="J8" s="510"/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21"/>
      <c r="AJ8" s="21"/>
    </row>
    <row r="9" spans="1:44" ht="35.1" hidden="1" customHeight="1" outlineLevel="1" x14ac:dyDescent="0.25">
      <c r="A9" s="22">
        <v>1</v>
      </c>
      <c r="B9" s="23"/>
      <c r="C9" s="79"/>
      <c r="D9" s="68"/>
      <c r="E9" s="159"/>
      <c r="F9" s="159"/>
      <c r="G9" s="278"/>
      <c r="H9" s="67"/>
      <c r="I9" s="67"/>
      <c r="J9" s="511"/>
      <c r="K9" s="141"/>
      <c r="L9" s="251"/>
      <c r="M9" s="28"/>
      <c r="N9" s="28"/>
      <c r="O9" s="28"/>
      <c r="P9" s="251"/>
      <c r="Q9" s="251"/>
      <c r="R9" s="28"/>
      <c r="S9" s="206"/>
      <c r="T9" s="141"/>
      <c r="U9" s="29">
        <f>SUM(R9:T9)</f>
        <v>0</v>
      </c>
      <c r="V9" s="28"/>
      <c r="W9" s="28"/>
      <c r="X9" s="28"/>
      <c r="Y9" s="29">
        <f>SUM(V9:X9)</f>
        <v>0</v>
      </c>
      <c r="Z9" s="28"/>
      <c r="AA9" s="28"/>
      <c r="AB9" s="28"/>
      <c r="AC9" s="29">
        <f>SUM(Z9:AB9)</f>
        <v>0</v>
      </c>
      <c r="AD9" s="28"/>
      <c r="AE9" s="28"/>
      <c r="AF9" s="28"/>
      <c r="AG9" s="29">
        <f>SUM(AD9:AF9)</f>
        <v>0</v>
      </c>
      <c r="AH9" s="29">
        <f>SUM(U9,Y9,AC9,AG9)</f>
        <v>0</v>
      </c>
      <c r="AI9" s="30">
        <f>IF(ISERROR(AH9/J8),0,AH9/J8)</f>
        <v>0</v>
      </c>
      <c r="AJ9" s="31">
        <f>IF(ISERROR(AH9/$AH$101),"-",AH9/$AH$101)</f>
        <v>0</v>
      </c>
      <c r="AK9" s="11"/>
      <c r="AL9" s="11"/>
      <c r="AM9" s="11"/>
      <c r="AN9" s="11"/>
      <c r="AO9" s="11"/>
      <c r="AP9" s="11"/>
      <c r="AQ9" s="11"/>
      <c r="AR9" s="11"/>
    </row>
    <row r="10" spans="1:44" ht="35.1" hidden="1" customHeight="1" outlineLevel="1" x14ac:dyDescent="0.25">
      <c r="A10" s="22">
        <v>2</v>
      </c>
      <c r="B10" s="23"/>
      <c r="C10" s="79"/>
      <c r="D10" s="68"/>
      <c r="E10" s="159"/>
      <c r="F10" s="159"/>
      <c r="G10" s="278"/>
      <c r="H10" s="67"/>
      <c r="I10" s="67"/>
      <c r="J10" s="511"/>
      <c r="K10" s="141"/>
      <c r="L10" s="251"/>
      <c r="M10" s="28"/>
      <c r="N10" s="28"/>
      <c r="O10" s="28"/>
      <c r="P10" s="251"/>
      <c r="Q10" s="251"/>
      <c r="R10" s="28"/>
      <c r="S10" s="206"/>
      <c r="T10" s="206"/>
      <c r="U10" s="29">
        <f>SUM(R10:T10)</f>
        <v>0</v>
      </c>
      <c r="V10" s="28"/>
      <c r="W10" s="28"/>
      <c r="X10" s="28"/>
      <c r="Y10" s="29">
        <f>SUM(V10:X10)</f>
        <v>0</v>
      </c>
      <c r="Z10" s="28"/>
      <c r="AA10" s="28"/>
      <c r="AB10" s="28"/>
      <c r="AC10" s="29">
        <f>SUM(Z10:AB10)</f>
        <v>0</v>
      </c>
      <c r="AD10" s="28"/>
      <c r="AE10" s="28"/>
      <c r="AF10" s="28"/>
      <c r="AG10" s="29">
        <f>SUM(AD10:AF10)</f>
        <v>0</v>
      </c>
      <c r="AH10" s="29">
        <f>SUM(U10,Y10,AC10,AG10)</f>
        <v>0</v>
      </c>
      <c r="AI10" s="30">
        <f>IF(ISERROR(AH10/J8),0,AH10/J8)</f>
        <v>0</v>
      </c>
      <c r="AJ10" s="31">
        <f>IF(ISERROR(AH10/$AH$101),"-",AH10/$AH$101)</f>
        <v>0</v>
      </c>
      <c r="AK10" s="11"/>
      <c r="AL10" s="11"/>
      <c r="AM10" s="11"/>
      <c r="AN10" s="11"/>
      <c r="AO10" s="11"/>
      <c r="AP10" s="11"/>
      <c r="AQ10" s="11"/>
      <c r="AR10" s="11"/>
    </row>
    <row r="11" spans="1:44" s="61" customFormat="1" hidden="1" collapsed="1" x14ac:dyDescent="0.25">
      <c r="A11" s="586" t="s">
        <v>47</v>
      </c>
      <c r="B11" s="542"/>
      <c r="C11" s="542"/>
      <c r="D11" s="542"/>
      <c r="E11" s="542"/>
      <c r="F11" s="542"/>
      <c r="G11" s="542"/>
      <c r="H11" s="542"/>
      <c r="I11" s="587"/>
      <c r="J11" s="339">
        <f>J8</f>
        <v>0</v>
      </c>
      <c r="K11" s="339">
        <f>SUM(K9:K10)</f>
        <v>0</v>
      </c>
      <c r="L11" s="445"/>
      <c r="M11" s="339">
        <f>SUM(M10:M10)</f>
        <v>0</v>
      </c>
      <c r="N11" s="339">
        <f>SUM(N10:N10)</f>
        <v>0</v>
      </c>
      <c r="O11" s="339">
        <f>SUM(O10:O10)</f>
        <v>0</v>
      </c>
      <c r="P11" s="344"/>
      <c r="Q11" s="438"/>
      <c r="R11" s="339">
        <f>SUM(R9:R10)</f>
        <v>0</v>
      </c>
      <c r="S11" s="339">
        <f t="shared" ref="S11:AH11" si="0">SUM(S9:S10)</f>
        <v>0</v>
      </c>
      <c r="T11" s="339">
        <f t="shared" si="0"/>
        <v>0</v>
      </c>
      <c r="U11" s="339">
        <f t="shared" si="0"/>
        <v>0</v>
      </c>
      <c r="V11" s="339">
        <f t="shared" si="0"/>
        <v>0</v>
      </c>
      <c r="W11" s="339">
        <f t="shared" si="0"/>
        <v>0</v>
      </c>
      <c r="X11" s="339">
        <f t="shared" si="0"/>
        <v>0</v>
      </c>
      <c r="Y11" s="339">
        <f t="shared" si="0"/>
        <v>0</v>
      </c>
      <c r="Z11" s="339">
        <f t="shared" si="0"/>
        <v>0</v>
      </c>
      <c r="AA11" s="339">
        <f t="shared" si="0"/>
        <v>0</v>
      </c>
      <c r="AB11" s="339">
        <f t="shared" si="0"/>
        <v>0</v>
      </c>
      <c r="AC11" s="339">
        <f t="shared" si="0"/>
        <v>0</v>
      </c>
      <c r="AD11" s="339">
        <f t="shared" si="0"/>
        <v>0</v>
      </c>
      <c r="AE11" s="339">
        <f t="shared" si="0"/>
        <v>0</v>
      </c>
      <c r="AF11" s="339">
        <f t="shared" si="0"/>
        <v>0</v>
      </c>
      <c r="AG11" s="339">
        <f t="shared" si="0"/>
        <v>0</v>
      </c>
      <c r="AH11" s="339">
        <f t="shared" si="0"/>
        <v>0</v>
      </c>
      <c r="AI11" s="345">
        <f>IF(ISERROR(AH11/J11),0,AH11/J11)</f>
        <v>0</v>
      </c>
      <c r="AJ11" s="345">
        <f>IF(ISERROR(AH11/$AH$101),0,AH11/$AH$101)</f>
        <v>0</v>
      </c>
      <c r="AK11" s="11"/>
      <c r="AL11" s="11"/>
      <c r="AM11" s="11"/>
      <c r="AN11" s="11"/>
      <c r="AO11" s="11"/>
      <c r="AP11" s="11"/>
      <c r="AQ11" s="11"/>
      <c r="AR11" s="11"/>
    </row>
    <row r="12" spans="1:44" hidden="1" x14ac:dyDescent="0.25">
      <c r="A12" s="502" t="s">
        <v>48</v>
      </c>
      <c r="B12" s="503"/>
      <c r="C12" s="503"/>
      <c r="D12" s="503"/>
      <c r="E12" s="504"/>
      <c r="F12" s="16"/>
      <c r="G12" s="5"/>
      <c r="H12" s="17"/>
      <c r="I12" s="17"/>
      <c r="J12" s="520"/>
      <c r="K12" s="7"/>
      <c r="L12" s="18"/>
      <c r="M12" s="19"/>
      <c r="N12" s="19"/>
      <c r="O12" s="19"/>
      <c r="P12" s="5"/>
      <c r="Q12" s="20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21"/>
      <c r="AJ12" s="21"/>
    </row>
    <row r="13" spans="1:44" ht="35.1" hidden="1" customHeight="1" outlineLevel="1" x14ac:dyDescent="0.25">
      <c r="A13" s="22">
        <v>1</v>
      </c>
      <c r="B13" s="23"/>
      <c r="C13" s="79"/>
      <c r="D13" s="112"/>
      <c r="E13" s="159"/>
      <c r="F13" s="159"/>
      <c r="G13" s="278"/>
      <c r="H13" s="112"/>
      <c r="I13" s="112"/>
      <c r="J13" s="549"/>
      <c r="K13" s="147"/>
      <c r="L13" s="251"/>
      <c r="M13" s="28"/>
      <c r="N13" s="28"/>
      <c r="O13" s="28"/>
      <c r="P13" s="251"/>
      <c r="Q13" s="251"/>
      <c r="R13" s="28"/>
      <c r="S13" s="147"/>
      <c r="T13" s="147"/>
      <c r="U13" s="29">
        <f>SUM(R13:T13)</f>
        <v>0</v>
      </c>
      <c r="V13" s="28"/>
      <c r="W13" s="28"/>
      <c r="X13" s="28"/>
      <c r="Y13" s="29">
        <f>SUM(V13:X13)</f>
        <v>0</v>
      </c>
      <c r="Z13" s="28"/>
      <c r="AA13" s="28"/>
      <c r="AB13" s="28"/>
      <c r="AC13" s="29">
        <f>SUM(Z13:AB13)</f>
        <v>0</v>
      </c>
      <c r="AD13" s="28"/>
      <c r="AE13" s="28"/>
      <c r="AF13" s="28"/>
      <c r="AG13" s="29">
        <f>SUM(AD13:AF13)</f>
        <v>0</v>
      </c>
      <c r="AH13" s="29">
        <f>SUM(U13,Y13,AC13,AG13)</f>
        <v>0</v>
      </c>
      <c r="AI13" s="30">
        <f>IF(ISERROR(AH13/J12),0,AH13/J12)</f>
        <v>0</v>
      </c>
      <c r="AJ13" s="31">
        <f>IF(ISERROR(AH13/$AH$101),"-",AH13/$AH$101)</f>
        <v>0</v>
      </c>
      <c r="AK13" s="11"/>
      <c r="AL13" s="11"/>
      <c r="AM13" s="11"/>
      <c r="AN13" s="11"/>
      <c r="AO13" s="11"/>
      <c r="AP13" s="11"/>
      <c r="AQ13" s="11"/>
      <c r="AR13" s="11"/>
    </row>
    <row r="14" spans="1:44" ht="35.1" hidden="1" customHeight="1" outlineLevel="1" x14ac:dyDescent="0.25">
      <c r="A14" s="22">
        <v>2</v>
      </c>
      <c r="B14" s="23"/>
      <c r="C14" s="79"/>
      <c r="D14" s="112"/>
      <c r="E14" s="159"/>
      <c r="F14" s="159"/>
      <c r="G14" s="278"/>
      <c r="H14" s="112"/>
      <c r="I14" s="112"/>
      <c r="J14" s="549"/>
      <c r="K14" s="147"/>
      <c r="L14" s="251"/>
      <c r="M14" s="28"/>
      <c r="N14" s="28"/>
      <c r="O14" s="28"/>
      <c r="P14" s="251"/>
      <c r="Q14" s="251"/>
      <c r="R14" s="28"/>
      <c r="S14" s="147"/>
      <c r="T14" s="147"/>
      <c r="U14" s="29">
        <f>SUM(R14:T14)</f>
        <v>0</v>
      </c>
      <c r="V14" s="28"/>
      <c r="W14" s="28"/>
      <c r="X14" s="28"/>
      <c r="Y14" s="29">
        <f>SUM(V14:X14)</f>
        <v>0</v>
      </c>
      <c r="Z14" s="28"/>
      <c r="AA14" s="28"/>
      <c r="AB14" s="28"/>
      <c r="AC14" s="29">
        <f>SUM(Z14:AB14)</f>
        <v>0</v>
      </c>
      <c r="AD14" s="28"/>
      <c r="AE14" s="28"/>
      <c r="AF14" s="28"/>
      <c r="AG14" s="29">
        <f>SUM(AD14:AF14)</f>
        <v>0</v>
      </c>
      <c r="AH14" s="29">
        <f>SUM(U14,Y14,AC14,AG14)</f>
        <v>0</v>
      </c>
      <c r="AI14" s="30">
        <f>IF(ISERROR(AH14/J12),0,AH14/J12)</f>
        <v>0</v>
      </c>
      <c r="AJ14" s="31">
        <f>IF(ISERROR(AH14/$AH$101),"-",AH14/$AH$101)</f>
        <v>0</v>
      </c>
      <c r="AK14" s="11"/>
      <c r="AL14" s="11"/>
      <c r="AM14" s="11"/>
      <c r="AN14" s="11"/>
      <c r="AO14" s="11"/>
      <c r="AP14" s="11"/>
      <c r="AQ14" s="11"/>
      <c r="AR14" s="11"/>
    </row>
    <row r="15" spans="1:44" ht="35.1" hidden="1" customHeight="1" outlineLevel="1" x14ac:dyDescent="0.25">
      <c r="A15" s="22">
        <v>3</v>
      </c>
      <c r="B15" s="23"/>
      <c r="C15" s="79"/>
      <c r="D15" s="112"/>
      <c r="E15" s="159"/>
      <c r="F15" s="159"/>
      <c r="G15" s="278"/>
      <c r="H15" s="112"/>
      <c r="I15" s="112"/>
      <c r="J15" s="521"/>
      <c r="K15" s="147"/>
      <c r="L15" s="251"/>
      <c r="M15" s="28"/>
      <c r="N15" s="28"/>
      <c r="O15" s="28"/>
      <c r="P15" s="251"/>
      <c r="Q15" s="251"/>
      <c r="R15" s="28"/>
      <c r="S15" s="147"/>
      <c r="T15" s="147"/>
      <c r="U15" s="29">
        <f>SUM(R15:T15)</f>
        <v>0</v>
      </c>
      <c r="V15" s="147"/>
      <c r="W15" s="28"/>
      <c r="X15" s="28"/>
      <c r="Y15" s="29">
        <f>SUM(V15:X15)</f>
        <v>0</v>
      </c>
      <c r="Z15" s="28"/>
      <c r="AA15" s="28"/>
      <c r="AB15" s="28"/>
      <c r="AC15" s="29">
        <f>SUM(Z15:AB15)</f>
        <v>0</v>
      </c>
      <c r="AD15" s="28"/>
      <c r="AE15" s="28"/>
      <c r="AF15" s="28"/>
      <c r="AG15" s="29">
        <f>SUM(AD15:AF15)</f>
        <v>0</v>
      </c>
      <c r="AH15" s="29">
        <f>SUM(U15,Y15,AC15,AG15)</f>
        <v>0</v>
      </c>
      <c r="AI15" s="30">
        <f>IF(ISERROR(AH15/J12),0,AH15/J12)</f>
        <v>0</v>
      </c>
      <c r="AJ15" s="31">
        <f>IF(ISERROR(AH15/$AH$101),"-",AH15/$AH$101)</f>
        <v>0</v>
      </c>
      <c r="AK15" s="11"/>
      <c r="AL15" s="11"/>
      <c r="AM15" s="11"/>
      <c r="AN15" s="11"/>
      <c r="AO15" s="11"/>
      <c r="AP15" s="11"/>
      <c r="AQ15" s="11"/>
      <c r="AR15" s="11"/>
    </row>
    <row r="16" spans="1:44" s="61" customFormat="1" hidden="1" collapsed="1" x14ac:dyDescent="0.25">
      <c r="A16" s="538" t="s">
        <v>49</v>
      </c>
      <c r="B16" s="542"/>
      <c r="C16" s="539"/>
      <c r="D16" s="539"/>
      <c r="E16" s="539"/>
      <c r="F16" s="539"/>
      <c r="G16" s="539"/>
      <c r="H16" s="539"/>
      <c r="I16" s="540"/>
      <c r="J16" s="339">
        <f>J12</f>
        <v>0</v>
      </c>
      <c r="K16" s="339">
        <f>SUM(K13:K15)</f>
        <v>0</v>
      </c>
      <c r="L16" s="445"/>
      <c r="M16" s="339">
        <f>SUM(M13:M13)</f>
        <v>0</v>
      </c>
      <c r="N16" s="339">
        <f>SUM(N13:N13)</f>
        <v>0</v>
      </c>
      <c r="O16" s="339">
        <f>SUM(O13:O13)</f>
        <v>0</v>
      </c>
      <c r="P16" s="344"/>
      <c r="Q16" s="438"/>
      <c r="R16" s="339">
        <f>SUM(R13:R13)</f>
        <v>0</v>
      </c>
      <c r="S16" s="339">
        <f>SUM(S13:S15)</f>
        <v>0</v>
      </c>
      <c r="T16" s="339">
        <f>SUM(T13:T15)</f>
        <v>0</v>
      </c>
      <c r="U16" s="339">
        <f>SUM(U13:U15)</f>
        <v>0</v>
      </c>
      <c r="V16" s="339">
        <f>SUM(V13:V15)</f>
        <v>0</v>
      </c>
      <c r="W16" s="339">
        <f t="shared" ref="W16:AH16" si="1">SUM(W13:W15)</f>
        <v>0</v>
      </c>
      <c r="X16" s="339">
        <f t="shared" si="1"/>
        <v>0</v>
      </c>
      <c r="Y16" s="339">
        <f t="shared" si="1"/>
        <v>0</v>
      </c>
      <c r="Z16" s="339">
        <f t="shared" si="1"/>
        <v>0</v>
      </c>
      <c r="AA16" s="339">
        <f t="shared" si="1"/>
        <v>0</v>
      </c>
      <c r="AB16" s="339">
        <f t="shared" si="1"/>
        <v>0</v>
      </c>
      <c r="AC16" s="339">
        <f t="shared" si="1"/>
        <v>0</v>
      </c>
      <c r="AD16" s="339">
        <f t="shared" si="1"/>
        <v>0</v>
      </c>
      <c r="AE16" s="339">
        <f t="shared" si="1"/>
        <v>0</v>
      </c>
      <c r="AF16" s="339">
        <f t="shared" si="1"/>
        <v>0</v>
      </c>
      <c r="AG16" s="339">
        <f t="shared" si="1"/>
        <v>0</v>
      </c>
      <c r="AH16" s="339">
        <f t="shared" si="1"/>
        <v>0</v>
      </c>
      <c r="AI16" s="345">
        <f>IF(ISERROR(AH16/J16),0,AH16/J16)</f>
        <v>0</v>
      </c>
      <c r="AJ16" s="345">
        <f>IF(ISERROR(AH16/$AH$101),0,AH16/$AH$101)</f>
        <v>0</v>
      </c>
      <c r="AK16" s="11"/>
      <c r="AL16" s="11"/>
      <c r="AM16" s="11"/>
      <c r="AN16" s="11"/>
      <c r="AO16" s="11"/>
      <c r="AP16" s="11"/>
      <c r="AQ16" s="11"/>
      <c r="AR16" s="11"/>
    </row>
    <row r="17" spans="1:44" hidden="1" x14ac:dyDescent="0.25">
      <c r="A17" s="502" t="s">
        <v>50</v>
      </c>
      <c r="B17" s="503"/>
      <c r="C17" s="503"/>
      <c r="D17" s="503"/>
      <c r="E17" s="504"/>
      <c r="F17" s="16"/>
      <c r="G17" s="5"/>
      <c r="H17" s="17"/>
      <c r="I17" s="17"/>
      <c r="J17" s="510"/>
      <c r="K17" s="7"/>
      <c r="L17" s="18"/>
      <c r="M17" s="19"/>
      <c r="N17" s="19"/>
      <c r="O17" s="19"/>
      <c r="P17" s="5"/>
      <c r="Q17" s="20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21"/>
      <c r="AJ17" s="21"/>
    </row>
    <row r="18" spans="1:44" ht="35.1" hidden="1" customHeight="1" outlineLevel="1" x14ac:dyDescent="0.25">
      <c r="A18" s="22">
        <v>1</v>
      </c>
      <c r="B18" s="23"/>
      <c r="C18" s="79"/>
      <c r="D18" s="69"/>
      <c r="E18" s="162"/>
      <c r="F18" s="279"/>
      <c r="G18" s="278"/>
      <c r="H18" s="112"/>
      <c r="I18" s="112"/>
      <c r="J18" s="511"/>
      <c r="K18" s="146"/>
      <c r="L18" s="251"/>
      <c r="M18" s="28"/>
      <c r="N18" s="28"/>
      <c r="O18" s="28"/>
      <c r="P18" s="251"/>
      <c r="Q18" s="251"/>
      <c r="R18" s="28"/>
      <c r="S18" s="28"/>
      <c r="T18" s="146"/>
      <c r="U18" s="29">
        <f>SUM(R18:T18)</f>
        <v>0</v>
      </c>
      <c r="V18" s="28"/>
      <c r="W18" s="28"/>
      <c r="X18" s="28"/>
      <c r="Y18" s="29">
        <f>SUM(V18:X18)</f>
        <v>0</v>
      </c>
      <c r="Z18" s="28"/>
      <c r="AA18" s="28"/>
      <c r="AB18" s="28"/>
      <c r="AC18" s="29">
        <f>SUM(Z18:AB18)</f>
        <v>0</v>
      </c>
      <c r="AD18" s="28"/>
      <c r="AE18" s="28"/>
      <c r="AF18" s="28"/>
      <c r="AG18" s="29">
        <f>SUM(AD18:AF18)</f>
        <v>0</v>
      </c>
      <c r="AH18" s="29">
        <f>SUM(U18,Y18,AC18,AG18)</f>
        <v>0</v>
      </c>
      <c r="AI18" s="30">
        <f>IF(ISERROR(AH18/J17),0,AH18/J17)</f>
        <v>0</v>
      </c>
      <c r="AJ18" s="31">
        <f>IF(ISERROR(AH18/$AH$101),"-",AH18/$AH$101)</f>
        <v>0</v>
      </c>
      <c r="AK18" s="11"/>
      <c r="AL18" s="11"/>
      <c r="AM18" s="11"/>
      <c r="AN18" s="11"/>
      <c r="AO18" s="11"/>
      <c r="AP18" s="11"/>
      <c r="AQ18" s="11"/>
      <c r="AR18" s="11"/>
    </row>
    <row r="19" spans="1:44" ht="35.1" hidden="1" customHeight="1" outlineLevel="1" x14ac:dyDescent="0.25">
      <c r="A19" s="22">
        <v>2</v>
      </c>
      <c r="B19" s="23"/>
      <c r="C19" s="79"/>
      <c r="D19" s="69"/>
      <c r="E19" s="162"/>
      <c r="F19" s="279"/>
      <c r="G19" s="278"/>
      <c r="H19" s="67"/>
      <c r="I19" s="280"/>
      <c r="J19" s="511"/>
      <c r="K19" s="146"/>
      <c r="L19" s="251"/>
      <c r="M19" s="28"/>
      <c r="N19" s="28"/>
      <c r="O19" s="28"/>
      <c r="P19" s="281"/>
      <c r="Q19" s="281"/>
      <c r="R19" s="28"/>
      <c r="S19" s="28"/>
      <c r="T19" s="146"/>
      <c r="U19" s="29">
        <f>SUM(R19:T19)</f>
        <v>0</v>
      </c>
      <c r="V19" s="28"/>
      <c r="W19" s="28"/>
      <c r="X19" s="28"/>
      <c r="Y19" s="29">
        <f>SUM(V19:X19)</f>
        <v>0</v>
      </c>
      <c r="Z19" s="28"/>
      <c r="AA19" s="28"/>
      <c r="AB19" s="28"/>
      <c r="AC19" s="29">
        <f>SUM(Z19:AB19)</f>
        <v>0</v>
      </c>
      <c r="AD19" s="28"/>
      <c r="AE19" s="28"/>
      <c r="AF19" s="28"/>
      <c r="AG19" s="29">
        <f>SUM(AD19:AF19)</f>
        <v>0</v>
      </c>
      <c r="AH19" s="29">
        <f>SUM(U19,Y19,AC19,AG19)</f>
        <v>0</v>
      </c>
      <c r="AI19" s="30">
        <f>IF(ISERROR(AH19/J17),0,AH19/J17)</f>
        <v>0</v>
      </c>
      <c r="AJ19" s="31">
        <f>IF(ISERROR(AH19/$AH$101),"-",AH19/$AH$101)</f>
        <v>0</v>
      </c>
      <c r="AK19" s="11"/>
      <c r="AL19" s="11"/>
      <c r="AM19" s="11"/>
      <c r="AN19" s="11"/>
      <c r="AO19" s="11"/>
      <c r="AP19" s="11"/>
      <c r="AQ19" s="11"/>
      <c r="AR19" s="11"/>
    </row>
    <row r="20" spans="1:44" ht="35.1" hidden="1" customHeight="1" outlineLevel="1" x14ac:dyDescent="0.25">
      <c r="A20" s="22">
        <v>3</v>
      </c>
      <c r="B20" s="23"/>
      <c r="C20" s="79"/>
      <c r="D20" s="69"/>
      <c r="E20" s="162"/>
      <c r="F20" s="279"/>
      <c r="G20" s="278"/>
      <c r="H20" s="67"/>
      <c r="I20" s="67"/>
      <c r="J20" s="585"/>
      <c r="K20" s="146"/>
      <c r="L20" s="251"/>
      <c r="M20" s="28"/>
      <c r="N20" s="28"/>
      <c r="O20" s="28"/>
      <c r="P20" s="281"/>
      <c r="Q20" s="281"/>
      <c r="R20" s="28"/>
      <c r="S20" s="28"/>
      <c r="T20" s="146"/>
      <c r="U20" s="29">
        <f>SUM(R20:T20)</f>
        <v>0</v>
      </c>
      <c r="V20" s="28"/>
      <c r="W20" s="28"/>
      <c r="X20" s="28"/>
      <c r="Y20" s="29">
        <f>SUM(V20:X20)</f>
        <v>0</v>
      </c>
      <c r="Z20" s="28"/>
      <c r="AA20" s="28"/>
      <c r="AB20" s="28"/>
      <c r="AC20" s="29">
        <f>SUM(Z20:AB20)</f>
        <v>0</v>
      </c>
      <c r="AD20" s="28"/>
      <c r="AE20" s="28"/>
      <c r="AF20" s="28"/>
      <c r="AG20" s="29">
        <f>SUM(AD20:AF20)</f>
        <v>0</v>
      </c>
      <c r="AH20" s="29">
        <f>SUM(U20,Y20,AC20,AG20)</f>
        <v>0</v>
      </c>
      <c r="AI20" s="30">
        <f>IF(ISERROR(AH20/J17),0,AH20/J17)</f>
        <v>0</v>
      </c>
      <c r="AJ20" s="31">
        <f>IF(ISERROR(AH20/$AH$101),"-",AH20/$AH$101)</f>
        <v>0</v>
      </c>
    </row>
    <row r="21" spans="1:44" s="61" customFormat="1" hidden="1" collapsed="1" x14ac:dyDescent="0.25">
      <c r="A21" s="538" t="s">
        <v>51</v>
      </c>
      <c r="B21" s="542"/>
      <c r="C21" s="539"/>
      <c r="D21" s="539"/>
      <c r="E21" s="539"/>
      <c r="F21" s="539"/>
      <c r="G21" s="539"/>
      <c r="H21" s="539"/>
      <c r="I21" s="540"/>
      <c r="J21" s="339">
        <f>J17</f>
        <v>0</v>
      </c>
      <c r="K21" s="339">
        <f>SUM(K18:K20)</f>
        <v>0</v>
      </c>
      <c r="L21" s="445"/>
      <c r="M21" s="339">
        <f>SUM(M18:M20)</f>
        <v>0</v>
      </c>
      <c r="N21" s="339">
        <f>SUM(N18:N20)</f>
        <v>0</v>
      </c>
      <c r="O21" s="339">
        <f>SUM(O18:O20)</f>
        <v>0</v>
      </c>
      <c r="P21" s="344"/>
      <c r="Q21" s="438"/>
      <c r="R21" s="339">
        <f t="shared" ref="R21:AH21" si="2">SUM(R18:R20)</f>
        <v>0</v>
      </c>
      <c r="S21" s="339">
        <f t="shared" si="2"/>
        <v>0</v>
      </c>
      <c r="T21" s="339">
        <f t="shared" si="2"/>
        <v>0</v>
      </c>
      <c r="U21" s="339">
        <f t="shared" si="2"/>
        <v>0</v>
      </c>
      <c r="V21" s="339">
        <f t="shared" si="2"/>
        <v>0</v>
      </c>
      <c r="W21" s="339">
        <f t="shared" si="2"/>
        <v>0</v>
      </c>
      <c r="X21" s="339">
        <f t="shared" si="2"/>
        <v>0</v>
      </c>
      <c r="Y21" s="339">
        <f t="shared" si="2"/>
        <v>0</v>
      </c>
      <c r="Z21" s="339">
        <f t="shared" si="2"/>
        <v>0</v>
      </c>
      <c r="AA21" s="339">
        <f t="shared" si="2"/>
        <v>0</v>
      </c>
      <c r="AB21" s="339">
        <f t="shared" si="2"/>
        <v>0</v>
      </c>
      <c r="AC21" s="339">
        <f t="shared" si="2"/>
        <v>0</v>
      </c>
      <c r="AD21" s="339">
        <f t="shared" si="2"/>
        <v>0</v>
      </c>
      <c r="AE21" s="339">
        <f t="shared" si="2"/>
        <v>0</v>
      </c>
      <c r="AF21" s="339">
        <f t="shared" si="2"/>
        <v>0</v>
      </c>
      <c r="AG21" s="339">
        <f t="shared" si="2"/>
        <v>0</v>
      </c>
      <c r="AH21" s="339">
        <f t="shared" si="2"/>
        <v>0</v>
      </c>
      <c r="AI21" s="345">
        <f>IF(ISERROR(AH21/J21),0,AH21/J21)</f>
        <v>0</v>
      </c>
      <c r="AJ21" s="345">
        <f>IF(ISERROR(AH21/$AH$101),0,AH21/$AH$101)</f>
        <v>0</v>
      </c>
      <c r="AK21" s="11"/>
      <c r="AL21" s="11"/>
      <c r="AM21" s="11"/>
      <c r="AN21" s="11"/>
      <c r="AO21" s="11"/>
      <c r="AP21" s="11"/>
      <c r="AQ21" s="11"/>
      <c r="AR21" s="11"/>
    </row>
    <row r="22" spans="1:44" hidden="1" x14ac:dyDescent="0.25">
      <c r="A22" s="502" t="s">
        <v>52</v>
      </c>
      <c r="B22" s="503"/>
      <c r="C22" s="503"/>
      <c r="D22" s="503"/>
      <c r="E22" s="504"/>
      <c r="F22" s="16"/>
      <c r="G22" s="5"/>
      <c r="H22" s="17"/>
      <c r="I22" s="17"/>
      <c r="J22" s="505"/>
      <c r="K22" s="7"/>
      <c r="L22" s="18"/>
      <c r="M22" s="19"/>
      <c r="N22" s="19"/>
      <c r="O22" s="19"/>
      <c r="P22" s="5"/>
      <c r="Q22" s="20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21"/>
      <c r="AJ22" s="21"/>
    </row>
    <row r="23" spans="1:44" ht="35.1" hidden="1" customHeight="1" outlineLevel="1" x14ac:dyDescent="0.25">
      <c r="A23" s="22">
        <v>1</v>
      </c>
      <c r="B23" s="23"/>
      <c r="C23" s="79"/>
      <c r="D23" s="69"/>
      <c r="E23" s="162"/>
      <c r="F23" s="159"/>
      <c r="G23" s="278"/>
      <c r="H23" s="67"/>
      <c r="I23" s="112"/>
      <c r="J23" s="541"/>
      <c r="K23" s="146"/>
      <c r="L23" s="251"/>
      <c r="M23" s="28"/>
      <c r="N23" s="28"/>
      <c r="O23" s="28"/>
      <c r="P23" s="281"/>
      <c r="Q23" s="282"/>
      <c r="R23" s="28"/>
      <c r="S23" s="206"/>
      <c r="T23" s="146"/>
      <c r="U23" s="29">
        <f>SUM(R23:T23)</f>
        <v>0</v>
      </c>
      <c r="V23" s="28"/>
      <c r="W23" s="28"/>
      <c r="X23" s="28"/>
      <c r="Y23" s="29">
        <f>SUM(V23:X23)</f>
        <v>0</v>
      </c>
      <c r="Z23" s="28"/>
      <c r="AA23" s="28"/>
      <c r="AB23" s="28"/>
      <c r="AC23" s="29">
        <f>SUM(Z23:AB23)</f>
        <v>0</v>
      </c>
      <c r="AD23" s="28"/>
      <c r="AE23" s="28"/>
      <c r="AF23" s="28"/>
      <c r="AG23" s="29">
        <f>SUM(AD23:AF23)</f>
        <v>0</v>
      </c>
      <c r="AH23" s="29">
        <f>SUM(U23,Y23,AC23,AG23)</f>
        <v>0</v>
      </c>
      <c r="AI23" s="30">
        <f>IF(ISERROR(AH23/$J$22),0,AH23/$J$22)</f>
        <v>0</v>
      </c>
      <c r="AJ23" s="31">
        <f>IF(ISERROR(AH23/$AH$101),"-",AH23/$AH$101)</f>
        <v>0</v>
      </c>
      <c r="AK23" s="11"/>
      <c r="AL23" s="11"/>
      <c r="AM23" s="11"/>
      <c r="AN23" s="11"/>
      <c r="AO23" s="11"/>
      <c r="AP23" s="11"/>
      <c r="AQ23" s="11"/>
      <c r="AR23" s="11"/>
    </row>
    <row r="24" spans="1:44" ht="35.1" hidden="1" customHeight="1" outlineLevel="1" x14ac:dyDescent="0.25">
      <c r="A24" s="22">
        <v>2</v>
      </c>
      <c r="B24" s="23"/>
      <c r="C24" s="79"/>
      <c r="D24" s="69"/>
      <c r="E24" s="162"/>
      <c r="F24" s="159"/>
      <c r="G24" s="278"/>
      <c r="H24" s="67"/>
      <c r="I24" s="112"/>
      <c r="J24" s="541"/>
      <c r="K24" s="146"/>
      <c r="L24" s="251"/>
      <c r="M24" s="28"/>
      <c r="N24" s="28"/>
      <c r="O24" s="28"/>
      <c r="P24" s="281"/>
      <c r="Q24" s="282"/>
      <c r="R24" s="28"/>
      <c r="S24" s="206"/>
      <c r="T24" s="146"/>
      <c r="U24" s="29">
        <f>SUM(R24:T24)</f>
        <v>0</v>
      </c>
      <c r="V24" s="28"/>
      <c r="W24" s="28"/>
      <c r="X24" s="28"/>
      <c r="Y24" s="29">
        <f>SUM(V24:X24)</f>
        <v>0</v>
      </c>
      <c r="Z24" s="28"/>
      <c r="AA24" s="28"/>
      <c r="AB24" s="28"/>
      <c r="AC24" s="29">
        <f>SUM(Z24:AB24)</f>
        <v>0</v>
      </c>
      <c r="AD24" s="28"/>
      <c r="AE24" s="28"/>
      <c r="AF24" s="28"/>
      <c r="AG24" s="29">
        <f>SUM(AD24:AF24)</f>
        <v>0</v>
      </c>
      <c r="AH24" s="29">
        <f>SUM(U24,Y24,AC24,AG24)</f>
        <v>0</v>
      </c>
      <c r="AI24" s="30">
        <f t="shared" ref="AI24:AI25" si="3">IF(ISERROR(AH24/$J$22),0,AH24/$J$22)</f>
        <v>0</v>
      </c>
      <c r="AJ24" s="31">
        <f>IF(ISERROR(AH24/$AH$101),"-",AH24/$AH$101)</f>
        <v>0</v>
      </c>
      <c r="AK24" s="11"/>
      <c r="AL24" s="11"/>
      <c r="AM24" s="11"/>
      <c r="AN24" s="11"/>
      <c r="AO24" s="11"/>
      <c r="AP24" s="11"/>
      <c r="AQ24" s="11"/>
      <c r="AR24" s="11"/>
    </row>
    <row r="25" spans="1:44" ht="35.1" hidden="1" customHeight="1" outlineLevel="1" x14ac:dyDescent="0.25">
      <c r="A25" s="22">
        <v>3</v>
      </c>
      <c r="B25" s="23"/>
      <c r="C25" s="79"/>
      <c r="D25" s="69"/>
      <c r="E25" s="162"/>
      <c r="F25" s="159"/>
      <c r="G25" s="278"/>
      <c r="H25" s="67"/>
      <c r="I25" s="112"/>
      <c r="J25" s="506"/>
      <c r="K25" s="146"/>
      <c r="L25" s="251"/>
      <c r="M25" s="28"/>
      <c r="N25" s="28"/>
      <c r="O25" s="28"/>
      <c r="P25" s="281"/>
      <c r="Q25" s="281"/>
      <c r="R25" s="28"/>
      <c r="S25" s="283"/>
      <c r="T25" s="146"/>
      <c r="U25" s="29">
        <f>SUM(R25:T25)</f>
        <v>0</v>
      </c>
      <c r="V25" s="28"/>
      <c r="W25" s="28"/>
      <c r="X25" s="28"/>
      <c r="Y25" s="29">
        <f>SUM(V25:X25)</f>
        <v>0</v>
      </c>
      <c r="Z25" s="28"/>
      <c r="AA25" s="28"/>
      <c r="AB25" s="28"/>
      <c r="AC25" s="29">
        <f>SUM(Z25:AB25)</f>
        <v>0</v>
      </c>
      <c r="AD25" s="28"/>
      <c r="AE25" s="28"/>
      <c r="AF25" s="28"/>
      <c r="AG25" s="29">
        <f>SUM(AD25:AF25)</f>
        <v>0</v>
      </c>
      <c r="AH25" s="29">
        <f>SUM(U25,Y25,AC25,AG25)</f>
        <v>0</v>
      </c>
      <c r="AI25" s="30">
        <f t="shared" si="3"/>
        <v>0</v>
      </c>
      <c r="AJ25" s="31">
        <f>IF(ISERROR(AH25/$AH$101),"-",AH25/$AH$101)</f>
        <v>0</v>
      </c>
      <c r="AK25" s="11"/>
      <c r="AL25" s="11"/>
      <c r="AM25" s="11"/>
      <c r="AN25" s="11"/>
      <c r="AO25" s="11"/>
      <c r="AP25" s="11"/>
      <c r="AQ25" s="11"/>
      <c r="AR25" s="11"/>
    </row>
    <row r="26" spans="1:44" s="61" customFormat="1" ht="12.75" hidden="1" customHeight="1" collapsed="1" x14ac:dyDescent="0.25">
      <c r="A26" s="538" t="s">
        <v>53</v>
      </c>
      <c r="B26" s="542"/>
      <c r="C26" s="539"/>
      <c r="D26" s="539"/>
      <c r="E26" s="539"/>
      <c r="F26" s="539"/>
      <c r="G26" s="539"/>
      <c r="H26" s="539"/>
      <c r="I26" s="540"/>
      <c r="J26" s="339">
        <f>J22</f>
        <v>0</v>
      </c>
      <c r="K26" s="339">
        <f>SUM(K23:K25)</f>
        <v>0</v>
      </c>
      <c r="L26" s="445"/>
      <c r="M26" s="339">
        <f>SUM(M23:M24)</f>
        <v>0</v>
      </c>
      <c r="N26" s="339">
        <f>SUM(N23:N24)</f>
        <v>0</v>
      </c>
      <c r="O26" s="339">
        <f>SUM(O23:O24)</f>
        <v>0</v>
      </c>
      <c r="P26" s="344"/>
      <c r="Q26" s="438"/>
      <c r="R26" s="339">
        <f t="shared" ref="R26:AG26" si="4">SUM(R23:R24)</f>
        <v>0</v>
      </c>
      <c r="S26" s="339">
        <f>SUM(S23:S25)</f>
        <v>0</v>
      </c>
      <c r="T26" s="339">
        <f>SUM(T23:T25)</f>
        <v>0</v>
      </c>
      <c r="U26" s="339">
        <f>SUM(U23:X25)</f>
        <v>0</v>
      </c>
      <c r="V26" s="339">
        <f t="shared" si="4"/>
        <v>0</v>
      </c>
      <c r="W26" s="339">
        <f t="shared" si="4"/>
        <v>0</v>
      </c>
      <c r="X26" s="339">
        <f t="shared" si="4"/>
        <v>0</v>
      </c>
      <c r="Y26" s="339">
        <f t="shared" si="4"/>
        <v>0</v>
      </c>
      <c r="Z26" s="339">
        <f t="shared" si="4"/>
        <v>0</v>
      </c>
      <c r="AA26" s="339">
        <f t="shared" si="4"/>
        <v>0</v>
      </c>
      <c r="AB26" s="339">
        <f t="shared" si="4"/>
        <v>0</v>
      </c>
      <c r="AC26" s="339">
        <f t="shared" si="4"/>
        <v>0</v>
      </c>
      <c r="AD26" s="339">
        <f t="shared" si="4"/>
        <v>0</v>
      </c>
      <c r="AE26" s="339">
        <f t="shared" si="4"/>
        <v>0</v>
      </c>
      <c r="AF26" s="339">
        <f t="shared" si="4"/>
        <v>0</v>
      </c>
      <c r="AG26" s="339">
        <f t="shared" si="4"/>
        <v>0</v>
      </c>
      <c r="AH26" s="339">
        <f>SUM(AH23:AH25)</f>
        <v>0</v>
      </c>
      <c r="AI26" s="345">
        <f>IF(ISERROR(AH26/J26),0,AH26/J26)</f>
        <v>0</v>
      </c>
      <c r="AJ26" s="345">
        <f>IF(ISERROR(AH26/$AH$101),0,AH26/$AH$101)</f>
        <v>0</v>
      </c>
      <c r="AK26" s="11"/>
      <c r="AL26" s="11"/>
      <c r="AM26" s="11"/>
      <c r="AN26" s="11"/>
      <c r="AO26" s="11"/>
      <c r="AP26" s="11"/>
      <c r="AQ26" s="11"/>
      <c r="AR26" s="11"/>
    </row>
    <row r="27" spans="1:44" ht="12.75" hidden="1" customHeight="1" x14ac:dyDescent="0.25">
      <c r="A27" s="502" t="s">
        <v>54</v>
      </c>
      <c r="B27" s="503"/>
      <c r="C27" s="503"/>
      <c r="D27" s="503"/>
      <c r="E27" s="504"/>
      <c r="F27" s="16"/>
      <c r="G27" s="5"/>
      <c r="H27" s="17"/>
      <c r="I27" s="17"/>
      <c r="J27" s="505"/>
      <c r="K27" s="7"/>
      <c r="L27" s="18"/>
      <c r="M27" s="19"/>
      <c r="N27" s="19"/>
      <c r="O27" s="19"/>
      <c r="P27" s="5"/>
      <c r="Q27" s="20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21"/>
      <c r="AJ27" s="21"/>
    </row>
    <row r="28" spans="1:44" ht="35.1" hidden="1" customHeight="1" outlineLevel="1" x14ac:dyDescent="0.25">
      <c r="A28" s="22">
        <v>1</v>
      </c>
      <c r="B28" s="23"/>
      <c r="C28" s="84"/>
      <c r="D28" s="69"/>
      <c r="E28" s="163"/>
      <c r="F28" s="279"/>
      <c r="G28" s="278"/>
      <c r="H28" s="69"/>
      <c r="I28" s="112"/>
      <c r="J28" s="541"/>
      <c r="K28" s="206"/>
      <c r="L28" s="251"/>
      <c r="M28" s="49"/>
      <c r="N28" s="142"/>
      <c r="O28" s="139"/>
      <c r="P28" s="143"/>
      <c r="Q28" s="143"/>
      <c r="R28" s="28"/>
      <c r="S28" s="206"/>
      <c r="T28" s="206"/>
      <c r="U28" s="29">
        <f t="shared" ref="U28:U35" si="5">SUM(R28:T28)</f>
        <v>0</v>
      </c>
      <c r="V28" s="28"/>
      <c r="W28" s="28"/>
      <c r="X28" s="28"/>
      <c r="Y28" s="29">
        <f t="shared" ref="Y28:Y35" si="6">SUM(V28:X28)</f>
        <v>0</v>
      </c>
      <c r="Z28" s="28"/>
      <c r="AA28" s="28"/>
      <c r="AB28" s="28"/>
      <c r="AC28" s="29">
        <f t="shared" ref="AC28:AC35" si="7">SUM(Z28:AB28)</f>
        <v>0</v>
      </c>
      <c r="AD28" s="28"/>
      <c r="AE28" s="28">
        <v>0</v>
      </c>
      <c r="AF28" s="28">
        <v>0</v>
      </c>
      <c r="AG28" s="29">
        <f t="shared" ref="AG28:AG35" si="8">SUM(AD28:AF28)</f>
        <v>0</v>
      </c>
      <c r="AH28" s="29">
        <f t="shared" ref="AH28:AH33" si="9">SUM(U28,Y28,AC28,AG28)</f>
        <v>0</v>
      </c>
      <c r="AI28" s="30">
        <f>IF(ISERROR(AH28/$J$27),0,AH28/$J$27)</f>
        <v>0</v>
      </c>
      <c r="AJ28" s="31">
        <f t="shared" ref="AJ28:AJ35" si="10">IF(ISERROR(AH28/$AH$101),"-",AH28/$AH$101)</f>
        <v>0</v>
      </c>
      <c r="AK28" s="11"/>
      <c r="AL28" s="11"/>
      <c r="AM28" s="11"/>
      <c r="AN28" s="11"/>
      <c r="AO28" s="11"/>
      <c r="AP28" s="11"/>
      <c r="AQ28" s="11"/>
      <c r="AR28" s="11"/>
    </row>
    <row r="29" spans="1:44" ht="35.1" hidden="1" customHeight="1" outlineLevel="1" x14ac:dyDescent="0.25">
      <c r="A29" s="22">
        <v>2</v>
      </c>
      <c r="B29" s="23"/>
      <c r="C29" s="84"/>
      <c r="D29" s="69"/>
      <c r="E29" s="163"/>
      <c r="F29" s="279"/>
      <c r="G29" s="278"/>
      <c r="H29" s="69"/>
      <c r="I29" s="112"/>
      <c r="J29" s="541"/>
      <c r="K29" s="206"/>
      <c r="L29" s="251"/>
      <c r="M29" s="49"/>
      <c r="N29" s="142"/>
      <c r="O29" s="284"/>
      <c r="P29" s="143"/>
      <c r="Q29" s="143"/>
      <c r="R29" s="28"/>
      <c r="S29" s="206"/>
      <c r="T29" s="206"/>
      <c r="U29" s="29">
        <f t="shared" si="5"/>
        <v>0</v>
      </c>
      <c r="V29" s="28"/>
      <c r="W29" s="28"/>
      <c r="X29" s="28"/>
      <c r="Y29" s="29">
        <f t="shared" si="6"/>
        <v>0</v>
      </c>
      <c r="Z29" s="28"/>
      <c r="AA29" s="28"/>
      <c r="AB29" s="28"/>
      <c r="AC29" s="29">
        <f t="shared" si="7"/>
        <v>0</v>
      </c>
      <c r="AD29" s="28"/>
      <c r="AE29" s="28">
        <v>0</v>
      </c>
      <c r="AF29" s="28">
        <v>0</v>
      </c>
      <c r="AG29" s="29">
        <f t="shared" si="8"/>
        <v>0</v>
      </c>
      <c r="AH29" s="29">
        <f t="shared" si="9"/>
        <v>0</v>
      </c>
      <c r="AI29" s="30">
        <f t="shared" ref="AI29:AI35" si="11">IF(ISERROR(AH29/$J$27),0,AH29/$J$27)</f>
        <v>0</v>
      </c>
      <c r="AJ29" s="31">
        <f t="shared" si="10"/>
        <v>0</v>
      </c>
      <c r="AK29" s="11"/>
      <c r="AL29" s="11"/>
      <c r="AM29" s="11"/>
      <c r="AN29" s="11"/>
      <c r="AO29" s="11"/>
      <c r="AP29" s="11"/>
      <c r="AQ29" s="11"/>
      <c r="AR29" s="11"/>
    </row>
    <row r="30" spans="1:44" ht="35.1" hidden="1" customHeight="1" outlineLevel="1" x14ac:dyDescent="0.25">
      <c r="A30" s="22">
        <v>3</v>
      </c>
      <c r="B30" s="23"/>
      <c r="C30" s="84"/>
      <c r="D30" s="69"/>
      <c r="E30" s="163"/>
      <c r="F30" s="279"/>
      <c r="G30" s="278"/>
      <c r="H30" s="69"/>
      <c r="I30" s="112"/>
      <c r="J30" s="541"/>
      <c r="K30" s="206"/>
      <c r="L30" s="251"/>
      <c r="M30" s="28"/>
      <c r="N30" s="28"/>
      <c r="O30" s="124"/>
      <c r="P30" s="145"/>
      <c r="Q30" s="281"/>
      <c r="R30" s="28"/>
      <c r="S30" s="206"/>
      <c r="T30" s="206"/>
      <c r="U30" s="29">
        <f t="shared" si="5"/>
        <v>0</v>
      </c>
      <c r="V30" s="28"/>
      <c r="W30" s="28"/>
      <c r="X30" s="28"/>
      <c r="Y30" s="29">
        <f t="shared" si="6"/>
        <v>0</v>
      </c>
      <c r="Z30" s="28"/>
      <c r="AA30" s="28"/>
      <c r="AB30" s="28"/>
      <c r="AC30" s="29">
        <f t="shared" si="7"/>
        <v>0</v>
      </c>
      <c r="AD30" s="28"/>
      <c r="AE30" s="28"/>
      <c r="AF30" s="28"/>
      <c r="AG30" s="29">
        <f t="shared" si="8"/>
        <v>0</v>
      </c>
      <c r="AH30" s="29">
        <f t="shared" si="9"/>
        <v>0</v>
      </c>
      <c r="AI30" s="30">
        <f t="shared" si="11"/>
        <v>0</v>
      </c>
      <c r="AJ30" s="31">
        <f t="shared" si="10"/>
        <v>0</v>
      </c>
    </row>
    <row r="31" spans="1:44" ht="35.1" hidden="1" customHeight="1" outlineLevel="1" x14ac:dyDescent="0.25">
      <c r="A31" s="22">
        <v>4</v>
      </c>
      <c r="B31" s="23"/>
      <c r="C31" s="84"/>
      <c r="D31" s="69"/>
      <c r="E31" s="163"/>
      <c r="F31" s="279"/>
      <c r="G31" s="278"/>
      <c r="H31" s="69"/>
      <c r="I31" s="112"/>
      <c r="J31" s="541"/>
      <c r="K31" s="206"/>
      <c r="L31" s="251"/>
      <c r="M31" s="28"/>
      <c r="N31" s="28"/>
      <c r="O31" s="5"/>
      <c r="P31" s="145"/>
      <c r="Q31" s="281"/>
      <c r="R31" s="28"/>
      <c r="S31" s="206"/>
      <c r="T31" s="206"/>
      <c r="U31" s="29">
        <f t="shared" si="5"/>
        <v>0</v>
      </c>
      <c r="V31" s="28"/>
      <c r="W31" s="28"/>
      <c r="X31" s="28"/>
      <c r="Y31" s="29">
        <f t="shared" si="6"/>
        <v>0</v>
      </c>
      <c r="Z31" s="28"/>
      <c r="AA31" s="28"/>
      <c r="AB31" s="28"/>
      <c r="AC31" s="29">
        <f t="shared" si="7"/>
        <v>0</v>
      </c>
      <c r="AD31" s="28"/>
      <c r="AE31" s="28"/>
      <c r="AF31" s="28"/>
      <c r="AG31" s="29">
        <f t="shared" si="8"/>
        <v>0</v>
      </c>
      <c r="AH31" s="29">
        <f t="shared" si="9"/>
        <v>0</v>
      </c>
      <c r="AI31" s="30">
        <f t="shared" si="11"/>
        <v>0</v>
      </c>
      <c r="AJ31" s="31">
        <f t="shared" si="10"/>
        <v>0</v>
      </c>
      <c r="AK31" s="11"/>
      <c r="AL31" s="11"/>
      <c r="AM31" s="11"/>
      <c r="AN31" s="11"/>
      <c r="AO31" s="11"/>
      <c r="AP31" s="11"/>
      <c r="AQ31" s="11"/>
      <c r="AR31" s="11"/>
    </row>
    <row r="32" spans="1:44" ht="35.1" hidden="1" customHeight="1" outlineLevel="1" x14ac:dyDescent="0.25">
      <c r="A32" s="22">
        <v>5</v>
      </c>
      <c r="B32" s="23"/>
      <c r="C32" s="84"/>
      <c r="D32" s="69"/>
      <c r="E32" s="163"/>
      <c r="F32" s="279"/>
      <c r="G32" s="278"/>
      <c r="H32" s="69"/>
      <c r="I32" s="112"/>
      <c r="J32" s="541"/>
      <c r="K32" s="206"/>
      <c r="L32" s="251"/>
      <c r="M32" s="28"/>
      <c r="N32" s="28"/>
      <c r="O32" s="124"/>
      <c r="P32" s="145"/>
      <c r="Q32" s="281"/>
      <c r="R32" s="28"/>
      <c r="S32" s="206"/>
      <c r="T32" s="206"/>
      <c r="U32" s="29">
        <f t="shared" si="5"/>
        <v>0</v>
      </c>
      <c r="V32" s="28"/>
      <c r="W32" s="28"/>
      <c r="X32" s="28"/>
      <c r="Y32" s="29">
        <f t="shared" si="6"/>
        <v>0</v>
      </c>
      <c r="Z32" s="28"/>
      <c r="AA32" s="28"/>
      <c r="AB32" s="28"/>
      <c r="AC32" s="29">
        <f t="shared" si="7"/>
        <v>0</v>
      </c>
      <c r="AD32" s="28"/>
      <c r="AE32" s="28"/>
      <c r="AF32" s="28"/>
      <c r="AG32" s="29">
        <f t="shared" si="8"/>
        <v>0</v>
      </c>
      <c r="AH32" s="29">
        <f t="shared" si="9"/>
        <v>0</v>
      </c>
      <c r="AI32" s="30">
        <f t="shared" si="11"/>
        <v>0</v>
      </c>
      <c r="AJ32" s="31">
        <f t="shared" si="10"/>
        <v>0</v>
      </c>
      <c r="AK32" s="11"/>
      <c r="AL32" s="11"/>
      <c r="AM32" s="11"/>
      <c r="AN32" s="11"/>
      <c r="AO32" s="11"/>
      <c r="AP32" s="11"/>
      <c r="AQ32" s="11"/>
      <c r="AR32" s="11"/>
    </row>
    <row r="33" spans="1:44" ht="35.1" hidden="1" customHeight="1" outlineLevel="1" x14ac:dyDescent="0.25">
      <c r="A33" s="22">
        <v>6</v>
      </c>
      <c r="B33" s="23"/>
      <c r="C33" s="84"/>
      <c r="D33" s="69"/>
      <c r="E33" s="163"/>
      <c r="F33" s="279"/>
      <c r="G33" s="278"/>
      <c r="H33" s="69"/>
      <c r="I33" s="112"/>
      <c r="J33" s="541"/>
      <c r="K33" s="206"/>
      <c r="L33" s="251"/>
      <c r="M33" s="28"/>
      <c r="N33" s="28"/>
      <c r="O33" s="124"/>
      <c r="P33" s="145"/>
      <c r="Q33" s="281"/>
      <c r="R33" s="28"/>
      <c r="S33" s="206"/>
      <c r="T33" s="206"/>
      <c r="U33" s="29">
        <f t="shared" si="5"/>
        <v>0</v>
      </c>
      <c r="V33" s="28"/>
      <c r="W33" s="28"/>
      <c r="X33" s="28"/>
      <c r="Y33" s="29">
        <f t="shared" si="6"/>
        <v>0</v>
      </c>
      <c r="Z33" s="28"/>
      <c r="AA33" s="28"/>
      <c r="AB33" s="28"/>
      <c r="AC33" s="29">
        <f t="shared" si="7"/>
        <v>0</v>
      </c>
      <c r="AD33" s="28"/>
      <c r="AE33" s="28"/>
      <c r="AF33" s="28"/>
      <c r="AG33" s="29">
        <f t="shared" si="8"/>
        <v>0</v>
      </c>
      <c r="AH33" s="29">
        <f t="shared" si="9"/>
        <v>0</v>
      </c>
      <c r="AI33" s="30">
        <f t="shared" si="11"/>
        <v>0</v>
      </c>
      <c r="AJ33" s="31">
        <f t="shared" si="10"/>
        <v>0</v>
      </c>
      <c r="AK33" s="11"/>
      <c r="AL33" s="11"/>
      <c r="AM33" s="11"/>
      <c r="AN33" s="11"/>
      <c r="AO33" s="11"/>
      <c r="AP33" s="11"/>
      <c r="AQ33" s="11"/>
      <c r="AR33" s="11"/>
    </row>
    <row r="34" spans="1:44" ht="35.1" hidden="1" customHeight="1" outlineLevel="1" x14ac:dyDescent="0.25">
      <c r="A34" s="22">
        <v>7</v>
      </c>
      <c r="B34" s="23"/>
      <c r="C34" s="84"/>
      <c r="D34" s="69"/>
      <c r="E34" s="163"/>
      <c r="F34" s="279"/>
      <c r="G34" s="278"/>
      <c r="H34" s="69"/>
      <c r="I34" s="112"/>
      <c r="J34" s="541"/>
      <c r="K34" s="206"/>
      <c r="L34" s="251"/>
      <c r="M34" s="28"/>
      <c r="N34" s="28"/>
      <c r="O34" s="139"/>
      <c r="P34" s="281"/>
      <c r="Q34" s="281"/>
      <c r="R34" s="28"/>
      <c r="S34" s="206"/>
      <c r="T34" s="206"/>
      <c r="U34" s="29">
        <f t="shared" si="5"/>
        <v>0</v>
      </c>
      <c r="V34" s="28"/>
      <c r="W34" s="28"/>
      <c r="X34" s="28"/>
      <c r="Y34" s="29">
        <f t="shared" si="6"/>
        <v>0</v>
      </c>
      <c r="Z34" s="28"/>
      <c r="AA34" s="28"/>
      <c r="AB34" s="28"/>
      <c r="AC34" s="29">
        <f t="shared" si="7"/>
        <v>0</v>
      </c>
      <c r="AD34" s="28"/>
      <c r="AE34" s="28"/>
      <c r="AF34" s="28"/>
      <c r="AG34" s="29">
        <f t="shared" si="8"/>
        <v>0</v>
      </c>
      <c r="AH34" s="29">
        <f>SUM(U34,Y34,AC34,AG34)</f>
        <v>0</v>
      </c>
      <c r="AI34" s="30">
        <f t="shared" si="11"/>
        <v>0</v>
      </c>
      <c r="AJ34" s="31">
        <f t="shared" si="10"/>
        <v>0</v>
      </c>
      <c r="AK34" s="11"/>
      <c r="AL34" s="11"/>
      <c r="AM34" s="11"/>
      <c r="AN34" s="11"/>
      <c r="AO34" s="11"/>
      <c r="AP34" s="11"/>
      <c r="AQ34" s="11"/>
      <c r="AR34" s="11"/>
    </row>
    <row r="35" spans="1:44" ht="35.1" hidden="1" customHeight="1" outlineLevel="1" x14ac:dyDescent="0.25">
      <c r="A35" s="22">
        <v>8</v>
      </c>
      <c r="B35" s="23"/>
      <c r="C35" s="84"/>
      <c r="D35" s="69"/>
      <c r="E35" s="163"/>
      <c r="F35" s="279"/>
      <c r="G35" s="278"/>
      <c r="H35" s="69"/>
      <c r="I35" s="112"/>
      <c r="J35" s="506"/>
      <c r="K35" s="206"/>
      <c r="L35" s="251"/>
      <c r="M35" s="28"/>
      <c r="N35" s="28"/>
      <c r="O35" s="28"/>
      <c r="P35" s="281"/>
      <c r="Q35" s="281"/>
      <c r="R35" s="28"/>
      <c r="S35" s="206"/>
      <c r="T35" s="206"/>
      <c r="U35" s="29">
        <f t="shared" si="5"/>
        <v>0</v>
      </c>
      <c r="V35" s="28"/>
      <c r="W35" s="28"/>
      <c r="X35" s="28"/>
      <c r="Y35" s="29">
        <f t="shared" si="6"/>
        <v>0</v>
      </c>
      <c r="Z35" s="28"/>
      <c r="AA35" s="28"/>
      <c r="AB35" s="28"/>
      <c r="AC35" s="29">
        <f t="shared" si="7"/>
        <v>0</v>
      </c>
      <c r="AD35" s="28"/>
      <c r="AE35" s="28"/>
      <c r="AF35" s="28"/>
      <c r="AG35" s="29">
        <f t="shared" si="8"/>
        <v>0</v>
      </c>
      <c r="AH35" s="29">
        <f>SUM(U35,Y35,AC35,AG35)</f>
        <v>0</v>
      </c>
      <c r="AI35" s="30">
        <f t="shared" si="11"/>
        <v>0</v>
      </c>
      <c r="AJ35" s="31">
        <f t="shared" si="10"/>
        <v>0</v>
      </c>
      <c r="AK35" s="11"/>
      <c r="AL35" s="11"/>
      <c r="AM35" s="11"/>
      <c r="AN35" s="11"/>
      <c r="AO35" s="11"/>
      <c r="AP35" s="11"/>
      <c r="AQ35" s="11"/>
      <c r="AR35" s="11"/>
    </row>
    <row r="36" spans="1:44" s="61" customFormat="1" ht="12.75" hidden="1" customHeight="1" collapsed="1" x14ac:dyDescent="0.25">
      <c r="A36" s="538" t="s">
        <v>55</v>
      </c>
      <c r="B36" s="542"/>
      <c r="C36" s="539"/>
      <c r="D36" s="539"/>
      <c r="E36" s="539"/>
      <c r="F36" s="539"/>
      <c r="G36" s="539"/>
      <c r="H36" s="539"/>
      <c r="I36" s="540"/>
      <c r="J36" s="339">
        <f>J27</f>
        <v>0</v>
      </c>
      <c r="K36" s="339">
        <f>SUM(K28:K35)</f>
        <v>0</v>
      </c>
      <c r="L36" s="445"/>
      <c r="M36" s="339">
        <f>SUM(M28:M32)</f>
        <v>0</v>
      </c>
      <c r="N36" s="339">
        <f>SUM(N28:N32)</f>
        <v>0</v>
      </c>
      <c r="O36" s="339">
        <f>SUM(O28:O32)</f>
        <v>0</v>
      </c>
      <c r="P36" s="344"/>
      <c r="Q36" s="438"/>
      <c r="R36" s="339">
        <f>SUM(R28:R33)</f>
        <v>0</v>
      </c>
      <c r="S36" s="339">
        <f>SUM(S28:S35)</f>
        <v>0</v>
      </c>
      <c r="T36" s="339">
        <f>SUM(T28:T35)</f>
        <v>0</v>
      </c>
      <c r="U36" s="339">
        <f>SUM(U28:U35)</f>
        <v>0</v>
      </c>
      <c r="V36" s="339">
        <f t="shared" ref="V36:AH36" si="12">SUM(V28:V35)</f>
        <v>0</v>
      </c>
      <c r="W36" s="339">
        <f t="shared" si="12"/>
        <v>0</v>
      </c>
      <c r="X36" s="339">
        <f t="shared" si="12"/>
        <v>0</v>
      </c>
      <c r="Y36" s="339">
        <f t="shared" si="12"/>
        <v>0</v>
      </c>
      <c r="Z36" s="339">
        <f t="shared" si="12"/>
        <v>0</v>
      </c>
      <c r="AA36" s="339">
        <f t="shared" si="12"/>
        <v>0</v>
      </c>
      <c r="AB36" s="339">
        <f t="shared" si="12"/>
        <v>0</v>
      </c>
      <c r="AC36" s="339">
        <f t="shared" si="12"/>
        <v>0</v>
      </c>
      <c r="AD36" s="339">
        <f t="shared" si="12"/>
        <v>0</v>
      </c>
      <c r="AE36" s="339">
        <f t="shared" si="12"/>
        <v>0</v>
      </c>
      <c r="AF36" s="339">
        <f t="shared" si="12"/>
        <v>0</v>
      </c>
      <c r="AG36" s="339">
        <f t="shared" si="12"/>
        <v>0</v>
      </c>
      <c r="AH36" s="339">
        <f t="shared" si="12"/>
        <v>0</v>
      </c>
      <c r="AI36" s="345">
        <f t="shared" ref="AI36" si="13">IF(ISERROR(AH36/J36),0,AH36/J36)</f>
        <v>0</v>
      </c>
      <c r="AJ36" s="345">
        <f>IF(ISERROR(AH36/$AH$101),0,AH36/$AH$101)</f>
        <v>0</v>
      </c>
      <c r="AK36" s="11"/>
      <c r="AL36" s="11"/>
      <c r="AM36" s="11"/>
      <c r="AN36" s="11"/>
      <c r="AO36" s="11"/>
      <c r="AP36" s="11"/>
      <c r="AQ36" s="11"/>
      <c r="AR36" s="11"/>
    </row>
    <row r="37" spans="1:44" ht="12.75" hidden="1" customHeight="1" x14ac:dyDescent="0.25">
      <c r="A37" s="502" t="s">
        <v>56</v>
      </c>
      <c r="B37" s="503"/>
      <c r="C37" s="503"/>
      <c r="D37" s="503"/>
      <c r="E37" s="504"/>
      <c r="F37" s="16"/>
      <c r="G37" s="5"/>
      <c r="H37" s="17"/>
      <c r="I37" s="17"/>
      <c r="J37" s="505"/>
      <c r="K37" s="7"/>
      <c r="L37" s="18"/>
      <c r="M37" s="19"/>
      <c r="N37" s="19"/>
      <c r="O37" s="19"/>
      <c r="P37" s="5"/>
      <c r="Q37" s="20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21"/>
      <c r="AJ37" s="21"/>
    </row>
    <row r="38" spans="1:44" ht="34.5" hidden="1" customHeight="1" outlineLevel="1" x14ac:dyDescent="0.25">
      <c r="A38" s="22">
        <v>1</v>
      </c>
      <c r="B38" s="23"/>
      <c r="C38" s="84"/>
      <c r="D38" s="69"/>
      <c r="E38" s="163"/>
      <c r="F38" s="279"/>
      <c r="G38" s="278"/>
      <c r="H38" s="112"/>
      <c r="I38" s="112"/>
      <c r="J38" s="541"/>
      <c r="K38" s="147"/>
      <c r="L38" s="251"/>
      <c r="M38" s="28"/>
      <c r="N38" s="28"/>
      <c r="O38" s="28"/>
      <c r="P38" s="251"/>
      <c r="Q38" s="251"/>
      <c r="R38" s="28"/>
      <c r="S38" s="147"/>
      <c r="T38" s="147"/>
      <c r="U38" s="29">
        <f t="shared" ref="U38:U39" si="14">SUM(R38:T38)</f>
        <v>0</v>
      </c>
      <c r="V38" s="28"/>
      <c r="W38" s="28"/>
      <c r="X38" s="28"/>
      <c r="Y38" s="29">
        <f t="shared" ref="Y38:Y39" si="15">SUM(V38:X38)</f>
        <v>0</v>
      </c>
      <c r="Z38" s="28"/>
      <c r="AA38" s="28"/>
      <c r="AB38" s="28"/>
      <c r="AC38" s="29">
        <f t="shared" ref="AC38:AC39" si="16">SUM(Z38:AB38)</f>
        <v>0</v>
      </c>
      <c r="AD38" s="28"/>
      <c r="AE38" s="28"/>
      <c r="AF38" s="28"/>
      <c r="AG38" s="29">
        <f t="shared" ref="AG38:AG39" si="17">SUM(AD38:AF38)</f>
        <v>0</v>
      </c>
      <c r="AH38" s="29">
        <f t="shared" ref="AH38:AH39" si="18">SUM(U38,Y38,AC38,AG38)</f>
        <v>0</v>
      </c>
      <c r="AI38" s="30">
        <f>IF(ISERROR(AH38/J37),0,AH38/J37)</f>
        <v>0</v>
      </c>
      <c r="AJ38" s="31">
        <f>IF(ISERROR(AH38/$AH$101),"-",AH38/$AH$101)</f>
        <v>0</v>
      </c>
      <c r="AK38" s="11"/>
      <c r="AL38" s="11"/>
      <c r="AM38" s="11"/>
      <c r="AN38" s="11"/>
      <c r="AO38" s="11"/>
      <c r="AP38" s="11"/>
      <c r="AQ38" s="11"/>
      <c r="AR38" s="11"/>
    </row>
    <row r="39" spans="1:44" ht="34.5" hidden="1" customHeight="1" outlineLevel="1" x14ac:dyDescent="0.25">
      <c r="A39" s="22">
        <v>2</v>
      </c>
      <c r="B39" s="23"/>
      <c r="C39" s="84"/>
      <c r="D39" s="69"/>
      <c r="E39" s="163"/>
      <c r="F39" s="279"/>
      <c r="G39" s="278"/>
      <c r="H39" s="112"/>
      <c r="I39" s="112"/>
      <c r="J39" s="541"/>
      <c r="K39" s="147"/>
      <c r="L39" s="251"/>
      <c r="M39" s="28"/>
      <c r="N39" s="28"/>
      <c r="O39" s="28"/>
      <c r="P39" s="251"/>
      <c r="Q39" s="251"/>
      <c r="R39" s="28"/>
      <c r="S39" s="147"/>
      <c r="T39" s="147"/>
      <c r="U39" s="29">
        <f t="shared" si="14"/>
        <v>0</v>
      </c>
      <c r="V39" s="28"/>
      <c r="W39" s="28"/>
      <c r="X39" s="28"/>
      <c r="Y39" s="29">
        <f t="shared" si="15"/>
        <v>0</v>
      </c>
      <c r="Z39" s="28"/>
      <c r="AA39" s="28"/>
      <c r="AB39" s="28"/>
      <c r="AC39" s="29">
        <f t="shared" si="16"/>
        <v>0</v>
      </c>
      <c r="AD39" s="28"/>
      <c r="AE39" s="28"/>
      <c r="AF39" s="28"/>
      <c r="AG39" s="29">
        <f t="shared" si="17"/>
        <v>0</v>
      </c>
      <c r="AH39" s="29">
        <f t="shared" si="18"/>
        <v>0</v>
      </c>
      <c r="AI39" s="30">
        <f>IF(ISERROR(AH39/J37),0,AH39/J37)</f>
        <v>0</v>
      </c>
      <c r="AJ39" s="31">
        <f>IF(ISERROR(AH39/$AH$101),"-",AH39/$AH$101)</f>
        <v>0</v>
      </c>
      <c r="AK39" s="11"/>
      <c r="AL39" s="11"/>
      <c r="AM39" s="11"/>
      <c r="AN39" s="11"/>
      <c r="AO39" s="11"/>
      <c r="AP39" s="11"/>
      <c r="AQ39" s="11"/>
      <c r="AR39" s="11"/>
    </row>
    <row r="40" spans="1:44" ht="34.5" hidden="1" customHeight="1" outlineLevel="1" x14ac:dyDescent="0.25">
      <c r="A40" s="22">
        <v>3</v>
      </c>
      <c r="B40" s="23"/>
      <c r="C40" s="84"/>
      <c r="D40" s="69"/>
      <c r="E40" s="163"/>
      <c r="F40" s="279"/>
      <c r="G40" s="278"/>
      <c r="H40" s="112"/>
      <c r="I40" s="112"/>
      <c r="J40" s="506"/>
      <c r="K40" s="147"/>
      <c r="L40" s="251"/>
      <c r="M40" s="28"/>
      <c r="N40" s="28"/>
      <c r="O40" s="28"/>
      <c r="P40" s="251"/>
      <c r="Q40" s="251"/>
      <c r="R40" s="28"/>
      <c r="S40" s="147"/>
      <c r="T40" s="147"/>
      <c r="U40" s="29">
        <f>SUM(R40:T40)</f>
        <v>0</v>
      </c>
      <c r="V40" s="28"/>
      <c r="W40" s="28"/>
      <c r="X40" s="28"/>
      <c r="Y40" s="29">
        <f>SUM(V40:X40)</f>
        <v>0</v>
      </c>
      <c r="Z40" s="28"/>
      <c r="AA40" s="28"/>
      <c r="AB40" s="28"/>
      <c r="AC40" s="29">
        <f>SUM(Z40:AB40)</f>
        <v>0</v>
      </c>
      <c r="AD40" s="28"/>
      <c r="AE40" s="28"/>
      <c r="AF40" s="28"/>
      <c r="AG40" s="29">
        <f>SUM(AD40:AF40)</f>
        <v>0</v>
      </c>
      <c r="AH40" s="29">
        <f>SUM(U40,Y40,AC40,AG40)</f>
        <v>0</v>
      </c>
      <c r="AI40" s="30">
        <f>IF(ISERROR(AH40/J37),0,AH40/J37)</f>
        <v>0</v>
      </c>
      <c r="AJ40" s="31">
        <f>IF(ISERROR(AH40/$AH$101),"-",AH40/$AH$101)</f>
        <v>0</v>
      </c>
      <c r="AK40" s="11"/>
      <c r="AL40" s="11"/>
      <c r="AM40" s="11"/>
      <c r="AN40" s="11"/>
      <c r="AO40" s="11"/>
      <c r="AP40" s="11"/>
      <c r="AQ40" s="11"/>
      <c r="AR40" s="11"/>
    </row>
    <row r="41" spans="1:44" s="61" customFormat="1" ht="12.75" hidden="1" customHeight="1" collapsed="1" x14ac:dyDescent="0.25">
      <c r="A41" s="538" t="s">
        <v>57</v>
      </c>
      <c r="B41" s="542"/>
      <c r="C41" s="539"/>
      <c r="D41" s="539"/>
      <c r="E41" s="539"/>
      <c r="F41" s="539"/>
      <c r="G41" s="539"/>
      <c r="H41" s="539"/>
      <c r="I41" s="540"/>
      <c r="J41" s="339">
        <f>J37</f>
        <v>0</v>
      </c>
      <c r="K41" s="339">
        <f>SUM(K38:K40)</f>
        <v>0</v>
      </c>
      <c r="L41" s="445"/>
      <c r="M41" s="339"/>
      <c r="N41" s="339"/>
      <c r="O41" s="339"/>
      <c r="P41" s="344"/>
      <c r="Q41" s="438"/>
      <c r="R41" s="339">
        <f>SUM(R38:R40)</f>
        <v>0</v>
      </c>
      <c r="S41" s="339">
        <f t="shared" ref="S41:AH41" si="19">SUM(S38:S40)</f>
        <v>0</v>
      </c>
      <c r="T41" s="339">
        <f t="shared" si="19"/>
        <v>0</v>
      </c>
      <c r="U41" s="339">
        <f t="shared" si="19"/>
        <v>0</v>
      </c>
      <c r="V41" s="339">
        <f t="shared" si="19"/>
        <v>0</v>
      </c>
      <c r="W41" s="339">
        <f t="shared" si="19"/>
        <v>0</v>
      </c>
      <c r="X41" s="339">
        <f t="shared" si="19"/>
        <v>0</v>
      </c>
      <c r="Y41" s="339">
        <f t="shared" si="19"/>
        <v>0</v>
      </c>
      <c r="Z41" s="339">
        <f t="shared" si="19"/>
        <v>0</v>
      </c>
      <c r="AA41" s="339">
        <f t="shared" si="19"/>
        <v>0</v>
      </c>
      <c r="AB41" s="339">
        <f t="shared" si="19"/>
        <v>0</v>
      </c>
      <c r="AC41" s="339">
        <f t="shared" si="19"/>
        <v>0</v>
      </c>
      <c r="AD41" s="339">
        <f t="shared" si="19"/>
        <v>0</v>
      </c>
      <c r="AE41" s="339">
        <f t="shared" si="19"/>
        <v>0</v>
      </c>
      <c r="AF41" s="339">
        <f t="shared" si="19"/>
        <v>0</v>
      </c>
      <c r="AG41" s="339">
        <f t="shared" si="19"/>
        <v>0</v>
      </c>
      <c r="AH41" s="339">
        <f t="shared" si="19"/>
        <v>0</v>
      </c>
      <c r="AI41" s="345">
        <f>IF(ISERROR(AH41/J41),0,AH41/J41)</f>
        <v>0</v>
      </c>
      <c r="AJ41" s="345">
        <f>IF(ISERROR(AH41/$AH$101),0,AH41/$AH$101)</f>
        <v>0</v>
      </c>
      <c r="AK41" s="11"/>
      <c r="AL41" s="11"/>
      <c r="AM41" s="11"/>
      <c r="AN41" s="11"/>
      <c r="AO41" s="11"/>
      <c r="AP41" s="11"/>
      <c r="AQ41" s="11"/>
      <c r="AR41" s="11"/>
    </row>
    <row r="42" spans="1:44" ht="12.75" hidden="1" customHeight="1" x14ac:dyDescent="0.25">
      <c r="A42" s="502" t="s">
        <v>58</v>
      </c>
      <c r="B42" s="503"/>
      <c r="C42" s="503"/>
      <c r="D42" s="503"/>
      <c r="E42" s="504"/>
      <c r="F42" s="16"/>
      <c r="G42" s="5"/>
      <c r="H42" s="17"/>
      <c r="I42" s="17"/>
      <c r="J42" s="510"/>
      <c r="K42" s="7"/>
      <c r="L42" s="18"/>
      <c r="M42" s="19"/>
      <c r="N42" s="19"/>
      <c r="O42" s="19"/>
      <c r="P42" s="5"/>
      <c r="Q42" s="20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21"/>
      <c r="AJ42" s="21"/>
    </row>
    <row r="43" spans="1:44" ht="34.5" hidden="1" customHeight="1" outlineLevel="1" x14ac:dyDescent="0.25">
      <c r="A43" s="22">
        <v>1</v>
      </c>
      <c r="B43" s="23"/>
      <c r="C43" s="84"/>
      <c r="D43" s="69"/>
      <c r="E43" s="163"/>
      <c r="F43" s="159"/>
      <c r="G43" s="278"/>
      <c r="H43" s="112"/>
      <c r="I43" s="112"/>
      <c r="J43" s="511"/>
      <c r="K43" s="147"/>
      <c r="L43" s="251"/>
      <c r="M43" s="28"/>
      <c r="N43" s="28"/>
      <c r="O43" s="139"/>
      <c r="P43" s="251"/>
      <c r="Q43" s="251"/>
      <c r="R43" s="28"/>
      <c r="S43" s="28"/>
      <c r="T43" s="147"/>
      <c r="U43" s="29">
        <f t="shared" ref="U43:U45" si="20">SUM(R43:T43)</f>
        <v>0</v>
      </c>
      <c r="V43" s="28"/>
      <c r="W43" s="28"/>
      <c r="X43" s="28"/>
      <c r="Y43" s="29">
        <f t="shared" ref="Y43:Y45" si="21">SUM(V43:X43)</f>
        <v>0</v>
      </c>
      <c r="Z43" s="28"/>
      <c r="AA43" s="28"/>
      <c r="AB43" s="28"/>
      <c r="AC43" s="29">
        <f t="shared" ref="AC43:AC45" si="22">SUM(Z43:AB43)</f>
        <v>0</v>
      </c>
      <c r="AD43" s="28"/>
      <c r="AE43" s="28"/>
      <c r="AF43" s="28"/>
      <c r="AG43" s="29">
        <f t="shared" ref="AG43:AG45" si="23">SUM(AD43:AF43)</f>
        <v>0</v>
      </c>
      <c r="AH43" s="29">
        <f t="shared" ref="AH43:AH45" si="24">SUM(U43,Y43,AC43,AG43)</f>
        <v>0</v>
      </c>
      <c r="AI43" s="30">
        <f>IF(ISERROR(AH43/$J$42),0,AH43/$J$42)</f>
        <v>0</v>
      </c>
      <c r="AJ43" s="31">
        <f>IF(ISERROR(AH43/$AH$101),"-",AH43/$AH$101)</f>
        <v>0</v>
      </c>
      <c r="AK43" s="11"/>
      <c r="AL43" s="11"/>
      <c r="AM43" s="11"/>
      <c r="AN43" s="11"/>
      <c r="AO43" s="11"/>
      <c r="AP43" s="11"/>
      <c r="AQ43" s="11"/>
      <c r="AR43" s="11"/>
    </row>
    <row r="44" spans="1:44" ht="34.5" hidden="1" customHeight="1" outlineLevel="1" x14ac:dyDescent="0.25">
      <c r="A44" s="22">
        <v>2</v>
      </c>
      <c r="B44" s="23"/>
      <c r="C44" s="84"/>
      <c r="D44" s="69"/>
      <c r="E44" s="163"/>
      <c r="F44" s="159"/>
      <c r="G44" s="278"/>
      <c r="H44" s="112"/>
      <c r="I44" s="112"/>
      <c r="J44" s="511"/>
      <c r="K44" s="147"/>
      <c r="L44" s="251"/>
      <c r="M44" s="28"/>
      <c r="N44" s="28"/>
      <c r="O44" s="139"/>
      <c r="P44" s="251"/>
      <c r="Q44" s="251"/>
      <c r="R44" s="28"/>
      <c r="S44" s="28"/>
      <c r="T44" s="147"/>
      <c r="U44" s="29">
        <f t="shared" si="20"/>
        <v>0</v>
      </c>
      <c r="V44" s="28"/>
      <c r="W44" s="28"/>
      <c r="X44" s="28"/>
      <c r="Y44" s="29">
        <f t="shared" si="21"/>
        <v>0</v>
      </c>
      <c r="Z44" s="28"/>
      <c r="AA44" s="28"/>
      <c r="AB44" s="28"/>
      <c r="AC44" s="29">
        <f t="shared" si="22"/>
        <v>0</v>
      </c>
      <c r="AD44" s="28"/>
      <c r="AE44" s="28"/>
      <c r="AF44" s="28"/>
      <c r="AG44" s="29">
        <f t="shared" si="23"/>
        <v>0</v>
      </c>
      <c r="AH44" s="29">
        <f t="shared" si="24"/>
        <v>0</v>
      </c>
      <c r="AI44" s="30">
        <f t="shared" ref="AI44:AI46" si="25">IF(ISERROR(AH44/$J$42),0,AH44/$J$42)</f>
        <v>0</v>
      </c>
      <c r="AJ44" s="31">
        <f>IF(ISERROR(AH44/$AH$101),"-",AH44/$AH$101)</f>
        <v>0</v>
      </c>
      <c r="AK44" s="11"/>
      <c r="AL44" s="11"/>
      <c r="AM44" s="11"/>
      <c r="AN44" s="11"/>
      <c r="AO44" s="11"/>
      <c r="AP44" s="11"/>
      <c r="AQ44" s="11"/>
      <c r="AR44" s="11"/>
    </row>
    <row r="45" spans="1:44" ht="34.5" hidden="1" customHeight="1" outlineLevel="1" x14ac:dyDescent="0.25">
      <c r="A45" s="22">
        <v>3</v>
      </c>
      <c r="B45" s="23"/>
      <c r="C45" s="84"/>
      <c r="D45" s="69"/>
      <c r="E45" s="163"/>
      <c r="F45" s="159"/>
      <c r="G45" s="278"/>
      <c r="H45" s="112"/>
      <c r="I45" s="112"/>
      <c r="J45" s="511"/>
      <c r="K45" s="147"/>
      <c r="L45" s="251"/>
      <c r="M45" s="28"/>
      <c r="N45" s="28"/>
      <c r="O45" s="139"/>
      <c r="P45" s="251"/>
      <c r="Q45" s="251"/>
      <c r="R45" s="28"/>
      <c r="S45" s="28"/>
      <c r="T45" s="147"/>
      <c r="U45" s="29">
        <f t="shared" si="20"/>
        <v>0</v>
      </c>
      <c r="V45" s="28"/>
      <c r="W45" s="28"/>
      <c r="X45" s="28"/>
      <c r="Y45" s="29">
        <f t="shared" si="21"/>
        <v>0</v>
      </c>
      <c r="Z45" s="28"/>
      <c r="AA45" s="28"/>
      <c r="AB45" s="28"/>
      <c r="AC45" s="29">
        <f t="shared" si="22"/>
        <v>0</v>
      </c>
      <c r="AD45" s="28"/>
      <c r="AE45" s="28"/>
      <c r="AF45" s="28"/>
      <c r="AG45" s="29">
        <f t="shared" si="23"/>
        <v>0</v>
      </c>
      <c r="AH45" s="29">
        <f t="shared" si="24"/>
        <v>0</v>
      </c>
      <c r="AI45" s="30">
        <f t="shared" si="25"/>
        <v>0</v>
      </c>
      <c r="AJ45" s="31">
        <f>IF(ISERROR(AH45/$AH$101),"-",AH45/$AH$101)</f>
        <v>0</v>
      </c>
      <c r="AK45" s="11"/>
      <c r="AL45" s="11"/>
      <c r="AM45" s="11"/>
      <c r="AN45" s="11"/>
      <c r="AO45" s="11"/>
      <c r="AP45" s="11"/>
      <c r="AQ45" s="11"/>
      <c r="AR45" s="11"/>
    </row>
    <row r="46" spans="1:44" ht="34.5" hidden="1" customHeight="1" outlineLevel="1" x14ac:dyDescent="0.25">
      <c r="A46" s="22">
        <v>4</v>
      </c>
      <c r="B46" s="23"/>
      <c r="C46" s="84"/>
      <c r="D46" s="69"/>
      <c r="E46" s="163"/>
      <c r="F46" s="159"/>
      <c r="G46" s="278"/>
      <c r="H46" s="112"/>
      <c r="I46" s="112"/>
      <c r="J46" s="511"/>
      <c r="K46" s="147"/>
      <c r="L46" s="251"/>
      <c r="M46" s="28"/>
      <c r="N46" s="28"/>
      <c r="O46" s="139"/>
      <c r="P46" s="251"/>
      <c r="Q46" s="251"/>
      <c r="R46" s="28"/>
      <c r="S46" s="28"/>
      <c r="T46" s="147"/>
      <c r="U46" s="29">
        <f>SUM(R46:T46)</f>
        <v>0</v>
      </c>
      <c r="V46" s="28"/>
      <c r="W46" s="28"/>
      <c r="X46" s="28"/>
      <c r="Y46" s="29">
        <f>SUM(V46:X46)</f>
        <v>0</v>
      </c>
      <c r="Z46" s="28"/>
      <c r="AA46" s="28"/>
      <c r="AB46" s="28"/>
      <c r="AC46" s="29">
        <f>SUM(Z46:AB46)</f>
        <v>0</v>
      </c>
      <c r="AD46" s="28"/>
      <c r="AE46" s="28"/>
      <c r="AF46" s="28"/>
      <c r="AG46" s="29">
        <f>SUM(AD46:AF46)</f>
        <v>0</v>
      </c>
      <c r="AH46" s="29">
        <f>SUM(U46,Y46,AC46,AG46)</f>
        <v>0</v>
      </c>
      <c r="AI46" s="30">
        <f t="shared" si="25"/>
        <v>0</v>
      </c>
      <c r="AJ46" s="31">
        <f>IF(ISERROR(AH46/$AH$101),"-",AH46/$AH$101)</f>
        <v>0</v>
      </c>
      <c r="AK46" s="11"/>
      <c r="AL46" s="11"/>
      <c r="AM46" s="11"/>
      <c r="AN46" s="11"/>
      <c r="AO46" s="11"/>
      <c r="AP46" s="11"/>
      <c r="AQ46" s="11"/>
      <c r="AR46" s="11"/>
    </row>
    <row r="47" spans="1:44" s="61" customFormat="1" ht="12.75" hidden="1" customHeight="1" collapsed="1" x14ac:dyDescent="0.25">
      <c r="A47" s="538" t="s">
        <v>59</v>
      </c>
      <c r="B47" s="542"/>
      <c r="C47" s="539"/>
      <c r="D47" s="539"/>
      <c r="E47" s="539"/>
      <c r="F47" s="539"/>
      <c r="G47" s="539"/>
      <c r="H47" s="539"/>
      <c r="I47" s="540"/>
      <c r="J47" s="339">
        <f>J42</f>
        <v>0</v>
      </c>
      <c r="K47" s="339">
        <f>SUM(K43:K46)</f>
        <v>0</v>
      </c>
      <c r="L47" s="445"/>
      <c r="M47" s="339"/>
      <c r="N47" s="339"/>
      <c r="O47" s="339"/>
      <c r="P47" s="344"/>
      <c r="Q47" s="438"/>
      <c r="R47" s="339">
        <f>SUM(R43:R46)</f>
        <v>0</v>
      </c>
      <c r="S47" s="339">
        <f t="shared" ref="S47:AH47" si="26">SUM(S43:S46)</f>
        <v>0</v>
      </c>
      <c r="T47" s="339">
        <f t="shared" si="26"/>
        <v>0</v>
      </c>
      <c r="U47" s="339">
        <f t="shared" si="26"/>
        <v>0</v>
      </c>
      <c r="V47" s="339">
        <f t="shared" si="26"/>
        <v>0</v>
      </c>
      <c r="W47" s="339">
        <f t="shared" si="26"/>
        <v>0</v>
      </c>
      <c r="X47" s="339">
        <f t="shared" si="26"/>
        <v>0</v>
      </c>
      <c r="Y47" s="339">
        <f t="shared" si="26"/>
        <v>0</v>
      </c>
      <c r="Z47" s="339">
        <f t="shared" si="26"/>
        <v>0</v>
      </c>
      <c r="AA47" s="339">
        <f t="shared" si="26"/>
        <v>0</v>
      </c>
      <c r="AB47" s="339">
        <f t="shared" si="26"/>
        <v>0</v>
      </c>
      <c r="AC47" s="339">
        <f t="shared" si="26"/>
        <v>0</v>
      </c>
      <c r="AD47" s="339">
        <f t="shared" si="26"/>
        <v>0</v>
      </c>
      <c r="AE47" s="339">
        <f t="shared" si="26"/>
        <v>0</v>
      </c>
      <c r="AF47" s="339">
        <f t="shared" si="26"/>
        <v>0</v>
      </c>
      <c r="AG47" s="339">
        <f t="shared" si="26"/>
        <v>0</v>
      </c>
      <c r="AH47" s="339">
        <f t="shared" si="26"/>
        <v>0</v>
      </c>
      <c r="AI47" s="345">
        <f>IF(ISERROR(AH47/J47),0,AH47/J47)</f>
        <v>0</v>
      </c>
      <c r="AJ47" s="345">
        <f>IF(ISERROR(AH47/$AH$101),0,AH47/$AH$101)</f>
        <v>0</v>
      </c>
      <c r="AK47" s="11"/>
      <c r="AL47" s="11"/>
      <c r="AM47" s="11"/>
      <c r="AN47" s="11"/>
      <c r="AO47" s="11"/>
      <c r="AP47" s="11"/>
      <c r="AQ47" s="11"/>
      <c r="AR47" s="11"/>
    </row>
    <row r="48" spans="1:44" ht="12.75" hidden="1" customHeight="1" x14ac:dyDescent="0.25">
      <c r="A48" s="502" t="s">
        <v>60</v>
      </c>
      <c r="B48" s="503"/>
      <c r="C48" s="503"/>
      <c r="D48" s="503"/>
      <c r="E48" s="504"/>
      <c r="F48" s="16"/>
      <c r="G48" s="5"/>
      <c r="H48" s="17"/>
      <c r="I48" s="17"/>
      <c r="J48" s="505"/>
      <c r="K48" s="7"/>
      <c r="L48" s="18"/>
      <c r="M48" s="19"/>
      <c r="N48" s="19"/>
      <c r="O48" s="19"/>
      <c r="P48" s="5"/>
      <c r="Q48" s="20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21"/>
      <c r="AJ48" s="21"/>
    </row>
    <row r="49" spans="1:44" ht="34.5" hidden="1" customHeight="1" outlineLevel="1" x14ac:dyDescent="0.25">
      <c r="A49" s="22">
        <v>1</v>
      </c>
      <c r="B49" s="23"/>
      <c r="C49" s="84"/>
      <c r="D49" s="69"/>
      <c r="E49" s="159"/>
      <c r="F49" s="159"/>
      <c r="G49" s="278"/>
      <c r="H49" s="112"/>
      <c r="I49" s="112"/>
      <c r="J49" s="541"/>
      <c r="K49" s="147"/>
      <c r="L49" s="251"/>
      <c r="M49" s="28"/>
      <c r="N49" s="28"/>
      <c r="O49" s="28"/>
      <c r="P49" s="251"/>
      <c r="Q49" s="251"/>
      <c r="R49" s="28"/>
      <c r="S49" s="147"/>
      <c r="T49" s="147"/>
      <c r="U49" s="29">
        <f>SUM(R49:T49)</f>
        <v>0</v>
      </c>
      <c r="V49" s="28"/>
      <c r="W49" s="28"/>
      <c r="X49" s="28"/>
      <c r="Y49" s="29">
        <f>SUM(V49:X49)</f>
        <v>0</v>
      </c>
      <c r="Z49" s="28"/>
      <c r="AA49" s="28"/>
      <c r="AB49" s="28"/>
      <c r="AC49" s="29">
        <f>SUM(Z49:AB49)</f>
        <v>0</v>
      </c>
      <c r="AD49" s="28"/>
      <c r="AE49" s="28"/>
      <c r="AF49" s="28"/>
      <c r="AG49" s="29">
        <f>SUM(AD49:AF49)</f>
        <v>0</v>
      </c>
      <c r="AH49" s="29">
        <f>SUM(U49,Y49,AC49,AG49)</f>
        <v>0</v>
      </c>
      <c r="AI49" s="30">
        <f>IF(ISERROR(AH49/$J$48),0,AH49/$J$48)</f>
        <v>0</v>
      </c>
      <c r="AJ49" s="31">
        <f>IF(ISERROR(AH49/$AH$101),"-",AH49/$AH$101)</f>
        <v>0</v>
      </c>
      <c r="AK49" s="11"/>
      <c r="AL49" s="11"/>
      <c r="AM49" s="11"/>
      <c r="AN49" s="11"/>
      <c r="AO49" s="11"/>
      <c r="AP49" s="11"/>
      <c r="AQ49" s="11"/>
      <c r="AR49" s="11"/>
    </row>
    <row r="50" spans="1:44" ht="34.5" hidden="1" customHeight="1" outlineLevel="1" x14ac:dyDescent="0.25">
      <c r="A50" s="22">
        <v>2</v>
      </c>
      <c r="B50" s="23"/>
      <c r="C50" s="84"/>
      <c r="D50" s="69"/>
      <c r="E50" s="159"/>
      <c r="F50" s="159"/>
      <c r="G50" s="278"/>
      <c r="H50" s="112"/>
      <c r="I50" s="112"/>
      <c r="J50" s="541"/>
      <c r="K50" s="147"/>
      <c r="L50" s="251"/>
      <c r="M50" s="28"/>
      <c r="N50" s="28"/>
      <c r="O50" s="28"/>
      <c r="P50" s="251"/>
      <c r="Q50" s="251"/>
      <c r="R50" s="28"/>
      <c r="S50" s="147"/>
      <c r="T50" s="147"/>
      <c r="U50" s="29">
        <f>SUM(R50:T50)</f>
        <v>0</v>
      </c>
      <c r="V50" s="28"/>
      <c r="W50" s="28"/>
      <c r="X50" s="28"/>
      <c r="Y50" s="29">
        <f>SUM(V50:X50)</f>
        <v>0</v>
      </c>
      <c r="Z50" s="28"/>
      <c r="AA50" s="28"/>
      <c r="AB50" s="28"/>
      <c r="AC50" s="29">
        <f>SUM(Z50:AB50)</f>
        <v>0</v>
      </c>
      <c r="AD50" s="28"/>
      <c r="AE50" s="28"/>
      <c r="AF50" s="28"/>
      <c r="AG50" s="29">
        <f>SUM(AD50:AF50)</f>
        <v>0</v>
      </c>
      <c r="AH50" s="29">
        <f>SUM(U50,Y50,AC50,AG50)</f>
        <v>0</v>
      </c>
      <c r="AI50" s="30">
        <f t="shared" ref="AI50:AI51" si="27">IF(ISERROR(AH50/$J$48),0,AH50/$J$48)</f>
        <v>0</v>
      </c>
      <c r="AJ50" s="31">
        <f>IF(ISERROR(AH50/$AH$101),"-",AH50/$AH$101)</f>
        <v>0</v>
      </c>
      <c r="AK50" s="11"/>
      <c r="AL50" s="11"/>
      <c r="AM50" s="11"/>
      <c r="AN50" s="11"/>
      <c r="AO50" s="11"/>
      <c r="AP50" s="11"/>
      <c r="AQ50" s="11"/>
      <c r="AR50" s="11"/>
    </row>
    <row r="51" spans="1:44" ht="34.5" hidden="1" customHeight="1" outlineLevel="1" x14ac:dyDescent="0.25">
      <c r="A51" s="22">
        <v>3</v>
      </c>
      <c r="B51" s="23"/>
      <c r="C51" s="84"/>
      <c r="D51" s="69"/>
      <c r="E51" s="159"/>
      <c r="F51" s="159"/>
      <c r="G51" s="278"/>
      <c r="H51" s="112"/>
      <c r="I51" s="112"/>
      <c r="J51" s="541"/>
      <c r="K51" s="147"/>
      <c r="L51" s="251"/>
      <c r="M51" s="28"/>
      <c r="N51" s="28"/>
      <c r="O51" s="28"/>
      <c r="P51" s="251"/>
      <c r="Q51" s="251"/>
      <c r="R51" s="28"/>
      <c r="S51" s="147"/>
      <c r="T51" s="147"/>
      <c r="U51" s="29">
        <f>SUM(R51:T51)</f>
        <v>0</v>
      </c>
      <c r="V51" s="28"/>
      <c r="W51" s="28"/>
      <c r="X51" s="28"/>
      <c r="Y51" s="29">
        <f>SUM(V51:X51)</f>
        <v>0</v>
      </c>
      <c r="Z51" s="28"/>
      <c r="AA51" s="28"/>
      <c r="AB51" s="28"/>
      <c r="AC51" s="29">
        <f>SUM(Z51:AB51)</f>
        <v>0</v>
      </c>
      <c r="AD51" s="28"/>
      <c r="AE51" s="28"/>
      <c r="AF51" s="28"/>
      <c r="AG51" s="29">
        <f>SUM(AD51:AF51)</f>
        <v>0</v>
      </c>
      <c r="AH51" s="29">
        <f>SUM(U51,Y51,AC51,AG51)</f>
        <v>0</v>
      </c>
      <c r="AI51" s="30">
        <f t="shared" si="27"/>
        <v>0</v>
      </c>
      <c r="AJ51" s="31">
        <f>IF(ISERROR(AH51/$AH$101),"-",AH51/$AH$101)</f>
        <v>0</v>
      </c>
      <c r="AK51" s="11"/>
      <c r="AL51" s="11"/>
      <c r="AM51" s="11"/>
      <c r="AN51" s="11"/>
      <c r="AO51" s="11"/>
      <c r="AP51" s="11"/>
      <c r="AQ51" s="11"/>
      <c r="AR51" s="11"/>
    </row>
    <row r="52" spans="1:44" s="61" customFormat="1" ht="12.75" hidden="1" customHeight="1" collapsed="1" x14ac:dyDescent="0.25">
      <c r="A52" s="538" t="s">
        <v>61</v>
      </c>
      <c r="B52" s="542"/>
      <c r="C52" s="539"/>
      <c r="D52" s="539"/>
      <c r="E52" s="539"/>
      <c r="F52" s="539"/>
      <c r="G52" s="539"/>
      <c r="H52" s="539"/>
      <c r="I52" s="540"/>
      <c r="J52" s="339">
        <f>J48</f>
        <v>0</v>
      </c>
      <c r="K52" s="339">
        <f>SUM(K49:K51)</f>
        <v>0</v>
      </c>
      <c r="L52" s="445"/>
      <c r="M52" s="339">
        <f>SUM(M49:M49)</f>
        <v>0</v>
      </c>
      <c r="N52" s="339">
        <f>SUM(N49:N49)</f>
        <v>0</v>
      </c>
      <c r="O52" s="339">
        <f>SUM(O49:O49)</f>
        <v>0</v>
      </c>
      <c r="P52" s="344"/>
      <c r="Q52" s="438"/>
      <c r="R52" s="339">
        <f>SUM(R49:R49)</f>
        <v>0</v>
      </c>
      <c r="S52" s="339">
        <f>SUM(S49:S51)</f>
        <v>0</v>
      </c>
      <c r="T52" s="339">
        <f>SUM(T49:T51)</f>
        <v>0</v>
      </c>
      <c r="U52" s="339">
        <f>SUM(U49:U51)</f>
        <v>0</v>
      </c>
      <c r="V52" s="339">
        <f>SUM(V49:V49)</f>
        <v>0</v>
      </c>
      <c r="W52" s="339">
        <f>SUM(W49:W49)</f>
        <v>0</v>
      </c>
      <c r="X52" s="339">
        <f>SUM(X49:X49)</f>
        <v>0</v>
      </c>
      <c r="Y52" s="339">
        <f>SUM(Y49:AB51)</f>
        <v>0</v>
      </c>
      <c r="Z52" s="339">
        <f>SUM(Z49:Z49)</f>
        <v>0</v>
      </c>
      <c r="AA52" s="339">
        <f>SUM(AA49:AA49)</f>
        <v>0</v>
      </c>
      <c r="AB52" s="339">
        <f>SUM(AB49:AB49)</f>
        <v>0</v>
      </c>
      <c r="AC52" s="339">
        <f>SUM(AC49:AC51)</f>
        <v>0</v>
      </c>
      <c r="AD52" s="339">
        <f>SUM(AD49:AD49)</f>
        <v>0</v>
      </c>
      <c r="AE52" s="339">
        <f>SUM(AE49:AE49)</f>
        <v>0</v>
      </c>
      <c r="AF52" s="339">
        <f>SUM(AF49:AF49)</f>
        <v>0</v>
      </c>
      <c r="AG52" s="339">
        <f>SUM(AG49:AG51)</f>
        <v>0</v>
      </c>
      <c r="AH52" s="339">
        <f>SUM(AH49:AH51)</f>
        <v>0</v>
      </c>
      <c r="AI52" s="345">
        <f>IF(ISERROR(AH52/J52),0,AH52/J52)</f>
        <v>0</v>
      </c>
      <c r="AJ52" s="345">
        <f>IF(ISERROR(AH52/$AH$101),0,AH52/$AH$101)</f>
        <v>0</v>
      </c>
      <c r="AK52" s="11"/>
      <c r="AL52" s="11"/>
      <c r="AM52" s="11"/>
      <c r="AN52" s="11"/>
      <c r="AO52" s="11"/>
      <c r="AP52" s="11"/>
      <c r="AQ52" s="11"/>
      <c r="AR52" s="11"/>
    </row>
    <row r="53" spans="1:44" ht="12.75" hidden="1" customHeight="1" x14ac:dyDescent="0.25">
      <c r="A53" s="502" t="s">
        <v>62</v>
      </c>
      <c r="B53" s="503"/>
      <c r="C53" s="503"/>
      <c r="D53" s="503"/>
      <c r="E53" s="504"/>
      <c r="F53" s="16"/>
      <c r="G53" s="5"/>
      <c r="H53" s="17"/>
      <c r="I53" s="17"/>
      <c r="J53" s="505"/>
      <c r="K53" s="7"/>
      <c r="L53" s="18"/>
      <c r="M53" s="19"/>
      <c r="N53" s="19"/>
      <c r="O53" s="19"/>
      <c r="P53" s="5"/>
      <c r="Q53" s="20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21"/>
      <c r="AJ53" s="21"/>
    </row>
    <row r="54" spans="1:44" ht="34.5" hidden="1" customHeight="1" outlineLevel="1" x14ac:dyDescent="0.25">
      <c r="A54" s="22">
        <v>1</v>
      </c>
      <c r="B54" s="23"/>
      <c r="C54" s="84"/>
      <c r="D54" s="68"/>
      <c r="E54" s="163"/>
      <c r="F54" s="159"/>
      <c r="G54" s="278"/>
      <c r="H54" s="112"/>
      <c r="I54" s="112"/>
      <c r="J54" s="541"/>
      <c r="K54" s="147"/>
      <c r="L54" s="251"/>
      <c r="M54" s="28"/>
      <c r="N54" s="28"/>
      <c r="O54" s="28"/>
      <c r="P54" s="251"/>
      <c r="Q54" s="251"/>
      <c r="R54" s="28"/>
      <c r="S54" s="147"/>
      <c r="T54" s="147"/>
      <c r="U54" s="29">
        <f>SUM(R54:T54)</f>
        <v>0</v>
      </c>
      <c r="V54" s="28"/>
      <c r="W54" s="28"/>
      <c r="X54" s="28"/>
      <c r="Y54" s="29">
        <f>SUM(V54:X54)</f>
        <v>0</v>
      </c>
      <c r="Z54" s="28"/>
      <c r="AA54" s="28"/>
      <c r="AB54" s="28"/>
      <c r="AC54" s="29">
        <f>SUM(Z54:AB54)</f>
        <v>0</v>
      </c>
      <c r="AD54" s="28"/>
      <c r="AE54" s="28">
        <v>0</v>
      </c>
      <c r="AF54" s="28">
        <v>0</v>
      </c>
      <c r="AG54" s="29">
        <f>SUM(AD54:AF54)</f>
        <v>0</v>
      </c>
      <c r="AH54" s="29">
        <f>SUM(U54,Y54,AC54,AG54)</f>
        <v>0</v>
      </c>
      <c r="AI54" s="30">
        <f>IF(ISERROR(AH54/J53),0,AH54/J53)</f>
        <v>0</v>
      </c>
      <c r="AJ54" s="31">
        <f>IF(ISERROR(AH54/$AH$101),"-",AH54/$AH$101)</f>
        <v>0</v>
      </c>
      <c r="AK54" s="11"/>
      <c r="AL54" s="11"/>
      <c r="AM54" s="11"/>
      <c r="AN54" s="11"/>
      <c r="AO54" s="11"/>
      <c r="AP54" s="11"/>
      <c r="AQ54" s="11"/>
      <c r="AR54" s="11"/>
    </row>
    <row r="55" spans="1:44" ht="34.5" hidden="1" customHeight="1" outlineLevel="1" x14ac:dyDescent="0.25">
      <c r="A55" s="22">
        <v>2</v>
      </c>
      <c r="B55" s="23"/>
      <c r="C55" s="84"/>
      <c r="D55" s="68"/>
      <c r="E55" s="163"/>
      <c r="F55" s="159"/>
      <c r="G55" s="278"/>
      <c r="H55" s="112"/>
      <c r="I55" s="112"/>
      <c r="J55" s="506"/>
      <c r="K55" s="147"/>
      <c r="L55" s="251"/>
      <c r="M55" s="28"/>
      <c r="N55" s="28"/>
      <c r="O55" s="28"/>
      <c r="P55" s="251"/>
      <c r="Q55" s="251"/>
      <c r="R55" s="28"/>
      <c r="S55" s="147"/>
      <c r="T55" s="147"/>
      <c r="U55" s="29">
        <f>SUM(R55:T55)</f>
        <v>0</v>
      </c>
      <c r="V55" s="28"/>
      <c r="W55" s="28"/>
      <c r="X55" s="28"/>
      <c r="Y55" s="29">
        <f>SUM(V55:X55)</f>
        <v>0</v>
      </c>
      <c r="Z55" s="28"/>
      <c r="AA55" s="28"/>
      <c r="AB55" s="28"/>
      <c r="AC55" s="29">
        <f>SUM(Z55:AB55)</f>
        <v>0</v>
      </c>
      <c r="AD55" s="28"/>
      <c r="AE55" s="28">
        <v>0</v>
      </c>
      <c r="AF55" s="28">
        <v>0</v>
      </c>
      <c r="AG55" s="29">
        <f>SUM(AD55:AF55)</f>
        <v>0</v>
      </c>
      <c r="AH55" s="29">
        <f>SUM(U55,Y55,AC55,AG55)</f>
        <v>0</v>
      </c>
      <c r="AI55" s="30">
        <f>IF(ISERROR(AH55/J53),0,AH55/J53)</f>
        <v>0</v>
      </c>
      <c r="AJ55" s="31">
        <f>IF(ISERROR(AH55/$AH$101),"-",AH55/$AH$101)</f>
        <v>0</v>
      </c>
      <c r="AK55" s="11"/>
      <c r="AL55" s="11"/>
      <c r="AM55" s="11"/>
      <c r="AN55" s="11"/>
      <c r="AO55" s="11"/>
      <c r="AP55" s="11"/>
      <c r="AQ55" s="11"/>
      <c r="AR55" s="11"/>
    </row>
    <row r="56" spans="1:44" s="61" customFormat="1" ht="12.75" hidden="1" customHeight="1" collapsed="1" x14ac:dyDescent="0.25">
      <c r="A56" s="538" t="s">
        <v>63</v>
      </c>
      <c r="B56" s="542"/>
      <c r="C56" s="539"/>
      <c r="D56" s="539"/>
      <c r="E56" s="539"/>
      <c r="F56" s="539"/>
      <c r="G56" s="539"/>
      <c r="H56" s="539"/>
      <c r="I56" s="540"/>
      <c r="J56" s="339">
        <f>J53</f>
        <v>0</v>
      </c>
      <c r="K56" s="339">
        <f>SUM(K54:K55)</f>
        <v>0</v>
      </c>
      <c r="L56" s="445"/>
      <c r="M56" s="339">
        <f>SUM(M54:M54)</f>
        <v>0</v>
      </c>
      <c r="N56" s="339">
        <f>SUM(N54:N54)</f>
        <v>0</v>
      </c>
      <c r="O56" s="339">
        <f>SUM(O54:O54)</f>
        <v>0</v>
      </c>
      <c r="P56" s="344"/>
      <c r="Q56" s="438"/>
      <c r="R56" s="339">
        <f t="shared" ref="R56:AG56" si="28">SUM(R54:R54)</f>
        <v>0</v>
      </c>
      <c r="S56" s="339">
        <f>SUM(S54:S55)</f>
        <v>0</v>
      </c>
      <c r="T56" s="339">
        <f>SUM(T54:T55)</f>
        <v>0</v>
      </c>
      <c r="U56" s="339">
        <f>SUM(U54:U55)</f>
        <v>0</v>
      </c>
      <c r="V56" s="339">
        <f t="shared" si="28"/>
        <v>0</v>
      </c>
      <c r="W56" s="339">
        <f t="shared" si="28"/>
        <v>0</v>
      </c>
      <c r="X56" s="339">
        <f t="shared" si="28"/>
        <v>0</v>
      </c>
      <c r="Y56" s="339">
        <f t="shared" si="28"/>
        <v>0</v>
      </c>
      <c r="Z56" s="339">
        <f t="shared" si="28"/>
        <v>0</v>
      </c>
      <c r="AA56" s="339">
        <f t="shared" si="28"/>
        <v>0</v>
      </c>
      <c r="AB56" s="339">
        <f t="shared" si="28"/>
        <v>0</v>
      </c>
      <c r="AC56" s="339">
        <f t="shared" si="28"/>
        <v>0</v>
      </c>
      <c r="AD56" s="339">
        <f t="shared" si="28"/>
        <v>0</v>
      </c>
      <c r="AE56" s="339">
        <f t="shared" si="28"/>
        <v>0</v>
      </c>
      <c r="AF56" s="339">
        <f t="shared" si="28"/>
        <v>0</v>
      </c>
      <c r="AG56" s="339">
        <f t="shared" si="28"/>
        <v>0</v>
      </c>
      <c r="AH56" s="339">
        <f>SUM(AH54:AH55)</f>
        <v>0</v>
      </c>
      <c r="AI56" s="345">
        <f>IF(ISERROR(AH56/J56),0,AH56/J56)</f>
        <v>0</v>
      </c>
      <c r="AJ56" s="345">
        <f>IF(ISERROR(AH56/$AH$101),0,AH56/$AH$101)</f>
        <v>0</v>
      </c>
      <c r="AK56" s="11"/>
      <c r="AL56" s="11"/>
      <c r="AM56" s="11"/>
      <c r="AN56" s="11"/>
      <c r="AO56" s="11"/>
      <c r="AP56" s="11"/>
      <c r="AQ56" s="11"/>
      <c r="AR56" s="11"/>
    </row>
    <row r="57" spans="1:44" ht="12.75" hidden="1" customHeight="1" x14ac:dyDescent="0.25">
      <c r="A57" s="502" t="s">
        <v>64</v>
      </c>
      <c r="B57" s="503"/>
      <c r="C57" s="503"/>
      <c r="D57" s="503"/>
      <c r="E57" s="504"/>
      <c r="F57" s="16"/>
      <c r="G57" s="5"/>
      <c r="H57" s="17"/>
      <c r="I57" s="17"/>
      <c r="J57" s="505"/>
      <c r="K57" s="7"/>
      <c r="L57" s="18"/>
      <c r="M57" s="19"/>
      <c r="N57" s="19"/>
      <c r="O57" s="19"/>
      <c r="P57" s="5"/>
      <c r="Q57" s="20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21"/>
      <c r="AJ57" s="21"/>
    </row>
    <row r="58" spans="1:44" ht="34.5" hidden="1" customHeight="1" outlineLevel="1" x14ac:dyDescent="0.25">
      <c r="A58" s="23">
        <v>1</v>
      </c>
      <c r="B58" s="23"/>
      <c r="C58" s="84"/>
      <c r="D58" s="68"/>
      <c r="E58" s="160"/>
      <c r="F58" s="160"/>
      <c r="G58" s="179"/>
      <c r="H58" s="67"/>
      <c r="I58" s="67"/>
      <c r="J58" s="541"/>
      <c r="K58" s="147"/>
      <c r="L58" s="251"/>
      <c r="M58" s="28"/>
      <c r="N58" s="28"/>
      <c r="O58" s="28"/>
      <c r="P58" s="251"/>
      <c r="Q58" s="251"/>
      <c r="R58" s="28"/>
      <c r="S58" s="147"/>
      <c r="T58" s="206"/>
      <c r="U58" s="29">
        <f t="shared" ref="U58:U60" si="29">SUM(R58:T58)</f>
        <v>0</v>
      </c>
      <c r="V58" s="28">
        <v>0</v>
      </c>
      <c r="W58" s="28">
        <v>0</v>
      </c>
      <c r="X58" s="28">
        <v>0</v>
      </c>
      <c r="Y58" s="29">
        <f t="shared" ref="Y58:Y60" si="30">SUM(V58:X58)</f>
        <v>0</v>
      </c>
      <c r="Z58" s="28">
        <v>0</v>
      </c>
      <c r="AA58" s="28">
        <v>0</v>
      </c>
      <c r="AB58" s="28">
        <v>0</v>
      </c>
      <c r="AC58" s="29">
        <f t="shared" ref="AC58:AC60" si="31">SUM(Z58:AB58)</f>
        <v>0</v>
      </c>
      <c r="AD58" s="28">
        <v>0</v>
      </c>
      <c r="AE58" s="28">
        <v>0</v>
      </c>
      <c r="AF58" s="28">
        <v>0</v>
      </c>
      <c r="AG58" s="29">
        <f t="shared" ref="AG58:AG60" si="32">SUM(AD58:AF58)</f>
        <v>0</v>
      </c>
      <c r="AH58" s="29">
        <f t="shared" ref="AH58:AH60" si="33">SUM(U58,Y58,AC58,AG58)</f>
        <v>0</v>
      </c>
      <c r="AI58" s="30">
        <f>IF(ISERROR(AH58/$J$57),0,AH58/$J$57)</f>
        <v>0</v>
      </c>
      <c r="AJ58" s="31">
        <f>IF(ISERROR(AH58/$AH$101),"-",AH58/$AH$101)</f>
        <v>0</v>
      </c>
      <c r="AK58" s="11"/>
      <c r="AL58" s="11"/>
      <c r="AM58" s="11"/>
      <c r="AN58" s="11"/>
      <c r="AO58" s="11"/>
      <c r="AP58" s="11"/>
      <c r="AQ58" s="11"/>
      <c r="AR58" s="11"/>
    </row>
    <row r="59" spans="1:44" ht="34.5" hidden="1" customHeight="1" outlineLevel="1" x14ac:dyDescent="0.25">
      <c r="A59" s="23">
        <v>2</v>
      </c>
      <c r="B59" s="23"/>
      <c r="C59" s="84"/>
      <c r="D59" s="68"/>
      <c r="E59" s="160"/>
      <c r="F59" s="160"/>
      <c r="G59" s="179"/>
      <c r="H59" s="67"/>
      <c r="I59" s="67"/>
      <c r="J59" s="541"/>
      <c r="K59" s="147"/>
      <c r="L59" s="251"/>
      <c r="M59" s="28"/>
      <c r="N59" s="28"/>
      <c r="O59" s="28"/>
      <c r="P59" s="251"/>
      <c r="Q59" s="251"/>
      <c r="R59" s="28"/>
      <c r="S59" s="147"/>
      <c r="T59" s="206"/>
      <c r="U59" s="29">
        <f t="shared" si="29"/>
        <v>0</v>
      </c>
      <c r="V59" s="28">
        <v>0</v>
      </c>
      <c r="W59" s="28">
        <v>0</v>
      </c>
      <c r="X59" s="28">
        <v>0</v>
      </c>
      <c r="Y59" s="29">
        <f t="shared" si="30"/>
        <v>0</v>
      </c>
      <c r="Z59" s="28">
        <v>0</v>
      </c>
      <c r="AA59" s="28">
        <v>0</v>
      </c>
      <c r="AB59" s="28">
        <v>0</v>
      </c>
      <c r="AC59" s="29">
        <f t="shared" si="31"/>
        <v>0</v>
      </c>
      <c r="AD59" s="28">
        <v>0</v>
      </c>
      <c r="AE59" s="28">
        <v>0</v>
      </c>
      <c r="AF59" s="28">
        <v>0</v>
      </c>
      <c r="AG59" s="29">
        <f t="shared" si="32"/>
        <v>0</v>
      </c>
      <c r="AH59" s="29">
        <f t="shared" si="33"/>
        <v>0</v>
      </c>
      <c r="AI59" s="30">
        <f t="shared" ref="AI59:AI61" si="34">IF(ISERROR(AH59/$J$57),0,AH59/$J$57)</f>
        <v>0</v>
      </c>
      <c r="AJ59" s="31">
        <f>IF(ISERROR(AH59/$AH$101),"-",AH59/$AH$101)</f>
        <v>0</v>
      </c>
      <c r="AK59" s="11"/>
      <c r="AL59" s="11"/>
      <c r="AM59" s="11"/>
      <c r="AN59" s="11"/>
      <c r="AO59" s="11"/>
      <c r="AP59" s="11"/>
      <c r="AQ59" s="11"/>
      <c r="AR59" s="11"/>
    </row>
    <row r="60" spans="1:44" ht="34.5" hidden="1" customHeight="1" outlineLevel="1" x14ac:dyDescent="0.25">
      <c r="A60" s="23">
        <v>3</v>
      </c>
      <c r="B60" s="23"/>
      <c r="C60" s="84"/>
      <c r="D60" s="68"/>
      <c r="E60" s="160"/>
      <c r="F60" s="160"/>
      <c r="G60" s="179"/>
      <c r="H60" s="67"/>
      <c r="I60" s="67"/>
      <c r="J60" s="541"/>
      <c r="K60" s="147"/>
      <c r="L60" s="251"/>
      <c r="M60" s="28"/>
      <c r="N60" s="28"/>
      <c r="O60" s="28"/>
      <c r="P60" s="251"/>
      <c r="Q60" s="251"/>
      <c r="R60" s="28"/>
      <c r="S60" s="147"/>
      <c r="T60" s="206"/>
      <c r="U60" s="29">
        <f t="shared" si="29"/>
        <v>0</v>
      </c>
      <c r="V60" s="28">
        <v>0</v>
      </c>
      <c r="W60" s="28">
        <v>0</v>
      </c>
      <c r="X60" s="28">
        <v>0</v>
      </c>
      <c r="Y60" s="29">
        <f t="shared" si="30"/>
        <v>0</v>
      </c>
      <c r="Z60" s="28">
        <v>0</v>
      </c>
      <c r="AA60" s="28">
        <v>0</v>
      </c>
      <c r="AB60" s="28">
        <v>0</v>
      </c>
      <c r="AC60" s="29">
        <f t="shared" si="31"/>
        <v>0</v>
      </c>
      <c r="AD60" s="28">
        <v>0</v>
      </c>
      <c r="AE60" s="28">
        <v>0</v>
      </c>
      <c r="AF60" s="28">
        <v>0</v>
      </c>
      <c r="AG60" s="29">
        <f t="shared" si="32"/>
        <v>0</v>
      </c>
      <c r="AH60" s="29">
        <f t="shared" si="33"/>
        <v>0</v>
      </c>
      <c r="AI60" s="30">
        <f t="shared" si="34"/>
        <v>0</v>
      </c>
      <c r="AJ60" s="31">
        <f>IF(ISERROR(AH60/$AH$101),"-",AH60/$AH$101)</f>
        <v>0</v>
      </c>
      <c r="AK60" s="11"/>
      <c r="AL60" s="11"/>
      <c r="AM60" s="11"/>
      <c r="AN60" s="11"/>
      <c r="AO60" s="11"/>
      <c r="AP60" s="11"/>
      <c r="AQ60" s="11"/>
      <c r="AR60" s="11"/>
    </row>
    <row r="61" spans="1:44" ht="34.5" hidden="1" customHeight="1" outlineLevel="1" x14ac:dyDescent="0.25">
      <c r="A61" s="23">
        <v>4</v>
      </c>
      <c r="B61" s="23"/>
      <c r="C61" s="84"/>
      <c r="D61" s="68"/>
      <c r="E61" s="160"/>
      <c r="F61" s="160"/>
      <c r="G61" s="179"/>
      <c r="H61" s="67"/>
      <c r="I61" s="67"/>
      <c r="J61" s="541"/>
      <c r="K61" s="147"/>
      <c r="L61" s="251"/>
      <c r="M61" s="28"/>
      <c r="N61" s="28"/>
      <c r="O61" s="28"/>
      <c r="P61" s="251"/>
      <c r="Q61" s="251"/>
      <c r="R61" s="28"/>
      <c r="S61" s="147"/>
      <c r="T61" s="206"/>
      <c r="U61" s="29">
        <f>SUM(R61:T61)</f>
        <v>0</v>
      </c>
      <c r="V61" s="28">
        <v>0</v>
      </c>
      <c r="W61" s="28">
        <v>0</v>
      </c>
      <c r="X61" s="28">
        <v>0</v>
      </c>
      <c r="Y61" s="29">
        <f>SUM(V61:X61)</f>
        <v>0</v>
      </c>
      <c r="Z61" s="28">
        <v>0</v>
      </c>
      <c r="AA61" s="28">
        <v>0</v>
      </c>
      <c r="AB61" s="28">
        <v>0</v>
      </c>
      <c r="AC61" s="29">
        <f>SUM(Z61:AB61)</f>
        <v>0</v>
      </c>
      <c r="AD61" s="28">
        <v>0</v>
      </c>
      <c r="AE61" s="28">
        <v>0</v>
      </c>
      <c r="AF61" s="28">
        <v>0</v>
      </c>
      <c r="AG61" s="29">
        <f>SUM(AD61:AF61)</f>
        <v>0</v>
      </c>
      <c r="AH61" s="29">
        <f>SUM(U61,Y61,AC61,AG61)</f>
        <v>0</v>
      </c>
      <c r="AI61" s="30">
        <f t="shared" si="34"/>
        <v>0</v>
      </c>
      <c r="AJ61" s="31">
        <f>IF(ISERROR(AH61/$AH$101),"-",AH61/$AH$101)</f>
        <v>0</v>
      </c>
      <c r="AK61" s="11"/>
      <c r="AL61" s="11"/>
      <c r="AM61" s="11"/>
      <c r="AN61" s="11"/>
      <c r="AO61" s="11"/>
      <c r="AP61" s="11"/>
      <c r="AQ61" s="11"/>
      <c r="AR61" s="11"/>
    </row>
    <row r="62" spans="1:44" s="61" customFormat="1" ht="12.75" hidden="1" customHeight="1" collapsed="1" x14ac:dyDescent="0.25">
      <c r="A62" s="538" t="s">
        <v>65</v>
      </c>
      <c r="B62" s="542"/>
      <c r="C62" s="539"/>
      <c r="D62" s="539"/>
      <c r="E62" s="539"/>
      <c r="F62" s="539"/>
      <c r="G62" s="539"/>
      <c r="H62" s="539"/>
      <c r="I62" s="540"/>
      <c r="J62" s="339">
        <f>J57</f>
        <v>0</v>
      </c>
      <c r="K62" s="339">
        <f>SUM(K58:K61)</f>
        <v>0</v>
      </c>
      <c r="L62" s="445"/>
      <c r="M62" s="339">
        <f>SUM(M61:M61)</f>
        <v>0</v>
      </c>
      <c r="N62" s="339">
        <f>SUM(N61:N61)</f>
        <v>0</v>
      </c>
      <c r="O62" s="339">
        <f>SUM(O61:O61)</f>
        <v>0</v>
      </c>
      <c r="P62" s="344"/>
      <c r="Q62" s="438"/>
      <c r="R62" s="339">
        <f t="shared" ref="R62:S62" si="35">SUM(R61:R61)</f>
        <v>0</v>
      </c>
      <c r="S62" s="339">
        <f t="shared" si="35"/>
        <v>0</v>
      </c>
      <c r="T62" s="339">
        <f>SUM(T58:T61)</f>
        <v>0</v>
      </c>
      <c r="U62" s="339">
        <f t="shared" ref="U62:AH62" si="36">SUM(U58:U61)</f>
        <v>0</v>
      </c>
      <c r="V62" s="339">
        <f t="shared" si="36"/>
        <v>0</v>
      </c>
      <c r="W62" s="339">
        <f t="shared" si="36"/>
        <v>0</v>
      </c>
      <c r="X62" s="339">
        <f t="shared" si="36"/>
        <v>0</v>
      </c>
      <c r="Y62" s="339">
        <f t="shared" si="36"/>
        <v>0</v>
      </c>
      <c r="Z62" s="339">
        <f t="shared" si="36"/>
        <v>0</v>
      </c>
      <c r="AA62" s="339">
        <f t="shared" si="36"/>
        <v>0</v>
      </c>
      <c r="AB62" s="339">
        <f t="shared" si="36"/>
        <v>0</v>
      </c>
      <c r="AC62" s="339">
        <f t="shared" si="36"/>
        <v>0</v>
      </c>
      <c r="AD62" s="339">
        <f t="shared" si="36"/>
        <v>0</v>
      </c>
      <c r="AE62" s="339">
        <f t="shared" si="36"/>
        <v>0</v>
      </c>
      <c r="AF62" s="339">
        <f t="shared" si="36"/>
        <v>0</v>
      </c>
      <c r="AG62" s="339">
        <f t="shared" si="36"/>
        <v>0</v>
      </c>
      <c r="AH62" s="339">
        <f t="shared" si="36"/>
        <v>0</v>
      </c>
      <c r="AI62" s="345">
        <f>IF(ISERROR(AH62/J62),0,AH62/J62)</f>
        <v>0</v>
      </c>
      <c r="AJ62" s="345">
        <f>IF(ISERROR(AH62/$AH$101),0,AH62/$AH$101)</f>
        <v>0</v>
      </c>
      <c r="AK62" s="11"/>
      <c r="AL62" s="11"/>
      <c r="AM62" s="11"/>
      <c r="AN62" s="11"/>
      <c r="AO62" s="11"/>
      <c r="AP62" s="11"/>
      <c r="AQ62" s="11"/>
      <c r="AR62" s="11"/>
    </row>
    <row r="63" spans="1:44" ht="12.75" hidden="1" customHeight="1" x14ac:dyDescent="0.25">
      <c r="A63" s="502" t="s">
        <v>66</v>
      </c>
      <c r="B63" s="503"/>
      <c r="C63" s="503"/>
      <c r="D63" s="503"/>
      <c r="E63" s="504"/>
      <c r="F63" s="16"/>
      <c r="G63" s="5"/>
      <c r="H63" s="17"/>
      <c r="I63" s="17"/>
      <c r="J63" s="505"/>
      <c r="K63" s="7"/>
      <c r="L63" s="18"/>
      <c r="M63" s="19"/>
      <c r="N63" s="19"/>
      <c r="O63" s="19"/>
      <c r="P63" s="5"/>
      <c r="Q63" s="20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21"/>
      <c r="AJ63" s="21"/>
    </row>
    <row r="64" spans="1:44" ht="34.5" hidden="1" customHeight="1" outlineLevel="1" x14ac:dyDescent="0.25">
      <c r="A64" s="22">
        <v>1</v>
      </c>
      <c r="B64" s="23"/>
      <c r="C64" s="84"/>
      <c r="D64" s="68"/>
      <c r="E64" s="159"/>
      <c r="F64" s="164"/>
      <c r="G64" s="285"/>
      <c r="H64" s="74"/>
      <c r="I64" s="112"/>
      <c r="J64" s="541"/>
      <c r="K64" s="147"/>
      <c r="L64" s="251"/>
      <c r="M64" s="28"/>
      <c r="N64" s="28"/>
      <c r="O64" s="28"/>
      <c r="P64" s="251" t="s">
        <v>851</v>
      </c>
      <c r="Q64" s="251"/>
      <c r="R64" s="28"/>
      <c r="S64" s="147"/>
      <c r="T64" s="147"/>
      <c r="U64" s="29">
        <f>SUM(R64:T64)</f>
        <v>0</v>
      </c>
      <c r="V64" s="28"/>
      <c r="W64" s="28"/>
      <c r="X64" s="28"/>
      <c r="Y64" s="29">
        <f>SUM(V64:X64)</f>
        <v>0</v>
      </c>
      <c r="Z64" s="28"/>
      <c r="AA64" s="28"/>
      <c r="AB64" s="28"/>
      <c r="AC64" s="29">
        <f>SUM(Z64:AB64)</f>
        <v>0</v>
      </c>
      <c r="AD64" s="28"/>
      <c r="AE64" s="28"/>
      <c r="AF64" s="28"/>
      <c r="AG64" s="29">
        <f>SUM(AD64:AF64)</f>
        <v>0</v>
      </c>
      <c r="AH64" s="29">
        <f>SUM(U64,Y64,AC64,AG64)</f>
        <v>0</v>
      </c>
      <c r="AI64" s="30">
        <f>IF(ISERROR(AH64/J63),0,AH64/J63)</f>
        <v>0</v>
      </c>
      <c r="AJ64" s="31">
        <f>IF(ISERROR(AH64/$AH$101),"-",AH64/$AH$101)</f>
        <v>0</v>
      </c>
      <c r="AK64" s="11"/>
      <c r="AL64" s="11"/>
      <c r="AM64" s="11"/>
      <c r="AN64" s="11"/>
      <c r="AO64" s="11"/>
      <c r="AP64" s="11"/>
      <c r="AQ64" s="11"/>
      <c r="AR64" s="11"/>
    </row>
    <row r="65" spans="1:44" ht="34.5" hidden="1" customHeight="1" outlineLevel="1" x14ac:dyDescent="0.25">
      <c r="A65" s="22">
        <v>2</v>
      </c>
      <c r="B65" s="23"/>
      <c r="C65" s="84"/>
      <c r="D65" s="68"/>
      <c r="E65" s="159"/>
      <c r="F65" s="164"/>
      <c r="G65" s="285"/>
      <c r="H65" s="74"/>
      <c r="I65" s="112"/>
      <c r="J65" s="541"/>
      <c r="K65" s="147"/>
      <c r="L65" s="251"/>
      <c r="M65" s="28"/>
      <c r="N65" s="28"/>
      <c r="O65" s="28"/>
      <c r="P65" s="251" t="s">
        <v>851</v>
      </c>
      <c r="Q65" s="251"/>
      <c r="R65" s="28"/>
      <c r="S65" s="147"/>
      <c r="T65" s="147"/>
      <c r="U65" s="29">
        <f>SUM(R65:T65)</f>
        <v>0</v>
      </c>
      <c r="V65" s="28"/>
      <c r="W65" s="28"/>
      <c r="X65" s="28"/>
      <c r="Y65" s="29">
        <f>SUM(V65:X65)</f>
        <v>0</v>
      </c>
      <c r="Z65" s="28"/>
      <c r="AA65" s="28"/>
      <c r="AB65" s="28"/>
      <c r="AC65" s="29">
        <f>SUM(Z65:AB65)</f>
        <v>0</v>
      </c>
      <c r="AD65" s="28"/>
      <c r="AE65" s="28"/>
      <c r="AF65" s="28"/>
      <c r="AG65" s="29">
        <f>SUM(AD65:AF65)</f>
        <v>0</v>
      </c>
      <c r="AH65" s="29">
        <f>SUM(U65,Y65,AC65,AG65)</f>
        <v>0</v>
      </c>
      <c r="AI65" s="30">
        <f>IF(ISERROR(AH65/J63),0,AH65/J63)</f>
        <v>0</v>
      </c>
      <c r="AJ65" s="31">
        <f>IF(ISERROR(AH65/$AH$101),"-",AH65/$AH$101)</f>
        <v>0</v>
      </c>
      <c r="AK65" s="11"/>
      <c r="AL65" s="11"/>
      <c r="AM65" s="11"/>
      <c r="AN65" s="11"/>
      <c r="AO65" s="11"/>
      <c r="AP65" s="11"/>
      <c r="AQ65" s="11"/>
      <c r="AR65" s="11"/>
    </row>
    <row r="66" spans="1:44" ht="34.5" hidden="1" customHeight="1" outlineLevel="1" x14ac:dyDescent="0.25">
      <c r="A66" s="22">
        <v>3</v>
      </c>
      <c r="B66" s="23"/>
      <c r="C66" s="84"/>
      <c r="D66" s="68"/>
      <c r="E66" s="159"/>
      <c r="F66" s="164"/>
      <c r="G66" s="285"/>
      <c r="H66" s="74"/>
      <c r="I66" s="112"/>
      <c r="J66" s="541"/>
      <c r="K66" s="147"/>
      <c r="L66" s="251"/>
      <c r="M66" s="28"/>
      <c r="N66" s="28"/>
      <c r="O66" s="28"/>
      <c r="P66" s="251" t="s">
        <v>851</v>
      </c>
      <c r="Q66" s="251"/>
      <c r="R66" s="28"/>
      <c r="S66" s="147"/>
      <c r="T66" s="147"/>
      <c r="U66" s="29">
        <f>SUM(R66:T66)</f>
        <v>0</v>
      </c>
      <c r="V66" s="28"/>
      <c r="W66" s="28"/>
      <c r="X66" s="28"/>
      <c r="Y66" s="29">
        <f>SUM(V66:X66)</f>
        <v>0</v>
      </c>
      <c r="Z66" s="28"/>
      <c r="AA66" s="28"/>
      <c r="AB66" s="28"/>
      <c r="AC66" s="29">
        <f>SUM(Z66:AB66)</f>
        <v>0</v>
      </c>
      <c r="AD66" s="28"/>
      <c r="AE66" s="28"/>
      <c r="AF66" s="28"/>
      <c r="AG66" s="29">
        <f>SUM(AD66:AF66)</f>
        <v>0</v>
      </c>
      <c r="AH66" s="29">
        <f>SUM(U66,Y66,AC66,AG66)</f>
        <v>0</v>
      </c>
      <c r="AI66" s="30">
        <f>IF(ISERROR(AH66/J63),0,AH66/J63)</f>
        <v>0</v>
      </c>
      <c r="AJ66" s="31">
        <f>IF(ISERROR(AH66/$AH$101),"-",AH66/$AH$101)</f>
        <v>0</v>
      </c>
      <c r="AK66" s="11"/>
      <c r="AL66" s="11"/>
      <c r="AM66" s="11"/>
      <c r="AN66" s="11"/>
      <c r="AO66" s="11"/>
      <c r="AP66" s="11"/>
      <c r="AQ66" s="11"/>
      <c r="AR66" s="11"/>
    </row>
    <row r="67" spans="1:44" ht="34.5" hidden="1" customHeight="1" outlineLevel="1" x14ac:dyDescent="0.25">
      <c r="A67" s="22">
        <v>4</v>
      </c>
      <c r="B67" s="23"/>
      <c r="C67" s="84"/>
      <c r="D67" s="68"/>
      <c r="E67" s="159"/>
      <c r="F67" s="164"/>
      <c r="G67" s="285"/>
      <c r="H67" s="74"/>
      <c r="I67" s="112"/>
      <c r="J67" s="506"/>
      <c r="K67" s="147"/>
      <c r="L67" s="251"/>
      <c r="M67" s="28"/>
      <c r="N67" s="28"/>
      <c r="O67" s="28"/>
      <c r="P67" s="251" t="s">
        <v>851</v>
      </c>
      <c r="Q67" s="251"/>
      <c r="R67" s="28"/>
      <c r="S67" s="28"/>
      <c r="T67" s="147"/>
      <c r="U67" s="29">
        <f>SUM(R67:T67)</f>
        <v>0</v>
      </c>
      <c r="V67" s="28"/>
      <c r="W67" s="28"/>
      <c r="X67" s="28"/>
      <c r="Y67" s="29">
        <f>SUM(V67:X67)</f>
        <v>0</v>
      </c>
      <c r="Z67" s="28"/>
      <c r="AA67" s="28"/>
      <c r="AB67" s="28"/>
      <c r="AC67" s="29">
        <f>SUM(Z67:AB67)</f>
        <v>0</v>
      </c>
      <c r="AD67" s="28"/>
      <c r="AE67" s="28"/>
      <c r="AF67" s="28"/>
      <c r="AG67" s="29">
        <f>SUM(AD67:AF67)</f>
        <v>0</v>
      </c>
      <c r="AH67" s="29">
        <f>SUM(U67,Y67,AC67,AG67)</f>
        <v>0</v>
      </c>
      <c r="AI67" s="30">
        <f>IF(ISERROR(AH67/J63),0,AH67/J63)</f>
        <v>0</v>
      </c>
      <c r="AJ67" s="31">
        <f>IF(ISERROR(AH67/$AH$101),"-",AH67/$AH$101)</f>
        <v>0</v>
      </c>
      <c r="AK67" s="11"/>
      <c r="AL67" s="11"/>
      <c r="AM67" s="11"/>
      <c r="AN67" s="11"/>
      <c r="AO67" s="11"/>
      <c r="AP67" s="11"/>
      <c r="AQ67" s="11"/>
      <c r="AR67" s="11"/>
    </row>
    <row r="68" spans="1:44" s="61" customFormat="1" ht="12.75" hidden="1" customHeight="1" collapsed="1" x14ac:dyDescent="0.25">
      <c r="A68" s="543" t="s">
        <v>67</v>
      </c>
      <c r="B68" s="543"/>
      <c r="C68" s="543"/>
      <c r="D68" s="543"/>
      <c r="E68" s="543"/>
      <c r="F68" s="543"/>
      <c r="G68" s="543"/>
      <c r="H68" s="543"/>
      <c r="I68" s="543"/>
      <c r="J68" s="339">
        <f>J63</f>
        <v>0</v>
      </c>
      <c r="K68" s="339">
        <f>SUM(K64:K67)</f>
        <v>0</v>
      </c>
      <c r="L68" s="445"/>
      <c r="M68" s="339">
        <f>SUM(M64:M64)</f>
        <v>0</v>
      </c>
      <c r="N68" s="339">
        <f>SUM(N64:N64)</f>
        <v>0</v>
      </c>
      <c r="O68" s="339">
        <f>SUM(O64:O64)</f>
        <v>0</v>
      </c>
      <c r="P68" s="344"/>
      <c r="Q68" s="438"/>
      <c r="R68" s="339">
        <f>SUM(R64:R64)</f>
        <v>0</v>
      </c>
      <c r="S68" s="339">
        <f>SUM(S64:S67)</f>
        <v>0</v>
      </c>
      <c r="T68" s="339">
        <f>SUM(T64:T67)</f>
        <v>0</v>
      </c>
      <c r="U68" s="339">
        <f>SUM(U64:U67)</f>
        <v>0</v>
      </c>
      <c r="V68" s="339">
        <f t="shared" ref="V68:AH68" si="37">SUM(V64:V67)</f>
        <v>0</v>
      </c>
      <c r="W68" s="339">
        <f t="shared" si="37"/>
        <v>0</v>
      </c>
      <c r="X68" s="339">
        <f t="shared" si="37"/>
        <v>0</v>
      </c>
      <c r="Y68" s="339">
        <f t="shared" si="37"/>
        <v>0</v>
      </c>
      <c r="Z68" s="339">
        <f t="shared" si="37"/>
        <v>0</v>
      </c>
      <c r="AA68" s="339">
        <f t="shared" si="37"/>
        <v>0</v>
      </c>
      <c r="AB68" s="339">
        <f t="shared" si="37"/>
        <v>0</v>
      </c>
      <c r="AC68" s="339">
        <f t="shared" si="37"/>
        <v>0</v>
      </c>
      <c r="AD68" s="339">
        <f t="shared" si="37"/>
        <v>0</v>
      </c>
      <c r="AE68" s="339">
        <f t="shared" si="37"/>
        <v>0</v>
      </c>
      <c r="AF68" s="339">
        <f t="shared" si="37"/>
        <v>0</v>
      </c>
      <c r="AG68" s="339">
        <f t="shared" si="37"/>
        <v>0</v>
      </c>
      <c r="AH68" s="339">
        <f t="shared" si="37"/>
        <v>0</v>
      </c>
      <c r="AI68" s="345">
        <f>IF(ISERROR(AH68/J68),0,AH68/J68)</f>
        <v>0</v>
      </c>
      <c r="AJ68" s="345">
        <f>IF(ISERROR(AH68/$AH$101),0,AH68/$AH$101)</f>
        <v>0</v>
      </c>
      <c r="AK68" s="11"/>
      <c r="AL68" s="11"/>
      <c r="AM68" s="11"/>
      <c r="AN68" s="11"/>
      <c r="AO68" s="11"/>
      <c r="AP68" s="11"/>
      <c r="AQ68" s="11"/>
      <c r="AR68" s="11"/>
    </row>
    <row r="69" spans="1:44" ht="12.75" hidden="1" customHeight="1" x14ac:dyDescent="0.25">
      <c r="A69" s="513" t="s">
        <v>68</v>
      </c>
      <c r="B69" s="514"/>
      <c r="C69" s="514"/>
      <c r="D69" s="514"/>
      <c r="E69" s="515"/>
      <c r="F69" s="39"/>
      <c r="G69" s="40"/>
      <c r="H69" s="153"/>
      <c r="I69" s="235"/>
      <c r="J69" s="505"/>
      <c r="K69" s="7"/>
      <c r="L69" s="18"/>
      <c r="M69" s="19"/>
      <c r="N69" s="19"/>
      <c r="O69" s="19"/>
      <c r="P69" s="5"/>
      <c r="Q69" s="20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21"/>
      <c r="AJ69" s="21"/>
    </row>
    <row r="70" spans="1:44" ht="34.5" hidden="1" customHeight="1" outlineLevel="1" x14ac:dyDescent="0.25">
      <c r="A70" s="23">
        <v>1</v>
      </c>
      <c r="B70" s="23"/>
      <c r="C70" s="79"/>
      <c r="D70" s="69"/>
      <c r="E70" s="160"/>
      <c r="F70" s="211"/>
      <c r="G70" s="279"/>
      <c r="H70" s="112"/>
      <c r="I70" s="235"/>
      <c r="J70" s="541"/>
      <c r="K70" s="147"/>
      <c r="L70" s="251"/>
      <c r="M70" s="28"/>
      <c r="N70" s="28"/>
      <c r="O70" s="28"/>
      <c r="P70" s="251"/>
      <c r="Q70" s="251"/>
      <c r="R70" s="28"/>
      <c r="S70" s="77"/>
      <c r="T70" s="147"/>
      <c r="U70" s="29">
        <f>SUM(R70:T70)</f>
        <v>0</v>
      </c>
      <c r="V70" s="28"/>
      <c r="W70" s="28"/>
      <c r="X70" s="28"/>
      <c r="Y70" s="29">
        <f>SUM(V70:X70)</f>
        <v>0</v>
      </c>
      <c r="Z70" s="28"/>
      <c r="AA70" s="28"/>
      <c r="AB70" s="28"/>
      <c r="AC70" s="29">
        <f>SUM(Z70:AB70)</f>
        <v>0</v>
      </c>
      <c r="AD70" s="28"/>
      <c r="AE70" s="28"/>
      <c r="AF70" s="28"/>
      <c r="AG70" s="29">
        <f>SUM(AD70:AF70)</f>
        <v>0</v>
      </c>
      <c r="AH70" s="29">
        <f>SUM(U70,Y70,AC70,AG70)</f>
        <v>0</v>
      </c>
      <c r="AI70" s="30">
        <f>IF(ISERROR(AH70/$J$69),0,AH70/$J$69)</f>
        <v>0</v>
      </c>
      <c r="AJ70" s="31">
        <f>IF(ISERROR(AH70/$AH$101),"-",AH70/$AH$101)</f>
        <v>0</v>
      </c>
      <c r="AK70" s="11"/>
      <c r="AL70" s="11"/>
      <c r="AM70" s="11"/>
      <c r="AN70" s="11"/>
      <c r="AO70" s="11"/>
      <c r="AP70" s="11"/>
      <c r="AQ70" s="11"/>
      <c r="AR70" s="11"/>
    </row>
    <row r="71" spans="1:44" ht="34.5" hidden="1" customHeight="1" outlineLevel="1" x14ac:dyDescent="0.25">
      <c r="A71" s="23">
        <v>2</v>
      </c>
      <c r="B71" s="23"/>
      <c r="C71" s="79"/>
      <c r="D71" s="69"/>
      <c r="E71" s="160"/>
      <c r="F71" s="211"/>
      <c r="G71" s="279"/>
      <c r="H71" s="112"/>
      <c r="I71" s="112"/>
      <c r="J71" s="541"/>
      <c r="K71" s="147"/>
      <c r="L71" s="251"/>
      <c r="M71" s="28"/>
      <c r="N71" s="28"/>
      <c r="O71" s="28"/>
      <c r="P71" s="251"/>
      <c r="Q71" s="251"/>
      <c r="R71" s="28"/>
      <c r="S71" s="77"/>
      <c r="T71" s="147"/>
      <c r="U71" s="29">
        <f>SUM(R71:T71)</f>
        <v>0</v>
      </c>
      <c r="V71" s="28"/>
      <c r="W71" s="28"/>
      <c r="X71" s="28"/>
      <c r="Y71" s="29">
        <f>SUM(V71:X71)</f>
        <v>0</v>
      </c>
      <c r="Z71" s="28"/>
      <c r="AA71" s="28"/>
      <c r="AB71" s="28"/>
      <c r="AC71" s="29">
        <f>SUM(Z71:AB71)</f>
        <v>0</v>
      </c>
      <c r="AD71" s="28"/>
      <c r="AE71" s="28"/>
      <c r="AF71" s="28"/>
      <c r="AG71" s="29">
        <f>SUM(AD71:AF71)</f>
        <v>0</v>
      </c>
      <c r="AH71" s="29">
        <f>SUM(U71,Y71,AC71,AG71)</f>
        <v>0</v>
      </c>
      <c r="AI71" s="30">
        <f t="shared" ref="AI71:AI73" si="38">IF(ISERROR(AH71/$J$69),0,AH71/$J$69)</f>
        <v>0</v>
      </c>
      <c r="AJ71" s="31">
        <f>IF(ISERROR(AH71/$AH$101),"-",AH71/$AH$101)</f>
        <v>0</v>
      </c>
      <c r="AK71" s="11"/>
      <c r="AL71" s="11"/>
      <c r="AM71" s="11"/>
      <c r="AN71" s="11"/>
      <c r="AO71" s="11"/>
      <c r="AP71" s="11"/>
      <c r="AQ71" s="11"/>
      <c r="AR71" s="11"/>
    </row>
    <row r="72" spans="1:44" ht="34.5" hidden="1" customHeight="1" outlineLevel="1" x14ac:dyDescent="0.25">
      <c r="A72" s="23">
        <v>3</v>
      </c>
      <c r="B72" s="23"/>
      <c r="C72" s="79"/>
      <c r="D72" s="69"/>
      <c r="E72" s="160"/>
      <c r="F72" s="211"/>
      <c r="G72" s="279"/>
      <c r="H72" s="112"/>
      <c r="I72" s="112"/>
      <c r="J72" s="541"/>
      <c r="K72" s="147"/>
      <c r="L72" s="251"/>
      <c r="M72" s="28"/>
      <c r="N72" s="28"/>
      <c r="O72" s="28"/>
      <c r="P72" s="251"/>
      <c r="Q72" s="251"/>
      <c r="R72" s="28"/>
      <c r="S72" s="77"/>
      <c r="T72" s="147"/>
      <c r="U72" s="29">
        <f>SUM(R72:T72)</f>
        <v>0</v>
      </c>
      <c r="V72" s="28"/>
      <c r="W72" s="28"/>
      <c r="X72" s="28"/>
      <c r="Y72" s="29">
        <f>SUM(V72:X72)</f>
        <v>0</v>
      </c>
      <c r="Z72" s="28"/>
      <c r="AA72" s="28"/>
      <c r="AB72" s="28"/>
      <c r="AC72" s="29">
        <f>SUM(Z72:AB72)</f>
        <v>0</v>
      </c>
      <c r="AD72" s="28"/>
      <c r="AE72" s="28"/>
      <c r="AF72" s="28"/>
      <c r="AG72" s="29">
        <f>SUM(AD72:AF72)</f>
        <v>0</v>
      </c>
      <c r="AH72" s="29">
        <f>SUM(U72,Y72,AC72,AG72)</f>
        <v>0</v>
      </c>
      <c r="AI72" s="30">
        <f t="shared" si="38"/>
        <v>0</v>
      </c>
      <c r="AJ72" s="31">
        <f>IF(ISERROR(AH72/$AH$101),"-",AH72/$AH$101)</f>
        <v>0</v>
      </c>
      <c r="AK72" s="11"/>
      <c r="AL72" s="11"/>
      <c r="AM72" s="11"/>
      <c r="AN72" s="11"/>
      <c r="AO72" s="11"/>
      <c r="AP72" s="11"/>
      <c r="AQ72" s="11"/>
      <c r="AR72" s="11"/>
    </row>
    <row r="73" spans="1:44" ht="34.5" hidden="1" customHeight="1" outlineLevel="1" x14ac:dyDescent="0.25">
      <c r="A73" s="23">
        <v>3</v>
      </c>
      <c r="B73" s="23"/>
      <c r="C73" s="79"/>
      <c r="D73" s="69"/>
      <c r="E73" s="160"/>
      <c r="F73" s="211"/>
      <c r="G73" s="279"/>
      <c r="H73" s="112"/>
      <c r="I73" s="112"/>
      <c r="J73" s="541"/>
      <c r="K73" s="147"/>
      <c r="L73" s="251"/>
      <c r="M73" s="28"/>
      <c r="N73" s="28"/>
      <c r="O73" s="28"/>
      <c r="P73" s="251"/>
      <c r="Q73" s="251"/>
      <c r="R73" s="28"/>
      <c r="S73" s="77"/>
      <c r="T73" s="147"/>
      <c r="U73" s="29">
        <f>SUM(R73:T73)</f>
        <v>0</v>
      </c>
      <c r="V73" s="28"/>
      <c r="W73" s="28"/>
      <c r="X73" s="28"/>
      <c r="Y73" s="29">
        <f>SUM(V73:X73)</f>
        <v>0</v>
      </c>
      <c r="Z73" s="28"/>
      <c r="AA73" s="28"/>
      <c r="AB73" s="28"/>
      <c r="AC73" s="29">
        <f>SUM(Z73:AB73)</f>
        <v>0</v>
      </c>
      <c r="AD73" s="28"/>
      <c r="AE73" s="28"/>
      <c r="AF73" s="28"/>
      <c r="AG73" s="29">
        <f>SUM(AD73:AF73)</f>
        <v>0</v>
      </c>
      <c r="AH73" s="29">
        <f>SUM(U73,Y73,AC73,AG73)</f>
        <v>0</v>
      </c>
      <c r="AI73" s="30">
        <f t="shared" si="38"/>
        <v>0</v>
      </c>
      <c r="AJ73" s="31">
        <f>IF(ISERROR(AH73/$AH$101),"-",AH73/$AH$101)</f>
        <v>0</v>
      </c>
      <c r="AK73" s="11"/>
      <c r="AL73" s="11"/>
      <c r="AM73" s="11"/>
      <c r="AN73" s="11"/>
      <c r="AO73" s="11"/>
      <c r="AP73" s="11"/>
      <c r="AQ73" s="11"/>
      <c r="AR73" s="11"/>
    </row>
    <row r="74" spans="1:44" s="61" customFormat="1" ht="12.75" hidden="1" customHeight="1" collapsed="1" x14ac:dyDescent="0.25">
      <c r="A74" s="538" t="s">
        <v>69</v>
      </c>
      <c r="B74" s="539"/>
      <c r="C74" s="539"/>
      <c r="D74" s="539"/>
      <c r="E74" s="539"/>
      <c r="F74" s="539"/>
      <c r="G74" s="539"/>
      <c r="H74" s="539"/>
      <c r="I74" s="540"/>
      <c r="J74" s="339">
        <f>J69</f>
        <v>0</v>
      </c>
      <c r="K74" s="339">
        <f>SUM(K70:K73)</f>
        <v>0</v>
      </c>
      <c r="L74" s="445"/>
      <c r="M74" s="339">
        <f>SUM(M70:M70)</f>
        <v>0</v>
      </c>
      <c r="N74" s="339">
        <f>SUM(N70:N70)</f>
        <v>0</v>
      </c>
      <c r="O74" s="339">
        <f>SUM(O70:O70)</f>
        <v>0</v>
      </c>
      <c r="P74" s="344"/>
      <c r="Q74" s="438"/>
      <c r="R74" s="339">
        <f>SUM(R70:R70)</f>
        <v>0</v>
      </c>
      <c r="S74" s="339">
        <f>SUM(S70:S73)</f>
        <v>0</v>
      </c>
      <c r="T74" s="339">
        <f>SUM(T70:T73)</f>
        <v>0</v>
      </c>
      <c r="U74" s="339">
        <f>SUM(U70:X73)</f>
        <v>0</v>
      </c>
      <c r="V74" s="339">
        <f t="shared" ref="V74:AG74" si="39">SUM(V70:V70)</f>
        <v>0</v>
      </c>
      <c r="W74" s="339">
        <f t="shared" si="39"/>
        <v>0</v>
      </c>
      <c r="X74" s="339">
        <f t="shared" si="39"/>
        <v>0</v>
      </c>
      <c r="Y74" s="339">
        <f t="shared" si="39"/>
        <v>0</v>
      </c>
      <c r="Z74" s="339">
        <f t="shared" si="39"/>
        <v>0</v>
      </c>
      <c r="AA74" s="339">
        <f t="shared" si="39"/>
        <v>0</v>
      </c>
      <c r="AB74" s="339">
        <f t="shared" si="39"/>
        <v>0</v>
      </c>
      <c r="AC74" s="339">
        <f t="shared" si="39"/>
        <v>0</v>
      </c>
      <c r="AD74" s="339">
        <f t="shared" si="39"/>
        <v>0</v>
      </c>
      <c r="AE74" s="339">
        <f t="shared" si="39"/>
        <v>0</v>
      </c>
      <c r="AF74" s="339">
        <f t="shared" si="39"/>
        <v>0</v>
      </c>
      <c r="AG74" s="339">
        <f t="shared" si="39"/>
        <v>0</v>
      </c>
      <c r="AH74" s="339">
        <f>SUM(AH70:AH73)</f>
        <v>0</v>
      </c>
      <c r="AI74" s="345">
        <f>IF(ISERROR(AH74/J74),0,AH74/J74)</f>
        <v>0</v>
      </c>
      <c r="AJ74" s="345">
        <f>IF(ISERROR(AH74/$AH$101),0,AH74/$AH$101)</f>
        <v>0</v>
      </c>
      <c r="AK74" s="11"/>
      <c r="AL74" s="11"/>
      <c r="AM74" s="11"/>
      <c r="AN74" s="11"/>
      <c r="AO74" s="11"/>
      <c r="AP74" s="11"/>
      <c r="AQ74" s="11"/>
      <c r="AR74" s="11"/>
    </row>
    <row r="75" spans="1:44" ht="12.75" hidden="1" customHeight="1" x14ac:dyDescent="0.25">
      <c r="A75" s="502" t="s">
        <v>70</v>
      </c>
      <c r="B75" s="503"/>
      <c r="C75" s="503"/>
      <c r="D75" s="503"/>
      <c r="E75" s="504"/>
      <c r="F75" s="16"/>
      <c r="G75" s="5"/>
      <c r="H75" s="17"/>
      <c r="I75" s="17"/>
      <c r="J75" s="505"/>
      <c r="K75" s="7"/>
      <c r="L75" s="18"/>
      <c r="M75" s="19"/>
      <c r="N75" s="19"/>
      <c r="O75" s="19"/>
      <c r="P75" s="5"/>
      <c r="Q75" s="20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21"/>
      <c r="AJ75" s="21"/>
    </row>
    <row r="76" spans="1:44" ht="34.5" hidden="1" customHeight="1" outlineLevel="1" x14ac:dyDescent="0.25">
      <c r="A76" s="23">
        <v>1</v>
      </c>
      <c r="B76" s="23"/>
      <c r="C76" s="79"/>
      <c r="D76" s="69"/>
      <c r="E76" s="160"/>
      <c r="F76" s="211"/>
      <c r="G76" s="279"/>
      <c r="H76" s="112"/>
      <c r="I76" s="112"/>
      <c r="J76" s="541"/>
      <c r="K76" s="147"/>
      <c r="L76" s="251"/>
      <c r="M76" s="28"/>
      <c r="N76" s="28"/>
      <c r="O76" s="28"/>
      <c r="P76" s="251"/>
      <c r="Q76" s="251"/>
      <c r="R76" s="28"/>
      <c r="S76" s="147"/>
      <c r="T76" s="147"/>
      <c r="U76" s="29">
        <f>SUM(R76:T76)</f>
        <v>0</v>
      </c>
      <c r="V76" s="28"/>
      <c r="W76" s="28"/>
      <c r="X76" s="28"/>
      <c r="Y76" s="29">
        <f>SUM(V76:X76)</f>
        <v>0</v>
      </c>
      <c r="Z76" s="28"/>
      <c r="AA76" s="28"/>
      <c r="AB76" s="28"/>
      <c r="AC76" s="29">
        <f>SUM(Z76:AB76)</f>
        <v>0</v>
      </c>
      <c r="AD76" s="28"/>
      <c r="AE76" s="28"/>
      <c r="AF76" s="28"/>
      <c r="AG76" s="29">
        <f>SUM(AD76:AF76)</f>
        <v>0</v>
      </c>
      <c r="AH76" s="29">
        <f>SUM(U76,Y76,AC76,AG76)</f>
        <v>0</v>
      </c>
      <c r="AI76" s="30">
        <f>IF(ISERROR(AH76/J75),0,AH76/J75)</f>
        <v>0</v>
      </c>
      <c r="AJ76" s="31">
        <f>IF(ISERROR(AH76/$AH$101),"-",AH76/$AH$101)</f>
        <v>0</v>
      </c>
      <c r="AK76" s="11"/>
      <c r="AL76" s="11"/>
      <c r="AM76" s="11"/>
      <c r="AN76" s="11"/>
      <c r="AO76" s="11"/>
      <c r="AP76" s="11"/>
      <c r="AQ76" s="11"/>
      <c r="AR76" s="11"/>
    </row>
    <row r="77" spans="1:44" ht="34.5" hidden="1" customHeight="1" outlineLevel="1" x14ac:dyDescent="0.25">
      <c r="A77" s="23">
        <v>2</v>
      </c>
      <c r="B77" s="23"/>
      <c r="C77" s="79"/>
      <c r="D77" s="69"/>
      <c r="E77" s="160"/>
      <c r="F77" s="211"/>
      <c r="G77" s="279"/>
      <c r="H77" s="112"/>
      <c r="I77" s="112"/>
      <c r="J77" s="506"/>
      <c r="K77" s="147"/>
      <c r="L77" s="251"/>
      <c r="M77" s="28"/>
      <c r="N77" s="28"/>
      <c r="O77" s="28"/>
      <c r="P77" s="251"/>
      <c r="Q77" s="251"/>
      <c r="R77" s="28"/>
      <c r="S77" s="147"/>
      <c r="T77" s="147"/>
      <c r="U77" s="29">
        <f>SUM(R77:T77)</f>
        <v>0</v>
      </c>
      <c r="V77" s="28"/>
      <c r="W77" s="28"/>
      <c r="X77" s="28"/>
      <c r="Y77" s="29">
        <f>SUM(V77:X77)</f>
        <v>0</v>
      </c>
      <c r="Z77" s="28"/>
      <c r="AA77" s="28"/>
      <c r="AB77" s="28"/>
      <c r="AC77" s="29">
        <f>SUM(Z77:AB77)</f>
        <v>0</v>
      </c>
      <c r="AD77" s="28"/>
      <c r="AE77" s="28"/>
      <c r="AF77" s="28"/>
      <c r="AG77" s="29">
        <f>SUM(AD77:AF77)</f>
        <v>0</v>
      </c>
      <c r="AH77" s="29">
        <f>SUM(U77,Y77,AC77,AG77)</f>
        <v>0</v>
      </c>
      <c r="AI77" s="30">
        <f>IF(ISERROR(AH77/J75),0,AH77/J75)</f>
        <v>0</v>
      </c>
      <c r="AJ77" s="31">
        <f>IF(ISERROR(AH77/$AH$101),"-",AH77/$AH$101)</f>
        <v>0</v>
      </c>
      <c r="AK77" s="11"/>
      <c r="AL77" s="11"/>
      <c r="AM77" s="11"/>
      <c r="AN77" s="11"/>
      <c r="AO77" s="11"/>
      <c r="AP77" s="11"/>
      <c r="AQ77" s="11"/>
      <c r="AR77" s="11"/>
    </row>
    <row r="78" spans="1:44" s="61" customFormat="1" ht="12.75" hidden="1" customHeight="1" collapsed="1" x14ac:dyDescent="0.25">
      <c r="A78" s="538" t="s">
        <v>71</v>
      </c>
      <c r="B78" s="539"/>
      <c r="C78" s="539"/>
      <c r="D78" s="539"/>
      <c r="E78" s="539"/>
      <c r="F78" s="539"/>
      <c r="G78" s="539"/>
      <c r="H78" s="539"/>
      <c r="I78" s="540"/>
      <c r="J78" s="339">
        <f>J75</f>
        <v>0</v>
      </c>
      <c r="K78" s="339">
        <f>SUM(K76:K77)</f>
        <v>0</v>
      </c>
      <c r="L78" s="445"/>
      <c r="M78" s="339">
        <f>SUM(M76:M76)</f>
        <v>0</v>
      </c>
      <c r="N78" s="339">
        <f>SUM(N76:N76)</f>
        <v>0</v>
      </c>
      <c r="O78" s="339">
        <f>SUM(O76:O76)</f>
        <v>0</v>
      </c>
      <c r="P78" s="344"/>
      <c r="Q78" s="438"/>
      <c r="R78" s="339">
        <f>SUM(R76:R76)</f>
        <v>0</v>
      </c>
      <c r="S78" s="339">
        <f>SUM(S76:S77)</f>
        <v>0</v>
      </c>
      <c r="T78" s="339">
        <f>SUM(T76:T77)</f>
        <v>0</v>
      </c>
      <c r="U78" s="339">
        <f>SUM(U76:U77)</f>
        <v>0</v>
      </c>
      <c r="V78" s="339">
        <f t="shared" ref="V78:AG78" si="40">SUM(V76:V77)</f>
        <v>0</v>
      </c>
      <c r="W78" s="339">
        <f t="shared" si="40"/>
        <v>0</v>
      </c>
      <c r="X78" s="339">
        <f t="shared" si="40"/>
        <v>0</v>
      </c>
      <c r="Y78" s="339">
        <f t="shared" si="40"/>
        <v>0</v>
      </c>
      <c r="Z78" s="339">
        <f t="shared" si="40"/>
        <v>0</v>
      </c>
      <c r="AA78" s="339">
        <f t="shared" si="40"/>
        <v>0</v>
      </c>
      <c r="AB78" s="339">
        <f t="shared" si="40"/>
        <v>0</v>
      </c>
      <c r="AC78" s="339">
        <f t="shared" si="40"/>
        <v>0</v>
      </c>
      <c r="AD78" s="339">
        <f t="shared" si="40"/>
        <v>0</v>
      </c>
      <c r="AE78" s="339">
        <f t="shared" si="40"/>
        <v>0</v>
      </c>
      <c r="AF78" s="339">
        <f t="shared" si="40"/>
        <v>0</v>
      </c>
      <c r="AG78" s="339">
        <f t="shared" si="40"/>
        <v>0</v>
      </c>
      <c r="AH78" s="339">
        <f>SUM(AH76:AH77)</f>
        <v>0</v>
      </c>
      <c r="AI78" s="345">
        <f>IF(ISERROR(AH78/J78),0,AH78/J78)</f>
        <v>0</v>
      </c>
      <c r="AJ78" s="345">
        <f>IF(ISERROR(AH78/$AH$101),0,AH78/$AH$101)</f>
        <v>0</v>
      </c>
      <c r="AK78" s="11"/>
      <c r="AL78" s="11"/>
      <c r="AM78" s="11"/>
      <c r="AN78" s="11"/>
      <c r="AO78" s="11"/>
      <c r="AP78" s="11"/>
      <c r="AQ78" s="11"/>
      <c r="AR78" s="11"/>
    </row>
    <row r="79" spans="1:44" ht="12.75" hidden="1" customHeight="1" x14ac:dyDescent="0.25">
      <c r="A79" s="502" t="s">
        <v>72</v>
      </c>
      <c r="B79" s="503"/>
      <c r="C79" s="503"/>
      <c r="D79" s="503"/>
      <c r="E79" s="504"/>
      <c r="F79" s="16"/>
      <c r="G79" s="5"/>
      <c r="H79" s="17"/>
      <c r="I79" s="17"/>
      <c r="J79" s="572"/>
      <c r="K79" s="301"/>
      <c r="L79" s="302"/>
      <c r="M79" s="19"/>
      <c r="N79" s="19"/>
      <c r="O79" s="19"/>
      <c r="P79" s="5"/>
      <c r="Q79" s="20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21"/>
      <c r="AJ79" s="21"/>
    </row>
    <row r="80" spans="1:44" ht="34.5" hidden="1" customHeight="1" outlineLevel="1" x14ac:dyDescent="0.25">
      <c r="A80" s="23">
        <v>1</v>
      </c>
      <c r="B80" s="23"/>
      <c r="C80" s="79"/>
      <c r="D80" s="69"/>
      <c r="E80" s="197"/>
      <c r="F80" s="211"/>
      <c r="G80" s="278"/>
      <c r="H80" s="69"/>
      <c r="I80" s="112"/>
      <c r="J80" s="573"/>
      <c r="K80" s="303"/>
      <c r="L80" s="304"/>
      <c r="M80" s="28"/>
      <c r="N80" s="28"/>
      <c r="O80" s="28"/>
      <c r="P80" s="251"/>
      <c r="Q80" s="251"/>
      <c r="R80" s="28"/>
      <c r="S80" s="206"/>
      <c r="T80" s="206"/>
      <c r="U80" s="29">
        <f>SUM(R80:T80)</f>
        <v>0</v>
      </c>
      <c r="V80" s="28"/>
      <c r="W80" s="28"/>
      <c r="X80" s="28"/>
      <c r="Y80" s="29">
        <f>SUM(V80:X80)</f>
        <v>0</v>
      </c>
      <c r="Z80" s="28"/>
      <c r="AA80" s="28"/>
      <c r="AB80" s="28"/>
      <c r="AC80" s="29">
        <f>SUM(Z80:AB80)</f>
        <v>0</v>
      </c>
      <c r="AD80" s="28"/>
      <c r="AE80" s="28"/>
      <c r="AF80" s="28"/>
      <c r="AG80" s="29">
        <f>SUM(AD80:AF80)</f>
        <v>0</v>
      </c>
      <c r="AH80" s="29">
        <f>SUM(U80,Y80,AC80,AG80)</f>
        <v>0</v>
      </c>
      <c r="AI80" s="30">
        <f>IF(ISERROR(AH80/J79),0,AH80/J79)</f>
        <v>0</v>
      </c>
      <c r="AJ80" s="31">
        <f>IF(ISERROR(AH80/$AH$101),"-",AH80/$AH$101)</f>
        <v>0</v>
      </c>
      <c r="AK80" s="11"/>
      <c r="AL80" s="11"/>
      <c r="AM80" s="11"/>
      <c r="AN80" s="11"/>
      <c r="AO80" s="11"/>
      <c r="AP80" s="11"/>
      <c r="AQ80" s="11"/>
      <c r="AR80" s="11"/>
    </row>
    <row r="81" spans="1:44" ht="34.5" hidden="1" customHeight="1" outlineLevel="1" x14ac:dyDescent="0.25">
      <c r="A81" s="23">
        <v>2</v>
      </c>
      <c r="B81" s="23"/>
      <c r="C81" s="84"/>
      <c r="D81" s="69"/>
      <c r="E81" s="197"/>
      <c r="F81" s="211"/>
      <c r="G81" s="278"/>
      <c r="H81" s="69"/>
      <c r="I81" s="112"/>
      <c r="J81" s="589"/>
      <c r="K81" s="303"/>
      <c r="L81" s="304"/>
      <c r="M81" s="28"/>
      <c r="N81" s="28"/>
      <c r="O81" s="28"/>
      <c r="P81" s="251"/>
      <c r="Q81" s="251"/>
      <c r="R81" s="28"/>
      <c r="S81" s="206"/>
      <c r="T81" s="206"/>
      <c r="U81" s="29">
        <f>SUM(R81:T81)</f>
        <v>0</v>
      </c>
      <c r="V81" s="28"/>
      <c r="W81" s="28"/>
      <c r="X81" s="28"/>
      <c r="Y81" s="29">
        <f>SUM(V81:X81)</f>
        <v>0</v>
      </c>
      <c r="Z81" s="28"/>
      <c r="AA81" s="28"/>
      <c r="AB81" s="28"/>
      <c r="AC81" s="29">
        <f>SUM(Z81:AB81)</f>
        <v>0</v>
      </c>
      <c r="AD81" s="28"/>
      <c r="AE81" s="28"/>
      <c r="AF81" s="28"/>
      <c r="AG81" s="29">
        <f>SUM(AD81:AF81)</f>
        <v>0</v>
      </c>
      <c r="AH81" s="29">
        <f>SUM(U81,Y81,AC81,AG81)</f>
        <v>0</v>
      </c>
      <c r="AI81" s="30">
        <f>IF(ISERROR(AH81/J79),0,AH81/J79)</f>
        <v>0</v>
      </c>
      <c r="AJ81" s="31">
        <f>IF(ISERROR(AH81/$AH$101),"-",AH81/$AH$101)</f>
        <v>0</v>
      </c>
      <c r="AK81" s="11"/>
      <c r="AL81" s="11"/>
      <c r="AM81" s="11"/>
      <c r="AN81" s="11"/>
      <c r="AO81" s="11"/>
      <c r="AP81" s="11"/>
      <c r="AQ81" s="11"/>
      <c r="AR81" s="11"/>
    </row>
    <row r="82" spans="1:44" s="61" customFormat="1" ht="12.75" hidden="1" customHeight="1" collapsed="1" x14ac:dyDescent="0.25">
      <c r="A82" s="538" t="s">
        <v>73</v>
      </c>
      <c r="B82" s="539"/>
      <c r="C82" s="539"/>
      <c r="D82" s="539"/>
      <c r="E82" s="539"/>
      <c r="F82" s="539"/>
      <c r="G82" s="539"/>
      <c r="H82" s="539"/>
      <c r="I82" s="540"/>
      <c r="J82" s="339">
        <f>J79</f>
        <v>0</v>
      </c>
      <c r="K82" s="339">
        <f>SUM(K80:K81)</f>
        <v>0</v>
      </c>
      <c r="L82" s="445"/>
      <c r="M82" s="339">
        <f>SUM(M80:M81)</f>
        <v>0</v>
      </c>
      <c r="N82" s="339">
        <f>SUM(N80:N81)</f>
        <v>0</v>
      </c>
      <c r="O82" s="339">
        <f>SUM(O80:O81)</f>
        <v>0</v>
      </c>
      <c r="P82" s="344"/>
      <c r="Q82" s="438"/>
      <c r="R82" s="339">
        <f t="shared" ref="R82:AH82" si="41">SUM(R80:R81)</f>
        <v>0</v>
      </c>
      <c r="S82" s="339">
        <f t="shared" si="41"/>
        <v>0</v>
      </c>
      <c r="T82" s="339">
        <f t="shared" si="41"/>
        <v>0</v>
      </c>
      <c r="U82" s="339">
        <f t="shared" si="41"/>
        <v>0</v>
      </c>
      <c r="V82" s="339">
        <f t="shared" si="41"/>
        <v>0</v>
      </c>
      <c r="W82" s="339">
        <f t="shared" si="41"/>
        <v>0</v>
      </c>
      <c r="X82" s="339">
        <f t="shared" si="41"/>
        <v>0</v>
      </c>
      <c r="Y82" s="339">
        <f t="shared" si="41"/>
        <v>0</v>
      </c>
      <c r="Z82" s="339">
        <f t="shared" si="41"/>
        <v>0</v>
      </c>
      <c r="AA82" s="339">
        <f t="shared" si="41"/>
        <v>0</v>
      </c>
      <c r="AB82" s="339">
        <f t="shared" si="41"/>
        <v>0</v>
      </c>
      <c r="AC82" s="339">
        <f t="shared" si="41"/>
        <v>0</v>
      </c>
      <c r="AD82" s="339">
        <f t="shared" si="41"/>
        <v>0</v>
      </c>
      <c r="AE82" s="339">
        <f t="shared" si="41"/>
        <v>0</v>
      </c>
      <c r="AF82" s="339">
        <f t="shared" si="41"/>
        <v>0</v>
      </c>
      <c r="AG82" s="339">
        <f t="shared" si="41"/>
        <v>0</v>
      </c>
      <c r="AH82" s="339">
        <f t="shared" si="41"/>
        <v>0</v>
      </c>
      <c r="AI82" s="345">
        <f>IF(ISERROR(AH82/J82),0,AH82/J82)</f>
        <v>0</v>
      </c>
      <c r="AJ82" s="345">
        <f>IF(ISERROR(AH82/$AH$101),0,AH82/$AH$101)</f>
        <v>0</v>
      </c>
      <c r="AK82" s="11"/>
      <c r="AL82" s="11"/>
      <c r="AM82" s="11"/>
      <c r="AN82" s="11"/>
      <c r="AO82" s="11"/>
      <c r="AP82" s="11"/>
      <c r="AQ82" s="11"/>
      <c r="AR82" s="11"/>
    </row>
    <row r="83" spans="1:44" ht="12.75" hidden="1" customHeight="1" x14ac:dyDescent="0.25">
      <c r="A83" s="502" t="s">
        <v>119</v>
      </c>
      <c r="B83" s="503"/>
      <c r="C83" s="503"/>
      <c r="D83" s="503"/>
      <c r="E83" s="504"/>
      <c r="F83" s="16"/>
      <c r="G83" s="5"/>
      <c r="H83" s="17"/>
      <c r="I83" s="17"/>
      <c r="J83" s="510"/>
      <c r="K83" s="7"/>
      <c r="L83" s="18"/>
      <c r="M83" s="19"/>
      <c r="N83" s="19"/>
      <c r="O83" s="19"/>
      <c r="P83" s="5"/>
      <c r="Q83" s="20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21"/>
      <c r="AJ83" s="21"/>
    </row>
    <row r="84" spans="1:44" ht="34.5" hidden="1" customHeight="1" outlineLevel="1" x14ac:dyDescent="0.25">
      <c r="A84" s="22">
        <v>1</v>
      </c>
      <c r="B84" s="23"/>
      <c r="C84" s="84"/>
      <c r="D84" s="69"/>
      <c r="E84" s="163"/>
      <c r="F84" s="159"/>
      <c r="G84" s="278"/>
      <c r="H84" s="69"/>
      <c r="I84" s="112"/>
      <c r="J84" s="511"/>
      <c r="K84" s="206"/>
      <c r="L84" s="251"/>
      <c r="M84" s="28"/>
      <c r="N84" s="28"/>
      <c r="O84" s="28"/>
      <c r="P84" s="251"/>
      <c r="Q84" s="251"/>
      <c r="R84" s="28"/>
      <c r="S84" s="206"/>
      <c r="T84" s="206"/>
      <c r="U84" s="29">
        <f>SUM(R84:T84)</f>
        <v>0</v>
      </c>
      <c r="V84" s="28"/>
      <c r="W84" s="28"/>
      <c r="X84" s="28"/>
      <c r="Y84" s="29">
        <f>SUM(V84:X84)</f>
        <v>0</v>
      </c>
      <c r="Z84" s="28"/>
      <c r="AA84" s="28"/>
      <c r="AB84" s="28"/>
      <c r="AC84" s="29">
        <f>SUM(Z84:AB84)</f>
        <v>0</v>
      </c>
      <c r="AD84" s="28"/>
      <c r="AE84" s="28"/>
      <c r="AF84" s="28"/>
      <c r="AG84" s="29">
        <f>SUM(AD84:AF84)</f>
        <v>0</v>
      </c>
      <c r="AH84" s="29">
        <f>SUM(U84,Y84,AC84,AG84)</f>
        <v>0</v>
      </c>
      <c r="AI84" s="30">
        <f>IF(ISERROR(AH84/J83),0,AH84/J83)</f>
        <v>0</v>
      </c>
      <c r="AJ84" s="31">
        <f>IF(ISERROR(AH84/$AH$101),"-",AH84/$AH$101)</f>
        <v>0</v>
      </c>
      <c r="AK84" s="11"/>
      <c r="AL84" s="11"/>
      <c r="AM84" s="11"/>
      <c r="AN84" s="11"/>
      <c r="AO84" s="11"/>
      <c r="AP84" s="11"/>
      <c r="AQ84" s="11"/>
      <c r="AR84" s="11"/>
    </row>
    <row r="85" spans="1:44" ht="34.5" hidden="1" customHeight="1" outlineLevel="1" x14ac:dyDescent="0.25">
      <c r="A85" s="22">
        <v>2</v>
      </c>
      <c r="B85" s="23"/>
      <c r="C85" s="84"/>
      <c r="D85" s="69"/>
      <c r="E85" s="163"/>
      <c r="F85" s="159"/>
      <c r="G85" s="278"/>
      <c r="H85" s="69"/>
      <c r="I85" s="112"/>
      <c r="J85" s="511"/>
      <c r="K85" s="206"/>
      <c r="L85" s="251"/>
      <c r="M85" s="28"/>
      <c r="N85" s="28"/>
      <c r="O85" s="28"/>
      <c r="P85" s="251"/>
      <c r="Q85" s="251"/>
      <c r="R85" s="28"/>
      <c r="S85" s="206"/>
      <c r="T85" s="206"/>
      <c r="U85" s="29">
        <f>SUM(R85:T85)</f>
        <v>0</v>
      </c>
      <c r="V85" s="28"/>
      <c r="W85" s="28"/>
      <c r="X85" s="28"/>
      <c r="Y85" s="29">
        <f>SUM(V85:X85)</f>
        <v>0</v>
      </c>
      <c r="Z85" s="28"/>
      <c r="AA85" s="28"/>
      <c r="AB85" s="28"/>
      <c r="AC85" s="29">
        <f>SUM(Z85:AB85)</f>
        <v>0</v>
      </c>
      <c r="AD85" s="28"/>
      <c r="AE85" s="28"/>
      <c r="AF85" s="28"/>
      <c r="AG85" s="29">
        <f>SUM(AD85:AF85)</f>
        <v>0</v>
      </c>
      <c r="AH85" s="29">
        <f>SUM(U85,Y85,AC85,AG85)</f>
        <v>0</v>
      </c>
      <c r="AI85" s="30">
        <f>IF(ISERROR(AH85/J83),0,AH85/J83)</f>
        <v>0</v>
      </c>
      <c r="AJ85" s="31">
        <f>IF(ISERROR(AH85/$AH$101),"-",AH85/$AH$101)</f>
        <v>0</v>
      </c>
      <c r="AK85" s="11"/>
      <c r="AL85" s="11"/>
      <c r="AM85" s="11"/>
      <c r="AN85" s="11"/>
      <c r="AO85" s="11"/>
      <c r="AP85" s="11"/>
      <c r="AQ85" s="11"/>
      <c r="AR85" s="11"/>
    </row>
    <row r="86" spans="1:44" ht="34.5" hidden="1" customHeight="1" outlineLevel="1" x14ac:dyDescent="0.25">
      <c r="A86" s="22">
        <v>3</v>
      </c>
      <c r="B86" s="23"/>
      <c r="C86" s="84"/>
      <c r="D86" s="69"/>
      <c r="E86" s="163"/>
      <c r="F86" s="159"/>
      <c r="G86" s="278"/>
      <c r="H86" s="69"/>
      <c r="I86" s="112"/>
      <c r="J86" s="585"/>
      <c r="K86" s="206"/>
      <c r="L86" s="251"/>
      <c r="M86" s="28"/>
      <c r="N86" s="28"/>
      <c r="O86" s="28"/>
      <c r="P86" s="251"/>
      <c r="Q86" s="251"/>
      <c r="R86" s="28"/>
      <c r="S86" s="206"/>
      <c r="T86" s="206"/>
      <c r="U86" s="29">
        <f>SUM(R86:T86)</f>
        <v>0</v>
      </c>
      <c r="V86" s="28"/>
      <c r="W86" s="28"/>
      <c r="X86" s="28"/>
      <c r="Y86" s="29">
        <f>SUM(V86:X86)</f>
        <v>0</v>
      </c>
      <c r="Z86" s="28"/>
      <c r="AA86" s="28"/>
      <c r="AB86" s="28"/>
      <c r="AC86" s="29">
        <f>SUM(Z86:AB86)</f>
        <v>0</v>
      </c>
      <c r="AD86" s="28"/>
      <c r="AE86" s="28"/>
      <c r="AF86" s="28"/>
      <c r="AG86" s="29">
        <f>SUM(AD86:AF86)</f>
        <v>0</v>
      </c>
      <c r="AH86" s="29">
        <f>SUM(U86,Y86,AC86,AG86)</f>
        <v>0</v>
      </c>
      <c r="AI86" s="30">
        <f>IF(ISERROR(AH86/J83),0,AH86/J83)</f>
        <v>0</v>
      </c>
      <c r="AJ86" s="31">
        <f>IF(ISERROR(AH86/$AH$101),"-",AH86/$AH$101)</f>
        <v>0</v>
      </c>
      <c r="AK86" s="11"/>
      <c r="AL86" s="11"/>
      <c r="AM86" s="11"/>
      <c r="AN86" s="11"/>
      <c r="AO86" s="11"/>
      <c r="AP86" s="11"/>
      <c r="AQ86" s="11"/>
      <c r="AR86" s="11"/>
    </row>
    <row r="87" spans="1:44" s="61" customFormat="1" ht="12.75" hidden="1" customHeight="1" collapsed="1" x14ac:dyDescent="0.25">
      <c r="A87" s="538" t="s">
        <v>120</v>
      </c>
      <c r="B87" s="539"/>
      <c r="C87" s="539"/>
      <c r="D87" s="539"/>
      <c r="E87" s="539"/>
      <c r="F87" s="539"/>
      <c r="G87" s="539"/>
      <c r="H87" s="539"/>
      <c r="I87" s="540"/>
      <c r="J87" s="339">
        <f>J83</f>
        <v>0</v>
      </c>
      <c r="K87" s="339">
        <f>SUM(K84:K86)</f>
        <v>0</v>
      </c>
      <c r="L87" s="445"/>
      <c r="M87" s="339">
        <f>SUM(M84:M86)</f>
        <v>0</v>
      </c>
      <c r="N87" s="339">
        <f>SUM(N84:N86)</f>
        <v>0</v>
      </c>
      <c r="O87" s="339">
        <f>SUM(O84:O86)</f>
        <v>0</v>
      </c>
      <c r="P87" s="344"/>
      <c r="Q87" s="438"/>
      <c r="R87" s="339">
        <f t="shared" ref="R87:AH87" si="42">SUM(R84:R86)</f>
        <v>0</v>
      </c>
      <c r="S87" s="339">
        <f t="shared" si="42"/>
        <v>0</v>
      </c>
      <c r="T87" s="339">
        <f t="shared" si="42"/>
        <v>0</v>
      </c>
      <c r="U87" s="339">
        <f t="shared" si="42"/>
        <v>0</v>
      </c>
      <c r="V87" s="339">
        <f t="shared" si="42"/>
        <v>0</v>
      </c>
      <c r="W87" s="339">
        <f t="shared" si="42"/>
        <v>0</v>
      </c>
      <c r="X87" s="339">
        <f t="shared" si="42"/>
        <v>0</v>
      </c>
      <c r="Y87" s="339">
        <f t="shared" si="42"/>
        <v>0</v>
      </c>
      <c r="Z87" s="339">
        <f t="shared" si="42"/>
        <v>0</v>
      </c>
      <c r="AA87" s="339">
        <f t="shared" si="42"/>
        <v>0</v>
      </c>
      <c r="AB87" s="339">
        <f t="shared" si="42"/>
        <v>0</v>
      </c>
      <c r="AC87" s="339">
        <f t="shared" si="42"/>
        <v>0</v>
      </c>
      <c r="AD87" s="339">
        <f t="shared" si="42"/>
        <v>0</v>
      </c>
      <c r="AE87" s="339">
        <f t="shared" si="42"/>
        <v>0</v>
      </c>
      <c r="AF87" s="339">
        <f t="shared" si="42"/>
        <v>0</v>
      </c>
      <c r="AG87" s="339">
        <f t="shared" si="42"/>
        <v>0</v>
      </c>
      <c r="AH87" s="339">
        <f t="shared" si="42"/>
        <v>0</v>
      </c>
      <c r="AI87" s="345">
        <f>IF(ISERROR(AH87/J87),0,AH87/J87)</f>
        <v>0</v>
      </c>
      <c r="AJ87" s="345">
        <f>IF(ISERROR(AH87/$AH$101),0,AH87/$AH$101)</f>
        <v>0</v>
      </c>
      <c r="AK87" s="11"/>
      <c r="AL87" s="11"/>
      <c r="AM87" s="11"/>
      <c r="AN87" s="11"/>
      <c r="AO87" s="11"/>
      <c r="AP87" s="11"/>
      <c r="AQ87" s="11"/>
      <c r="AR87" s="11"/>
    </row>
    <row r="88" spans="1:44" ht="12.75" hidden="1" customHeight="1" x14ac:dyDescent="0.25">
      <c r="A88" s="502" t="s">
        <v>74</v>
      </c>
      <c r="B88" s="503"/>
      <c r="C88" s="503"/>
      <c r="D88" s="503"/>
      <c r="E88" s="504"/>
      <c r="F88" s="16"/>
      <c r="G88" s="5"/>
      <c r="H88" s="17"/>
      <c r="I88" s="17"/>
      <c r="J88" s="505"/>
      <c r="K88" s="7"/>
      <c r="L88" s="18"/>
      <c r="M88" s="19"/>
      <c r="N88" s="19"/>
      <c r="O88" s="19"/>
      <c r="P88" s="5"/>
      <c r="Q88" s="20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21"/>
      <c r="AJ88" s="21"/>
    </row>
    <row r="89" spans="1:44" ht="34.5" hidden="1" customHeight="1" outlineLevel="1" x14ac:dyDescent="0.25">
      <c r="A89" s="22">
        <v>1</v>
      </c>
      <c r="B89" s="23"/>
      <c r="C89" s="84"/>
      <c r="D89" s="69"/>
      <c r="E89" s="163"/>
      <c r="F89" s="159"/>
      <c r="G89" s="278"/>
      <c r="H89" s="67"/>
      <c r="I89" s="112"/>
      <c r="J89" s="541"/>
      <c r="K89" s="206"/>
      <c r="L89" s="251"/>
      <c r="M89" s="28"/>
      <c r="N89" s="28"/>
      <c r="O89" s="28"/>
      <c r="P89" s="286" t="s">
        <v>852</v>
      </c>
      <c r="Q89" s="281"/>
      <c r="R89" s="28"/>
      <c r="S89" s="206"/>
      <c r="T89" s="206"/>
      <c r="U89" s="29">
        <f t="shared" ref="U89:U93" si="43">SUM(R89:T89)</f>
        <v>0</v>
      </c>
      <c r="V89" s="28"/>
      <c r="W89" s="28"/>
      <c r="X89" s="28"/>
      <c r="Y89" s="29">
        <f t="shared" ref="Y89:Y95" si="44">SUM(V89:X89)</f>
        <v>0</v>
      </c>
      <c r="Z89" s="28"/>
      <c r="AA89" s="28"/>
      <c r="AB89" s="28"/>
      <c r="AC89" s="29">
        <f t="shared" ref="AC89:AC95" si="45">SUM(Z89:AB89)</f>
        <v>0</v>
      </c>
      <c r="AD89" s="28"/>
      <c r="AE89" s="28"/>
      <c r="AF89" s="28"/>
      <c r="AG89" s="29">
        <f t="shared" ref="AG89:AG95" si="46">SUM(AD89:AF89)</f>
        <v>0</v>
      </c>
      <c r="AH89" s="29">
        <f t="shared" ref="AH89:AH95" si="47">SUM(U89,Y89,AC89,AG89)</f>
        <v>0</v>
      </c>
      <c r="AI89" s="30">
        <f>IF(ISERROR(AH89/$J$88),0,AH89/$J$88)</f>
        <v>0</v>
      </c>
      <c r="AJ89" s="31">
        <f t="shared" ref="AJ89:AJ95" si="48">IF(ISERROR(AH89/$AH$101),"-",AH89/$AH$101)</f>
        <v>0</v>
      </c>
      <c r="AK89" s="11"/>
      <c r="AL89" s="11"/>
      <c r="AM89" s="11"/>
      <c r="AN89" s="11"/>
      <c r="AO89" s="11"/>
      <c r="AP89" s="11"/>
      <c r="AQ89" s="11"/>
      <c r="AR89" s="11"/>
    </row>
    <row r="90" spans="1:44" ht="34.5" hidden="1" customHeight="1" outlineLevel="1" x14ac:dyDescent="0.25">
      <c r="A90" s="22">
        <v>2</v>
      </c>
      <c r="B90" s="23"/>
      <c r="C90" s="84"/>
      <c r="D90" s="69"/>
      <c r="E90" s="163"/>
      <c r="F90" s="159"/>
      <c r="G90" s="278"/>
      <c r="H90" s="67"/>
      <c r="I90" s="112"/>
      <c r="J90" s="541"/>
      <c r="K90" s="206"/>
      <c r="L90" s="251"/>
      <c r="M90" s="28"/>
      <c r="N90" s="28"/>
      <c r="O90" s="28"/>
      <c r="P90" s="286" t="s">
        <v>852</v>
      </c>
      <c r="Q90" s="281"/>
      <c r="R90" s="28"/>
      <c r="S90" s="206"/>
      <c r="T90" s="206"/>
      <c r="U90" s="29">
        <f t="shared" si="43"/>
        <v>0</v>
      </c>
      <c r="V90" s="28"/>
      <c r="W90" s="28"/>
      <c r="X90" s="28"/>
      <c r="Y90" s="29">
        <f t="shared" si="44"/>
        <v>0</v>
      </c>
      <c r="Z90" s="28"/>
      <c r="AA90" s="28"/>
      <c r="AB90" s="28"/>
      <c r="AC90" s="29">
        <f t="shared" si="45"/>
        <v>0</v>
      </c>
      <c r="AD90" s="28"/>
      <c r="AE90" s="28"/>
      <c r="AF90" s="28"/>
      <c r="AG90" s="29">
        <f t="shared" si="46"/>
        <v>0</v>
      </c>
      <c r="AH90" s="29">
        <f t="shared" si="47"/>
        <v>0</v>
      </c>
      <c r="AI90" s="30">
        <f t="shared" ref="AI90:AI95" si="49">IF(ISERROR(AH90/$J$88),0,AH90/$J$88)</f>
        <v>0</v>
      </c>
      <c r="AJ90" s="31">
        <f t="shared" si="48"/>
        <v>0</v>
      </c>
      <c r="AK90" s="11"/>
      <c r="AL90" s="11"/>
      <c r="AM90" s="11"/>
      <c r="AN90" s="11"/>
      <c r="AO90" s="11"/>
      <c r="AP90" s="11"/>
      <c r="AQ90" s="11"/>
      <c r="AR90" s="11"/>
    </row>
    <row r="91" spans="1:44" ht="34.5" hidden="1" customHeight="1" outlineLevel="1" x14ac:dyDescent="0.25">
      <c r="A91" s="22">
        <v>3</v>
      </c>
      <c r="B91" s="23"/>
      <c r="C91" s="84"/>
      <c r="D91" s="69"/>
      <c r="E91" s="163"/>
      <c r="F91" s="159"/>
      <c r="G91" s="278"/>
      <c r="H91" s="67"/>
      <c r="I91" s="112"/>
      <c r="J91" s="541"/>
      <c r="K91" s="206"/>
      <c r="L91" s="251"/>
      <c r="M91" s="28"/>
      <c r="N91" s="28"/>
      <c r="O91" s="28"/>
      <c r="P91" s="286" t="s">
        <v>852</v>
      </c>
      <c r="Q91" s="281"/>
      <c r="R91" s="28"/>
      <c r="S91" s="206"/>
      <c r="T91" s="206"/>
      <c r="U91" s="29">
        <f t="shared" si="43"/>
        <v>0</v>
      </c>
      <c r="V91" s="28"/>
      <c r="W91" s="28"/>
      <c r="X91" s="28"/>
      <c r="Y91" s="29">
        <f t="shared" si="44"/>
        <v>0</v>
      </c>
      <c r="Z91" s="28"/>
      <c r="AA91" s="28"/>
      <c r="AB91" s="28"/>
      <c r="AC91" s="29">
        <f t="shared" si="45"/>
        <v>0</v>
      </c>
      <c r="AD91" s="28"/>
      <c r="AE91" s="28"/>
      <c r="AF91" s="28"/>
      <c r="AG91" s="29">
        <f t="shared" si="46"/>
        <v>0</v>
      </c>
      <c r="AH91" s="29">
        <f t="shared" si="47"/>
        <v>0</v>
      </c>
      <c r="AI91" s="30">
        <f t="shared" si="49"/>
        <v>0</v>
      </c>
      <c r="AJ91" s="31">
        <f t="shared" si="48"/>
        <v>0</v>
      </c>
      <c r="AK91" s="11"/>
      <c r="AL91" s="11"/>
      <c r="AM91" s="11"/>
      <c r="AN91" s="11"/>
      <c r="AO91" s="11"/>
      <c r="AP91" s="11"/>
      <c r="AQ91" s="11"/>
      <c r="AR91" s="11"/>
    </row>
    <row r="92" spans="1:44" ht="34.5" hidden="1" customHeight="1" outlineLevel="1" x14ac:dyDescent="0.25">
      <c r="A92" s="22">
        <v>4</v>
      </c>
      <c r="B92" s="23"/>
      <c r="C92" s="84"/>
      <c r="D92" s="69"/>
      <c r="E92" s="163"/>
      <c r="F92" s="159"/>
      <c r="G92" s="278"/>
      <c r="H92" s="67"/>
      <c r="I92" s="112"/>
      <c r="J92" s="541"/>
      <c r="K92" s="206"/>
      <c r="L92" s="251"/>
      <c r="M92" s="28"/>
      <c r="N92" s="28"/>
      <c r="O92" s="28"/>
      <c r="P92" s="286" t="s">
        <v>852</v>
      </c>
      <c r="Q92" s="281"/>
      <c r="R92" s="28"/>
      <c r="S92" s="206"/>
      <c r="T92" s="206"/>
      <c r="U92" s="29">
        <f t="shared" si="43"/>
        <v>0</v>
      </c>
      <c r="V92" s="28"/>
      <c r="W92" s="28"/>
      <c r="X92" s="28"/>
      <c r="Y92" s="29">
        <f t="shared" si="44"/>
        <v>0</v>
      </c>
      <c r="Z92" s="28"/>
      <c r="AA92" s="28"/>
      <c r="AB92" s="28"/>
      <c r="AC92" s="29">
        <f t="shared" si="45"/>
        <v>0</v>
      </c>
      <c r="AD92" s="28"/>
      <c r="AE92" s="28"/>
      <c r="AF92" s="28"/>
      <c r="AG92" s="29">
        <f t="shared" si="46"/>
        <v>0</v>
      </c>
      <c r="AH92" s="29">
        <f t="shared" si="47"/>
        <v>0</v>
      </c>
      <c r="AI92" s="30">
        <f t="shared" si="49"/>
        <v>0</v>
      </c>
      <c r="AJ92" s="31">
        <f t="shared" si="48"/>
        <v>0</v>
      </c>
      <c r="AK92" s="11"/>
      <c r="AL92" s="11"/>
      <c r="AM92" s="11"/>
      <c r="AN92" s="11"/>
      <c r="AO92" s="11"/>
      <c r="AP92" s="11"/>
      <c r="AQ92" s="11"/>
      <c r="AR92" s="11"/>
    </row>
    <row r="93" spans="1:44" ht="34.5" hidden="1" customHeight="1" outlineLevel="1" x14ac:dyDescent="0.25">
      <c r="A93" s="152">
        <v>5</v>
      </c>
      <c r="B93" s="120"/>
      <c r="C93" s="228"/>
      <c r="D93" s="178"/>
      <c r="E93" s="229"/>
      <c r="F93" s="209"/>
      <c r="G93" s="287"/>
      <c r="H93" s="67"/>
      <c r="I93" s="112"/>
      <c r="J93" s="541"/>
      <c r="K93" s="206"/>
      <c r="L93" s="251"/>
      <c r="M93" s="28"/>
      <c r="N93" s="28"/>
      <c r="O93" s="28"/>
      <c r="P93" s="286" t="s">
        <v>852</v>
      </c>
      <c r="Q93" s="281"/>
      <c r="R93" s="28"/>
      <c r="S93" s="206"/>
      <c r="T93" s="206"/>
      <c r="U93" s="29">
        <f t="shared" si="43"/>
        <v>0</v>
      </c>
      <c r="V93" s="28"/>
      <c r="W93" s="28"/>
      <c r="X93" s="28"/>
      <c r="Y93" s="29">
        <f t="shared" si="44"/>
        <v>0</v>
      </c>
      <c r="Z93" s="28"/>
      <c r="AA93" s="28"/>
      <c r="AB93" s="28"/>
      <c r="AC93" s="29">
        <f t="shared" si="45"/>
        <v>0</v>
      </c>
      <c r="AD93" s="28"/>
      <c r="AE93" s="28"/>
      <c r="AF93" s="28"/>
      <c r="AG93" s="29">
        <f t="shared" si="46"/>
        <v>0</v>
      </c>
      <c r="AH93" s="29">
        <f t="shared" si="47"/>
        <v>0</v>
      </c>
      <c r="AI93" s="30">
        <f t="shared" si="49"/>
        <v>0</v>
      </c>
      <c r="AJ93" s="31">
        <f t="shared" si="48"/>
        <v>0</v>
      </c>
      <c r="AK93" s="11"/>
      <c r="AL93" s="11"/>
      <c r="AM93" s="11"/>
      <c r="AN93" s="11"/>
      <c r="AO93" s="11"/>
      <c r="AP93" s="11"/>
      <c r="AQ93" s="11"/>
      <c r="AR93" s="11"/>
    </row>
    <row r="94" spans="1:44" ht="34.5" hidden="1" customHeight="1" outlineLevel="1" x14ac:dyDescent="0.25">
      <c r="A94" s="23">
        <v>6</v>
      </c>
      <c r="B94" s="23"/>
      <c r="C94" s="230"/>
      <c r="D94" s="69"/>
      <c r="E94" s="231"/>
      <c r="F94" s="160"/>
      <c r="G94" s="179"/>
      <c r="H94" s="288"/>
      <c r="I94" s="112"/>
      <c r="J94" s="541"/>
      <c r="K94" s="206"/>
      <c r="L94" s="251"/>
      <c r="M94" s="28"/>
      <c r="N94" s="28"/>
      <c r="O94" s="28"/>
      <c r="P94" s="286"/>
      <c r="Q94" s="298"/>
      <c r="R94" s="64"/>
      <c r="S94" s="9"/>
      <c r="T94" s="206"/>
      <c r="U94" s="29">
        <f>SUM(R94:T94)</f>
        <v>0</v>
      </c>
      <c r="V94" s="28"/>
      <c r="W94" s="28"/>
      <c r="X94" s="28"/>
      <c r="Y94" s="29">
        <f t="shared" si="44"/>
        <v>0</v>
      </c>
      <c r="Z94" s="28"/>
      <c r="AA94" s="28"/>
      <c r="AB94" s="28"/>
      <c r="AC94" s="29">
        <f t="shared" si="45"/>
        <v>0</v>
      </c>
      <c r="AD94" s="28"/>
      <c r="AE94" s="28"/>
      <c r="AF94" s="28"/>
      <c r="AG94" s="29">
        <f t="shared" si="46"/>
        <v>0</v>
      </c>
      <c r="AH94" s="29">
        <f t="shared" si="47"/>
        <v>0</v>
      </c>
      <c r="AI94" s="30">
        <f t="shared" si="49"/>
        <v>0</v>
      </c>
      <c r="AJ94" s="31">
        <f t="shared" si="48"/>
        <v>0</v>
      </c>
      <c r="AK94" s="11"/>
      <c r="AL94" s="11"/>
      <c r="AM94" s="11"/>
      <c r="AN94" s="11"/>
      <c r="AO94" s="11"/>
      <c r="AP94" s="11"/>
      <c r="AQ94" s="11"/>
      <c r="AR94" s="11"/>
    </row>
    <row r="95" spans="1:44" ht="34.5" hidden="1" customHeight="1" outlineLevel="1" x14ac:dyDescent="0.25">
      <c r="A95" s="23">
        <v>7</v>
      </c>
      <c r="B95" s="23"/>
      <c r="C95" s="230"/>
      <c r="D95" s="69"/>
      <c r="E95" s="231"/>
      <c r="F95" s="160"/>
      <c r="G95" s="179"/>
      <c r="H95" s="289"/>
      <c r="I95" s="290"/>
      <c r="J95" s="506"/>
      <c r="K95" s="206"/>
      <c r="L95" s="251"/>
      <c r="M95" s="28"/>
      <c r="N95" s="28"/>
      <c r="O95" s="28"/>
      <c r="P95" s="291"/>
      <c r="Q95" s="292"/>
      <c r="R95" s="28"/>
      <c r="T95" s="206"/>
      <c r="U95" s="29">
        <f>SUM(R95:T95)</f>
        <v>0</v>
      </c>
      <c r="V95" s="28"/>
      <c r="W95" s="28"/>
      <c r="X95" s="28"/>
      <c r="Y95" s="29">
        <f t="shared" si="44"/>
        <v>0</v>
      </c>
      <c r="Z95" s="28"/>
      <c r="AA95" s="28"/>
      <c r="AB95" s="28"/>
      <c r="AC95" s="29">
        <f t="shared" si="45"/>
        <v>0</v>
      </c>
      <c r="AD95" s="28"/>
      <c r="AE95" s="28"/>
      <c r="AF95" s="28"/>
      <c r="AG95" s="29">
        <f t="shared" si="46"/>
        <v>0</v>
      </c>
      <c r="AH95" s="29">
        <f t="shared" si="47"/>
        <v>0</v>
      </c>
      <c r="AI95" s="30">
        <f t="shared" si="49"/>
        <v>0</v>
      </c>
      <c r="AJ95" s="31">
        <f t="shared" si="48"/>
        <v>0</v>
      </c>
      <c r="AK95" s="11"/>
      <c r="AL95" s="11"/>
      <c r="AM95" s="11"/>
      <c r="AN95" s="11"/>
      <c r="AO95" s="11"/>
      <c r="AP95" s="11"/>
      <c r="AQ95" s="11"/>
      <c r="AR95" s="11"/>
    </row>
    <row r="96" spans="1:44" s="61" customFormat="1" ht="12.75" hidden="1" customHeight="1" collapsed="1" x14ac:dyDescent="0.25">
      <c r="A96" s="538" t="s">
        <v>75</v>
      </c>
      <c r="B96" s="539"/>
      <c r="C96" s="539"/>
      <c r="D96" s="539"/>
      <c r="E96" s="539"/>
      <c r="F96" s="539"/>
      <c r="G96" s="539"/>
      <c r="H96" s="539"/>
      <c r="I96" s="540"/>
      <c r="J96" s="339">
        <f>J88</f>
        <v>0</v>
      </c>
      <c r="K96" s="339">
        <f>SUM(K89:K95)</f>
        <v>0</v>
      </c>
      <c r="L96" s="445"/>
      <c r="M96" s="339">
        <f>SUM(M89:M91)</f>
        <v>0</v>
      </c>
      <c r="N96" s="339">
        <f>SUM(N89:N91)</f>
        <v>0</v>
      </c>
      <c r="O96" s="339">
        <f>SUM(O89:O91)</f>
        <v>0</v>
      </c>
      <c r="P96" s="344"/>
      <c r="Q96" s="438"/>
      <c r="R96" s="339">
        <f>SUM(R89:R91)</f>
        <v>0</v>
      </c>
      <c r="S96" s="339">
        <f>SUM(S89:S91)</f>
        <v>0</v>
      </c>
      <c r="T96" s="339">
        <f>SUM(T89:T94)</f>
        <v>0</v>
      </c>
      <c r="U96" s="339">
        <f>SUM(U89:U95)</f>
        <v>0</v>
      </c>
      <c r="V96" s="339">
        <f t="shared" ref="V96:AB96" si="50">SUM(V89:V94)</f>
        <v>0</v>
      </c>
      <c r="W96" s="339">
        <f t="shared" si="50"/>
        <v>0</v>
      </c>
      <c r="X96" s="339">
        <f t="shared" si="50"/>
        <v>0</v>
      </c>
      <c r="Y96" s="339">
        <f>SUM(Y89:Y95)</f>
        <v>0</v>
      </c>
      <c r="Z96" s="339">
        <f t="shared" si="50"/>
        <v>0</v>
      </c>
      <c r="AA96" s="339">
        <f t="shared" si="50"/>
        <v>0</v>
      </c>
      <c r="AB96" s="339">
        <f t="shared" si="50"/>
        <v>0</v>
      </c>
      <c r="AC96" s="339">
        <f t="shared" ref="AC96:AH96" si="51">SUM(AC89:AC95)</f>
        <v>0</v>
      </c>
      <c r="AD96" s="339">
        <f t="shared" si="51"/>
        <v>0</v>
      </c>
      <c r="AE96" s="339">
        <f t="shared" si="51"/>
        <v>0</v>
      </c>
      <c r="AF96" s="339">
        <f t="shared" si="51"/>
        <v>0</v>
      </c>
      <c r="AG96" s="339">
        <f t="shared" si="51"/>
        <v>0</v>
      </c>
      <c r="AH96" s="339">
        <f t="shared" si="51"/>
        <v>0</v>
      </c>
      <c r="AI96" s="345">
        <f t="shared" ref="AI96" si="52">IF(ISERROR(AH96/J96),0,AH96/J96)</f>
        <v>0</v>
      </c>
      <c r="AJ96" s="345">
        <f>IF(ISERROR(AH96/$AH$101),0,AH96/$AH$101)</f>
        <v>0</v>
      </c>
      <c r="AK96" s="11"/>
      <c r="AL96" s="11"/>
      <c r="AM96" s="11"/>
      <c r="AN96" s="11"/>
      <c r="AO96" s="11"/>
      <c r="AP96" s="11"/>
      <c r="AQ96" s="11"/>
      <c r="AR96" s="11"/>
    </row>
    <row r="97" spans="1:44" ht="12.75" customHeight="1" x14ac:dyDescent="0.25">
      <c r="A97" s="502" t="s">
        <v>76</v>
      </c>
      <c r="B97" s="503"/>
      <c r="C97" s="503"/>
      <c r="D97" s="503"/>
      <c r="E97" s="504"/>
      <c r="F97" s="16"/>
      <c r="G97" s="5"/>
      <c r="H97" s="17"/>
      <c r="I97" s="17"/>
      <c r="J97" s="505">
        <v>1983222000</v>
      </c>
      <c r="K97" s="7"/>
      <c r="L97" s="18"/>
      <c r="M97" s="19"/>
      <c r="N97" s="19"/>
      <c r="O97" s="19"/>
      <c r="P97" s="5"/>
      <c r="Q97" s="20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21"/>
      <c r="AJ97" s="21"/>
    </row>
    <row r="98" spans="1:44" outlineLevel="1" x14ac:dyDescent="0.25">
      <c r="A98" s="23">
        <v>1</v>
      </c>
      <c r="B98" s="23"/>
      <c r="C98" s="89"/>
      <c r="D98" s="90"/>
      <c r="E98" s="54"/>
      <c r="F98" s="91"/>
      <c r="G98" s="91"/>
      <c r="H98" s="58"/>
      <c r="I98" s="2"/>
      <c r="J98" s="541"/>
      <c r="K98" s="50">
        <v>533482596</v>
      </c>
      <c r="L98" s="1" t="s">
        <v>117</v>
      </c>
      <c r="M98" s="49"/>
      <c r="N98" s="53"/>
      <c r="O98" s="49"/>
      <c r="P98" s="47"/>
      <c r="Q98" s="47"/>
      <c r="R98" s="28"/>
      <c r="S98" s="28">
        <v>20982596</v>
      </c>
      <c r="T98" s="28"/>
      <c r="U98" s="29">
        <f>SUM(R98:T98)</f>
        <v>20982596</v>
      </c>
      <c r="V98" s="28"/>
      <c r="W98" s="28"/>
      <c r="X98" s="28">
        <v>122698500</v>
      </c>
      <c r="Y98" s="29">
        <f>SUM(V98:X98)</f>
        <v>122698500</v>
      </c>
      <c r="Z98" s="28"/>
      <c r="AA98" s="28"/>
      <c r="AB98" s="28">
        <v>139668000</v>
      </c>
      <c r="AC98" s="29">
        <f>SUM(Z98:AB98)</f>
        <v>139668000</v>
      </c>
      <c r="AD98" s="28"/>
      <c r="AE98" s="28">
        <v>-5181110</v>
      </c>
      <c r="AF98" s="28">
        <v>175350000</v>
      </c>
      <c r="AG98" s="29">
        <f>SUM(AD98:AF98)</f>
        <v>170168890</v>
      </c>
      <c r="AH98" s="29">
        <f>SUM(U98,Y98,AC98,AG98)</f>
        <v>453517986</v>
      </c>
      <c r="AI98" s="30">
        <f>IF(ISERROR(AH98/J98),0,AH98/J98)</f>
        <v>0</v>
      </c>
      <c r="AJ98" s="31">
        <f>IF(ISERROR(AH98/$AH$101),"-",AH98/$AH$101)</f>
        <v>0.2382852075867804</v>
      </c>
      <c r="AK98" s="11"/>
      <c r="AL98" s="11"/>
      <c r="AM98" s="11"/>
      <c r="AN98" s="11"/>
      <c r="AO98" s="11"/>
      <c r="AP98" s="11"/>
      <c r="AQ98" s="11"/>
      <c r="AR98" s="11"/>
    </row>
    <row r="99" spans="1:44" outlineLevel="1" x14ac:dyDescent="0.25">
      <c r="A99" s="23">
        <v>1</v>
      </c>
      <c r="B99" s="23"/>
      <c r="C99" s="89" t="s">
        <v>853</v>
      </c>
      <c r="D99" s="90">
        <v>44911</v>
      </c>
      <c r="E99" s="54" t="s">
        <v>854</v>
      </c>
      <c r="F99" s="91" t="s">
        <v>855</v>
      </c>
      <c r="G99" s="91" t="s">
        <v>856</v>
      </c>
      <c r="H99" s="58"/>
      <c r="I99" s="2"/>
      <c r="J99" s="506"/>
      <c r="K99" s="50">
        <v>1449739000</v>
      </c>
      <c r="L99" s="1" t="s">
        <v>81</v>
      </c>
      <c r="M99" s="49"/>
      <c r="N99" s="53"/>
      <c r="O99" s="49"/>
      <c r="P99" s="47"/>
      <c r="Q99" s="47"/>
      <c r="R99" s="28"/>
      <c r="S99" s="28"/>
      <c r="T99" s="28"/>
      <c r="U99" s="29">
        <f>SUM(R99:T99)</f>
        <v>0</v>
      </c>
      <c r="V99" s="28"/>
      <c r="W99" s="28"/>
      <c r="X99" s="28"/>
      <c r="Y99" s="29">
        <f>SUM(V99:X99)</f>
        <v>0</v>
      </c>
      <c r="Z99" s="28"/>
      <c r="AA99" s="28"/>
      <c r="AB99" s="28"/>
      <c r="AC99" s="29">
        <f>SUM(Z99:AB99)</f>
        <v>0</v>
      </c>
      <c r="AD99" s="28"/>
      <c r="AE99" s="28">
        <v>0</v>
      </c>
      <c r="AF99" s="28">
        <v>1449739000</v>
      </c>
      <c r="AG99" s="29">
        <f>SUM(AD99:AF99)</f>
        <v>1449739000</v>
      </c>
      <c r="AH99" s="29">
        <f>SUM(U99,Y99,AC99,AG99)</f>
        <v>1449739000</v>
      </c>
      <c r="AI99" s="30">
        <f>IF(ISERROR(AH99/J99),0,AH99/J99)</f>
        <v>0</v>
      </c>
      <c r="AJ99" s="31">
        <f>IF(ISERROR(AH99/$AH$101),"-",AH99/$AH$101)</f>
        <v>0.7617147924132196</v>
      </c>
      <c r="AK99" s="11"/>
      <c r="AL99" s="11"/>
      <c r="AM99" s="11"/>
      <c r="AN99" s="11"/>
      <c r="AO99" s="11"/>
      <c r="AP99" s="11"/>
      <c r="AQ99" s="11"/>
      <c r="AR99" s="11"/>
    </row>
    <row r="100" spans="1:44" s="61" customFormat="1" x14ac:dyDescent="0.25">
      <c r="A100" s="538" t="s">
        <v>82</v>
      </c>
      <c r="B100" s="539"/>
      <c r="C100" s="539"/>
      <c r="D100" s="539"/>
      <c r="E100" s="539"/>
      <c r="F100" s="539"/>
      <c r="G100" s="539"/>
      <c r="H100" s="539"/>
      <c r="I100" s="540"/>
      <c r="J100" s="339">
        <f>SUM(J97)</f>
        <v>1983222000</v>
      </c>
      <c r="K100" s="339">
        <f>SUM(K98:K99)</f>
        <v>1983221596</v>
      </c>
      <c r="L100" s="445"/>
      <c r="M100" s="339">
        <f>SUM(M98:M98)</f>
        <v>0</v>
      </c>
      <c r="N100" s="339">
        <f>SUM(N98:N98)</f>
        <v>0</v>
      </c>
      <c r="O100" s="339">
        <f>SUM(O98:O98)</f>
        <v>0</v>
      </c>
      <c r="P100" s="344"/>
      <c r="Q100" s="438"/>
      <c r="R100" s="339">
        <f t="shared" ref="R100:T100" si="53">SUM(R98:R98)</f>
        <v>0</v>
      </c>
      <c r="S100" s="339">
        <f t="shared" si="53"/>
        <v>20982596</v>
      </c>
      <c r="T100" s="339">
        <f t="shared" si="53"/>
        <v>0</v>
      </c>
      <c r="U100" s="339">
        <f>SUM(U98:U99)</f>
        <v>20982596</v>
      </c>
      <c r="V100" s="339">
        <f t="shared" ref="V100:AH100" si="54">SUM(V98:V99)</f>
        <v>0</v>
      </c>
      <c r="W100" s="339">
        <f t="shared" si="54"/>
        <v>0</v>
      </c>
      <c r="X100" s="339">
        <f t="shared" si="54"/>
        <v>122698500</v>
      </c>
      <c r="Y100" s="339">
        <f t="shared" si="54"/>
        <v>122698500</v>
      </c>
      <c r="Z100" s="339">
        <f t="shared" si="54"/>
        <v>0</v>
      </c>
      <c r="AA100" s="339">
        <f t="shared" si="54"/>
        <v>0</v>
      </c>
      <c r="AB100" s="339">
        <f t="shared" si="54"/>
        <v>139668000</v>
      </c>
      <c r="AC100" s="339">
        <f t="shared" si="54"/>
        <v>139668000</v>
      </c>
      <c r="AD100" s="339">
        <f t="shared" si="54"/>
        <v>0</v>
      </c>
      <c r="AE100" s="339">
        <f t="shared" si="54"/>
        <v>-5181110</v>
      </c>
      <c r="AF100" s="339">
        <f t="shared" si="54"/>
        <v>1625089000</v>
      </c>
      <c r="AG100" s="339">
        <f t="shared" si="54"/>
        <v>1619907890</v>
      </c>
      <c r="AH100" s="339">
        <f t="shared" si="54"/>
        <v>1903256986</v>
      </c>
      <c r="AI100" s="345">
        <f>IF(ISERROR(AH100/J100),0,AH100/J100)</f>
        <v>0.95967924216250122</v>
      </c>
      <c r="AJ100" s="345">
        <f>IF(ISERROR(AH100/$AH$101),0,AH100/$AH$101)</f>
        <v>1</v>
      </c>
      <c r="AK100" s="11"/>
      <c r="AL100" s="11"/>
      <c r="AM100" s="11"/>
      <c r="AN100" s="11"/>
      <c r="AO100" s="11"/>
      <c r="AP100" s="11"/>
      <c r="AQ100" s="11"/>
      <c r="AR100" s="11"/>
    </row>
    <row r="101" spans="1:44" s="59" customFormat="1" ht="15" customHeight="1" x14ac:dyDescent="0.25">
      <c r="A101" s="588" t="str">
        <f>"TOTAL ASIG."&amp;" "&amp;$A$5</f>
        <v>TOTAL ASIG. 24-03-342 "Programa Apoyo, monitoreo y supervisión a la gestión provincial"</v>
      </c>
      <c r="B101" s="588"/>
      <c r="C101" s="588"/>
      <c r="D101" s="588"/>
      <c r="E101" s="588"/>
      <c r="F101" s="588"/>
      <c r="G101" s="588"/>
      <c r="H101" s="588"/>
      <c r="I101" s="588"/>
      <c r="J101" s="341">
        <f>SUM(J11,J16,J21,J26,J36,J41,J47,J52,J56,J62,J68,J74,J78,J82,J96,J100,J87)</f>
        <v>1983222000</v>
      </c>
      <c r="K101" s="341">
        <f>SUM(K11,K16,K21,K26,K36,K41,K47,K52,K56,K62,K68,K74,K78,K82,K96,K100,K87)</f>
        <v>1983221596</v>
      </c>
      <c r="L101" s="341"/>
      <c r="M101" s="341">
        <f t="shared" ref="M101:AH101" si="55">SUM(M11,M16,M21,M26,M36,M41,M47,M52,M56,M62,M68,M74,M78,M82,M96,M100,M87)</f>
        <v>0</v>
      </c>
      <c r="N101" s="341">
        <f t="shared" si="55"/>
        <v>0</v>
      </c>
      <c r="O101" s="341">
        <f t="shared" si="55"/>
        <v>0</v>
      </c>
      <c r="P101" s="341">
        <f t="shared" si="55"/>
        <v>0</v>
      </c>
      <c r="Q101" s="341">
        <f t="shared" si="55"/>
        <v>0</v>
      </c>
      <c r="R101" s="341">
        <f t="shared" si="55"/>
        <v>0</v>
      </c>
      <c r="S101" s="341">
        <f t="shared" si="55"/>
        <v>20982596</v>
      </c>
      <c r="T101" s="341">
        <f t="shared" si="55"/>
        <v>0</v>
      </c>
      <c r="U101" s="341">
        <f t="shared" si="55"/>
        <v>20982596</v>
      </c>
      <c r="V101" s="341">
        <f t="shared" si="55"/>
        <v>0</v>
      </c>
      <c r="W101" s="341">
        <f t="shared" si="55"/>
        <v>0</v>
      </c>
      <c r="X101" s="341">
        <f t="shared" si="55"/>
        <v>122698500</v>
      </c>
      <c r="Y101" s="341">
        <f t="shared" si="55"/>
        <v>122698500</v>
      </c>
      <c r="Z101" s="341">
        <f t="shared" si="55"/>
        <v>0</v>
      </c>
      <c r="AA101" s="341">
        <f t="shared" si="55"/>
        <v>0</v>
      </c>
      <c r="AB101" s="341">
        <f t="shared" si="55"/>
        <v>139668000</v>
      </c>
      <c r="AC101" s="341">
        <f t="shared" si="55"/>
        <v>139668000</v>
      </c>
      <c r="AD101" s="341">
        <f t="shared" si="55"/>
        <v>0</v>
      </c>
      <c r="AE101" s="341">
        <f t="shared" si="55"/>
        <v>-5181110</v>
      </c>
      <c r="AF101" s="341">
        <f t="shared" si="55"/>
        <v>1625089000</v>
      </c>
      <c r="AG101" s="341">
        <f t="shared" si="55"/>
        <v>1619907890</v>
      </c>
      <c r="AH101" s="341">
        <f t="shared" si="55"/>
        <v>1903256986</v>
      </c>
      <c r="AI101" s="343">
        <f>IF(ISERROR(AH101/J101),0,AH101/J101)</f>
        <v>0.95967924216250122</v>
      </c>
      <c r="AJ101" s="343">
        <f>IF(ISERROR(AH101/$AH$101),0,AH101/$AH$101)</f>
        <v>1</v>
      </c>
      <c r="AK101" s="14"/>
      <c r="AL101" s="14"/>
      <c r="AM101" s="14"/>
      <c r="AN101" s="14"/>
      <c r="AO101" s="14"/>
      <c r="AP101" s="14"/>
      <c r="AQ101" s="14"/>
      <c r="AR101" s="14"/>
    </row>
    <row r="102" spans="1:44" x14ac:dyDescent="0.25">
      <c r="J102" s="41"/>
      <c r="R102" s="41"/>
      <c r="S102" s="41"/>
      <c r="T102" s="41"/>
      <c r="V102" s="41"/>
      <c r="W102" s="41"/>
      <c r="X102" s="41"/>
      <c r="Z102" s="41"/>
      <c r="AA102" s="41"/>
      <c r="AB102" s="41"/>
      <c r="AD102" s="41"/>
      <c r="AE102" s="41"/>
      <c r="AF102" s="41"/>
      <c r="AK102" s="11"/>
      <c r="AL102" s="11"/>
      <c r="AM102" s="11"/>
      <c r="AN102" s="11"/>
      <c r="AO102" s="11"/>
      <c r="AP102" s="11"/>
      <c r="AQ102" s="11"/>
      <c r="AR102" s="11"/>
    </row>
    <row r="103" spans="1:44" x14ac:dyDescent="0.25">
      <c r="E103" s="15"/>
      <c r="J103" s="41"/>
      <c r="R103" s="41"/>
      <c r="S103" s="41"/>
      <c r="T103" s="41"/>
      <c r="V103" s="41"/>
      <c r="W103" s="41"/>
      <c r="X103" s="41"/>
      <c r="Z103" s="41"/>
      <c r="AA103" s="41"/>
      <c r="AB103" s="41"/>
      <c r="AD103" s="41"/>
      <c r="AE103" s="41"/>
      <c r="AF103" s="41"/>
      <c r="AK103" s="11"/>
      <c r="AL103" s="11"/>
      <c r="AM103" s="11"/>
      <c r="AN103" s="11"/>
      <c r="AO103" s="11"/>
      <c r="AP103" s="11"/>
      <c r="AQ103" s="11"/>
      <c r="AR103" s="11"/>
    </row>
    <row r="104" spans="1:44" x14ac:dyDescent="0.25">
      <c r="E104" s="15"/>
      <c r="J104" s="584"/>
      <c r="R104" s="41"/>
      <c r="S104" s="41"/>
      <c r="T104" s="41"/>
      <c r="V104" s="41"/>
      <c r="W104" s="41"/>
      <c r="X104" s="41"/>
      <c r="Z104" s="41"/>
      <c r="AA104" s="41"/>
      <c r="AB104" s="41"/>
      <c r="AD104" s="41"/>
      <c r="AE104" s="41"/>
      <c r="AF104" s="41"/>
    </row>
    <row r="105" spans="1:44" x14ac:dyDescent="0.25">
      <c r="E105" s="15"/>
      <c r="J105" s="584"/>
      <c r="R105" s="41"/>
      <c r="S105" s="41"/>
      <c r="T105" s="300"/>
      <c r="V105" s="41"/>
      <c r="W105" s="41"/>
      <c r="X105" s="41"/>
      <c r="Z105" s="41"/>
      <c r="AA105" s="41"/>
      <c r="AB105" s="41"/>
      <c r="AD105" s="41"/>
      <c r="AE105" s="41"/>
      <c r="AF105" s="41"/>
      <c r="AK105" s="11"/>
      <c r="AL105" s="11"/>
      <c r="AM105" s="11"/>
      <c r="AN105" s="11"/>
      <c r="AO105" s="11"/>
      <c r="AP105" s="11"/>
      <c r="AQ105" s="11"/>
      <c r="AR105" s="11"/>
    </row>
    <row r="106" spans="1:44" x14ac:dyDescent="0.25">
      <c r="E106" s="15"/>
      <c r="J106" s="41"/>
      <c r="R106" s="41"/>
      <c r="S106" s="41"/>
      <c r="T106" s="41"/>
      <c r="V106" s="41"/>
      <c r="W106" s="41"/>
      <c r="X106" s="41"/>
      <c r="Z106" s="41"/>
      <c r="AA106" s="41"/>
      <c r="AB106" s="41"/>
      <c r="AD106" s="41"/>
      <c r="AE106" s="41"/>
      <c r="AF106" s="41"/>
    </row>
    <row r="107" spans="1:44" x14ac:dyDescent="0.25">
      <c r="E107" s="15"/>
      <c r="J107" s="41"/>
      <c r="R107" s="41"/>
      <c r="S107" s="41"/>
      <c r="T107" s="41"/>
      <c r="V107" s="41"/>
      <c r="W107" s="41"/>
      <c r="X107" s="41"/>
      <c r="Z107" s="41"/>
      <c r="AA107" s="41"/>
      <c r="AB107" s="41"/>
      <c r="AD107" s="41"/>
      <c r="AE107" s="41"/>
      <c r="AF107" s="41"/>
    </row>
    <row r="108" spans="1:44" x14ac:dyDescent="0.25">
      <c r="E108" s="15"/>
      <c r="R108" s="41"/>
      <c r="S108" s="41"/>
      <c r="T108" s="41"/>
      <c r="V108" s="41"/>
      <c r="W108" s="41"/>
      <c r="X108" s="41"/>
      <c r="Z108" s="41"/>
      <c r="AA108" s="41"/>
      <c r="AB108" s="41"/>
      <c r="AD108" s="41"/>
      <c r="AE108" s="41"/>
      <c r="AF108" s="41"/>
    </row>
    <row r="109" spans="1:44" x14ac:dyDescent="0.25">
      <c r="E109" s="15"/>
      <c r="J109" s="41"/>
      <c r="R109" s="41"/>
      <c r="S109" s="41"/>
      <c r="T109" s="41"/>
      <c r="V109" s="41"/>
      <c r="W109" s="41"/>
      <c r="X109" s="41"/>
      <c r="Z109" s="41"/>
      <c r="AA109" s="41"/>
      <c r="AB109" s="41"/>
      <c r="AD109" s="41"/>
      <c r="AE109" s="41"/>
      <c r="AF109" s="41"/>
      <c r="AG109" s="14"/>
      <c r="AH109" s="14"/>
      <c r="AI109" s="14"/>
      <c r="AJ109" s="14"/>
    </row>
    <row r="110" spans="1:44" x14ac:dyDescent="0.25">
      <c r="A110" s="14"/>
      <c r="E110" s="15"/>
      <c r="J110" s="41"/>
      <c r="R110" s="41"/>
      <c r="S110" s="41"/>
      <c r="T110" s="41"/>
      <c r="V110" s="41"/>
      <c r="W110" s="41"/>
      <c r="X110" s="41"/>
      <c r="Z110" s="41"/>
      <c r="AA110" s="41"/>
      <c r="AB110" s="41"/>
      <c r="AD110" s="41"/>
      <c r="AE110" s="41"/>
      <c r="AF110" s="41"/>
      <c r="AG110" s="14"/>
      <c r="AH110" s="14"/>
      <c r="AI110" s="14"/>
      <c r="AJ110" s="14"/>
    </row>
    <row r="111" spans="1:44" x14ac:dyDescent="0.25">
      <c r="A111" s="14"/>
      <c r="E111" s="15"/>
      <c r="J111" s="41"/>
      <c r="R111" s="41"/>
      <c r="S111" s="41"/>
      <c r="T111" s="41"/>
      <c r="V111" s="41"/>
      <c r="W111" s="41"/>
      <c r="X111" s="41"/>
      <c r="Z111" s="41"/>
      <c r="AA111" s="41"/>
      <c r="AB111" s="41"/>
      <c r="AD111" s="41"/>
      <c r="AE111" s="41"/>
      <c r="AF111" s="41"/>
      <c r="AG111" s="14"/>
      <c r="AH111" s="14"/>
      <c r="AI111" s="14"/>
      <c r="AJ111" s="14"/>
    </row>
    <row r="112" spans="1:44" x14ac:dyDescent="0.25">
      <c r="A112" s="14"/>
      <c r="E112" s="15"/>
      <c r="J112" s="41"/>
      <c r="R112" s="41"/>
      <c r="S112" s="41"/>
      <c r="T112" s="41"/>
      <c r="V112" s="41"/>
      <c r="W112" s="41"/>
      <c r="X112" s="41"/>
      <c r="Z112" s="41"/>
      <c r="AA112" s="41"/>
      <c r="AB112" s="41"/>
      <c r="AD112" s="41"/>
      <c r="AE112" s="41"/>
      <c r="AF112" s="41"/>
      <c r="AG112" s="14"/>
      <c r="AH112" s="14"/>
      <c r="AI112" s="14"/>
      <c r="AJ112" s="14"/>
    </row>
    <row r="113" spans="1:36" x14ac:dyDescent="0.25">
      <c r="A113" s="14"/>
      <c r="J113" s="41"/>
      <c r="R113" s="41"/>
      <c r="S113" s="41"/>
      <c r="T113" s="41"/>
      <c r="V113" s="41"/>
      <c r="W113" s="41"/>
      <c r="X113" s="41"/>
      <c r="Z113" s="41"/>
      <c r="AA113" s="41"/>
      <c r="AB113" s="41"/>
      <c r="AD113" s="41"/>
      <c r="AE113" s="41"/>
      <c r="AF113" s="41"/>
      <c r="AG113" s="14"/>
      <c r="AH113" s="14"/>
      <c r="AI113" s="14"/>
      <c r="AJ113" s="14"/>
    </row>
    <row r="114" spans="1:36" x14ac:dyDescent="0.25">
      <c r="A114" s="14"/>
      <c r="J114" s="41"/>
      <c r="R114" s="41"/>
      <c r="S114" s="41"/>
      <c r="T114" s="41"/>
      <c r="V114" s="41"/>
      <c r="W114" s="41"/>
      <c r="X114" s="41"/>
      <c r="Z114" s="41"/>
      <c r="AA114" s="41"/>
      <c r="AB114" s="41"/>
      <c r="AD114" s="41"/>
      <c r="AE114" s="41"/>
      <c r="AF114" s="41"/>
      <c r="AG114" s="14"/>
      <c r="AH114" s="14"/>
      <c r="AI114" s="14"/>
      <c r="AJ114" s="14"/>
    </row>
    <row r="115" spans="1:36" x14ac:dyDescent="0.25">
      <c r="A115" s="14"/>
      <c r="J115" s="41"/>
      <c r="R115" s="41"/>
      <c r="S115" s="41"/>
      <c r="T115" s="41"/>
      <c r="V115" s="41"/>
      <c r="W115" s="41"/>
      <c r="X115" s="41"/>
      <c r="Z115" s="41"/>
      <c r="AA115" s="41"/>
      <c r="AB115" s="41"/>
      <c r="AD115" s="41"/>
      <c r="AE115" s="41"/>
      <c r="AF115" s="41"/>
      <c r="AG115" s="14"/>
      <c r="AH115" s="14"/>
      <c r="AI115" s="14"/>
      <c r="AJ115" s="14"/>
    </row>
    <row r="116" spans="1:36" x14ac:dyDescent="0.25">
      <c r="A116" s="14"/>
      <c r="J116" s="41"/>
      <c r="R116" s="41"/>
      <c r="S116" s="41"/>
      <c r="T116" s="41"/>
      <c r="V116" s="41"/>
      <c r="W116" s="41"/>
      <c r="X116" s="41"/>
      <c r="Z116" s="41"/>
      <c r="AA116" s="41"/>
      <c r="AB116" s="41"/>
      <c r="AD116" s="41"/>
      <c r="AE116" s="41"/>
      <c r="AF116" s="41"/>
      <c r="AG116" s="14"/>
      <c r="AH116" s="14"/>
      <c r="AI116" s="14"/>
      <c r="AJ116" s="14"/>
    </row>
    <row r="117" spans="1:36" x14ac:dyDescent="0.25">
      <c r="A117" s="14"/>
      <c r="J117" s="41"/>
      <c r="R117" s="41"/>
      <c r="S117" s="41"/>
      <c r="T117" s="41"/>
      <c r="V117" s="41"/>
      <c r="W117" s="41"/>
      <c r="X117" s="41"/>
      <c r="Z117" s="41"/>
      <c r="AA117" s="41"/>
      <c r="AB117" s="41"/>
      <c r="AD117" s="41"/>
      <c r="AE117" s="41"/>
      <c r="AF117" s="41"/>
      <c r="AG117" s="14"/>
      <c r="AH117" s="14"/>
      <c r="AI117" s="14"/>
      <c r="AJ117" s="14"/>
    </row>
    <row r="118" spans="1:36" x14ac:dyDescent="0.25">
      <c r="A118" s="14"/>
      <c r="J118" s="41"/>
      <c r="R118" s="41"/>
      <c r="S118" s="41"/>
      <c r="T118" s="41"/>
      <c r="V118" s="41"/>
      <c r="W118" s="41"/>
      <c r="X118" s="41"/>
      <c r="Z118" s="41"/>
      <c r="AA118" s="41"/>
      <c r="AB118" s="41"/>
      <c r="AD118" s="41"/>
      <c r="AE118" s="41"/>
      <c r="AF118" s="41"/>
      <c r="AG118" s="14"/>
      <c r="AH118" s="14"/>
      <c r="AI118" s="14"/>
      <c r="AJ118" s="14"/>
    </row>
    <row r="119" spans="1:36" x14ac:dyDescent="0.25">
      <c r="AG119" s="14"/>
      <c r="AH119" s="14"/>
      <c r="AI119" s="14"/>
      <c r="AJ119" s="14"/>
    </row>
    <row r="120" spans="1:36" x14ac:dyDescent="0.25">
      <c r="AG120" s="14"/>
      <c r="AH120" s="14"/>
      <c r="AI120" s="14"/>
      <c r="AJ120" s="14"/>
    </row>
    <row r="121" spans="1:36" x14ac:dyDescent="0.25">
      <c r="AG121" s="14"/>
      <c r="AH121" s="14"/>
      <c r="AI121" s="14"/>
      <c r="AJ121" s="14"/>
    </row>
    <row r="122" spans="1:36" x14ac:dyDescent="0.25">
      <c r="AG122" s="14"/>
      <c r="AH122" s="14"/>
      <c r="AI122" s="14"/>
      <c r="AJ122" s="14"/>
    </row>
    <row r="123" spans="1:36" x14ac:dyDescent="0.25">
      <c r="AG123" s="14"/>
      <c r="AH123" s="14"/>
      <c r="AI123" s="14"/>
      <c r="AJ123" s="14"/>
    </row>
    <row r="124" spans="1:36" x14ac:dyDescent="0.25">
      <c r="AG124" s="14"/>
      <c r="AH124" s="14"/>
      <c r="AI124" s="14"/>
      <c r="AJ124" s="14"/>
    </row>
    <row r="125" spans="1:36" x14ac:dyDescent="0.25">
      <c r="A125" s="14"/>
      <c r="B125" s="14"/>
      <c r="C125" s="14"/>
      <c r="D125" s="14"/>
      <c r="G125" s="14"/>
      <c r="H125" s="14"/>
      <c r="I125" s="14"/>
      <c r="J125" s="14"/>
      <c r="K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</row>
    <row r="126" spans="1:36" x14ac:dyDescent="0.25">
      <c r="A126" s="14"/>
      <c r="B126" s="14"/>
      <c r="C126" s="14"/>
      <c r="D126" s="14"/>
      <c r="G126" s="14"/>
      <c r="H126" s="14"/>
      <c r="I126" s="14"/>
      <c r="J126" s="14"/>
      <c r="K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</row>
    <row r="127" spans="1:36" x14ac:dyDescent="0.25">
      <c r="A127" s="14"/>
      <c r="B127" s="14"/>
      <c r="C127" s="14"/>
      <c r="D127" s="14"/>
      <c r="G127" s="14"/>
      <c r="H127" s="14"/>
      <c r="I127" s="14"/>
      <c r="J127" s="14"/>
      <c r="K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</row>
    <row r="128" spans="1:36" x14ac:dyDescent="0.25">
      <c r="A128" s="14"/>
      <c r="B128" s="14"/>
      <c r="C128" s="14"/>
      <c r="D128" s="14"/>
      <c r="G128" s="14"/>
      <c r="H128" s="14"/>
      <c r="I128" s="14"/>
      <c r="J128" s="14"/>
      <c r="K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</row>
    <row r="129" s="14" customFormat="1" x14ac:dyDescent="0.25"/>
    <row r="130" s="14" customFormat="1" x14ac:dyDescent="0.25"/>
    <row r="131" s="14" customFormat="1" x14ac:dyDescent="0.25"/>
    <row r="132" s="14" customFormat="1" x14ac:dyDescent="0.25"/>
    <row r="133" s="14" customFormat="1" x14ac:dyDescent="0.25"/>
    <row r="134" s="14" customFormat="1" x14ac:dyDescent="0.25"/>
    <row r="135" s="14" customFormat="1" x14ac:dyDescent="0.25"/>
    <row r="136" s="14" customFormat="1" x14ac:dyDescent="0.25"/>
    <row r="137" s="14" customFormat="1" x14ac:dyDescent="0.25"/>
    <row r="138" s="14" customFormat="1" x14ac:dyDescent="0.25"/>
    <row r="139" s="14" customFormat="1" x14ac:dyDescent="0.25"/>
    <row r="140" s="14" customFormat="1" x14ac:dyDescent="0.25"/>
    <row r="141" s="14" customFormat="1" x14ac:dyDescent="0.25"/>
    <row r="142" s="14" customFormat="1" x14ac:dyDescent="0.25"/>
    <row r="143" s="14" customFormat="1" x14ac:dyDescent="0.25"/>
    <row r="144" s="14" customFormat="1" x14ac:dyDescent="0.25"/>
    <row r="145" s="14" customFormat="1" x14ac:dyDescent="0.25"/>
    <row r="146" s="14" customFormat="1" x14ac:dyDescent="0.25"/>
    <row r="147" s="14" customFormat="1" x14ac:dyDescent="0.25"/>
    <row r="148" s="14" customFormat="1" x14ac:dyDescent="0.25"/>
    <row r="149" s="14" customFormat="1" x14ac:dyDescent="0.25"/>
    <row r="150" s="14" customFormat="1" x14ac:dyDescent="0.25"/>
    <row r="151" s="14" customFormat="1" x14ac:dyDescent="0.25"/>
    <row r="152" s="14" customFormat="1" x14ac:dyDescent="0.25"/>
    <row r="153" s="14" customFormat="1" x14ac:dyDescent="0.25"/>
    <row r="154" s="14" customFormat="1" x14ac:dyDescent="0.25"/>
    <row r="155" s="14" customFormat="1" x14ac:dyDescent="0.25"/>
    <row r="156" s="14" customFormat="1" x14ac:dyDescent="0.25"/>
    <row r="157" s="14" customFormat="1" x14ac:dyDescent="0.25"/>
    <row r="158" s="14" customFormat="1" x14ac:dyDescent="0.25"/>
    <row r="159" s="14" customFormat="1" x14ac:dyDescent="0.25"/>
    <row r="160" s="14" customFormat="1" x14ac:dyDescent="0.25"/>
    <row r="161" s="14" customFormat="1" x14ac:dyDescent="0.25"/>
    <row r="162" s="14" customFormat="1" x14ac:dyDescent="0.25"/>
    <row r="163" s="14" customFormat="1" x14ac:dyDescent="0.25"/>
    <row r="164" s="14" customFormat="1" x14ac:dyDescent="0.25"/>
    <row r="165" s="14" customFormat="1" x14ac:dyDescent="0.25"/>
    <row r="166" s="14" customFormat="1" x14ac:dyDescent="0.25"/>
    <row r="167" s="14" customFormat="1" x14ac:dyDescent="0.25"/>
    <row r="168" s="14" customFormat="1" x14ac:dyDescent="0.25"/>
    <row r="169" s="14" customFormat="1" x14ac:dyDescent="0.25"/>
    <row r="170" s="14" customFormat="1" x14ac:dyDescent="0.25"/>
    <row r="171" s="14" customFormat="1" x14ac:dyDescent="0.25"/>
    <row r="172" s="14" customFormat="1" x14ac:dyDescent="0.25"/>
    <row r="173" s="14" customFormat="1" x14ac:dyDescent="0.25"/>
    <row r="174" s="14" customFormat="1" x14ac:dyDescent="0.25"/>
    <row r="175" s="14" customFormat="1" x14ac:dyDescent="0.25"/>
    <row r="176" s="14" customFormat="1" x14ac:dyDescent="0.25"/>
    <row r="177" s="14" customFormat="1" x14ac:dyDescent="0.25"/>
    <row r="178" s="14" customFormat="1" x14ac:dyDescent="0.25"/>
    <row r="179" s="14" customFormat="1" x14ac:dyDescent="0.25"/>
    <row r="180" s="14" customFormat="1" x14ac:dyDescent="0.25"/>
    <row r="181" s="14" customFormat="1" x14ac:dyDescent="0.25"/>
    <row r="182" s="14" customFormat="1" x14ac:dyDescent="0.25"/>
    <row r="183" s="14" customFormat="1" x14ac:dyDescent="0.25"/>
    <row r="184" s="14" customFormat="1" x14ac:dyDescent="0.25"/>
    <row r="185" s="14" customFormat="1" x14ac:dyDescent="0.25"/>
    <row r="186" s="14" customFormat="1" x14ac:dyDescent="0.25"/>
    <row r="187" s="14" customFormat="1" x14ac:dyDescent="0.25"/>
    <row r="188" s="14" customFormat="1" x14ac:dyDescent="0.25"/>
    <row r="189" s="14" customFormat="1" x14ac:dyDescent="0.25"/>
    <row r="190" s="14" customFormat="1" x14ac:dyDescent="0.25"/>
    <row r="191" s="14" customFormat="1" x14ac:dyDescent="0.25"/>
    <row r="192" s="14" customFormat="1" x14ac:dyDescent="0.25"/>
    <row r="193" s="14" customFormat="1" x14ac:dyDescent="0.25"/>
    <row r="194" s="14" customFormat="1" x14ac:dyDescent="0.25"/>
    <row r="195" s="14" customFormat="1" x14ac:dyDescent="0.25"/>
    <row r="196" s="14" customFormat="1" x14ac:dyDescent="0.25"/>
    <row r="197" s="14" customFormat="1" x14ac:dyDescent="0.25"/>
    <row r="198" s="14" customFormat="1" x14ac:dyDescent="0.25"/>
    <row r="199" s="14" customFormat="1" x14ac:dyDescent="0.25"/>
    <row r="200" s="14" customFormat="1" x14ac:dyDescent="0.25"/>
    <row r="201" s="14" customFormat="1" x14ac:dyDescent="0.25"/>
    <row r="202" s="14" customFormat="1" x14ac:dyDescent="0.25"/>
    <row r="203" s="14" customFormat="1" x14ac:dyDescent="0.25"/>
    <row r="204" s="14" customFormat="1" x14ac:dyDescent="0.25"/>
    <row r="205" s="14" customFormat="1" x14ac:dyDescent="0.25"/>
    <row r="206" s="14" customFormat="1" x14ac:dyDescent="0.25"/>
    <row r="207" s="14" customFormat="1" x14ac:dyDescent="0.25"/>
    <row r="208" s="14" customFormat="1" x14ac:dyDescent="0.25"/>
    <row r="209" s="14" customFormat="1" x14ac:dyDescent="0.25"/>
    <row r="210" s="14" customFormat="1" x14ac:dyDescent="0.25"/>
    <row r="211" s="14" customFormat="1" x14ac:dyDescent="0.25"/>
    <row r="212" s="14" customFormat="1" x14ac:dyDescent="0.25"/>
    <row r="213" s="14" customFormat="1" x14ac:dyDescent="0.25"/>
    <row r="214" s="14" customFormat="1" x14ac:dyDescent="0.25"/>
    <row r="215" s="14" customFormat="1" x14ac:dyDescent="0.25"/>
    <row r="216" s="14" customFormat="1" x14ac:dyDescent="0.25"/>
    <row r="217" s="14" customFormat="1" x14ac:dyDescent="0.25"/>
    <row r="218" s="14" customFormat="1" x14ac:dyDescent="0.25"/>
    <row r="219" s="14" customFormat="1" x14ac:dyDescent="0.25"/>
    <row r="220" s="14" customFormat="1" x14ac:dyDescent="0.25"/>
    <row r="221" s="14" customFormat="1" x14ac:dyDescent="0.25"/>
    <row r="222" s="14" customFormat="1" x14ac:dyDescent="0.25"/>
    <row r="223" s="14" customFormat="1" x14ac:dyDescent="0.25"/>
    <row r="224" s="14" customFormat="1" x14ac:dyDescent="0.25"/>
    <row r="225" s="14" customFormat="1" x14ac:dyDescent="0.25"/>
    <row r="226" s="14" customFormat="1" x14ac:dyDescent="0.25"/>
    <row r="227" s="14" customFormat="1" x14ac:dyDescent="0.25"/>
    <row r="228" s="14" customFormat="1" x14ac:dyDescent="0.25"/>
    <row r="229" s="14" customFormat="1" x14ac:dyDescent="0.25"/>
    <row r="230" s="14" customFormat="1" x14ac:dyDescent="0.25"/>
    <row r="231" s="14" customFormat="1" x14ac:dyDescent="0.25"/>
  </sheetData>
  <mergeCells count="82">
    <mergeCell ref="A74:I74"/>
    <mergeCell ref="A69:E69"/>
    <mergeCell ref="J79:J81"/>
    <mergeCell ref="A42:E42"/>
    <mergeCell ref="A47:I47"/>
    <mergeCell ref="A48:E48"/>
    <mergeCell ref="A52:I52"/>
    <mergeCell ref="A53:E53"/>
    <mergeCell ref="A56:I56"/>
    <mergeCell ref="A57:E57"/>
    <mergeCell ref="A62:I62"/>
    <mergeCell ref="A63:E63"/>
    <mergeCell ref="A68:I68"/>
    <mergeCell ref="J63:J67"/>
    <mergeCell ref="J69:J73"/>
    <mergeCell ref="J75:J77"/>
    <mergeCell ref="A100:I100"/>
    <mergeCell ref="A101:I101"/>
    <mergeCell ref="A75:E75"/>
    <mergeCell ref="A78:I78"/>
    <mergeCell ref="A79:E79"/>
    <mergeCell ref="A82:I82"/>
    <mergeCell ref="A88:E88"/>
    <mergeCell ref="A96:I96"/>
    <mergeCell ref="A97:E97"/>
    <mergeCell ref="A83:E83"/>
    <mergeCell ref="A87:I87"/>
    <mergeCell ref="A41:I41"/>
    <mergeCell ref="A8:E8"/>
    <mergeCell ref="A11:I11"/>
    <mergeCell ref="A12:E12"/>
    <mergeCell ref="A16:I16"/>
    <mergeCell ref="A17:E17"/>
    <mergeCell ref="A21:I21"/>
    <mergeCell ref="A22:E22"/>
    <mergeCell ref="A26:I26"/>
    <mergeCell ref="A27:E27"/>
    <mergeCell ref="A36:I36"/>
    <mergeCell ref="A37:E3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G6:G7"/>
    <mergeCell ref="H6:I6"/>
    <mergeCell ref="J6:J7"/>
    <mergeCell ref="K6:K7"/>
    <mergeCell ref="L6:L7"/>
    <mergeCell ref="A6:A7"/>
    <mergeCell ref="B6:B7"/>
    <mergeCell ref="D6:D7"/>
    <mergeCell ref="E6:E7"/>
    <mergeCell ref="F6:F7"/>
    <mergeCell ref="C6:C7"/>
    <mergeCell ref="A1:AJ1"/>
    <mergeCell ref="A2:AJ2"/>
    <mergeCell ref="A3:AJ3"/>
    <mergeCell ref="A4:AJ4"/>
    <mergeCell ref="A5:AJ5"/>
    <mergeCell ref="J104:J105"/>
    <mergeCell ref="J22:J25"/>
    <mergeCell ref="J27:J35"/>
    <mergeCell ref="J12:J15"/>
    <mergeCell ref="M6:O6"/>
    <mergeCell ref="J8:J10"/>
    <mergeCell ref="J17:J20"/>
    <mergeCell ref="J37:J40"/>
    <mergeCell ref="J48:J51"/>
    <mergeCell ref="J53:J55"/>
    <mergeCell ref="J42:J46"/>
    <mergeCell ref="J57:J61"/>
    <mergeCell ref="J83:J86"/>
    <mergeCell ref="J88:J95"/>
    <mergeCell ref="J97:J99"/>
  </mergeCells>
  <dataValidations count="12">
    <dataValidation type="date" operator="greaterThan" allowBlank="1" showInputMessage="1" showErrorMessage="1" errorTitle="Error en Ingresos de Fechas" error="La fecha debe corresponder al Año 2014." sqref="D98:D99" xr:uid="{00000000-0002-0000-0A00-000000000000}">
      <formula1>42005</formula1>
    </dataValidation>
    <dataValidation type="decimal" allowBlank="1" showInputMessage="1" showErrorMessage="1" errorTitle="Sólo números" error="Sólo ingresar números sin letras_x000a_" sqref="Z98:AB99 R76:R77 M98:M99 Z13:AB15 AD13:AF15 R70:R73 M13:N15 M80:N81 M76:N77 AD76:AF77 Z76:AB77 R54:R55 M64:N67 V64:X67 AD64:AF67 Z64:AB67 AD49:AF51 M54:M55 AD54:AF55 Z54:AB55 V54:X55 R18:S20 R28:R35 M28:M29 Z28:AB35 AD28:AF35 V28:X35 M30:N35 V76:X77 AD18:AF20 Z18:AB20 V18:X20 M18:N20 S67 R9:R10 V9:X10 M9:N10 AD9:AF10 Z9:AB10 R89:R95 R80:R81 Z80:AB81 AD80:AF81 V80:X81 M23:N25 V23:X25 R64:R67 Z23:AB25 R23:R25 R13:R15 R49:R51 V49:X51 Z49:AB51 V98:X99 M49:N51 AD23:AF25 AD98:AF99 R58:R61 V89:X95 M89:N95 AD89:AF95 Z89:AB95 V13:V14 V84:X86 AD84:AF86 Z84:AB86 R84:R86 M84:N86 M38:N40 R38:R40 AD38:AF40 V38:X40 Z38:AB40 M43:N46 V43:X46 AD43:AF46 Z43:AB46 R43:S46 V58:X61 AD58:AF61 Z58:AB61 M58:M61 AD70:AF73 M70:N73 Z70:AB73 V70:X73 W13:X15 R98:T99" xr:uid="{00000000-0002-0000-0A00-000001000000}">
      <formula1>-100000000</formula1>
      <formula2>10000000000</formula2>
    </dataValidation>
    <dataValidation type="textLength" operator="lessThanOrEqual" allowBlank="1" showInputMessage="1" showErrorMessage="1" sqref="K70:K73 S64:S66 K54:K55 K49:K51 T43:T46 K84:K86 S80:T81 K64:K67 S76:T77 T70:T73 K28:K35 T13 S15:T15 S9:T10 S54:T55 K80:K81 K18:K20 K76:K77 T89:T95 T18:T20 K23:K25 S23:T25 K13 K9:K10 S13:S14 K89:K95 S49:T51 S89:S93 T64:T67 S84:T86 S28:T35 K38:K40 S38:T40 K43:K46 K98:K99" xr:uid="{00000000-0002-0000-0A00-000002000000}">
      <formula1>255</formula1>
    </dataValidation>
    <dataValidation type="date" errorStyle="information" operator="greaterThan" allowBlank="1" showInputMessage="1" showErrorMessage="1" errorTitle="SÓLO FECHAS" error="Las fechas corresponden al presupuesto 2014" sqref="H92:H95 I80:I81 H76:I77 I64:I67 I28:I35 I13:I15 I18 H18:H19 I58:I61 H23:I23 H25:I25 I24 H49:I51 I54:I55 H89:H90 I89:I95 I84:I86 H38:I40 H43:I46 H70:I73" xr:uid="{00000000-0002-0000-0A00-000003000000}">
      <formula1>42005</formula1>
    </dataValidation>
    <dataValidation type="textLength" operator="lessThanOrEqual" allowBlank="1" showInputMessage="1" showErrorMessage="1" errorTitle="MÁXIMO DE CARACTERES SOBREPASADO" error="Sólo 255 caracteres por celdas" sqref="P98:Q99 C23:C25 E84:G86 E54:G55 L9:L10 C80:C81 L54:L55 P13:Q15 C64:C67 E89:G95 P89:Q95 C76:C77 P23:Q25 Q64:Q67 C13:C15 L84:L86 P49:Q51 P54:Q55 N54:N55 L18:L20 N28:N29 P28:Q35 E13:G15 E18:G20 P18:Q20 E9:G10 E64:G67 C9:C10 L80:L81 E80:G81 P80:Q81 P76:Q77 L70:L73 P9:Q10 C18:C20 L28:L35 L76:L77 C54:C55 L58:L61 E104:E109 P70:Q73 N98:N99 L89:L95 L43:L46 C58:C61 L13:L15 E23:G25 E31:E35 F28:G35 E29 O32:O34 O29:O30 C49:C51 L23:L25 P84:Q86 C84:C86 E76:G77 E49:G51 C31 L38:L40 P38:Q40 E38:G40 C38:C40 E43:G46 O43:Q46 L49:L51 P58:Q61 N58:N61 C89:C95 F58:G61 L64:L67 C70:C73 E70:G73 E98:G99" xr:uid="{00000000-0002-0000-0A00-000004000000}">
      <formula1>255</formula1>
    </dataValidation>
    <dataValidation type="date" operator="greaterThan" allowBlank="1" showInputMessage="1" showErrorMessage="1" errorTitle="Error en Ingresos de Fechas" error="La fecha debe corresponder al Año 2014." sqref="D64:D67 D49:D51 D76:D77 D9:D10 D84:D86 H24 H13:H15 D43:D46 D18:D20 H80:H81 D23:D25 H28:H35 D13:D15 D89:D95 H84:H86 D80:D81 D28:D35 D38:D40 D70:D73" xr:uid="{00000000-0002-0000-0A00-000005000000}">
      <formula1>41275</formula1>
    </dataValidation>
    <dataValidation allowBlank="1" showInputMessage="1" showErrorMessage="1" errorTitle="Sólo números" error="Sólo ingresar números sin letras_x000a_" sqref="O69:O73 O35 O75:O77 O53:O55 P64:P67 O12:O15 O63:O67 O17:O20 O8:O10 O79:O81 O22:O25 O88:O95 O48:O51 O42 O57:O61 O27 O37:O40 O83:O86 O97:O99" xr:uid="{00000000-0002-0000-0A00-000006000000}"/>
    <dataValidation type="date" operator="greaterThan" allowBlank="1" showInputMessage="1" showErrorMessage="1" errorTitle="SÓLO FECHAS" error="Las fechas corresponden a las del Año 2013" sqref="H20:I20 H91" xr:uid="{00000000-0002-0000-0A00-000007000000}">
      <formula1>42005</formula1>
    </dataValidation>
    <dataValidation type="date" errorStyle="information" operator="greaterThan" allowBlank="1" showInputMessage="1" showErrorMessage="1" errorTitle="SÓLO FECHAS" error="Las fechas corresponden al presupuesto 2015 o más" sqref="I9:I10" xr:uid="{00000000-0002-0000-0A00-000008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:H10" xr:uid="{00000000-0002-0000-0A00-000009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4:H67" xr:uid="{00000000-0002-0000-0A00-00000A000000}">
      <formula1>41275</formula1>
    </dataValidation>
    <dataValidation operator="greaterThan" allowBlank="1" showInputMessage="1" showErrorMessage="1" errorTitle="Error en Ingresos de Fechas" error="La fecha debe corresponder al Año 2014." sqref="C43:C46" xr:uid="{00000000-0002-0000-0A00-00000B000000}"/>
  </dataValidations>
  <printOptions horizontalCentered="1" verticalCentered="1"/>
  <pageMargins left="0" right="0" top="0.35433070866141736" bottom="0.35433070866141736" header="0.31496062992125984" footer="0.31496062992125984"/>
  <pageSetup paperSize="41" scale="47" fitToHeight="6" orientation="landscape" r:id="rId1"/>
  <ignoredErrors>
    <ignoredError sqref="Y52 AC52 AG52 T68 U74 T78 U96 Y96 AC96" 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33CCFF"/>
    <pageSetUpPr fitToPage="1"/>
  </sheetPr>
  <dimension ref="A1:AR42"/>
  <sheetViews>
    <sheetView topLeftCell="A4" zoomScaleNormal="100" workbookViewId="0">
      <selection activeCell="B25" sqref="B25"/>
    </sheetView>
  </sheetViews>
  <sheetFormatPr baseColWidth="10" defaultColWidth="11.42578125" defaultRowHeight="12.75" outlineLevelCol="1" x14ac:dyDescent="0.25"/>
  <cols>
    <col min="1" max="1" width="49.5703125" style="15" customWidth="1"/>
    <col min="2" max="2" width="12.140625" style="12" customWidth="1"/>
    <col min="3" max="3" width="12.140625" style="15" customWidth="1"/>
    <col min="4" max="4" width="10" style="15" hidden="1" customWidth="1"/>
    <col min="5" max="5" width="10.28515625" style="15" hidden="1" customWidth="1"/>
    <col min="6" max="6" width="9.85546875" style="15" hidden="1" customWidth="1"/>
    <col min="7" max="7" width="10.7109375" style="12" hidden="1" customWidth="1" outlineLevel="1"/>
    <col min="8" max="9" width="10.5703125" style="12" hidden="1" customWidth="1" outlineLevel="1"/>
    <col min="10" max="10" width="11.42578125" style="12" customWidth="1" collapsed="1"/>
    <col min="11" max="11" width="12.28515625" style="12" hidden="1" customWidth="1" outlineLevel="1"/>
    <col min="12" max="12" width="10.140625" style="12" hidden="1" customWidth="1" outlineLevel="1"/>
    <col min="13" max="13" width="12.28515625" style="12" hidden="1" customWidth="1" outlineLevel="1"/>
    <col min="14" max="14" width="11.42578125" style="12" customWidth="1" collapsed="1"/>
    <col min="15" max="17" width="12.5703125" style="12" hidden="1" customWidth="1" outlineLevel="1"/>
    <col min="18" max="18" width="10" style="12" bestFit="1" customWidth="1" collapsed="1"/>
    <col min="19" max="19" width="6.140625" style="12" customWidth="1" outlineLevel="1"/>
    <col min="20" max="20" width="8.140625" style="12" customWidth="1" outlineLevel="1"/>
    <col min="21" max="21" width="9.42578125" style="12" bestFit="1" customWidth="1" outlineLevel="1"/>
    <col min="22" max="22" width="10" style="12" bestFit="1" customWidth="1"/>
    <col min="23" max="23" width="11.42578125" style="12" customWidth="1"/>
    <col min="24" max="24" width="10.140625" style="169" customWidth="1"/>
    <col min="25" max="25" width="11.7109375" style="169" customWidth="1"/>
    <col min="26" max="16384" width="11.42578125" style="14"/>
  </cols>
  <sheetData>
    <row r="1" spans="1:44" s="11" customFormat="1" ht="15" customHeight="1" x14ac:dyDescent="0.25">
      <c r="A1" s="533" t="str">
        <f>+'24-03-342 Ind. Proy'!A1:AJ1</f>
        <v>PARTIDA 21-01-001 "SUBSECRETARIA DE SERVICIOS SOCIALES"</v>
      </c>
      <c r="B1" s="533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533"/>
      <c r="O1" s="533"/>
      <c r="P1" s="533"/>
      <c r="Q1" s="533"/>
      <c r="R1" s="533"/>
      <c r="S1" s="533"/>
      <c r="T1" s="533"/>
      <c r="U1" s="533"/>
      <c r="V1" s="533"/>
      <c r="W1" s="533"/>
      <c r="X1" s="533"/>
      <c r="Y1" s="533"/>
    </row>
    <row r="2" spans="1:44" s="11" customFormat="1" ht="15" customHeight="1" x14ac:dyDescent="0.25">
      <c r="A2" s="526" t="s">
        <v>1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526"/>
      <c r="S2" s="526"/>
      <c r="T2" s="526"/>
      <c r="U2" s="526"/>
      <c r="V2" s="526"/>
      <c r="W2" s="526"/>
      <c r="X2" s="526"/>
      <c r="Y2" s="526"/>
    </row>
    <row r="3" spans="1:44" s="11" customFormat="1" ht="15" customHeight="1" x14ac:dyDescent="0.25">
      <c r="A3" s="526" t="str">
        <f>+'24-03-342 Ind. Proy'!A3:AJ3</f>
        <v>EJECUCIÓN AL 31 DE DICIEMBRE DE 2022</v>
      </c>
      <c r="B3" s="526"/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526"/>
      <c r="Q3" s="526"/>
      <c r="R3" s="526"/>
      <c r="S3" s="526"/>
      <c r="T3" s="526"/>
      <c r="U3" s="526"/>
      <c r="V3" s="526"/>
      <c r="W3" s="526"/>
      <c r="X3" s="526"/>
      <c r="Y3" s="526"/>
    </row>
    <row r="4" spans="1:44" s="11" customFormat="1" ht="15" customHeight="1" x14ac:dyDescent="0.25">
      <c r="A4" s="528" t="s">
        <v>3</v>
      </c>
      <c r="B4" s="528"/>
      <c r="C4" s="528"/>
      <c r="D4" s="528"/>
      <c r="E4" s="528"/>
      <c r="F4" s="528"/>
      <c r="G4" s="528"/>
      <c r="H4" s="528"/>
      <c r="I4" s="528"/>
      <c r="J4" s="528"/>
      <c r="K4" s="528"/>
      <c r="L4" s="528"/>
      <c r="M4" s="528"/>
      <c r="N4" s="528"/>
      <c r="O4" s="528"/>
      <c r="P4" s="528"/>
      <c r="Q4" s="528"/>
      <c r="R4" s="528"/>
      <c r="S4" s="528"/>
      <c r="T4" s="528"/>
      <c r="U4" s="528"/>
      <c r="V4" s="528"/>
      <c r="W4" s="528"/>
      <c r="X4" s="528"/>
      <c r="Y4" s="528"/>
    </row>
    <row r="5" spans="1:44" ht="26.25" customHeight="1" x14ac:dyDescent="0.25">
      <c r="A5" s="569" t="str">
        <f>+'24-03-342 Ind. Proy'!A5:U5</f>
        <v>24-03-342 "Programa Apoyo, monitoreo y supervisión a la gestión provincial"</v>
      </c>
      <c r="B5" s="570"/>
      <c r="C5" s="570"/>
      <c r="D5" s="570"/>
      <c r="E5" s="570"/>
      <c r="F5" s="570"/>
      <c r="G5" s="570"/>
      <c r="H5" s="570"/>
      <c r="I5" s="570"/>
      <c r="J5" s="570"/>
      <c r="K5" s="570"/>
      <c r="L5" s="570"/>
      <c r="M5" s="570"/>
      <c r="N5" s="570"/>
      <c r="O5" s="570"/>
      <c r="P5" s="570"/>
      <c r="Q5" s="570"/>
      <c r="R5" s="570"/>
      <c r="S5" s="570"/>
      <c r="T5" s="570"/>
      <c r="U5" s="570"/>
      <c r="V5" s="570"/>
      <c r="W5" s="570"/>
      <c r="X5" s="570"/>
      <c r="Y5" s="571"/>
      <c r="Z5" s="12"/>
      <c r="AA5" s="12"/>
      <c r="AB5" s="12"/>
      <c r="AC5" s="12"/>
      <c r="AD5" s="12"/>
      <c r="AE5" s="12"/>
      <c r="AF5" s="12"/>
      <c r="AG5" s="12"/>
      <c r="AH5" s="12"/>
      <c r="AI5" s="13"/>
      <c r="AJ5" s="13"/>
    </row>
    <row r="6" spans="1:44" s="15" customFormat="1" ht="17.25" customHeight="1" x14ac:dyDescent="0.25">
      <c r="A6" s="523" t="s">
        <v>7</v>
      </c>
      <c r="B6" s="523" t="s">
        <v>13</v>
      </c>
      <c r="C6" s="547" t="s">
        <v>83</v>
      </c>
      <c r="D6" s="558" t="s">
        <v>16</v>
      </c>
      <c r="E6" s="559"/>
      <c r="F6" s="560"/>
      <c r="G6" s="558" t="s">
        <v>19</v>
      </c>
      <c r="H6" s="559"/>
      <c r="I6" s="560"/>
      <c r="J6" s="522" t="s">
        <v>20</v>
      </c>
      <c r="K6" s="553" t="s">
        <v>19</v>
      </c>
      <c r="L6" s="555"/>
      <c r="M6" s="554"/>
      <c r="N6" s="530" t="s">
        <v>21</v>
      </c>
      <c r="O6" s="553" t="s">
        <v>19</v>
      </c>
      <c r="P6" s="555"/>
      <c r="Q6" s="554"/>
      <c r="R6" s="530" t="s">
        <v>22</v>
      </c>
      <c r="S6" s="553" t="s">
        <v>19</v>
      </c>
      <c r="T6" s="555"/>
      <c r="U6" s="554"/>
      <c r="V6" s="530" t="s">
        <v>23</v>
      </c>
      <c r="W6" s="530" t="s">
        <v>24</v>
      </c>
      <c r="X6" s="553" t="s">
        <v>84</v>
      </c>
      <c r="Y6" s="554"/>
      <c r="Z6" s="551"/>
      <c r="AA6" s="551"/>
      <c r="AB6" s="551"/>
      <c r="AC6" s="551"/>
      <c r="AD6" s="551"/>
      <c r="AE6" s="551"/>
      <c r="AF6" s="551"/>
      <c r="AG6" s="551"/>
      <c r="AH6" s="551"/>
      <c r="AI6" s="552"/>
      <c r="AJ6" s="552"/>
      <c r="AK6" s="11"/>
      <c r="AL6" s="11"/>
      <c r="AM6" s="11"/>
      <c r="AN6" s="11"/>
      <c r="AO6" s="11"/>
      <c r="AP6" s="11"/>
      <c r="AQ6" s="11"/>
      <c r="AR6" s="11"/>
    </row>
    <row r="7" spans="1:44" s="15" customFormat="1" ht="24" customHeight="1" x14ac:dyDescent="0.25">
      <c r="A7" s="523"/>
      <c r="B7" s="523"/>
      <c r="C7" s="548"/>
      <c r="D7" s="433" t="s">
        <v>29</v>
      </c>
      <c r="E7" s="433" t="s">
        <v>30</v>
      </c>
      <c r="F7" s="433" t="s">
        <v>31</v>
      </c>
      <c r="G7" s="433" t="s">
        <v>32</v>
      </c>
      <c r="H7" s="433" t="s">
        <v>33</v>
      </c>
      <c r="I7" s="433" t="s">
        <v>34</v>
      </c>
      <c r="J7" s="522"/>
      <c r="K7" s="431" t="s">
        <v>35</v>
      </c>
      <c r="L7" s="431" t="s">
        <v>36</v>
      </c>
      <c r="M7" s="431" t="s">
        <v>37</v>
      </c>
      <c r="N7" s="531"/>
      <c r="O7" s="431" t="s">
        <v>38</v>
      </c>
      <c r="P7" s="431" t="s">
        <v>39</v>
      </c>
      <c r="Q7" s="431" t="s">
        <v>40</v>
      </c>
      <c r="R7" s="531"/>
      <c r="S7" s="431" t="s">
        <v>41</v>
      </c>
      <c r="T7" s="431" t="s">
        <v>42</v>
      </c>
      <c r="U7" s="431" t="s">
        <v>43</v>
      </c>
      <c r="V7" s="531"/>
      <c r="W7" s="531"/>
      <c r="X7" s="431" t="s">
        <v>44</v>
      </c>
      <c r="Y7" s="431" t="s">
        <v>85</v>
      </c>
      <c r="Z7" s="449"/>
      <c r="AA7" s="449"/>
      <c r="AB7" s="449"/>
      <c r="AC7" s="551"/>
      <c r="AD7" s="449"/>
      <c r="AE7" s="449"/>
      <c r="AF7" s="449"/>
      <c r="AG7" s="551"/>
      <c r="AH7" s="551"/>
      <c r="AI7" s="450"/>
      <c r="AJ7" s="450"/>
      <c r="AK7" s="11"/>
      <c r="AL7" s="11"/>
      <c r="AM7" s="11"/>
      <c r="AN7" s="11"/>
      <c r="AO7" s="11"/>
      <c r="AP7" s="11"/>
      <c r="AQ7" s="11"/>
      <c r="AR7" s="11"/>
    </row>
    <row r="8" spans="1:44" ht="24.75" customHeight="1" x14ac:dyDescent="0.25">
      <c r="A8" s="184" t="s">
        <v>46</v>
      </c>
      <c r="B8" s="447">
        <f>+'24-03-342 Ind. Proy'!J11</f>
        <v>0</v>
      </c>
      <c r="C8" s="447">
        <f>+'24-03-342 Ind. Proy'!K11</f>
        <v>0</v>
      </c>
      <c r="D8" s="447">
        <f>+'24-03-342 Ind. Proy'!M11</f>
        <v>0</v>
      </c>
      <c r="E8" s="447">
        <f>+'24-03-342 Ind. Proy'!N11</f>
        <v>0</v>
      </c>
      <c r="F8" s="447">
        <f>+'24-03-342 Ind. Proy'!O11</f>
        <v>0</v>
      </c>
      <c r="G8" s="447">
        <f>+'24-03-342 Ind. Proy'!R11</f>
        <v>0</v>
      </c>
      <c r="H8" s="447">
        <f>+'24-03-342 Ind. Proy'!S11</f>
        <v>0</v>
      </c>
      <c r="I8" s="447">
        <f>+'24-03-342 Ind. Proy'!T11</f>
        <v>0</v>
      </c>
      <c r="J8" s="447">
        <f>+'24-03-342 Ind. Proy'!U11</f>
        <v>0</v>
      </c>
      <c r="K8" s="447">
        <f>+'24-03-342 Ind. Proy'!V11</f>
        <v>0</v>
      </c>
      <c r="L8" s="447">
        <f>+'24-03-342 Ind. Proy'!W11</f>
        <v>0</v>
      </c>
      <c r="M8" s="447">
        <f>+'24-03-342 Ind. Proy'!X11</f>
        <v>0</v>
      </c>
      <c r="N8" s="447">
        <f>+'24-03-342 Ind. Proy'!Y11</f>
        <v>0</v>
      </c>
      <c r="O8" s="447">
        <f>+'24-03-342 Ind. Proy'!Z11</f>
        <v>0</v>
      </c>
      <c r="P8" s="447">
        <f>+'24-03-342 Ind. Proy'!AA11</f>
        <v>0</v>
      </c>
      <c r="Q8" s="447">
        <f>+'24-03-342 Ind. Proy'!AB11</f>
        <v>0</v>
      </c>
      <c r="R8" s="447">
        <f>+'24-03-342 Ind. Proy'!AC11</f>
        <v>0</v>
      </c>
      <c r="S8" s="447">
        <f>+'24-03-342 Ind. Proy'!AD11</f>
        <v>0</v>
      </c>
      <c r="T8" s="447">
        <f>+'24-03-342 Ind. Proy'!AE11</f>
        <v>0</v>
      </c>
      <c r="U8" s="447">
        <f>+'24-03-342 Ind. Proy'!AF11</f>
        <v>0</v>
      </c>
      <c r="V8" s="447">
        <f>+'24-03-342 Ind. Proy'!AG11</f>
        <v>0</v>
      </c>
      <c r="W8" s="447">
        <f>+'24-03-342 Ind. Proy'!AH11</f>
        <v>0</v>
      </c>
      <c r="X8" s="185">
        <f>+'24-03-342 Ind. Proy'!AI11</f>
        <v>0</v>
      </c>
      <c r="Y8" s="185">
        <f>+'24-03-342 Ind. Proy'!AJ11</f>
        <v>0</v>
      </c>
    </row>
    <row r="9" spans="1:44" ht="24.75" customHeight="1" x14ac:dyDescent="0.25">
      <c r="A9" s="43" t="s">
        <v>48</v>
      </c>
      <c r="B9" s="9">
        <f>+'24-03-342 Ind. Proy'!J16</f>
        <v>0</v>
      </c>
      <c r="C9" s="9">
        <f>+'24-03-342 Ind. Proy'!K16</f>
        <v>0</v>
      </c>
      <c r="D9" s="9">
        <f>+'24-03-342 Ind. Proy'!M16</f>
        <v>0</v>
      </c>
      <c r="E9" s="9">
        <f>+'24-03-342 Ind. Proy'!N16</f>
        <v>0</v>
      </c>
      <c r="F9" s="9">
        <f>+'24-03-342 Ind. Proy'!O16</f>
        <v>0</v>
      </c>
      <c r="G9" s="9">
        <f>+'24-03-342 Ind. Proy'!R16</f>
        <v>0</v>
      </c>
      <c r="H9" s="9">
        <f>+'24-03-342 Ind. Proy'!S16</f>
        <v>0</v>
      </c>
      <c r="I9" s="9">
        <f>+'24-03-342 Ind. Proy'!T16</f>
        <v>0</v>
      </c>
      <c r="J9" s="9">
        <f>+'24-03-342 Ind. Proy'!U16</f>
        <v>0</v>
      </c>
      <c r="K9" s="9">
        <f>+'24-03-342 Ind. Proy'!V16</f>
        <v>0</v>
      </c>
      <c r="L9" s="9">
        <f>+'24-03-342 Ind. Proy'!W16</f>
        <v>0</v>
      </c>
      <c r="M9" s="9">
        <f>+'24-03-342 Ind. Proy'!X16</f>
        <v>0</v>
      </c>
      <c r="N9" s="9">
        <f>+'24-03-342 Ind. Proy'!Y16</f>
        <v>0</v>
      </c>
      <c r="O9" s="9">
        <f>+'24-03-342 Ind. Proy'!Z16</f>
        <v>0</v>
      </c>
      <c r="P9" s="9">
        <f>+'24-03-342 Ind. Proy'!AA16</f>
        <v>0</v>
      </c>
      <c r="Q9" s="9">
        <f>+'24-03-342 Ind. Proy'!AB16</f>
        <v>0</v>
      </c>
      <c r="R9" s="9">
        <f>+'24-03-342 Ind. Proy'!AC16</f>
        <v>0</v>
      </c>
      <c r="S9" s="9">
        <f>+'24-03-342 Ind. Proy'!AD16</f>
        <v>0</v>
      </c>
      <c r="T9" s="9">
        <f>+'24-03-342 Ind. Proy'!AE16</f>
        <v>0</v>
      </c>
      <c r="U9" s="9">
        <f>+'24-03-342 Ind. Proy'!AF16</f>
        <v>0</v>
      </c>
      <c r="V9" s="9">
        <f>+'24-03-342 Ind. Proy'!AG16</f>
        <v>0</v>
      </c>
      <c r="W9" s="9">
        <f>+'24-03-342 Ind. Proy'!AH16</f>
        <v>0</v>
      </c>
      <c r="X9" s="168">
        <f>+'24-03-342 Ind. Proy'!AI16</f>
        <v>0</v>
      </c>
      <c r="Y9" s="168">
        <f>+'24-03-342 Ind. Proy'!AJ16</f>
        <v>0</v>
      </c>
    </row>
    <row r="10" spans="1:44" ht="24.75" customHeight="1" x14ac:dyDescent="0.25">
      <c r="A10" s="43" t="s">
        <v>50</v>
      </c>
      <c r="B10" s="9">
        <f>+'24-03-342 Ind. Proy'!J21</f>
        <v>0</v>
      </c>
      <c r="C10" s="9">
        <f>+'24-03-342 Ind. Proy'!K21</f>
        <v>0</v>
      </c>
      <c r="D10" s="9">
        <f>+'24-03-342 Ind. Proy'!M21</f>
        <v>0</v>
      </c>
      <c r="E10" s="9">
        <f>+'24-03-342 Ind. Proy'!N21</f>
        <v>0</v>
      </c>
      <c r="F10" s="9">
        <f>+'24-03-342 Ind. Proy'!O21</f>
        <v>0</v>
      </c>
      <c r="G10" s="9">
        <f>+'24-03-342 Ind. Proy'!R21</f>
        <v>0</v>
      </c>
      <c r="H10" s="9">
        <f>+'24-03-342 Ind. Proy'!S21</f>
        <v>0</v>
      </c>
      <c r="I10" s="9">
        <f>+'24-03-342 Ind. Proy'!T21</f>
        <v>0</v>
      </c>
      <c r="J10" s="9">
        <f>+'24-03-342 Ind. Proy'!U21</f>
        <v>0</v>
      </c>
      <c r="K10" s="9">
        <f>+'24-03-342 Ind. Proy'!V21</f>
        <v>0</v>
      </c>
      <c r="L10" s="9">
        <f>+'24-03-342 Ind. Proy'!W21</f>
        <v>0</v>
      </c>
      <c r="M10" s="9">
        <f>+'24-03-342 Ind. Proy'!X21</f>
        <v>0</v>
      </c>
      <c r="N10" s="9">
        <f>+'24-03-342 Ind. Proy'!Y21</f>
        <v>0</v>
      </c>
      <c r="O10" s="9">
        <f>+'24-03-342 Ind. Proy'!Z21</f>
        <v>0</v>
      </c>
      <c r="P10" s="9">
        <f>+'24-03-342 Ind. Proy'!AA21</f>
        <v>0</v>
      </c>
      <c r="Q10" s="9">
        <f>+'24-03-342 Ind. Proy'!AB21</f>
        <v>0</v>
      </c>
      <c r="R10" s="9">
        <f>+'24-03-342 Ind. Proy'!AC21</f>
        <v>0</v>
      </c>
      <c r="S10" s="9">
        <f>+'24-03-342 Ind. Proy'!AD21</f>
        <v>0</v>
      </c>
      <c r="T10" s="9">
        <f>+'24-03-342 Ind. Proy'!AE21</f>
        <v>0</v>
      </c>
      <c r="U10" s="9">
        <f>+'24-03-342 Ind. Proy'!AF21</f>
        <v>0</v>
      </c>
      <c r="V10" s="9">
        <f>+'24-03-342 Ind. Proy'!AG21</f>
        <v>0</v>
      </c>
      <c r="W10" s="9">
        <f>+'24-03-342 Ind. Proy'!AH21</f>
        <v>0</v>
      </c>
      <c r="X10" s="168">
        <f>+'24-03-342 Ind. Proy'!AI21</f>
        <v>0</v>
      </c>
      <c r="Y10" s="168">
        <f>+'24-03-342 Ind. Proy'!AJ21</f>
        <v>0</v>
      </c>
    </row>
    <row r="11" spans="1:44" ht="24.75" customHeight="1" x14ac:dyDescent="0.25">
      <c r="A11" s="43" t="s">
        <v>52</v>
      </c>
      <c r="B11" s="9">
        <f>+'24-03-342 Ind. Proy'!J26</f>
        <v>0</v>
      </c>
      <c r="C11" s="9">
        <f>+'24-03-342 Ind. Proy'!K26</f>
        <v>0</v>
      </c>
      <c r="D11" s="9">
        <f>+'24-03-342 Ind. Proy'!M26</f>
        <v>0</v>
      </c>
      <c r="E11" s="9">
        <f>+'24-03-342 Ind. Proy'!N26</f>
        <v>0</v>
      </c>
      <c r="F11" s="9">
        <f>+'24-03-342 Ind. Proy'!O26</f>
        <v>0</v>
      </c>
      <c r="G11" s="9">
        <f>+'24-03-342 Ind. Proy'!R26</f>
        <v>0</v>
      </c>
      <c r="H11" s="9">
        <f>+'24-03-342 Ind. Proy'!S26</f>
        <v>0</v>
      </c>
      <c r="I11" s="9">
        <f>+'24-03-342 Ind. Proy'!T26</f>
        <v>0</v>
      </c>
      <c r="J11" s="9">
        <f>+'24-03-342 Ind. Proy'!U26</f>
        <v>0</v>
      </c>
      <c r="K11" s="9">
        <f>+'24-03-342 Ind. Proy'!V26</f>
        <v>0</v>
      </c>
      <c r="L11" s="9">
        <f>+'24-03-342 Ind. Proy'!W26</f>
        <v>0</v>
      </c>
      <c r="M11" s="9">
        <f>+'24-03-342 Ind. Proy'!X26</f>
        <v>0</v>
      </c>
      <c r="N11" s="9">
        <f>+'24-03-342 Ind. Proy'!Y26</f>
        <v>0</v>
      </c>
      <c r="O11" s="9">
        <f>+'24-03-342 Ind. Proy'!Z26</f>
        <v>0</v>
      </c>
      <c r="P11" s="9">
        <f>+'24-03-342 Ind. Proy'!AA26</f>
        <v>0</v>
      </c>
      <c r="Q11" s="9">
        <f>+'24-03-342 Ind. Proy'!AB26</f>
        <v>0</v>
      </c>
      <c r="R11" s="9">
        <f>+'24-03-342 Ind. Proy'!AC26</f>
        <v>0</v>
      </c>
      <c r="S11" s="9">
        <f>+'24-03-342 Ind. Proy'!AD26</f>
        <v>0</v>
      </c>
      <c r="T11" s="9">
        <f>+'24-03-342 Ind. Proy'!AE26</f>
        <v>0</v>
      </c>
      <c r="U11" s="9">
        <f>+'24-03-342 Ind. Proy'!AF26</f>
        <v>0</v>
      </c>
      <c r="V11" s="9">
        <f>+'24-03-342 Ind. Proy'!AG26</f>
        <v>0</v>
      </c>
      <c r="W11" s="9">
        <f>+'24-03-342 Ind. Proy'!AH26</f>
        <v>0</v>
      </c>
      <c r="X11" s="168">
        <f>+'24-03-342 Ind. Proy'!AI26</f>
        <v>0</v>
      </c>
      <c r="Y11" s="168">
        <f>+'24-03-342 Ind. Proy'!AJ26</f>
        <v>0</v>
      </c>
    </row>
    <row r="12" spans="1:44" ht="24.75" customHeight="1" x14ac:dyDescent="0.25">
      <c r="A12" s="43" t="s">
        <v>54</v>
      </c>
      <c r="B12" s="9">
        <f>+'24-03-342 Ind. Proy'!J36</f>
        <v>0</v>
      </c>
      <c r="C12" s="9">
        <f>+'24-03-342 Ind. Proy'!K36</f>
        <v>0</v>
      </c>
      <c r="D12" s="9">
        <f>+'24-03-342 Ind. Proy'!M36</f>
        <v>0</v>
      </c>
      <c r="E12" s="9">
        <f>+'24-03-342 Ind. Proy'!N36</f>
        <v>0</v>
      </c>
      <c r="F12" s="9">
        <f>+'24-03-342 Ind. Proy'!O36</f>
        <v>0</v>
      </c>
      <c r="G12" s="9">
        <f>+'24-03-342 Ind. Proy'!R36</f>
        <v>0</v>
      </c>
      <c r="H12" s="9">
        <f>+'24-03-342 Ind. Proy'!S36</f>
        <v>0</v>
      </c>
      <c r="I12" s="9">
        <f>+'24-03-342 Ind. Proy'!T36</f>
        <v>0</v>
      </c>
      <c r="J12" s="9">
        <f>+'24-03-342 Ind. Proy'!U36</f>
        <v>0</v>
      </c>
      <c r="K12" s="9">
        <f>+'24-03-342 Ind. Proy'!V36</f>
        <v>0</v>
      </c>
      <c r="L12" s="9">
        <f>+'24-03-342 Ind. Proy'!W36</f>
        <v>0</v>
      </c>
      <c r="M12" s="9">
        <f>+'24-03-342 Ind. Proy'!X36</f>
        <v>0</v>
      </c>
      <c r="N12" s="9">
        <f>+'24-03-342 Ind. Proy'!Y36</f>
        <v>0</v>
      </c>
      <c r="O12" s="9">
        <f>+'24-03-342 Ind. Proy'!Z36</f>
        <v>0</v>
      </c>
      <c r="P12" s="9">
        <f>+'24-03-342 Ind. Proy'!AA36</f>
        <v>0</v>
      </c>
      <c r="Q12" s="9">
        <f>+'24-03-342 Ind. Proy'!AB36</f>
        <v>0</v>
      </c>
      <c r="R12" s="9">
        <f>+'24-03-342 Ind. Proy'!AC36</f>
        <v>0</v>
      </c>
      <c r="S12" s="9">
        <f>+'24-03-342 Ind. Proy'!AD36</f>
        <v>0</v>
      </c>
      <c r="T12" s="9">
        <f>+'24-03-342 Ind. Proy'!AE36</f>
        <v>0</v>
      </c>
      <c r="U12" s="9">
        <f>+'24-03-342 Ind. Proy'!AF36</f>
        <v>0</v>
      </c>
      <c r="V12" s="9">
        <f>+'24-03-342 Ind. Proy'!AG36</f>
        <v>0</v>
      </c>
      <c r="W12" s="9">
        <f>+'24-03-342 Ind. Proy'!AH36</f>
        <v>0</v>
      </c>
      <c r="X12" s="168">
        <f>+'24-03-342 Ind. Proy'!AI36</f>
        <v>0</v>
      </c>
      <c r="Y12" s="168">
        <f>+'24-03-342 Ind. Proy'!AJ36</f>
        <v>0</v>
      </c>
    </row>
    <row r="13" spans="1:44" ht="24.75" customHeight="1" x14ac:dyDescent="0.25">
      <c r="A13" s="43" t="s">
        <v>56</v>
      </c>
      <c r="B13" s="9">
        <f>+'24-03-342 Ind. Proy'!J41</f>
        <v>0</v>
      </c>
      <c r="C13" s="9">
        <f>+'24-03-342 Ind. Proy'!K41</f>
        <v>0</v>
      </c>
      <c r="D13" s="9">
        <f>+'24-03-342 Ind. Proy'!M41</f>
        <v>0</v>
      </c>
      <c r="E13" s="9">
        <f>+'24-03-342 Ind. Proy'!N41</f>
        <v>0</v>
      </c>
      <c r="F13" s="9">
        <f>+'24-03-342 Ind. Proy'!O41</f>
        <v>0</v>
      </c>
      <c r="G13" s="9">
        <f>+'24-03-342 Ind. Proy'!R41</f>
        <v>0</v>
      </c>
      <c r="H13" s="9">
        <f>+'24-03-342 Ind. Proy'!S41</f>
        <v>0</v>
      </c>
      <c r="I13" s="9">
        <f>+'24-03-342 Ind. Proy'!T41</f>
        <v>0</v>
      </c>
      <c r="J13" s="9">
        <f>+'24-03-342 Ind. Proy'!U41</f>
        <v>0</v>
      </c>
      <c r="K13" s="9">
        <f>+'24-03-342 Ind. Proy'!V41</f>
        <v>0</v>
      </c>
      <c r="L13" s="9">
        <f>+'24-03-342 Ind. Proy'!W41</f>
        <v>0</v>
      </c>
      <c r="M13" s="9">
        <f>+'24-03-342 Ind. Proy'!X41</f>
        <v>0</v>
      </c>
      <c r="N13" s="9">
        <f>+'24-03-342 Ind. Proy'!Y41</f>
        <v>0</v>
      </c>
      <c r="O13" s="9">
        <f>+'24-03-342 Ind. Proy'!Z41</f>
        <v>0</v>
      </c>
      <c r="P13" s="9">
        <f>+'24-03-342 Ind. Proy'!AA41</f>
        <v>0</v>
      </c>
      <c r="Q13" s="9">
        <f>+'24-03-342 Ind. Proy'!AB41</f>
        <v>0</v>
      </c>
      <c r="R13" s="9">
        <f>+'24-03-342 Ind. Proy'!AC41</f>
        <v>0</v>
      </c>
      <c r="S13" s="9">
        <f>+'24-03-342 Ind. Proy'!AD41</f>
        <v>0</v>
      </c>
      <c r="T13" s="9">
        <f>+'24-03-342 Ind. Proy'!AE41</f>
        <v>0</v>
      </c>
      <c r="U13" s="9">
        <f>+'24-03-342 Ind. Proy'!AF41</f>
        <v>0</v>
      </c>
      <c r="V13" s="9">
        <f>+'24-03-342 Ind. Proy'!AG41</f>
        <v>0</v>
      </c>
      <c r="W13" s="9">
        <f>+'24-03-342 Ind. Proy'!AH41</f>
        <v>0</v>
      </c>
      <c r="X13" s="168">
        <f>+'24-03-342 Ind. Proy'!AI41</f>
        <v>0</v>
      </c>
      <c r="Y13" s="168">
        <f>+'24-03-342 Ind. Proy'!AJ41</f>
        <v>0</v>
      </c>
    </row>
    <row r="14" spans="1:44" ht="24.75" customHeight="1" x14ac:dyDescent="0.25">
      <c r="A14" s="43" t="s">
        <v>58</v>
      </c>
      <c r="B14" s="9">
        <f>+'24-03-342 Ind. Proy'!J47</f>
        <v>0</v>
      </c>
      <c r="C14" s="9">
        <f>+'24-03-342 Ind. Proy'!K47</f>
        <v>0</v>
      </c>
      <c r="D14" s="9">
        <f>+'24-03-342 Ind. Proy'!M47</f>
        <v>0</v>
      </c>
      <c r="E14" s="9">
        <f>+'24-03-342 Ind. Proy'!N47</f>
        <v>0</v>
      </c>
      <c r="F14" s="9">
        <f>+'24-03-342 Ind. Proy'!O47</f>
        <v>0</v>
      </c>
      <c r="G14" s="9">
        <f>+'24-03-342 Ind. Proy'!R47</f>
        <v>0</v>
      </c>
      <c r="H14" s="9">
        <f>+'24-03-342 Ind. Proy'!S47</f>
        <v>0</v>
      </c>
      <c r="I14" s="9">
        <f>+'24-03-342 Ind. Proy'!T47</f>
        <v>0</v>
      </c>
      <c r="J14" s="9">
        <f>+'24-03-342 Ind. Proy'!U47</f>
        <v>0</v>
      </c>
      <c r="K14" s="9">
        <f>+'24-03-342 Ind. Proy'!V47</f>
        <v>0</v>
      </c>
      <c r="L14" s="9">
        <f>+'24-03-342 Ind. Proy'!W47</f>
        <v>0</v>
      </c>
      <c r="M14" s="9">
        <f>+'24-03-342 Ind. Proy'!X47</f>
        <v>0</v>
      </c>
      <c r="N14" s="9">
        <f>+'24-03-342 Ind. Proy'!Y47</f>
        <v>0</v>
      </c>
      <c r="O14" s="9">
        <f>+'24-03-342 Ind. Proy'!Z47</f>
        <v>0</v>
      </c>
      <c r="P14" s="9">
        <f>+'24-03-342 Ind. Proy'!AA47</f>
        <v>0</v>
      </c>
      <c r="Q14" s="9">
        <f>+'24-03-342 Ind. Proy'!AB47</f>
        <v>0</v>
      </c>
      <c r="R14" s="9">
        <f>+'24-03-342 Ind. Proy'!AC47</f>
        <v>0</v>
      </c>
      <c r="S14" s="9">
        <f>+'24-03-342 Ind. Proy'!AD47</f>
        <v>0</v>
      </c>
      <c r="T14" s="9">
        <f>+'24-03-342 Ind. Proy'!AE47</f>
        <v>0</v>
      </c>
      <c r="U14" s="9">
        <f>+'24-03-342 Ind. Proy'!AF47</f>
        <v>0</v>
      </c>
      <c r="V14" s="9">
        <f>+'24-03-342 Ind. Proy'!AG47</f>
        <v>0</v>
      </c>
      <c r="W14" s="9">
        <f>+'24-03-342 Ind. Proy'!AH47</f>
        <v>0</v>
      </c>
      <c r="X14" s="168">
        <f>+'24-03-342 Ind. Proy'!AI47</f>
        <v>0</v>
      </c>
      <c r="Y14" s="168">
        <f>+'24-03-342 Ind. Proy'!AJ47</f>
        <v>0</v>
      </c>
    </row>
    <row r="15" spans="1:44" ht="24.75" customHeight="1" x14ac:dyDescent="0.25">
      <c r="A15" s="43" t="s">
        <v>60</v>
      </c>
      <c r="B15" s="9">
        <f>+'24-03-342 Ind. Proy'!J52</f>
        <v>0</v>
      </c>
      <c r="C15" s="9">
        <f>+'24-03-342 Ind. Proy'!K52</f>
        <v>0</v>
      </c>
      <c r="D15" s="9">
        <f>+'24-03-342 Ind. Proy'!M52</f>
        <v>0</v>
      </c>
      <c r="E15" s="9">
        <f>+'24-03-342 Ind. Proy'!N52</f>
        <v>0</v>
      </c>
      <c r="F15" s="9">
        <f>+'24-03-342 Ind. Proy'!O52</f>
        <v>0</v>
      </c>
      <c r="G15" s="9">
        <f>+'24-03-342 Ind. Proy'!R52</f>
        <v>0</v>
      </c>
      <c r="H15" s="9">
        <f>+'24-03-342 Ind. Proy'!S52</f>
        <v>0</v>
      </c>
      <c r="I15" s="9">
        <f>+'24-03-342 Ind. Proy'!T52</f>
        <v>0</v>
      </c>
      <c r="J15" s="9">
        <f>+'24-03-342 Ind. Proy'!U52</f>
        <v>0</v>
      </c>
      <c r="K15" s="9">
        <f>+'24-03-342 Ind. Proy'!V52</f>
        <v>0</v>
      </c>
      <c r="L15" s="9">
        <f>+'24-03-342 Ind. Proy'!W52</f>
        <v>0</v>
      </c>
      <c r="M15" s="9">
        <f>+'24-03-342 Ind. Proy'!X52</f>
        <v>0</v>
      </c>
      <c r="N15" s="9">
        <f>+'24-03-342 Ind. Proy'!Y52</f>
        <v>0</v>
      </c>
      <c r="O15" s="9">
        <f>+'24-03-342 Ind. Proy'!Z52</f>
        <v>0</v>
      </c>
      <c r="P15" s="9">
        <f>+'24-03-342 Ind. Proy'!AA52</f>
        <v>0</v>
      </c>
      <c r="Q15" s="9">
        <f>+'24-03-342 Ind. Proy'!AB52</f>
        <v>0</v>
      </c>
      <c r="R15" s="9">
        <f>+'24-03-342 Ind. Proy'!AC52</f>
        <v>0</v>
      </c>
      <c r="S15" s="9">
        <f>+'24-03-342 Ind. Proy'!AD52</f>
        <v>0</v>
      </c>
      <c r="T15" s="9">
        <f>+'24-03-342 Ind. Proy'!AE52</f>
        <v>0</v>
      </c>
      <c r="U15" s="9">
        <f>+'24-03-342 Ind. Proy'!AF52</f>
        <v>0</v>
      </c>
      <c r="V15" s="9">
        <f>+'24-03-342 Ind. Proy'!AG52</f>
        <v>0</v>
      </c>
      <c r="W15" s="9">
        <f>+'24-03-342 Ind. Proy'!AH52</f>
        <v>0</v>
      </c>
      <c r="X15" s="168">
        <f>+'24-03-342 Ind. Proy'!AI52</f>
        <v>0</v>
      </c>
      <c r="Y15" s="168">
        <f>+'24-03-342 Ind. Proy'!AJ52</f>
        <v>0</v>
      </c>
    </row>
    <row r="16" spans="1:44" ht="24.75" customHeight="1" x14ac:dyDescent="0.25">
      <c r="A16" s="43" t="s">
        <v>62</v>
      </c>
      <c r="B16" s="9">
        <f>+'24-03-342 Ind. Proy'!J56</f>
        <v>0</v>
      </c>
      <c r="C16" s="9">
        <f>+'24-03-342 Ind. Proy'!K56</f>
        <v>0</v>
      </c>
      <c r="D16" s="9">
        <f>+'24-03-342 Ind. Proy'!M56</f>
        <v>0</v>
      </c>
      <c r="E16" s="9">
        <f>+'24-03-342 Ind. Proy'!N56</f>
        <v>0</v>
      </c>
      <c r="F16" s="9">
        <f>+'24-03-342 Ind. Proy'!O56</f>
        <v>0</v>
      </c>
      <c r="G16" s="9">
        <f>+'24-03-342 Ind. Proy'!R56</f>
        <v>0</v>
      </c>
      <c r="H16" s="9">
        <f>+'24-03-342 Ind. Proy'!S56</f>
        <v>0</v>
      </c>
      <c r="I16" s="9">
        <f>+'24-03-342 Ind. Proy'!T56</f>
        <v>0</v>
      </c>
      <c r="J16" s="9">
        <f>+'24-03-342 Ind. Proy'!U56</f>
        <v>0</v>
      </c>
      <c r="K16" s="9">
        <f>+'24-03-342 Ind. Proy'!V56</f>
        <v>0</v>
      </c>
      <c r="L16" s="9">
        <f>+'24-03-342 Ind. Proy'!W56</f>
        <v>0</v>
      </c>
      <c r="M16" s="9">
        <f>+'24-03-342 Ind. Proy'!X56</f>
        <v>0</v>
      </c>
      <c r="N16" s="9">
        <f>+'24-03-342 Ind. Proy'!Y56</f>
        <v>0</v>
      </c>
      <c r="O16" s="9">
        <f>+'24-03-342 Ind. Proy'!Z56</f>
        <v>0</v>
      </c>
      <c r="P16" s="9">
        <f>+'24-03-342 Ind. Proy'!AA56</f>
        <v>0</v>
      </c>
      <c r="Q16" s="9">
        <f>+'24-03-342 Ind. Proy'!AB56</f>
        <v>0</v>
      </c>
      <c r="R16" s="9">
        <f>+'24-03-342 Ind. Proy'!AC56</f>
        <v>0</v>
      </c>
      <c r="S16" s="9">
        <f>+'24-03-342 Ind. Proy'!AD56</f>
        <v>0</v>
      </c>
      <c r="T16" s="9">
        <f>+'24-03-342 Ind. Proy'!AE56</f>
        <v>0</v>
      </c>
      <c r="U16" s="9">
        <f>+'24-03-342 Ind. Proy'!AF56</f>
        <v>0</v>
      </c>
      <c r="V16" s="9">
        <f>+'24-03-342 Ind. Proy'!AG56</f>
        <v>0</v>
      </c>
      <c r="W16" s="9">
        <f>+'24-03-342 Ind. Proy'!AH56</f>
        <v>0</v>
      </c>
      <c r="X16" s="168">
        <f>+'24-03-342 Ind. Proy'!AI56</f>
        <v>0</v>
      </c>
      <c r="Y16" s="168">
        <f>+'24-03-342 Ind. Proy'!AJ56</f>
        <v>0</v>
      </c>
    </row>
    <row r="17" spans="1:25" ht="24.75" customHeight="1" x14ac:dyDescent="0.25">
      <c r="A17" s="43" t="s">
        <v>64</v>
      </c>
      <c r="B17" s="9">
        <f>+'24-03-342 Ind. Proy'!J62</f>
        <v>0</v>
      </c>
      <c r="C17" s="9">
        <f>+'24-03-342 Ind. Proy'!K62</f>
        <v>0</v>
      </c>
      <c r="D17" s="9">
        <f>+'24-03-342 Ind. Proy'!M62</f>
        <v>0</v>
      </c>
      <c r="E17" s="9">
        <f>+'24-03-342 Ind. Proy'!N62</f>
        <v>0</v>
      </c>
      <c r="F17" s="9">
        <f>+'24-03-342 Ind. Proy'!O62</f>
        <v>0</v>
      </c>
      <c r="G17" s="9">
        <f>+'24-03-342 Ind. Proy'!R62</f>
        <v>0</v>
      </c>
      <c r="H17" s="9">
        <f>+'24-03-342 Ind. Proy'!S62</f>
        <v>0</v>
      </c>
      <c r="I17" s="9">
        <f>+'24-03-342 Ind. Proy'!T62</f>
        <v>0</v>
      </c>
      <c r="J17" s="9">
        <f>+'24-03-342 Ind. Proy'!U62</f>
        <v>0</v>
      </c>
      <c r="K17" s="9">
        <f>+'24-03-342 Ind. Proy'!V62</f>
        <v>0</v>
      </c>
      <c r="L17" s="9">
        <f>+'24-03-342 Ind. Proy'!W62</f>
        <v>0</v>
      </c>
      <c r="M17" s="9">
        <f>+'24-03-342 Ind. Proy'!X62</f>
        <v>0</v>
      </c>
      <c r="N17" s="9">
        <f>+'24-03-342 Ind. Proy'!Y62</f>
        <v>0</v>
      </c>
      <c r="O17" s="9">
        <f>+'24-03-342 Ind. Proy'!Z62</f>
        <v>0</v>
      </c>
      <c r="P17" s="9">
        <f>+'24-03-342 Ind. Proy'!AA62</f>
        <v>0</v>
      </c>
      <c r="Q17" s="9">
        <f>+'24-03-342 Ind. Proy'!AB62</f>
        <v>0</v>
      </c>
      <c r="R17" s="9">
        <f>+'24-03-342 Ind. Proy'!AC62</f>
        <v>0</v>
      </c>
      <c r="S17" s="9">
        <f>+'24-03-342 Ind. Proy'!AD62</f>
        <v>0</v>
      </c>
      <c r="T17" s="9">
        <f>+'24-03-342 Ind. Proy'!AE62</f>
        <v>0</v>
      </c>
      <c r="U17" s="9">
        <f>+'24-03-342 Ind. Proy'!AF62</f>
        <v>0</v>
      </c>
      <c r="V17" s="9">
        <f>+'24-03-342 Ind. Proy'!AG62</f>
        <v>0</v>
      </c>
      <c r="W17" s="9">
        <f>+'24-03-342 Ind. Proy'!AH62</f>
        <v>0</v>
      </c>
      <c r="X17" s="168">
        <f>'24-03-342 Ind. Proy'!AI62</f>
        <v>0</v>
      </c>
      <c r="Y17" s="168">
        <f>+'24-03-342 Ind. Proy'!AJ57</f>
        <v>0</v>
      </c>
    </row>
    <row r="18" spans="1:25" ht="24.75" customHeight="1" x14ac:dyDescent="0.25">
      <c r="A18" s="43" t="s">
        <v>66</v>
      </c>
      <c r="B18" s="9">
        <f>+'24-03-342 Ind. Proy'!J68</f>
        <v>0</v>
      </c>
      <c r="C18" s="9">
        <f>+'24-03-342 Ind. Proy'!K68</f>
        <v>0</v>
      </c>
      <c r="D18" s="9">
        <f>+'24-03-342 Ind. Proy'!M68</f>
        <v>0</v>
      </c>
      <c r="E18" s="9">
        <f>+'24-03-342 Ind. Proy'!N68</f>
        <v>0</v>
      </c>
      <c r="F18" s="9">
        <f>+'24-03-342 Ind. Proy'!O68</f>
        <v>0</v>
      </c>
      <c r="G18" s="9">
        <f>+'24-03-342 Ind. Proy'!R68</f>
        <v>0</v>
      </c>
      <c r="H18" s="9">
        <f>+'24-03-342 Ind. Proy'!S68</f>
        <v>0</v>
      </c>
      <c r="I18" s="9">
        <f>+'24-03-342 Ind. Proy'!T68</f>
        <v>0</v>
      </c>
      <c r="J18" s="9">
        <f>+'24-03-342 Ind. Proy'!U68</f>
        <v>0</v>
      </c>
      <c r="K18" s="9">
        <f>+'24-03-342 Ind. Proy'!V68</f>
        <v>0</v>
      </c>
      <c r="L18" s="9">
        <f>+'24-03-342 Ind. Proy'!W68</f>
        <v>0</v>
      </c>
      <c r="M18" s="9">
        <f>+'24-03-342 Ind. Proy'!X68</f>
        <v>0</v>
      </c>
      <c r="N18" s="9">
        <f>+'24-03-342 Ind. Proy'!Y68</f>
        <v>0</v>
      </c>
      <c r="O18" s="9">
        <f>+'24-03-342 Ind. Proy'!Z68</f>
        <v>0</v>
      </c>
      <c r="P18" s="9">
        <f>+'24-03-342 Ind. Proy'!AA68</f>
        <v>0</v>
      </c>
      <c r="Q18" s="9">
        <f>+'24-03-342 Ind. Proy'!AB68</f>
        <v>0</v>
      </c>
      <c r="R18" s="9">
        <f>+'24-03-342 Ind. Proy'!AC68</f>
        <v>0</v>
      </c>
      <c r="S18" s="9">
        <f>+'24-03-342 Ind. Proy'!AD68</f>
        <v>0</v>
      </c>
      <c r="T18" s="9">
        <f>+'24-03-342 Ind. Proy'!AE68</f>
        <v>0</v>
      </c>
      <c r="U18" s="9">
        <f>+'24-03-342 Ind. Proy'!AF68</f>
        <v>0</v>
      </c>
      <c r="V18" s="9">
        <f>+'24-03-342 Ind. Proy'!AG68</f>
        <v>0</v>
      </c>
      <c r="W18" s="9">
        <f>+'24-03-342 Ind. Proy'!AH68</f>
        <v>0</v>
      </c>
      <c r="X18" s="168">
        <f>+'24-03-342 Ind. Proy'!AI68</f>
        <v>0</v>
      </c>
      <c r="Y18" s="168">
        <f>+'24-03-342 Ind. Proy'!AJ68</f>
        <v>0</v>
      </c>
    </row>
    <row r="19" spans="1:25" ht="24.75" customHeight="1" x14ac:dyDescent="0.25">
      <c r="A19" s="43" t="s">
        <v>68</v>
      </c>
      <c r="B19" s="9">
        <f>+'24-03-342 Ind. Proy'!J74</f>
        <v>0</v>
      </c>
      <c r="C19" s="9">
        <f>+'24-03-342 Ind. Proy'!K74</f>
        <v>0</v>
      </c>
      <c r="D19" s="9">
        <f>+'24-03-342 Ind. Proy'!M74</f>
        <v>0</v>
      </c>
      <c r="E19" s="9">
        <f>+'24-03-342 Ind. Proy'!N74</f>
        <v>0</v>
      </c>
      <c r="F19" s="9">
        <f>+'24-03-342 Ind. Proy'!O74</f>
        <v>0</v>
      </c>
      <c r="G19" s="9">
        <f>+'24-03-342 Ind. Proy'!R74</f>
        <v>0</v>
      </c>
      <c r="H19" s="9">
        <f>+'24-03-342 Ind. Proy'!S74</f>
        <v>0</v>
      </c>
      <c r="I19" s="9">
        <f>+'24-03-342 Ind. Proy'!T74</f>
        <v>0</v>
      </c>
      <c r="J19" s="9">
        <f>+'24-03-342 Ind. Proy'!U74</f>
        <v>0</v>
      </c>
      <c r="K19" s="9">
        <f>+'24-03-342 Ind. Proy'!V74</f>
        <v>0</v>
      </c>
      <c r="L19" s="9">
        <f>+'24-03-342 Ind. Proy'!W74</f>
        <v>0</v>
      </c>
      <c r="M19" s="9">
        <f>+'24-03-342 Ind. Proy'!X74</f>
        <v>0</v>
      </c>
      <c r="N19" s="9">
        <f>+'24-03-342 Ind. Proy'!Y74</f>
        <v>0</v>
      </c>
      <c r="O19" s="9">
        <f>+'24-03-342 Ind. Proy'!Z74</f>
        <v>0</v>
      </c>
      <c r="P19" s="9">
        <f>+'24-03-342 Ind. Proy'!AA74</f>
        <v>0</v>
      </c>
      <c r="Q19" s="9">
        <f>+'24-03-342 Ind. Proy'!AB74</f>
        <v>0</v>
      </c>
      <c r="R19" s="9">
        <f>+'24-03-342 Ind. Proy'!AC74</f>
        <v>0</v>
      </c>
      <c r="S19" s="9">
        <f>+'24-03-342 Ind. Proy'!AD74</f>
        <v>0</v>
      </c>
      <c r="T19" s="9">
        <f>+'24-03-342 Ind. Proy'!AE74</f>
        <v>0</v>
      </c>
      <c r="U19" s="9">
        <f>+'24-03-342 Ind. Proy'!AF74</f>
        <v>0</v>
      </c>
      <c r="V19" s="9">
        <f>+'24-03-342 Ind. Proy'!AG74</f>
        <v>0</v>
      </c>
      <c r="W19" s="9">
        <f>+'24-03-342 Ind. Proy'!AH74</f>
        <v>0</v>
      </c>
      <c r="X19" s="168">
        <f>+'24-03-342 Ind. Proy'!AI74</f>
        <v>0</v>
      </c>
      <c r="Y19" s="168">
        <f>+'24-03-342 Ind. Proy'!AJ74</f>
        <v>0</v>
      </c>
    </row>
    <row r="20" spans="1:25" ht="24.75" customHeight="1" x14ac:dyDescent="0.25">
      <c r="A20" s="44" t="s">
        <v>70</v>
      </c>
      <c r="B20" s="9">
        <f>+'24-03-342 Ind. Proy'!J78</f>
        <v>0</v>
      </c>
      <c r="C20" s="9">
        <f>+'24-03-342 Ind. Proy'!K78</f>
        <v>0</v>
      </c>
      <c r="D20" s="9">
        <f>+'24-03-342 Ind. Proy'!M78</f>
        <v>0</v>
      </c>
      <c r="E20" s="9">
        <f>+'24-03-342 Ind. Proy'!N78</f>
        <v>0</v>
      </c>
      <c r="F20" s="9">
        <f>+'24-03-342 Ind. Proy'!O78</f>
        <v>0</v>
      </c>
      <c r="G20" s="9">
        <f>+'24-03-342 Ind. Proy'!R78</f>
        <v>0</v>
      </c>
      <c r="H20" s="9">
        <f>+'24-03-342 Ind. Proy'!S78</f>
        <v>0</v>
      </c>
      <c r="I20" s="9">
        <f>+'24-03-342 Ind. Proy'!T78</f>
        <v>0</v>
      </c>
      <c r="J20" s="9">
        <f>+'24-03-342 Ind. Proy'!U78</f>
        <v>0</v>
      </c>
      <c r="K20" s="9">
        <f>+'24-03-342 Ind. Proy'!V78</f>
        <v>0</v>
      </c>
      <c r="L20" s="9">
        <f>+'24-03-342 Ind. Proy'!W78</f>
        <v>0</v>
      </c>
      <c r="M20" s="9">
        <f>+'24-03-342 Ind. Proy'!X78</f>
        <v>0</v>
      </c>
      <c r="N20" s="9">
        <f>+'24-03-342 Ind. Proy'!Y78</f>
        <v>0</v>
      </c>
      <c r="O20" s="9">
        <f>+'24-03-342 Ind. Proy'!Z78</f>
        <v>0</v>
      </c>
      <c r="P20" s="9">
        <f>+'24-03-342 Ind. Proy'!AA78</f>
        <v>0</v>
      </c>
      <c r="Q20" s="9">
        <f>+'24-03-342 Ind. Proy'!AB78</f>
        <v>0</v>
      </c>
      <c r="R20" s="9">
        <f>+'24-03-342 Ind. Proy'!AC78</f>
        <v>0</v>
      </c>
      <c r="S20" s="9">
        <f>+'24-03-342 Ind. Proy'!AD78</f>
        <v>0</v>
      </c>
      <c r="T20" s="9">
        <f>+'24-03-342 Ind. Proy'!AE78</f>
        <v>0</v>
      </c>
      <c r="U20" s="9">
        <f>+'24-03-342 Ind. Proy'!AF78</f>
        <v>0</v>
      </c>
      <c r="V20" s="9">
        <f>+'24-03-342 Ind. Proy'!AG78</f>
        <v>0</v>
      </c>
      <c r="W20" s="9">
        <f>+'24-03-342 Ind. Proy'!AH78</f>
        <v>0</v>
      </c>
      <c r="X20" s="168">
        <f>+'24-03-342 Ind. Proy'!AI78</f>
        <v>0</v>
      </c>
      <c r="Y20" s="168">
        <f>+'24-03-342 Ind. Proy'!AJ78</f>
        <v>0</v>
      </c>
    </row>
    <row r="21" spans="1:25" ht="24.75" customHeight="1" x14ac:dyDescent="0.25">
      <c r="A21" s="44" t="s">
        <v>72</v>
      </c>
      <c r="B21" s="9">
        <f>+'24-03-342 Ind. Proy'!J82</f>
        <v>0</v>
      </c>
      <c r="C21" s="9">
        <f>+'24-03-342 Ind. Proy'!K82</f>
        <v>0</v>
      </c>
      <c r="D21" s="9">
        <f>+'24-03-342 Ind. Proy'!M82</f>
        <v>0</v>
      </c>
      <c r="E21" s="9">
        <f>+'24-03-342 Ind. Proy'!N82</f>
        <v>0</v>
      </c>
      <c r="F21" s="9">
        <f>+'24-03-342 Ind. Proy'!O82</f>
        <v>0</v>
      </c>
      <c r="G21" s="9">
        <f>+'24-03-342 Ind. Proy'!R82</f>
        <v>0</v>
      </c>
      <c r="H21" s="9">
        <f>+'24-03-342 Ind. Proy'!S82</f>
        <v>0</v>
      </c>
      <c r="I21" s="9">
        <f>+'24-03-342 Ind. Proy'!T82</f>
        <v>0</v>
      </c>
      <c r="J21" s="9">
        <f>+'24-03-342 Ind. Proy'!U82</f>
        <v>0</v>
      </c>
      <c r="K21" s="9">
        <f>+'24-03-342 Ind. Proy'!V82</f>
        <v>0</v>
      </c>
      <c r="L21" s="9">
        <f>+'24-03-342 Ind. Proy'!W82</f>
        <v>0</v>
      </c>
      <c r="M21" s="9">
        <f>+'24-03-342 Ind. Proy'!X82</f>
        <v>0</v>
      </c>
      <c r="N21" s="9">
        <f>+'24-03-342 Ind. Proy'!Y82</f>
        <v>0</v>
      </c>
      <c r="O21" s="9">
        <f>+'24-03-342 Ind. Proy'!Z82</f>
        <v>0</v>
      </c>
      <c r="P21" s="9">
        <f>+'24-03-342 Ind. Proy'!AA82</f>
        <v>0</v>
      </c>
      <c r="Q21" s="9">
        <f>+'24-03-342 Ind. Proy'!AB82</f>
        <v>0</v>
      </c>
      <c r="R21" s="9">
        <f>+'24-03-342 Ind. Proy'!AC82</f>
        <v>0</v>
      </c>
      <c r="S21" s="9">
        <f>+'24-03-342 Ind. Proy'!AD82</f>
        <v>0</v>
      </c>
      <c r="T21" s="9">
        <f>+'24-03-342 Ind. Proy'!AE82</f>
        <v>0</v>
      </c>
      <c r="U21" s="9">
        <f>+'24-03-342 Ind. Proy'!AF82</f>
        <v>0</v>
      </c>
      <c r="V21" s="9">
        <f>+'24-03-342 Ind. Proy'!AG82</f>
        <v>0</v>
      </c>
      <c r="W21" s="9">
        <f>+'24-03-342 Ind. Proy'!AH82</f>
        <v>0</v>
      </c>
      <c r="X21" s="168">
        <f>+'24-03-342 Ind. Proy'!AI82</f>
        <v>0</v>
      </c>
      <c r="Y21" s="168">
        <f>+'24-03-342 Ind. Proy'!AJ82</f>
        <v>0</v>
      </c>
    </row>
    <row r="22" spans="1:25" ht="24.75" customHeight="1" x14ac:dyDescent="0.25">
      <c r="A22" s="44" t="s">
        <v>119</v>
      </c>
      <c r="B22" s="9">
        <f>+'24-03-342 Ind. Proy'!J87</f>
        <v>0</v>
      </c>
      <c r="C22" s="9">
        <f>+'24-03-342 Ind. Proy'!K87</f>
        <v>0</v>
      </c>
      <c r="D22" s="9">
        <f>+'24-03-342 Ind. Proy'!M87</f>
        <v>0</v>
      </c>
      <c r="E22" s="9">
        <f>+'24-03-342 Ind. Proy'!N87</f>
        <v>0</v>
      </c>
      <c r="F22" s="9">
        <f>+'24-03-342 Ind. Proy'!O87</f>
        <v>0</v>
      </c>
      <c r="G22" s="9">
        <f>+'24-03-342 Ind. Proy'!R83</f>
        <v>0</v>
      </c>
      <c r="H22" s="9">
        <f>+'24-03-342 Ind. Proy'!S83</f>
        <v>0</v>
      </c>
      <c r="I22" s="9">
        <f>+'24-03-342 Ind. Proy'!T83</f>
        <v>0</v>
      </c>
      <c r="J22" s="9">
        <f>+'24-03-342 Ind. Proy'!U87</f>
        <v>0</v>
      </c>
      <c r="K22" s="9">
        <f>+'24-03-342 Ind. Proy'!V83</f>
        <v>0</v>
      </c>
      <c r="L22" s="9">
        <f>+'24-03-342 Ind. Proy'!W83</f>
        <v>0</v>
      </c>
      <c r="M22" s="9">
        <f>+'24-03-342 Ind. Proy'!X83</f>
        <v>0</v>
      </c>
      <c r="N22" s="9">
        <f>+'24-03-342 Ind. Proy'!Y87</f>
        <v>0</v>
      </c>
      <c r="O22" s="9">
        <f>+'24-03-342 Ind. Proy'!Z83</f>
        <v>0</v>
      </c>
      <c r="P22" s="9">
        <f>+'24-03-342 Ind. Proy'!AA83</f>
        <v>0</v>
      </c>
      <c r="Q22" s="9">
        <f>+'24-03-342 Ind. Proy'!AB83</f>
        <v>0</v>
      </c>
      <c r="R22" s="9">
        <f>+'24-03-342 Ind. Proy'!AC83</f>
        <v>0</v>
      </c>
      <c r="S22" s="9">
        <f>+'24-03-342 Ind. Proy'!AD83</f>
        <v>0</v>
      </c>
      <c r="T22" s="9">
        <f>+'24-03-342 Ind. Proy'!AE83</f>
        <v>0</v>
      </c>
      <c r="U22" s="9">
        <f>+'24-03-342 Ind. Proy'!AF83</f>
        <v>0</v>
      </c>
      <c r="V22" s="9">
        <f>+'24-03-342 Ind. Proy'!AG83</f>
        <v>0</v>
      </c>
      <c r="W22" s="9">
        <f>+'24-03-342 Ind. Proy'!AH87</f>
        <v>0</v>
      </c>
      <c r="X22" s="168">
        <f>+'24-03-342 Ind. Proy'!AI87</f>
        <v>0</v>
      </c>
      <c r="Y22" s="168">
        <f>+'24-03-342 Ind. Proy'!AJ87</f>
        <v>0</v>
      </c>
    </row>
    <row r="23" spans="1:25" ht="24.75" customHeight="1" x14ac:dyDescent="0.25">
      <c r="A23" s="44" t="s">
        <v>74</v>
      </c>
      <c r="B23" s="9">
        <f>+'24-03-342 Ind. Proy'!J96</f>
        <v>0</v>
      </c>
      <c r="C23" s="9">
        <f>+'24-03-342 Ind. Proy'!K96</f>
        <v>0</v>
      </c>
      <c r="D23" s="9">
        <f>+'24-03-342 Ind. Proy'!M96</f>
        <v>0</v>
      </c>
      <c r="E23" s="9">
        <f>+'24-03-342 Ind. Proy'!N96</f>
        <v>0</v>
      </c>
      <c r="F23" s="9">
        <f>+'24-03-342 Ind. Proy'!O96</f>
        <v>0</v>
      </c>
      <c r="G23" s="9">
        <f>+'24-03-342 Ind. Proy'!R96</f>
        <v>0</v>
      </c>
      <c r="H23" s="9">
        <f>+'24-03-342 Ind. Proy'!S96</f>
        <v>0</v>
      </c>
      <c r="I23" s="9">
        <f>+'24-03-342 Ind. Proy'!T96</f>
        <v>0</v>
      </c>
      <c r="J23" s="9">
        <f>+'24-03-342 Ind. Proy'!U96</f>
        <v>0</v>
      </c>
      <c r="K23" s="9">
        <f>+'24-03-342 Ind. Proy'!V96</f>
        <v>0</v>
      </c>
      <c r="L23" s="9">
        <f>+'24-03-342 Ind. Proy'!W96</f>
        <v>0</v>
      </c>
      <c r="M23" s="9">
        <f>+'24-03-342 Ind. Proy'!X96</f>
        <v>0</v>
      </c>
      <c r="N23" s="9">
        <f>+'24-03-342 Ind. Proy'!Y96</f>
        <v>0</v>
      </c>
      <c r="O23" s="9">
        <f>+'24-03-342 Ind. Proy'!Z96</f>
        <v>0</v>
      </c>
      <c r="P23" s="9">
        <f>+'24-03-342 Ind. Proy'!AA96</f>
        <v>0</v>
      </c>
      <c r="Q23" s="9">
        <f>+'24-03-342 Ind. Proy'!AB96</f>
        <v>0</v>
      </c>
      <c r="R23" s="9">
        <f>+'24-03-342 Ind. Proy'!AC96</f>
        <v>0</v>
      </c>
      <c r="S23" s="9">
        <f>+'24-03-342 Ind. Proy'!AD96</f>
        <v>0</v>
      </c>
      <c r="T23" s="9">
        <f>+'24-03-342 Ind. Proy'!AE96</f>
        <v>0</v>
      </c>
      <c r="U23" s="9">
        <f>+'24-03-342 Ind. Proy'!AF96</f>
        <v>0</v>
      </c>
      <c r="V23" s="9">
        <f>+'24-03-342 Ind. Proy'!AG96</f>
        <v>0</v>
      </c>
      <c r="W23" s="9">
        <f>+'24-03-342 Ind. Proy'!AH96</f>
        <v>0</v>
      </c>
      <c r="X23" s="168">
        <f>+'24-03-342 Ind. Proy'!AI96</f>
        <v>0</v>
      </c>
      <c r="Y23" s="168">
        <f>+'24-03-342 Ind. Proy'!AJ96</f>
        <v>0</v>
      </c>
    </row>
    <row r="24" spans="1:25" ht="24.75" customHeight="1" x14ac:dyDescent="0.25">
      <c r="A24" s="45" t="s">
        <v>76</v>
      </c>
      <c r="B24" s="9">
        <f>+'24-03-342 Ind. Proy'!J100</f>
        <v>1983222000</v>
      </c>
      <c r="C24" s="9">
        <f>+'24-03-342 Ind. Proy'!K100</f>
        <v>1983221596</v>
      </c>
      <c r="D24" s="9">
        <f>+'24-03-342 Ind. Proy'!M100</f>
        <v>0</v>
      </c>
      <c r="E24" s="9">
        <f>+'24-03-342 Ind. Proy'!N100</f>
        <v>0</v>
      </c>
      <c r="F24" s="9">
        <f>+'24-03-342 Ind. Proy'!O100</f>
        <v>0</v>
      </c>
      <c r="G24" s="9">
        <f>+'24-03-342 Ind. Proy'!R100</f>
        <v>0</v>
      </c>
      <c r="H24" s="9">
        <f>+'24-03-342 Ind. Proy'!S100</f>
        <v>20982596</v>
      </c>
      <c r="I24" s="9">
        <f>+'24-03-342 Ind. Proy'!T100</f>
        <v>0</v>
      </c>
      <c r="J24" s="9">
        <f>+'24-03-342 Ind. Proy'!U100</f>
        <v>20982596</v>
      </c>
      <c r="K24" s="9">
        <f>+'24-03-342 Ind. Proy'!V100</f>
        <v>0</v>
      </c>
      <c r="L24" s="9">
        <f>+'24-03-342 Ind. Proy'!W100</f>
        <v>0</v>
      </c>
      <c r="M24" s="9">
        <f>+'24-03-342 Ind. Proy'!X100</f>
        <v>122698500</v>
      </c>
      <c r="N24" s="9">
        <f>+'24-03-342 Ind. Proy'!Y100</f>
        <v>122698500</v>
      </c>
      <c r="O24" s="9">
        <f>+'24-03-342 Ind. Proy'!Z100</f>
        <v>0</v>
      </c>
      <c r="P24" s="9">
        <f>+'24-03-342 Ind. Proy'!AA100</f>
        <v>0</v>
      </c>
      <c r="Q24" s="9">
        <f>+'24-03-342 Ind. Proy'!AB100</f>
        <v>139668000</v>
      </c>
      <c r="R24" s="9">
        <f>+'24-03-342 Ind. Proy'!AC100</f>
        <v>139668000</v>
      </c>
      <c r="S24" s="9">
        <f>+'24-03-342 Ind. Proy'!AD100</f>
        <v>0</v>
      </c>
      <c r="T24" s="9">
        <f>+'24-03-342 Ind. Proy'!AE100</f>
        <v>-5181110</v>
      </c>
      <c r="U24" s="9">
        <f>+'24-03-342 Ind. Proy'!AF100</f>
        <v>1625089000</v>
      </c>
      <c r="V24" s="9">
        <f>+'24-03-342 Ind. Proy'!AG100</f>
        <v>1619907890</v>
      </c>
      <c r="W24" s="9">
        <f>+'24-03-342 Ind. Proy'!AH100</f>
        <v>1903256986</v>
      </c>
      <c r="X24" s="168">
        <f>+'24-03-342 Ind. Proy'!AI100</f>
        <v>0.95967924216250122</v>
      </c>
      <c r="Y24" s="168">
        <f>+'24-03-342 Ind. Proy'!AJ100</f>
        <v>1</v>
      </c>
    </row>
    <row r="25" spans="1:25" ht="25.5" customHeight="1" x14ac:dyDescent="0.25">
      <c r="A25" s="435" t="str">
        <f>"TOTAL ASIG."&amp;" "&amp;$A$5</f>
        <v>TOTAL ASIG. 24-03-342 "Programa Apoyo, monitoreo y supervisión a la gestión provincial"</v>
      </c>
      <c r="B25" s="339">
        <f>SUM(B8:B24)</f>
        <v>1983222000</v>
      </c>
      <c r="C25" s="339">
        <f t="shared" ref="C25:W25" si="0">SUM(C8:C24)</f>
        <v>1983221596</v>
      </c>
      <c r="D25" s="339">
        <f t="shared" si="0"/>
        <v>0</v>
      </c>
      <c r="E25" s="339">
        <f>SUM(E8:E24)</f>
        <v>0</v>
      </c>
      <c r="F25" s="339">
        <f t="shared" si="0"/>
        <v>0</v>
      </c>
      <c r="G25" s="339">
        <f t="shared" si="0"/>
        <v>0</v>
      </c>
      <c r="H25" s="339">
        <f t="shared" si="0"/>
        <v>20982596</v>
      </c>
      <c r="I25" s="339">
        <f t="shared" si="0"/>
        <v>0</v>
      </c>
      <c r="J25" s="339">
        <f t="shared" si="0"/>
        <v>20982596</v>
      </c>
      <c r="K25" s="339">
        <f t="shared" si="0"/>
        <v>0</v>
      </c>
      <c r="L25" s="339">
        <f t="shared" si="0"/>
        <v>0</v>
      </c>
      <c r="M25" s="339">
        <f t="shared" si="0"/>
        <v>122698500</v>
      </c>
      <c r="N25" s="339">
        <f t="shared" si="0"/>
        <v>122698500</v>
      </c>
      <c r="O25" s="339">
        <f t="shared" si="0"/>
        <v>0</v>
      </c>
      <c r="P25" s="339">
        <f t="shared" si="0"/>
        <v>0</v>
      </c>
      <c r="Q25" s="339">
        <f t="shared" si="0"/>
        <v>139668000</v>
      </c>
      <c r="R25" s="339">
        <f t="shared" si="0"/>
        <v>139668000</v>
      </c>
      <c r="S25" s="339">
        <f t="shared" si="0"/>
        <v>0</v>
      </c>
      <c r="T25" s="339">
        <f t="shared" si="0"/>
        <v>-5181110</v>
      </c>
      <c r="U25" s="339">
        <f t="shared" si="0"/>
        <v>1625089000</v>
      </c>
      <c r="V25" s="339">
        <f t="shared" si="0"/>
        <v>1619907890</v>
      </c>
      <c r="W25" s="339">
        <f t="shared" si="0"/>
        <v>1903256986</v>
      </c>
      <c r="X25" s="340">
        <f>+'24-03-342 Ind. Proy'!AI101</f>
        <v>0.95967924216250122</v>
      </c>
      <c r="Y25" s="340">
        <f>'24-03-342 Ind. Proy'!AJ101</f>
        <v>1</v>
      </c>
    </row>
    <row r="26" spans="1:25" x14ac:dyDescent="0.25">
      <c r="B26" s="41"/>
      <c r="G26" s="41"/>
      <c r="H26" s="41"/>
      <c r="I26" s="41"/>
      <c r="K26" s="41"/>
      <c r="L26" s="41"/>
      <c r="M26" s="41"/>
      <c r="O26" s="41"/>
      <c r="P26" s="41"/>
      <c r="Q26" s="41"/>
      <c r="S26" s="41"/>
      <c r="T26" s="41"/>
      <c r="U26" s="41"/>
    </row>
    <row r="27" spans="1:25" x14ac:dyDescent="0.25">
      <c r="B27" s="41"/>
      <c r="G27" s="41"/>
      <c r="H27" s="41"/>
      <c r="I27" s="41"/>
      <c r="K27" s="41"/>
      <c r="L27" s="41"/>
      <c r="M27" s="41"/>
      <c r="O27" s="41"/>
      <c r="P27" s="41"/>
      <c r="Q27" s="41"/>
      <c r="S27" s="41"/>
      <c r="T27" s="41"/>
      <c r="U27" s="41"/>
    </row>
    <row r="28" spans="1:25" x14ac:dyDescent="0.25">
      <c r="B28" s="41"/>
      <c r="G28" s="41"/>
      <c r="H28" s="41"/>
      <c r="I28" s="41"/>
      <c r="K28" s="41"/>
      <c r="L28" s="41"/>
      <c r="M28" s="41"/>
      <c r="O28" s="41"/>
      <c r="P28" s="41"/>
      <c r="Q28" s="41"/>
      <c r="S28" s="41"/>
      <c r="T28" s="41"/>
      <c r="U28" s="41"/>
    </row>
    <row r="29" spans="1:25" x14ac:dyDescent="0.25">
      <c r="B29" s="41"/>
      <c r="G29" s="41"/>
      <c r="H29" s="41"/>
      <c r="I29" s="41"/>
      <c r="K29" s="41"/>
      <c r="L29" s="41"/>
      <c r="M29" s="41"/>
      <c r="O29" s="41"/>
      <c r="P29" s="41"/>
      <c r="Q29" s="41"/>
      <c r="S29" s="41"/>
      <c r="T29" s="41"/>
      <c r="U29" s="41"/>
    </row>
    <row r="30" spans="1:25" x14ac:dyDescent="0.25">
      <c r="B30" s="41"/>
      <c r="G30" s="41"/>
      <c r="H30" s="41"/>
      <c r="I30" s="41"/>
      <c r="K30" s="41"/>
      <c r="L30" s="41"/>
      <c r="M30" s="41"/>
      <c r="O30" s="41"/>
      <c r="P30" s="41"/>
      <c r="Q30" s="41"/>
      <c r="S30" s="41"/>
      <c r="T30" s="41"/>
      <c r="U30" s="41"/>
    </row>
    <row r="31" spans="1:25" x14ac:dyDescent="0.25">
      <c r="B31" s="41"/>
      <c r="G31" s="41"/>
      <c r="H31" s="41"/>
      <c r="I31" s="41"/>
      <c r="K31" s="41"/>
      <c r="L31" s="41"/>
      <c r="M31" s="41"/>
      <c r="O31" s="41"/>
      <c r="P31" s="41"/>
      <c r="Q31" s="41"/>
      <c r="S31" s="41"/>
      <c r="T31" s="41"/>
      <c r="U31" s="41"/>
    </row>
    <row r="32" spans="1:25" x14ac:dyDescent="0.25">
      <c r="B32" s="41"/>
      <c r="G32" s="41"/>
      <c r="H32" s="41"/>
      <c r="I32" s="41"/>
      <c r="K32" s="41"/>
      <c r="L32" s="41"/>
      <c r="M32" s="41"/>
      <c r="O32" s="41"/>
      <c r="P32" s="41"/>
      <c r="Q32" s="41"/>
      <c r="S32" s="41"/>
      <c r="T32" s="41"/>
      <c r="U32" s="41"/>
    </row>
    <row r="33" spans="1:25" x14ac:dyDescent="0.25">
      <c r="B33" s="41"/>
      <c r="G33" s="41"/>
      <c r="H33" s="41"/>
      <c r="I33" s="41"/>
      <c r="K33" s="41"/>
      <c r="L33" s="41"/>
      <c r="M33" s="41"/>
      <c r="O33" s="41"/>
      <c r="P33" s="41"/>
      <c r="Q33" s="41"/>
      <c r="S33" s="41"/>
      <c r="T33" s="41"/>
      <c r="U33" s="41"/>
    </row>
    <row r="34" spans="1:25" x14ac:dyDescent="0.25">
      <c r="A34" s="14"/>
      <c r="B34" s="41"/>
      <c r="G34" s="41"/>
      <c r="H34" s="41"/>
      <c r="I34" s="41"/>
      <c r="K34" s="41"/>
      <c r="L34" s="41"/>
      <c r="M34" s="41"/>
      <c r="O34" s="41"/>
      <c r="P34" s="41"/>
      <c r="Q34" s="41"/>
      <c r="S34" s="41"/>
      <c r="T34" s="41"/>
      <c r="U34" s="41"/>
      <c r="V34" s="14"/>
      <c r="W34" s="14"/>
      <c r="X34" s="15"/>
      <c r="Y34" s="15"/>
    </row>
    <row r="35" spans="1:25" x14ac:dyDescent="0.25">
      <c r="A35" s="14"/>
      <c r="B35" s="41"/>
      <c r="G35" s="41"/>
      <c r="H35" s="41"/>
      <c r="I35" s="41"/>
      <c r="K35" s="41"/>
      <c r="L35" s="41"/>
      <c r="M35" s="41"/>
      <c r="O35" s="41"/>
      <c r="P35" s="41"/>
      <c r="Q35" s="41"/>
      <c r="S35" s="41"/>
      <c r="T35" s="41"/>
      <c r="U35" s="41"/>
      <c r="V35" s="14"/>
      <c r="W35" s="14"/>
      <c r="X35" s="15"/>
      <c r="Y35" s="15"/>
    </row>
    <row r="36" spans="1:25" x14ac:dyDescent="0.25">
      <c r="A36" s="14"/>
      <c r="B36" s="41"/>
      <c r="G36" s="41"/>
      <c r="H36" s="41"/>
      <c r="I36" s="41"/>
      <c r="K36" s="41"/>
      <c r="L36" s="41"/>
      <c r="M36" s="41"/>
      <c r="O36" s="41"/>
      <c r="P36" s="41"/>
      <c r="Q36" s="41"/>
      <c r="S36" s="41"/>
      <c r="T36" s="41"/>
      <c r="U36" s="41"/>
      <c r="V36" s="14"/>
      <c r="W36" s="14"/>
      <c r="X36" s="15"/>
      <c r="Y36" s="15"/>
    </row>
    <row r="37" spans="1:25" x14ac:dyDescent="0.25">
      <c r="A37" s="14"/>
      <c r="B37" s="41"/>
      <c r="G37" s="41"/>
      <c r="H37" s="41"/>
      <c r="I37" s="41"/>
      <c r="K37" s="41"/>
      <c r="L37" s="41"/>
      <c r="M37" s="41"/>
      <c r="O37" s="41"/>
      <c r="P37" s="41"/>
      <c r="Q37" s="41"/>
      <c r="S37" s="41"/>
      <c r="T37" s="41"/>
      <c r="U37" s="41"/>
      <c r="V37" s="14"/>
      <c r="W37" s="14"/>
      <c r="X37" s="15"/>
      <c r="Y37" s="15"/>
    </row>
    <row r="38" spans="1:25" x14ac:dyDescent="0.25">
      <c r="A38" s="14"/>
      <c r="B38" s="41"/>
      <c r="G38" s="41"/>
      <c r="H38" s="41"/>
      <c r="I38" s="41"/>
      <c r="K38" s="41"/>
      <c r="L38" s="41"/>
      <c r="M38" s="41"/>
      <c r="O38" s="41"/>
      <c r="P38" s="41"/>
      <c r="Q38" s="41"/>
      <c r="S38" s="41"/>
      <c r="T38" s="41"/>
      <c r="U38" s="41"/>
      <c r="V38" s="14"/>
      <c r="W38" s="14"/>
      <c r="X38" s="15"/>
      <c r="Y38" s="15"/>
    </row>
    <row r="39" spans="1:25" x14ac:dyDescent="0.25">
      <c r="A39" s="14"/>
      <c r="B39" s="41"/>
      <c r="G39" s="41"/>
      <c r="H39" s="41"/>
      <c r="I39" s="41"/>
      <c r="K39" s="41"/>
      <c r="L39" s="41"/>
      <c r="M39" s="41"/>
      <c r="O39" s="41"/>
      <c r="P39" s="41"/>
      <c r="Q39" s="41"/>
      <c r="S39" s="41"/>
      <c r="T39" s="41"/>
      <c r="U39" s="41"/>
      <c r="V39" s="14"/>
      <c r="W39" s="14"/>
      <c r="X39" s="15"/>
      <c r="Y39" s="15"/>
    </row>
    <row r="40" spans="1:25" x14ac:dyDescent="0.25">
      <c r="A40" s="14"/>
      <c r="B40" s="41"/>
      <c r="G40" s="41"/>
      <c r="H40" s="41"/>
      <c r="I40" s="41"/>
      <c r="K40" s="41"/>
      <c r="L40" s="41"/>
      <c r="M40" s="41"/>
      <c r="O40" s="41"/>
      <c r="P40" s="41"/>
      <c r="Q40" s="41"/>
      <c r="S40" s="41"/>
      <c r="T40" s="41"/>
      <c r="U40" s="41"/>
      <c r="V40" s="14"/>
      <c r="W40" s="14"/>
      <c r="X40" s="15"/>
      <c r="Y40" s="15"/>
    </row>
    <row r="41" spans="1:25" x14ac:dyDescent="0.25">
      <c r="A41" s="14"/>
      <c r="B41" s="41"/>
      <c r="G41" s="41"/>
      <c r="H41" s="41"/>
      <c r="I41" s="41"/>
      <c r="K41" s="41"/>
      <c r="L41" s="41"/>
      <c r="M41" s="41"/>
      <c r="O41" s="41"/>
      <c r="P41" s="41"/>
      <c r="Q41" s="41"/>
      <c r="S41" s="41"/>
      <c r="T41" s="41"/>
      <c r="U41" s="41"/>
      <c r="V41" s="14"/>
      <c r="W41" s="14"/>
      <c r="X41" s="15"/>
      <c r="Y41" s="15"/>
    </row>
    <row r="42" spans="1:25" x14ac:dyDescent="0.25">
      <c r="A42" s="14"/>
      <c r="B42" s="41"/>
      <c r="G42" s="41"/>
      <c r="H42" s="41"/>
      <c r="I42" s="41"/>
      <c r="K42" s="41"/>
      <c r="L42" s="41"/>
      <c r="M42" s="41"/>
      <c r="O42" s="41"/>
      <c r="P42" s="41"/>
      <c r="Q42" s="41"/>
      <c r="S42" s="41"/>
      <c r="T42" s="41"/>
      <c r="U42" s="41"/>
      <c r="V42" s="14"/>
      <c r="W42" s="14"/>
      <c r="X42" s="15"/>
      <c r="Y42" s="15"/>
    </row>
  </sheetData>
  <mergeCells count="25">
    <mergeCell ref="A5:Y5"/>
    <mergeCell ref="AH6:AH7"/>
    <mergeCell ref="AI6:AJ6"/>
    <mergeCell ref="AG6:AG7"/>
    <mergeCell ref="A1:Y1"/>
    <mergeCell ref="A2:Y2"/>
    <mergeCell ref="A3:Y3"/>
    <mergeCell ref="A4:Y4"/>
    <mergeCell ref="A6:A7"/>
    <mergeCell ref="B6:B7"/>
    <mergeCell ref="V6:V7"/>
    <mergeCell ref="W6:W7"/>
    <mergeCell ref="J6:J7"/>
    <mergeCell ref="C6:C7"/>
    <mergeCell ref="D6:F6"/>
    <mergeCell ref="R6:R7"/>
    <mergeCell ref="G6:I6"/>
    <mergeCell ref="K6:M6"/>
    <mergeCell ref="N6:N7"/>
    <mergeCell ref="O6:Q6"/>
    <mergeCell ref="AD6:AF6"/>
    <mergeCell ref="S6:U6"/>
    <mergeCell ref="X6:Y6"/>
    <mergeCell ref="Z6:AB6"/>
    <mergeCell ref="AC6:AC7"/>
  </mergeCells>
  <printOptions horizontalCentered="1" verticalCentered="1"/>
  <pageMargins left="0" right="0" top="0.74803149606299213" bottom="0.74803149606299213" header="0.31496062992125984" footer="0.31496062992125984"/>
  <pageSetup paperSize="41" scale="97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7DB5"/>
    <pageSetUpPr fitToPage="1"/>
  </sheetPr>
  <dimension ref="A1:AR195"/>
  <sheetViews>
    <sheetView zoomScaleNormal="100" workbookViewId="0">
      <selection activeCell="C63" sqref="C63"/>
    </sheetView>
  </sheetViews>
  <sheetFormatPr baseColWidth="10" defaultColWidth="11.42578125" defaultRowHeight="12.75" outlineLevelRow="1" outlineLevelCol="1" x14ac:dyDescent="0.25"/>
  <cols>
    <col min="1" max="1" width="3.5703125" style="15" customWidth="1"/>
    <col min="2" max="2" width="10.42578125" style="15" hidden="1" customWidth="1"/>
    <col min="3" max="3" width="11.85546875" style="15" customWidth="1"/>
    <col min="4" max="4" width="10.42578125" style="15" bestFit="1" customWidth="1"/>
    <col min="5" max="5" width="29.140625" style="14" customWidth="1"/>
    <col min="6" max="6" width="26.42578125" style="14" customWidth="1"/>
    <col min="7" max="7" width="11.140625" style="15" customWidth="1"/>
    <col min="8" max="9" width="9.85546875" style="15" hidden="1" customWidth="1"/>
    <col min="10" max="10" width="12.85546875" style="12" customWidth="1"/>
    <col min="11" max="11" width="12.7109375" style="41" customWidth="1"/>
    <col min="12" max="12" width="14.85546875" style="14" customWidth="1"/>
    <col min="13" max="13" width="10.42578125" style="15" hidden="1" customWidth="1"/>
    <col min="14" max="14" width="9.140625" style="15" hidden="1" customWidth="1"/>
    <col min="15" max="15" width="13" style="15" hidden="1" customWidth="1"/>
    <col min="16" max="16" width="10.5703125" style="15" hidden="1" customWidth="1"/>
    <col min="17" max="17" width="13.85546875" style="42" hidden="1" customWidth="1"/>
    <col min="18" max="20" width="13.7109375" style="12" hidden="1" customWidth="1" outlineLevel="1"/>
    <col min="21" max="21" width="13.7109375" style="12" customWidth="1" collapsed="1"/>
    <col min="22" max="24" width="13.7109375" style="12" hidden="1" customWidth="1" outlineLevel="1"/>
    <col min="25" max="25" width="13.7109375" style="12" customWidth="1" collapsed="1"/>
    <col min="26" max="28" width="13.7109375" style="12" hidden="1" customWidth="1" outlineLevel="1"/>
    <col min="29" max="29" width="13.7109375" style="12" customWidth="1" collapsed="1"/>
    <col min="30" max="32" width="13.7109375" style="12" customWidth="1" outlineLevel="1"/>
    <col min="33" max="34" width="13.7109375" style="12" customWidth="1"/>
    <col min="35" max="35" width="10.28515625" style="13" bestFit="1" customWidth="1"/>
    <col min="36" max="36" width="11.140625" style="13" customWidth="1"/>
    <col min="37" max="16384" width="11.42578125" style="14"/>
  </cols>
  <sheetData>
    <row r="1" spans="1:44" s="11" customFormat="1" ht="16.5" customHeight="1" x14ac:dyDescent="0.25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 s="525"/>
      <c r="AD1" s="525"/>
      <c r="AE1" s="525"/>
      <c r="AF1" s="525"/>
      <c r="AG1" s="525"/>
      <c r="AH1" s="525"/>
      <c r="AI1" s="525"/>
      <c r="AJ1" s="525"/>
    </row>
    <row r="2" spans="1:44" s="11" customFormat="1" ht="16.5" customHeight="1" x14ac:dyDescent="0.25">
      <c r="A2" s="528" t="s">
        <v>1</v>
      </c>
      <c r="B2" s="528"/>
      <c r="C2" s="528"/>
      <c r="D2" s="528"/>
      <c r="E2" s="528"/>
      <c r="F2" s="528"/>
      <c r="G2" s="528"/>
      <c r="H2" s="528"/>
      <c r="I2" s="528"/>
      <c r="J2" s="528"/>
      <c r="K2" s="528"/>
      <c r="L2" s="528"/>
      <c r="M2" s="528"/>
      <c r="N2" s="528"/>
      <c r="O2" s="528"/>
      <c r="P2" s="528"/>
      <c r="Q2" s="528"/>
      <c r="R2" s="528"/>
      <c r="S2" s="528"/>
      <c r="T2" s="528"/>
      <c r="U2" s="528"/>
      <c r="V2" s="528"/>
      <c r="W2" s="528"/>
      <c r="X2" s="528"/>
      <c r="Y2" s="528"/>
      <c r="Z2" s="528"/>
      <c r="AA2" s="528"/>
      <c r="AB2" s="528"/>
      <c r="AC2" s="528"/>
      <c r="AD2" s="528"/>
      <c r="AE2" s="528"/>
      <c r="AF2" s="528"/>
      <c r="AG2" s="528"/>
      <c r="AH2" s="528"/>
      <c r="AI2" s="528"/>
      <c r="AJ2" s="528"/>
    </row>
    <row r="3" spans="1:44" s="11" customFormat="1" ht="16.5" customHeight="1" x14ac:dyDescent="0.25">
      <c r="A3" s="550" t="str">
        <f>+'24-03-341 Ind. Proy'!A3:AJ3</f>
        <v>EJECUCIÓN AL 31 DE DICIEMBRE DE 2022</v>
      </c>
      <c r="B3" s="550"/>
      <c r="C3" s="550"/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  <c r="Q3" s="550"/>
      <c r="R3" s="550"/>
      <c r="S3" s="550"/>
      <c r="T3" s="550"/>
      <c r="U3" s="550"/>
      <c r="V3" s="550"/>
      <c r="W3" s="550"/>
      <c r="X3" s="550"/>
      <c r="Y3" s="550"/>
      <c r="Z3" s="550"/>
      <c r="AA3" s="550"/>
      <c r="AB3" s="550"/>
      <c r="AC3" s="550"/>
      <c r="AD3" s="550"/>
      <c r="AE3" s="550"/>
      <c r="AF3" s="550"/>
      <c r="AG3" s="550"/>
      <c r="AH3" s="550"/>
      <c r="AI3" s="550"/>
      <c r="AJ3" s="550"/>
    </row>
    <row r="4" spans="1:44" s="11" customFormat="1" ht="16.5" customHeight="1" x14ac:dyDescent="0.25">
      <c r="A4" s="528" t="s">
        <v>3</v>
      </c>
      <c r="B4" s="528"/>
      <c r="C4" s="528"/>
      <c r="D4" s="528"/>
      <c r="E4" s="528"/>
      <c r="F4" s="528"/>
      <c r="G4" s="528"/>
      <c r="H4" s="528"/>
      <c r="I4" s="528"/>
      <c r="J4" s="528"/>
      <c r="K4" s="528"/>
      <c r="L4" s="528"/>
      <c r="M4" s="528"/>
      <c r="N4" s="528"/>
      <c r="O4" s="528"/>
      <c r="P4" s="528"/>
      <c r="Q4" s="528"/>
      <c r="R4" s="528"/>
      <c r="S4" s="528"/>
      <c r="T4" s="528"/>
      <c r="U4" s="528"/>
      <c r="V4" s="528"/>
      <c r="W4" s="528"/>
      <c r="X4" s="528"/>
      <c r="Y4" s="528"/>
      <c r="Z4" s="528"/>
      <c r="AA4" s="528"/>
      <c r="AB4" s="528"/>
      <c r="AC4" s="528"/>
      <c r="AD4" s="528"/>
      <c r="AE4" s="528"/>
      <c r="AF4" s="528"/>
      <c r="AG4" s="528"/>
      <c r="AH4" s="528"/>
      <c r="AI4" s="528"/>
      <c r="AJ4" s="528"/>
    </row>
    <row r="5" spans="1:44" ht="17.25" customHeight="1" x14ac:dyDescent="0.25">
      <c r="A5" s="569" t="s">
        <v>857</v>
      </c>
      <c r="B5" s="570"/>
      <c r="C5" s="570"/>
      <c r="D5" s="570"/>
      <c r="E5" s="570"/>
      <c r="F5" s="570"/>
      <c r="G5" s="570"/>
      <c r="H5" s="570"/>
      <c r="I5" s="570"/>
      <c r="J5" s="570"/>
      <c r="K5" s="570"/>
      <c r="L5" s="570"/>
      <c r="M5" s="570"/>
      <c r="N5" s="570"/>
      <c r="O5" s="570"/>
      <c r="P5" s="570"/>
      <c r="Q5" s="570"/>
      <c r="R5" s="570"/>
      <c r="S5" s="570"/>
      <c r="T5" s="570"/>
      <c r="U5" s="570"/>
      <c r="V5" s="570"/>
      <c r="W5" s="570"/>
      <c r="X5" s="570"/>
      <c r="Y5" s="570"/>
      <c r="Z5" s="570"/>
      <c r="AA5" s="570"/>
      <c r="AB5" s="570"/>
      <c r="AC5" s="570"/>
      <c r="AD5" s="570"/>
      <c r="AE5" s="570"/>
      <c r="AF5" s="570"/>
      <c r="AG5" s="570"/>
      <c r="AH5" s="570"/>
      <c r="AI5" s="570"/>
      <c r="AJ5" s="571"/>
    </row>
    <row r="6" spans="1:44" s="60" customFormat="1" ht="12.75" customHeight="1" x14ac:dyDescent="0.25">
      <c r="A6" s="547" t="s">
        <v>5</v>
      </c>
      <c r="B6" s="547" t="s">
        <v>6</v>
      </c>
      <c r="C6" s="547" t="s">
        <v>26</v>
      </c>
      <c r="D6" s="547" t="s">
        <v>8</v>
      </c>
      <c r="E6" s="547" t="s">
        <v>9</v>
      </c>
      <c r="F6" s="547" t="s">
        <v>10</v>
      </c>
      <c r="G6" s="547" t="s">
        <v>11</v>
      </c>
      <c r="H6" s="558" t="s">
        <v>12</v>
      </c>
      <c r="I6" s="560"/>
      <c r="J6" s="530" t="s">
        <v>13</v>
      </c>
      <c r="K6" s="530" t="s">
        <v>14</v>
      </c>
      <c r="L6" s="547" t="s">
        <v>15</v>
      </c>
      <c r="M6" s="553" t="s">
        <v>16</v>
      </c>
      <c r="N6" s="555"/>
      <c r="O6" s="554"/>
      <c r="P6" s="547" t="s">
        <v>17</v>
      </c>
      <c r="Q6" s="547" t="s">
        <v>18</v>
      </c>
      <c r="R6" s="553" t="s">
        <v>19</v>
      </c>
      <c r="S6" s="555"/>
      <c r="T6" s="554"/>
      <c r="U6" s="530" t="s">
        <v>20</v>
      </c>
      <c r="V6" s="553" t="s">
        <v>19</v>
      </c>
      <c r="W6" s="555"/>
      <c r="X6" s="554"/>
      <c r="Y6" s="530" t="s">
        <v>21</v>
      </c>
      <c r="Z6" s="553" t="s">
        <v>19</v>
      </c>
      <c r="AA6" s="555"/>
      <c r="AB6" s="554"/>
      <c r="AC6" s="530" t="s">
        <v>22</v>
      </c>
      <c r="AD6" s="553" t="s">
        <v>19</v>
      </c>
      <c r="AE6" s="555"/>
      <c r="AF6" s="554"/>
      <c r="AG6" s="530" t="s">
        <v>23</v>
      </c>
      <c r="AH6" s="530" t="s">
        <v>24</v>
      </c>
      <c r="AI6" s="591" t="s">
        <v>25</v>
      </c>
      <c r="AJ6" s="592"/>
      <c r="AK6" s="11"/>
      <c r="AL6" s="11"/>
      <c r="AM6" s="11"/>
      <c r="AN6" s="11"/>
      <c r="AO6" s="11"/>
      <c r="AP6" s="11"/>
      <c r="AQ6" s="11"/>
      <c r="AR6" s="11"/>
    </row>
    <row r="7" spans="1:44" s="60" customFormat="1" ht="25.5" x14ac:dyDescent="0.25">
      <c r="A7" s="548"/>
      <c r="B7" s="548"/>
      <c r="C7" s="548"/>
      <c r="D7" s="548"/>
      <c r="E7" s="548"/>
      <c r="F7" s="548"/>
      <c r="G7" s="548"/>
      <c r="H7" s="433" t="s">
        <v>27</v>
      </c>
      <c r="I7" s="433" t="s">
        <v>28</v>
      </c>
      <c r="J7" s="531"/>
      <c r="K7" s="531"/>
      <c r="L7" s="548"/>
      <c r="M7" s="431" t="s">
        <v>29</v>
      </c>
      <c r="N7" s="431" t="s">
        <v>30</v>
      </c>
      <c r="O7" s="431" t="s">
        <v>31</v>
      </c>
      <c r="P7" s="548"/>
      <c r="Q7" s="548"/>
      <c r="R7" s="431" t="s">
        <v>32</v>
      </c>
      <c r="S7" s="431" t="s">
        <v>33</v>
      </c>
      <c r="T7" s="431" t="s">
        <v>34</v>
      </c>
      <c r="U7" s="531"/>
      <c r="V7" s="431" t="s">
        <v>35</v>
      </c>
      <c r="W7" s="431" t="s">
        <v>36</v>
      </c>
      <c r="X7" s="431" t="s">
        <v>37</v>
      </c>
      <c r="Y7" s="531"/>
      <c r="Z7" s="431" t="s">
        <v>38</v>
      </c>
      <c r="AA7" s="431" t="s">
        <v>39</v>
      </c>
      <c r="AB7" s="431" t="s">
        <v>40</v>
      </c>
      <c r="AC7" s="531"/>
      <c r="AD7" s="431" t="s">
        <v>41</v>
      </c>
      <c r="AE7" s="431" t="s">
        <v>42</v>
      </c>
      <c r="AF7" s="431" t="s">
        <v>43</v>
      </c>
      <c r="AG7" s="531"/>
      <c r="AH7" s="531"/>
      <c r="AI7" s="432" t="s">
        <v>44</v>
      </c>
      <c r="AJ7" s="432" t="s">
        <v>45</v>
      </c>
      <c r="AK7" s="11"/>
      <c r="AL7" s="11"/>
      <c r="AM7" s="11"/>
      <c r="AN7" s="11"/>
      <c r="AO7" s="11"/>
      <c r="AP7" s="11"/>
      <c r="AQ7" s="11"/>
      <c r="AR7" s="11"/>
    </row>
    <row r="8" spans="1:44" ht="12.75" hidden="1" customHeight="1" x14ac:dyDescent="0.25">
      <c r="A8" s="517" t="s">
        <v>46</v>
      </c>
      <c r="B8" s="518"/>
      <c r="C8" s="518"/>
      <c r="D8" s="518"/>
      <c r="E8" s="519"/>
      <c r="F8" s="16"/>
      <c r="G8" s="5"/>
      <c r="H8" s="17"/>
      <c r="I8" s="17"/>
      <c r="J8" s="510"/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21"/>
      <c r="AJ8" s="21"/>
    </row>
    <row r="9" spans="1:44" ht="34.5" hidden="1" customHeight="1" outlineLevel="1" x14ac:dyDescent="0.25">
      <c r="A9" s="22">
        <v>1</v>
      </c>
      <c r="B9" s="23"/>
      <c r="C9" s="70"/>
      <c r="D9" s="68"/>
      <c r="E9" s="66"/>
      <c r="F9" s="66"/>
      <c r="G9" s="65"/>
      <c r="H9" s="67"/>
      <c r="I9" s="67"/>
      <c r="J9" s="585"/>
      <c r="K9" s="50"/>
      <c r="L9" s="66"/>
      <c r="M9" s="28"/>
      <c r="N9" s="28"/>
      <c r="O9" s="28"/>
      <c r="P9" s="66"/>
      <c r="Q9" s="66"/>
      <c r="R9" s="28"/>
      <c r="S9" s="72"/>
      <c r="T9" s="72"/>
      <c r="U9" s="29">
        <f>SUM(R9:T9)</f>
        <v>0</v>
      </c>
      <c r="V9" s="28"/>
      <c r="W9" s="28"/>
      <c r="X9" s="28"/>
      <c r="Y9" s="29">
        <f>SUM(V9:X9)</f>
        <v>0</v>
      </c>
      <c r="Z9" s="28"/>
      <c r="AA9" s="28"/>
      <c r="AB9" s="28"/>
      <c r="AC9" s="29">
        <f>SUM(Z9:AB9)</f>
        <v>0</v>
      </c>
      <c r="AD9" s="28"/>
      <c r="AE9" s="28"/>
      <c r="AF9" s="28"/>
      <c r="AG9" s="29">
        <f>SUM(AD9:AF9)</f>
        <v>0</v>
      </c>
      <c r="AH9" s="29">
        <f>SUM(U9,Y9,AC9,AG9)</f>
        <v>0</v>
      </c>
      <c r="AI9" s="30">
        <f>IF(ISERROR(AH9/J9),0,AH9/J9)</f>
        <v>0</v>
      </c>
      <c r="AJ9" s="31">
        <f>IF(ISERROR(AH9/$AH$65),"-",AH9/$AH$65)</f>
        <v>0</v>
      </c>
      <c r="AK9" s="11"/>
      <c r="AL9" s="11"/>
      <c r="AM9" s="11"/>
      <c r="AN9" s="11"/>
      <c r="AO9" s="11"/>
      <c r="AP9" s="11"/>
      <c r="AQ9" s="11"/>
      <c r="AR9" s="11"/>
    </row>
    <row r="10" spans="1:44" s="61" customFormat="1" ht="12.75" hidden="1" customHeight="1" collapsed="1" x14ac:dyDescent="0.25">
      <c r="A10" s="586" t="s">
        <v>47</v>
      </c>
      <c r="B10" s="542"/>
      <c r="C10" s="542"/>
      <c r="D10" s="542"/>
      <c r="E10" s="542"/>
      <c r="F10" s="542"/>
      <c r="G10" s="542"/>
      <c r="H10" s="542"/>
      <c r="I10" s="587"/>
      <c r="J10" s="339">
        <f>J8</f>
        <v>0</v>
      </c>
      <c r="K10" s="339">
        <f>SUM(K9:K9)</f>
        <v>0</v>
      </c>
      <c r="L10" s="445"/>
      <c r="M10" s="339">
        <f>SUM(M9:M9)</f>
        <v>0</v>
      </c>
      <c r="N10" s="339">
        <f>SUM(N9:N9)</f>
        <v>0</v>
      </c>
      <c r="O10" s="339">
        <f>SUM(O9:O9)</f>
        <v>0</v>
      </c>
      <c r="P10" s="344"/>
      <c r="Q10" s="438"/>
      <c r="R10" s="339">
        <f t="shared" ref="R10:AH10" si="0">SUM(R9:R9)</f>
        <v>0</v>
      </c>
      <c r="S10" s="339">
        <f t="shared" si="0"/>
        <v>0</v>
      </c>
      <c r="T10" s="339">
        <f t="shared" si="0"/>
        <v>0</v>
      </c>
      <c r="U10" s="339">
        <f t="shared" si="0"/>
        <v>0</v>
      </c>
      <c r="V10" s="339">
        <f t="shared" si="0"/>
        <v>0</v>
      </c>
      <c r="W10" s="339">
        <f t="shared" si="0"/>
        <v>0</v>
      </c>
      <c r="X10" s="339">
        <f t="shared" si="0"/>
        <v>0</v>
      </c>
      <c r="Y10" s="339">
        <f t="shared" si="0"/>
        <v>0</v>
      </c>
      <c r="Z10" s="339">
        <f t="shared" si="0"/>
        <v>0</v>
      </c>
      <c r="AA10" s="339">
        <f t="shared" si="0"/>
        <v>0</v>
      </c>
      <c r="AB10" s="339">
        <f t="shared" si="0"/>
        <v>0</v>
      </c>
      <c r="AC10" s="339">
        <f t="shared" si="0"/>
        <v>0</v>
      </c>
      <c r="AD10" s="339">
        <f t="shared" si="0"/>
        <v>0</v>
      </c>
      <c r="AE10" s="339">
        <f t="shared" si="0"/>
        <v>0</v>
      </c>
      <c r="AF10" s="339">
        <f t="shared" si="0"/>
        <v>0</v>
      </c>
      <c r="AG10" s="339">
        <f t="shared" si="0"/>
        <v>0</v>
      </c>
      <c r="AH10" s="339">
        <f t="shared" si="0"/>
        <v>0</v>
      </c>
      <c r="AI10" s="345">
        <f>IF(ISERROR(AH10/J10),0,AH10/J10)</f>
        <v>0</v>
      </c>
      <c r="AJ10" s="345">
        <f>IF(ISERROR(AH10/$AH$65),0,AH10/$AH$65)</f>
        <v>0</v>
      </c>
      <c r="AK10" s="11"/>
      <c r="AL10" s="11"/>
      <c r="AM10" s="11"/>
      <c r="AN10" s="11"/>
      <c r="AO10" s="11"/>
      <c r="AP10" s="11"/>
      <c r="AQ10" s="11"/>
      <c r="AR10" s="11"/>
    </row>
    <row r="11" spans="1:44" ht="12.75" hidden="1" customHeight="1" x14ac:dyDescent="0.25">
      <c r="A11" s="502" t="s">
        <v>48</v>
      </c>
      <c r="B11" s="503"/>
      <c r="C11" s="503"/>
      <c r="D11" s="503"/>
      <c r="E11" s="504"/>
      <c r="F11" s="16"/>
      <c r="G11" s="5"/>
      <c r="H11" s="17"/>
      <c r="I11" s="17"/>
      <c r="J11" s="520"/>
      <c r="K11" s="7"/>
      <c r="L11" s="18"/>
      <c r="M11" s="19"/>
      <c r="N11" s="19"/>
      <c r="O11" s="19"/>
      <c r="P11" s="5"/>
      <c r="Q11" s="20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21"/>
      <c r="AJ11" s="21"/>
    </row>
    <row r="12" spans="1:44" ht="34.5" hidden="1" customHeight="1" outlineLevel="1" x14ac:dyDescent="0.25">
      <c r="A12" s="22">
        <v>1</v>
      </c>
      <c r="B12" s="23"/>
      <c r="C12" s="70"/>
      <c r="D12" s="112"/>
      <c r="E12" s="66"/>
      <c r="F12" s="66"/>
      <c r="G12" s="65"/>
      <c r="H12" s="112"/>
      <c r="I12" s="112"/>
      <c r="J12" s="549"/>
      <c r="K12" s="46"/>
      <c r="L12" s="66"/>
      <c r="M12" s="28"/>
      <c r="N12" s="28"/>
      <c r="O12" s="28"/>
      <c r="P12" s="66"/>
      <c r="Q12" s="66"/>
      <c r="R12" s="28"/>
      <c r="S12" s="46"/>
      <c r="T12" s="46"/>
      <c r="U12" s="29">
        <f>SUM(R12:T12)</f>
        <v>0</v>
      </c>
      <c r="V12" s="28"/>
      <c r="W12" s="28"/>
      <c r="X12" s="28"/>
      <c r="Y12" s="29">
        <f>SUM(V12:X12)</f>
        <v>0</v>
      </c>
      <c r="Z12" s="28"/>
      <c r="AA12" s="28"/>
      <c r="AB12" s="28"/>
      <c r="AC12" s="29">
        <f>SUM(Z12:AB12)</f>
        <v>0</v>
      </c>
      <c r="AD12" s="28"/>
      <c r="AE12" s="28"/>
      <c r="AF12" s="28"/>
      <c r="AG12" s="29">
        <f>SUM(AD12:AF12)</f>
        <v>0</v>
      </c>
      <c r="AH12" s="29">
        <f>SUM(U12,Y12,AC12,AG12)</f>
        <v>0</v>
      </c>
      <c r="AI12" s="30">
        <f>IF(ISERROR(AH12/#REF!),0,AH12/#REF!)</f>
        <v>0</v>
      </c>
      <c r="AJ12" s="31">
        <f>IF(ISERROR(AH12/$AH$65),"-",AH12/$AH$65)</f>
        <v>0</v>
      </c>
      <c r="AK12" s="11"/>
      <c r="AL12" s="11"/>
      <c r="AM12" s="11"/>
      <c r="AN12" s="11"/>
      <c r="AO12" s="11"/>
      <c r="AP12" s="11"/>
      <c r="AQ12" s="11"/>
      <c r="AR12" s="11"/>
    </row>
    <row r="13" spans="1:44" s="61" customFormat="1" ht="12.75" hidden="1" customHeight="1" collapsed="1" x14ac:dyDescent="0.25">
      <c r="A13" s="586" t="s">
        <v>49</v>
      </c>
      <c r="B13" s="542"/>
      <c r="C13" s="542"/>
      <c r="D13" s="542"/>
      <c r="E13" s="542"/>
      <c r="F13" s="542"/>
      <c r="G13" s="542"/>
      <c r="H13" s="542"/>
      <c r="I13" s="587"/>
      <c r="J13" s="339">
        <f>J11</f>
        <v>0</v>
      </c>
      <c r="K13" s="339">
        <f>SUM(K12:K12)</f>
        <v>0</v>
      </c>
      <c r="L13" s="445"/>
      <c r="M13" s="339">
        <f>SUM(M12:M12)</f>
        <v>0</v>
      </c>
      <c r="N13" s="339">
        <f>SUM(N12:N12)</f>
        <v>0</v>
      </c>
      <c r="O13" s="339">
        <f>SUM(O12:O12)</f>
        <v>0</v>
      </c>
      <c r="P13" s="344"/>
      <c r="Q13" s="438"/>
      <c r="R13" s="339">
        <f t="shared" ref="R13:AH13" si="1">SUM(R12:R12)</f>
        <v>0</v>
      </c>
      <c r="S13" s="339">
        <f t="shared" si="1"/>
        <v>0</v>
      </c>
      <c r="T13" s="339">
        <f t="shared" si="1"/>
        <v>0</v>
      </c>
      <c r="U13" s="339">
        <f t="shared" si="1"/>
        <v>0</v>
      </c>
      <c r="V13" s="339">
        <f t="shared" si="1"/>
        <v>0</v>
      </c>
      <c r="W13" s="339">
        <f t="shared" si="1"/>
        <v>0</v>
      </c>
      <c r="X13" s="339">
        <f t="shared" si="1"/>
        <v>0</v>
      </c>
      <c r="Y13" s="339">
        <f t="shared" si="1"/>
        <v>0</v>
      </c>
      <c r="Z13" s="339">
        <f t="shared" si="1"/>
        <v>0</v>
      </c>
      <c r="AA13" s="339">
        <f t="shared" si="1"/>
        <v>0</v>
      </c>
      <c r="AB13" s="339">
        <f t="shared" si="1"/>
        <v>0</v>
      </c>
      <c r="AC13" s="339">
        <f t="shared" si="1"/>
        <v>0</v>
      </c>
      <c r="AD13" s="339">
        <f t="shared" si="1"/>
        <v>0</v>
      </c>
      <c r="AE13" s="339">
        <f t="shared" si="1"/>
        <v>0</v>
      </c>
      <c r="AF13" s="339">
        <f t="shared" si="1"/>
        <v>0</v>
      </c>
      <c r="AG13" s="339">
        <f t="shared" si="1"/>
        <v>0</v>
      </c>
      <c r="AH13" s="339">
        <f t="shared" si="1"/>
        <v>0</v>
      </c>
      <c r="AI13" s="345">
        <f>IF(ISERROR(AH13/J13),0,AH13/J13)</f>
        <v>0</v>
      </c>
      <c r="AJ13" s="345">
        <f>IF(ISERROR(AH13/$AH$65),0,AH13/$AH$65)</f>
        <v>0</v>
      </c>
      <c r="AK13" s="11"/>
      <c r="AL13" s="11"/>
      <c r="AM13" s="11"/>
      <c r="AN13" s="11"/>
      <c r="AO13" s="11"/>
      <c r="AP13" s="11"/>
      <c r="AQ13" s="11"/>
      <c r="AR13" s="11"/>
    </row>
    <row r="14" spans="1:44" ht="12.75" hidden="1" customHeight="1" x14ac:dyDescent="0.25">
      <c r="A14" s="502" t="s">
        <v>50</v>
      </c>
      <c r="B14" s="503"/>
      <c r="C14" s="503"/>
      <c r="D14" s="503"/>
      <c r="E14" s="504"/>
      <c r="F14" s="16"/>
      <c r="G14" s="5"/>
      <c r="H14" s="17"/>
      <c r="I14" s="17"/>
      <c r="J14" s="510"/>
      <c r="K14" s="7"/>
      <c r="L14" s="18"/>
      <c r="M14" s="19"/>
      <c r="N14" s="19"/>
      <c r="O14" s="19"/>
      <c r="P14" s="5"/>
      <c r="Q14" s="20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21"/>
      <c r="AJ14" s="21"/>
    </row>
    <row r="15" spans="1:44" ht="34.5" hidden="1" customHeight="1" outlineLevel="1" x14ac:dyDescent="0.25">
      <c r="A15" s="22">
        <v>1</v>
      </c>
      <c r="B15" s="23"/>
      <c r="C15" s="81"/>
      <c r="D15" s="82"/>
      <c r="E15" s="71"/>
      <c r="F15" s="66"/>
      <c r="G15" s="65"/>
      <c r="H15" s="112"/>
      <c r="I15" s="112"/>
      <c r="J15" s="585"/>
      <c r="K15" s="51"/>
      <c r="L15" s="71"/>
      <c r="M15" s="28"/>
      <c r="N15" s="28"/>
      <c r="O15" s="28"/>
      <c r="P15" s="66"/>
      <c r="Q15" s="66"/>
      <c r="R15" s="28"/>
      <c r="S15" s="28"/>
      <c r="T15" s="51"/>
      <c r="U15" s="29">
        <f>SUM(R15:T15)</f>
        <v>0</v>
      </c>
      <c r="V15" s="28"/>
      <c r="W15" s="28"/>
      <c r="X15" s="28"/>
      <c r="Y15" s="29">
        <f>SUM(V15:X15)</f>
        <v>0</v>
      </c>
      <c r="Z15" s="28"/>
      <c r="AA15" s="28"/>
      <c r="AB15" s="28"/>
      <c r="AC15" s="29">
        <f>SUM(Z15:AB15)</f>
        <v>0</v>
      </c>
      <c r="AD15" s="28"/>
      <c r="AE15" s="28"/>
      <c r="AF15" s="28"/>
      <c r="AG15" s="29">
        <f>SUM(AD15:AF15)</f>
        <v>0</v>
      </c>
      <c r="AH15" s="29">
        <f>SUM(U15,Y15,AC15,AG15)</f>
        <v>0</v>
      </c>
      <c r="AI15" s="30">
        <f>IF(ISERROR(AH15/J15),0,AH15/J15)</f>
        <v>0</v>
      </c>
      <c r="AJ15" s="31">
        <f>IF(ISERROR(AH15/$AH$65),"-",AH15/$AH$65)</f>
        <v>0</v>
      </c>
      <c r="AK15" s="11"/>
      <c r="AL15" s="11"/>
      <c r="AM15" s="11"/>
      <c r="AN15" s="11"/>
      <c r="AO15" s="11"/>
      <c r="AP15" s="11"/>
      <c r="AQ15" s="11"/>
      <c r="AR15" s="11"/>
    </row>
    <row r="16" spans="1:44" s="61" customFormat="1" ht="12.75" hidden="1" customHeight="1" collapsed="1" x14ac:dyDescent="0.25">
      <c r="A16" s="586" t="s">
        <v>51</v>
      </c>
      <c r="B16" s="542"/>
      <c r="C16" s="542"/>
      <c r="D16" s="542"/>
      <c r="E16" s="542"/>
      <c r="F16" s="542"/>
      <c r="G16" s="542"/>
      <c r="H16" s="542"/>
      <c r="I16" s="587"/>
      <c r="J16" s="339">
        <f>J14</f>
        <v>0</v>
      </c>
      <c r="K16" s="339">
        <f>SUM(K15:K15)</f>
        <v>0</v>
      </c>
      <c r="L16" s="445"/>
      <c r="M16" s="339">
        <f>SUM(M15:M15)</f>
        <v>0</v>
      </c>
      <c r="N16" s="339">
        <f>SUM(N15:N15)</f>
        <v>0</v>
      </c>
      <c r="O16" s="339">
        <f>SUM(O15:O15)</f>
        <v>0</v>
      </c>
      <c r="P16" s="344"/>
      <c r="Q16" s="438"/>
      <c r="R16" s="339">
        <f t="shared" ref="R16:AH16" si="2">SUM(R15:R15)</f>
        <v>0</v>
      </c>
      <c r="S16" s="339">
        <f t="shared" si="2"/>
        <v>0</v>
      </c>
      <c r="T16" s="339">
        <f t="shared" si="2"/>
        <v>0</v>
      </c>
      <c r="U16" s="339">
        <f t="shared" si="2"/>
        <v>0</v>
      </c>
      <c r="V16" s="339">
        <f t="shared" si="2"/>
        <v>0</v>
      </c>
      <c r="W16" s="339">
        <f t="shared" si="2"/>
        <v>0</v>
      </c>
      <c r="X16" s="339">
        <f t="shared" si="2"/>
        <v>0</v>
      </c>
      <c r="Y16" s="339">
        <f t="shared" si="2"/>
        <v>0</v>
      </c>
      <c r="Z16" s="339">
        <f t="shared" si="2"/>
        <v>0</v>
      </c>
      <c r="AA16" s="339">
        <f t="shared" si="2"/>
        <v>0</v>
      </c>
      <c r="AB16" s="339">
        <f t="shared" si="2"/>
        <v>0</v>
      </c>
      <c r="AC16" s="339">
        <f t="shared" si="2"/>
        <v>0</v>
      </c>
      <c r="AD16" s="339">
        <f t="shared" si="2"/>
        <v>0</v>
      </c>
      <c r="AE16" s="339">
        <f t="shared" si="2"/>
        <v>0</v>
      </c>
      <c r="AF16" s="339">
        <f t="shared" si="2"/>
        <v>0</v>
      </c>
      <c r="AG16" s="339">
        <f t="shared" si="2"/>
        <v>0</v>
      </c>
      <c r="AH16" s="339">
        <f t="shared" si="2"/>
        <v>0</v>
      </c>
      <c r="AI16" s="345">
        <f>IF(ISERROR(AH16/J16),0,AH16/J16)</f>
        <v>0</v>
      </c>
      <c r="AJ16" s="345">
        <f>IF(ISERROR(AH16/$AH$65),0,AH16/$AH$65)</f>
        <v>0</v>
      </c>
      <c r="AK16" s="11"/>
      <c r="AL16" s="11"/>
      <c r="AM16" s="11"/>
      <c r="AN16" s="11"/>
      <c r="AO16" s="11"/>
      <c r="AP16" s="11"/>
      <c r="AQ16" s="11"/>
      <c r="AR16" s="11"/>
    </row>
    <row r="17" spans="1:44" ht="12.75" hidden="1" customHeight="1" x14ac:dyDescent="0.25">
      <c r="A17" s="502" t="s">
        <v>52</v>
      </c>
      <c r="B17" s="503"/>
      <c r="C17" s="503"/>
      <c r="D17" s="503"/>
      <c r="E17" s="504"/>
      <c r="F17" s="16"/>
      <c r="G17" s="5"/>
      <c r="H17" s="17"/>
      <c r="I17" s="17"/>
      <c r="J17" s="505"/>
      <c r="K17" s="7"/>
      <c r="L17" s="18"/>
      <c r="M17" s="19"/>
      <c r="N17" s="19"/>
      <c r="O17" s="19"/>
      <c r="P17" s="5"/>
      <c r="Q17" s="20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21"/>
      <c r="AJ17" s="21"/>
    </row>
    <row r="18" spans="1:44" ht="34.5" hidden="1" customHeight="1" outlineLevel="1" x14ac:dyDescent="0.25">
      <c r="A18" s="22"/>
      <c r="B18" s="23"/>
      <c r="C18" s="70"/>
      <c r="D18" s="69"/>
      <c r="E18" s="71"/>
      <c r="F18" s="66"/>
      <c r="G18" s="65"/>
      <c r="H18" s="67"/>
      <c r="I18" s="112"/>
      <c r="J18" s="506"/>
      <c r="K18" s="51"/>
      <c r="L18" s="66"/>
      <c r="M18" s="28"/>
      <c r="N18" s="28"/>
      <c r="O18" s="28"/>
      <c r="P18" s="165"/>
      <c r="Q18" s="71"/>
      <c r="R18" s="28"/>
      <c r="S18" s="72"/>
      <c r="T18" s="51"/>
      <c r="U18" s="29">
        <f>SUM(R18:T18)</f>
        <v>0</v>
      </c>
      <c r="V18" s="28"/>
      <c r="W18" s="28"/>
      <c r="X18" s="28"/>
      <c r="Y18" s="29">
        <f>SUM(V18:X18)</f>
        <v>0</v>
      </c>
      <c r="Z18" s="28"/>
      <c r="AA18" s="28"/>
      <c r="AB18" s="28"/>
      <c r="AC18" s="29">
        <f>SUM(Z18:AB18)</f>
        <v>0</v>
      </c>
      <c r="AD18" s="28"/>
      <c r="AE18" s="28"/>
      <c r="AF18" s="28"/>
      <c r="AG18" s="29">
        <f>SUM(AD18:AF18)</f>
        <v>0</v>
      </c>
      <c r="AH18" s="29">
        <f>SUM(U18,Y18,AC18,AG18)</f>
        <v>0</v>
      </c>
      <c r="AI18" s="30">
        <f>IF(ISERROR(AH18/J18),0,AH18/J18)</f>
        <v>0</v>
      </c>
      <c r="AJ18" s="31">
        <f>IF(ISERROR(AH18/$AH$65),"-",AH18/$AH$65)</f>
        <v>0</v>
      </c>
      <c r="AK18" s="11"/>
      <c r="AL18" s="11"/>
      <c r="AM18" s="11"/>
      <c r="AN18" s="11"/>
      <c r="AO18" s="11"/>
      <c r="AP18" s="11"/>
      <c r="AQ18" s="11"/>
      <c r="AR18" s="11"/>
    </row>
    <row r="19" spans="1:44" s="61" customFormat="1" ht="12.75" hidden="1" customHeight="1" collapsed="1" x14ac:dyDescent="0.25">
      <c r="A19" s="586" t="s">
        <v>53</v>
      </c>
      <c r="B19" s="542"/>
      <c r="C19" s="542"/>
      <c r="D19" s="542"/>
      <c r="E19" s="542"/>
      <c r="F19" s="542"/>
      <c r="G19" s="542"/>
      <c r="H19" s="542"/>
      <c r="I19" s="587"/>
      <c r="J19" s="339">
        <f>J17</f>
        <v>0</v>
      </c>
      <c r="K19" s="339">
        <f>SUM(K18:K18)</f>
        <v>0</v>
      </c>
      <c r="L19" s="445"/>
      <c r="M19" s="339">
        <f>SUM(M18:M18)</f>
        <v>0</v>
      </c>
      <c r="N19" s="339">
        <f>SUM(N18:N18)</f>
        <v>0</v>
      </c>
      <c r="O19" s="339">
        <f>SUM(O18:O18)</f>
        <v>0</v>
      </c>
      <c r="P19" s="344"/>
      <c r="Q19" s="438"/>
      <c r="R19" s="339">
        <f>SUM(R18:R18)</f>
        <v>0</v>
      </c>
      <c r="S19" s="339">
        <f>SUM(S18:S18)</f>
        <v>0</v>
      </c>
      <c r="T19" s="339">
        <f>SUM(T18:T18)</f>
        <v>0</v>
      </c>
      <c r="U19" s="339">
        <f>SUM(U18:X18)</f>
        <v>0</v>
      </c>
      <c r="V19" s="339">
        <f t="shared" ref="V19:AH19" si="3">SUM(V18:V18)</f>
        <v>0</v>
      </c>
      <c r="W19" s="339">
        <f t="shared" si="3"/>
        <v>0</v>
      </c>
      <c r="X19" s="339">
        <f t="shared" si="3"/>
        <v>0</v>
      </c>
      <c r="Y19" s="339">
        <f t="shared" si="3"/>
        <v>0</v>
      </c>
      <c r="Z19" s="339">
        <f t="shared" si="3"/>
        <v>0</v>
      </c>
      <c r="AA19" s="339">
        <f t="shared" si="3"/>
        <v>0</v>
      </c>
      <c r="AB19" s="339">
        <f t="shared" si="3"/>
        <v>0</v>
      </c>
      <c r="AC19" s="339">
        <f t="shared" si="3"/>
        <v>0</v>
      </c>
      <c r="AD19" s="339">
        <f t="shared" si="3"/>
        <v>0</v>
      </c>
      <c r="AE19" s="339">
        <f t="shared" si="3"/>
        <v>0</v>
      </c>
      <c r="AF19" s="339">
        <f t="shared" si="3"/>
        <v>0</v>
      </c>
      <c r="AG19" s="339">
        <f t="shared" si="3"/>
        <v>0</v>
      </c>
      <c r="AH19" s="339">
        <f t="shared" si="3"/>
        <v>0</v>
      </c>
      <c r="AI19" s="345">
        <f>IF(ISERROR(AH19/J19),0,AH19/J19)</f>
        <v>0</v>
      </c>
      <c r="AJ19" s="345">
        <f>IF(ISERROR(AH19/$AH$65),0,AH19/$AH$65)</f>
        <v>0</v>
      </c>
      <c r="AK19" s="11"/>
      <c r="AL19" s="11"/>
      <c r="AM19" s="11"/>
      <c r="AN19" s="11"/>
      <c r="AO19" s="11"/>
      <c r="AP19" s="11"/>
      <c r="AQ19" s="11"/>
      <c r="AR19" s="11"/>
    </row>
    <row r="20" spans="1:44" ht="12.75" hidden="1" customHeight="1" x14ac:dyDescent="0.25">
      <c r="A20" s="502" t="s">
        <v>54</v>
      </c>
      <c r="B20" s="503"/>
      <c r="C20" s="503"/>
      <c r="D20" s="503"/>
      <c r="E20" s="504"/>
      <c r="F20" s="16"/>
      <c r="G20" s="5"/>
      <c r="H20" s="17"/>
      <c r="I20" s="17"/>
      <c r="J20" s="505"/>
      <c r="K20" s="7"/>
      <c r="L20" s="18"/>
      <c r="M20" s="19"/>
      <c r="N20" s="19"/>
      <c r="O20" s="19"/>
      <c r="P20" s="5"/>
      <c r="Q20" s="20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21"/>
      <c r="AJ20" s="21"/>
    </row>
    <row r="21" spans="1:44" ht="34.5" hidden="1" customHeight="1" outlineLevel="1" x14ac:dyDescent="0.25">
      <c r="A21" s="22">
        <v>1</v>
      </c>
      <c r="B21" s="23"/>
      <c r="C21" s="87"/>
      <c r="D21" s="69"/>
      <c r="E21" s="54"/>
      <c r="F21" s="66"/>
      <c r="G21" s="65"/>
      <c r="H21" s="69"/>
      <c r="I21" s="112"/>
      <c r="J21" s="506"/>
      <c r="K21" s="72"/>
      <c r="L21" s="66"/>
      <c r="M21" s="28">
        <v>0</v>
      </c>
      <c r="N21" s="28"/>
      <c r="O21" s="28"/>
      <c r="P21" s="165"/>
      <c r="Q21" s="165"/>
      <c r="R21" s="28"/>
      <c r="S21" s="72"/>
      <c r="T21" s="72"/>
      <c r="U21" s="29">
        <f t="shared" ref="U21" si="4">SUM(R21:T21)</f>
        <v>0</v>
      </c>
      <c r="V21" s="28"/>
      <c r="W21" s="28"/>
      <c r="X21" s="28"/>
      <c r="Y21" s="29">
        <f t="shared" ref="Y21" si="5">SUM(V21:X21)</f>
        <v>0</v>
      </c>
      <c r="Z21" s="28"/>
      <c r="AA21" s="28"/>
      <c r="AB21" s="28"/>
      <c r="AC21" s="29">
        <f t="shared" ref="AC21" si="6">SUM(Z21:AB21)</f>
        <v>0</v>
      </c>
      <c r="AD21" s="28"/>
      <c r="AE21" s="28"/>
      <c r="AF21" s="28"/>
      <c r="AG21" s="29">
        <f t="shared" ref="AG21" si="7">SUM(AD21:AF21)</f>
        <v>0</v>
      </c>
      <c r="AH21" s="29">
        <f>SUM(U21,Y21,AC21,AG21)</f>
        <v>0</v>
      </c>
      <c r="AI21" s="30">
        <f t="shared" ref="AI21:AI22" si="8">IF(ISERROR(AH21/J21),0,AH21/J21)</f>
        <v>0</v>
      </c>
      <c r="AJ21" s="31">
        <f>IF(ISERROR(AH21/$AH$65),"-",AH21/$AH$65)</f>
        <v>0</v>
      </c>
      <c r="AK21" s="11"/>
      <c r="AL21" s="11"/>
      <c r="AM21" s="11"/>
      <c r="AN21" s="11"/>
      <c r="AO21" s="11"/>
      <c r="AP21" s="11"/>
      <c r="AQ21" s="11"/>
      <c r="AR21" s="11"/>
    </row>
    <row r="22" spans="1:44" s="61" customFormat="1" ht="12.75" hidden="1" customHeight="1" collapsed="1" x14ac:dyDescent="0.25">
      <c r="A22" s="586" t="s">
        <v>55</v>
      </c>
      <c r="B22" s="542"/>
      <c r="C22" s="542"/>
      <c r="D22" s="542"/>
      <c r="E22" s="542"/>
      <c r="F22" s="542"/>
      <c r="G22" s="542"/>
      <c r="H22" s="542"/>
      <c r="I22" s="587"/>
      <c r="J22" s="339">
        <f>J20</f>
        <v>0</v>
      </c>
      <c r="K22" s="339">
        <f>SUM(K21:K21)</f>
        <v>0</v>
      </c>
      <c r="L22" s="445"/>
      <c r="M22" s="339">
        <v>0</v>
      </c>
      <c r="N22" s="339">
        <v>0</v>
      </c>
      <c r="O22" s="339">
        <v>0</v>
      </c>
      <c r="P22" s="344"/>
      <c r="Q22" s="438"/>
      <c r="R22" s="339">
        <f>+R21</f>
        <v>0</v>
      </c>
      <c r="S22" s="339">
        <f t="shared" ref="S22:AH22" si="9">SUM(S21:S21)</f>
        <v>0</v>
      </c>
      <c r="T22" s="339">
        <f t="shared" si="9"/>
        <v>0</v>
      </c>
      <c r="U22" s="339">
        <f t="shared" si="9"/>
        <v>0</v>
      </c>
      <c r="V22" s="339">
        <f t="shared" si="9"/>
        <v>0</v>
      </c>
      <c r="W22" s="339">
        <f t="shared" si="9"/>
        <v>0</v>
      </c>
      <c r="X22" s="339">
        <f t="shared" si="9"/>
        <v>0</v>
      </c>
      <c r="Y22" s="339">
        <f t="shared" si="9"/>
        <v>0</v>
      </c>
      <c r="Z22" s="339">
        <f t="shared" si="9"/>
        <v>0</v>
      </c>
      <c r="AA22" s="339">
        <f t="shared" si="9"/>
        <v>0</v>
      </c>
      <c r="AB22" s="339">
        <f t="shared" si="9"/>
        <v>0</v>
      </c>
      <c r="AC22" s="339">
        <f t="shared" si="9"/>
        <v>0</v>
      </c>
      <c r="AD22" s="339">
        <f t="shared" si="9"/>
        <v>0</v>
      </c>
      <c r="AE22" s="339">
        <f t="shared" si="9"/>
        <v>0</v>
      </c>
      <c r="AF22" s="339">
        <f t="shared" si="9"/>
        <v>0</v>
      </c>
      <c r="AG22" s="339">
        <f t="shared" si="9"/>
        <v>0</v>
      </c>
      <c r="AH22" s="339">
        <f t="shared" si="9"/>
        <v>0</v>
      </c>
      <c r="AI22" s="345">
        <f t="shared" si="8"/>
        <v>0</v>
      </c>
      <c r="AJ22" s="345">
        <f>IF(ISERROR(AH22/$AH$65),0,AH22/$AH$65)</f>
        <v>0</v>
      </c>
      <c r="AK22" s="11"/>
      <c r="AL22" s="11"/>
      <c r="AM22" s="11"/>
      <c r="AN22" s="11"/>
      <c r="AO22" s="11"/>
      <c r="AP22" s="11"/>
      <c r="AQ22" s="11"/>
      <c r="AR22" s="11"/>
    </row>
    <row r="23" spans="1:44" ht="12.75" hidden="1" customHeight="1" x14ac:dyDescent="0.25">
      <c r="A23" s="502" t="s">
        <v>56</v>
      </c>
      <c r="B23" s="503"/>
      <c r="C23" s="503"/>
      <c r="D23" s="503"/>
      <c r="E23" s="504"/>
      <c r="F23" s="16"/>
      <c r="G23" s="5"/>
      <c r="H23" s="17"/>
      <c r="I23" s="17"/>
      <c r="J23" s="505"/>
      <c r="K23" s="7"/>
      <c r="L23" s="18"/>
      <c r="M23" s="19"/>
      <c r="N23" s="19"/>
      <c r="O23" s="19"/>
      <c r="P23" s="5"/>
      <c r="Q23" s="20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21"/>
      <c r="AJ23" s="21"/>
    </row>
    <row r="24" spans="1:44" ht="34.5" hidden="1" customHeight="1" outlineLevel="1" x14ac:dyDescent="0.25">
      <c r="A24" s="22">
        <v>1</v>
      </c>
      <c r="B24" s="23"/>
      <c r="C24" s="87"/>
      <c r="D24" s="69"/>
      <c r="E24" s="54"/>
      <c r="F24" s="66"/>
      <c r="G24" s="65"/>
      <c r="H24" s="112"/>
      <c r="I24" s="112"/>
      <c r="J24" s="506"/>
      <c r="K24" s="46"/>
      <c r="L24" s="66"/>
      <c r="M24" s="28"/>
      <c r="N24" s="28"/>
      <c r="O24" s="28"/>
      <c r="P24" s="66"/>
      <c r="Q24" s="66"/>
      <c r="R24" s="28"/>
      <c r="S24" s="46"/>
      <c r="T24" s="46"/>
      <c r="U24" s="29">
        <f>SUM(R24:T24)</f>
        <v>0</v>
      </c>
      <c r="V24" s="28"/>
      <c r="W24" s="28"/>
      <c r="X24" s="28"/>
      <c r="Y24" s="29">
        <f>SUM(V24:X24)</f>
        <v>0</v>
      </c>
      <c r="Z24" s="28"/>
      <c r="AA24" s="28"/>
      <c r="AB24" s="28"/>
      <c r="AC24" s="29">
        <f>SUM(Z24:AB24)</f>
        <v>0</v>
      </c>
      <c r="AD24" s="28"/>
      <c r="AE24" s="28"/>
      <c r="AF24" s="28"/>
      <c r="AG24" s="29">
        <f>SUM(AD24:AF24)</f>
        <v>0</v>
      </c>
      <c r="AH24" s="29">
        <f>SUM(U24,Y24,AC24,AG24)</f>
        <v>0</v>
      </c>
      <c r="AI24" s="30">
        <f>IF(ISERROR(AH24/J24),0,AH24/J24)</f>
        <v>0</v>
      </c>
      <c r="AJ24" s="31">
        <f>IF(ISERROR(AH24/$AH$65),"-",AH24/$AH$65)</f>
        <v>0</v>
      </c>
      <c r="AK24" s="11"/>
      <c r="AL24" s="11"/>
      <c r="AM24" s="11"/>
      <c r="AN24" s="11"/>
      <c r="AO24" s="11"/>
      <c r="AP24" s="11"/>
      <c r="AQ24" s="11"/>
      <c r="AR24" s="11"/>
    </row>
    <row r="25" spans="1:44" s="61" customFormat="1" ht="12.75" hidden="1" customHeight="1" collapsed="1" x14ac:dyDescent="0.25">
      <c r="A25" s="586" t="s">
        <v>57</v>
      </c>
      <c r="B25" s="542"/>
      <c r="C25" s="542"/>
      <c r="D25" s="542"/>
      <c r="E25" s="542"/>
      <c r="F25" s="542"/>
      <c r="G25" s="542"/>
      <c r="H25" s="542"/>
      <c r="I25" s="587"/>
      <c r="J25" s="339">
        <f>J23</f>
        <v>0</v>
      </c>
      <c r="K25" s="339">
        <f>SUM(K24:K24)</f>
        <v>0</v>
      </c>
      <c r="L25" s="445"/>
      <c r="M25" s="339"/>
      <c r="N25" s="339"/>
      <c r="O25" s="339"/>
      <c r="P25" s="344"/>
      <c r="Q25" s="438"/>
      <c r="R25" s="339">
        <f>SUM(R24:R24)</f>
        <v>0</v>
      </c>
      <c r="S25" s="339">
        <f>SUM(S24:S24)</f>
        <v>0</v>
      </c>
      <c r="T25" s="339">
        <f>SUM(T24:T24)</f>
        <v>0</v>
      </c>
      <c r="U25" s="339">
        <f>SUM(U24:X24)</f>
        <v>0</v>
      </c>
      <c r="V25" s="339">
        <f t="shared" ref="V25:X25" si="10">SUM(V24:Y24)</f>
        <v>0</v>
      </c>
      <c r="W25" s="339">
        <f t="shared" si="10"/>
        <v>0</v>
      </c>
      <c r="X25" s="339">
        <f t="shared" si="10"/>
        <v>0</v>
      </c>
      <c r="Y25" s="339">
        <f>SUM(Y21:Y24)</f>
        <v>0</v>
      </c>
      <c r="Z25" s="339">
        <v>0</v>
      </c>
      <c r="AA25" s="339">
        <v>0</v>
      </c>
      <c r="AB25" s="339">
        <v>0</v>
      </c>
      <c r="AC25" s="339">
        <f>SUM(AC21:AC24)</f>
        <v>0</v>
      </c>
      <c r="AD25" s="339">
        <f>SUM(AD21:AD24)</f>
        <v>0</v>
      </c>
      <c r="AE25" s="339">
        <f>SUM(AE21:AE24)</f>
        <v>0</v>
      </c>
      <c r="AF25" s="339">
        <f>SUM(AF21:AF24)</f>
        <v>0</v>
      </c>
      <c r="AG25" s="339">
        <f>SUM(AG21:AG24)</f>
        <v>0</v>
      </c>
      <c r="AH25" s="339">
        <f>SUM(AH24:AH24)</f>
        <v>0</v>
      </c>
      <c r="AI25" s="345">
        <f>IF(ISERROR(AH25/J25),0,AH25/J25)</f>
        <v>0</v>
      </c>
      <c r="AJ25" s="345">
        <f>IF(ISERROR(AH25/$AH$65),0,AH25/$AH$65)</f>
        <v>0</v>
      </c>
      <c r="AK25" s="11"/>
      <c r="AL25" s="11"/>
      <c r="AM25" s="11"/>
      <c r="AN25" s="11"/>
      <c r="AO25" s="11"/>
      <c r="AP25" s="11"/>
      <c r="AQ25" s="11"/>
      <c r="AR25" s="11"/>
    </row>
    <row r="26" spans="1:44" ht="12.75" hidden="1" customHeight="1" x14ac:dyDescent="0.25">
      <c r="A26" s="502" t="s">
        <v>58</v>
      </c>
      <c r="B26" s="503"/>
      <c r="C26" s="503"/>
      <c r="D26" s="503"/>
      <c r="E26" s="504"/>
      <c r="F26" s="16"/>
      <c r="G26" s="5"/>
      <c r="H26" s="17"/>
      <c r="I26" s="17"/>
      <c r="J26" s="510"/>
      <c r="K26" s="7"/>
      <c r="L26" s="18"/>
      <c r="M26" s="19"/>
      <c r="N26" s="19"/>
      <c r="O26" s="19"/>
      <c r="P26" s="5"/>
      <c r="Q26" s="20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21"/>
      <c r="AJ26" s="21"/>
    </row>
    <row r="27" spans="1:44" ht="34.5" hidden="1" customHeight="1" outlineLevel="1" x14ac:dyDescent="0.25">
      <c r="A27" s="22">
        <v>1</v>
      </c>
      <c r="B27" s="23"/>
      <c r="C27" s="87"/>
      <c r="D27" s="69"/>
      <c r="E27" s="54"/>
      <c r="F27" s="66"/>
      <c r="G27" s="65"/>
      <c r="H27" s="112"/>
      <c r="I27" s="112"/>
      <c r="J27" s="585"/>
      <c r="K27" s="46"/>
      <c r="L27" s="66"/>
      <c r="M27" s="28"/>
      <c r="N27" s="28"/>
      <c r="O27" s="54"/>
      <c r="P27" s="66"/>
      <c r="Q27" s="66"/>
      <c r="R27" s="28"/>
      <c r="S27" s="28"/>
      <c r="T27" s="46"/>
      <c r="U27" s="29">
        <f>SUM(R27:T27)</f>
        <v>0</v>
      </c>
      <c r="V27" s="28"/>
      <c r="W27" s="28"/>
      <c r="X27" s="28"/>
      <c r="Y27" s="29">
        <f>SUM(V27:X27)</f>
        <v>0</v>
      </c>
      <c r="Z27" s="28"/>
      <c r="AA27" s="28"/>
      <c r="AB27" s="28"/>
      <c r="AC27" s="29">
        <f>SUM(Z27:AB27)</f>
        <v>0</v>
      </c>
      <c r="AD27" s="28"/>
      <c r="AE27" s="28"/>
      <c r="AF27" s="28"/>
      <c r="AG27" s="29">
        <f>SUM(AD27:AF27)</f>
        <v>0</v>
      </c>
      <c r="AH27" s="29">
        <f>SUM(U27,Y27,AC27,AG27)</f>
        <v>0</v>
      </c>
      <c r="AI27" s="30">
        <f>IF(ISERROR(AH27/J27),0,AH27/J27)</f>
        <v>0</v>
      </c>
      <c r="AJ27" s="31">
        <f>IF(ISERROR(AH27/$AH$65),"-",AH27/$AH$65)</f>
        <v>0</v>
      </c>
      <c r="AK27" s="11"/>
      <c r="AL27" s="11"/>
      <c r="AM27" s="11"/>
      <c r="AN27" s="11"/>
      <c r="AO27" s="11"/>
      <c r="AP27" s="11"/>
      <c r="AQ27" s="11"/>
      <c r="AR27" s="11"/>
    </row>
    <row r="28" spans="1:44" s="61" customFormat="1" ht="12.75" hidden="1" customHeight="1" collapsed="1" x14ac:dyDescent="0.25">
      <c r="A28" s="586" t="s">
        <v>59</v>
      </c>
      <c r="B28" s="542"/>
      <c r="C28" s="542"/>
      <c r="D28" s="542"/>
      <c r="E28" s="542"/>
      <c r="F28" s="542"/>
      <c r="G28" s="542"/>
      <c r="H28" s="542"/>
      <c r="I28" s="587"/>
      <c r="J28" s="339">
        <f>J26</f>
        <v>0</v>
      </c>
      <c r="K28" s="339">
        <f>SUM(K27:K27)</f>
        <v>0</v>
      </c>
      <c r="L28" s="445"/>
      <c r="M28" s="339"/>
      <c r="N28" s="339"/>
      <c r="O28" s="339"/>
      <c r="P28" s="344"/>
      <c r="Q28" s="438"/>
      <c r="R28" s="339">
        <f t="shared" ref="R28:AH28" si="11">SUM(R27:R27)</f>
        <v>0</v>
      </c>
      <c r="S28" s="339">
        <f t="shared" si="11"/>
        <v>0</v>
      </c>
      <c r="T28" s="339">
        <f t="shared" si="11"/>
        <v>0</v>
      </c>
      <c r="U28" s="339">
        <f t="shared" si="11"/>
        <v>0</v>
      </c>
      <c r="V28" s="339">
        <f t="shared" si="11"/>
        <v>0</v>
      </c>
      <c r="W28" s="339">
        <f t="shared" si="11"/>
        <v>0</v>
      </c>
      <c r="X28" s="339">
        <f t="shared" si="11"/>
        <v>0</v>
      </c>
      <c r="Y28" s="339">
        <f t="shared" si="11"/>
        <v>0</v>
      </c>
      <c r="Z28" s="339">
        <f t="shared" si="11"/>
        <v>0</v>
      </c>
      <c r="AA28" s="339">
        <f t="shared" si="11"/>
        <v>0</v>
      </c>
      <c r="AB28" s="339">
        <f t="shared" si="11"/>
        <v>0</v>
      </c>
      <c r="AC28" s="339">
        <f t="shared" si="11"/>
        <v>0</v>
      </c>
      <c r="AD28" s="339">
        <f t="shared" si="11"/>
        <v>0</v>
      </c>
      <c r="AE28" s="339">
        <f t="shared" si="11"/>
        <v>0</v>
      </c>
      <c r="AF28" s="339">
        <f t="shared" si="11"/>
        <v>0</v>
      </c>
      <c r="AG28" s="339">
        <f t="shared" si="11"/>
        <v>0</v>
      </c>
      <c r="AH28" s="339">
        <f t="shared" si="11"/>
        <v>0</v>
      </c>
      <c r="AI28" s="345">
        <f>IF(ISERROR(AH28/J28),0,AH28/J28)</f>
        <v>0</v>
      </c>
      <c r="AJ28" s="345">
        <f>IF(ISERROR(AH28/$AH$65),0,AH28/$AH$65)</f>
        <v>0</v>
      </c>
      <c r="AK28" s="11"/>
      <c r="AL28" s="11"/>
      <c r="AM28" s="11"/>
      <c r="AN28" s="11"/>
      <c r="AO28" s="11"/>
      <c r="AP28" s="11"/>
      <c r="AQ28" s="11"/>
      <c r="AR28" s="11"/>
    </row>
    <row r="29" spans="1:44" ht="12.75" hidden="1" customHeight="1" x14ac:dyDescent="0.25">
      <c r="A29" s="502" t="s">
        <v>858</v>
      </c>
      <c r="B29" s="503"/>
      <c r="C29" s="503"/>
      <c r="D29" s="503"/>
      <c r="E29" s="504"/>
      <c r="F29" s="16"/>
      <c r="G29" s="5"/>
      <c r="H29" s="17"/>
      <c r="I29" s="17"/>
      <c r="J29" s="505"/>
      <c r="K29" s="7"/>
      <c r="L29" s="18"/>
      <c r="M29" s="19"/>
      <c r="N29" s="19"/>
      <c r="O29" s="19"/>
      <c r="P29" s="5"/>
      <c r="Q29" s="20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21"/>
      <c r="AJ29" s="21"/>
    </row>
    <row r="30" spans="1:44" ht="34.5" hidden="1" customHeight="1" outlineLevel="1" x14ac:dyDescent="0.25">
      <c r="A30" s="22"/>
      <c r="B30" s="23"/>
      <c r="C30" s="87"/>
      <c r="D30" s="69"/>
      <c r="E30" s="66"/>
      <c r="F30" s="66"/>
      <c r="G30" s="65"/>
      <c r="H30" s="112"/>
      <c r="I30" s="112"/>
      <c r="J30" s="506"/>
      <c r="K30" s="46"/>
      <c r="L30" s="66"/>
      <c r="M30" s="28"/>
      <c r="N30" s="28"/>
      <c r="O30" s="28"/>
      <c r="P30" s="66"/>
      <c r="Q30" s="66"/>
      <c r="R30" s="28"/>
      <c r="S30" s="46"/>
      <c r="T30" s="46"/>
      <c r="U30" s="29">
        <f>SUM(R30:T30)</f>
        <v>0</v>
      </c>
      <c r="V30" s="28"/>
      <c r="W30" s="28"/>
      <c r="X30" s="28"/>
      <c r="Y30" s="29">
        <f>SUM(V30:X30)</f>
        <v>0</v>
      </c>
      <c r="Z30" s="28"/>
      <c r="AA30" s="28"/>
      <c r="AB30" s="28"/>
      <c r="AC30" s="29">
        <f>SUM(Z30:AB30)</f>
        <v>0</v>
      </c>
      <c r="AD30" s="28"/>
      <c r="AE30" s="28"/>
      <c r="AF30" s="28"/>
      <c r="AG30" s="29">
        <f>SUM(AD30:AF30)</f>
        <v>0</v>
      </c>
      <c r="AH30" s="29">
        <f>SUM(U30,Y30,AC30,AG30)</f>
        <v>0</v>
      </c>
      <c r="AI30" s="30">
        <f>IF(ISERROR(AH30/J30),0,AH30/J30)</f>
        <v>0</v>
      </c>
      <c r="AJ30" s="31">
        <f>IF(ISERROR(AH30/$AH$65),"-",AH30/$AH$65)</f>
        <v>0</v>
      </c>
      <c r="AK30" s="11"/>
      <c r="AL30" s="11"/>
      <c r="AM30" s="11"/>
      <c r="AN30" s="11"/>
      <c r="AO30" s="11"/>
      <c r="AP30" s="11"/>
      <c r="AQ30" s="11"/>
      <c r="AR30" s="11"/>
    </row>
    <row r="31" spans="1:44" s="61" customFormat="1" ht="12.75" hidden="1" customHeight="1" collapsed="1" x14ac:dyDescent="0.25">
      <c r="A31" s="586" t="s">
        <v>61</v>
      </c>
      <c r="B31" s="542"/>
      <c r="C31" s="542"/>
      <c r="D31" s="542"/>
      <c r="E31" s="542"/>
      <c r="F31" s="542"/>
      <c r="G31" s="542"/>
      <c r="H31" s="542"/>
      <c r="I31" s="587"/>
      <c r="J31" s="339">
        <f>J29</f>
        <v>0</v>
      </c>
      <c r="K31" s="339">
        <f>SUM(K30:K30)</f>
        <v>0</v>
      </c>
      <c r="L31" s="445"/>
      <c r="M31" s="339">
        <f>SUM(M30:M30)</f>
        <v>0</v>
      </c>
      <c r="N31" s="339">
        <f>SUM(N30:N30)</f>
        <v>0</v>
      </c>
      <c r="O31" s="339">
        <f>SUM(O30:O30)</f>
        <v>0</v>
      </c>
      <c r="P31" s="344"/>
      <c r="Q31" s="438"/>
      <c r="R31" s="339">
        <f t="shared" ref="R31:X31" si="12">SUM(R30:R30)</f>
        <v>0</v>
      </c>
      <c r="S31" s="339">
        <f t="shared" si="12"/>
        <v>0</v>
      </c>
      <c r="T31" s="339">
        <f t="shared" si="12"/>
        <v>0</v>
      </c>
      <c r="U31" s="339">
        <f t="shared" si="12"/>
        <v>0</v>
      </c>
      <c r="V31" s="339">
        <f t="shared" si="12"/>
        <v>0</v>
      </c>
      <c r="W31" s="339">
        <f t="shared" si="12"/>
        <v>0</v>
      </c>
      <c r="X31" s="339">
        <f t="shared" si="12"/>
        <v>0</v>
      </c>
      <c r="Y31" s="339">
        <f>SUM(Y30:AB30)</f>
        <v>0</v>
      </c>
      <c r="Z31" s="339">
        <f t="shared" ref="Z31:AH31" si="13">SUM(Z30:Z30)</f>
        <v>0</v>
      </c>
      <c r="AA31" s="339">
        <f t="shared" si="13"/>
        <v>0</v>
      </c>
      <c r="AB31" s="339">
        <f t="shared" si="13"/>
        <v>0</v>
      </c>
      <c r="AC31" s="339">
        <f t="shared" si="13"/>
        <v>0</v>
      </c>
      <c r="AD31" s="339">
        <f t="shared" si="13"/>
        <v>0</v>
      </c>
      <c r="AE31" s="339">
        <f t="shared" si="13"/>
        <v>0</v>
      </c>
      <c r="AF31" s="339">
        <f t="shared" si="13"/>
        <v>0</v>
      </c>
      <c r="AG31" s="339">
        <f t="shared" si="13"/>
        <v>0</v>
      </c>
      <c r="AH31" s="339">
        <f t="shared" si="13"/>
        <v>0</v>
      </c>
      <c r="AI31" s="345">
        <f>IF(ISERROR(AH31/J31),0,AH31/J31)</f>
        <v>0</v>
      </c>
      <c r="AJ31" s="345">
        <f>IF(ISERROR(AH31/$AH$65),0,AH31/$AH$65)</f>
        <v>0</v>
      </c>
      <c r="AK31" s="11"/>
      <c r="AL31" s="11"/>
      <c r="AM31" s="11"/>
      <c r="AN31" s="11"/>
      <c r="AO31" s="11"/>
      <c r="AP31" s="11"/>
      <c r="AQ31" s="11"/>
      <c r="AR31" s="11"/>
    </row>
    <row r="32" spans="1:44" ht="12.75" hidden="1" customHeight="1" x14ac:dyDescent="0.25">
      <c r="A32" s="502" t="s">
        <v>859</v>
      </c>
      <c r="B32" s="503"/>
      <c r="C32" s="503"/>
      <c r="D32" s="503"/>
      <c r="E32" s="504"/>
      <c r="F32" s="16"/>
      <c r="G32" s="5"/>
      <c r="H32" s="17"/>
      <c r="I32" s="17"/>
      <c r="J32" s="505"/>
      <c r="K32" s="7"/>
      <c r="L32" s="18"/>
      <c r="M32" s="19"/>
      <c r="N32" s="19"/>
      <c r="O32" s="19"/>
      <c r="P32" s="5"/>
      <c r="Q32" s="20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21"/>
      <c r="AJ32" s="21"/>
    </row>
    <row r="33" spans="1:44" ht="34.5" hidden="1" customHeight="1" outlineLevel="1" x14ac:dyDescent="0.25">
      <c r="A33" s="22"/>
      <c r="B33" s="23"/>
      <c r="C33" s="87"/>
      <c r="D33" s="68"/>
      <c r="E33" s="54"/>
      <c r="F33" s="66"/>
      <c r="G33" s="65"/>
      <c r="H33" s="112"/>
      <c r="I33" s="112"/>
      <c r="J33" s="506"/>
      <c r="K33" s="46"/>
      <c r="L33" s="66"/>
      <c r="M33" s="28"/>
      <c r="N33" s="28"/>
      <c r="O33" s="28"/>
      <c r="P33" s="66"/>
      <c r="Q33" s="66"/>
      <c r="R33" s="28"/>
      <c r="S33" s="46"/>
      <c r="T33" s="46"/>
      <c r="U33" s="29">
        <f>SUM(R33:T33)</f>
        <v>0</v>
      </c>
      <c r="V33" s="28"/>
      <c r="W33" s="28"/>
      <c r="X33" s="28"/>
      <c r="Y33" s="29">
        <f>SUM(V33:X33)</f>
        <v>0</v>
      </c>
      <c r="Z33" s="28"/>
      <c r="AA33" s="28"/>
      <c r="AB33" s="28"/>
      <c r="AC33" s="29">
        <f>SUM(Z33:AB33)</f>
        <v>0</v>
      </c>
      <c r="AD33" s="28"/>
      <c r="AE33" s="28">
        <v>0</v>
      </c>
      <c r="AF33" s="28">
        <v>0</v>
      </c>
      <c r="AG33" s="29">
        <f>SUM(AD33:AF33)</f>
        <v>0</v>
      </c>
      <c r="AH33" s="29">
        <f>SUM(U33,Y33,AC33,AG33)</f>
        <v>0</v>
      </c>
      <c r="AI33" s="30">
        <f>IF(ISERROR(AH33/J32),0,AH33/J32)</f>
        <v>0</v>
      </c>
      <c r="AJ33" s="31">
        <f>IF(ISERROR(AH33/$AH$65),"-",AH33/$AH$65)</f>
        <v>0</v>
      </c>
      <c r="AK33" s="11"/>
      <c r="AL33" s="11"/>
      <c r="AM33" s="11"/>
      <c r="AN33" s="11"/>
      <c r="AO33" s="11"/>
      <c r="AP33" s="11"/>
      <c r="AQ33" s="11"/>
      <c r="AR33" s="11"/>
    </row>
    <row r="34" spans="1:44" s="61" customFormat="1" ht="12.75" hidden="1" customHeight="1" collapsed="1" x14ac:dyDescent="0.25">
      <c r="A34" s="586" t="s">
        <v>63</v>
      </c>
      <c r="B34" s="542"/>
      <c r="C34" s="542"/>
      <c r="D34" s="542"/>
      <c r="E34" s="542"/>
      <c r="F34" s="542"/>
      <c r="G34" s="542"/>
      <c r="H34" s="542"/>
      <c r="I34" s="587"/>
      <c r="J34" s="339">
        <f>J32</f>
        <v>0</v>
      </c>
      <c r="K34" s="339">
        <f>SUM(K33:K33)</f>
        <v>0</v>
      </c>
      <c r="L34" s="445"/>
      <c r="M34" s="339">
        <f>SUM(M33:M33)</f>
        <v>0</v>
      </c>
      <c r="N34" s="339">
        <f>SUM(N33:N33)</f>
        <v>0</v>
      </c>
      <c r="O34" s="339">
        <f>SUM(O33:O33)</f>
        <v>0</v>
      </c>
      <c r="P34" s="344"/>
      <c r="Q34" s="438"/>
      <c r="R34" s="339">
        <f t="shared" ref="R34:AH34" si="14">SUM(R33:R33)</f>
        <v>0</v>
      </c>
      <c r="S34" s="339">
        <f t="shared" si="14"/>
        <v>0</v>
      </c>
      <c r="T34" s="339">
        <f t="shared" si="14"/>
        <v>0</v>
      </c>
      <c r="U34" s="339">
        <f t="shared" si="14"/>
        <v>0</v>
      </c>
      <c r="V34" s="339">
        <f t="shared" si="14"/>
        <v>0</v>
      </c>
      <c r="W34" s="339">
        <f t="shared" si="14"/>
        <v>0</v>
      </c>
      <c r="X34" s="339">
        <f t="shared" si="14"/>
        <v>0</v>
      </c>
      <c r="Y34" s="339">
        <f t="shared" si="14"/>
        <v>0</v>
      </c>
      <c r="Z34" s="339">
        <f t="shared" si="14"/>
        <v>0</v>
      </c>
      <c r="AA34" s="339">
        <f t="shared" si="14"/>
        <v>0</v>
      </c>
      <c r="AB34" s="339">
        <f t="shared" si="14"/>
        <v>0</v>
      </c>
      <c r="AC34" s="339">
        <f t="shared" si="14"/>
        <v>0</v>
      </c>
      <c r="AD34" s="339">
        <f t="shared" si="14"/>
        <v>0</v>
      </c>
      <c r="AE34" s="339">
        <f t="shared" si="14"/>
        <v>0</v>
      </c>
      <c r="AF34" s="339">
        <f t="shared" si="14"/>
        <v>0</v>
      </c>
      <c r="AG34" s="339">
        <f t="shared" si="14"/>
        <v>0</v>
      </c>
      <c r="AH34" s="339">
        <f t="shared" si="14"/>
        <v>0</v>
      </c>
      <c r="AI34" s="345">
        <f>IF(ISERROR(AH34/J34),0,AH34/J34)</f>
        <v>0</v>
      </c>
      <c r="AJ34" s="345">
        <f>IF(ISERROR(AH34/$AH$65),0,AH34/$AH$65)</f>
        <v>0</v>
      </c>
      <c r="AK34" s="11"/>
      <c r="AL34" s="11"/>
      <c r="AM34" s="11"/>
      <c r="AN34" s="11"/>
      <c r="AO34" s="11"/>
      <c r="AP34" s="11"/>
      <c r="AQ34" s="11"/>
      <c r="AR34" s="11"/>
    </row>
    <row r="35" spans="1:44" ht="12.75" hidden="1" customHeight="1" x14ac:dyDescent="0.25">
      <c r="A35" s="502" t="s">
        <v>64</v>
      </c>
      <c r="B35" s="503"/>
      <c r="C35" s="503"/>
      <c r="D35" s="503"/>
      <c r="E35" s="504"/>
      <c r="F35" s="16"/>
      <c r="G35" s="5"/>
      <c r="H35" s="17"/>
      <c r="I35" s="17"/>
      <c r="J35" s="505"/>
      <c r="K35" s="7"/>
      <c r="L35" s="18"/>
      <c r="M35" s="19"/>
      <c r="N35" s="19"/>
      <c r="O35" s="19"/>
      <c r="P35" s="5"/>
      <c r="Q35" s="20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21"/>
      <c r="AJ35" s="21"/>
    </row>
    <row r="36" spans="1:44" ht="34.5" hidden="1" customHeight="1" outlineLevel="1" x14ac:dyDescent="0.25">
      <c r="A36" s="23">
        <v>1</v>
      </c>
      <c r="B36" s="23"/>
      <c r="C36" s="87"/>
      <c r="D36" s="67"/>
      <c r="E36" s="113"/>
      <c r="F36" s="113"/>
      <c r="G36" s="91"/>
      <c r="H36" s="67"/>
      <c r="I36" s="67"/>
      <c r="J36" s="506"/>
      <c r="K36" s="72"/>
      <c r="L36" s="113"/>
      <c r="M36" s="28"/>
      <c r="N36" s="28"/>
      <c r="O36" s="28"/>
      <c r="P36" s="66"/>
      <c r="Q36" s="66"/>
      <c r="R36" s="28"/>
      <c r="S36" s="46"/>
      <c r="T36" s="46"/>
      <c r="U36" s="29">
        <f>SUM(R36:T36)</f>
        <v>0</v>
      </c>
      <c r="V36" s="28">
        <v>0</v>
      </c>
      <c r="W36" s="28">
        <v>0</v>
      </c>
      <c r="X36" s="28">
        <v>0</v>
      </c>
      <c r="Y36" s="29">
        <f>SUM(V36:X36)</f>
        <v>0</v>
      </c>
      <c r="Z36" s="28">
        <v>0</v>
      </c>
      <c r="AA36" s="28">
        <v>0</v>
      </c>
      <c r="AB36" s="28">
        <v>0</v>
      </c>
      <c r="AC36" s="29">
        <f>SUM(Z36:AB36)</f>
        <v>0</v>
      </c>
      <c r="AD36" s="28">
        <v>0</v>
      </c>
      <c r="AE36" s="28">
        <v>0</v>
      </c>
      <c r="AF36" s="28">
        <v>0</v>
      </c>
      <c r="AG36" s="29">
        <f>SUM(AD36:AF36)</f>
        <v>0</v>
      </c>
      <c r="AH36" s="29">
        <f>SUM(U36,Y36,AC36,AG36)</f>
        <v>0</v>
      </c>
      <c r="AI36" s="30">
        <f>IF(ISERROR(AH36/J36),0,AH36/J36)</f>
        <v>0</v>
      </c>
      <c r="AJ36" s="31">
        <f>IF(ISERROR(AH36/$AH$65),"-",AH36/$AH$65)</f>
        <v>0</v>
      </c>
      <c r="AK36" s="11"/>
      <c r="AL36" s="11"/>
      <c r="AM36" s="11"/>
      <c r="AN36" s="11"/>
      <c r="AO36" s="11"/>
      <c r="AP36" s="11"/>
      <c r="AQ36" s="11"/>
      <c r="AR36" s="11"/>
    </row>
    <row r="37" spans="1:44" s="61" customFormat="1" ht="12.75" hidden="1" customHeight="1" collapsed="1" x14ac:dyDescent="0.25">
      <c r="A37" s="538" t="s">
        <v>65</v>
      </c>
      <c r="B37" s="539"/>
      <c r="C37" s="539"/>
      <c r="D37" s="539"/>
      <c r="E37" s="539"/>
      <c r="F37" s="539"/>
      <c r="G37" s="539"/>
      <c r="H37" s="539"/>
      <c r="I37" s="540"/>
      <c r="J37" s="339">
        <f>J35</f>
        <v>0</v>
      </c>
      <c r="K37" s="339">
        <f>SUM(K36:K36)</f>
        <v>0</v>
      </c>
      <c r="L37" s="445"/>
      <c r="M37" s="339">
        <f>SUM(M36:M36)</f>
        <v>0</v>
      </c>
      <c r="N37" s="339">
        <f>SUM(N36:N36)</f>
        <v>0</v>
      </c>
      <c r="O37" s="339">
        <f>SUM(O36:O36)</f>
        <v>0</v>
      </c>
      <c r="P37" s="344"/>
      <c r="Q37" s="438"/>
      <c r="R37" s="339">
        <f t="shared" ref="R37:AH37" si="15">SUM(R36:R36)</f>
        <v>0</v>
      </c>
      <c r="S37" s="339">
        <f t="shared" si="15"/>
        <v>0</v>
      </c>
      <c r="T37" s="339">
        <f t="shared" si="15"/>
        <v>0</v>
      </c>
      <c r="U37" s="339">
        <f t="shared" si="15"/>
        <v>0</v>
      </c>
      <c r="V37" s="339">
        <f t="shared" si="15"/>
        <v>0</v>
      </c>
      <c r="W37" s="339">
        <f t="shared" si="15"/>
        <v>0</v>
      </c>
      <c r="X37" s="339">
        <f t="shared" si="15"/>
        <v>0</v>
      </c>
      <c r="Y37" s="339">
        <f t="shared" si="15"/>
        <v>0</v>
      </c>
      <c r="Z37" s="339">
        <f t="shared" si="15"/>
        <v>0</v>
      </c>
      <c r="AA37" s="339">
        <f t="shared" si="15"/>
        <v>0</v>
      </c>
      <c r="AB37" s="339">
        <f t="shared" si="15"/>
        <v>0</v>
      </c>
      <c r="AC37" s="339">
        <f t="shared" si="15"/>
        <v>0</v>
      </c>
      <c r="AD37" s="339">
        <f t="shared" si="15"/>
        <v>0</v>
      </c>
      <c r="AE37" s="339">
        <f t="shared" si="15"/>
        <v>0</v>
      </c>
      <c r="AF37" s="339">
        <f t="shared" si="15"/>
        <v>0</v>
      </c>
      <c r="AG37" s="339">
        <f t="shared" si="15"/>
        <v>0</v>
      </c>
      <c r="AH37" s="339">
        <f t="shared" si="15"/>
        <v>0</v>
      </c>
      <c r="AI37" s="345">
        <f>IF(ISERROR(AH37/J37),0,AH37/J37)</f>
        <v>0</v>
      </c>
      <c r="AJ37" s="345">
        <f>IF(ISERROR(AH37/$AH$65),0,AH37/$AH$65)</f>
        <v>0</v>
      </c>
      <c r="AK37" s="11"/>
      <c r="AL37" s="11"/>
      <c r="AM37" s="11"/>
      <c r="AN37" s="11"/>
      <c r="AO37" s="11"/>
      <c r="AP37" s="11"/>
      <c r="AQ37" s="11"/>
      <c r="AR37" s="11"/>
    </row>
    <row r="38" spans="1:44" ht="12.75" hidden="1" customHeight="1" x14ac:dyDescent="0.25">
      <c r="A38" s="502" t="s">
        <v>66</v>
      </c>
      <c r="B38" s="503"/>
      <c r="C38" s="503"/>
      <c r="D38" s="503"/>
      <c r="E38" s="504"/>
      <c r="F38" s="16"/>
      <c r="G38" s="5"/>
      <c r="H38" s="17"/>
      <c r="I38" s="17"/>
      <c r="J38" s="505"/>
      <c r="K38" s="7"/>
      <c r="L38" s="18"/>
      <c r="M38" s="19"/>
      <c r="N38" s="19"/>
      <c r="O38" s="19"/>
      <c r="P38" s="5"/>
      <c r="Q38" s="20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21"/>
      <c r="AJ38" s="21"/>
    </row>
    <row r="39" spans="1:44" ht="34.5" hidden="1" customHeight="1" outlineLevel="1" x14ac:dyDescent="0.25">
      <c r="A39" s="22">
        <v>1</v>
      </c>
      <c r="B39" s="23"/>
      <c r="C39" s="87"/>
      <c r="D39" s="112"/>
      <c r="E39" s="66"/>
      <c r="F39" s="76"/>
      <c r="G39" s="75"/>
      <c r="H39" s="74"/>
      <c r="I39" s="112"/>
      <c r="J39" s="541"/>
      <c r="K39" s="46"/>
      <c r="L39" s="66"/>
      <c r="M39" s="28"/>
      <c r="N39" s="28"/>
      <c r="O39" s="28"/>
      <c r="P39" s="66"/>
      <c r="Q39" s="66"/>
      <c r="R39" s="28"/>
      <c r="S39" s="46"/>
      <c r="T39" s="46"/>
      <c r="U39" s="29">
        <f>SUM(R39:T39)</f>
        <v>0</v>
      </c>
      <c r="V39" s="28"/>
      <c r="W39" s="28"/>
      <c r="X39" s="28"/>
      <c r="Y39" s="29">
        <f>SUM(V39:X39)</f>
        <v>0</v>
      </c>
      <c r="Z39" s="28"/>
      <c r="AA39" s="28"/>
      <c r="AB39" s="28"/>
      <c r="AC39" s="29">
        <f>SUM(Z39:AB39)</f>
        <v>0</v>
      </c>
      <c r="AD39" s="28"/>
      <c r="AE39" s="28"/>
      <c r="AF39" s="28"/>
      <c r="AG39" s="29">
        <f>SUM(AD39:AF39)</f>
        <v>0</v>
      </c>
      <c r="AH39" s="29">
        <f>SUM(U39,Y39,AC39,AG39)</f>
        <v>0</v>
      </c>
      <c r="AI39" s="30">
        <f>IF(ISERROR(AH39/J39),0,AH39/J39)</f>
        <v>0</v>
      </c>
      <c r="AJ39" s="31">
        <f>IF(ISERROR(AH39/$AH$65),"-",AH39/$AH$65)</f>
        <v>0</v>
      </c>
      <c r="AK39" s="11"/>
      <c r="AL39" s="11"/>
      <c r="AM39" s="11"/>
      <c r="AN39" s="11"/>
      <c r="AO39" s="11"/>
      <c r="AP39" s="11"/>
      <c r="AQ39" s="11"/>
      <c r="AR39" s="11"/>
    </row>
    <row r="40" spans="1:44" s="61" customFormat="1" ht="12.75" hidden="1" customHeight="1" collapsed="1" x14ac:dyDescent="0.25">
      <c r="A40" s="586" t="s">
        <v>67</v>
      </c>
      <c r="B40" s="542"/>
      <c r="C40" s="542"/>
      <c r="D40" s="542"/>
      <c r="E40" s="542"/>
      <c r="F40" s="542"/>
      <c r="G40" s="542"/>
      <c r="H40" s="542"/>
      <c r="I40" s="587"/>
      <c r="J40" s="339">
        <f>J38</f>
        <v>0</v>
      </c>
      <c r="K40" s="339">
        <f>SUM(K39:K39)</f>
        <v>0</v>
      </c>
      <c r="L40" s="445"/>
      <c r="M40" s="339">
        <f>SUM(M39:M39)</f>
        <v>0</v>
      </c>
      <c r="N40" s="339">
        <f>SUM(N39:N39)</f>
        <v>0</v>
      </c>
      <c r="O40" s="339">
        <f>SUM(O39:O39)</f>
        <v>0</v>
      </c>
      <c r="P40" s="344"/>
      <c r="Q40" s="438"/>
      <c r="R40" s="339">
        <f t="shared" ref="R40:AH40" si="16">SUM(R39:R39)</f>
        <v>0</v>
      </c>
      <c r="S40" s="339">
        <f t="shared" si="16"/>
        <v>0</v>
      </c>
      <c r="T40" s="339">
        <f t="shared" si="16"/>
        <v>0</v>
      </c>
      <c r="U40" s="339">
        <f t="shared" si="16"/>
        <v>0</v>
      </c>
      <c r="V40" s="339">
        <f t="shared" si="16"/>
        <v>0</v>
      </c>
      <c r="W40" s="339">
        <f t="shared" si="16"/>
        <v>0</v>
      </c>
      <c r="X40" s="339">
        <f t="shared" si="16"/>
        <v>0</v>
      </c>
      <c r="Y40" s="339">
        <f t="shared" si="16"/>
        <v>0</v>
      </c>
      <c r="Z40" s="339">
        <f t="shared" si="16"/>
        <v>0</v>
      </c>
      <c r="AA40" s="339">
        <f t="shared" si="16"/>
        <v>0</v>
      </c>
      <c r="AB40" s="339">
        <f t="shared" si="16"/>
        <v>0</v>
      </c>
      <c r="AC40" s="339">
        <f t="shared" si="16"/>
        <v>0</v>
      </c>
      <c r="AD40" s="339">
        <f t="shared" si="16"/>
        <v>0</v>
      </c>
      <c r="AE40" s="339">
        <f t="shared" si="16"/>
        <v>0</v>
      </c>
      <c r="AF40" s="339">
        <f t="shared" si="16"/>
        <v>0</v>
      </c>
      <c r="AG40" s="339">
        <f t="shared" si="16"/>
        <v>0</v>
      </c>
      <c r="AH40" s="339">
        <f t="shared" si="16"/>
        <v>0</v>
      </c>
      <c r="AI40" s="345">
        <f>IF(ISERROR(AH40/J40),0,AH40/J40)</f>
        <v>0</v>
      </c>
      <c r="AJ40" s="345">
        <f>IF(ISERROR(AH40/$AH$65),0,AH40/$AH$65)</f>
        <v>0</v>
      </c>
      <c r="AK40" s="11"/>
      <c r="AL40" s="11"/>
      <c r="AM40" s="11"/>
      <c r="AN40" s="11"/>
      <c r="AO40" s="11"/>
      <c r="AP40" s="11"/>
      <c r="AQ40" s="11"/>
      <c r="AR40" s="11"/>
    </row>
    <row r="41" spans="1:44" ht="12.75" hidden="1" customHeight="1" x14ac:dyDescent="0.25">
      <c r="A41" s="502" t="s">
        <v>68</v>
      </c>
      <c r="B41" s="503"/>
      <c r="C41" s="503"/>
      <c r="D41" s="503"/>
      <c r="E41" s="504"/>
      <c r="F41" s="39"/>
      <c r="G41" s="40"/>
      <c r="H41" s="153"/>
      <c r="I41" s="153"/>
      <c r="J41" s="505"/>
      <c r="K41" s="7"/>
      <c r="L41" s="18"/>
      <c r="M41" s="19"/>
      <c r="N41" s="19"/>
      <c r="O41" s="19"/>
      <c r="P41" s="5"/>
      <c r="Q41" s="20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21"/>
      <c r="AJ41" s="21"/>
    </row>
    <row r="42" spans="1:44" ht="34.5" hidden="1" customHeight="1" outlineLevel="1" x14ac:dyDescent="0.25">
      <c r="A42" s="22"/>
      <c r="B42" s="23"/>
      <c r="C42" s="70"/>
      <c r="D42" s="112"/>
      <c r="E42" s="66"/>
      <c r="F42" s="66"/>
      <c r="G42" s="66"/>
      <c r="H42" s="112"/>
      <c r="I42" s="112"/>
      <c r="J42" s="506"/>
      <c r="K42" s="46"/>
      <c r="L42" s="66"/>
      <c r="M42" s="28"/>
      <c r="N42" s="28"/>
      <c r="O42" s="28"/>
      <c r="P42" s="66"/>
      <c r="Q42" s="66"/>
      <c r="R42" s="28"/>
      <c r="S42" s="77"/>
      <c r="T42" s="46"/>
      <c r="U42" s="29">
        <f>SUM(R42:T42)</f>
        <v>0</v>
      </c>
      <c r="V42" s="28"/>
      <c r="W42" s="28"/>
      <c r="X42" s="28"/>
      <c r="Y42" s="29">
        <f>SUM(V42:X42)</f>
        <v>0</v>
      </c>
      <c r="Z42" s="28"/>
      <c r="AA42" s="28"/>
      <c r="AB42" s="28"/>
      <c r="AC42" s="29">
        <f>SUM(Z42:AB42)</f>
        <v>0</v>
      </c>
      <c r="AD42" s="28"/>
      <c r="AE42" s="28"/>
      <c r="AF42" s="28"/>
      <c r="AG42" s="29">
        <f>SUM(AD42:AF42)</f>
        <v>0</v>
      </c>
      <c r="AH42" s="29">
        <f>SUM(U42,Y42,AC42,AG42)</f>
        <v>0</v>
      </c>
      <c r="AI42" s="30">
        <f>IF(ISERROR(AH42/J42),0,AH42/J42)</f>
        <v>0</v>
      </c>
      <c r="AJ42" s="31">
        <f>IF(ISERROR(AH42/$AH$65),"-",AH42/$AH$65)</f>
        <v>0</v>
      </c>
      <c r="AK42" s="11"/>
      <c r="AL42" s="11"/>
      <c r="AM42" s="11"/>
      <c r="AN42" s="11"/>
      <c r="AO42" s="11"/>
      <c r="AP42" s="11"/>
      <c r="AQ42" s="11"/>
      <c r="AR42" s="11"/>
    </row>
    <row r="43" spans="1:44" s="61" customFormat="1" ht="12.75" hidden="1" customHeight="1" collapsed="1" x14ac:dyDescent="0.25">
      <c r="A43" s="586" t="s">
        <v>69</v>
      </c>
      <c r="B43" s="542"/>
      <c r="C43" s="542"/>
      <c r="D43" s="542"/>
      <c r="E43" s="542"/>
      <c r="F43" s="542"/>
      <c r="G43" s="542"/>
      <c r="H43" s="542"/>
      <c r="I43" s="587"/>
      <c r="J43" s="339">
        <f>J41</f>
        <v>0</v>
      </c>
      <c r="K43" s="339">
        <f>SUM(K42:K42)</f>
        <v>0</v>
      </c>
      <c r="L43" s="445"/>
      <c r="M43" s="339">
        <f>SUM(M42:M42)</f>
        <v>0</v>
      </c>
      <c r="N43" s="339">
        <f>SUM(N42:N42)</f>
        <v>0</v>
      </c>
      <c r="O43" s="339">
        <f>SUM(O42:O42)</f>
        <v>0</v>
      </c>
      <c r="P43" s="344"/>
      <c r="Q43" s="438"/>
      <c r="R43" s="339">
        <f>SUM(R42:R42)</f>
        <v>0</v>
      </c>
      <c r="S43" s="339">
        <f>SUM(S42:S42)</f>
        <v>0</v>
      </c>
      <c r="T43" s="339">
        <f>SUM(T42:T42)</f>
        <v>0</v>
      </c>
      <c r="U43" s="339">
        <f>SUM(U42:X42)</f>
        <v>0</v>
      </c>
      <c r="V43" s="339">
        <f t="shared" ref="V43:AH43" si="17">SUM(V42:V42)</f>
        <v>0</v>
      </c>
      <c r="W43" s="339">
        <f t="shared" si="17"/>
        <v>0</v>
      </c>
      <c r="X43" s="339">
        <f t="shared" si="17"/>
        <v>0</v>
      </c>
      <c r="Y43" s="339">
        <f t="shared" si="17"/>
        <v>0</v>
      </c>
      <c r="Z43" s="339">
        <f t="shared" si="17"/>
        <v>0</v>
      </c>
      <c r="AA43" s="339">
        <f t="shared" si="17"/>
        <v>0</v>
      </c>
      <c r="AB43" s="339">
        <f t="shared" si="17"/>
        <v>0</v>
      </c>
      <c r="AC43" s="339">
        <f t="shared" si="17"/>
        <v>0</v>
      </c>
      <c r="AD43" s="339">
        <f t="shared" si="17"/>
        <v>0</v>
      </c>
      <c r="AE43" s="339">
        <f t="shared" si="17"/>
        <v>0</v>
      </c>
      <c r="AF43" s="339">
        <f t="shared" si="17"/>
        <v>0</v>
      </c>
      <c r="AG43" s="339">
        <f t="shared" si="17"/>
        <v>0</v>
      </c>
      <c r="AH43" s="339">
        <f t="shared" si="17"/>
        <v>0</v>
      </c>
      <c r="AI43" s="345">
        <f>IF(ISERROR(AH43/J43),0,AH43/J43)</f>
        <v>0</v>
      </c>
      <c r="AJ43" s="345">
        <f>IF(ISERROR(AH43/$AH$65),0,AH43/$AH$65)</f>
        <v>0</v>
      </c>
      <c r="AK43" s="11"/>
      <c r="AL43" s="11"/>
      <c r="AM43" s="11"/>
      <c r="AN43" s="11"/>
      <c r="AO43" s="11"/>
      <c r="AP43" s="11"/>
      <c r="AQ43" s="11"/>
      <c r="AR43" s="11"/>
    </row>
    <row r="44" spans="1:44" ht="12.75" hidden="1" customHeight="1" x14ac:dyDescent="0.25">
      <c r="A44" s="502" t="s">
        <v>860</v>
      </c>
      <c r="B44" s="503"/>
      <c r="C44" s="503"/>
      <c r="D44" s="503"/>
      <c r="E44" s="504"/>
      <c r="F44" s="16"/>
      <c r="G44" s="5"/>
      <c r="H44" s="17"/>
      <c r="I44" s="17"/>
      <c r="J44" s="505"/>
      <c r="K44" s="7"/>
      <c r="L44" s="18"/>
      <c r="M44" s="19"/>
      <c r="N44" s="19"/>
      <c r="O44" s="19"/>
      <c r="P44" s="5"/>
      <c r="Q44" s="20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21"/>
      <c r="AJ44" s="21"/>
    </row>
    <row r="45" spans="1:44" ht="34.5" hidden="1" customHeight="1" outlineLevel="1" x14ac:dyDescent="0.25">
      <c r="A45" s="22"/>
      <c r="B45" s="23"/>
      <c r="C45" s="70"/>
      <c r="D45" s="68"/>
      <c r="E45" s="66"/>
      <c r="F45" s="66"/>
      <c r="G45" s="66"/>
      <c r="H45" s="112"/>
      <c r="I45" s="112"/>
      <c r="J45" s="506"/>
      <c r="K45" s="46"/>
      <c r="L45" s="66"/>
      <c r="M45" s="28"/>
      <c r="N45" s="28"/>
      <c r="O45" s="28"/>
      <c r="P45" s="66"/>
      <c r="Q45" s="66"/>
      <c r="R45" s="28"/>
      <c r="S45" s="46"/>
      <c r="T45" s="46"/>
      <c r="U45" s="29">
        <f>SUM(R45:T45)</f>
        <v>0</v>
      </c>
      <c r="V45" s="28"/>
      <c r="W45" s="28"/>
      <c r="X45" s="28"/>
      <c r="Y45" s="29">
        <f>SUM(V45:X45)</f>
        <v>0</v>
      </c>
      <c r="Z45" s="28"/>
      <c r="AA45" s="28"/>
      <c r="AB45" s="28"/>
      <c r="AC45" s="29">
        <f>SUM(Z45:AB45)</f>
        <v>0</v>
      </c>
      <c r="AD45" s="28"/>
      <c r="AE45" s="28"/>
      <c r="AF45" s="28"/>
      <c r="AG45" s="29">
        <f>SUM(AD45:AF45)</f>
        <v>0</v>
      </c>
      <c r="AH45" s="29">
        <f>SUM(U45,Y45,AC45,AG45)</f>
        <v>0</v>
      </c>
      <c r="AI45" s="30">
        <f>IF(ISERROR(AH45/J44),0,AH45/J44)</f>
        <v>0</v>
      </c>
      <c r="AJ45" s="31">
        <f>IF(ISERROR(AH45/$AH$65),"-",AH45/$AH$65)</f>
        <v>0</v>
      </c>
      <c r="AK45" s="11"/>
      <c r="AL45" s="11"/>
      <c r="AM45" s="11"/>
      <c r="AN45" s="11"/>
      <c r="AO45" s="11"/>
      <c r="AP45" s="11"/>
      <c r="AQ45" s="11"/>
      <c r="AR45" s="11"/>
    </row>
    <row r="46" spans="1:44" s="61" customFormat="1" ht="12.75" hidden="1" customHeight="1" collapsed="1" x14ac:dyDescent="0.25">
      <c r="A46" s="586" t="s">
        <v>71</v>
      </c>
      <c r="B46" s="542"/>
      <c r="C46" s="542"/>
      <c r="D46" s="542"/>
      <c r="E46" s="542"/>
      <c r="F46" s="542"/>
      <c r="G46" s="542"/>
      <c r="H46" s="542"/>
      <c r="I46" s="587"/>
      <c r="J46" s="339">
        <f>J44</f>
        <v>0</v>
      </c>
      <c r="K46" s="339">
        <f>SUM(K45:K45)</f>
        <v>0</v>
      </c>
      <c r="L46" s="445"/>
      <c r="M46" s="339">
        <f>SUM(M45:M45)</f>
        <v>0</v>
      </c>
      <c r="N46" s="339">
        <f>SUM(N45:N45)</f>
        <v>0</v>
      </c>
      <c r="O46" s="339">
        <f>SUM(O45:O45)</f>
        <v>0</v>
      </c>
      <c r="P46" s="344"/>
      <c r="Q46" s="438"/>
      <c r="R46" s="339">
        <f t="shared" ref="R46:AH46" si="18">SUM(R45:R45)</f>
        <v>0</v>
      </c>
      <c r="S46" s="339">
        <f t="shared" si="18"/>
        <v>0</v>
      </c>
      <c r="T46" s="339">
        <f t="shared" si="18"/>
        <v>0</v>
      </c>
      <c r="U46" s="339">
        <f t="shared" si="18"/>
        <v>0</v>
      </c>
      <c r="V46" s="339">
        <f t="shared" si="18"/>
        <v>0</v>
      </c>
      <c r="W46" s="339">
        <f t="shared" si="18"/>
        <v>0</v>
      </c>
      <c r="X46" s="339">
        <f t="shared" si="18"/>
        <v>0</v>
      </c>
      <c r="Y46" s="339">
        <f t="shared" si="18"/>
        <v>0</v>
      </c>
      <c r="Z46" s="339">
        <f t="shared" si="18"/>
        <v>0</v>
      </c>
      <c r="AA46" s="339">
        <f t="shared" si="18"/>
        <v>0</v>
      </c>
      <c r="AB46" s="339">
        <f t="shared" si="18"/>
        <v>0</v>
      </c>
      <c r="AC46" s="339">
        <f t="shared" si="18"/>
        <v>0</v>
      </c>
      <c r="AD46" s="339">
        <f t="shared" si="18"/>
        <v>0</v>
      </c>
      <c r="AE46" s="339">
        <f t="shared" si="18"/>
        <v>0</v>
      </c>
      <c r="AF46" s="339">
        <f t="shared" si="18"/>
        <v>0</v>
      </c>
      <c r="AG46" s="339">
        <f t="shared" si="18"/>
        <v>0</v>
      </c>
      <c r="AH46" s="339">
        <f t="shared" si="18"/>
        <v>0</v>
      </c>
      <c r="AI46" s="345">
        <f>IF(ISERROR(AH46/J46),0,AH46/J46)</f>
        <v>0</v>
      </c>
      <c r="AJ46" s="345">
        <f>IF(ISERROR(AH46/$AH$65),0,AH46/$AH$65)</f>
        <v>0</v>
      </c>
      <c r="AK46" s="11"/>
      <c r="AL46" s="11"/>
      <c r="AM46" s="11"/>
      <c r="AN46" s="11"/>
      <c r="AO46" s="11"/>
      <c r="AP46" s="11"/>
      <c r="AQ46" s="11"/>
      <c r="AR46" s="11"/>
    </row>
    <row r="47" spans="1:44" ht="12.75" hidden="1" customHeight="1" x14ac:dyDescent="0.25">
      <c r="A47" s="502" t="s">
        <v>72</v>
      </c>
      <c r="B47" s="503"/>
      <c r="C47" s="503"/>
      <c r="D47" s="503"/>
      <c r="E47" s="504"/>
      <c r="F47" s="16"/>
      <c r="G47" s="5"/>
      <c r="H47" s="17"/>
      <c r="I47" s="17"/>
      <c r="J47" s="505"/>
      <c r="K47" s="7"/>
      <c r="L47" s="18"/>
      <c r="M47" s="19"/>
      <c r="N47" s="19"/>
      <c r="O47" s="19"/>
      <c r="P47" s="5"/>
      <c r="Q47" s="20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21"/>
      <c r="AJ47" s="21"/>
    </row>
    <row r="48" spans="1:44" ht="34.5" hidden="1" customHeight="1" outlineLevel="1" x14ac:dyDescent="0.25">
      <c r="A48" s="22">
        <v>1</v>
      </c>
      <c r="B48" s="23"/>
      <c r="C48" s="87"/>
      <c r="D48" s="69"/>
      <c r="E48" s="54"/>
      <c r="F48" s="66"/>
      <c r="G48" s="65"/>
      <c r="H48" s="69"/>
      <c r="I48" s="112"/>
      <c r="J48" s="506"/>
      <c r="K48" s="72"/>
      <c r="L48" s="66"/>
      <c r="M48" s="28"/>
      <c r="N48" s="28"/>
      <c r="O48" s="28"/>
      <c r="P48" s="66"/>
      <c r="Q48" s="66"/>
      <c r="R48" s="28"/>
      <c r="S48" s="72"/>
      <c r="T48" s="72"/>
      <c r="U48" s="29">
        <f>SUM(R48:T48)</f>
        <v>0</v>
      </c>
      <c r="V48" s="28"/>
      <c r="W48" s="28"/>
      <c r="X48" s="28"/>
      <c r="Y48" s="29">
        <f>SUM(V48:X48)</f>
        <v>0</v>
      </c>
      <c r="Z48" s="28"/>
      <c r="AA48" s="28"/>
      <c r="AB48" s="28"/>
      <c r="AC48" s="29">
        <f>SUM(Z48:AB48)</f>
        <v>0</v>
      </c>
      <c r="AD48" s="28"/>
      <c r="AE48" s="28"/>
      <c r="AF48" s="28"/>
      <c r="AG48" s="29">
        <f>SUM(AD48:AF48)</f>
        <v>0</v>
      </c>
      <c r="AH48" s="29">
        <f>SUM(U48,Y48,AC48,AG48)</f>
        <v>0</v>
      </c>
      <c r="AI48" s="30">
        <f>IF(ISERROR(AH48/J48),0,AH48/J48)</f>
        <v>0</v>
      </c>
      <c r="AJ48" s="31">
        <f>IF(ISERROR(AH48/$AH$65),"-",AH48/$AH$65)</f>
        <v>0</v>
      </c>
      <c r="AK48" s="11"/>
      <c r="AL48" s="11"/>
      <c r="AM48" s="11"/>
      <c r="AN48" s="11"/>
      <c r="AO48" s="11"/>
      <c r="AP48" s="11"/>
      <c r="AQ48" s="11"/>
      <c r="AR48" s="11"/>
    </row>
    <row r="49" spans="1:44" s="61" customFormat="1" ht="12.75" hidden="1" customHeight="1" collapsed="1" x14ac:dyDescent="0.25">
      <c r="A49" s="586" t="s">
        <v>73</v>
      </c>
      <c r="B49" s="542"/>
      <c r="C49" s="542"/>
      <c r="D49" s="542"/>
      <c r="E49" s="542"/>
      <c r="F49" s="542"/>
      <c r="G49" s="542"/>
      <c r="H49" s="542"/>
      <c r="I49" s="587"/>
      <c r="J49" s="339">
        <f>J47</f>
        <v>0</v>
      </c>
      <c r="K49" s="339">
        <f>SUM(K48:K48)</f>
        <v>0</v>
      </c>
      <c r="L49" s="445"/>
      <c r="M49" s="339">
        <f>SUM(M48:M48)</f>
        <v>0</v>
      </c>
      <c r="N49" s="339">
        <f>SUM(N48:N48)</f>
        <v>0</v>
      </c>
      <c r="O49" s="339">
        <f>SUM(O48:O48)</f>
        <v>0</v>
      </c>
      <c r="P49" s="344"/>
      <c r="Q49" s="438"/>
      <c r="R49" s="339">
        <f t="shared" ref="R49:AH49" si="19">SUM(R48:R48)</f>
        <v>0</v>
      </c>
      <c r="S49" s="339">
        <f t="shared" si="19"/>
        <v>0</v>
      </c>
      <c r="T49" s="339">
        <f t="shared" si="19"/>
        <v>0</v>
      </c>
      <c r="U49" s="339">
        <f t="shared" si="19"/>
        <v>0</v>
      </c>
      <c r="V49" s="339">
        <f t="shared" si="19"/>
        <v>0</v>
      </c>
      <c r="W49" s="339">
        <f t="shared" si="19"/>
        <v>0</v>
      </c>
      <c r="X49" s="339">
        <f t="shared" si="19"/>
        <v>0</v>
      </c>
      <c r="Y49" s="339">
        <f t="shared" si="19"/>
        <v>0</v>
      </c>
      <c r="Z49" s="339">
        <f t="shared" si="19"/>
        <v>0</v>
      </c>
      <c r="AA49" s="339">
        <f t="shared" si="19"/>
        <v>0</v>
      </c>
      <c r="AB49" s="339">
        <f t="shared" si="19"/>
        <v>0</v>
      </c>
      <c r="AC49" s="339">
        <f t="shared" si="19"/>
        <v>0</v>
      </c>
      <c r="AD49" s="339">
        <f t="shared" si="19"/>
        <v>0</v>
      </c>
      <c r="AE49" s="339">
        <f t="shared" si="19"/>
        <v>0</v>
      </c>
      <c r="AF49" s="339">
        <f t="shared" si="19"/>
        <v>0</v>
      </c>
      <c r="AG49" s="339">
        <f t="shared" si="19"/>
        <v>0</v>
      </c>
      <c r="AH49" s="339">
        <f t="shared" si="19"/>
        <v>0</v>
      </c>
      <c r="AI49" s="345">
        <f>IF(ISERROR(AH49/J49),0,AH49/J49)</f>
        <v>0</v>
      </c>
      <c r="AJ49" s="345">
        <f>IF(ISERROR(AH49/$AH$65),0,AH49/$AH$65)</f>
        <v>0</v>
      </c>
      <c r="AK49" s="11"/>
      <c r="AL49" s="11"/>
      <c r="AM49" s="11"/>
      <c r="AN49" s="11"/>
      <c r="AO49" s="11"/>
      <c r="AP49" s="11"/>
      <c r="AQ49" s="11"/>
      <c r="AR49" s="11"/>
    </row>
    <row r="50" spans="1:44" ht="12.75" hidden="1" customHeight="1" x14ac:dyDescent="0.25">
      <c r="A50" s="502" t="s">
        <v>119</v>
      </c>
      <c r="B50" s="503"/>
      <c r="C50" s="503"/>
      <c r="D50" s="503"/>
      <c r="E50" s="504"/>
      <c r="F50" s="16"/>
      <c r="G50" s="5"/>
      <c r="H50" s="17"/>
      <c r="I50" s="17"/>
      <c r="J50" s="510"/>
      <c r="K50" s="7"/>
      <c r="L50" s="18"/>
      <c r="M50" s="19"/>
      <c r="N50" s="19"/>
      <c r="O50" s="19"/>
      <c r="P50" s="5"/>
      <c r="Q50" s="20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21"/>
      <c r="AJ50" s="21"/>
    </row>
    <row r="51" spans="1:44" ht="34.5" hidden="1" customHeight="1" outlineLevel="1" x14ac:dyDescent="0.25">
      <c r="A51" s="22"/>
      <c r="B51" s="23"/>
      <c r="C51" s="87"/>
      <c r="D51" s="69"/>
      <c r="E51" s="54"/>
      <c r="F51" s="66"/>
      <c r="G51" s="65"/>
      <c r="H51" s="69"/>
      <c r="I51" s="112"/>
      <c r="J51" s="585"/>
      <c r="K51" s="72"/>
      <c r="L51" s="66"/>
      <c r="M51" s="28"/>
      <c r="N51" s="28"/>
      <c r="O51" s="28"/>
      <c r="P51" s="66"/>
      <c r="Q51" s="66"/>
      <c r="R51" s="28"/>
      <c r="S51" s="72"/>
      <c r="T51" s="72"/>
      <c r="U51" s="29">
        <f>SUM(R51:T51)</f>
        <v>0</v>
      </c>
      <c r="V51" s="28"/>
      <c r="W51" s="28"/>
      <c r="X51" s="28"/>
      <c r="Y51" s="29">
        <f>SUM(V51:X51)</f>
        <v>0</v>
      </c>
      <c r="Z51" s="28"/>
      <c r="AA51" s="28"/>
      <c r="AB51" s="28"/>
      <c r="AC51" s="29">
        <f>SUM(Z51:AB51)</f>
        <v>0</v>
      </c>
      <c r="AD51" s="28"/>
      <c r="AE51" s="28"/>
      <c r="AF51" s="28"/>
      <c r="AG51" s="29">
        <f>SUM(AD51:AF51)</f>
        <v>0</v>
      </c>
      <c r="AH51" s="29">
        <f>SUM(U51,Y51,AC51,AG51)</f>
        <v>0</v>
      </c>
      <c r="AI51" s="30">
        <f>IF(ISERROR(AH51/J50),0,AH51/J50)</f>
        <v>0</v>
      </c>
      <c r="AJ51" s="31">
        <f>IF(ISERROR(AH51/$AH$65),"-",AH51/$AH$65)</f>
        <v>0</v>
      </c>
      <c r="AK51" s="11"/>
      <c r="AL51" s="11"/>
      <c r="AM51" s="11"/>
      <c r="AN51" s="11"/>
      <c r="AO51" s="11"/>
      <c r="AP51" s="11"/>
      <c r="AQ51" s="11"/>
      <c r="AR51" s="11"/>
    </row>
    <row r="52" spans="1:44" s="61" customFormat="1" ht="12.75" hidden="1" customHeight="1" collapsed="1" x14ac:dyDescent="0.25">
      <c r="A52" s="586" t="s">
        <v>120</v>
      </c>
      <c r="B52" s="542"/>
      <c r="C52" s="542"/>
      <c r="D52" s="542"/>
      <c r="E52" s="542"/>
      <c r="F52" s="542"/>
      <c r="G52" s="542"/>
      <c r="H52" s="542"/>
      <c r="I52" s="587"/>
      <c r="J52" s="339">
        <f>J50</f>
        <v>0</v>
      </c>
      <c r="K52" s="339">
        <f>SUM(K51:K51)</f>
        <v>0</v>
      </c>
      <c r="L52" s="445"/>
      <c r="M52" s="339">
        <f>SUM(M51:M51)</f>
        <v>0</v>
      </c>
      <c r="N52" s="339">
        <f>SUM(N51:N51)</f>
        <v>0</v>
      </c>
      <c r="O52" s="339">
        <f>SUM(O51:O51)</f>
        <v>0</v>
      </c>
      <c r="P52" s="344"/>
      <c r="Q52" s="438"/>
      <c r="R52" s="339">
        <f t="shared" ref="R52:AH52" si="20">SUM(R51:R51)</f>
        <v>0</v>
      </c>
      <c r="S52" s="339">
        <f t="shared" si="20"/>
        <v>0</v>
      </c>
      <c r="T52" s="339">
        <f t="shared" si="20"/>
        <v>0</v>
      </c>
      <c r="U52" s="339">
        <f t="shared" si="20"/>
        <v>0</v>
      </c>
      <c r="V52" s="339">
        <f t="shared" si="20"/>
        <v>0</v>
      </c>
      <c r="W52" s="339">
        <f t="shared" si="20"/>
        <v>0</v>
      </c>
      <c r="X52" s="339">
        <f t="shared" si="20"/>
        <v>0</v>
      </c>
      <c r="Y52" s="339">
        <f t="shared" si="20"/>
        <v>0</v>
      </c>
      <c r="Z52" s="339">
        <f t="shared" si="20"/>
        <v>0</v>
      </c>
      <c r="AA52" s="339">
        <f t="shared" si="20"/>
        <v>0</v>
      </c>
      <c r="AB52" s="339">
        <f t="shared" si="20"/>
        <v>0</v>
      </c>
      <c r="AC52" s="339">
        <f t="shared" si="20"/>
        <v>0</v>
      </c>
      <c r="AD52" s="339">
        <f t="shared" si="20"/>
        <v>0</v>
      </c>
      <c r="AE52" s="339">
        <f t="shared" si="20"/>
        <v>0</v>
      </c>
      <c r="AF52" s="339">
        <f t="shared" si="20"/>
        <v>0</v>
      </c>
      <c r="AG52" s="339">
        <f t="shared" si="20"/>
        <v>0</v>
      </c>
      <c r="AH52" s="339">
        <f t="shared" si="20"/>
        <v>0</v>
      </c>
      <c r="AI52" s="345">
        <f>IF(ISERROR(AH52/J52),0,AH52/J52)</f>
        <v>0</v>
      </c>
      <c r="AJ52" s="345">
        <f>IF(ISERROR(AH52/$AH$65),0,AH52/$AH$65)</f>
        <v>0</v>
      </c>
      <c r="AK52" s="11"/>
      <c r="AL52" s="11"/>
      <c r="AM52" s="11"/>
      <c r="AN52" s="11"/>
      <c r="AO52" s="11"/>
      <c r="AP52" s="11"/>
      <c r="AQ52" s="11"/>
      <c r="AR52" s="11"/>
    </row>
    <row r="53" spans="1:44" ht="12.75" hidden="1" customHeight="1" x14ac:dyDescent="0.25">
      <c r="A53" s="502" t="s">
        <v>74</v>
      </c>
      <c r="B53" s="503"/>
      <c r="C53" s="503"/>
      <c r="D53" s="503"/>
      <c r="E53" s="504"/>
      <c r="F53" s="16"/>
      <c r="G53" s="5"/>
      <c r="H53" s="17"/>
      <c r="I53" s="17"/>
      <c r="J53" s="505"/>
      <c r="K53" s="7"/>
      <c r="L53" s="18"/>
      <c r="M53" s="19"/>
      <c r="N53" s="19"/>
      <c r="O53" s="19"/>
      <c r="P53" s="5"/>
      <c r="Q53" s="20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21"/>
      <c r="AJ53" s="21"/>
    </row>
    <row r="54" spans="1:44" ht="34.5" hidden="1" customHeight="1" outlineLevel="1" x14ac:dyDescent="0.25">
      <c r="A54" s="22">
        <v>1</v>
      </c>
      <c r="B54" s="23"/>
      <c r="C54" s="84"/>
      <c r="D54" s="69"/>
      <c r="E54" s="54"/>
      <c r="F54" s="66"/>
      <c r="G54" s="65"/>
      <c r="H54" s="67"/>
      <c r="I54" s="112"/>
      <c r="J54" s="541"/>
      <c r="K54" s="72"/>
      <c r="L54" s="66"/>
      <c r="M54" s="28"/>
      <c r="N54" s="28"/>
      <c r="O54" s="28"/>
      <c r="P54" s="166" t="s">
        <v>852</v>
      </c>
      <c r="Q54" s="165"/>
      <c r="R54" s="28"/>
      <c r="S54" s="72"/>
      <c r="T54" s="28"/>
      <c r="U54" s="29">
        <f>SUM(R54:S54)</f>
        <v>0</v>
      </c>
      <c r="V54" s="28"/>
      <c r="W54" s="28"/>
      <c r="X54" s="28"/>
      <c r="Y54" s="29">
        <f t="shared" ref="Y54:Y59" si="21">SUM(V54:X54)</f>
        <v>0</v>
      </c>
      <c r="Z54" s="28"/>
      <c r="AA54" s="28"/>
      <c r="AB54" s="28"/>
      <c r="AC54" s="29">
        <f t="shared" ref="AC54:AC59" si="22">SUM(Z54:AB54)</f>
        <v>0</v>
      </c>
      <c r="AD54" s="28"/>
      <c r="AE54" s="28"/>
      <c r="AF54" s="28"/>
      <c r="AG54" s="29">
        <f t="shared" ref="AG54:AG59" si="23">SUM(AD54:AF54)</f>
        <v>0</v>
      </c>
      <c r="AH54" s="29">
        <f t="shared" ref="AH54:AH59" si="24">SUM(U54,Y54,AC54,AG54)</f>
        <v>0</v>
      </c>
      <c r="AI54" s="30">
        <f t="shared" ref="AI54:AI60" si="25">IF(ISERROR(AH54/J54),0,AH54/J54)</f>
        <v>0</v>
      </c>
      <c r="AJ54" s="31">
        <f t="shared" ref="AJ54:AJ59" si="26">IF(ISERROR(AH54/$AH$65),"-",AH54/$AH$65)</f>
        <v>0</v>
      </c>
      <c r="AK54" s="11"/>
      <c r="AL54" s="11"/>
      <c r="AM54" s="11"/>
      <c r="AN54" s="11"/>
      <c r="AO54" s="11"/>
      <c r="AP54" s="11"/>
      <c r="AQ54" s="11"/>
      <c r="AR54" s="11"/>
    </row>
    <row r="55" spans="1:44" ht="34.5" hidden="1" customHeight="1" outlineLevel="1" x14ac:dyDescent="0.25">
      <c r="A55" s="22">
        <v>2</v>
      </c>
      <c r="B55" s="23"/>
      <c r="C55" s="84"/>
      <c r="D55" s="69"/>
      <c r="E55" s="54"/>
      <c r="F55" s="66"/>
      <c r="G55" s="65"/>
      <c r="H55" s="67"/>
      <c r="I55" s="112"/>
      <c r="J55" s="541"/>
      <c r="K55" s="72"/>
      <c r="L55" s="66"/>
      <c r="M55" s="28"/>
      <c r="N55" s="28"/>
      <c r="O55" s="28"/>
      <c r="P55" s="166" t="s">
        <v>852</v>
      </c>
      <c r="Q55" s="165"/>
      <c r="R55" s="28"/>
      <c r="S55" s="72"/>
      <c r="T55" s="28"/>
      <c r="U55" s="29">
        <f>SUM(R55:S55)</f>
        <v>0</v>
      </c>
      <c r="V55" s="28"/>
      <c r="W55" s="28"/>
      <c r="X55" s="28"/>
      <c r="Y55" s="29">
        <f t="shared" si="21"/>
        <v>0</v>
      </c>
      <c r="Z55" s="28"/>
      <c r="AA55" s="28"/>
      <c r="AB55" s="28"/>
      <c r="AC55" s="29">
        <f t="shared" si="22"/>
        <v>0</v>
      </c>
      <c r="AD55" s="28"/>
      <c r="AE55" s="28"/>
      <c r="AF55" s="28"/>
      <c r="AG55" s="29">
        <f t="shared" si="23"/>
        <v>0</v>
      </c>
      <c r="AH55" s="29">
        <f t="shared" si="24"/>
        <v>0</v>
      </c>
      <c r="AI55" s="30">
        <f t="shared" si="25"/>
        <v>0</v>
      </c>
      <c r="AJ55" s="31">
        <f t="shared" si="26"/>
        <v>0</v>
      </c>
      <c r="AK55" s="11"/>
      <c r="AL55" s="11"/>
      <c r="AM55" s="11"/>
      <c r="AN55" s="11"/>
      <c r="AO55" s="11"/>
      <c r="AP55" s="11"/>
      <c r="AQ55" s="11"/>
      <c r="AR55" s="11"/>
    </row>
    <row r="56" spans="1:44" ht="34.5" hidden="1" customHeight="1" outlineLevel="1" x14ac:dyDescent="0.25">
      <c r="A56" s="22">
        <v>3</v>
      </c>
      <c r="B56" s="23"/>
      <c r="C56" s="84"/>
      <c r="D56" s="69"/>
      <c r="E56" s="54"/>
      <c r="F56" s="66"/>
      <c r="G56" s="65"/>
      <c r="H56" s="67"/>
      <c r="I56" s="112"/>
      <c r="J56" s="541"/>
      <c r="K56" s="72"/>
      <c r="L56" s="66"/>
      <c r="M56" s="28"/>
      <c r="N56" s="28"/>
      <c r="O56" s="28"/>
      <c r="P56" s="166" t="s">
        <v>852</v>
      </c>
      <c r="Q56" s="165"/>
      <c r="R56" s="28"/>
      <c r="S56" s="72"/>
      <c r="T56" s="28"/>
      <c r="U56" s="29">
        <f>SUM(R56:S56)</f>
        <v>0</v>
      </c>
      <c r="V56" s="28"/>
      <c r="W56" s="28"/>
      <c r="X56" s="28"/>
      <c r="Y56" s="29">
        <f t="shared" si="21"/>
        <v>0</v>
      </c>
      <c r="Z56" s="28"/>
      <c r="AA56" s="28"/>
      <c r="AB56" s="28"/>
      <c r="AC56" s="29">
        <f t="shared" si="22"/>
        <v>0</v>
      </c>
      <c r="AD56" s="28"/>
      <c r="AE56" s="28"/>
      <c r="AF56" s="28"/>
      <c r="AG56" s="29">
        <f t="shared" si="23"/>
        <v>0</v>
      </c>
      <c r="AH56" s="29">
        <f t="shared" si="24"/>
        <v>0</v>
      </c>
      <c r="AI56" s="30">
        <f t="shared" si="25"/>
        <v>0</v>
      </c>
      <c r="AJ56" s="31">
        <f t="shared" si="26"/>
        <v>0</v>
      </c>
      <c r="AK56" s="11"/>
      <c r="AL56" s="11"/>
      <c r="AM56" s="11"/>
      <c r="AN56" s="11"/>
      <c r="AO56" s="11"/>
      <c r="AP56" s="11"/>
      <c r="AQ56" s="11"/>
      <c r="AR56" s="11"/>
    </row>
    <row r="57" spans="1:44" ht="34.5" hidden="1" customHeight="1" outlineLevel="1" x14ac:dyDescent="0.25">
      <c r="A57" s="22">
        <v>4</v>
      </c>
      <c r="B57" s="23"/>
      <c r="C57" s="84"/>
      <c r="D57" s="69"/>
      <c r="E57" s="54"/>
      <c r="F57" s="66"/>
      <c r="G57" s="65"/>
      <c r="H57" s="67"/>
      <c r="I57" s="112"/>
      <c r="J57" s="541"/>
      <c r="K57" s="72"/>
      <c r="L57" s="66"/>
      <c r="M57" s="28"/>
      <c r="N57" s="28"/>
      <c r="O57" s="28"/>
      <c r="P57" s="166" t="s">
        <v>852</v>
      </c>
      <c r="Q57" s="165"/>
      <c r="R57" s="28"/>
      <c r="S57" s="72"/>
      <c r="T57" s="28"/>
      <c r="U57" s="29">
        <f>SUM(R57:S57)</f>
        <v>0</v>
      </c>
      <c r="V57" s="28"/>
      <c r="W57" s="28"/>
      <c r="X57" s="28"/>
      <c r="Y57" s="29">
        <f t="shared" si="21"/>
        <v>0</v>
      </c>
      <c r="Z57" s="28"/>
      <c r="AA57" s="28"/>
      <c r="AB57" s="28"/>
      <c r="AC57" s="29">
        <f t="shared" si="22"/>
        <v>0</v>
      </c>
      <c r="AD57" s="28"/>
      <c r="AE57" s="28"/>
      <c r="AF57" s="28"/>
      <c r="AG57" s="29">
        <f t="shared" si="23"/>
        <v>0</v>
      </c>
      <c r="AH57" s="29">
        <f t="shared" si="24"/>
        <v>0</v>
      </c>
      <c r="AI57" s="30">
        <f t="shared" si="25"/>
        <v>0</v>
      </c>
      <c r="AJ57" s="31">
        <f t="shared" si="26"/>
        <v>0</v>
      </c>
      <c r="AK57" s="11"/>
      <c r="AL57" s="11"/>
      <c r="AM57" s="11"/>
      <c r="AN57" s="11"/>
      <c r="AO57" s="11"/>
      <c r="AP57" s="11"/>
      <c r="AQ57" s="11"/>
      <c r="AR57" s="11"/>
    </row>
    <row r="58" spans="1:44" ht="34.5" hidden="1" customHeight="1" outlineLevel="1" x14ac:dyDescent="0.25">
      <c r="A58" s="22">
        <v>5</v>
      </c>
      <c r="B58" s="23"/>
      <c r="C58" s="84"/>
      <c r="D58" s="69"/>
      <c r="E58" s="54"/>
      <c r="F58" s="66"/>
      <c r="G58" s="65"/>
      <c r="H58" s="67"/>
      <c r="I58" s="112"/>
      <c r="J58" s="541"/>
      <c r="K58" s="72"/>
      <c r="L58" s="66"/>
      <c r="M58" s="28"/>
      <c r="N58" s="28"/>
      <c r="O58" s="28"/>
      <c r="P58" s="166" t="s">
        <v>852</v>
      </c>
      <c r="Q58" s="165"/>
      <c r="R58" s="28"/>
      <c r="S58" s="72"/>
      <c r="T58" s="28"/>
      <c r="U58" s="29">
        <f>SUM(R58:S58)</f>
        <v>0</v>
      </c>
      <c r="V58" s="28"/>
      <c r="W58" s="28"/>
      <c r="X58" s="28"/>
      <c r="Y58" s="29">
        <f t="shared" si="21"/>
        <v>0</v>
      </c>
      <c r="Z58" s="28"/>
      <c r="AA58" s="28"/>
      <c r="AB58" s="28"/>
      <c r="AC58" s="29">
        <f t="shared" si="22"/>
        <v>0</v>
      </c>
      <c r="AD58" s="28"/>
      <c r="AE58" s="28"/>
      <c r="AF58" s="28"/>
      <c r="AG58" s="29">
        <f t="shared" si="23"/>
        <v>0</v>
      </c>
      <c r="AH58" s="29">
        <f t="shared" si="24"/>
        <v>0</v>
      </c>
      <c r="AI58" s="30">
        <f t="shared" si="25"/>
        <v>0</v>
      </c>
      <c r="AJ58" s="31">
        <f t="shared" si="26"/>
        <v>0</v>
      </c>
      <c r="AK58" s="11"/>
      <c r="AL58" s="11"/>
      <c r="AM58" s="11"/>
      <c r="AN58" s="11"/>
      <c r="AO58" s="11"/>
      <c r="AP58" s="11"/>
      <c r="AQ58" s="11"/>
      <c r="AR58" s="11"/>
    </row>
    <row r="59" spans="1:44" ht="34.5" hidden="1" customHeight="1" outlineLevel="1" x14ac:dyDescent="0.25">
      <c r="A59" s="22">
        <v>1</v>
      </c>
      <c r="B59" s="23"/>
      <c r="C59" s="84"/>
      <c r="D59" s="69"/>
      <c r="E59" s="54"/>
      <c r="F59" s="66"/>
      <c r="G59" s="65"/>
      <c r="H59" s="67"/>
      <c r="I59" s="112"/>
      <c r="J59" s="506"/>
      <c r="K59" s="72"/>
      <c r="L59" s="66"/>
      <c r="M59" s="28"/>
      <c r="N59" s="28"/>
      <c r="O59" s="28"/>
      <c r="P59" s="166"/>
      <c r="Q59" s="165"/>
      <c r="R59" s="28"/>
      <c r="T59" s="72"/>
      <c r="U59" s="29">
        <f>SUM(R59:T59)</f>
        <v>0</v>
      </c>
      <c r="V59" s="28"/>
      <c r="W59" s="28"/>
      <c r="X59" s="28"/>
      <c r="Y59" s="29">
        <f t="shared" si="21"/>
        <v>0</v>
      </c>
      <c r="Z59" s="28"/>
      <c r="AA59" s="28"/>
      <c r="AB59" s="28"/>
      <c r="AC59" s="29">
        <f t="shared" si="22"/>
        <v>0</v>
      </c>
      <c r="AD59" s="28"/>
      <c r="AE59" s="28"/>
      <c r="AF59" s="28"/>
      <c r="AG59" s="29">
        <f t="shared" si="23"/>
        <v>0</v>
      </c>
      <c r="AH59" s="29">
        <f t="shared" si="24"/>
        <v>0</v>
      </c>
      <c r="AI59" s="30">
        <f t="shared" si="25"/>
        <v>0</v>
      </c>
      <c r="AJ59" s="31">
        <f t="shared" si="26"/>
        <v>0</v>
      </c>
      <c r="AK59" s="11"/>
      <c r="AL59" s="11"/>
      <c r="AM59" s="11"/>
      <c r="AN59" s="11"/>
      <c r="AO59" s="11"/>
      <c r="AP59" s="11"/>
      <c r="AQ59" s="11"/>
      <c r="AR59" s="11"/>
    </row>
    <row r="60" spans="1:44" s="61" customFormat="1" ht="12.75" hidden="1" customHeight="1" collapsed="1" x14ac:dyDescent="0.25">
      <c r="A60" s="586" t="s">
        <v>75</v>
      </c>
      <c r="B60" s="542"/>
      <c r="C60" s="542"/>
      <c r="D60" s="542"/>
      <c r="E60" s="542"/>
      <c r="F60" s="542"/>
      <c r="G60" s="542"/>
      <c r="H60" s="542"/>
      <c r="I60" s="587"/>
      <c r="J60" s="339">
        <f>J53</f>
        <v>0</v>
      </c>
      <c r="K60" s="339">
        <f>SUM(K54:K59)</f>
        <v>0</v>
      </c>
      <c r="L60" s="445"/>
      <c r="M60" s="339">
        <f>SUM(M54:M56)</f>
        <v>0</v>
      </c>
      <c r="N60" s="339">
        <f>SUM(N54:N56)</f>
        <v>0</v>
      </c>
      <c r="O60" s="339">
        <f>SUM(O54:O56)</f>
        <v>0</v>
      </c>
      <c r="P60" s="344"/>
      <c r="Q60" s="438"/>
      <c r="R60" s="339">
        <f>SUM(R54:R56)</f>
        <v>0</v>
      </c>
      <c r="S60" s="339">
        <f>SUM(S54:S56)</f>
        <v>0</v>
      </c>
      <c r="T60" s="339">
        <f>SUM(T54:T59)</f>
        <v>0</v>
      </c>
      <c r="U60" s="339">
        <f>SUM(U54:U59)</f>
        <v>0</v>
      </c>
      <c r="V60" s="339">
        <f t="shared" ref="V60:AG60" si="27">SUM(V54:V59)</f>
        <v>0</v>
      </c>
      <c r="W60" s="339">
        <f t="shared" si="27"/>
        <v>0</v>
      </c>
      <c r="X60" s="339">
        <f t="shared" si="27"/>
        <v>0</v>
      </c>
      <c r="Y60" s="339">
        <f t="shared" si="27"/>
        <v>0</v>
      </c>
      <c r="Z60" s="339">
        <f t="shared" si="27"/>
        <v>0</v>
      </c>
      <c r="AA60" s="339">
        <f t="shared" si="27"/>
        <v>0</v>
      </c>
      <c r="AB60" s="339">
        <f t="shared" si="27"/>
        <v>0</v>
      </c>
      <c r="AC60" s="339">
        <f t="shared" si="27"/>
        <v>0</v>
      </c>
      <c r="AD60" s="339">
        <f t="shared" si="27"/>
        <v>0</v>
      </c>
      <c r="AE60" s="339">
        <f t="shared" si="27"/>
        <v>0</v>
      </c>
      <c r="AF60" s="339">
        <f t="shared" si="27"/>
        <v>0</v>
      </c>
      <c r="AG60" s="339">
        <f t="shared" si="27"/>
        <v>0</v>
      </c>
      <c r="AH60" s="339">
        <f>SUM(AH54:AH59)</f>
        <v>0</v>
      </c>
      <c r="AI60" s="345">
        <f t="shared" si="25"/>
        <v>0</v>
      </c>
      <c r="AJ60" s="345">
        <f>IF(ISERROR(AH60/$AH$65),0,AH60/$AH$65)</f>
        <v>0</v>
      </c>
      <c r="AK60" s="11"/>
      <c r="AL60" s="11"/>
      <c r="AM60" s="11"/>
      <c r="AN60" s="11"/>
      <c r="AO60" s="11"/>
      <c r="AP60" s="11"/>
      <c r="AQ60" s="11"/>
      <c r="AR60" s="11"/>
    </row>
    <row r="61" spans="1:44" ht="12.75" customHeight="1" x14ac:dyDescent="0.25">
      <c r="A61" s="502" t="s">
        <v>76</v>
      </c>
      <c r="B61" s="503"/>
      <c r="C61" s="503"/>
      <c r="D61" s="503"/>
      <c r="E61" s="504"/>
      <c r="F61" s="16"/>
      <c r="G61" s="5"/>
      <c r="H61" s="17"/>
      <c r="I61" s="17"/>
      <c r="J61" s="505">
        <v>10268476000</v>
      </c>
      <c r="K61" s="7"/>
      <c r="L61" s="18"/>
      <c r="M61" s="19"/>
      <c r="N61" s="19"/>
      <c r="O61" s="19"/>
      <c r="P61" s="5"/>
      <c r="Q61" s="20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21"/>
      <c r="AJ61" s="21"/>
    </row>
    <row r="62" spans="1:44" outlineLevel="1" x14ac:dyDescent="0.25">
      <c r="A62" s="23">
        <v>1</v>
      </c>
      <c r="B62" s="23"/>
      <c r="C62" s="89"/>
      <c r="D62" s="90"/>
      <c r="E62" s="93"/>
      <c r="F62" s="91"/>
      <c r="G62" s="91"/>
      <c r="H62" s="58"/>
      <c r="I62" s="2"/>
      <c r="J62" s="541"/>
      <c r="K62" s="147"/>
      <c r="L62" s="3"/>
      <c r="M62" s="49"/>
      <c r="N62" s="142"/>
      <c r="O62" s="49"/>
      <c r="P62" s="140"/>
      <c r="Q62" s="140"/>
      <c r="R62" s="28"/>
      <c r="S62" s="28"/>
      <c r="T62" s="28"/>
      <c r="U62" s="29">
        <f>SUM(R62:T62)</f>
        <v>0</v>
      </c>
      <c r="V62" s="28"/>
      <c r="W62" s="28"/>
      <c r="X62" s="28"/>
      <c r="Y62" s="29">
        <f>SUM(V62:X62)</f>
        <v>0</v>
      </c>
      <c r="Z62" s="28"/>
      <c r="AA62" s="28"/>
      <c r="AB62" s="28"/>
      <c r="AC62" s="29">
        <f>SUM(Z62:AB62)</f>
        <v>0</v>
      </c>
      <c r="AD62" s="28"/>
      <c r="AE62" s="28"/>
      <c r="AF62" s="28"/>
      <c r="AG62" s="29">
        <f>SUM(AD62:AF62)</f>
        <v>0</v>
      </c>
      <c r="AH62" s="29">
        <f>SUM(U62,Y62,AC62,AG62)</f>
        <v>0</v>
      </c>
      <c r="AI62" s="30">
        <f>IF(ISERROR(AH62/J61),0,AH62/J61)</f>
        <v>0</v>
      </c>
      <c r="AJ62" s="31">
        <f>IF(ISERROR(AH62/$AH$65),"-",AH62/$AH$65)</f>
        <v>0</v>
      </c>
      <c r="AK62" s="11"/>
      <c r="AL62" s="11"/>
      <c r="AM62" s="11"/>
      <c r="AN62" s="11"/>
      <c r="AO62" s="11"/>
      <c r="AP62" s="11"/>
      <c r="AQ62" s="11"/>
      <c r="AR62" s="11"/>
    </row>
    <row r="63" spans="1:44" ht="25.5" outlineLevel="1" x14ac:dyDescent="0.25">
      <c r="A63" s="23">
        <v>2</v>
      </c>
      <c r="B63" s="23"/>
      <c r="C63" s="90" t="s">
        <v>861</v>
      </c>
      <c r="D63" s="90">
        <v>44671</v>
      </c>
      <c r="E63" s="93" t="s">
        <v>862</v>
      </c>
      <c r="F63" s="93" t="s">
        <v>863</v>
      </c>
      <c r="G63" s="91" t="s">
        <v>864</v>
      </c>
      <c r="H63" s="58"/>
      <c r="I63" s="2"/>
      <c r="J63" s="506"/>
      <c r="K63" s="147">
        <v>10268476000</v>
      </c>
      <c r="L63" s="3" t="s">
        <v>81</v>
      </c>
      <c r="M63" s="49"/>
      <c r="N63" s="142"/>
      <c r="O63" s="49"/>
      <c r="P63" s="140"/>
      <c r="Q63" s="140"/>
      <c r="R63" s="28"/>
      <c r="S63" s="28"/>
      <c r="T63" s="28"/>
      <c r="U63" s="29">
        <f>SUM(R63:T63)</f>
        <v>0</v>
      </c>
      <c r="V63" s="28"/>
      <c r="W63" s="28">
        <v>2183123000</v>
      </c>
      <c r="X63" s="28"/>
      <c r="Y63" s="29">
        <f>SUM(V63:X63)</f>
        <v>2183123000</v>
      </c>
      <c r="Z63" s="28">
        <v>2183123000</v>
      </c>
      <c r="AA63" s="28"/>
      <c r="AB63" s="28"/>
      <c r="AC63" s="29">
        <f>SUM(Z63:AB63)</f>
        <v>2183123000</v>
      </c>
      <c r="AD63" s="28"/>
      <c r="AE63" s="28">
        <f>2183123000+3707685500</f>
        <v>5890808500</v>
      </c>
      <c r="AF63" s="28">
        <f>11421500</f>
        <v>11421500</v>
      </c>
      <c r="AG63" s="29">
        <f>SUM(AD63:AF63)</f>
        <v>5902230000</v>
      </c>
      <c r="AH63" s="29">
        <f>SUM(U63,Y63,AC63,AG63)</f>
        <v>10268476000</v>
      </c>
      <c r="AI63" s="30">
        <f>IF(ISERROR(AH63/J61),0,AH63/J61)</f>
        <v>1</v>
      </c>
      <c r="AJ63" s="31">
        <f>IF(ISERROR(AH63/$AH$65),"-",AH63/$AH$65)</f>
        <v>1</v>
      </c>
      <c r="AK63" s="11"/>
      <c r="AL63" s="11"/>
      <c r="AM63" s="11"/>
      <c r="AN63" s="11"/>
      <c r="AO63" s="11"/>
      <c r="AP63" s="11"/>
      <c r="AQ63" s="11"/>
      <c r="AR63" s="11"/>
    </row>
    <row r="64" spans="1:44" s="61" customFormat="1" ht="12.75" customHeight="1" x14ac:dyDescent="0.25">
      <c r="A64" s="586" t="s">
        <v>82</v>
      </c>
      <c r="B64" s="542"/>
      <c r="C64" s="542"/>
      <c r="D64" s="542"/>
      <c r="E64" s="542"/>
      <c r="F64" s="542"/>
      <c r="G64" s="542"/>
      <c r="H64" s="542"/>
      <c r="I64" s="587"/>
      <c r="J64" s="339">
        <f>SUM(J61)</f>
        <v>10268476000</v>
      </c>
      <c r="K64" s="339">
        <f>SUM(K62:K63)</f>
        <v>10268476000</v>
      </c>
      <c r="L64" s="445"/>
      <c r="M64" s="339">
        <f>SUM(M62:M62)</f>
        <v>0</v>
      </c>
      <c r="N64" s="339">
        <f>SUM(N62:N62)</f>
        <v>0</v>
      </c>
      <c r="O64" s="339">
        <f>SUM(O62:O62)</f>
        <v>0</v>
      </c>
      <c r="P64" s="344"/>
      <c r="Q64" s="438"/>
      <c r="R64" s="339">
        <f>SUM(R62:R63)</f>
        <v>0</v>
      </c>
      <c r="S64" s="339">
        <f t="shared" ref="S64:AH64" si="28">SUM(S62:S63)</f>
        <v>0</v>
      </c>
      <c r="T64" s="339">
        <f t="shared" si="28"/>
        <v>0</v>
      </c>
      <c r="U64" s="339">
        <f t="shared" si="28"/>
        <v>0</v>
      </c>
      <c r="V64" s="339">
        <f t="shared" si="28"/>
        <v>0</v>
      </c>
      <c r="W64" s="339">
        <f t="shared" si="28"/>
        <v>2183123000</v>
      </c>
      <c r="X64" s="339">
        <f t="shared" si="28"/>
        <v>0</v>
      </c>
      <c r="Y64" s="339">
        <f t="shared" si="28"/>
        <v>2183123000</v>
      </c>
      <c r="Z64" s="339">
        <f t="shared" si="28"/>
        <v>2183123000</v>
      </c>
      <c r="AA64" s="339">
        <f t="shared" si="28"/>
        <v>0</v>
      </c>
      <c r="AB64" s="339">
        <f t="shared" si="28"/>
        <v>0</v>
      </c>
      <c r="AC64" s="339">
        <f t="shared" si="28"/>
        <v>2183123000</v>
      </c>
      <c r="AD64" s="339">
        <f t="shared" si="28"/>
        <v>0</v>
      </c>
      <c r="AE64" s="339">
        <f t="shared" si="28"/>
        <v>5890808500</v>
      </c>
      <c r="AF64" s="339">
        <f t="shared" si="28"/>
        <v>11421500</v>
      </c>
      <c r="AG64" s="339">
        <f t="shared" si="28"/>
        <v>5902230000</v>
      </c>
      <c r="AH64" s="339">
        <f t="shared" si="28"/>
        <v>10268476000</v>
      </c>
      <c r="AI64" s="345">
        <f>IF(ISERROR(AH64/J64),0,AH64/J64)</f>
        <v>1</v>
      </c>
      <c r="AJ64" s="345">
        <f>IF(ISERROR(AH64/$AH$65),0,AH64/$AH$65)</f>
        <v>1</v>
      </c>
      <c r="AK64" s="11"/>
      <c r="AL64" s="11"/>
      <c r="AM64" s="11"/>
      <c r="AN64" s="11"/>
      <c r="AO64" s="11"/>
      <c r="AP64" s="11"/>
      <c r="AQ64" s="11"/>
      <c r="AR64" s="11"/>
    </row>
    <row r="65" spans="1:44" s="59" customFormat="1" ht="15" customHeight="1" x14ac:dyDescent="0.25">
      <c r="A65" s="579" t="str">
        <f>"TOTAL ASIG."&amp;" "&amp;$A$5</f>
        <v>TOTAL ASIG. 24-03-349 "Subsidio al Pago Electrónico de Prestaciones Monetarias"</v>
      </c>
      <c r="B65" s="580"/>
      <c r="C65" s="580"/>
      <c r="D65" s="580"/>
      <c r="E65" s="580"/>
      <c r="F65" s="580"/>
      <c r="G65" s="580"/>
      <c r="H65" s="580"/>
      <c r="I65" s="590"/>
      <c r="J65" s="341">
        <f t="shared" ref="J65:AH65" si="29">SUM(J10,J13,J16,J19,J22,J25,J28,J31,J34,J37,J40,J43,J46,J49,J60,J64,J52)</f>
        <v>10268476000</v>
      </c>
      <c r="K65" s="341">
        <f t="shared" si="29"/>
        <v>10268476000</v>
      </c>
      <c r="L65" s="341"/>
      <c r="M65" s="341">
        <f t="shared" si="29"/>
        <v>0</v>
      </c>
      <c r="N65" s="341">
        <f t="shared" si="29"/>
        <v>0</v>
      </c>
      <c r="O65" s="341">
        <f t="shared" si="29"/>
        <v>0</v>
      </c>
      <c r="P65" s="341">
        <f t="shared" si="29"/>
        <v>0</v>
      </c>
      <c r="Q65" s="341">
        <f t="shared" si="29"/>
        <v>0</v>
      </c>
      <c r="R65" s="341">
        <f t="shared" si="29"/>
        <v>0</v>
      </c>
      <c r="S65" s="341">
        <f t="shared" si="29"/>
        <v>0</v>
      </c>
      <c r="T65" s="341">
        <f t="shared" si="29"/>
        <v>0</v>
      </c>
      <c r="U65" s="341">
        <f t="shared" si="29"/>
        <v>0</v>
      </c>
      <c r="V65" s="341">
        <f t="shared" si="29"/>
        <v>0</v>
      </c>
      <c r="W65" s="341">
        <f t="shared" si="29"/>
        <v>2183123000</v>
      </c>
      <c r="X65" s="341">
        <f t="shared" si="29"/>
        <v>0</v>
      </c>
      <c r="Y65" s="341">
        <f t="shared" si="29"/>
        <v>2183123000</v>
      </c>
      <c r="Z65" s="341">
        <f t="shared" si="29"/>
        <v>2183123000</v>
      </c>
      <c r="AA65" s="341">
        <f t="shared" si="29"/>
        <v>0</v>
      </c>
      <c r="AB65" s="341">
        <f t="shared" si="29"/>
        <v>0</v>
      </c>
      <c r="AC65" s="341">
        <f t="shared" si="29"/>
        <v>2183123000</v>
      </c>
      <c r="AD65" s="341">
        <f t="shared" si="29"/>
        <v>0</v>
      </c>
      <c r="AE65" s="341">
        <f t="shared" si="29"/>
        <v>5890808500</v>
      </c>
      <c r="AF65" s="341">
        <f t="shared" si="29"/>
        <v>11421500</v>
      </c>
      <c r="AG65" s="341">
        <f t="shared" si="29"/>
        <v>5902230000</v>
      </c>
      <c r="AH65" s="341">
        <f t="shared" si="29"/>
        <v>10268476000</v>
      </c>
      <c r="AI65" s="343">
        <f>IF(ISERROR(AH65/J65),0,AH65/J65)</f>
        <v>1</v>
      </c>
      <c r="AJ65" s="343">
        <f>IF(ISERROR(AH65/$AH$65),0,AH65/$AH$65)</f>
        <v>1</v>
      </c>
      <c r="AK65" s="14"/>
      <c r="AL65" s="14"/>
      <c r="AM65" s="14"/>
      <c r="AN65" s="14"/>
      <c r="AO65" s="14"/>
      <c r="AP65" s="14"/>
      <c r="AQ65" s="14"/>
      <c r="AR65" s="14"/>
    </row>
    <row r="66" spans="1:44" x14ac:dyDescent="0.25">
      <c r="J66" s="41"/>
      <c r="R66" s="41"/>
      <c r="S66" s="41"/>
      <c r="T66" s="41"/>
      <c r="V66" s="41"/>
      <c r="W66" s="41"/>
      <c r="X66" s="41"/>
      <c r="Z66" s="41"/>
      <c r="AA66" s="41"/>
      <c r="AB66" s="41"/>
      <c r="AD66" s="41"/>
      <c r="AE66" s="41"/>
      <c r="AF66" s="41"/>
      <c r="AK66" s="11"/>
      <c r="AL66" s="11"/>
      <c r="AM66" s="11"/>
      <c r="AN66" s="11"/>
      <c r="AO66" s="11"/>
      <c r="AP66" s="11"/>
      <c r="AQ66" s="11"/>
      <c r="AR66" s="11"/>
    </row>
    <row r="67" spans="1:44" x14ac:dyDescent="0.25">
      <c r="E67" s="15"/>
      <c r="J67" s="41"/>
      <c r="R67" s="41"/>
      <c r="S67" s="41"/>
      <c r="T67" s="41"/>
      <c r="V67" s="41"/>
      <c r="W67" s="41"/>
      <c r="X67" s="41"/>
      <c r="Z67" s="41"/>
      <c r="AA67" s="41"/>
      <c r="AB67" s="41"/>
      <c r="AD67" s="41"/>
      <c r="AE67" s="41"/>
      <c r="AF67" s="41"/>
      <c r="AK67" s="11"/>
      <c r="AL67" s="11"/>
      <c r="AM67" s="11"/>
      <c r="AN67" s="11"/>
      <c r="AO67" s="11"/>
      <c r="AP67" s="11"/>
      <c r="AQ67" s="11"/>
      <c r="AR67" s="11"/>
    </row>
    <row r="68" spans="1:44" x14ac:dyDescent="0.25">
      <c r="E68" s="15"/>
      <c r="J68" s="41"/>
      <c r="R68" s="41"/>
      <c r="S68" s="41"/>
      <c r="T68" s="41"/>
      <c r="V68" s="41"/>
      <c r="W68" s="41"/>
      <c r="X68" s="41"/>
      <c r="Z68" s="41"/>
      <c r="AA68" s="41"/>
      <c r="AB68" s="41"/>
      <c r="AD68" s="41"/>
      <c r="AE68" s="41"/>
      <c r="AF68" s="41"/>
    </row>
    <row r="69" spans="1:44" x14ac:dyDescent="0.25">
      <c r="E69" s="15"/>
      <c r="J69" s="41"/>
      <c r="R69" s="41"/>
      <c r="S69" s="41"/>
      <c r="T69" s="41"/>
      <c r="V69" s="41"/>
      <c r="W69" s="41"/>
      <c r="X69" s="41"/>
      <c r="Z69" s="41"/>
      <c r="AA69" s="41"/>
      <c r="AB69" s="41"/>
      <c r="AD69" s="41"/>
      <c r="AE69" s="41"/>
      <c r="AF69" s="41"/>
      <c r="AK69" s="11"/>
      <c r="AL69" s="11"/>
      <c r="AM69" s="11"/>
      <c r="AN69" s="11"/>
      <c r="AO69" s="11"/>
      <c r="AP69" s="11"/>
      <c r="AQ69" s="11"/>
      <c r="AR69" s="11"/>
    </row>
    <row r="70" spans="1:44" x14ac:dyDescent="0.25">
      <c r="E70" s="15"/>
      <c r="J70" s="41"/>
      <c r="R70" s="41"/>
      <c r="S70" s="41"/>
      <c r="T70" s="41"/>
      <c r="V70" s="41"/>
      <c r="W70" s="41"/>
      <c r="X70" s="41"/>
      <c r="Z70" s="41"/>
      <c r="AA70" s="41"/>
      <c r="AB70" s="41"/>
      <c r="AD70" s="41"/>
      <c r="AE70" s="41"/>
      <c r="AF70" s="41"/>
    </row>
    <row r="71" spans="1:44" x14ac:dyDescent="0.25">
      <c r="E71" s="15"/>
      <c r="J71" s="41"/>
      <c r="R71" s="41"/>
      <c r="S71" s="41"/>
      <c r="T71" s="41"/>
      <c r="V71" s="41"/>
      <c r="W71" s="41"/>
      <c r="X71" s="41"/>
      <c r="Z71" s="41"/>
      <c r="AA71" s="41"/>
      <c r="AB71" s="41"/>
      <c r="AD71" s="41"/>
      <c r="AE71" s="41"/>
      <c r="AF71" s="41"/>
    </row>
    <row r="72" spans="1:44" x14ac:dyDescent="0.25">
      <c r="E72" s="15"/>
      <c r="J72" s="41"/>
      <c r="R72" s="41"/>
      <c r="S72" s="41"/>
      <c r="T72" s="41"/>
      <c r="V72" s="41"/>
      <c r="W72" s="41"/>
      <c r="X72" s="41"/>
      <c r="Z72" s="41"/>
      <c r="AA72" s="41"/>
      <c r="AB72" s="41"/>
      <c r="AD72" s="41"/>
      <c r="AE72" s="41"/>
      <c r="AF72" s="41"/>
    </row>
    <row r="73" spans="1:44" x14ac:dyDescent="0.25">
      <c r="E73" s="15"/>
      <c r="J73" s="41"/>
      <c r="R73" s="41"/>
      <c r="S73" s="41"/>
      <c r="T73" s="41"/>
      <c r="V73" s="41"/>
      <c r="W73" s="41"/>
      <c r="X73" s="41"/>
      <c r="Z73" s="41"/>
      <c r="AA73" s="41"/>
      <c r="AB73" s="41"/>
      <c r="AD73" s="41"/>
      <c r="AE73" s="41"/>
      <c r="AF73" s="41"/>
      <c r="AG73" s="14"/>
      <c r="AH73" s="14"/>
      <c r="AI73" s="14"/>
      <c r="AJ73" s="14"/>
    </row>
    <row r="74" spans="1:44" x14ac:dyDescent="0.25">
      <c r="A74" s="14"/>
      <c r="E74" s="15"/>
      <c r="J74" s="41"/>
      <c r="R74" s="41"/>
      <c r="S74" s="41"/>
      <c r="T74" s="41"/>
      <c r="V74" s="41"/>
      <c r="W74" s="41"/>
      <c r="X74" s="41"/>
      <c r="Z74" s="41"/>
      <c r="AA74" s="41"/>
      <c r="AB74" s="41"/>
      <c r="AD74" s="41"/>
      <c r="AE74" s="41"/>
      <c r="AF74" s="41"/>
      <c r="AG74" s="14"/>
      <c r="AH74" s="14"/>
      <c r="AI74" s="14"/>
      <c r="AJ74" s="14"/>
    </row>
    <row r="75" spans="1:44" x14ac:dyDescent="0.25">
      <c r="A75" s="14"/>
      <c r="E75" s="15"/>
      <c r="J75" s="41"/>
      <c r="R75" s="41"/>
      <c r="S75" s="41"/>
      <c r="T75" s="41"/>
      <c r="V75" s="41"/>
      <c r="W75" s="41"/>
      <c r="X75" s="41"/>
      <c r="Z75" s="41"/>
      <c r="AA75" s="41"/>
      <c r="AB75" s="41"/>
      <c r="AD75" s="41"/>
      <c r="AE75" s="41"/>
      <c r="AF75" s="41"/>
      <c r="AG75" s="14"/>
      <c r="AH75" s="14"/>
      <c r="AI75" s="14"/>
      <c r="AJ75" s="14"/>
    </row>
    <row r="76" spans="1:44" x14ac:dyDescent="0.25">
      <c r="A76" s="14"/>
      <c r="E76" s="15"/>
      <c r="J76" s="41"/>
      <c r="R76" s="41"/>
      <c r="S76" s="41"/>
      <c r="T76" s="41"/>
      <c r="V76" s="41"/>
      <c r="W76" s="41"/>
      <c r="X76" s="41"/>
      <c r="Z76" s="41"/>
      <c r="AA76" s="41"/>
      <c r="AB76" s="41"/>
      <c r="AD76" s="41"/>
      <c r="AE76" s="41"/>
      <c r="AF76" s="41"/>
      <c r="AG76" s="14"/>
      <c r="AH76" s="14"/>
      <c r="AI76" s="14"/>
      <c r="AJ76" s="14"/>
    </row>
    <row r="77" spans="1:44" x14ac:dyDescent="0.25">
      <c r="A77" s="14"/>
      <c r="J77" s="41"/>
      <c r="R77" s="41"/>
      <c r="S77" s="41"/>
      <c r="T77" s="41"/>
      <c r="V77" s="41"/>
      <c r="W77" s="41"/>
      <c r="X77" s="41"/>
      <c r="Z77" s="41"/>
      <c r="AA77" s="41"/>
      <c r="AB77" s="41"/>
      <c r="AD77" s="41"/>
      <c r="AE77" s="41"/>
      <c r="AF77" s="41"/>
      <c r="AG77" s="14"/>
      <c r="AH77" s="14"/>
      <c r="AI77" s="14"/>
      <c r="AJ77" s="14"/>
    </row>
    <row r="78" spans="1:44" x14ac:dyDescent="0.25">
      <c r="A78" s="14"/>
      <c r="J78" s="41"/>
      <c r="R78" s="41"/>
      <c r="S78" s="41"/>
      <c r="T78" s="41"/>
      <c r="V78" s="41"/>
      <c r="W78" s="41"/>
      <c r="X78" s="41"/>
      <c r="Z78" s="41"/>
      <c r="AA78" s="41"/>
      <c r="AB78" s="41"/>
      <c r="AD78" s="41"/>
      <c r="AE78" s="41"/>
      <c r="AF78" s="41"/>
      <c r="AG78" s="14"/>
      <c r="AH78" s="14"/>
      <c r="AI78" s="14"/>
      <c r="AJ78" s="14"/>
    </row>
    <row r="79" spans="1:44" x14ac:dyDescent="0.25">
      <c r="A79" s="14"/>
      <c r="J79" s="41"/>
      <c r="R79" s="41"/>
      <c r="S79" s="41"/>
      <c r="T79" s="41"/>
      <c r="V79" s="41"/>
      <c r="W79" s="41"/>
      <c r="X79" s="41"/>
      <c r="Z79" s="41"/>
      <c r="AA79" s="41"/>
      <c r="AB79" s="41"/>
      <c r="AD79" s="41"/>
      <c r="AE79" s="41"/>
      <c r="AF79" s="41"/>
      <c r="AG79" s="14"/>
      <c r="AH79" s="14"/>
      <c r="AI79" s="14"/>
      <c r="AJ79" s="14"/>
    </row>
    <row r="80" spans="1:44" x14ac:dyDescent="0.25">
      <c r="A80" s="14"/>
      <c r="J80" s="41"/>
      <c r="R80" s="41"/>
      <c r="S80" s="41"/>
      <c r="T80" s="41"/>
      <c r="V80" s="41"/>
      <c r="W80" s="41"/>
      <c r="X80" s="41"/>
      <c r="Z80" s="41"/>
      <c r="AA80" s="41"/>
      <c r="AB80" s="41"/>
      <c r="AD80" s="41"/>
      <c r="AE80" s="41"/>
      <c r="AF80" s="41"/>
      <c r="AG80" s="14"/>
      <c r="AH80" s="14"/>
      <c r="AI80" s="14"/>
      <c r="AJ80" s="14"/>
    </row>
    <row r="81" spans="1:36" x14ac:dyDescent="0.25">
      <c r="A81" s="14"/>
      <c r="J81" s="41"/>
      <c r="R81" s="41"/>
      <c r="S81" s="41"/>
      <c r="T81" s="41"/>
      <c r="V81" s="41"/>
      <c r="W81" s="41"/>
      <c r="X81" s="41"/>
      <c r="Z81" s="41"/>
      <c r="AA81" s="41"/>
      <c r="AB81" s="41"/>
      <c r="AD81" s="41"/>
      <c r="AE81" s="41"/>
      <c r="AF81" s="41"/>
      <c r="AG81" s="14"/>
      <c r="AH81" s="14"/>
      <c r="AI81" s="14"/>
      <c r="AJ81" s="14"/>
    </row>
    <row r="82" spans="1:36" x14ac:dyDescent="0.25">
      <c r="A82" s="14"/>
      <c r="J82" s="41"/>
      <c r="R82" s="41"/>
      <c r="S82" s="41"/>
      <c r="T82" s="41"/>
      <c r="V82" s="41"/>
      <c r="W82" s="41"/>
      <c r="X82" s="41"/>
      <c r="Z82" s="41"/>
      <c r="AA82" s="41"/>
      <c r="AB82" s="41"/>
      <c r="AD82" s="41"/>
      <c r="AE82" s="41"/>
      <c r="AF82" s="41"/>
      <c r="AG82" s="14"/>
      <c r="AH82" s="14"/>
      <c r="AI82" s="14"/>
      <c r="AJ82" s="14"/>
    </row>
    <row r="83" spans="1:36" x14ac:dyDescent="0.25">
      <c r="AG83" s="14"/>
      <c r="AH83" s="14"/>
      <c r="AI83" s="14"/>
      <c r="AJ83" s="14"/>
    </row>
    <row r="84" spans="1:36" x14ac:dyDescent="0.25">
      <c r="AG84" s="14"/>
      <c r="AH84" s="14"/>
      <c r="AI84" s="14"/>
      <c r="AJ84" s="14"/>
    </row>
    <row r="85" spans="1:36" x14ac:dyDescent="0.25">
      <c r="AG85" s="14"/>
      <c r="AH85" s="14"/>
      <c r="AI85" s="14"/>
      <c r="AJ85" s="14"/>
    </row>
    <row r="86" spans="1:36" x14ac:dyDescent="0.25">
      <c r="AG86" s="14"/>
      <c r="AH86" s="14"/>
      <c r="AI86" s="14"/>
      <c r="AJ86" s="14"/>
    </row>
    <row r="87" spans="1:36" x14ac:dyDescent="0.25">
      <c r="AG87" s="14"/>
      <c r="AH87" s="14"/>
      <c r="AI87" s="14"/>
      <c r="AJ87" s="14"/>
    </row>
    <row r="88" spans="1:36" x14ac:dyDescent="0.25">
      <c r="AG88" s="14"/>
      <c r="AH88" s="14"/>
      <c r="AI88" s="14"/>
      <c r="AJ88" s="14"/>
    </row>
    <row r="89" spans="1:36" x14ac:dyDescent="0.25">
      <c r="A89" s="14"/>
      <c r="B89" s="14"/>
      <c r="C89" s="14"/>
      <c r="D89" s="14"/>
      <c r="G89" s="14"/>
      <c r="H89" s="14"/>
      <c r="I89" s="14"/>
      <c r="J89" s="14"/>
      <c r="K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</row>
    <row r="90" spans="1:36" x14ac:dyDescent="0.25">
      <c r="A90" s="14"/>
      <c r="B90" s="14"/>
      <c r="C90" s="14"/>
      <c r="D90" s="14"/>
      <c r="G90" s="14"/>
      <c r="H90" s="14"/>
      <c r="I90" s="14"/>
      <c r="J90" s="14"/>
      <c r="K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</row>
    <row r="91" spans="1:36" x14ac:dyDescent="0.25">
      <c r="A91" s="14"/>
      <c r="B91" s="14"/>
      <c r="C91" s="14"/>
      <c r="D91" s="14"/>
      <c r="G91" s="14"/>
      <c r="H91" s="14"/>
      <c r="I91" s="14"/>
      <c r="J91" s="14"/>
      <c r="K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</row>
    <row r="92" spans="1:36" x14ac:dyDescent="0.25">
      <c r="A92" s="14"/>
      <c r="B92" s="14"/>
      <c r="C92" s="14"/>
      <c r="D92" s="14"/>
      <c r="G92" s="14"/>
      <c r="H92" s="14"/>
      <c r="I92" s="14"/>
      <c r="J92" s="14"/>
      <c r="K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</row>
    <row r="93" spans="1:36" x14ac:dyDescent="0.25">
      <c r="A93" s="14"/>
      <c r="B93" s="14"/>
      <c r="C93" s="14"/>
      <c r="D93" s="14"/>
      <c r="G93" s="14"/>
      <c r="H93" s="14"/>
      <c r="I93" s="14"/>
      <c r="J93" s="14"/>
      <c r="K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</row>
    <row r="94" spans="1:36" x14ac:dyDescent="0.25">
      <c r="A94" s="14"/>
      <c r="B94" s="14"/>
      <c r="C94" s="14"/>
      <c r="D94" s="14"/>
      <c r="G94" s="14"/>
      <c r="H94" s="14"/>
      <c r="I94" s="14"/>
      <c r="J94" s="14"/>
      <c r="K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</row>
    <row r="95" spans="1:36" x14ac:dyDescent="0.25">
      <c r="A95" s="14"/>
      <c r="B95" s="14"/>
      <c r="C95" s="14"/>
      <c r="D95" s="14"/>
      <c r="G95" s="14"/>
      <c r="H95" s="14"/>
      <c r="I95" s="14"/>
      <c r="J95" s="14"/>
      <c r="K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</row>
    <row r="96" spans="1:36" x14ac:dyDescent="0.25">
      <c r="A96" s="14"/>
      <c r="B96" s="14"/>
      <c r="C96" s="14"/>
      <c r="D96" s="14"/>
      <c r="G96" s="14"/>
      <c r="H96" s="14"/>
      <c r="I96" s="14"/>
      <c r="J96" s="14"/>
      <c r="K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</row>
    <row r="97" s="14" customFormat="1" x14ac:dyDescent="0.25"/>
    <row r="98" s="14" customFormat="1" x14ac:dyDescent="0.25"/>
    <row r="99" s="14" customFormat="1" x14ac:dyDescent="0.25"/>
    <row r="100" s="14" customFormat="1" x14ac:dyDescent="0.25"/>
    <row r="101" s="14" customFormat="1" x14ac:dyDescent="0.25"/>
    <row r="102" s="14" customFormat="1" x14ac:dyDescent="0.25"/>
    <row r="103" s="14" customFormat="1" x14ac:dyDescent="0.25"/>
    <row r="104" s="14" customFormat="1" x14ac:dyDescent="0.25"/>
    <row r="105" s="14" customFormat="1" x14ac:dyDescent="0.25"/>
    <row r="106" s="14" customFormat="1" x14ac:dyDescent="0.25"/>
    <row r="107" s="14" customFormat="1" x14ac:dyDescent="0.25"/>
    <row r="108" s="14" customFormat="1" x14ac:dyDescent="0.25"/>
    <row r="109" s="14" customFormat="1" x14ac:dyDescent="0.25"/>
    <row r="110" s="14" customFormat="1" x14ac:dyDescent="0.25"/>
    <row r="111" s="14" customFormat="1" x14ac:dyDescent="0.25"/>
    <row r="112" s="14" customFormat="1" x14ac:dyDescent="0.25"/>
    <row r="113" s="14" customFormat="1" x14ac:dyDescent="0.25"/>
    <row r="114" s="14" customFormat="1" x14ac:dyDescent="0.25"/>
    <row r="115" s="14" customFormat="1" x14ac:dyDescent="0.25"/>
    <row r="116" s="14" customFormat="1" x14ac:dyDescent="0.25"/>
    <row r="117" s="14" customFormat="1" x14ac:dyDescent="0.25"/>
    <row r="118" s="14" customFormat="1" x14ac:dyDescent="0.25"/>
    <row r="119" s="14" customFormat="1" x14ac:dyDescent="0.25"/>
    <row r="120" s="14" customFormat="1" x14ac:dyDescent="0.25"/>
    <row r="121" s="14" customFormat="1" x14ac:dyDescent="0.25"/>
    <row r="122" s="14" customFormat="1" x14ac:dyDescent="0.25"/>
    <row r="123" s="14" customFormat="1" x14ac:dyDescent="0.25"/>
    <row r="124" s="14" customFormat="1" x14ac:dyDescent="0.25"/>
    <row r="125" s="14" customFormat="1" x14ac:dyDescent="0.25"/>
    <row r="126" s="14" customFormat="1" x14ac:dyDescent="0.25"/>
    <row r="127" s="14" customFormat="1" x14ac:dyDescent="0.25"/>
    <row r="128" s="14" customFormat="1" x14ac:dyDescent="0.25"/>
    <row r="129" s="14" customFormat="1" x14ac:dyDescent="0.25"/>
    <row r="130" s="14" customFormat="1" x14ac:dyDescent="0.25"/>
    <row r="131" s="14" customFormat="1" x14ac:dyDescent="0.25"/>
    <row r="132" s="14" customFormat="1" x14ac:dyDescent="0.25"/>
    <row r="133" s="14" customFormat="1" x14ac:dyDescent="0.25"/>
    <row r="134" s="14" customFormat="1" x14ac:dyDescent="0.25"/>
    <row r="135" s="14" customFormat="1" x14ac:dyDescent="0.25"/>
    <row r="136" s="14" customFormat="1" x14ac:dyDescent="0.25"/>
    <row r="137" s="14" customFormat="1" x14ac:dyDescent="0.25"/>
    <row r="138" s="14" customFormat="1" x14ac:dyDescent="0.25"/>
    <row r="139" s="14" customFormat="1" x14ac:dyDescent="0.25"/>
    <row r="140" s="14" customFormat="1" x14ac:dyDescent="0.25"/>
    <row r="141" s="14" customFormat="1" x14ac:dyDescent="0.25"/>
    <row r="142" s="14" customFormat="1" x14ac:dyDescent="0.25"/>
    <row r="143" s="14" customFormat="1" x14ac:dyDescent="0.25"/>
    <row r="144" s="14" customFormat="1" x14ac:dyDescent="0.25"/>
    <row r="145" s="14" customFormat="1" x14ac:dyDescent="0.25"/>
    <row r="146" s="14" customFormat="1" x14ac:dyDescent="0.25"/>
    <row r="147" s="14" customFormat="1" x14ac:dyDescent="0.25"/>
    <row r="148" s="14" customFormat="1" x14ac:dyDescent="0.25"/>
    <row r="149" s="14" customFormat="1" x14ac:dyDescent="0.25"/>
    <row r="150" s="14" customFormat="1" x14ac:dyDescent="0.25"/>
    <row r="151" s="14" customFormat="1" x14ac:dyDescent="0.25"/>
    <row r="152" s="14" customFormat="1" x14ac:dyDescent="0.25"/>
    <row r="153" s="14" customFormat="1" x14ac:dyDescent="0.25"/>
    <row r="154" s="14" customFormat="1" x14ac:dyDescent="0.25"/>
    <row r="155" s="14" customFormat="1" x14ac:dyDescent="0.25"/>
    <row r="156" s="14" customFormat="1" x14ac:dyDescent="0.25"/>
    <row r="157" s="14" customFormat="1" x14ac:dyDescent="0.25"/>
    <row r="158" s="14" customFormat="1" x14ac:dyDescent="0.25"/>
    <row r="159" s="14" customFormat="1" x14ac:dyDescent="0.25"/>
    <row r="160" s="14" customFormat="1" x14ac:dyDescent="0.25"/>
    <row r="161" s="14" customFormat="1" x14ac:dyDescent="0.25"/>
    <row r="162" s="14" customFormat="1" x14ac:dyDescent="0.25"/>
    <row r="163" s="14" customFormat="1" x14ac:dyDescent="0.25"/>
    <row r="164" s="14" customFormat="1" x14ac:dyDescent="0.25"/>
    <row r="165" s="14" customFormat="1" x14ac:dyDescent="0.25"/>
    <row r="166" s="14" customFormat="1" x14ac:dyDescent="0.25"/>
    <row r="167" s="14" customFormat="1" x14ac:dyDescent="0.25"/>
    <row r="168" s="14" customFormat="1" x14ac:dyDescent="0.25"/>
    <row r="169" s="14" customFormat="1" x14ac:dyDescent="0.25"/>
    <row r="170" s="14" customFormat="1" x14ac:dyDescent="0.25"/>
    <row r="171" s="14" customFormat="1" x14ac:dyDescent="0.25"/>
    <row r="172" s="14" customFormat="1" x14ac:dyDescent="0.25"/>
    <row r="173" s="14" customFormat="1" x14ac:dyDescent="0.25"/>
    <row r="174" s="14" customFormat="1" x14ac:dyDescent="0.25"/>
    <row r="175" s="14" customFormat="1" x14ac:dyDescent="0.25"/>
    <row r="176" s="14" customFormat="1" x14ac:dyDescent="0.25"/>
    <row r="177" s="14" customFormat="1" x14ac:dyDescent="0.25"/>
    <row r="178" s="14" customFormat="1" x14ac:dyDescent="0.25"/>
    <row r="179" s="14" customFormat="1" x14ac:dyDescent="0.25"/>
    <row r="180" s="14" customFormat="1" x14ac:dyDescent="0.25"/>
    <row r="181" s="14" customFormat="1" x14ac:dyDescent="0.25"/>
    <row r="182" s="14" customFormat="1" x14ac:dyDescent="0.25"/>
    <row r="183" s="14" customFormat="1" x14ac:dyDescent="0.25"/>
    <row r="184" s="14" customFormat="1" x14ac:dyDescent="0.25"/>
    <row r="185" s="14" customFormat="1" x14ac:dyDescent="0.25"/>
    <row r="186" s="14" customFormat="1" x14ac:dyDescent="0.25"/>
    <row r="187" s="14" customFormat="1" x14ac:dyDescent="0.25"/>
    <row r="188" s="14" customFormat="1" x14ac:dyDescent="0.25"/>
    <row r="189" s="14" customFormat="1" x14ac:dyDescent="0.25"/>
    <row r="190" s="14" customFormat="1" x14ac:dyDescent="0.25"/>
    <row r="191" s="14" customFormat="1" x14ac:dyDescent="0.25"/>
    <row r="192" s="14" customFormat="1" x14ac:dyDescent="0.25"/>
    <row r="193" s="14" customFormat="1" x14ac:dyDescent="0.25"/>
    <row r="194" s="14" customFormat="1" x14ac:dyDescent="0.25"/>
    <row r="195" s="14" customFormat="1" x14ac:dyDescent="0.25"/>
  </sheetData>
  <mergeCells count="81">
    <mergeCell ref="C6:C7"/>
    <mergeCell ref="AI6:AJ6"/>
    <mergeCell ref="Z6:AB6"/>
    <mergeCell ref="AC6:AC7"/>
    <mergeCell ref="AD6:AF6"/>
    <mergeCell ref="AG6:AG7"/>
    <mergeCell ref="AH6:AH7"/>
    <mergeCell ref="Q6:Q7"/>
    <mergeCell ref="R6:T6"/>
    <mergeCell ref="U6:U7"/>
    <mergeCell ref="V6:X6"/>
    <mergeCell ref="Y6:Y7"/>
    <mergeCell ref="J6:J7"/>
    <mergeCell ref="K6:K7"/>
    <mergeCell ref="L6:L7"/>
    <mergeCell ref="M6:O6"/>
    <mergeCell ref="P6:P7"/>
    <mergeCell ref="A37:I37"/>
    <mergeCell ref="A38:E38"/>
    <mergeCell ref="J38:J39"/>
    <mergeCell ref="A40:I40"/>
    <mergeCell ref="A6:A7"/>
    <mergeCell ref="B6:B7"/>
    <mergeCell ref="D6:D7"/>
    <mergeCell ref="E6:E7"/>
    <mergeCell ref="F6:F7"/>
    <mergeCell ref="G6:G7"/>
    <mergeCell ref="H6:I6"/>
    <mergeCell ref="A31:I31"/>
    <mergeCell ref="A32:E32"/>
    <mergeCell ref="J32:J33"/>
    <mergeCell ref="A34:I34"/>
    <mergeCell ref="A1:AJ1"/>
    <mergeCell ref="A2:AJ2"/>
    <mergeCell ref="A3:AJ3"/>
    <mergeCell ref="A4:AJ4"/>
    <mergeCell ref="A5:AJ5"/>
    <mergeCell ref="A35:E35"/>
    <mergeCell ref="J35:J36"/>
    <mergeCell ref="A26:E26"/>
    <mergeCell ref="J26:J27"/>
    <mergeCell ref="A28:I28"/>
    <mergeCell ref="A29:E29"/>
    <mergeCell ref="J29:J30"/>
    <mergeCell ref="J20:J21"/>
    <mergeCell ref="A22:I22"/>
    <mergeCell ref="A23:E23"/>
    <mergeCell ref="J23:J24"/>
    <mergeCell ref="A25:I25"/>
    <mergeCell ref="A64:I64"/>
    <mergeCell ref="A65:I65"/>
    <mergeCell ref="J61:J63"/>
    <mergeCell ref="A8:E8"/>
    <mergeCell ref="J8:J9"/>
    <mergeCell ref="A10:I10"/>
    <mergeCell ref="A11:E11"/>
    <mergeCell ref="J11:J12"/>
    <mergeCell ref="A13:I13"/>
    <mergeCell ref="A14:E14"/>
    <mergeCell ref="J14:J15"/>
    <mergeCell ref="A16:I16"/>
    <mergeCell ref="A17:E17"/>
    <mergeCell ref="J17:J18"/>
    <mergeCell ref="A19:I19"/>
    <mergeCell ref="A20:E20"/>
    <mergeCell ref="A52:I52"/>
    <mergeCell ref="A53:E53"/>
    <mergeCell ref="J53:J59"/>
    <mergeCell ref="A60:I60"/>
    <mergeCell ref="A61:E61"/>
    <mergeCell ref="A46:I46"/>
    <mergeCell ref="A47:E47"/>
    <mergeCell ref="J47:J48"/>
    <mergeCell ref="A49:I49"/>
    <mergeCell ref="A50:E50"/>
    <mergeCell ref="J50:J51"/>
    <mergeCell ref="A41:E41"/>
    <mergeCell ref="J41:J42"/>
    <mergeCell ref="A43:I43"/>
    <mergeCell ref="A44:E44"/>
    <mergeCell ref="J44:J45"/>
  </mergeCells>
  <dataValidations count="12">
    <dataValidation type="textLength" operator="lessThanOrEqual" allowBlank="1" showInputMessage="1" showErrorMessage="1" errorTitle="MÁXIMO DE CARACTERES SOBREPASADO" error="Sólo 255 caracteres por celdas" sqref="E62:G63 C18 E33:G33 L48 C39 L15 P12:Q12 E12:G12 L54:L59 P54:Q59 C45 P18:Q18 Q39 C12 L33 P30:Q30 P33:Q33 N33 L12 L18 E15:G15 P15:Q15 E9:G9 E39:G39 C9 C48 E48:G48 P48:Q48 P45:Q45 L45 P9:Q9 C15 L27 L51 P36:Q36 N36 C33 E24:G24 L39 E68:E73 L36 C54:C59 P62:Q63 N62:N63 L30 E27:G27 L9 E18:G18 F36:G36 O27:Q27 C30 E54:G59 P51:Q51 C51 E45:G45 E30:G30 P24:Q24 L24 C24 E51:G51 L42 C42 E42:G42 P42:Q42 E21:G21 P21:Q21 L21" xr:uid="{00000000-0002-0000-0C00-000000000000}">
      <formula1>255</formula1>
    </dataValidation>
    <dataValidation type="decimal" allowBlank="1" showInputMessage="1" showErrorMessage="1" errorTitle="Sólo números" error="Sólo ingresar números sin letras_x000a_" sqref="R62:T63 R45 M27:N27 V27:X27 AD27:AF27 Z27:AB27 AD62:AF63 Z12:AB12 AD12:AF12 V12:X12 M12:N12 M48:N48 M45:N45 AD45:AF45 Z45:AB45 R33 M39:N39 V39:X39 AD39:AF39 Z39:AB39 AD30:AF30 M33 AD33:AF33 Z33:AB33 V33:X33 R15:S15 V45:X45 AD15:AF15 Z15:AB15 V15:X15 M15:N15 R9 V9:X9 M9:N9 AD9:AF9 Z9:AB9 R54:R59 R48 Z48:AB48 AD48:AF48 V48:X48 M18:N18 V18:X18 R39 Z18:AB18 R18 R12 R30 V30:X30 R27:S27 Z30:AB30 M62:M63 M30:N30 AD18:AF18 V36:X36 AD36:AF36 Z36:AB36 M36 R36 V62:X63 V54:X59 M54:N59 AD54:AF59 Z54:AB59 R21 V51:X51 AD51:AF51 Z51:AB51 R51 M51:N51 M24:N24 R24 AD24:AF24 V24:X24 Z24:AB24 AD42:AF42 M42:N42 Z42:AB42 V42:X42 R42 M21:N21 V21:X21 AD21:AF21 Z21:AB21 Z62:AB63" xr:uid="{00000000-0002-0000-0C00-000001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62:D63" xr:uid="{00000000-0002-0000-0C00-000002000000}">
      <formula1>42005</formula1>
    </dataValidation>
    <dataValidation type="textLength" operator="lessThanOrEqual" allowBlank="1" showInputMessage="1" showErrorMessage="1" sqref="K21 K33 K30 S30:T30 T27 S9:T9 K39 S45:T45 T59 S33:T33 K48 K27 K15 K45 S48:T48 T15 K18 S18:T18 K24 K12 K9 S12:T12 K54:K59 S39:T39 S54:S58 S51:T51 S24:T24 K51 K42 T42 S21:T21" xr:uid="{00000000-0002-0000-0C00-000003000000}">
      <formula1>255</formula1>
    </dataValidation>
    <dataValidation allowBlank="1" showInputMessage="1" showErrorMessage="1" errorTitle="Sólo números" error="Sólo ingresar números sin letras_x000a_" sqref="O61:O63 O44:O45 O32:O33 P39 O11:O12 O38:O39 O14:O15 O8:O9 O47:O48 O17:O18 O53:O59 O29:O30 O35:O36 O20:O21 O26 O50:O51 O23:O24 O41:O42" xr:uid="{00000000-0002-0000-0C00-000004000000}"/>
    <dataValidation type="date" operator="greaterThan" allowBlank="1" showInputMessage="1" showErrorMessage="1" errorTitle="Error en Ingresos de Fechas" error="La fecha debe corresponder al Año 2014." sqref="D54:D59 D27 D45 D9 D39 H12 D30 D15 H48 D18 D12 D48 H51 D51 D24 D42 H21 D21" xr:uid="{00000000-0002-0000-0C00-000005000000}">
      <formula1>41275</formula1>
    </dataValidation>
    <dataValidation type="date" operator="greaterThan" allowBlank="1" showInputMessage="1" showErrorMessage="1" errorTitle="SÓLO FECHAS" error="Las fechas corresponden a las del Año 2013" sqref="H56" xr:uid="{00000000-0002-0000-0C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57:H59 I48 H45:I45 I39 H27:I27 I12 H15:I15 H18:I18 H30:I30 I33 I36 H54:H55 I54:I59 I51 H24:I24 H42:I42 I21" xr:uid="{00000000-0002-0000-0C00-000007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C00-000008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C00-000009000000}">
      <formula1>42005</formula1>
    </dataValidation>
    <dataValidation operator="greaterThan" allowBlank="1" showInputMessage="1" showErrorMessage="1" errorTitle="Error en Ingresos de Fechas" error="La fecha debe corresponder al Año 2014." sqref="C27" xr:uid="{00000000-0002-0000-0C00-00000A000000}"/>
    <dataValidation type="date" errorStyle="information" operator="greaterThan" allowBlank="1" showInputMessage="1" showErrorMessage="1" errorTitle="SÓLO FECHAS" error="Las fechas corresponden al presupuesto 2014" sqref="H39" xr:uid="{00000000-0002-0000-0C00-00000B000000}">
      <formula1>41275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41" scale="61" fitToHeight="5" orientation="landscape" r:id="rId1"/>
  <ignoredErrors>
    <ignoredError sqref="U43 U19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33CCFF"/>
    <pageSetUpPr fitToPage="1"/>
  </sheetPr>
  <dimension ref="A1:AR41"/>
  <sheetViews>
    <sheetView topLeftCell="A7" zoomScaleNormal="100" workbookViewId="0">
      <selection activeCell="B24" sqref="B24"/>
    </sheetView>
  </sheetViews>
  <sheetFormatPr baseColWidth="10" defaultColWidth="11.42578125" defaultRowHeight="15" outlineLevelCol="1" x14ac:dyDescent="0.25"/>
  <cols>
    <col min="1" max="1" width="39.28515625" style="15" customWidth="1"/>
    <col min="2" max="2" width="16.7109375" style="12" bestFit="1" customWidth="1"/>
    <col min="3" max="3" width="11.5703125" style="15" bestFit="1" customWidth="1"/>
    <col min="4" max="4" width="10" style="15" hidden="1" customWidth="1"/>
    <col min="5" max="5" width="10.28515625" style="15" hidden="1" customWidth="1"/>
    <col min="6" max="6" width="9.85546875" style="15" hidden="1" customWidth="1"/>
    <col min="7" max="9" width="10.5703125" style="12" hidden="1" customWidth="1" outlineLevel="1"/>
    <col min="10" max="10" width="10" style="12" bestFit="1" customWidth="1" collapsed="1"/>
    <col min="11" max="11" width="12.28515625" style="12" hidden="1" customWidth="1" outlineLevel="1"/>
    <col min="12" max="12" width="10.140625" style="12" hidden="1" customWidth="1" outlineLevel="1"/>
    <col min="13" max="13" width="12.28515625" style="12" hidden="1" customWidth="1" outlineLevel="1"/>
    <col min="14" max="14" width="10.42578125" style="12" bestFit="1" customWidth="1" collapsed="1"/>
    <col min="15" max="16" width="12.5703125" style="12" hidden="1" customWidth="1" outlineLevel="1"/>
    <col min="17" max="17" width="8.42578125" style="12" hidden="1" customWidth="1" outlineLevel="1"/>
    <col min="18" max="18" width="10" style="12" bestFit="1" customWidth="1" collapsed="1"/>
    <col min="19" max="19" width="6.140625" style="12" customWidth="1" outlineLevel="1"/>
    <col min="20" max="20" width="8.140625" style="12" customWidth="1" outlineLevel="1"/>
    <col min="21" max="21" width="7.7109375" style="12" customWidth="1" outlineLevel="1"/>
    <col min="22" max="22" width="10" style="12" bestFit="1" customWidth="1"/>
    <col min="23" max="23" width="10.140625" style="12" bestFit="1" customWidth="1"/>
    <col min="24" max="24" width="10.140625" style="169" customWidth="1"/>
    <col min="25" max="25" width="11.7109375" style="169" customWidth="1"/>
    <col min="26" max="27" width="11.5703125" customWidth="1"/>
    <col min="28" max="16384" width="11.42578125" style="14"/>
  </cols>
  <sheetData>
    <row r="1" spans="1:44" s="11" customFormat="1" ht="15" customHeight="1" x14ac:dyDescent="0.25">
      <c r="A1" s="533" t="str">
        <f>+'24-03-349 Ind. Proy'!A1:AJ1</f>
        <v>PARTIDA 21-01-001 "SUBSECRETARIA DE SERVICIOS SOCIALES"</v>
      </c>
      <c r="B1" s="533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533"/>
      <c r="O1" s="533"/>
      <c r="P1" s="533"/>
      <c r="Q1" s="533"/>
      <c r="R1" s="533"/>
      <c r="S1" s="533"/>
      <c r="T1" s="533"/>
      <c r="U1" s="533"/>
      <c r="V1" s="533"/>
      <c r="W1" s="533"/>
      <c r="X1" s="533"/>
      <c r="Y1" s="533"/>
    </row>
    <row r="2" spans="1:44" s="11" customFormat="1" ht="15" customHeight="1" x14ac:dyDescent="0.25">
      <c r="A2" s="526" t="s">
        <v>1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526"/>
      <c r="S2" s="526"/>
      <c r="T2" s="526"/>
      <c r="U2" s="526"/>
      <c r="V2" s="526"/>
      <c r="W2" s="526"/>
      <c r="X2" s="526"/>
      <c r="Y2" s="526"/>
    </row>
    <row r="3" spans="1:44" s="11" customFormat="1" ht="15" customHeight="1" x14ac:dyDescent="0.25">
      <c r="A3" s="526" t="str">
        <f>+'24-03-349 Ind. Proy'!A3:AJ3</f>
        <v>EJECUCIÓN AL 31 DE DICIEMBRE DE 2022</v>
      </c>
      <c r="B3" s="526"/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526"/>
      <c r="Q3" s="526"/>
      <c r="R3" s="526"/>
      <c r="S3" s="526"/>
      <c r="T3" s="526"/>
      <c r="U3" s="526"/>
      <c r="V3" s="526"/>
      <c r="W3" s="526"/>
      <c r="X3" s="526"/>
      <c r="Y3" s="526"/>
    </row>
    <row r="4" spans="1:44" s="11" customFormat="1" ht="15" customHeight="1" x14ac:dyDescent="0.25">
      <c r="A4" s="528" t="s">
        <v>3</v>
      </c>
      <c r="B4" s="528"/>
      <c r="C4" s="528"/>
      <c r="D4" s="528"/>
      <c r="E4" s="528"/>
      <c r="F4" s="528"/>
      <c r="G4" s="528"/>
      <c r="H4" s="528"/>
      <c r="I4" s="528"/>
      <c r="J4" s="528"/>
      <c r="K4" s="528"/>
      <c r="L4" s="528"/>
      <c r="M4" s="528"/>
      <c r="N4" s="528"/>
      <c r="O4" s="528"/>
      <c r="P4" s="528"/>
      <c r="Q4" s="528"/>
      <c r="R4" s="528"/>
      <c r="S4" s="528"/>
      <c r="T4" s="528"/>
      <c r="U4" s="528"/>
      <c r="V4" s="528"/>
      <c r="W4" s="528"/>
      <c r="X4" s="528"/>
      <c r="Y4" s="528"/>
    </row>
    <row r="5" spans="1:44" ht="26.25" customHeight="1" x14ac:dyDescent="0.25">
      <c r="A5" s="569" t="str">
        <f>+'24-03-349 Ind. Proy'!A5:U5</f>
        <v>24-03-349 "Subsidio al Pago Electrónico de Prestaciones Monetarias"</v>
      </c>
      <c r="B5" s="570"/>
      <c r="C5" s="570"/>
      <c r="D5" s="570"/>
      <c r="E5" s="570"/>
      <c r="F5" s="570"/>
      <c r="G5" s="570"/>
      <c r="H5" s="570"/>
      <c r="I5" s="570"/>
      <c r="J5" s="570"/>
      <c r="K5" s="570"/>
      <c r="L5" s="570"/>
      <c r="M5" s="570"/>
      <c r="N5" s="570"/>
      <c r="O5" s="570"/>
      <c r="P5" s="570"/>
      <c r="Q5" s="570"/>
      <c r="R5" s="570"/>
      <c r="S5" s="570"/>
      <c r="T5" s="570"/>
      <c r="U5" s="570"/>
      <c r="V5" s="570"/>
      <c r="W5" s="570"/>
      <c r="X5" s="570"/>
      <c r="Y5" s="571"/>
      <c r="Z5" s="12"/>
      <c r="AA5" s="12"/>
      <c r="AB5" s="12"/>
      <c r="AC5" s="12"/>
      <c r="AD5" s="12"/>
      <c r="AE5" s="12"/>
      <c r="AF5" s="12"/>
      <c r="AG5" s="12"/>
      <c r="AH5" s="12"/>
      <c r="AI5" s="13"/>
      <c r="AJ5" s="13"/>
    </row>
    <row r="6" spans="1:44" s="15" customFormat="1" ht="17.25" customHeight="1" x14ac:dyDescent="0.25">
      <c r="A6" s="523" t="s">
        <v>7</v>
      </c>
      <c r="B6" s="523" t="s">
        <v>13</v>
      </c>
      <c r="C6" s="547" t="s">
        <v>83</v>
      </c>
      <c r="D6" s="558" t="s">
        <v>16</v>
      </c>
      <c r="E6" s="559"/>
      <c r="F6" s="560"/>
      <c r="G6" s="558" t="s">
        <v>19</v>
      </c>
      <c r="H6" s="559"/>
      <c r="I6" s="560"/>
      <c r="J6" s="522" t="s">
        <v>20</v>
      </c>
      <c r="K6" s="553" t="s">
        <v>19</v>
      </c>
      <c r="L6" s="555"/>
      <c r="M6" s="554"/>
      <c r="N6" s="530" t="s">
        <v>21</v>
      </c>
      <c r="O6" s="553" t="s">
        <v>19</v>
      </c>
      <c r="P6" s="555"/>
      <c r="Q6" s="554"/>
      <c r="R6" s="530" t="s">
        <v>22</v>
      </c>
      <c r="S6" s="553" t="s">
        <v>19</v>
      </c>
      <c r="T6" s="555"/>
      <c r="U6" s="554"/>
      <c r="V6" s="530" t="s">
        <v>23</v>
      </c>
      <c r="W6" s="530" t="s">
        <v>24</v>
      </c>
      <c r="X6" s="553" t="s">
        <v>84</v>
      </c>
      <c r="Y6" s="554"/>
      <c r="Z6" s="551"/>
      <c r="AA6" s="551"/>
      <c r="AB6" s="551"/>
      <c r="AC6" s="551"/>
      <c r="AD6" s="551"/>
      <c r="AE6" s="551"/>
      <c r="AF6" s="551"/>
      <c r="AG6" s="551"/>
      <c r="AH6" s="551"/>
      <c r="AI6" s="552"/>
      <c r="AJ6" s="552"/>
      <c r="AK6" s="11"/>
      <c r="AL6" s="11"/>
      <c r="AM6" s="11"/>
      <c r="AN6" s="11"/>
      <c r="AO6" s="11"/>
      <c r="AP6" s="11"/>
      <c r="AQ6" s="11"/>
      <c r="AR6" s="11"/>
    </row>
    <row r="7" spans="1:44" s="15" customFormat="1" ht="24" customHeight="1" x14ac:dyDescent="0.25">
      <c r="A7" s="523"/>
      <c r="B7" s="523"/>
      <c r="C7" s="548"/>
      <c r="D7" s="433" t="s">
        <v>29</v>
      </c>
      <c r="E7" s="433" t="s">
        <v>30</v>
      </c>
      <c r="F7" s="433" t="s">
        <v>31</v>
      </c>
      <c r="G7" s="433" t="s">
        <v>32</v>
      </c>
      <c r="H7" s="433" t="s">
        <v>33</v>
      </c>
      <c r="I7" s="433" t="s">
        <v>34</v>
      </c>
      <c r="J7" s="522"/>
      <c r="K7" s="431" t="s">
        <v>35</v>
      </c>
      <c r="L7" s="431" t="s">
        <v>36</v>
      </c>
      <c r="M7" s="431" t="s">
        <v>37</v>
      </c>
      <c r="N7" s="531"/>
      <c r="O7" s="431" t="s">
        <v>38</v>
      </c>
      <c r="P7" s="431" t="s">
        <v>39</v>
      </c>
      <c r="Q7" s="431" t="s">
        <v>40</v>
      </c>
      <c r="R7" s="531"/>
      <c r="S7" s="431" t="s">
        <v>41</v>
      </c>
      <c r="T7" s="431" t="s">
        <v>42</v>
      </c>
      <c r="U7" s="431" t="s">
        <v>43</v>
      </c>
      <c r="V7" s="531"/>
      <c r="W7" s="531"/>
      <c r="X7" s="431" t="s">
        <v>44</v>
      </c>
      <c r="Y7" s="431" t="s">
        <v>85</v>
      </c>
      <c r="Z7" s="449"/>
      <c r="AA7" s="449"/>
      <c r="AB7" s="449"/>
      <c r="AC7" s="551"/>
      <c r="AD7" s="449"/>
      <c r="AE7" s="449"/>
      <c r="AF7" s="449"/>
      <c r="AG7" s="551"/>
      <c r="AH7" s="551"/>
      <c r="AI7" s="450"/>
      <c r="AJ7" s="450"/>
      <c r="AK7" s="11"/>
      <c r="AL7" s="11"/>
      <c r="AM7" s="11"/>
      <c r="AN7" s="11"/>
      <c r="AO7" s="11"/>
      <c r="AP7" s="11"/>
      <c r="AQ7" s="11"/>
      <c r="AR7" s="11"/>
    </row>
    <row r="8" spans="1:44" ht="24.75" customHeight="1" x14ac:dyDescent="0.25">
      <c r="A8" s="43" t="s">
        <v>46</v>
      </c>
      <c r="B8" s="9">
        <v>0</v>
      </c>
      <c r="C8" s="9">
        <v>0</v>
      </c>
      <c r="D8" s="9" t="e">
        <f>+'24-03-349 Ind. Proy'!#REF!</f>
        <v>#REF!</v>
      </c>
      <c r="E8" s="9" t="e">
        <f>+'24-03-349 Ind. Proy'!#REF!</f>
        <v>#REF!</v>
      </c>
      <c r="F8" s="9" t="e">
        <f>+'24-03-349 Ind. Proy'!#REF!</f>
        <v>#REF!</v>
      </c>
      <c r="G8" s="9">
        <f>+'24-03-349 Ind. Proy'!R28</f>
        <v>0</v>
      </c>
      <c r="H8" s="9">
        <f>+'24-03-349 Ind. Proy'!S28</f>
        <v>0</v>
      </c>
      <c r="I8" s="9">
        <f>+'24-03-349 Ind. Proy'!T28</f>
        <v>0</v>
      </c>
      <c r="J8" s="9">
        <v>0</v>
      </c>
      <c r="K8" s="9">
        <f>+'24-03-349 Ind. Proy'!V10</f>
        <v>0</v>
      </c>
      <c r="L8" s="9">
        <f>+'24-03-349 Ind. Proy'!W10</f>
        <v>0</v>
      </c>
      <c r="M8" s="9">
        <f>+'24-03-349 Ind. Proy'!X10</f>
        <v>0</v>
      </c>
      <c r="N8" s="9">
        <v>0</v>
      </c>
      <c r="O8" s="9">
        <v>0</v>
      </c>
      <c r="P8" s="9">
        <v>0</v>
      </c>
      <c r="Q8" s="9">
        <v>0</v>
      </c>
      <c r="R8" s="9">
        <v>0</v>
      </c>
      <c r="S8" s="9">
        <f>+'24-03-349 Ind. Proy'!AD10</f>
        <v>0</v>
      </c>
      <c r="T8" s="9">
        <f>+'24-03-349 Ind. Proy'!AE10</f>
        <v>0</v>
      </c>
      <c r="U8" s="9">
        <f>+'24-03-349 Ind. Proy'!AF10</f>
        <v>0</v>
      </c>
      <c r="V8" s="9">
        <v>0</v>
      </c>
      <c r="W8" s="9">
        <v>0</v>
      </c>
      <c r="X8" s="168">
        <v>0</v>
      </c>
      <c r="Y8" s="168">
        <v>0</v>
      </c>
      <c r="Z8" s="14"/>
      <c r="AA8" s="14"/>
    </row>
    <row r="9" spans="1:44" ht="24.75" customHeight="1" x14ac:dyDescent="0.25">
      <c r="A9" s="43" t="s">
        <v>48</v>
      </c>
      <c r="B9" s="9">
        <v>0</v>
      </c>
      <c r="C9" s="9">
        <v>0</v>
      </c>
      <c r="D9" s="9" t="e">
        <f>+'24-03-349 Ind. Proy'!#REF!</f>
        <v>#REF!</v>
      </c>
      <c r="E9" s="9" t="e">
        <f>+'24-03-349 Ind. Proy'!#REF!</f>
        <v>#REF!</v>
      </c>
      <c r="F9" s="9" t="e">
        <f>+'24-03-349 Ind. Proy'!#REF!</f>
        <v>#REF!</v>
      </c>
      <c r="G9" s="9">
        <f>+'24-03-349 Ind. Proy'!R29</f>
        <v>0</v>
      </c>
      <c r="H9" s="9">
        <f>+'24-03-349 Ind. Proy'!S29</f>
        <v>0</v>
      </c>
      <c r="I9" s="9">
        <f>+'24-03-349 Ind. Proy'!T29</f>
        <v>0</v>
      </c>
      <c r="J9" s="9">
        <v>0</v>
      </c>
      <c r="K9" s="9">
        <f>+'24-03-349 Ind. Proy'!V13</f>
        <v>0</v>
      </c>
      <c r="L9" s="9">
        <f>+'24-03-349 Ind. Proy'!W13</f>
        <v>0</v>
      </c>
      <c r="M9" s="9">
        <f>+'24-03-349 Ind. Proy'!X13</f>
        <v>0</v>
      </c>
      <c r="N9" s="9">
        <v>0</v>
      </c>
      <c r="O9" s="9">
        <v>0</v>
      </c>
      <c r="P9" s="9">
        <v>0</v>
      </c>
      <c r="Q9" s="9">
        <v>0</v>
      </c>
      <c r="R9" s="9">
        <v>0</v>
      </c>
      <c r="S9" s="9">
        <f>+'24-03-349 Ind. Proy'!AD13</f>
        <v>0</v>
      </c>
      <c r="T9" s="9">
        <f>+'24-03-349 Ind. Proy'!AE13</f>
        <v>0</v>
      </c>
      <c r="U9" s="9">
        <f>+'24-03-349 Ind. Proy'!AF13</f>
        <v>0</v>
      </c>
      <c r="V9" s="9">
        <v>0</v>
      </c>
      <c r="W9" s="9">
        <v>0</v>
      </c>
      <c r="X9" s="168">
        <v>0</v>
      </c>
      <c r="Y9" s="168">
        <v>0</v>
      </c>
      <c r="Z9" s="14"/>
      <c r="AA9" s="14"/>
    </row>
    <row r="10" spans="1:44" ht="24.75" customHeight="1" x14ac:dyDescent="0.25">
      <c r="A10" s="43" t="s">
        <v>50</v>
      </c>
      <c r="B10" s="9">
        <f>+'24-03-349 Ind. Proy'!J30</f>
        <v>0</v>
      </c>
      <c r="C10" s="9">
        <f>+'24-03-349 Ind. Proy'!K30</f>
        <v>0</v>
      </c>
      <c r="D10" s="9">
        <f>+'24-03-349 Ind. Proy'!M30</f>
        <v>0</v>
      </c>
      <c r="E10" s="9">
        <f>+'24-03-349 Ind. Proy'!N30</f>
        <v>0</v>
      </c>
      <c r="F10" s="9">
        <f>+'24-03-349 Ind. Proy'!O30</f>
        <v>0</v>
      </c>
      <c r="G10" s="9">
        <f>+'24-03-349 Ind. Proy'!R30</f>
        <v>0</v>
      </c>
      <c r="H10" s="9">
        <f>+'24-03-349 Ind. Proy'!S30</f>
        <v>0</v>
      </c>
      <c r="I10" s="9">
        <f>+'24-03-349 Ind. Proy'!T30</f>
        <v>0</v>
      </c>
      <c r="J10" s="9">
        <f>+'24-03-349 Ind. Proy'!U30</f>
        <v>0</v>
      </c>
      <c r="K10" s="9">
        <f>+'24-03-349 Ind. Proy'!V30</f>
        <v>0</v>
      </c>
      <c r="L10" s="9">
        <f>+'24-03-349 Ind. Proy'!W30</f>
        <v>0</v>
      </c>
      <c r="M10" s="9">
        <f>+'24-03-349 Ind. Proy'!X30</f>
        <v>0</v>
      </c>
      <c r="N10" s="9">
        <f>+'24-03-349 Ind. Proy'!Y30</f>
        <v>0</v>
      </c>
      <c r="O10" s="9">
        <f>+'24-03-349 Ind. Proy'!Z30</f>
        <v>0</v>
      </c>
      <c r="P10" s="9">
        <f>+'24-03-349 Ind. Proy'!AA30</f>
        <v>0</v>
      </c>
      <c r="Q10" s="9">
        <f>+'24-03-349 Ind. Proy'!AB30</f>
        <v>0</v>
      </c>
      <c r="R10" s="9">
        <f>+'24-03-349 Ind. Proy'!AC30</f>
        <v>0</v>
      </c>
      <c r="S10" s="9">
        <f>+'24-03-349 Ind. Proy'!AD30</f>
        <v>0</v>
      </c>
      <c r="T10" s="9">
        <f>+'24-03-349 Ind. Proy'!AE30</f>
        <v>0</v>
      </c>
      <c r="U10" s="9">
        <f>+'24-03-349 Ind. Proy'!AF30</f>
        <v>0</v>
      </c>
      <c r="V10" s="9">
        <f>+'24-03-349 Ind. Proy'!AG30</f>
        <v>0</v>
      </c>
      <c r="W10" s="9">
        <f>+'24-03-349 Ind. Proy'!AH30</f>
        <v>0</v>
      </c>
      <c r="X10" s="168">
        <f>+'24-03-349 Ind. Proy'!AI30</f>
        <v>0</v>
      </c>
      <c r="Y10" s="168">
        <f>+'24-03-349 Ind. Proy'!AJ30</f>
        <v>0</v>
      </c>
      <c r="Z10" s="14"/>
      <c r="AA10" s="14"/>
    </row>
    <row r="11" spans="1:44" ht="24.75" customHeight="1" x14ac:dyDescent="0.25">
      <c r="A11" s="43" t="s">
        <v>52</v>
      </c>
      <c r="B11" s="9">
        <f>+'24-03-349 Ind. Proy'!J39</f>
        <v>0</v>
      </c>
      <c r="C11" s="9">
        <f>+'24-03-349 Ind. Proy'!K39</f>
        <v>0</v>
      </c>
      <c r="D11" s="9">
        <f>+'24-03-349 Ind. Proy'!M39</f>
        <v>0</v>
      </c>
      <c r="E11" s="9">
        <f>+'24-03-349 Ind. Proy'!N39</f>
        <v>0</v>
      </c>
      <c r="F11" s="9">
        <f>+'24-03-349 Ind. Proy'!O39</f>
        <v>0</v>
      </c>
      <c r="G11" s="9">
        <f>+'24-03-349 Ind. Proy'!R39</f>
        <v>0</v>
      </c>
      <c r="H11" s="9">
        <f>+'24-03-349 Ind. Proy'!S39</f>
        <v>0</v>
      </c>
      <c r="I11" s="9">
        <f>+'24-03-349 Ind. Proy'!T39</f>
        <v>0</v>
      </c>
      <c r="J11" s="9">
        <f>+'24-03-349 Ind. Proy'!U39</f>
        <v>0</v>
      </c>
      <c r="K11" s="9">
        <f>+'24-03-349 Ind. Proy'!V39</f>
        <v>0</v>
      </c>
      <c r="L11" s="9">
        <f>+'24-03-349 Ind. Proy'!W39</f>
        <v>0</v>
      </c>
      <c r="M11" s="9">
        <f>+'24-03-349 Ind. Proy'!X39</f>
        <v>0</v>
      </c>
      <c r="N11" s="9">
        <f>+'24-03-349 Ind. Proy'!Y39</f>
        <v>0</v>
      </c>
      <c r="O11" s="9">
        <f>+'24-03-349 Ind. Proy'!Z39</f>
        <v>0</v>
      </c>
      <c r="P11" s="9">
        <f>+'24-03-349 Ind. Proy'!AA39</f>
        <v>0</v>
      </c>
      <c r="Q11" s="9">
        <f>+'24-03-349 Ind. Proy'!AB39</f>
        <v>0</v>
      </c>
      <c r="R11" s="9">
        <f>+'24-03-349 Ind. Proy'!AC39</f>
        <v>0</v>
      </c>
      <c r="S11" s="9">
        <f>+'24-03-349 Ind. Proy'!AD39</f>
        <v>0</v>
      </c>
      <c r="T11" s="9">
        <f>+'24-03-349 Ind. Proy'!AE39</f>
        <v>0</v>
      </c>
      <c r="U11" s="9">
        <f>+'24-03-349 Ind. Proy'!AF39</f>
        <v>0</v>
      </c>
      <c r="V11" s="9">
        <f>+'24-03-349 Ind. Proy'!AG39</f>
        <v>0</v>
      </c>
      <c r="W11" s="9">
        <f>+'24-03-349 Ind. Proy'!AH39</f>
        <v>0</v>
      </c>
      <c r="X11" s="168">
        <f>+'24-03-349 Ind. Proy'!AI39</f>
        <v>0</v>
      </c>
      <c r="Y11" s="168">
        <f>+'24-03-349 Ind. Proy'!AJ39</f>
        <v>0</v>
      </c>
      <c r="Z11" s="14"/>
      <c r="AA11" s="14"/>
    </row>
    <row r="12" spans="1:44" ht="24.75" customHeight="1" x14ac:dyDescent="0.25">
      <c r="A12" s="43" t="s">
        <v>54</v>
      </c>
      <c r="B12" s="9">
        <v>0</v>
      </c>
      <c r="C12" s="9">
        <v>0</v>
      </c>
      <c r="D12" s="9" t="e">
        <f>+'24-03-349 Ind. Proy'!#REF!</f>
        <v>#REF!</v>
      </c>
      <c r="E12" s="9" t="e">
        <f>+'24-03-349 Ind. Proy'!#REF!</f>
        <v>#REF!</v>
      </c>
      <c r="F12" s="9" t="e">
        <f>+'24-03-349 Ind. Proy'!#REF!</f>
        <v>#REF!</v>
      </c>
      <c r="G12" s="9">
        <f>+'24-03-349 Ind. Proy'!R40</f>
        <v>0</v>
      </c>
      <c r="H12" s="9">
        <f>+'24-03-349 Ind. Proy'!S40</f>
        <v>0</v>
      </c>
      <c r="I12" s="9">
        <f>+'24-03-349 Ind. Proy'!T40</f>
        <v>0</v>
      </c>
      <c r="J12" s="9">
        <v>0</v>
      </c>
      <c r="K12" s="9">
        <f>'24-03-349 Ind. Proy'!V22</f>
        <v>0</v>
      </c>
      <c r="L12" s="9">
        <f>'24-03-349 Ind. Proy'!W22</f>
        <v>0</v>
      </c>
      <c r="M12" s="9">
        <f>'24-03-349 Ind. Proy'!X22</f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f>'24-03-349 Ind. Proy'!AD22</f>
        <v>0</v>
      </c>
      <c r="T12" s="9">
        <f>'24-03-349 Ind. Proy'!AE22</f>
        <v>0</v>
      </c>
      <c r="U12" s="9">
        <f>'24-03-349 Ind. Proy'!AF22</f>
        <v>0</v>
      </c>
      <c r="V12" s="9">
        <v>0</v>
      </c>
      <c r="W12" s="9">
        <v>0</v>
      </c>
      <c r="X12" s="168">
        <v>0</v>
      </c>
      <c r="Y12" s="168">
        <v>0</v>
      </c>
      <c r="Z12" s="14"/>
      <c r="AA12" s="14"/>
    </row>
    <row r="13" spans="1:44" ht="24.75" customHeight="1" x14ac:dyDescent="0.25">
      <c r="A13" s="43" t="s">
        <v>56</v>
      </c>
      <c r="B13" s="9">
        <f>+'24-03-349 Ind. Proy'!J54</f>
        <v>0</v>
      </c>
      <c r="C13" s="9">
        <f>+'24-03-349 Ind. Proy'!K54</f>
        <v>0</v>
      </c>
      <c r="D13" s="9">
        <f>+'24-03-349 Ind. Proy'!M54</f>
        <v>0</v>
      </c>
      <c r="E13" s="9">
        <f>+'24-03-349 Ind. Proy'!N54</f>
        <v>0</v>
      </c>
      <c r="F13" s="9">
        <f>+'24-03-349 Ind. Proy'!O54</f>
        <v>0</v>
      </c>
      <c r="G13" s="9">
        <f>+'24-03-349 Ind. Proy'!R54</f>
        <v>0</v>
      </c>
      <c r="H13" s="9">
        <f>+'24-03-349 Ind. Proy'!S54</f>
        <v>0</v>
      </c>
      <c r="I13" s="9">
        <f>+'24-03-349 Ind. Proy'!T54</f>
        <v>0</v>
      </c>
      <c r="J13" s="9">
        <f>+'24-03-349 Ind. Proy'!U54</f>
        <v>0</v>
      </c>
      <c r="K13" s="9">
        <f>+'24-03-349 Ind. Proy'!V54</f>
        <v>0</v>
      </c>
      <c r="L13" s="9">
        <f>+'24-03-349 Ind. Proy'!W54</f>
        <v>0</v>
      </c>
      <c r="M13" s="9">
        <f>+'24-03-349 Ind. Proy'!X54</f>
        <v>0</v>
      </c>
      <c r="N13" s="9">
        <f>+'24-03-349 Ind. Proy'!Y54</f>
        <v>0</v>
      </c>
      <c r="O13" s="9">
        <f>+'24-03-349 Ind. Proy'!Z54</f>
        <v>0</v>
      </c>
      <c r="P13" s="9">
        <f>+'24-03-349 Ind. Proy'!AA54</f>
        <v>0</v>
      </c>
      <c r="Q13" s="9">
        <f>+'24-03-349 Ind. Proy'!AB54</f>
        <v>0</v>
      </c>
      <c r="R13" s="9">
        <f>+'24-03-349 Ind. Proy'!AC54</f>
        <v>0</v>
      </c>
      <c r="S13" s="9">
        <f>+'24-03-349 Ind. Proy'!AD54</f>
        <v>0</v>
      </c>
      <c r="T13" s="9">
        <f>+'24-03-349 Ind. Proy'!AE54</f>
        <v>0</v>
      </c>
      <c r="U13" s="9">
        <f>+'24-03-349 Ind. Proy'!AF54</f>
        <v>0</v>
      </c>
      <c r="V13" s="9">
        <f>+'24-03-349 Ind. Proy'!AG54</f>
        <v>0</v>
      </c>
      <c r="W13" s="9">
        <f>+'24-03-349 Ind. Proy'!AH54</f>
        <v>0</v>
      </c>
      <c r="X13" s="168">
        <f>+'24-03-349 Ind. Proy'!AI54</f>
        <v>0</v>
      </c>
      <c r="Y13" s="168">
        <f>+'24-03-349 Ind. Proy'!AJ54</f>
        <v>0</v>
      </c>
      <c r="Z13" s="14"/>
      <c r="AA13" s="14"/>
    </row>
    <row r="14" spans="1:44" ht="24.75" customHeight="1" x14ac:dyDescent="0.25">
      <c r="A14" s="43" t="s">
        <v>58</v>
      </c>
      <c r="B14" s="9">
        <f>+'24-03-349 Ind. Proy'!J67</f>
        <v>0</v>
      </c>
      <c r="C14" s="9">
        <f>+'24-03-349 Ind. Proy'!K67</f>
        <v>0</v>
      </c>
      <c r="D14" s="9">
        <f>+'24-03-349 Ind. Proy'!M67</f>
        <v>0</v>
      </c>
      <c r="E14" s="9">
        <f>+'24-03-349 Ind. Proy'!N67</f>
        <v>0</v>
      </c>
      <c r="F14" s="9">
        <f>+'24-03-349 Ind. Proy'!O67</f>
        <v>0</v>
      </c>
      <c r="G14" s="9">
        <f>+'24-03-349 Ind. Proy'!R67</f>
        <v>0</v>
      </c>
      <c r="H14" s="9">
        <f>+'24-03-349 Ind. Proy'!S67</f>
        <v>0</v>
      </c>
      <c r="I14" s="9">
        <f>+'24-03-349 Ind. Proy'!T67</f>
        <v>0</v>
      </c>
      <c r="J14" s="9">
        <f>+'24-03-349 Ind. Proy'!U67</f>
        <v>0</v>
      </c>
      <c r="K14" s="9">
        <f>+'24-03-349 Ind. Proy'!V67</f>
        <v>0</v>
      </c>
      <c r="L14" s="9">
        <f>+'24-03-349 Ind. Proy'!W67</f>
        <v>0</v>
      </c>
      <c r="M14" s="9">
        <f>+'24-03-349 Ind. Proy'!X67</f>
        <v>0</v>
      </c>
      <c r="N14" s="9">
        <f>+'24-03-349 Ind. Proy'!Y67</f>
        <v>0</v>
      </c>
      <c r="O14" s="9">
        <f>+'24-03-349 Ind. Proy'!Z67</f>
        <v>0</v>
      </c>
      <c r="P14" s="9">
        <f>+'24-03-349 Ind. Proy'!AA67</f>
        <v>0</v>
      </c>
      <c r="Q14" s="9">
        <f>+'24-03-349 Ind. Proy'!AB67</f>
        <v>0</v>
      </c>
      <c r="R14" s="9">
        <f>+'24-03-349 Ind. Proy'!AC67</f>
        <v>0</v>
      </c>
      <c r="S14" s="9">
        <f>+'24-03-349 Ind. Proy'!AD67</f>
        <v>0</v>
      </c>
      <c r="T14" s="9">
        <f>+'24-03-349 Ind. Proy'!AE67</f>
        <v>0</v>
      </c>
      <c r="U14" s="9">
        <f>+'24-03-349 Ind. Proy'!AF67</f>
        <v>0</v>
      </c>
      <c r="V14" s="9">
        <f>+'24-03-349 Ind. Proy'!AG67</f>
        <v>0</v>
      </c>
      <c r="W14" s="9">
        <f>+'24-03-349 Ind. Proy'!AH67</f>
        <v>0</v>
      </c>
      <c r="X14" s="168">
        <f>+'24-03-349 Ind. Proy'!AI67</f>
        <v>0</v>
      </c>
      <c r="Y14" s="168">
        <f>+'24-03-349 Ind. Proy'!AJ67</f>
        <v>0</v>
      </c>
      <c r="Z14" s="14"/>
      <c r="AA14" s="14"/>
    </row>
    <row r="15" spans="1:44" ht="24.75" customHeight="1" x14ac:dyDescent="0.25">
      <c r="A15" s="43" t="s">
        <v>60</v>
      </c>
      <c r="B15" s="9">
        <f>+'24-03-349 Ind. Proy'!J79</f>
        <v>0</v>
      </c>
      <c r="C15" s="9">
        <f>+'24-03-349 Ind. Proy'!K79</f>
        <v>0</v>
      </c>
      <c r="D15" s="9">
        <f>+'24-03-349 Ind. Proy'!M79</f>
        <v>0</v>
      </c>
      <c r="E15" s="9">
        <f>+'24-03-349 Ind. Proy'!N79</f>
        <v>0</v>
      </c>
      <c r="F15" s="9">
        <f>+'24-03-349 Ind. Proy'!O79</f>
        <v>0</v>
      </c>
      <c r="G15" s="9">
        <f>+'24-03-349 Ind. Proy'!R79</f>
        <v>0</v>
      </c>
      <c r="H15" s="9">
        <f>+'24-03-349 Ind. Proy'!S79</f>
        <v>0</v>
      </c>
      <c r="I15" s="9">
        <f>+'24-03-349 Ind. Proy'!T79</f>
        <v>0</v>
      </c>
      <c r="J15" s="9">
        <f>+'24-03-349 Ind. Proy'!U79</f>
        <v>0</v>
      </c>
      <c r="K15" s="9">
        <f>+'24-03-349 Ind. Proy'!V79</f>
        <v>0</v>
      </c>
      <c r="L15" s="9">
        <f>+'24-03-349 Ind. Proy'!W79</f>
        <v>0</v>
      </c>
      <c r="M15" s="9">
        <f>+'24-03-349 Ind. Proy'!X79</f>
        <v>0</v>
      </c>
      <c r="N15" s="9">
        <f>+'24-03-349 Ind. Proy'!Y79</f>
        <v>0</v>
      </c>
      <c r="O15" s="9">
        <f>+'24-03-349 Ind. Proy'!Z79</f>
        <v>0</v>
      </c>
      <c r="P15" s="9">
        <f>+'24-03-349 Ind. Proy'!AA79</f>
        <v>0</v>
      </c>
      <c r="Q15" s="9">
        <f>+'24-03-349 Ind. Proy'!AB79</f>
        <v>0</v>
      </c>
      <c r="R15" s="9">
        <f>+'24-03-349 Ind. Proy'!AC79</f>
        <v>0</v>
      </c>
      <c r="S15" s="9">
        <f>+'24-03-349 Ind. Proy'!AD79</f>
        <v>0</v>
      </c>
      <c r="T15" s="9">
        <f>+'24-03-349 Ind. Proy'!AE79</f>
        <v>0</v>
      </c>
      <c r="U15" s="9">
        <f>+'24-03-349 Ind. Proy'!AF79</f>
        <v>0</v>
      </c>
      <c r="V15" s="9">
        <f>+'24-03-349 Ind. Proy'!AG79</f>
        <v>0</v>
      </c>
      <c r="W15" s="9">
        <f>+'24-03-349 Ind. Proy'!AH79</f>
        <v>0</v>
      </c>
      <c r="X15" s="168">
        <f>+'24-03-349 Ind. Proy'!AI79</f>
        <v>0</v>
      </c>
      <c r="Y15" s="168">
        <f>+'24-03-349 Ind. Proy'!AJ79</f>
        <v>0</v>
      </c>
      <c r="Z15" s="14"/>
      <c r="AA15" s="14"/>
    </row>
    <row r="16" spans="1:44" ht="24.75" customHeight="1" x14ac:dyDescent="0.25">
      <c r="A16" s="43" t="s">
        <v>62</v>
      </c>
      <c r="B16" s="9">
        <f>+'24-03-349 Ind. Proy'!J91</f>
        <v>0</v>
      </c>
      <c r="C16" s="9">
        <f>+'24-03-349 Ind. Proy'!K91</f>
        <v>0</v>
      </c>
      <c r="D16" s="9">
        <f>+'24-03-349 Ind. Proy'!M91</f>
        <v>0</v>
      </c>
      <c r="E16" s="9">
        <f>+'24-03-349 Ind. Proy'!N91</f>
        <v>0</v>
      </c>
      <c r="F16" s="9">
        <f>+'24-03-349 Ind. Proy'!O91</f>
        <v>0</v>
      </c>
      <c r="G16" s="9">
        <f>+'24-03-349 Ind. Proy'!R91</f>
        <v>0</v>
      </c>
      <c r="H16" s="9">
        <f>+'24-03-349 Ind. Proy'!S91</f>
        <v>0</v>
      </c>
      <c r="I16" s="9">
        <f>+'24-03-349 Ind. Proy'!T91</f>
        <v>0</v>
      </c>
      <c r="J16" s="9">
        <f>+'24-03-349 Ind. Proy'!U91</f>
        <v>0</v>
      </c>
      <c r="K16" s="9">
        <f>+'24-03-349 Ind. Proy'!V91</f>
        <v>0</v>
      </c>
      <c r="L16" s="9">
        <f>+'24-03-349 Ind. Proy'!W91</f>
        <v>0</v>
      </c>
      <c r="M16" s="9">
        <f>+'24-03-349 Ind. Proy'!X91</f>
        <v>0</v>
      </c>
      <c r="N16" s="9">
        <f>+'24-03-349 Ind. Proy'!Y91</f>
        <v>0</v>
      </c>
      <c r="O16" s="9">
        <f>+'24-03-349 Ind. Proy'!Z91</f>
        <v>0</v>
      </c>
      <c r="P16" s="9">
        <f>+'24-03-349 Ind. Proy'!AA91</f>
        <v>0</v>
      </c>
      <c r="Q16" s="9">
        <f>+'24-03-349 Ind. Proy'!AB91</f>
        <v>0</v>
      </c>
      <c r="R16" s="9">
        <f>+'24-03-349 Ind. Proy'!AC91</f>
        <v>0</v>
      </c>
      <c r="S16" s="9">
        <f>+'24-03-349 Ind. Proy'!AD91</f>
        <v>0</v>
      </c>
      <c r="T16" s="9">
        <f>+'24-03-349 Ind. Proy'!AE91</f>
        <v>0</v>
      </c>
      <c r="U16" s="9">
        <f>+'24-03-349 Ind. Proy'!AF91</f>
        <v>0</v>
      </c>
      <c r="V16" s="9">
        <f>+'24-03-349 Ind. Proy'!AG91</f>
        <v>0</v>
      </c>
      <c r="W16" s="9">
        <f>+'24-03-349 Ind. Proy'!AH91</f>
        <v>0</v>
      </c>
      <c r="X16" s="168">
        <f>+'24-03-349 Ind. Proy'!AI91</f>
        <v>0</v>
      </c>
      <c r="Y16" s="168">
        <f>+'24-03-349 Ind. Proy'!AJ91</f>
        <v>0</v>
      </c>
      <c r="Z16" s="14"/>
      <c r="AA16" s="14"/>
    </row>
    <row r="17" spans="1:25" s="14" customFormat="1" ht="24.75" customHeight="1" x14ac:dyDescent="0.25">
      <c r="A17" s="43" t="s">
        <v>64</v>
      </c>
      <c r="B17" s="9">
        <f>+'24-03-349 Ind. Proy'!J103</f>
        <v>0</v>
      </c>
      <c r="C17" s="9">
        <f>+'24-03-349 Ind. Proy'!K103</f>
        <v>0</v>
      </c>
      <c r="D17" s="9">
        <f>+'24-03-349 Ind. Proy'!M103</f>
        <v>0</v>
      </c>
      <c r="E17" s="9">
        <f>+'24-03-349 Ind. Proy'!N103</f>
        <v>0</v>
      </c>
      <c r="F17" s="9">
        <f>+'24-03-349 Ind. Proy'!O103</f>
        <v>0</v>
      </c>
      <c r="G17" s="9">
        <f>+'24-03-349 Ind. Proy'!R103</f>
        <v>0</v>
      </c>
      <c r="H17" s="9">
        <f>+'24-03-349 Ind. Proy'!S103</f>
        <v>0</v>
      </c>
      <c r="I17" s="9">
        <f>+'24-03-349 Ind. Proy'!T103</f>
        <v>0</v>
      </c>
      <c r="J17" s="9">
        <f>+'24-03-349 Ind. Proy'!U103</f>
        <v>0</v>
      </c>
      <c r="K17" s="9">
        <f>+'24-03-349 Ind. Proy'!V103</f>
        <v>0</v>
      </c>
      <c r="L17" s="9">
        <f>+'24-03-349 Ind. Proy'!W103</f>
        <v>0</v>
      </c>
      <c r="M17" s="9">
        <f>+'24-03-349 Ind. Proy'!X103</f>
        <v>0</v>
      </c>
      <c r="N17" s="9">
        <f>+'24-03-349 Ind. Proy'!Y103</f>
        <v>0</v>
      </c>
      <c r="O17" s="9">
        <f>+'24-03-349 Ind. Proy'!Z103</f>
        <v>0</v>
      </c>
      <c r="P17" s="9">
        <f>+'24-03-349 Ind. Proy'!AA103</f>
        <v>0</v>
      </c>
      <c r="Q17" s="9">
        <f>+'24-03-349 Ind. Proy'!AB103</f>
        <v>0</v>
      </c>
      <c r="R17" s="9">
        <f>+'24-03-349 Ind. Proy'!AC103</f>
        <v>0</v>
      </c>
      <c r="S17" s="9">
        <f>+'24-03-349 Ind. Proy'!AD103</f>
        <v>0</v>
      </c>
      <c r="T17" s="9">
        <f>+'24-03-349 Ind. Proy'!AE103</f>
        <v>0</v>
      </c>
      <c r="U17" s="9">
        <f>+'24-03-349 Ind. Proy'!AF103</f>
        <v>0</v>
      </c>
      <c r="V17" s="9">
        <f>+'24-03-349 Ind. Proy'!AG103</f>
        <v>0</v>
      </c>
      <c r="W17" s="9">
        <f>+'24-03-349 Ind. Proy'!AH103</f>
        <v>0</v>
      </c>
      <c r="X17" s="168">
        <f>+'24-03-349 Ind. Proy'!AI92</f>
        <v>0</v>
      </c>
      <c r="Y17" s="168">
        <f>+'24-03-349 Ind. Proy'!AJ92</f>
        <v>0</v>
      </c>
    </row>
    <row r="18" spans="1:25" s="14" customFormat="1" ht="24.75" customHeight="1" x14ac:dyDescent="0.25">
      <c r="A18" s="43" t="s">
        <v>66</v>
      </c>
      <c r="B18" s="9">
        <f>+'24-03-349 Ind. Proy'!J115</f>
        <v>0</v>
      </c>
      <c r="C18" s="9">
        <f>+'24-03-349 Ind. Proy'!K115</f>
        <v>0</v>
      </c>
      <c r="D18" s="9">
        <f>+'24-03-349 Ind. Proy'!M115</f>
        <v>0</v>
      </c>
      <c r="E18" s="9">
        <f>+'24-03-349 Ind. Proy'!N115</f>
        <v>0</v>
      </c>
      <c r="F18" s="9">
        <f>+'24-03-349 Ind. Proy'!O115</f>
        <v>0</v>
      </c>
      <c r="G18" s="9">
        <f>+'24-03-349 Ind. Proy'!R115</f>
        <v>0</v>
      </c>
      <c r="H18" s="9">
        <f>+'24-03-349 Ind. Proy'!S115</f>
        <v>0</v>
      </c>
      <c r="I18" s="9">
        <f>+'24-03-349 Ind. Proy'!T115</f>
        <v>0</v>
      </c>
      <c r="J18" s="9">
        <f>+'24-03-349 Ind. Proy'!U115</f>
        <v>0</v>
      </c>
      <c r="K18" s="9">
        <f>+'24-03-349 Ind. Proy'!V115</f>
        <v>0</v>
      </c>
      <c r="L18" s="9">
        <f>+'24-03-349 Ind. Proy'!W115</f>
        <v>0</v>
      </c>
      <c r="M18" s="9">
        <f>+'24-03-349 Ind. Proy'!X115</f>
        <v>0</v>
      </c>
      <c r="N18" s="9">
        <f>+'24-03-349 Ind. Proy'!Y115</f>
        <v>0</v>
      </c>
      <c r="O18" s="9">
        <f>+'24-03-349 Ind. Proy'!Z115</f>
        <v>0</v>
      </c>
      <c r="P18" s="9">
        <f>+'24-03-349 Ind. Proy'!AA115</f>
        <v>0</v>
      </c>
      <c r="Q18" s="9">
        <f>+'24-03-349 Ind. Proy'!AB115</f>
        <v>0</v>
      </c>
      <c r="R18" s="9">
        <f>+'24-03-349 Ind. Proy'!AC115</f>
        <v>0</v>
      </c>
      <c r="S18" s="9">
        <f>+'24-03-349 Ind. Proy'!AD115</f>
        <v>0</v>
      </c>
      <c r="T18" s="9">
        <f>+'24-03-349 Ind. Proy'!AE115</f>
        <v>0</v>
      </c>
      <c r="U18" s="9">
        <f>+'24-03-349 Ind. Proy'!AF115</f>
        <v>0</v>
      </c>
      <c r="V18" s="9">
        <f>+'24-03-349 Ind. Proy'!AG115</f>
        <v>0</v>
      </c>
      <c r="W18" s="9">
        <f>+'24-03-349 Ind. Proy'!AH115</f>
        <v>0</v>
      </c>
      <c r="X18" s="168">
        <f>+'24-03-349 Ind. Proy'!AI115</f>
        <v>0</v>
      </c>
      <c r="Y18" s="168">
        <f>+'24-03-349 Ind. Proy'!AJ115</f>
        <v>0</v>
      </c>
    </row>
    <row r="19" spans="1:25" s="14" customFormat="1" ht="24.75" customHeight="1" x14ac:dyDescent="0.25">
      <c r="A19" s="43" t="s">
        <v>68</v>
      </c>
      <c r="B19" s="9">
        <f>+'24-03-349 Ind. Proy'!J127</f>
        <v>0</v>
      </c>
      <c r="C19" s="9">
        <f>+'24-03-349 Ind. Proy'!K127</f>
        <v>0</v>
      </c>
      <c r="D19" s="9">
        <f>+'24-03-349 Ind. Proy'!M127</f>
        <v>0</v>
      </c>
      <c r="E19" s="9">
        <f>+'24-03-349 Ind. Proy'!N127</f>
        <v>0</v>
      </c>
      <c r="F19" s="9">
        <f>+'24-03-349 Ind. Proy'!O127</f>
        <v>0</v>
      </c>
      <c r="G19" s="9">
        <f>+'24-03-349 Ind. Proy'!R127</f>
        <v>0</v>
      </c>
      <c r="H19" s="9">
        <f>+'24-03-349 Ind. Proy'!S127</f>
        <v>0</v>
      </c>
      <c r="I19" s="9">
        <f>+'24-03-349 Ind. Proy'!T127</f>
        <v>0</v>
      </c>
      <c r="J19" s="9">
        <f>+'24-03-349 Ind. Proy'!U127</f>
        <v>0</v>
      </c>
      <c r="K19" s="9">
        <f>+'24-03-349 Ind. Proy'!V127</f>
        <v>0</v>
      </c>
      <c r="L19" s="9">
        <f>+'24-03-349 Ind. Proy'!W127</f>
        <v>0</v>
      </c>
      <c r="M19" s="9">
        <f>+'24-03-349 Ind. Proy'!X127</f>
        <v>0</v>
      </c>
      <c r="N19" s="9">
        <f>+'24-03-349 Ind. Proy'!Y127</f>
        <v>0</v>
      </c>
      <c r="O19" s="9">
        <f>+'24-03-349 Ind. Proy'!Z127</f>
        <v>0</v>
      </c>
      <c r="P19" s="9">
        <f>+'24-03-349 Ind. Proy'!AA127</f>
        <v>0</v>
      </c>
      <c r="Q19" s="9">
        <f>+'24-03-349 Ind. Proy'!AB127</f>
        <v>0</v>
      </c>
      <c r="R19" s="9">
        <f>+'24-03-349 Ind. Proy'!AC127</f>
        <v>0</v>
      </c>
      <c r="S19" s="9">
        <f>+'24-03-349 Ind. Proy'!AD127</f>
        <v>0</v>
      </c>
      <c r="T19" s="9">
        <f>+'24-03-349 Ind. Proy'!AE127</f>
        <v>0</v>
      </c>
      <c r="U19" s="9">
        <f>+'24-03-349 Ind. Proy'!AF127</f>
        <v>0</v>
      </c>
      <c r="V19" s="9">
        <f>+'24-03-349 Ind. Proy'!AG127</f>
        <v>0</v>
      </c>
      <c r="W19" s="9">
        <f>+'24-03-349 Ind. Proy'!AH127</f>
        <v>0</v>
      </c>
      <c r="X19" s="168">
        <f>+'24-03-349 Ind. Proy'!AI127</f>
        <v>0</v>
      </c>
      <c r="Y19" s="168">
        <f>+'24-03-349 Ind. Proy'!AJ127</f>
        <v>0</v>
      </c>
    </row>
    <row r="20" spans="1:25" s="14" customFormat="1" ht="24.75" customHeight="1" x14ac:dyDescent="0.25">
      <c r="A20" s="44" t="s">
        <v>70</v>
      </c>
      <c r="B20" s="9">
        <f>+'24-03-349 Ind. Proy'!J139</f>
        <v>0</v>
      </c>
      <c r="C20" s="9">
        <f>+'24-03-349 Ind. Proy'!K139</f>
        <v>0</v>
      </c>
      <c r="D20" s="9">
        <f>+'24-03-349 Ind. Proy'!M139</f>
        <v>0</v>
      </c>
      <c r="E20" s="9">
        <f>+'24-03-349 Ind. Proy'!N139</f>
        <v>0</v>
      </c>
      <c r="F20" s="9">
        <f>+'24-03-349 Ind. Proy'!O139</f>
        <v>0</v>
      </c>
      <c r="G20" s="9">
        <f>+'24-03-349 Ind. Proy'!R139</f>
        <v>0</v>
      </c>
      <c r="H20" s="9">
        <f>+'24-03-349 Ind. Proy'!S139</f>
        <v>0</v>
      </c>
      <c r="I20" s="9">
        <f>+'24-03-349 Ind. Proy'!T139</f>
        <v>0</v>
      </c>
      <c r="J20" s="9">
        <f>+'24-03-349 Ind. Proy'!U139</f>
        <v>0</v>
      </c>
      <c r="K20" s="9">
        <f>+'24-03-349 Ind. Proy'!V139</f>
        <v>0</v>
      </c>
      <c r="L20" s="9">
        <f>+'24-03-349 Ind. Proy'!W139</f>
        <v>0</v>
      </c>
      <c r="M20" s="9">
        <f>+'24-03-349 Ind. Proy'!X139</f>
        <v>0</v>
      </c>
      <c r="N20" s="9">
        <f>+'24-03-349 Ind. Proy'!Y139</f>
        <v>0</v>
      </c>
      <c r="O20" s="9">
        <f>+'24-03-349 Ind. Proy'!Z139</f>
        <v>0</v>
      </c>
      <c r="P20" s="9">
        <f>+'24-03-349 Ind. Proy'!AA139</f>
        <v>0</v>
      </c>
      <c r="Q20" s="9">
        <f>+'24-03-349 Ind. Proy'!AB139</f>
        <v>0</v>
      </c>
      <c r="R20" s="9">
        <f>+'24-03-349 Ind. Proy'!AC139</f>
        <v>0</v>
      </c>
      <c r="S20" s="9">
        <f>+'24-03-349 Ind. Proy'!AD139</f>
        <v>0</v>
      </c>
      <c r="T20" s="9">
        <f>+'24-03-349 Ind. Proy'!AE139</f>
        <v>0</v>
      </c>
      <c r="U20" s="9">
        <f>+'24-03-349 Ind. Proy'!AF139</f>
        <v>0</v>
      </c>
      <c r="V20" s="9">
        <f>+'24-03-349 Ind. Proy'!AG139</f>
        <v>0</v>
      </c>
      <c r="W20" s="9">
        <f>+'24-03-349 Ind. Proy'!AH139</f>
        <v>0</v>
      </c>
      <c r="X20" s="168">
        <f>+'24-03-349 Ind. Proy'!AI139</f>
        <v>0</v>
      </c>
      <c r="Y20" s="168">
        <f>+'24-03-349 Ind. Proy'!AJ139</f>
        <v>0</v>
      </c>
    </row>
    <row r="21" spans="1:25" s="14" customFormat="1" ht="24.75" customHeight="1" x14ac:dyDescent="0.25">
      <c r="A21" s="44" t="s">
        <v>72</v>
      </c>
      <c r="B21" s="9">
        <f>+'24-03-349 Ind. Proy'!J151</f>
        <v>0</v>
      </c>
      <c r="C21" s="9">
        <f>+'24-03-349 Ind. Proy'!K151</f>
        <v>0</v>
      </c>
      <c r="D21" s="9">
        <f>+'24-03-349 Ind. Proy'!M151</f>
        <v>0</v>
      </c>
      <c r="E21" s="9">
        <f>+'24-03-349 Ind. Proy'!N151</f>
        <v>0</v>
      </c>
      <c r="F21" s="9">
        <f>+'24-03-349 Ind. Proy'!O151</f>
        <v>0</v>
      </c>
      <c r="G21" s="9">
        <f>+'24-03-349 Ind. Proy'!R151</f>
        <v>0</v>
      </c>
      <c r="H21" s="9">
        <f>+'24-03-349 Ind. Proy'!S151</f>
        <v>0</v>
      </c>
      <c r="I21" s="9">
        <f>+'24-03-349 Ind. Proy'!T151</f>
        <v>0</v>
      </c>
      <c r="J21" s="9">
        <f>+'24-03-349 Ind. Proy'!U151</f>
        <v>0</v>
      </c>
      <c r="K21" s="9">
        <f>+'24-03-349 Ind. Proy'!V151</f>
        <v>0</v>
      </c>
      <c r="L21" s="9">
        <f>+'24-03-349 Ind. Proy'!W151</f>
        <v>0</v>
      </c>
      <c r="M21" s="9">
        <f>+'24-03-349 Ind. Proy'!X151</f>
        <v>0</v>
      </c>
      <c r="N21" s="9">
        <f>+'24-03-349 Ind. Proy'!Y151</f>
        <v>0</v>
      </c>
      <c r="O21" s="9">
        <f>+'24-03-349 Ind. Proy'!Z151</f>
        <v>0</v>
      </c>
      <c r="P21" s="9">
        <f>+'24-03-349 Ind. Proy'!AA151</f>
        <v>0</v>
      </c>
      <c r="Q21" s="9">
        <f>+'24-03-349 Ind. Proy'!AB151</f>
        <v>0</v>
      </c>
      <c r="R21" s="9">
        <f>+'24-03-349 Ind. Proy'!AC151</f>
        <v>0</v>
      </c>
      <c r="S21" s="9">
        <f>+'24-03-349 Ind. Proy'!AD151</f>
        <v>0</v>
      </c>
      <c r="T21" s="9">
        <f>+'24-03-349 Ind. Proy'!AE151</f>
        <v>0</v>
      </c>
      <c r="U21" s="9">
        <f>+'24-03-349 Ind. Proy'!AF151</f>
        <v>0</v>
      </c>
      <c r="V21" s="9">
        <f>+'24-03-349 Ind. Proy'!AG151</f>
        <v>0</v>
      </c>
      <c r="W21" s="9">
        <f>+'24-03-349 Ind. Proy'!AH151</f>
        <v>0</v>
      </c>
      <c r="X21" s="168">
        <f>+'24-03-349 Ind. Proy'!AI151</f>
        <v>0</v>
      </c>
      <c r="Y21" s="168">
        <f>+'24-03-349 Ind. Proy'!AJ151</f>
        <v>0</v>
      </c>
    </row>
    <row r="22" spans="1:25" s="14" customFormat="1" ht="24.75" customHeight="1" x14ac:dyDescent="0.25">
      <c r="A22" s="44" t="s">
        <v>74</v>
      </c>
      <c r="B22" s="9">
        <f>+'24-03-349 Ind. Proy'!J163</f>
        <v>0</v>
      </c>
      <c r="C22" s="9">
        <f>+'24-03-349 Ind. Proy'!K163</f>
        <v>0</v>
      </c>
      <c r="D22" s="9">
        <f>+'24-03-349 Ind. Proy'!M163</f>
        <v>0</v>
      </c>
      <c r="E22" s="9">
        <f>+'24-03-349 Ind. Proy'!N163</f>
        <v>0</v>
      </c>
      <c r="F22" s="9">
        <f>+'24-03-349 Ind. Proy'!O163</f>
        <v>0</v>
      </c>
      <c r="G22" s="9">
        <f>+'24-03-349 Ind. Proy'!R163</f>
        <v>0</v>
      </c>
      <c r="H22" s="9">
        <f>+'24-03-349 Ind. Proy'!S163</f>
        <v>0</v>
      </c>
      <c r="I22" s="9">
        <f>+'24-03-349 Ind. Proy'!T163</f>
        <v>0</v>
      </c>
      <c r="J22" s="9">
        <f>+'24-03-349 Ind. Proy'!U163</f>
        <v>0</v>
      </c>
      <c r="K22" s="9">
        <f>+'24-03-349 Ind. Proy'!V163</f>
        <v>0</v>
      </c>
      <c r="L22" s="9">
        <f>+'24-03-349 Ind. Proy'!W163</f>
        <v>0</v>
      </c>
      <c r="M22" s="9">
        <f>+'24-03-349 Ind. Proy'!X163</f>
        <v>0</v>
      </c>
      <c r="N22" s="9">
        <f>+'24-03-349 Ind. Proy'!Y163</f>
        <v>0</v>
      </c>
      <c r="O22" s="9">
        <f>+'24-03-349 Ind. Proy'!Z163</f>
        <v>0</v>
      </c>
      <c r="P22" s="9">
        <f>+'24-03-349 Ind. Proy'!AA163</f>
        <v>0</v>
      </c>
      <c r="Q22" s="9">
        <f>+'24-03-349 Ind. Proy'!AB163</f>
        <v>0</v>
      </c>
      <c r="R22" s="9">
        <f>+'24-03-349 Ind. Proy'!AC163</f>
        <v>0</v>
      </c>
      <c r="S22" s="9">
        <f>+'24-03-349 Ind. Proy'!AD163</f>
        <v>0</v>
      </c>
      <c r="T22" s="9">
        <f>+'24-03-349 Ind. Proy'!AE163</f>
        <v>0</v>
      </c>
      <c r="U22" s="9">
        <f>+'24-03-349 Ind. Proy'!AF163</f>
        <v>0</v>
      </c>
      <c r="V22" s="9">
        <f>+'24-03-349 Ind. Proy'!AG163</f>
        <v>0</v>
      </c>
      <c r="W22" s="9">
        <f>+'24-03-349 Ind. Proy'!AH163</f>
        <v>0</v>
      </c>
      <c r="X22" s="168">
        <f>+'24-03-349 Ind. Proy'!AI163</f>
        <v>0</v>
      </c>
      <c r="Y22" s="168">
        <f>+'24-03-349 Ind. Proy'!AJ163</f>
        <v>0</v>
      </c>
    </row>
    <row r="23" spans="1:25" s="14" customFormat="1" ht="24.75" customHeight="1" x14ac:dyDescent="0.25">
      <c r="A23" s="45" t="s">
        <v>76</v>
      </c>
      <c r="B23" s="9">
        <f>+'24-03-349 Ind. Proy'!J64</f>
        <v>10268476000</v>
      </c>
      <c r="C23" s="9">
        <f>+'24-03-349 Ind. Proy'!K64</f>
        <v>10268476000</v>
      </c>
      <c r="D23" s="9">
        <f>+'24-03-349 Ind. Proy'!M167</f>
        <v>0</v>
      </c>
      <c r="E23" s="9">
        <f>+'24-03-349 Ind. Proy'!N167</f>
        <v>0</v>
      </c>
      <c r="F23" s="9">
        <f>+'24-03-349 Ind. Proy'!O167</f>
        <v>0</v>
      </c>
      <c r="G23" s="9">
        <f>+'24-03-349 Ind. Proy'!R167</f>
        <v>0</v>
      </c>
      <c r="H23" s="9">
        <f>+'24-03-349 Ind. Proy'!S167</f>
        <v>0</v>
      </c>
      <c r="I23" s="9">
        <f>+'24-03-349 Ind. Proy'!T167</f>
        <v>0</v>
      </c>
      <c r="J23" s="9">
        <f>+'24-03-349 Ind. Proy'!U64</f>
        <v>0</v>
      </c>
      <c r="K23" s="9">
        <f>+'24-03-349 Ind. Proy'!V167</f>
        <v>0</v>
      </c>
      <c r="L23" s="9">
        <f>+'24-03-349 Ind. Proy'!W63</f>
        <v>2183123000</v>
      </c>
      <c r="M23" s="9">
        <f>+'24-03-349 Ind. Proy'!X167</f>
        <v>0</v>
      </c>
      <c r="N23" s="9">
        <f>+'24-03-349 Ind. Proy'!Y64</f>
        <v>2183123000</v>
      </c>
      <c r="O23" s="9">
        <f>+'24-03-349 Ind. Proy'!Z167</f>
        <v>0</v>
      </c>
      <c r="P23" s="9">
        <f>+'24-03-349 Ind. Proy'!AA167</f>
        <v>0</v>
      </c>
      <c r="Q23" s="9">
        <f>+'24-03-349 Ind. Proy'!AB167</f>
        <v>0</v>
      </c>
      <c r="R23" s="9">
        <f>+'24-03-349 Ind. Proy'!AC64</f>
        <v>2183123000</v>
      </c>
      <c r="S23" s="305">
        <f>+'24-03-349 Ind. Proy'!AD167</f>
        <v>0</v>
      </c>
      <c r="T23" s="305">
        <f>+'24-03-349 Ind. Proy'!AE167</f>
        <v>0</v>
      </c>
      <c r="U23" s="305">
        <f>+'24-03-349 Ind. Proy'!AF167</f>
        <v>0</v>
      </c>
      <c r="V23" s="9">
        <f>+'24-03-349 Ind. Proy'!AG64</f>
        <v>5902230000</v>
      </c>
      <c r="W23" s="9">
        <f>+'24-03-349 Ind. Proy'!AH64</f>
        <v>10268476000</v>
      </c>
      <c r="X23" s="168">
        <f>+'24-03-349 Ind. Proy'!AI167</f>
        <v>0</v>
      </c>
      <c r="Y23" s="168">
        <f>+'24-03-349 Ind. Proy'!AJ167</f>
        <v>0</v>
      </c>
    </row>
    <row r="24" spans="1:25" s="14" customFormat="1" ht="25.5" x14ac:dyDescent="0.25">
      <c r="A24" s="435" t="str">
        <f>"TOTAL ASIG."&amp;" "&amp;$A$5</f>
        <v>TOTAL ASIG. 24-03-349 "Subsidio al Pago Electrónico de Prestaciones Monetarias"</v>
      </c>
      <c r="B24" s="339">
        <f t="shared" ref="B24:V24" si="0">SUM(B8:B23)</f>
        <v>10268476000</v>
      </c>
      <c r="C24" s="339">
        <f t="shared" si="0"/>
        <v>10268476000</v>
      </c>
      <c r="D24" s="339" t="e">
        <f t="shared" si="0"/>
        <v>#REF!</v>
      </c>
      <c r="E24" s="339" t="e">
        <f t="shared" si="0"/>
        <v>#REF!</v>
      </c>
      <c r="F24" s="339" t="e">
        <f t="shared" si="0"/>
        <v>#REF!</v>
      </c>
      <c r="G24" s="339">
        <f t="shared" si="0"/>
        <v>0</v>
      </c>
      <c r="H24" s="339">
        <f t="shared" si="0"/>
        <v>0</v>
      </c>
      <c r="I24" s="339">
        <f t="shared" si="0"/>
        <v>0</v>
      </c>
      <c r="J24" s="339">
        <f t="shared" si="0"/>
        <v>0</v>
      </c>
      <c r="K24" s="339">
        <f t="shared" si="0"/>
        <v>0</v>
      </c>
      <c r="L24" s="339">
        <f t="shared" si="0"/>
        <v>2183123000</v>
      </c>
      <c r="M24" s="339">
        <f t="shared" si="0"/>
        <v>0</v>
      </c>
      <c r="N24" s="339">
        <f t="shared" si="0"/>
        <v>2183123000</v>
      </c>
      <c r="O24" s="339">
        <f>SUM(O8:O23)</f>
        <v>0</v>
      </c>
      <c r="P24" s="339">
        <f t="shared" si="0"/>
        <v>0</v>
      </c>
      <c r="Q24" s="339">
        <f t="shared" si="0"/>
        <v>0</v>
      </c>
      <c r="R24" s="339">
        <f t="shared" si="0"/>
        <v>2183123000</v>
      </c>
      <c r="S24" s="339">
        <f>SUM(S8:S23)</f>
        <v>0</v>
      </c>
      <c r="T24" s="339">
        <f t="shared" si="0"/>
        <v>0</v>
      </c>
      <c r="U24" s="339">
        <f t="shared" si="0"/>
        <v>0</v>
      </c>
      <c r="V24" s="339">
        <f t="shared" si="0"/>
        <v>5902230000</v>
      </c>
      <c r="W24" s="339">
        <f>SUM(W8:W23)</f>
        <v>10268476000</v>
      </c>
      <c r="X24" s="340">
        <f>+'24-03-349 Ind. Proy'!AI168</f>
        <v>0</v>
      </c>
      <c r="Y24" s="340">
        <f>'24-03-349 Ind. Proy'!AJ168</f>
        <v>0</v>
      </c>
    </row>
    <row r="25" spans="1:25" x14ac:dyDescent="0.25">
      <c r="B25" s="41"/>
      <c r="G25" s="41"/>
      <c r="H25" s="41"/>
      <c r="I25" s="41"/>
      <c r="K25" s="41"/>
      <c r="L25" s="41"/>
      <c r="M25" s="41"/>
      <c r="O25" s="41"/>
      <c r="P25" s="41"/>
      <c r="Q25" s="41"/>
      <c r="S25" s="41"/>
      <c r="T25" s="41"/>
      <c r="U25" s="41"/>
    </row>
    <row r="26" spans="1:25" x14ac:dyDescent="0.25">
      <c r="B26" s="41"/>
      <c r="G26" s="41"/>
      <c r="H26" s="41"/>
      <c r="I26" s="41"/>
      <c r="K26" s="41"/>
      <c r="L26" s="41"/>
      <c r="M26" s="41"/>
      <c r="O26" s="41"/>
      <c r="P26" s="41"/>
      <c r="Q26" s="41"/>
      <c r="S26" s="41"/>
      <c r="T26" s="41"/>
      <c r="U26" s="41"/>
    </row>
    <row r="27" spans="1:25" x14ac:dyDescent="0.25">
      <c r="B27" s="41"/>
      <c r="G27" s="41"/>
      <c r="H27" s="41"/>
      <c r="I27" s="41"/>
      <c r="K27" s="41"/>
      <c r="L27" s="41"/>
      <c r="M27" s="41"/>
      <c r="O27" s="41"/>
      <c r="P27" s="41"/>
      <c r="Q27" s="41"/>
      <c r="S27" s="41"/>
      <c r="T27" s="41"/>
      <c r="U27" s="41"/>
    </row>
    <row r="28" spans="1:25" x14ac:dyDescent="0.25">
      <c r="B28" s="41"/>
      <c r="G28" s="41"/>
      <c r="H28" s="41"/>
      <c r="I28" s="41"/>
      <c r="K28" s="41"/>
      <c r="L28" s="41"/>
      <c r="M28" s="41"/>
      <c r="O28" s="41"/>
      <c r="P28" s="41"/>
      <c r="Q28" s="41"/>
      <c r="S28" s="41"/>
      <c r="T28" s="41"/>
      <c r="U28" s="41"/>
    </row>
    <row r="29" spans="1:25" x14ac:dyDescent="0.25">
      <c r="B29" s="41"/>
      <c r="G29" s="41"/>
      <c r="H29" s="41"/>
      <c r="I29" s="41"/>
      <c r="K29" s="41"/>
      <c r="L29" s="41"/>
      <c r="M29" s="41"/>
      <c r="O29" s="41"/>
      <c r="P29" s="41"/>
      <c r="Q29" s="41"/>
      <c r="S29" s="41"/>
      <c r="T29" s="41"/>
      <c r="U29" s="41"/>
    </row>
    <row r="30" spans="1:25" x14ac:dyDescent="0.25">
      <c r="B30" s="41"/>
      <c r="G30" s="41"/>
      <c r="H30" s="41"/>
      <c r="I30" s="41"/>
      <c r="K30" s="41"/>
      <c r="L30" s="41"/>
      <c r="M30" s="41"/>
      <c r="O30" s="41"/>
      <c r="P30" s="41"/>
      <c r="Q30" s="41"/>
      <c r="S30" s="41"/>
      <c r="T30" s="41"/>
      <c r="U30" s="41"/>
    </row>
    <row r="31" spans="1:25" x14ac:dyDescent="0.25">
      <c r="B31" s="41"/>
      <c r="G31" s="41"/>
      <c r="H31" s="41"/>
      <c r="I31" s="41"/>
      <c r="K31" s="41"/>
      <c r="L31" s="41"/>
      <c r="M31" s="41"/>
      <c r="O31" s="41"/>
      <c r="P31" s="41"/>
      <c r="Q31" s="41"/>
      <c r="S31" s="41"/>
      <c r="T31" s="41"/>
      <c r="U31" s="41"/>
    </row>
    <row r="32" spans="1:25" x14ac:dyDescent="0.25">
      <c r="B32" s="41"/>
      <c r="G32" s="41"/>
      <c r="H32" s="41"/>
      <c r="I32" s="41"/>
      <c r="K32" s="41"/>
      <c r="L32" s="41"/>
      <c r="M32" s="41"/>
      <c r="O32" s="41"/>
      <c r="P32" s="41"/>
      <c r="Q32" s="41"/>
      <c r="S32" s="41"/>
      <c r="T32" s="41"/>
      <c r="U32" s="41"/>
    </row>
    <row r="33" spans="2:25" s="14" customFormat="1" ht="12.75" x14ac:dyDescent="0.25">
      <c r="B33" s="41"/>
      <c r="C33" s="15"/>
      <c r="D33" s="15"/>
      <c r="E33" s="15"/>
      <c r="F33" s="15"/>
      <c r="G33" s="41"/>
      <c r="H33" s="41"/>
      <c r="I33" s="41"/>
      <c r="J33" s="12"/>
      <c r="K33" s="41"/>
      <c r="L33" s="41"/>
      <c r="M33" s="41"/>
      <c r="N33" s="12"/>
      <c r="O33" s="41"/>
      <c r="P33" s="41"/>
      <c r="Q33" s="41"/>
      <c r="R33" s="12"/>
      <c r="S33" s="41"/>
      <c r="T33" s="41"/>
      <c r="U33" s="41"/>
      <c r="X33" s="15"/>
      <c r="Y33" s="15"/>
    </row>
    <row r="34" spans="2:25" s="14" customFormat="1" ht="12.75" x14ac:dyDescent="0.25">
      <c r="B34" s="41"/>
      <c r="C34" s="15"/>
      <c r="D34" s="15"/>
      <c r="E34" s="15"/>
      <c r="F34" s="15"/>
      <c r="G34" s="41"/>
      <c r="H34" s="41"/>
      <c r="I34" s="41"/>
      <c r="J34" s="12"/>
      <c r="K34" s="41"/>
      <c r="L34" s="41"/>
      <c r="M34" s="41"/>
      <c r="N34" s="12"/>
      <c r="O34" s="41"/>
      <c r="P34" s="41"/>
      <c r="Q34" s="41"/>
      <c r="R34" s="12"/>
      <c r="S34" s="41"/>
      <c r="T34" s="41"/>
      <c r="U34" s="41"/>
      <c r="X34" s="15"/>
      <c r="Y34" s="15"/>
    </row>
    <row r="35" spans="2:25" s="14" customFormat="1" ht="12.75" x14ac:dyDescent="0.25">
      <c r="B35" s="41"/>
      <c r="C35" s="15"/>
      <c r="D35" s="15"/>
      <c r="E35" s="15"/>
      <c r="F35" s="15"/>
      <c r="G35" s="41"/>
      <c r="H35" s="41"/>
      <c r="I35" s="41"/>
      <c r="J35" s="12"/>
      <c r="K35" s="41"/>
      <c r="L35" s="41"/>
      <c r="M35" s="41"/>
      <c r="N35" s="12"/>
      <c r="O35" s="41"/>
      <c r="P35" s="41"/>
      <c r="Q35" s="41"/>
      <c r="R35" s="12"/>
      <c r="S35" s="41"/>
      <c r="T35" s="41"/>
      <c r="U35" s="41"/>
      <c r="X35" s="15"/>
      <c r="Y35" s="15"/>
    </row>
    <row r="36" spans="2:25" s="14" customFormat="1" ht="12.75" x14ac:dyDescent="0.25">
      <c r="B36" s="41"/>
      <c r="C36" s="15"/>
      <c r="D36" s="15"/>
      <c r="E36" s="15"/>
      <c r="F36" s="15"/>
      <c r="G36" s="41"/>
      <c r="H36" s="41"/>
      <c r="I36" s="41"/>
      <c r="J36" s="12"/>
      <c r="K36" s="41"/>
      <c r="L36" s="41"/>
      <c r="M36" s="41"/>
      <c r="N36" s="12"/>
      <c r="O36" s="41"/>
      <c r="P36" s="41"/>
      <c r="Q36" s="41"/>
      <c r="R36" s="12"/>
      <c r="S36" s="41"/>
      <c r="T36" s="41"/>
      <c r="U36" s="41"/>
      <c r="X36" s="15"/>
      <c r="Y36" s="15"/>
    </row>
    <row r="37" spans="2:25" s="14" customFormat="1" ht="12.75" x14ac:dyDescent="0.25">
      <c r="B37" s="41"/>
      <c r="C37" s="15"/>
      <c r="D37" s="15"/>
      <c r="E37" s="15"/>
      <c r="F37" s="15"/>
      <c r="G37" s="41"/>
      <c r="H37" s="41"/>
      <c r="I37" s="41"/>
      <c r="J37" s="12"/>
      <c r="K37" s="41"/>
      <c r="L37" s="41"/>
      <c r="M37" s="41"/>
      <c r="N37" s="12"/>
      <c r="O37" s="41"/>
      <c r="P37" s="41"/>
      <c r="Q37" s="41"/>
      <c r="R37" s="12"/>
      <c r="S37" s="41"/>
      <c r="T37" s="41"/>
      <c r="U37" s="41"/>
      <c r="X37" s="15"/>
      <c r="Y37" s="15"/>
    </row>
    <row r="38" spans="2:25" s="14" customFormat="1" ht="12.75" x14ac:dyDescent="0.25">
      <c r="B38" s="41"/>
      <c r="C38" s="15"/>
      <c r="D38" s="15"/>
      <c r="E38" s="15"/>
      <c r="F38" s="15"/>
      <c r="G38" s="41"/>
      <c r="H38" s="41"/>
      <c r="I38" s="41"/>
      <c r="J38" s="12"/>
      <c r="K38" s="41"/>
      <c r="L38" s="41"/>
      <c r="M38" s="41"/>
      <c r="N38" s="12"/>
      <c r="O38" s="41"/>
      <c r="P38" s="41"/>
      <c r="Q38" s="41"/>
      <c r="R38" s="12"/>
      <c r="S38" s="41"/>
      <c r="T38" s="41"/>
      <c r="U38" s="41"/>
      <c r="X38" s="15"/>
      <c r="Y38" s="15"/>
    </row>
    <row r="39" spans="2:25" s="14" customFormat="1" ht="12.75" x14ac:dyDescent="0.25">
      <c r="B39" s="41"/>
      <c r="C39" s="15"/>
      <c r="D39" s="15"/>
      <c r="E39" s="15"/>
      <c r="F39" s="15"/>
      <c r="G39" s="41"/>
      <c r="H39" s="41"/>
      <c r="I39" s="41"/>
      <c r="J39" s="12"/>
      <c r="K39" s="41"/>
      <c r="L39" s="41"/>
      <c r="M39" s="41"/>
      <c r="N39" s="12"/>
      <c r="O39" s="41"/>
      <c r="P39" s="41"/>
      <c r="Q39" s="41"/>
      <c r="R39" s="12"/>
      <c r="S39" s="41"/>
      <c r="T39" s="41"/>
      <c r="U39" s="41"/>
      <c r="X39" s="15"/>
      <c r="Y39" s="15"/>
    </row>
    <row r="40" spans="2:25" s="14" customFormat="1" ht="12.75" x14ac:dyDescent="0.25">
      <c r="B40" s="41"/>
      <c r="C40" s="15"/>
      <c r="D40" s="15"/>
      <c r="E40" s="15"/>
      <c r="F40" s="15"/>
      <c r="G40" s="41"/>
      <c r="H40" s="41"/>
      <c r="I40" s="41"/>
      <c r="J40" s="12"/>
      <c r="K40" s="41"/>
      <c r="L40" s="41"/>
      <c r="M40" s="41"/>
      <c r="N40" s="12"/>
      <c r="O40" s="41"/>
      <c r="P40" s="41"/>
      <c r="Q40" s="41"/>
      <c r="R40" s="12"/>
      <c r="S40" s="41"/>
      <c r="T40" s="41"/>
      <c r="U40" s="41"/>
      <c r="X40" s="15"/>
      <c r="Y40" s="15"/>
    </row>
    <row r="41" spans="2:25" s="14" customFormat="1" ht="12.75" x14ac:dyDescent="0.25">
      <c r="B41" s="41"/>
      <c r="C41" s="15"/>
      <c r="D41" s="15"/>
      <c r="E41" s="15"/>
      <c r="F41" s="15"/>
      <c r="G41" s="41"/>
      <c r="H41" s="41"/>
      <c r="I41" s="41"/>
      <c r="J41" s="12"/>
      <c r="K41" s="41"/>
      <c r="L41" s="41"/>
      <c r="M41" s="41"/>
      <c r="N41" s="12"/>
      <c r="O41" s="41"/>
      <c r="P41" s="41"/>
      <c r="Q41" s="41"/>
      <c r="R41" s="12"/>
      <c r="S41" s="41"/>
      <c r="T41" s="41"/>
      <c r="U41" s="41"/>
      <c r="X41" s="15"/>
      <c r="Y41" s="15"/>
    </row>
  </sheetData>
  <mergeCells count="25">
    <mergeCell ref="AD6:AF6"/>
    <mergeCell ref="AH6:AH7"/>
    <mergeCell ref="AI6:AJ6"/>
    <mergeCell ref="AG6:AG7"/>
    <mergeCell ref="A6:A7"/>
    <mergeCell ref="B6:B7"/>
    <mergeCell ref="R6:R7"/>
    <mergeCell ref="S6:U6"/>
    <mergeCell ref="X6:Y6"/>
    <mergeCell ref="Z6:AB6"/>
    <mergeCell ref="AC6:AC7"/>
    <mergeCell ref="A1:Y1"/>
    <mergeCell ref="A2:Y2"/>
    <mergeCell ref="A3:Y3"/>
    <mergeCell ref="A4:Y4"/>
    <mergeCell ref="V6:V7"/>
    <mergeCell ref="W6:W7"/>
    <mergeCell ref="J6:J7"/>
    <mergeCell ref="C6:C7"/>
    <mergeCell ref="D6:F6"/>
    <mergeCell ref="G6:I6"/>
    <mergeCell ref="K6:M6"/>
    <mergeCell ref="N6:N7"/>
    <mergeCell ref="O6:Q6"/>
    <mergeCell ref="A5:Y5"/>
  </mergeCells>
  <printOptions horizontalCentered="1" verticalCentered="1"/>
  <pageMargins left="0" right="0" top="0.74803149606299213" bottom="0.74803149606299213" header="0.31496062992125984" footer="0.31496062992125984"/>
  <pageSetup paperSize="41" scale="97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7DB5"/>
    <pageSetUpPr fitToPage="1"/>
  </sheetPr>
  <dimension ref="A1:AZ160"/>
  <sheetViews>
    <sheetView topLeftCell="A108" zoomScaleNormal="100" workbookViewId="0">
      <selection activeCell="J144" sqref="J144"/>
    </sheetView>
  </sheetViews>
  <sheetFormatPr baseColWidth="10" defaultColWidth="11.42578125" defaultRowHeight="12.75" outlineLevelRow="1" outlineLevelCol="1" x14ac:dyDescent="0.25"/>
  <cols>
    <col min="1" max="1" width="3.5703125" style="15" customWidth="1"/>
    <col min="2" max="2" width="13.28515625" style="15" hidden="1" customWidth="1"/>
    <col min="3" max="3" width="11.85546875" style="15" customWidth="1"/>
    <col min="4" max="4" width="10.42578125" style="15" bestFit="1" customWidth="1"/>
    <col min="5" max="5" width="29.140625" style="14" customWidth="1"/>
    <col min="6" max="6" width="26.42578125" style="14" customWidth="1"/>
    <col min="7" max="7" width="11.140625" style="15" customWidth="1"/>
    <col min="8" max="9" width="9.85546875" style="15" hidden="1" customWidth="1"/>
    <col min="10" max="10" width="14.7109375" style="12" customWidth="1"/>
    <col min="11" max="11" width="12.7109375" style="41" customWidth="1"/>
    <col min="12" max="12" width="14.85546875" style="14" customWidth="1"/>
    <col min="13" max="13" width="10.42578125" style="15" hidden="1" customWidth="1"/>
    <col min="14" max="14" width="9.140625" style="15" hidden="1" customWidth="1"/>
    <col min="15" max="15" width="13" style="15" hidden="1" customWidth="1"/>
    <col min="16" max="16" width="10.5703125" style="15" hidden="1" customWidth="1"/>
    <col min="17" max="17" width="13.85546875" style="42" hidden="1" customWidth="1"/>
    <col min="18" max="18" width="12.85546875" style="12" hidden="1" customWidth="1" outlineLevel="1"/>
    <col min="19" max="20" width="12" style="12" hidden="1" customWidth="1" outlineLevel="1"/>
    <col min="21" max="21" width="12" style="12" customWidth="1" collapsed="1"/>
    <col min="22" max="24" width="12.7109375" style="12" hidden="1" customWidth="1" outlineLevel="1"/>
    <col min="25" max="25" width="12.140625" style="12" customWidth="1" collapsed="1"/>
    <col min="26" max="28" width="12.140625" style="12" hidden="1" customWidth="1" outlineLevel="1"/>
    <col min="29" max="29" width="12.140625" style="12" customWidth="1" collapsed="1"/>
    <col min="30" max="32" width="12.140625" style="12" customWidth="1" outlineLevel="1"/>
    <col min="33" max="33" width="12.140625" style="12" customWidth="1"/>
    <col min="34" max="34" width="12" style="12" customWidth="1"/>
    <col min="35" max="35" width="10.28515625" style="13" bestFit="1" customWidth="1"/>
    <col min="36" max="36" width="11.140625" style="13" customWidth="1"/>
    <col min="37" max="16384" width="11.42578125" style="14"/>
  </cols>
  <sheetData>
    <row r="1" spans="1:44" s="11" customFormat="1" ht="16.5" customHeight="1" x14ac:dyDescent="0.25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 s="525"/>
      <c r="AD1" s="525"/>
      <c r="AE1" s="525"/>
      <c r="AF1" s="525"/>
      <c r="AG1" s="525"/>
      <c r="AH1" s="525"/>
      <c r="AI1" s="525"/>
      <c r="AJ1" s="525"/>
    </row>
    <row r="2" spans="1:44" s="11" customFormat="1" ht="16.5" customHeight="1" x14ac:dyDescent="0.25">
      <c r="A2" s="526" t="s">
        <v>1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526"/>
      <c r="S2" s="526"/>
      <c r="T2" s="526"/>
      <c r="U2" s="526"/>
      <c r="V2" s="526"/>
      <c r="W2" s="526"/>
      <c r="X2" s="526"/>
      <c r="Y2" s="526"/>
      <c r="Z2" s="526"/>
      <c r="AA2" s="526"/>
      <c r="AB2" s="526"/>
      <c r="AC2" s="526"/>
      <c r="AD2" s="526"/>
      <c r="AE2" s="526"/>
      <c r="AF2" s="526"/>
      <c r="AG2" s="526"/>
      <c r="AH2" s="526"/>
      <c r="AI2" s="526"/>
      <c r="AJ2" s="526"/>
    </row>
    <row r="3" spans="1:44" s="11" customFormat="1" ht="16.5" customHeight="1" x14ac:dyDescent="0.25">
      <c r="A3" s="550" t="str">
        <f>+'24-03-341 Ind. Proy'!A3:AJ3</f>
        <v>EJECUCIÓN AL 31 DE DICIEMBRE DE 2022</v>
      </c>
      <c r="B3" s="550"/>
      <c r="C3" s="550"/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  <c r="Q3" s="550"/>
      <c r="R3" s="550"/>
      <c r="S3" s="550"/>
      <c r="T3" s="550"/>
      <c r="U3" s="550"/>
      <c r="V3" s="550"/>
      <c r="W3" s="550"/>
      <c r="X3" s="550"/>
      <c r="Y3" s="550"/>
      <c r="Z3" s="550"/>
      <c r="AA3" s="550"/>
      <c r="AB3" s="550"/>
      <c r="AC3" s="550"/>
      <c r="AD3" s="550"/>
      <c r="AE3" s="550"/>
      <c r="AF3" s="550"/>
      <c r="AG3" s="550"/>
      <c r="AH3" s="550"/>
      <c r="AI3" s="550"/>
      <c r="AJ3" s="550"/>
    </row>
    <row r="4" spans="1:44" s="11" customFormat="1" ht="16.5" customHeight="1" x14ac:dyDescent="0.25">
      <c r="A4" s="528" t="s">
        <v>3</v>
      </c>
      <c r="B4" s="528"/>
      <c r="C4" s="528"/>
      <c r="D4" s="528"/>
      <c r="E4" s="528"/>
      <c r="F4" s="528"/>
      <c r="G4" s="528"/>
      <c r="H4" s="528"/>
      <c r="I4" s="528"/>
      <c r="J4" s="528"/>
      <c r="K4" s="528"/>
      <c r="L4" s="528"/>
      <c r="M4" s="528"/>
      <c r="N4" s="528"/>
      <c r="O4" s="528"/>
      <c r="P4" s="528"/>
      <c r="Q4" s="528"/>
      <c r="R4" s="528"/>
      <c r="S4" s="528"/>
      <c r="T4" s="528"/>
      <c r="U4" s="528"/>
      <c r="V4" s="528"/>
      <c r="W4" s="528"/>
      <c r="X4" s="528"/>
      <c r="Y4" s="528"/>
      <c r="Z4" s="528"/>
      <c r="AA4" s="528"/>
      <c r="AB4" s="528"/>
      <c r="AC4" s="528"/>
      <c r="AD4" s="528"/>
      <c r="AE4" s="528"/>
      <c r="AF4" s="528"/>
      <c r="AG4" s="528"/>
      <c r="AH4" s="528"/>
      <c r="AI4" s="528"/>
      <c r="AJ4" s="528"/>
    </row>
    <row r="5" spans="1:44" ht="17.25" customHeight="1" x14ac:dyDescent="0.25">
      <c r="A5" s="569" t="s">
        <v>865</v>
      </c>
      <c r="B5" s="570"/>
      <c r="C5" s="570"/>
      <c r="D5" s="570"/>
      <c r="E5" s="570"/>
      <c r="F5" s="570"/>
      <c r="G5" s="570"/>
      <c r="H5" s="570"/>
      <c r="I5" s="570"/>
      <c r="J5" s="570"/>
      <c r="K5" s="570"/>
      <c r="L5" s="570"/>
      <c r="M5" s="570"/>
      <c r="N5" s="570"/>
      <c r="O5" s="570"/>
      <c r="P5" s="570"/>
      <c r="Q5" s="570"/>
      <c r="R5" s="570"/>
      <c r="S5" s="570"/>
      <c r="T5" s="570"/>
      <c r="U5" s="570"/>
      <c r="V5" s="570"/>
      <c r="W5" s="570"/>
      <c r="X5" s="570"/>
      <c r="Y5" s="570"/>
      <c r="Z5" s="570"/>
      <c r="AA5" s="570"/>
      <c r="AB5" s="570"/>
      <c r="AC5" s="570"/>
      <c r="AD5" s="570"/>
      <c r="AE5" s="570"/>
      <c r="AF5" s="570"/>
      <c r="AG5" s="570"/>
      <c r="AH5" s="570"/>
      <c r="AI5" s="570"/>
      <c r="AJ5" s="571"/>
    </row>
    <row r="6" spans="1:44" s="15" customFormat="1" ht="12.75" customHeight="1" x14ac:dyDescent="0.25">
      <c r="A6" s="523" t="s">
        <v>5</v>
      </c>
      <c r="B6" s="547" t="s">
        <v>6</v>
      </c>
      <c r="C6" s="547" t="s">
        <v>26</v>
      </c>
      <c r="D6" s="547" t="s">
        <v>8</v>
      </c>
      <c r="E6" s="523" t="s">
        <v>9</v>
      </c>
      <c r="F6" s="547" t="s">
        <v>10</v>
      </c>
      <c r="G6" s="523" t="s">
        <v>11</v>
      </c>
      <c r="H6" s="523" t="s">
        <v>12</v>
      </c>
      <c r="I6" s="523"/>
      <c r="J6" s="530" t="s">
        <v>13</v>
      </c>
      <c r="K6" s="530" t="s">
        <v>14</v>
      </c>
      <c r="L6" s="523" t="s">
        <v>15</v>
      </c>
      <c r="M6" s="535" t="s">
        <v>16</v>
      </c>
      <c r="N6" s="536"/>
      <c r="O6" s="537"/>
      <c r="P6" s="523" t="s">
        <v>17</v>
      </c>
      <c r="Q6" s="547" t="s">
        <v>18</v>
      </c>
      <c r="R6" s="522" t="s">
        <v>19</v>
      </c>
      <c r="S6" s="522"/>
      <c r="T6" s="522"/>
      <c r="U6" s="530" t="s">
        <v>20</v>
      </c>
      <c r="V6" s="522" t="s">
        <v>19</v>
      </c>
      <c r="W6" s="522"/>
      <c r="X6" s="522"/>
      <c r="Y6" s="530" t="s">
        <v>21</v>
      </c>
      <c r="Z6" s="522" t="s">
        <v>19</v>
      </c>
      <c r="AA6" s="522"/>
      <c r="AB6" s="522"/>
      <c r="AC6" s="530" t="s">
        <v>22</v>
      </c>
      <c r="AD6" s="522" t="s">
        <v>19</v>
      </c>
      <c r="AE6" s="522"/>
      <c r="AF6" s="522"/>
      <c r="AG6" s="530" t="s">
        <v>23</v>
      </c>
      <c r="AH6" s="530" t="s">
        <v>24</v>
      </c>
      <c r="AI6" s="532" t="s">
        <v>25</v>
      </c>
      <c r="AJ6" s="532"/>
      <c r="AK6" s="11"/>
      <c r="AL6" s="11"/>
      <c r="AM6" s="11"/>
      <c r="AN6" s="11"/>
      <c r="AO6" s="11"/>
      <c r="AP6" s="11"/>
      <c r="AQ6" s="11"/>
      <c r="AR6" s="11"/>
    </row>
    <row r="7" spans="1:44" s="15" customFormat="1" ht="25.5" x14ac:dyDescent="0.25">
      <c r="A7" s="523"/>
      <c r="B7" s="548"/>
      <c r="C7" s="548"/>
      <c r="D7" s="548"/>
      <c r="E7" s="523"/>
      <c r="F7" s="548"/>
      <c r="G7" s="523"/>
      <c r="H7" s="433" t="s">
        <v>27</v>
      </c>
      <c r="I7" s="433" t="s">
        <v>28</v>
      </c>
      <c r="J7" s="531"/>
      <c r="K7" s="531"/>
      <c r="L7" s="523"/>
      <c r="M7" s="431" t="s">
        <v>29</v>
      </c>
      <c r="N7" s="431" t="s">
        <v>30</v>
      </c>
      <c r="O7" s="431" t="s">
        <v>31</v>
      </c>
      <c r="P7" s="523"/>
      <c r="Q7" s="548"/>
      <c r="R7" s="431" t="s">
        <v>32</v>
      </c>
      <c r="S7" s="431" t="s">
        <v>33</v>
      </c>
      <c r="T7" s="431" t="s">
        <v>34</v>
      </c>
      <c r="U7" s="531"/>
      <c r="V7" s="431" t="s">
        <v>35</v>
      </c>
      <c r="W7" s="431" t="s">
        <v>36</v>
      </c>
      <c r="X7" s="431" t="s">
        <v>37</v>
      </c>
      <c r="Y7" s="531"/>
      <c r="Z7" s="431" t="s">
        <v>38</v>
      </c>
      <c r="AA7" s="431" t="s">
        <v>39</v>
      </c>
      <c r="AB7" s="431" t="s">
        <v>40</v>
      </c>
      <c r="AC7" s="531"/>
      <c r="AD7" s="431" t="s">
        <v>41</v>
      </c>
      <c r="AE7" s="431" t="s">
        <v>42</v>
      </c>
      <c r="AF7" s="431" t="s">
        <v>43</v>
      </c>
      <c r="AG7" s="531"/>
      <c r="AH7" s="531"/>
      <c r="AI7" s="432" t="s">
        <v>44</v>
      </c>
      <c r="AJ7" s="432" t="s">
        <v>45</v>
      </c>
      <c r="AK7" s="11"/>
      <c r="AL7" s="11"/>
      <c r="AM7" s="11"/>
      <c r="AN7" s="11"/>
      <c r="AO7" s="11"/>
      <c r="AP7" s="11"/>
      <c r="AQ7" s="11"/>
      <c r="AR7" s="11"/>
    </row>
    <row r="8" spans="1:44" ht="12.75" customHeight="1" x14ac:dyDescent="0.25">
      <c r="A8" s="517" t="s">
        <v>46</v>
      </c>
      <c r="B8" s="518"/>
      <c r="C8" s="518"/>
      <c r="D8" s="518"/>
      <c r="E8" s="519"/>
      <c r="F8" s="16"/>
      <c r="G8" s="5"/>
      <c r="H8" s="17"/>
      <c r="I8" s="17"/>
      <c r="J8" s="62"/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21"/>
      <c r="AJ8" s="21"/>
    </row>
    <row r="9" spans="1:44" ht="12.75" customHeight="1" outlineLevel="1" x14ac:dyDescent="0.25">
      <c r="A9" s="22">
        <v>1</v>
      </c>
      <c r="B9" s="23"/>
      <c r="C9" s="132" t="s">
        <v>866</v>
      </c>
      <c r="D9" s="25">
        <v>44753</v>
      </c>
      <c r="E9" s="133" t="s">
        <v>867</v>
      </c>
      <c r="F9" s="133" t="s">
        <v>868</v>
      </c>
      <c r="G9" s="133" t="s">
        <v>869</v>
      </c>
      <c r="H9" s="25"/>
      <c r="I9" s="25"/>
      <c r="J9" s="505">
        <v>167765449</v>
      </c>
      <c r="K9" s="134">
        <v>147580403</v>
      </c>
      <c r="L9" s="133" t="s">
        <v>81</v>
      </c>
      <c r="M9" s="28"/>
      <c r="N9" s="28"/>
      <c r="O9" s="28"/>
      <c r="P9" s="133"/>
      <c r="Q9" s="133"/>
      <c r="R9" s="28"/>
      <c r="S9" s="28"/>
      <c r="T9" s="28"/>
      <c r="U9" s="29">
        <f>SUM(R9:T9)</f>
        <v>0</v>
      </c>
      <c r="V9" s="28"/>
      <c r="W9" s="28"/>
      <c r="X9" s="28"/>
      <c r="Y9" s="29">
        <f>SUM(V9:X9)</f>
        <v>0</v>
      </c>
      <c r="Z9" s="28">
        <v>147580403</v>
      </c>
      <c r="AA9" s="28"/>
      <c r="AB9" s="28"/>
      <c r="AC9" s="29">
        <f>SUM(Z9:AB9)</f>
        <v>147580403</v>
      </c>
      <c r="AD9" s="28"/>
      <c r="AE9" s="28"/>
      <c r="AF9" s="28"/>
      <c r="AG9" s="29">
        <f>SUM(AD9:AF9)</f>
        <v>0</v>
      </c>
      <c r="AH9" s="29">
        <f t="shared" ref="AH9:AH10" si="0">SUM(U9,Y9,AC9,AG9)</f>
        <v>147580403</v>
      </c>
      <c r="AI9" s="30">
        <f>IF(ISERROR(AH9/J9),0,AH9/J9)</f>
        <v>0.87968293757554339</v>
      </c>
      <c r="AJ9" s="31">
        <f>IF(ISERROR(AH9/$AH$143),"-",AH9/$AH$143)</f>
        <v>1.4130134363215752E-2</v>
      </c>
      <c r="AK9" s="11"/>
      <c r="AL9" s="11"/>
      <c r="AM9" s="11"/>
      <c r="AN9" s="11"/>
      <c r="AO9" s="11"/>
      <c r="AP9" s="11"/>
      <c r="AQ9" s="11"/>
      <c r="AR9" s="11"/>
    </row>
    <row r="10" spans="1:44" ht="12.75" customHeight="1" outlineLevel="1" x14ac:dyDescent="0.25">
      <c r="A10" s="22">
        <v>2</v>
      </c>
      <c r="B10" s="23"/>
      <c r="C10" s="135" t="s">
        <v>870</v>
      </c>
      <c r="D10" s="33">
        <v>44893</v>
      </c>
      <c r="E10" s="136" t="s">
        <v>186</v>
      </c>
      <c r="F10" s="133" t="s">
        <v>868</v>
      </c>
      <c r="G10" s="133" t="s">
        <v>869</v>
      </c>
      <c r="H10" s="25"/>
      <c r="I10" s="25"/>
      <c r="J10" s="541"/>
      <c r="K10" s="137">
        <v>20185046</v>
      </c>
      <c r="L10" s="136"/>
      <c r="M10" s="28"/>
      <c r="N10" s="28"/>
      <c r="O10" s="28"/>
      <c r="P10" s="136"/>
      <c r="Q10" s="136"/>
      <c r="R10" s="28"/>
      <c r="S10" s="28"/>
      <c r="T10" s="28"/>
      <c r="U10" s="29">
        <f t="shared" ref="U10" si="1">SUM(R10:T10)</f>
        <v>0</v>
      </c>
      <c r="V10" s="28"/>
      <c r="W10" s="28"/>
      <c r="X10" s="28"/>
      <c r="Y10" s="29">
        <f t="shared" ref="Y10" si="2">SUM(V10:X10)</f>
        <v>0</v>
      </c>
      <c r="Z10" s="28"/>
      <c r="AA10" s="28"/>
      <c r="AB10" s="28"/>
      <c r="AC10" s="29">
        <f t="shared" ref="AC10" si="3">SUM(Z10:AB10)</f>
        <v>0</v>
      </c>
      <c r="AD10" s="28"/>
      <c r="AE10" s="28"/>
      <c r="AF10" s="137">
        <v>20185046</v>
      </c>
      <c r="AG10" s="29">
        <f t="shared" ref="AG10" si="4">SUM(AD10:AF10)</f>
        <v>20185046</v>
      </c>
      <c r="AH10" s="29">
        <f t="shared" si="0"/>
        <v>20185046</v>
      </c>
      <c r="AI10" s="30">
        <f t="shared" ref="AI10" si="5">IF(ISERROR(AH10/J10),0,AH10/J10)</f>
        <v>0</v>
      </c>
      <c r="AJ10" s="31">
        <f>IF(ISERROR(AH10/$AH$143),"-",AH10/$AH$143)</f>
        <v>1.9326238871138649E-3</v>
      </c>
      <c r="AK10" s="11"/>
      <c r="AL10" s="11"/>
      <c r="AM10" s="11"/>
      <c r="AN10" s="11"/>
      <c r="AO10" s="11"/>
      <c r="AP10" s="11"/>
      <c r="AQ10" s="11"/>
      <c r="AR10" s="11"/>
    </row>
    <row r="11" spans="1:44" ht="12.75" customHeight="1" x14ac:dyDescent="0.25">
      <c r="A11" s="538" t="s">
        <v>47</v>
      </c>
      <c r="B11" s="542"/>
      <c r="C11" s="539"/>
      <c r="D11" s="539"/>
      <c r="E11" s="539"/>
      <c r="F11" s="539"/>
      <c r="G11" s="539"/>
      <c r="H11" s="539"/>
      <c r="I11" s="540"/>
      <c r="J11" s="339">
        <f>SUM(J9:J10)</f>
        <v>167765449</v>
      </c>
      <c r="K11" s="339">
        <f>SUM(K9:K10)</f>
        <v>167765449</v>
      </c>
      <c r="L11" s="445"/>
      <c r="M11" s="339">
        <f>SUM(M9:M10)</f>
        <v>0</v>
      </c>
      <c r="N11" s="339">
        <f>SUM(N9:N10)</f>
        <v>0</v>
      </c>
      <c r="O11" s="339">
        <f>SUM(O9:O10)</f>
        <v>0</v>
      </c>
      <c r="P11" s="344"/>
      <c r="Q11" s="438"/>
      <c r="R11" s="339">
        <f t="shared" ref="R11:AH11" si="6">SUM(R9:R10)</f>
        <v>0</v>
      </c>
      <c r="S11" s="339">
        <f t="shared" si="6"/>
        <v>0</v>
      </c>
      <c r="T11" s="339">
        <f t="shared" si="6"/>
        <v>0</v>
      </c>
      <c r="U11" s="339">
        <f t="shared" si="6"/>
        <v>0</v>
      </c>
      <c r="V11" s="339">
        <f t="shared" si="6"/>
        <v>0</v>
      </c>
      <c r="W11" s="339">
        <f t="shared" si="6"/>
        <v>0</v>
      </c>
      <c r="X11" s="339">
        <f t="shared" si="6"/>
        <v>0</v>
      </c>
      <c r="Y11" s="339">
        <f t="shared" si="6"/>
        <v>0</v>
      </c>
      <c r="Z11" s="339">
        <f t="shared" si="6"/>
        <v>147580403</v>
      </c>
      <c r="AA11" s="339">
        <f t="shared" si="6"/>
        <v>0</v>
      </c>
      <c r="AB11" s="339">
        <f t="shared" si="6"/>
        <v>0</v>
      </c>
      <c r="AC11" s="339">
        <f t="shared" si="6"/>
        <v>147580403</v>
      </c>
      <c r="AD11" s="339">
        <f t="shared" si="6"/>
        <v>0</v>
      </c>
      <c r="AE11" s="339">
        <f t="shared" si="6"/>
        <v>0</v>
      </c>
      <c r="AF11" s="339">
        <f t="shared" si="6"/>
        <v>20185046</v>
      </c>
      <c r="AG11" s="339">
        <f t="shared" si="6"/>
        <v>20185046</v>
      </c>
      <c r="AH11" s="339">
        <f t="shared" si="6"/>
        <v>167765449</v>
      </c>
      <c r="AI11" s="345">
        <f>IF(ISERROR(AH11/J11),0,AH11/J11)</f>
        <v>1</v>
      </c>
      <c r="AJ11" s="345">
        <f>IF(ISERROR(AH11/$AH$143),0,AH11/$AH$143)</f>
        <v>1.6062758250329618E-2</v>
      </c>
      <c r="AK11" s="11"/>
      <c r="AL11" s="11"/>
      <c r="AM11" s="11"/>
      <c r="AN11" s="11"/>
      <c r="AO11" s="11"/>
      <c r="AP11" s="11"/>
      <c r="AQ11" s="11"/>
      <c r="AR11" s="11"/>
    </row>
    <row r="12" spans="1:44" ht="12.75" customHeight="1" x14ac:dyDescent="0.25">
      <c r="A12" s="517" t="s">
        <v>48</v>
      </c>
      <c r="B12" s="518"/>
      <c r="C12" s="518"/>
      <c r="D12" s="518"/>
      <c r="E12" s="519"/>
      <c r="F12" s="16"/>
      <c r="G12" s="5"/>
      <c r="H12" s="17"/>
      <c r="I12" s="17"/>
      <c r="J12" s="520">
        <v>258773079</v>
      </c>
      <c r="K12" s="7"/>
      <c r="L12" s="18"/>
      <c r="M12" s="19"/>
      <c r="N12" s="19"/>
      <c r="O12" s="19"/>
      <c r="P12" s="5"/>
      <c r="Q12" s="20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21"/>
      <c r="AJ12" s="21"/>
    </row>
    <row r="13" spans="1:44" ht="12.75" customHeight="1" outlineLevel="1" x14ac:dyDescent="0.25">
      <c r="A13" s="22">
        <v>1</v>
      </c>
      <c r="B13" s="23"/>
      <c r="C13" s="132" t="s">
        <v>871</v>
      </c>
      <c r="D13" s="25">
        <v>44761</v>
      </c>
      <c r="E13" s="133" t="s">
        <v>210</v>
      </c>
      <c r="F13" s="133" t="s">
        <v>868</v>
      </c>
      <c r="G13" s="133" t="s">
        <v>869</v>
      </c>
      <c r="H13" s="25"/>
      <c r="I13" s="25"/>
      <c r="J13" s="549"/>
      <c r="K13" s="134">
        <v>20185046</v>
      </c>
      <c r="L13" s="133" t="s">
        <v>81</v>
      </c>
      <c r="M13" s="28"/>
      <c r="N13" s="28"/>
      <c r="O13" s="28"/>
      <c r="P13" s="133"/>
      <c r="Q13" s="133"/>
      <c r="R13" s="28"/>
      <c r="S13" s="28"/>
      <c r="T13" s="28"/>
      <c r="U13" s="29">
        <f>SUM(R13:T13)</f>
        <v>0</v>
      </c>
      <c r="V13" s="28"/>
      <c r="W13" s="28"/>
      <c r="X13" s="28"/>
      <c r="Y13" s="29">
        <f>SUM(V13:X13)</f>
        <v>0</v>
      </c>
      <c r="Z13" s="28"/>
      <c r="AA13" s="134">
        <v>20185046</v>
      </c>
      <c r="AB13" s="28"/>
      <c r="AC13" s="29">
        <f>SUM(Z13:AB13)</f>
        <v>20185046</v>
      </c>
      <c r="AD13" s="28"/>
      <c r="AE13" s="28"/>
      <c r="AF13" s="28"/>
      <c r="AG13" s="29">
        <f>SUM(AD13:AF13)</f>
        <v>0</v>
      </c>
      <c r="AH13" s="29">
        <f t="shared" ref="AH13:AH16" si="7">SUM(U13,Y13,AC13,AG13)</f>
        <v>20185046</v>
      </c>
      <c r="AI13" s="30">
        <f>IF(ISERROR(AH13/J13),0,AH13/J13)</f>
        <v>0</v>
      </c>
      <c r="AJ13" s="31">
        <f>IF(ISERROR(AH13/$AH$143),"-",AH13/$AH$143)</f>
        <v>1.9326238871138649E-3</v>
      </c>
      <c r="AK13" s="11"/>
      <c r="AL13" s="11"/>
      <c r="AM13" s="11"/>
      <c r="AN13" s="11"/>
      <c r="AO13" s="11"/>
      <c r="AP13" s="11"/>
      <c r="AQ13" s="11"/>
      <c r="AR13" s="11"/>
    </row>
    <row r="14" spans="1:44" ht="12.75" customHeight="1" outlineLevel="1" x14ac:dyDescent="0.25">
      <c r="A14" s="22">
        <v>2</v>
      </c>
      <c r="B14" s="23"/>
      <c r="C14" s="132" t="s">
        <v>872</v>
      </c>
      <c r="D14" s="25">
        <v>44761</v>
      </c>
      <c r="E14" s="133" t="s">
        <v>212</v>
      </c>
      <c r="F14" s="133" t="s">
        <v>868</v>
      </c>
      <c r="G14" s="133" t="s">
        <v>869</v>
      </c>
      <c r="H14" s="33"/>
      <c r="I14" s="33"/>
      <c r="J14" s="549"/>
      <c r="K14" s="137">
        <v>41073215</v>
      </c>
      <c r="L14" s="133" t="s">
        <v>81</v>
      </c>
      <c r="M14" s="28"/>
      <c r="N14" s="28"/>
      <c r="O14" s="28"/>
      <c r="P14" s="136"/>
      <c r="Q14" s="136"/>
      <c r="R14" s="28"/>
      <c r="S14" s="28"/>
      <c r="T14" s="28"/>
      <c r="U14" s="29">
        <f t="shared" ref="U14:U16" si="8">SUM(R14:T14)</f>
        <v>0</v>
      </c>
      <c r="V14" s="28"/>
      <c r="W14" s="28"/>
      <c r="X14" s="28"/>
      <c r="Y14" s="29">
        <f t="shared" ref="Y14:Y16" si="9">SUM(V14:X14)</f>
        <v>0</v>
      </c>
      <c r="Z14" s="28"/>
      <c r="AA14" s="137">
        <v>41073215</v>
      </c>
      <c r="AB14" s="28"/>
      <c r="AC14" s="29">
        <f t="shared" ref="AC14:AC16" si="10">SUM(Z14:AB14)</f>
        <v>41073215</v>
      </c>
      <c r="AD14" s="28"/>
      <c r="AE14" s="28"/>
      <c r="AF14" s="28"/>
      <c r="AG14" s="29">
        <f t="shared" ref="AG14:AG16" si="11">SUM(AD14:AF14)</f>
        <v>0</v>
      </c>
      <c r="AH14" s="29">
        <f t="shared" si="7"/>
        <v>41073215</v>
      </c>
      <c r="AI14" s="30">
        <f t="shared" ref="AI14:AI16" si="12">IF(ISERROR(AH14/J14),0,AH14/J14)</f>
        <v>0</v>
      </c>
      <c r="AJ14" s="31">
        <f>IF(ISERROR(AH14/$AH$143),"-",AH14/$AH$143)</f>
        <v>3.9325685177811088E-3</v>
      </c>
      <c r="AK14" s="11"/>
      <c r="AL14" s="11"/>
      <c r="AM14" s="11"/>
      <c r="AN14" s="11"/>
      <c r="AO14" s="11"/>
      <c r="AP14" s="11"/>
      <c r="AQ14" s="11"/>
      <c r="AR14" s="11"/>
    </row>
    <row r="15" spans="1:44" ht="12.75" customHeight="1" outlineLevel="1" x14ac:dyDescent="0.25">
      <c r="A15" s="22">
        <v>3</v>
      </c>
      <c r="B15" s="23"/>
      <c r="C15" s="135" t="s">
        <v>873</v>
      </c>
      <c r="D15" s="33">
        <v>44847</v>
      </c>
      <c r="E15" s="133" t="s">
        <v>202</v>
      </c>
      <c r="F15" s="133" t="s">
        <v>868</v>
      </c>
      <c r="G15" s="133" t="s">
        <v>869</v>
      </c>
      <c r="H15" s="33"/>
      <c r="I15" s="33"/>
      <c r="J15" s="549"/>
      <c r="K15" s="137">
        <v>147580403</v>
      </c>
      <c r="L15" s="133" t="s">
        <v>81</v>
      </c>
      <c r="M15" s="28"/>
      <c r="N15" s="28"/>
      <c r="O15" s="28"/>
      <c r="P15" s="136"/>
      <c r="Q15" s="136"/>
      <c r="R15" s="28"/>
      <c r="S15" s="28"/>
      <c r="T15" s="28"/>
      <c r="U15" s="29">
        <f t="shared" si="8"/>
        <v>0</v>
      </c>
      <c r="V15" s="28"/>
      <c r="W15" s="28"/>
      <c r="X15" s="28"/>
      <c r="Y15" s="29">
        <f t="shared" si="9"/>
        <v>0</v>
      </c>
      <c r="Z15" s="28"/>
      <c r="AA15" s="28"/>
      <c r="AB15" s="28"/>
      <c r="AC15" s="29">
        <f t="shared" si="10"/>
        <v>0</v>
      </c>
      <c r="AD15" s="28"/>
      <c r="AE15" s="137">
        <v>147580403</v>
      </c>
      <c r="AF15" s="28"/>
      <c r="AG15" s="29">
        <f t="shared" si="11"/>
        <v>147580403</v>
      </c>
      <c r="AH15" s="29">
        <f t="shared" si="7"/>
        <v>147580403</v>
      </c>
      <c r="AI15" s="30">
        <f t="shared" si="12"/>
        <v>0</v>
      </c>
      <c r="AJ15" s="31">
        <f>IF(ISERROR(AH15/$AH$143),"-",AH15/$AH$143)</f>
        <v>1.4130134363215752E-2</v>
      </c>
    </row>
    <row r="16" spans="1:44" ht="12.75" customHeight="1" outlineLevel="1" x14ac:dyDescent="0.25">
      <c r="A16" s="22">
        <v>4</v>
      </c>
      <c r="B16" s="23"/>
      <c r="C16" s="135" t="s">
        <v>874</v>
      </c>
      <c r="D16" s="33">
        <v>44839</v>
      </c>
      <c r="E16" s="133" t="s">
        <v>875</v>
      </c>
      <c r="F16" s="133" t="s">
        <v>868</v>
      </c>
      <c r="G16" s="133" t="s">
        <v>869</v>
      </c>
      <c r="H16" s="33"/>
      <c r="I16" s="33"/>
      <c r="J16" s="549"/>
      <c r="K16" s="137">
        <v>49934415</v>
      </c>
      <c r="L16" s="133" t="s">
        <v>81</v>
      </c>
      <c r="M16" s="28"/>
      <c r="N16" s="28"/>
      <c r="O16" s="28"/>
      <c r="P16" s="136"/>
      <c r="Q16" s="136"/>
      <c r="R16" s="28"/>
      <c r="S16" s="28"/>
      <c r="T16" s="28"/>
      <c r="U16" s="29">
        <f t="shared" si="8"/>
        <v>0</v>
      </c>
      <c r="V16" s="28"/>
      <c r="W16" s="28"/>
      <c r="X16" s="28"/>
      <c r="Y16" s="29">
        <f t="shared" si="9"/>
        <v>0</v>
      </c>
      <c r="Z16" s="28"/>
      <c r="AA16" s="28"/>
      <c r="AB16" s="28"/>
      <c r="AC16" s="29">
        <f t="shared" si="10"/>
        <v>0</v>
      </c>
      <c r="AD16" s="137">
        <v>49934415</v>
      </c>
      <c r="AE16" s="137">
        <v>0</v>
      </c>
      <c r="AF16" s="28"/>
      <c r="AG16" s="29">
        <f t="shared" si="11"/>
        <v>49934415</v>
      </c>
      <c r="AH16" s="29">
        <f t="shared" si="7"/>
        <v>49934415</v>
      </c>
      <c r="AI16" s="30">
        <f t="shared" si="12"/>
        <v>0</v>
      </c>
      <c r="AJ16" s="31">
        <f>IF(ISERROR(AH16/$AH$143),"-",AH16/$AH$143)</f>
        <v>4.7809870345629571E-3</v>
      </c>
      <c r="AK16" s="11"/>
      <c r="AL16" s="11"/>
      <c r="AM16" s="11"/>
      <c r="AN16" s="11"/>
      <c r="AO16" s="11"/>
      <c r="AP16" s="11"/>
      <c r="AQ16" s="11"/>
      <c r="AR16" s="11"/>
    </row>
    <row r="17" spans="1:44" ht="12.75" customHeight="1" x14ac:dyDescent="0.25">
      <c r="A17" s="586" t="s">
        <v>49</v>
      </c>
      <c r="B17" s="542"/>
      <c r="C17" s="542"/>
      <c r="D17" s="542"/>
      <c r="E17" s="542"/>
      <c r="F17" s="542"/>
      <c r="G17" s="542"/>
      <c r="H17" s="542"/>
      <c r="I17" s="587"/>
      <c r="J17" s="339">
        <f>SUM(J12)</f>
        <v>258773079</v>
      </c>
      <c r="K17" s="339">
        <f>SUM(K13:K16)</f>
        <v>258773079</v>
      </c>
      <c r="L17" s="445"/>
      <c r="M17" s="339">
        <f>SUM(M13:M16)</f>
        <v>0</v>
      </c>
      <c r="N17" s="339">
        <f>SUM(N13:N16)</f>
        <v>0</v>
      </c>
      <c r="O17" s="339">
        <f>SUM(O13:O16)</f>
        <v>0</v>
      </c>
      <c r="P17" s="344"/>
      <c r="Q17" s="438"/>
      <c r="R17" s="339">
        <f t="shared" ref="R17:AH17" si="13">SUM(R13:R16)</f>
        <v>0</v>
      </c>
      <c r="S17" s="339">
        <f t="shared" si="13"/>
        <v>0</v>
      </c>
      <c r="T17" s="339">
        <f t="shared" si="13"/>
        <v>0</v>
      </c>
      <c r="U17" s="339">
        <f t="shared" si="13"/>
        <v>0</v>
      </c>
      <c r="V17" s="339">
        <f t="shared" si="13"/>
        <v>0</v>
      </c>
      <c r="W17" s="339">
        <f t="shared" si="13"/>
        <v>0</v>
      </c>
      <c r="X17" s="339">
        <f t="shared" si="13"/>
        <v>0</v>
      </c>
      <c r="Y17" s="339">
        <f t="shared" si="13"/>
        <v>0</v>
      </c>
      <c r="Z17" s="339">
        <f t="shared" si="13"/>
        <v>0</v>
      </c>
      <c r="AA17" s="339">
        <f t="shared" si="13"/>
        <v>61258261</v>
      </c>
      <c r="AB17" s="339">
        <f t="shared" si="13"/>
        <v>0</v>
      </c>
      <c r="AC17" s="339">
        <f t="shared" si="13"/>
        <v>61258261</v>
      </c>
      <c r="AD17" s="339">
        <f t="shared" si="13"/>
        <v>49934415</v>
      </c>
      <c r="AE17" s="339">
        <f t="shared" si="13"/>
        <v>147580403</v>
      </c>
      <c r="AF17" s="339">
        <f t="shared" si="13"/>
        <v>0</v>
      </c>
      <c r="AG17" s="339">
        <f t="shared" si="13"/>
        <v>197514818</v>
      </c>
      <c r="AH17" s="339">
        <f t="shared" si="13"/>
        <v>258773079</v>
      </c>
      <c r="AI17" s="345">
        <f>IF(ISERROR(AH17/J17),0,AH17/J17)</f>
        <v>1</v>
      </c>
      <c r="AJ17" s="345">
        <f>IF(ISERROR(AH17/$AH$143),0,AH17/$AH$143)</f>
        <v>2.4776313802673682E-2</v>
      </c>
      <c r="AK17" s="11"/>
      <c r="AL17" s="11"/>
      <c r="AM17" s="11"/>
      <c r="AN17" s="11"/>
      <c r="AO17" s="11"/>
      <c r="AP17" s="11"/>
      <c r="AQ17" s="11"/>
      <c r="AR17" s="11"/>
    </row>
    <row r="18" spans="1:44" ht="12.75" customHeight="1" x14ac:dyDescent="0.25">
      <c r="A18" s="517" t="s">
        <v>50</v>
      </c>
      <c r="B18" s="518"/>
      <c r="C18" s="518"/>
      <c r="D18" s="518"/>
      <c r="E18" s="519"/>
      <c r="F18" s="16"/>
      <c r="G18" s="5"/>
      <c r="H18" s="17"/>
      <c r="I18" s="17"/>
      <c r="J18" s="505">
        <v>238588033</v>
      </c>
      <c r="K18" s="7"/>
      <c r="L18" s="18"/>
      <c r="M18" s="19"/>
      <c r="N18" s="19"/>
      <c r="O18" s="19"/>
      <c r="P18" s="5"/>
      <c r="Q18" s="20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21"/>
      <c r="AJ18" s="21"/>
    </row>
    <row r="19" spans="1:44" ht="12.75" customHeight="1" outlineLevel="1" x14ac:dyDescent="0.25">
      <c r="A19" s="22">
        <v>1</v>
      </c>
      <c r="B19" s="23"/>
      <c r="C19" s="132" t="s">
        <v>876</v>
      </c>
      <c r="D19" s="25">
        <v>44761</v>
      </c>
      <c r="E19" s="133" t="s">
        <v>214</v>
      </c>
      <c r="F19" s="133" t="s">
        <v>868</v>
      </c>
      <c r="G19" s="133" t="s">
        <v>869</v>
      </c>
      <c r="H19" s="25"/>
      <c r="I19" s="25"/>
      <c r="J19" s="541"/>
      <c r="K19" s="134">
        <v>41073215</v>
      </c>
      <c r="L19" s="133" t="s">
        <v>81</v>
      </c>
      <c r="M19" s="28"/>
      <c r="N19" s="28"/>
      <c r="O19" s="28"/>
      <c r="P19" s="133"/>
      <c r="Q19" s="133"/>
      <c r="R19" s="28"/>
      <c r="S19" s="28"/>
      <c r="T19" s="28"/>
      <c r="U19" s="29">
        <f>SUM(R19:T19)</f>
        <v>0</v>
      </c>
      <c r="V19" s="28"/>
      <c r="W19" s="28"/>
      <c r="X19" s="28"/>
      <c r="Y19" s="29">
        <f>SUM(V19:X19)</f>
        <v>0</v>
      </c>
      <c r="Z19" s="28"/>
      <c r="AA19" s="28">
        <v>41073215</v>
      </c>
      <c r="AB19" s="28"/>
      <c r="AC19" s="29">
        <f>SUM(Z19:AB19)</f>
        <v>41073215</v>
      </c>
      <c r="AD19" s="28"/>
      <c r="AE19" s="28"/>
      <c r="AF19" s="28"/>
      <c r="AG19" s="29">
        <f>SUM(AD19:AF19)</f>
        <v>0</v>
      </c>
      <c r="AH19" s="29">
        <f t="shared" ref="AH19:AH21" si="14">SUM(U19,Y19,AC19,AG19)</f>
        <v>41073215</v>
      </c>
      <c r="AI19" s="30">
        <f>IF(ISERROR(AH19/J19),0,AH19/J19)</f>
        <v>0</v>
      </c>
      <c r="AJ19" s="31">
        <f>IF(ISERROR(AH19/$AH$143),"-",AH19/$AH$143)</f>
        <v>3.9325685177811088E-3</v>
      </c>
      <c r="AK19" s="11"/>
      <c r="AL19" s="11"/>
      <c r="AM19" s="11"/>
      <c r="AN19" s="11"/>
      <c r="AO19" s="11"/>
      <c r="AP19" s="11"/>
      <c r="AQ19" s="11"/>
      <c r="AR19" s="11"/>
    </row>
    <row r="20" spans="1:44" ht="12.75" customHeight="1" outlineLevel="1" x14ac:dyDescent="0.25">
      <c r="A20" s="22">
        <v>2</v>
      </c>
      <c r="B20" s="23"/>
      <c r="C20" s="135" t="s">
        <v>877</v>
      </c>
      <c r="D20" s="33">
        <v>44784</v>
      </c>
      <c r="E20" s="133" t="s">
        <v>878</v>
      </c>
      <c r="F20" s="133" t="s">
        <v>868</v>
      </c>
      <c r="G20" s="133" t="s">
        <v>869</v>
      </c>
      <c r="H20" s="33"/>
      <c r="I20" s="33"/>
      <c r="J20" s="541"/>
      <c r="K20" s="137">
        <v>147580403</v>
      </c>
      <c r="L20" s="133" t="s">
        <v>81</v>
      </c>
      <c r="M20" s="28"/>
      <c r="N20" s="28"/>
      <c r="O20" s="28"/>
      <c r="P20" s="136"/>
      <c r="Q20" s="136"/>
      <c r="R20" s="28"/>
      <c r="S20" s="28"/>
      <c r="T20" s="28"/>
      <c r="U20" s="29">
        <f t="shared" ref="U20:U21" si="15">SUM(R20:T20)</f>
        <v>0</v>
      </c>
      <c r="V20" s="28"/>
      <c r="W20" s="28"/>
      <c r="X20" s="28"/>
      <c r="Y20" s="29">
        <f t="shared" ref="Y20:Y21" si="16">SUM(V20:X20)</f>
        <v>0</v>
      </c>
      <c r="Z20" s="28"/>
      <c r="AA20" s="28">
        <v>147580403</v>
      </c>
      <c r="AB20" s="28"/>
      <c r="AC20" s="29">
        <f t="shared" ref="AC20:AC21" si="17">SUM(Z20:AB20)</f>
        <v>147580403</v>
      </c>
      <c r="AD20" s="28"/>
      <c r="AE20" s="28"/>
      <c r="AF20" s="28"/>
      <c r="AG20" s="29">
        <f t="shared" ref="AG20:AG21" si="18">SUM(AD20:AF20)</f>
        <v>0</v>
      </c>
      <c r="AH20" s="29">
        <f t="shared" si="14"/>
        <v>147580403</v>
      </c>
      <c r="AI20" s="30">
        <f t="shared" ref="AI20:AI21" si="19">IF(ISERROR(AH20/J20),0,AH20/J20)</f>
        <v>0</v>
      </c>
      <c r="AJ20" s="31">
        <f>IF(ISERROR(AH20/$AH$143),"-",AH20/$AH$143)</f>
        <v>1.4130134363215752E-2</v>
      </c>
      <c r="AK20" s="11"/>
      <c r="AL20" s="11"/>
      <c r="AM20" s="11"/>
      <c r="AN20" s="11"/>
      <c r="AO20" s="11"/>
      <c r="AP20" s="11"/>
      <c r="AQ20" s="11"/>
      <c r="AR20" s="11"/>
    </row>
    <row r="21" spans="1:44" ht="12.75" customHeight="1" outlineLevel="1" x14ac:dyDescent="0.25">
      <c r="A21" s="22">
        <v>3</v>
      </c>
      <c r="B21" s="23"/>
      <c r="C21" s="135" t="s">
        <v>879</v>
      </c>
      <c r="D21" s="33">
        <v>44839</v>
      </c>
      <c r="E21" s="136" t="s">
        <v>880</v>
      </c>
      <c r="F21" s="133" t="s">
        <v>868</v>
      </c>
      <c r="G21" s="133" t="s">
        <v>869</v>
      </c>
      <c r="H21" s="33"/>
      <c r="I21" s="33"/>
      <c r="J21" s="541"/>
      <c r="K21" s="137">
        <v>49934415</v>
      </c>
      <c r="L21" s="133" t="s">
        <v>81</v>
      </c>
      <c r="M21" s="28"/>
      <c r="N21" s="28"/>
      <c r="O21" s="28"/>
      <c r="P21" s="136"/>
      <c r="Q21" s="136"/>
      <c r="R21" s="28"/>
      <c r="S21" s="28"/>
      <c r="T21" s="28"/>
      <c r="U21" s="29">
        <f t="shared" si="15"/>
        <v>0</v>
      </c>
      <c r="V21" s="28"/>
      <c r="W21" s="28"/>
      <c r="X21" s="28"/>
      <c r="Y21" s="29">
        <f t="shared" si="16"/>
        <v>0</v>
      </c>
      <c r="Z21" s="28"/>
      <c r="AA21" s="28"/>
      <c r="AB21" s="28"/>
      <c r="AC21" s="29">
        <f t="shared" si="17"/>
        <v>0</v>
      </c>
      <c r="AD21" s="137">
        <v>49934415</v>
      </c>
      <c r="AE21" s="28"/>
      <c r="AF21" s="28"/>
      <c r="AG21" s="29">
        <f t="shared" si="18"/>
        <v>49934415</v>
      </c>
      <c r="AH21" s="29">
        <f t="shared" si="14"/>
        <v>49934415</v>
      </c>
      <c r="AI21" s="30">
        <f t="shared" si="19"/>
        <v>0</v>
      </c>
      <c r="AJ21" s="31">
        <f>IF(ISERROR(AH21/$AH$143),"-",AH21/$AH$143)</f>
        <v>4.7809870345629571E-3</v>
      </c>
    </row>
    <row r="22" spans="1:44" ht="12.75" customHeight="1" x14ac:dyDescent="0.25">
      <c r="A22" s="586" t="s">
        <v>51</v>
      </c>
      <c r="B22" s="542"/>
      <c r="C22" s="542"/>
      <c r="D22" s="542"/>
      <c r="E22" s="542"/>
      <c r="F22" s="542"/>
      <c r="G22" s="542"/>
      <c r="H22" s="542"/>
      <c r="I22" s="587"/>
      <c r="J22" s="339">
        <f>SUM(J18)</f>
        <v>238588033</v>
      </c>
      <c r="K22" s="339">
        <f>SUM(K19:K21)</f>
        <v>238588033</v>
      </c>
      <c r="L22" s="445"/>
      <c r="M22" s="339">
        <f>SUM(M19:M21)</f>
        <v>0</v>
      </c>
      <c r="N22" s="339">
        <f>SUM(N19:N21)</f>
        <v>0</v>
      </c>
      <c r="O22" s="339">
        <f>SUM(O19:O21)</f>
        <v>0</v>
      </c>
      <c r="P22" s="344"/>
      <c r="Q22" s="438"/>
      <c r="R22" s="339">
        <f t="shared" ref="R22:AH22" si="20">SUM(R19:R21)</f>
        <v>0</v>
      </c>
      <c r="S22" s="339">
        <f t="shared" si="20"/>
        <v>0</v>
      </c>
      <c r="T22" s="339">
        <f t="shared" si="20"/>
        <v>0</v>
      </c>
      <c r="U22" s="339">
        <f t="shared" si="20"/>
        <v>0</v>
      </c>
      <c r="V22" s="339">
        <f t="shared" si="20"/>
        <v>0</v>
      </c>
      <c r="W22" s="339">
        <f t="shared" si="20"/>
        <v>0</v>
      </c>
      <c r="X22" s="339">
        <f t="shared" si="20"/>
        <v>0</v>
      </c>
      <c r="Y22" s="339">
        <f t="shared" si="20"/>
        <v>0</v>
      </c>
      <c r="Z22" s="339">
        <f t="shared" si="20"/>
        <v>0</v>
      </c>
      <c r="AA22" s="339">
        <f t="shared" si="20"/>
        <v>188653618</v>
      </c>
      <c r="AB22" s="339">
        <f t="shared" si="20"/>
        <v>0</v>
      </c>
      <c r="AC22" s="339">
        <f t="shared" si="20"/>
        <v>188653618</v>
      </c>
      <c r="AD22" s="339">
        <f t="shared" si="20"/>
        <v>49934415</v>
      </c>
      <c r="AE22" s="339">
        <f t="shared" si="20"/>
        <v>0</v>
      </c>
      <c r="AF22" s="339">
        <f t="shared" si="20"/>
        <v>0</v>
      </c>
      <c r="AG22" s="339">
        <f t="shared" si="20"/>
        <v>49934415</v>
      </c>
      <c r="AH22" s="339">
        <f t="shared" si="20"/>
        <v>238588033</v>
      </c>
      <c r="AI22" s="345">
        <f>IF(ISERROR(AH22/J22),0,AH22/J22)</f>
        <v>1</v>
      </c>
      <c r="AJ22" s="345">
        <f>IF(ISERROR(AH22/$AH$143),0,AH22/$AH$143)</f>
        <v>2.2843689915559819E-2</v>
      </c>
      <c r="AK22" s="11"/>
      <c r="AL22" s="11"/>
      <c r="AM22" s="11"/>
      <c r="AN22" s="11"/>
      <c r="AO22" s="11"/>
      <c r="AP22" s="11"/>
      <c r="AQ22" s="11"/>
      <c r="AR22" s="11"/>
    </row>
    <row r="23" spans="1:44" ht="12.75" customHeight="1" x14ac:dyDescent="0.25">
      <c r="A23" s="517" t="s">
        <v>52</v>
      </c>
      <c r="B23" s="518"/>
      <c r="C23" s="518"/>
      <c r="D23" s="518"/>
      <c r="E23" s="519"/>
      <c r="F23" s="16"/>
      <c r="G23" s="5"/>
      <c r="H23" s="17"/>
      <c r="I23" s="17"/>
      <c r="J23" s="505">
        <v>480735224</v>
      </c>
      <c r="K23" s="7"/>
      <c r="L23" s="18"/>
      <c r="M23" s="19"/>
      <c r="N23" s="19"/>
      <c r="O23" s="19"/>
      <c r="P23" s="5"/>
      <c r="Q23" s="20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21"/>
      <c r="AJ23" s="21"/>
    </row>
    <row r="24" spans="1:44" ht="12.75" customHeight="1" outlineLevel="1" x14ac:dyDescent="0.25">
      <c r="A24" s="22">
        <v>1</v>
      </c>
      <c r="B24" s="23"/>
      <c r="C24" s="132" t="s">
        <v>881</v>
      </c>
      <c r="D24" s="25">
        <v>44755</v>
      </c>
      <c r="E24" s="133" t="s">
        <v>247</v>
      </c>
      <c r="F24" s="133" t="s">
        <v>868</v>
      </c>
      <c r="G24" s="133" t="s">
        <v>869</v>
      </c>
      <c r="H24" s="25"/>
      <c r="I24" s="25"/>
      <c r="J24" s="541"/>
      <c r="K24" s="134">
        <v>147580403</v>
      </c>
      <c r="L24" s="133" t="s">
        <v>81</v>
      </c>
      <c r="M24" s="28"/>
      <c r="N24" s="28"/>
      <c r="O24" s="28"/>
      <c r="P24" s="133"/>
      <c r="Q24" s="133"/>
      <c r="R24" s="28"/>
      <c r="S24" s="28"/>
      <c r="T24" s="28"/>
      <c r="U24" s="29">
        <f>SUM(R24:T24)</f>
        <v>0</v>
      </c>
      <c r="V24" s="28"/>
      <c r="W24" s="28"/>
      <c r="X24" s="28"/>
      <c r="Y24" s="29">
        <f>SUM(V24:X24)</f>
        <v>0</v>
      </c>
      <c r="Z24" s="28">
        <v>147580403</v>
      </c>
      <c r="AA24" s="28"/>
      <c r="AB24" s="28"/>
      <c r="AC24" s="29">
        <f>SUM(Z24:AB24)</f>
        <v>147580403</v>
      </c>
      <c r="AD24" s="28"/>
      <c r="AE24" s="28"/>
      <c r="AF24" s="28"/>
      <c r="AG24" s="29">
        <f>SUM(AD24:AF24)</f>
        <v>0</v>
      </c>
      <c r="AH24" s="29">
        <f t="shared" ref="AH24:AH27" si="21">SUM(U24,Y24,AC24,AG24)</f>
        <v>147580403</v>
      </c>
      <c r="AI24" s="30">
        <f>IF(ISERROR(AH24/J24),0,AH24/J24)</f>
        <v>0</v>
      </c>
      <c r="AJ24" s="31">
        <f>IF(ISERROR(AH24/$AH$143),"-",AH24/$AH$143)</f>
        <v>1.4130134363215752E-2</v>
      </c>
      <c r="AK24" s="11"/>
      <c r="AL24" s="11"/>
      <c r="AM24" s="11"/>
      <c r="AN24" s="11"/>
      <c r="AO24" s="11"/>
      <c r="AP24" s="11"/>
      <c r="AQ24" s="11"/>
      <c r="AR24" s="11"/>
    </row>
    <row r="25" spans="1:44" ht="12.75" customHeight="1" outlineLevel="1" x14ac:dyDescent="0.25">
      <c r="A25" s="22">
        <v>2</v>
      </c>
      <c r="B25" s="23"/>
      <c r="C25" s="132" t="s">
        <v>882</v>
      </c>
      <c r="D25" s="25">
        <v>44755</v>
      </c>
      <c r="E25" s="133" t="s">
        <v>249</v>
      </c>
      <c r="F25" s="133" t="s">
        <v>868</v>
      </c>
      <c r="G25" s="133" t="s">
        <v>869</v>
      </c>
      <c r="H25" s="33"/>
      <c r="I25" s="33"/>
      <c r="J25" s="541"/>
      <c r="K25" s="137">
        <v>135640003</v>
      </c>
      <c r="L25" s="133" t="s">
        <v>81</v>
      </c>
      <c r="M25" s="28"/>
      <c r="N25" s="28"/>
      <c r="O25" s="28"/>
      <c r="P25" s="136"/>
      <c r="Q25" s="136"/>
      <c r="R25" s="28"/>
      <c r="S25" s="28"/>
      <c r="T25" s="28"/>
      <c r="U25" s="29">
        <f t="shared" ref="U25:U27" si="22">SUM(R25:T25)</f>
        <v>0</v>
      </c>
      <c r="V25" s="28"/>
      <c r="W25" s="28"/>
      <c r="X25" s="28"/>
      <c r="Y25" s="29">
        <f t="shared" ref="Y25:Y27" si="23">SUM(V25:X25)</f>
        <v>0</v>
      </c>
      <c r="Z25" s="137">
        <v>135640003</v>
      </c>
      <c r="AA25" s="28"/>
      <c r="AB25" s="28"/>
      <c r="AC25" s="29">
        <f t="shared" ref="AC25:AC27" si="24">SUM(Z25:AB25)</f>
        <v>135640003</v>
      </c>
      <c r="AD25" s="28"/>
      <c r="AE25" s="28"/>
      <c r="AF25" s="28"/>
      <c r="AG25" s="29">
        <f t="shared" ref="AG25:AG27" si="25">SUM(AD25:AF25)</f>
        <v>0</v>
      </c>
      <c r="AH25" s="29">
        <f t="shared" si="21"/>
        <v>135640003</v>
      </c>
      <c r="AI25" s="30">
        <f t="shared" ref="AI25:AI27" si="26">IF(ISERROR(AH25/J25),0,AH25/J25)</f>
        <v>0</v>
      </c>
      <c r="AJ25" s="31">
        <f>IF(ISERROR(AH25/$AH$143),"-",AH25/$AH$143)</f>
        <v>1.2986896826789312E-2</v>
      </c>
      <c r="AK25" s="11"/>
      <c r="AL25" s="11"/>
      <c r="AM25" s="11"/>
      <c r="AN25" s="11"/>
      <c r="AO25" s="11"/>
      <c r="AP25" s="11"/>
      <c r="AQ25" s="11"/>
      <c r="AR25" s="11"/>
    </row>
    <row r="26" spans="1:44" ht="12.75" customHeight="1" outlineLevel="1" x14ac:dyDescent="0.25">
      <c r="A26" s="22">
        <v>3</v>
      </c>
      <c r="B26" s="23"/>
      <c r="C26" s="135" t="s">
        <v>883</v>
      </c>
      <c r="D26" s="33">
        <v>44837</v>
      </c>
      <c r="E26" s="133" t="s">
        <v>253</v>
      </c>
      <c r="F26" s="133" t="s">
        <v>868</v>
      </c>
      <c r="G26" s="133" t="s">
        <v>869</v>
      </c>
      <c r="H26" s="33"/>
      <c r="I26" s="33"/>
      <c r="J26" s="541"/>
      <c r="K26" s="137">
        <v>49934415</v>
      </c>
      <c r="L26" s="133" t="s">
        <v>81</v>
      </c>
      <c r="M26" s="28"/>
      <c r="N26" s="28"/>
      <c r="O26" s="28"/>
      <c r="P26" s="136"/>
      <c r="Q26" s="136"/>
      <c r="R26" s="28"/>
      <c r="S26" s="28"/>
      <c r="T26" s="28"/>
      <c r="U26" s="29">
        <f t="shared" si="22"/>
        <v>0</v>
      </c>
      <c r="V26" s="28"/>
      <c r="W26" s="28"/>
      <c r="X26" s="28"/>
      <c r="Y26" s="29">
        <f t="shared" si="23"/>
        <v>0</v>
      </c>
      <c r="Z26" s="28"/>
      <c r="AA26" s="28"/>
      <c r="AB26" s="28"/>
      <c r="AC26" s="29">
        <f t="shared" si="24"/>
        <v>0</v>
      </c>
      <c r="AD26" s="137">
        <v>49934415</v>
      </c>
      <c r="AE26" s="28"/>
      <c r="AF26" s="28"/>
      <c r="AG26" s="29">
        <f t="shared" si="25"/>
        <v>49934415</v>
      </c>
      <c r="AH26" s="29">
        <f t="shared" si="21"/>
        <v>49934415</v>
      </c>
      <c r="AI26" s="30">
        <f t="shared" si="26"/>
        <v>0</v>
      </c>
      <c r="AJ26" s="31">
        <f>IF(ISERROR(AH26/$AH$143),"-",AH26/$AH$143)</f>
        <v>4.7809870345629571E-3</v>
      </c>
    </row>
    <row r="27" spans="1:44" ht="12.75" customHeight="1" outlineLevel="1" x14ac:dyDescent="0.25">
      <c r="A27" s="22">
        <v>4</v>
      </c>
      <c r="B27" s="23"/>
      <c r="C27" s="135" t="s">
        <v>884</v>
      </c>
      <c r="D27" s="33">
        <v>44837</v>
      </c>
      <c r="E27" s="133" t="s">
        <v>259</v>
      </c>
      <c r="F27" s="133" t="s">
        <v>868</v>
      </c>
      <c r="G27" s="133" t="s">
        <v>869</v>
      </c>
      <c r="H27" s="33"/>
      <c r="I27" s="33"/>
      <c r="J27" s="541"/>
      <c r="K27" s="137">
        <v>147580403</v>
      </c>
      <c r="L27" s="133" t="s">
        <v>81</v>
      </c>
      <c r="M27" s="28"/>
      <c r="N27" s="28"/>
      <c r="O27" s="28"/>
      <c r="P27" s="136"/>
      <c r="Q27" s="136"/>
      <c r="R27" s="28"/>
      <c r="S27" s="28"/>
      <c r="T27" s="28"/>
      <c r="U27" s="29">
        <f t="shared" si="22"/>
        <v>0</v>
      </c>
      <c r="V27" s="28"/>
      <c r="W27" s="28"/>
      <c r="X27" s="28"/>
      <c r="Y27" s="29">
        <f t="shared" si="23"/>
        <v>0</v>
      </c>
      <c r="Z27" s="28"/>
      <c r="AA27" s="28"/>
      <c r="AB27" s="28"/>
      <c r="AC27" s="29">
        <f t="shared" si="24"/>
        <v>0</v>
      </c>
      <c r="AD27" s="137">
        <v>147580403</v>
      </c>
      <c r="AE27" s="28"/>
      <c r="AF27" s="28"/>
      <c r="AG27" s="29">
        <f t="shared" si="25"/>
        <v>147580403</v>
      </c>
      <c r="AH27" s="29">
        <f t="shared" si="21"/>
        <v>147580403</v>
      </c>
      <c r="AI27" s="30">
        <f t="shared" si="26"/>
        <v>0</v>
      </c>
      <c r="AJ27" s="31">
        <f>IF(ISERROR(AH27/$AH$143),"-",AH27/$AH$143)</f>
        <v>1.4130134363215752E-2</v>
      </c>
      <c r="AK27" s="11"/>
      <c r="AL27" s="11"/>
      <c r="AM27" s="11"/>
      <c r="AN27" s="11"/>
      <c r="AO27" s="11"/>
      <c r="AP27" s="11"/>
      <c r="AQ27" s="11"/>
      <c r="AR27" s="11"/>
    </row>
    <row r="28" spans="1:44" ht="12.75" customHeight="1" x14ac:dyDescent="0.25">
      <c r="A28" s="586" t="s">
        <v>53</v>
      </c>
      <c r="B28" s="542"/>
      <c r="C28" s="542"/>
      <c r="D28" s="542"/>
      <c r="E28" s="542"/>
      <c r="F28" s="542"/>
      <c r="G28" s="542"/>
      <c r="H28" s="542"/>
      <c r="I28" s="587"/>
      <c r="J28" s="339">
        <f>SUM(J23)</f>
        <v>480735224</v>
      </c>
      <c r="K28" s="339">
        <f>SUM(K24:K27)</f>
        <v>480735224</v>
      </c>
      <c r="L28" s="445"/>
      <c r="M28" s="339">
        <f>SUM(M24:M27)</f>
        <v>0</v>
      </c>
      <c r="N28" s="339">
        <f>SUM(N24:N27)</f>
        <v>0</v>
      </c>
      <c r="O28" s="339">
        <f>SUM(O24:O27)</f>
        <v>0</v>
      </c>
      <c r="P28" s="344"/>
      <c r="Q28" s="438"/>
      <c r="R28" s="339">
        <f t="shared" ref="R28:AH28" si="27">SUM(R24:R27)</f>
        <v>0</v>
      </c>
      <c r="S28" s="339">
        <f t="shared" si="27"/>
        <v>0</v>
      </c>
      <c r="T28" s="339">
        <f t="shared" si="27"/>
        <v>0</v>
      </c>
      <c r="U28" s="339">
        <f t="shared" si="27"/>
        <v>0</v>
      </c>
      <c r="V28" s="339">
        <f t="shared" si="27"/>
        <v>0</v>
      </c>
      <c r="W28" s="339">
        <f t="shared" si="27"/>
        <v>0</v>
      </c>
      <c r="X28" s="339">
        <f t="shared" si="27"/>
        <v>0</v>
      </c>
      <c r="Y28" s="339">
        <f t="shared" si="27"/>
        <v>0</v>
      </c>
      <c r="Z28" s="339">
        <f t="shared" si="27"/>
        <v>283220406</v>
      </c>
      <c r="AA28" s="339">
        <f t="shared" si="27"/>
        <v>0</v>
      </c>
      <c r="AB28" s="339">
        <f t="shared" si="27"/>
        <v>0</v>
      </c>
      <c r="AC28" s="339">
        <f t="shared" si="27"/>
        <v>283220406</v>
      </c>
      <c r="AD28" s="339">
        <f t="shared" si="27"/>
        <v>197514818</v>
      </c>
      <c r="AE28" s="339">
        <f t="shared" si="27"/>
        <v>0</v>
      </c>
      <c r="AF28" s="339">
        <f t="shared" si="27"/>
        <v>0</v>
      </c>
      <c r="AG28" s="339">
        <f t="shared" si="27"/>
        <v>197514818</v>
      </c>
      <c r="AH28" s="339">
        <f t="shared" si="27"/>
        <v>480735224</v>
      </c>
      <c r="AI28" s="345">
        <f>IF(ISERROR(AH28/J28),0,AH28/J28)</f>
        <v>1</v>
      </c>
      <c r="AJ28" s="345">
        <f>IF(ISERROR(AH28/$AH$143),0,AH28/$AH$143)</f>
        <v>4.6028152587783776E-2</v>
      </c>
      <c r="AK28" s="11"/>
      <c r="AL28" s="11"/>
      <c r="AM28" s="11"/>
      <c r="AN28" s="11"/>
      <c r="AO28" s="11"/>
      <c r="AP28" s="11"/>
      <c r="AQ28" s="11"/>
      <c r="AR28" s="11"/>
    </row>
    <row r="29" spans="1:44" ht="12.75" customHeight="1" x14ac:dyDescent="0.25">
      <c r="A29" s="517" t="s">
        <v>54</v>
      </c>
      <c r="B29" s="518"/>
      <c r="C29" s="518"/>
      <c r="D29" s="518"/>
      <c r="E29" s="519"/>
      <c r="F29" s="16"/>
      <c r="G29" s="5"/>
      <c r="H29" s="17"/>
      <c r="I29" s="17"/>
      <c r="J29" s="505">
        <v>846803120</v>
      </c>
      <c r="K29" s="7"/>
      <c r="L29" s="18"/>
      <c r="M29" s="19"/>
      <c r="N29" s="19"/>
      <c r="O29" s="19"/>
      <c r="P29" s="5"/>
      <c r="Q29" s="20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21"/>
      <c r="AJ29" s="21"/>
    </row>
    <row r="30" spans="1:44" outlineLevel="1" x14ac:dyDescent="0.25">
      <c r="A30" s="22">
        <v>1</v>
      </c>
      <c r="B30" s="23"/>
      <c r="C30" s="1" t="s">
        <v>885</v>
      </c>
      <c r="D30" s="6">
        <v>44791</v>
      </c>
      <c r="E30" s="133" t="s">
        <v>274</v>
      </c>
      <c r="F30" s="133" t="s">
        <v>868</v>
      </c>
      <c r="G30" s="133" t="s">
        <v>869</v>
      </c>
      <c r="H30" s="2"/>
      <c r="I30" s="2"/>
      <c r="J30" s="541"/>
      <c r="K30" s="141">
        <v>49934415</v>
      </c>
      <c r="L30" s="133" t="s">
        <v>81</v>
      </c>
      <c r="M30" s="49"/>
      <c r="N30" s="142"/>
      <c r="O30" s="49"/>
      <c r="P30" s="143"/>
      <c r="Q30" s="143"/>
      <c r="R30" s="28"/>
      <c r="S30" s="28"/>
      <c r="T30" s="28"/>
      <c r="U30" s="29">
        <f>SUM(R30:T30)</f>
        <v>0</v>
      </c>
      <c r="V30" s="28"/>
      <c r="W30" s="28"/>
      <c r="X30" s="28"/>
      <c r="Y30" s="29">
        <f>SUM(V30:X30)</f>
        <v>0</v>
      </c>
      <c r="Z30" s="28"/>
      <c r="AA30" s="141">
        <v>49934415</v>
      </c>
      <c r="AB30" s="28"/>
      <c r="AC30" s="29">
        <f>SUM(Z30:AB30)</f>
        <v>49934415</v>
      </c>
      <c r="AD30" s="28"/>
      <c r="AE30" s="28">
        <v>0</v>
      </c>
      <c r="AF30" s="28">
        <v>0</v>
      </c>
      <c r="AG30" s="29">
        <f>SUM(AD30:AF30)</f>
        <v>0</v>
      </c>
      <c r="AH30" s="29">
        <f t="shared" ref="AH30:AH37" si="28">SUM(U30,Y30,AC30,AG30)</f>
        <v>49934415</v>
      </c>
      <c r="AI30" s="30">
        <f>IF(ISERROR(AH30/J30),0,AH30/J30)</f>
        <v>0</v>
      </c>
      <c r="AJ30" s="31">
        <f t="shared" ref="AJ30:AJ37" si="29">IF(ISERROR(AH30/$AH$143),"-",AH30/$AH$143)</f>
        <v>4.7809870345629571E-3</v>
      </c>
      <c r="AK30" s="11"/>
      <c r="AL30" s="11"/>
      <c r="AM30" s="11"/>
      <c r="AN30" s="11"/>
      <c r="AO30" s="11"/>
      <c r="AP30" s="11"/>
      <c r="AQ30" s="11"/>
      <c r="AR30" s="11"/>
    </row>
    <row r="31" spans="1:44" outlineLevel="1" x14ac:dyDescent="0.25">
      <c r="A31" s="22">
        <v>2</v>
      </c>
      <c r="B31" s="23"/>
      <c r="C31" s="144" t="s">
        <v>886</v>
      </c>
      <c r="D31" s="10">
        <v>44761</v>
      </c>
      <c r="E31" s="133" t="s">
        <v>276</v>
      </c>
      <c r="F31" s="133" t="s">
        <v>868</v>
      </c>
      <c r="G31" s="133" t="s">
        <v>869</v>
      </c>
      <c r="H31" s="10"/>
      <c r="I31" s="2"/>
      <c r="J31" s="541"/>
      <c r="K31" s="146">
        <v>41073215</v>
      </c>
      <c r="L31" s="133" t="s">
        <v>81</v>
      </c>
      <c r="M31" s="49"/>
      <c r="N31" s="142"/>
      <c r="O31" s="49"/>
      <c r="P31" s="143"/>
      <c r="Q31" s="143"/>
      <c r="R31" s="28"/>
      <c r="S31" s="28"/>
      <c r="T31" s="28"/>
      <c r="U31" s="29">
        <f t="shared" ref="U31:U37" si="30">SUM(R31:T31)</f>
        <v>0</v>
      </c>
      <c r="V31" s="28"/>
      <c r="W31" s="28"/>
      <c r="X31" s="28"/>
      <c r="Y31" s="29">
        <f t="shared" ref="Y31:Y37" si="31">SUM(V31:X31)</f>
        <v>0</v>
      </c>
      <c r="Z31" s="146">
        <v>41073215</v>
      </c>
      <c r="AA31" s="28"/>
      <c r="AB31" s="28"/>
      <c r="AC31" s="29">
        <f t="shared" ref="AC31:AC37" si="32">SUM(Z31:AB31)</f>
        <v>41073215</v>
      </c>
      <c r="AD31" s="28"/>
      <c r="AE31" s="28">
        <v>0</v>
      </c>
      <c r="AF31" s="28">
        <v>0</v>
      </c>
      <c r="AG31" s="29">
        <f t="shared" ref="AG31:AG37" si="33">SUM(AD31:AF31)</f>
        <v>0</v>
      </c>
      <c r="AH31" s="29">
        <f t="shared" si="28"/>
        <v>41073215</v>
      </c>
      <c r="AI31" s="30">
        <f>IF(ISERROR(AH31/J31),0,AH31/J31)</f>
        <v>0</v>
      </c>
      <c r="AJ31" s="31">
        <f t="shared" si="29"/>
        <v>3.9325685177811088E-3</v>
      </c>
      <c r="AK31" s="11"/>
      <c r="AL31" s="11"/>
      <c r="AM31" s="11"/>
      <c r="AN31" s="11"/>
      <c r="AO31" s="11"/>
      <c r="AP31" s="11"/>
      <c r="AQ31" s="11"/>
      <c r="AR31" s="11"/>
    </row>
    <row r="32" spans="1:44" ht="12.75" customHeight="1" outlineLevel="1" x14ac:dyDescent="0.25">
      <c r="A32" s="22">
        <v>3</v>
      </c>
      <c r="B32" s="23"/>
      <c r="C32" s="144" t="s">
        <v>887</v>
      </c>
      <c r="D32" s="10">
        <v>44749</v>
      </c>
      <c r="E32" s="133" t="s">
        <v>888</v>
      </c>
      <c r="F32" s="133" t="s">
        <v>868</v>
      </c>
      <c r="G32" s="133" t="s">
        <v>869</v>
      </c>
      <c r="H32" s="33"/>
      <c r="I32" s="33"/>
      <c r="J32" s="541"/>
      <c r="K32" s="137">
        <v>135640003</v>
      </c>
      <c r="L32" s="133" t="s">
        <v>81</v>
      </c>
      <c r="M32" s="28"/>
      <c r="N32" s="28"/>
      <c r="O32" s="28"/>
      <c r="P32" s="136"/>
      <c r="Q32" s="136"/>
      <c r="R32" s="28"/>
      <c r="S32" s="28"/>
      <c r="T32" s="28"/>
      <c r="U32" s="29">
        <f t="shared" si="30"/>
        <v>0</v>
      </c>
      <c r="V32" s="28"/>
      <c r="W32" s="28"/>
      <c r="X32" s="28"/>
      <c r="Y32" s="29">
        <f t="shared" si="31"/>
        <v>0</v>
      </c>
      <c r="Z32" s="137">
        <v>135640003</v>
      </c>
      <c r="AA32" s="28"/>
      <c r="AB32" s="28"/>
      <c r="AC32" s="29">
        <f t="shared" si="32"/>
        <v>135640003</v>
      </c>
      <c r="AD32" s="28"/>
      <c r="AE32" s="28"/>
      <c r="AF32" s="28"/>
      <c r="AG32" s="29">
        <f t="shared" si="33"/>
        <v>0</v>
      </c>
      <c r="AH32" s="29">
        <f t="shared" si="28"/>
        <v>135640003</v>
      </c>
      <c r="AI32" s="30">
        <f>IF(ISERROR(AH32/J32),0,AH32/J32)</f>
        <v>0</v>
      </c>
      <c r="AJ32" s="31">
        <f t="shared" si="29"/>
        <v>1.2986896826789312E-2</v>
      </c>
    </row>
    <row r="33" spans="1:44" ht="12.75" customHeight="1" outlineLevel="1" x14ac:dyDescent="0.25">
      <c r="A33" s="22">
        <v>4</v>
      </c>
      <c r="B33" s="23"/>
      <c r="C33" s="144" t="s">
        <v>889</v>
      </c>
      <c r="D33" s="10">
        <v>44749</v>
      </c>
      <c r="E33" s="133" t="s">
        <v>311</v>
      </c>
      <c r="F33" s="133" t="s">
        <v>868</v>
      </c>
      <c r="G33" s="133" t="s">
        <v>869</v>
      </c>
      <c r="H33" s="33"/>
      <c r="I33" s="33"/>
      <c r="J33" s="541"/>
      <c r="K33" s="137">
        <v>135640003</v>
      </c>
      <c r="L33" s="133" t="s">
        <v>81</v>
      </c>
      <c r="M33" s="28"/>
      <c r="N33" s="28"/>
      <c r="O33" s="28"/>
      <c r="P33" s="136"/>
      <c r="Q33" s="136"/>
      <c r="R33" s="28"/>
      <c r="S33" s="28"/>
      <c r="T33" s="28"/>
      <c r="U33" s="29">
        <f t="shared" si="30"/>
        <v>0</v>
      </c>
      <c r="V33" s="28"/>
      <c r="W33" s="28"/>
      <c r="X33" s="28"/>
      <c r="Y33" s="29">
        <f t="shared" si="31"/>
        <v>0</v>
      </c>
      <c r="Z33" s="137">
        <v>135640003</v>
      </c>
      <c r="AA33" s="28"/>
      <c r="AB33" s="28"/>
      <c r="AC33" s="29">
        <f t="shared" si="32"/>
        <v>135640003</v>
      </c>
      <c r="AD33" s="28"/>
      <c r="AE33" s="28"/>
      <c r="AF33" s="28"/>
      <c r="AG33" s="29">
        <f t="shared" si="33"/>
        <v>0</v>
      </c>
      <c r="AH33" s="29">
        <f t="shared" si="28"/>
        <v>135640003</v>
      </c>
      <c r="AI33" s="30">
        <f t="shared" ref="AI33:AI37" si="34">IF(ISERROR(AH33/J33),0,AH33/J33)</f>
        <v>0</v>
      </c>
      <c r="AJ33" s="31">
        <f t="shared" si="29"/>
        <v>1.2986896826789312E-2</v>
      </c>
      <c r="AK33" s="11"/>
      <c r="AL33" s="11"/>
      <c r="AM33" s="11"/>
      <c r="AN33" s="11"/>
      <c r="AO33" s="11"/>
      <c r="AP33" s="11"/>
      <c r="AQ33" s="11"/>
      <c r="AR33" s="11"/>
    </row>
    <row r="34" spans="1:44" ht="12.75" customHeight="1" outlineLevel="1" x14ac:dyDescent="0.25">
      <c r="A34" s="22">
        <v>5</v>
      </c>
      <c r="B34" s="23"/>
      <c r="C34" s="144" t="s">
        <v>890</v>
      </c>
      <c r="D34" s="10">
        <v>44753</v>
      </c>
      <c r="E34" s="133" t="s">
        <v>315</v>
      </c>
      <c r="F34" s="133" t="s">
        <v>868</v>
      </c>
      <c r="G34" s="133" t="s">
        <v>869</v>
      </c>
      <c r="H34" s="33"/>
      <c r="I34" s="33"/>
      <c r="J34" s="541"/>
      <c r="K34" s="137">
        <v>135640003</v>
      </c>
      <c r="L34" s="133" t="s">
        <v>81</v>
      </c>
      <c r="M34" s="28"/>
      <c r="N34" s="28"/>
      <c r="O34" s="28"/>
      <c r="P34" s="136"/>
      <c r="Q34" s="136"/>
      <c r="R34" s="28"/>
      <c r="S34" s="28"/>
      <c r="T34" s="28"/>
      <c r="U34" s="29">
        <f t="shared" si="30"/>
        <v>0</v>
      </c>
      <c r="V34" s="28"/>
      <c r="W34" s="28"/>
      <c r="X34" s="28"/>
      <c r="Y34" s="29">
        <f t="shared" si="31"/>
        <v>0</v>
      </c>
      <c r="Z34" s="137">
        <v>135640003</v>
      </c>
      <c r="AA34" s="28"/>
      <c r="AB34" s="28"/>
      <c r="AC34" s="29">
        <f t="shared" si="32"/>
        <v>135640003</v>
      </c>
      <c r="AD34" s="28"/>
      <c r="AE34" s="28"/>
      <c r="AF34" s="28"/>
      <c r="AG34" s="29">
        <f t="shared" si="33"/>
        <v>0</v>
      </c>
      <c r="AH34" s="29">
        <f t="shared" si="28"/>
        <v>135640003</v>
      </c>
      <c r="AI34" s="30">
        <f t="shared" si="34"/>
        <v>0</v>
      </c>
      <c r="AJ34" s="31">
        <f t="shared" si="29"/>
        <v>1.2986896826789312E-2</v>
      </c>
      <c r="AK34" s="11"/>
      <c r="AL34" s="11"/>
      <c r="AM34" s="11"/>
      <c r="AN34" s="11"/>
      <c r="AO34" s="11"/>
      <c r="AP34" s="11"/>
      <c r="AQ34" s="11"/>
      <c r="AR34" s="11"/>
    </row>
    <row r="35" spans="1:44" ht="12.75" customHeight="1" outlineLevel="1" x14ac:dyDescent="0.25">
      <c r="A35" s="22">
        <v>6</v>
      </c>
      <c r="B35" s="23"/>
      <c r="C35" s="144" t="s">
        <v>891</v>
      </c>
      <c r="D35" s="10">
        <v>44749</v>
      </c>
      <c r="E35" s="133" t="s">
        <v>342</v>
      </c>
      <c r="F35" s="133" t="s">
        <v>868</v>
      </c>
      <c r="G35" s="133" t="s">
        <v>869</v>
      </c>
      <c r="H35" s="33"/>
      <c r="I35" s="33"/>
      <c r="J35" s="541"/>
      <c r="K35" s="137">
        <v>151360663</v>
      </c>
      <c r="L35" s="133" t="s">
        <v>81</v>
      </c>
      <c r="M35" s="28"/>
      <c r="N35" s="28"/>
      <c r="O35" s="28"/>
      <c r="P35" s="136"/>
      <c r="Q35" s="136"/>
      <c r="R35" s="28"/>
      <c r="S35" s="28"/>
      <c r="T35" s="28"/>
      <c r="U35" s="29">
        <f t="shared" si="30"/>
        <v>0</v>
      </c>
      <c r="V35" s="28"/>
      <c r="W35" s="28"/>
      <c r="X35" s="28"/>
      <c r="Y35" s="29">
        <f t="shared" si="31"/>
        <v>0</v>
      </c>
      <c r="Z35" s="137">
        <v>151360663</v>
      </c>
      <c r="AA35" s="28"/>
      <c r="AB35" s="28"/>
      <c r="AC35" s="29">
        <f t="shared" si="32"/>
        <v>151360663</v>
      </c>
      <c r="AD35" s="28"/>
      <c r="AE35" s="28"/>
      <c r="AF35" s="28"/>
      <c r="AG35" s="29">
        <f t="shared" si="33"/>
        <v>0</v>
      </c>
      <c r="AH35" s="29">
        <f t="shared" si="28"/>
        <v>151360663</v>
      </c>
      <c r="AI35" s="30">
        <f t="shared" si="34"/>
        <v>0</v>
      </c>
      <c r="AJ35" s="31">
        <f t="shared" si="29"/>
        <v>1.4492076603798264E-2</v>
      </c>
    </row>
    <row r="36" spans="1:44" ht="12.75" customHeight="1" outlineLevel="1" x14ac:dyDescent="0.25">
      <c r="A36" s="22">
        <v>7</v>
      </c>
      <c r="B36" s="23"/>
      <c r="C36" s="144" t="s">
        <v>892</v>
      </c>
      <c r="D36" s="10">
        <v>44868</v>
      </c>
      <c r="E36" s="133" t="s">
        <v>305</v>
      </c>
      <c r="F36" s="133" t="s">
        <v>868</v>
      </c>
      <c r="G36" s="133" t="s">
        <v>869</v>
      </c>
      <c r="H36" s="33"/>
      <c r="I36" s="33"/>
      <c r="J36" s="541"/>
      <c r="K36" s="137">
        <v>49934415</v>
      </c>
      <c r="L36" s="133" t="s">
        <v>81</v>
      </c>
      <c r="M36" s="28"/>
      <c r="N36" s="28"/>
      <c r="O36" s="28"/>
      <c r="P36" s="136"/>
      <c r="Q36" s="136"/>
      <c r="R36" s="28"/>
      <c r="S36" s="28"/>
      <c r="T36" s="28"/>
      <c r="U36" s="29">
        <f t="shared" si="30"/>
        <v>0</v>
      </c>
      <c r="V36" s="28"/>
      <c r="W36" s="28"/>
      <c r="X36" s="28"/>
      <c r="Y36" s="29">
        <f t="shared" si="31"/>
        <v>0</v>
      </c>
      <c r="Z36" s="28"/>
      <c r="AA36" s="28"/>
      <c r="AB36" s="28"/>
      <c r="AC36" s="29">
        <f t="shared" si="32"/>
        <v>0</v>
      </c>
      <c r="AD36" s="137"/>
      <c r="AE36" s="137">
        <v>49934415</v>
      </c>
      <c r="AF36" s="28"/>
      <c r="AG36" s="29">
        <f t="shared" si="33"/>
        <v>49934415</v>
      </c>
      <c r="AH36" s="29">
        <f t="shared" si="28"/>
        <v>49934415</v>
      </c>
      <c r="AI36" s="30">
        <f t="shared" si="34"/>
        <v>0</v>
      </c>
      <c r="AJ36" s="31">
        <f t="shared" si="29"/>
        <v>4.7809870345629571E-3</v>
      </c>
      <c r="AK36" s="11"/>
      <c r="AL36" s="11"/>
      <c r="AM36" s="11"/>
      <c r="AN36" s="11"/>
      <c r="AO36" s="11"/>
      <c r="AP36" s="11"/>
      <c r="AQ36" s="11"/>
      <c r="AR36" s="11"/>
    </row>
    <row r="37" spans="1:44" ht="12.75" customHeight="1" outlineLevel="1" x14ac:dyDescent="0.25">
      <c r="A37" s="22">
        <v>8</v>
      </c>
      <c r="B37" s="23"/>
      <c r="C37" s="144" t="s">
        <v>893</v>
      </c>
      <c r="D37" s="10">
        <v>44880</v>
      </c>
      <c r="E37" s="133" t="s">
        <v>331</v>
      </c>
      <c r="F37" s="133" t="s">
        <v>868</v>
      </c>
      <c r="G37" s="133" t="s">
        <v>869</v>
      </c>
      <c r="H37" s="33"/>
      <c r="I37" s="33"/>
      <c r="J37" s="541"/>
      <c r="K37" s="137">
        <v>147580403</v>
      </c>
      <c r="L37" s="133" t="s">
        <v>81</v>
      </c>
      <c r="M37" s="28"/>
      <c r="N37" s="28"/>
      <c r="O37" s="28"/>
      <c r="P37" s="136"/>
      <c r="Q37" s="136"/>
      <c r="R37" s="28"/>
      <c r="S37" s="28"/>
      <c r="T37" s="28"/>
      <c r="U37" s="29">
        <f t="shared" si="30"/>
        <v>0</v>
      </c>
      <c r="V37" s="28"/>
      <c r="W37" s="28"/>
      <c r="X37" s="28"/>
      <c r="Y37" s="29">
        <f t="shared" si="31"/>
        <v>0</v>
      </c>
      <c r="Z37" s="28"/>
      <c r="AA37" s="28"/>
      <c r="AB37" s="28"/>
      <c r="AC37" s="29">
        <f t="shared" si="32"/>
        <v>0</v>
      </c>
      <c r="AD37" s="28"/>
      <c r="AE37" s="137">
        <v>147580403</v>
      </c>
      <c r="AF37" s="28"/>
      <c r="AG37" s="29">
        <f t="shared" si="33"/>
        <v>147580403</v>
      </c>
      <c r="AH37" s="29">
        <f t="shared" si="28"/>
        <v>147580403</v>
      </c>
      <c r="AI37" s="30">
        <f t="shared" si="34"/>
        <v>0</v>
      </c>
      <c r="AJ37" s="31">
        <f t="shared" si="29"/>
        <v>1.4130134363215752E-2</v>
      </c>
      <c r="AK37" s="11"/>
      <c r="AL37" s="11"/>
      <c r="AM37" s="11"/>
      <c r="AN37" s="11"/>
      <c r="AO37" s="11"/>
      <c r="AP37" s="11"/>
      <c r="AQ37" s="11"/>
      <c r="AR37" s="11"/>
    </row>
    <row r="38" spans="1:44" ht="12.75" customHeight="1" x14ac:dyDescent="0.25">
      <c r="A38" s="586" t="s">
        <v>55</v>
      </c>
      <c r="B38" s="542"/>
      <c r="C38" s="542"/>
      <c r="D38" s="542"/>
      <c r="E38" s="542"/>
      <c r="F38" s="542"/>
      <c r="G38" s="542"/>
      <c r="H38" s="542"/>
      <c r="I38" s="587"/>
      <c r="J38" s="339">
        <f>SUM(J29)</f>
        <v>846803120</v>
      </c>
      <c r="K38" s="339">
        <f>SUM(K30:K37)</f>
        <v>846803120</v>
      </c>
      <c r="L38" s="445"/>
      <c r="M38" s="339">
        <f>SUM(M30:M37)</f>
        <v>0</v>
      </c>
      <c r="N38" s="339">
        <f>SUM(N30:N37)</f>
        <v>0</v>
      </c>
      <c r="O38" s="339">
        <f>SUM(O30:O37)</f>
        <v>0</v>
      </c>
      <c r="P38" s="344"/>
      <c r="Q38" s="438"/>
      <c r="R38" s="339">
        <f t="shared" ref="R38:AH38" si="35">SUM(R30:R37)</f>
        <v>0</v>
      </c>
      <c r="S38" s="339">
        <f t="shared" si="35"/>
        <v>0</v>
      </c>
      <c r="T38" s="339">
        <f t="shared" si="35"/>
        <v>0</v>
      </c>
      <c r="U38" s="339">
        <f t="shared" si="35"/>
        <v>0</v>
      </c>
      <c r="V38" s="339">
        <f t="shared" si="35"/>
        <v>0</v>
      </c>
      <c r="W38" s="339">
        <f t="shared" si="35"/>
        <v>0</v>
      </c>
      <c r="X38" s="339">
        <f t="shared" si="35"/>
        <v>0</v>
      </c>
      <c r="Y38" s="339">
        <f t="shared" si="35"/>
        <v>0</v>
      </c>
      <c r="Z38" s="339">
        <f t="shared" si="35"/>
        <v>599353887</v>
      </c>
      <c r="AA38" s="339">
        <f t="shared" si="35"/>
        <v>49934415</v>
      </c>
      <c r="AB38" s="339">
        <f t="shared" si="35"/>
        <v>0</v>
      </c>
      <c r="AC38" s="339">
        <f t="shared" si="35"/>
        <v>649288302</v>
      </c>
      <c r="AD38" s="339">
        <f t="shared" si="35"/>
        <v>0</v>
      </c>
      <c r="AE38" s="339">
        <f t="shared" si="35"/>
        <v>197514818</v>
      </c>
      <c r="AF38" s="339">
        <f t="shared" si="35"/>
        <v>0</v>
      </c>
      <c r="AG38" s="339">
        <f t="shared" si="35"/>
        <v>197514818</v>
      </c>
      <c r="AH38" s="339">
        <f t="shared" si="35"/>
        <v>846803120</v>
      </c>
      <c r="AI38" s="345">
        <f>IF(ISERROR(AH38/J38),0,AH38/J38)</f>
        <v>1</v>
      </c>
      <c r="AJ38" s="345">
        <f>IF(ISERROR(AH38/$AH$143),0,AH38/$AH$143)</f>
        <v>8.1077444034288973E-2</v>
      </c>
      <c r="AK38" s="11"/>
      <c r="AL38" s="11"/>
      <c r="AM38" s="11"/>
      <c r="AN38" s="11"/>
      <c r="AO38" s="11"/>
      <c r="AP38" s="11"/>
      <c r="AQ38" s="11"/>
      <c r="AR38" s="11"/>
    </row>
    <row r="39" spans="1:44" ht="12.75" customHeight="1" x14ac:dyDescent="0.25">
      <c r="A39" s="517" t="s">
        <v>56</v>
      </c>
      <c r="B39" s="518"/>
      <c r="C39" s="518"/>
      <c r="D39" s="518"/>
      <c r="E39" s="519"/>
      <c r="F39" s="16"/>
      <c r="G39" s="5"/>
      <c r="H39" s="17"/>
      <c r="I39" s="17"/>
      <c r="J39" s="62"/>
      <c r="K39" s="7"/>
      <c r="L39" s="18"/>
      <c r="M39" s="19"/>
      <c r="N39" s="19"/>
      <c r="O39" s="19"/>
      <c r="P39" s="5"/>
      <c r="Q39" s="20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21"/>
      <c r="AJ39" s="21"/>
    </row>
    <row r="40" spans="1:44" ht="12.75" customHeight="1" outlineLevel="1" x14ac:dyDescent="0.25">
      <c r="A40" s="22">
        <v>1</v>
      </c>
      <c r="B40" s="23"/>
      <c r="C40" s="132" t="s">
        <v>894</v>
      </c>
      <c r="D40" s="25">
        <v>44776</v>
      </c>
      <c r="E40" s="133" t="s">
        <v>354</v>
      </c>
      <c r="F40" s="133" t="s">
        <v>868</v>
      </c>
      <c r="G40" s="133" t="s">
        <v>869</v>
      </c>
      <c r="H40" s="25"/>
      <c r="I40" s="25"/>
      <c r="J40" s="505">
        <v>988943864</v>
      </c>
      <c r="K40" s="134">
        <v>41073215</v>
      </c>
      <c r="L40" s="133" t="s">
        <v>81</v>
      </c>
      <c r="M40" s="28"/>
      <c r="N40" s="28"/>
      <c r="O40" s="28"/>
      <c r="P40" s="133"/>
      <c r="Q40" s="133"/>
      <c r="R40" s="28"/>
      <c r="S40" s="28"/>
      <c r="T40" s="28"/>
      <c r="U40" s="29">
        <f>SUM(R40:T40)</f>
        <v>0</v>
      </c>
      <c r="V40" s="28"/>
      <c r="W40" s="28"/>
      <c r="X40" s="28"/>
      <c r="Y40" s="29">
        <f>SUM(V40:X40)</f>
        <v>0</v>
      </c>
      <c r="Z40" s="28"/>
      <c r="AA40" s="28"/>
      <c r="AB40" s="28">
        <v>41073215</v>
      </c>
      <c r="AC40" s="29">
        <f>SUM(Z40:AB40)</f>
        <v>41073215</v>
      </c>
      <c r="AD40" s="28"/>
      <c r="AE40" s="28"/>
      <c r="AF40" s="28"/>
      <c r="AG40" s="29">
        <f>SUM(AD40:AF40)</f>
        <v>0</v>
      </c>
      <c r="AH40" s="29">
        <f t="shared" ref="AH40:AH46" si="36">SUM(U40,Y40,AC40,AG40)</f>
        <v>41073215</v>
      </c>
      <c r="AI40" s="30">
        <f>IF(ISERROR(AH40/J40),0,AH40/J40)</f>
        <v>4.1532402894811832E-2</v>
      </c>
      <c r="AJ40" s="31">
        <f t="shared" ref="AJ40:AJ46" si="37">IF(ISERROR(AH40/$AH$143),"-",AH40/$AH$143)</f>
        <v>3.9325685177811088E-3</v>
      </c>
      <c r="AK40" s="11"/>
      <c r="AL40" s="11"/>
      <c r="AM40" s="11"/>
      <c r="AN40" s="11"/>
      <c r="AO40" s="11"/>
      <c r="AP40" s="11"/>
      <c r="AQ40" s="11"/>
      <c r="AR40" s="11"/>
    </row>
    <row r="41" spans="1:44" ht="12.75" customHeight="1" outlineLevel="1" x14ac:dyDescent="0.25">
      <c r="A41" s="22">
        <v>2</v>
      </c>
      <c r="B41" s="23"/>
      <c r="C41" s="135" t="s">
        <v>895</v>
      </c>
      <c r="D41" s="33">
        <v>44803</v>
      </c>
      <c r="E41" s="416" t="s">
        <v>358</v>
      </c>
      <c r="F41" s="133" t="s">
        <v>868</v>
      </c>
      <c r="G41" s="133" t="s">
        <v>869</v>
      </c>
      <c r="H41" s="33"/>
      <c r="I41" s="33"/>
      <c r="J41" s="541"/>
      <c r="K41" s="137">
        <v>147580403</v>
      </c>
      <c r="L41" s="133" t="s">
        <v>81</v>
      </c>
      <c r="M41" s="28"/>
      <c r="N41" s="28"/>
      <c r="O41" s="28"/>
      <c r="P41" s="136"/>
      <c r="Q41" s="136"/>
      <c r="R41" s="28"/>
      <c r="S41" s="28"/>
      <c r="T41" s="28"/>
      <c r="U41" s="29">
        <f t="shared" ref="U41:U46" si="38">SUM(R41:T41)</f>
        <v>0</v>
      </c>
      <c r="V41" s="28"/>
      <c r="W41" s="28"/>
      <c r="X41" s="28"/>
      <c r="Y41" s="29">
        <f t="shared" ref="Y41:Y46" si="39">SUM(V41:X41)</f>
        <v>0</v>
      </c>
      <c r="Z41" s="28"/>
      <c r="AA41" s="28"/>
      <c r="AB41" s="28">
        <v>147580403</v>
      </c>
      <c r="AC41" s="29">
        <f t="shared" ref="AC41:AC46" si="40">SUM(Z41:AB41)</f>
        <v>147580403</v>
      </c>
      <c r="AD41" s="28"/>
      <c r="AE41" s="28"/>
      <c r="AF41" s="28"/>
      <c r="AG41" s="29">
        <f t="shared" ref="AG41:AG46" si="41">SUM(AD41:AF41)</f>
        <v>0</v>
      </c>
      <c r="AH41" s="29">
        <f t="shared" si="36"/>
        <v>147580403</v>
      </c>
      <c r="AI41" s="30">
        <f t="shared" ref="AI41:AI46" si="42">IF(ISERROR(AH41/J41),0,AH41/J41)</f>
        <v>0</v>
      </c>
      <c r="AJ41" s="31">
        <f t="shared" si="37"/>
        <v>1.4130134363215752E-2</v>
      </c>
      <c r="AK41" s="11"/>
      <c r="AL41" s="11"/>
      <c r="AM41" s="11"/>
      <c r="AN41" s="11"/>
      <c r="AO41" s="11"/>
      <c r="AP41" s="11"/>
      <c r="AQ41" s="11"/>
      <c r="AR41" s="11"/>
    </row>
    <row r="42" spans="1:44" ht="12.75" customHeight="1" outlineLevel="1" x14ac:dyDescent="0.25">
      <c r="A42" s="22">
        <v>3</v>
      </c>
      <c r="B42" s="23"/>
      <c r="C42" s="135" t="s">
        <v>896</v>
      </c>
      <c r="D42" s="33">
        <v>44826</v>
      </c>
      <c r="E42" s="416" t="s">
        <v>897</v>
      </c>
      <c r="F42" s="133" t="s">
        <v>868</v>
      </c>
      <c r="G42" s="133" t="s">
        <v>869</v>
      </c>
      <c r="H42" s="33"/>
      <c r="I42" s="33"/>
      <c r="J42" s="541"/>
      <c r="K42" s="137">
        <v>147580403</v>
      </c>
      <c r="L42" s="133" t="s">
        <v>81</v>
      </c>
      <c r="M42" s="28"/>
      <c r="N42" s="28"/>
      <c r="O42" s="28"/>
      <c r="P42" s="136"/>
      <c r="Q42" s="136"/>
      <c r="R42" s="28"/>
      <c r="S42" s="28"/>
      <c r="T42" s="28"/>
      <c r="U42" s="29">
        <f t="shared" si="38"/>
        <v>0</v>
      </c>
      <c r="V42" s="28"/>
      <c r="W42" s="28"/>
      <c r="X42" s="28"/>
      <c r="Y42" s="29">
        <f t="shared" si="39"/>
        <v>0</v>
      </c>
      <c r="Z42" s="28"/>
      <c r="AA42" s="28"/>
      <c r="AB42" s="28"/>
      <c r="AC42" s="29">
        <f t="shared" si="40"/>
        <v>0</v>
      </c>
      <c r="AD42" s="137">
        <v>147580403</v>
      </c>
      <c r="AE42" s="28"/>
      <c r="AF42" s="28"/>
      <c r="AG42" s="29">
        <f t="shared" si="41"/>
        <v>147580403</v>
      </c>
      <c r="AH42" s="29">
        <f t="shared" si="36"/>
        <v>147580403</v>
      </c>
      <c r="AI42" s="30">
        <f t="shared" si="42"/>
        <v>0</v>
      </c>
      <c r="AJ42" s="31">
        <f t="shared" si="37"/>
        <v>1.4130134363215752E-2</v>
      </c>
    </row>
    <row r="43" spans="1:44" ht="12.75" customHeight="1" outlineLevel="1" x14ac:dyDescent="0.25">
      <c r="A43" s="22">
        <v>4</v>
      </c>
      <c r="B43" s="23"/>
      <c r="C43" s="135" t="s">
        <v>898</v>
      </c>
      <c r="D43" s="33">
        <v>44763</v>
      </c>
      <c r="E43" s="416" t="s">
        <v>376</v>
      </c>
      <c r="F43" s="133" t="s">
        <v>868</v>
      </c>
      <c r="G43" s="133" t="s">
        <v>869</v>
      </c>
      <c r="H43" s="33"/>
      <c r="I43" s="33"/>
      <c r="J43" s="541"/>
      <c r="K43" s="137">
        <v>135640003</v>
      </c>
      <c r="L43" s="133" t="s">
        <v>81</v>
      </c>
      <c r="M43" s="28"/>
      <c r="N43" s="28"/>
      <c r="O43" s="28"/>
      <c r="P43" s="136"/>
      <c r="Q43" s="136"/>
      <c r="R43" s="28"/>
      <c r="S43" s="28"/>
      <c r="T43" s="28"/>
      <c r="U43" s="29">
        <f t="shared" si="38"/>
        <v>0</v>
      </c>
      <c r="V43" s="28"/>
      <c r="W43" s="28"/>
      <c r="X43" s="28"/>
      <c r="Y43" s="29">
        <f t="shared" si="39"/>
        <v>0</v>
      </c>
      <c r="Z43" s="28">
        <v>135640003</v>
      </c>
      <c r="AA43" s="28"/>
      <c r="AB43" s="28"/>
      <c r="AC43" s="29">
        <f t="shared" si="40"/>
        <v>135640003</v>
      </c>
      <c r="AD43" s="28"/>
      <c r="AE43" s="28"/>
      <c r="AF43" s="28"/>
      <c r="AG43" s="29">
        <f t="shared" si="41"/>
        <v>0</v>
      </c>
      <c r="AH43" s="29">
        <f t="shared" si="36"/>
        <v>135640003</v>
      </c>
      <c r="AI43" s="30">
        <f t="shared" si="42"/>
        <v>0</v>
      </c>
      <c r="AJ43" s="31">
        <f t="shared" si="37"/>
        <v>1.2986896826789312E-2</v>
      </c>
      <c r="AK43" s="11"/>
      <c r="AL43" s="11"/>
      <c r="AM43" s="11"/>
      <c r="AN43" s="11"/>
      <c r="AO43" s="11"/>
      <c r="AP43" s="11"/>
      <c r="AQ43" s="11"/>
      <c r="AR43" s="11"/>
    </row>
    <row r="44" spans="1:44" ht="12.75" customHeight="1" outlineLevel="1" x14ac:dyDescent="0.25">
      <c r="A44" s="22">
        <v>5</v>
      </c>
      <c r="B44" s="23"/>
      <c r="C44" s="135" t="s">
        <v>899</v>
      </c>
      <c r="D44" s="33">
        <v>44790</v>
      </c>
      <c r="E44" s="416" t="s">
        <v>395</v>
      </c>
      <c r="F44" s="133" t="s">
        <v>868</v>
      </c>
      <c r="G44" s="133" t="s">
        <v>869</v>
      </c>
      <c r="H44" s="33"/>
      <c r="I44" s="33"/>
      <c r="J44" s="541"/>
      <c r="K44" s="137">
        <v>147580403</v>
      </c>
      <c r="L44" s="133" t="s">
        <v>81</v>
      </c>
      <c r="M44" s="28"/>
      <c r="N44" s="28"/>
      <c r="O44" s="28"/>
      <c r="P44" s="136"/>
      <c r="Q44" s="136"/>
      <c r="R44" s="28"/>
      <c r="S44" s="28"/>
      <c r="T44" s="28"/>
      <c r="U44" s="29">
        <f t="shared" si="38"/>
        <v>0</v>
      </c>
      <c r="V44" s="28"/>
      <c r="W44" s="28"/>
      <c r="X44" s="28"/>
      <c r="Y44" s="29">
        <f t="shared" si="39"/>
        <v>0</v>
      </c>
      <c r="Z44" s="28"/>
      <c r="AA44" s="28"/>
      <c r="AB44" s="28">
        <v>147580403</v>
      </c>
      <c r="AC44" s="29">
        <f t="shared" si="40"/>
        <v>147580403</v>
      </c>
      <c r="AD44" s="28"/>
      <c r="AE44" s="28"/>
      <c r="AF44" s="28"/>
      <c r="AG44" s="29">
        <f t="shared" si="41"/>
        <v>0</v>
      </c>
      <c r="AH44" s="29">
        <f t="shared" si="36"/>
        <v>147580403</v>
      </c>
      <c r="AI44" s="30">
        <f t="shared" si="42"/>
        <v>0</v>
      </c>
      <c r="AJ44" s="31">
        <f t="shared" si="37"/>
        <v>1.4130134363215752E-2</v>
      </c>
      <c r="AK44" s="11"/>
      <c r="AL44" s="11"/>
      <c r="AM44" s="11"/>
      <c r="AN44" s="11"/>
      <c r="AO44" s="11"/>
      <c r="AP44" s="11"/>
      <c r="AQ44" s="11"/>
      <c r="AR44" s="11"/>
    </row>
    <row r="45" spans="1:44" ht="12.75" customHeight="1" outlineLevel="1" x14ac:dyDescent="0.25">
      <c r="A45" s="22">
        <v>6</v>
      </c>
      <c r="B45" s="23"/>
      <c r="C45" s="135" t="s">
        <v>900</v>
      </c>
      <c r="D45" s="33">
        <v>44764</v>
      </c>
      <c r="E45" s="416" t="s">
        <v>401</v>
      </c>
      <c r="F45" s="133" t="s">
        <v>868</v>
      </c>
      <c r="G45" s="133" t="s">
        <v>869</v>
      </c>
      <c r="H45" s="33"/>
      <c r="I45" s="33"/>
      <c r="J45" s="541"/>
      <c r="K45" s="137">
        <v>221909034</v>
      </c>
      <c r="L45" s="133" t="s">
        <v>81</v>
      </c>
      <c r="M45" s="28"/>
      <c r="N45" s="28"/>
      <c r="O45" s="28"/>
      <c r="P45" s="136"/>
      <c r="Q45" s="136"/>
      <c r="R45" s="28"/>
      <c r="S45" s="28"/>
      <c r="T45" s="28"/>
      <c r="U45" s="29">
        <f t="shared" si="38"/>
        <v>0</v>
      </c>
      <c r="V45" s="28"/>
      <c r="W45" s="28"/>
      <c r="X45" s="28"/>
      <c r="Y45" s="29">
        <f t="shared" si="39"/>
        <v>0</v>
      </c>
      <c r="Z45" s="28">
        <v>221909034</v>
      </c>
      <c r="AA45" s="28"/>
      <c r="AB45" s="28"/>
      <c r="AC45" s="29">
        <f t="shared" si="40"/>
        <v>221909034</v>
      </c>
      <c r="AD45" s="28"/>
      <c r="AE45" s="28"/>
      <c r="AF45" s="28"/>
      <c r="AG45" s="29">
        <f t="shared" si="41"/>
        <v>0</v>
      </c>
      <c r="AH45" s="29">
        <f t="shared" si="36"/>
        <v>221909034</v>
      </c>
      <c r="AI45" s="30">
        <f t="shared" si="42"/>
        <v>0</v>
      </c>
      <c r="AJ45" s="31">
        <f t="shared" si="37"/>
        <v>2.1246753654896935E-2</v>
      </c>
    </row>
    <row r="46" spans="1:44" ht="12.75" customHeight="1" outlineLevel="1" x14ac:dyDescent="0.25">
      <c r="A46" s="22">
        <v>7</v>
      </c>
      <c r="B46" s="23"/>
      <c r="C46" s="135" t="s">
        <v>901</v>
      </c>
      <c r="D46" s="33">
        <v>44840</v>
      </c>
      <c r="E46" s="416" t="s">
        <v>411</v>
      </c>
      <c r="F46" s="133" t="s">
        <v>868</v>
      </c>
      <c r="G46" s="133" t="s">
        <v>869</v>
      </c>
      <c r="H46" s="33"/>
      <c r="I46" s="33"/>
      <c r="J46" s="541"/>
      <c r="K46" s="137">
        <v>147580403</v>
      </c>
      <c r="L46" s="133" t="s">
        <v>81</v>
      </c>
      <c r="M46" s="28"/>
      <c r="N46" s="28"/>
      <c r="O46" s="28"/>
      <c r="P46" s="136"/>
      <c r="Q46" s="136"/>
      <c r="R46" s="28"/>
      <c r="S46" s="28"/>
      <c r="T46" s="28"/>
      <c r="U46" s="29">
        <f t="shared" si="38"/>
        <v>0</v>
      </c>
      <c r="V46" s="28"/>
      <c r="W46" s="28"/>
      <c r="X46" s="28"/>
      <c r="Y46" s="29">
        <f t="shared" si="39"/>
        <v>0</v>
      </c>
      <c r="Z46" s="28"/>
      <c r="AA46" s="28"/>
      <c r="AB46" s="28"/>
      <c r="AC46" s="29">
        <f t="shared" si="40"/>
        <v>0</v>
      </c>
      <c r="AD46" s="137">
        <v>147580403</v>
      </c>
      <c r="AE46" s="28"/>
      <c r="AF46" s="28"/>
      <c r="AG46" s="29">
        <f t="shared" si="41"/>
        <v>147580403</v>
      </c>
      <c r="AH46" s="29">
        <f t="shared" si="36"/>
        <v>147580403</v>
      </c>
      <c r="AI46" s="30">
        <f t="shared" si="42"/>
        <v>0</v>
      </c>
      <c r="AJ46" s="31">
        <f t="shared" si="37"/>
        <v>1.4130134363215752E-2</v>
      </c>
      <c r="AK46" s="11"/>
      <c r="AL46" s="11"/>
      <c r="AM46" s="11"/>
      <c r="AN46" s="11"/>
      <c r="AO46" s="11"/>
      <c r="AP46" s="11"/>
      <c r="AQ46" s="11"/>
      <c r="AR46" s="11"/>
    </row>
    <row r="47" spans="1:44" ht="12.75" customHeight="1" x14ac:dyDescent="0.25">
      <c r="A47" s="586" t="s">
        <v>57</v>
      </c>
      <c r="B47" s="542"/>
      <c r="C47" s="542"/>
      <c r="D47" s="542"/>
      <c r="E47" s="542"/>
      <c r="F47" s="542"/>
      <c r="G47" s="542"/>
      <c r="H47" s="542"/>
      <c r="I47" s="587"/>
      <c r="J47" s="339">
        <f>SUM(J40:J46)</f>
        <v>988943864</v>
      </c>
      <c r="K47" s="339">
        <f>SUM(K40:K46)</f>
        <v>988943864</v>
      </c>
      <c r="L47" s="445"/>
      <c r="M47" s="339">
        <f>SUM(M40:M46)</f>
        <v>0</v>
      </c>
      <c r="N47" s="339">
        <f>SUM(N40:N46)</f>
        <v>0</v>
      </c>
      <c r="O47" s="339">
        <f>SUM(O40:O46)</f>
        <v>0</v>
      </c>
      <c r="P47" s="344"/>
      <c r="Q47" s="438"/>
      <c r="R47" s="339">
        <f t="shared" ref="R47:AH47" si="43">SUM(R40:R46)</f>
        <v>0</v>
      </c>
      <c r="S47" s="339">
        <f t="shared" si="43"/>
        <v>0</v>
      </c>
      <c r="T47" s="339">
        <f t="shared" si="43"/>
        <v>0</v>
      </c>
      <c r="U47" s="339">
        <f t="shared" si="43"/>
        <v>0</v>
      </c>
      <c r="V47" s="339">
        <f t="shared" si="43"/>
        <v>0</v>
      </c>
      <c r="W47" s="339">
        <f t="shared" si="43"/>
        <v>0</v>
      </c>
      <c r="X47" s="339">
        <f t="shared" si="43"/>
        <v>0</v>
      </c>
      <c r="Y47" s="339">
        <f t="shared" si="43"/>
        <v>0</v>
      </c>
      <c r="Z47" s="339">
        <f t="shared" si="43"/>
        <v>357549037</v>
      </c>
      <c r="AA47" s="339">
        <f t="shared" si="43"/>
        <v>0</v>
      </c>
      <c r="AB47" s="339">
        <f t="shared" si="43"/>
        <v>336234021</v>
      </c>
      <c r="AC47" s="339">
        <f t="shared" si="43"/>
        <v>693783058</v>
      </c>
      <c r="AD47" s="339">
        <f t="shared" si="43"/>
        <v>295160806</v>
      </c>
      <c r="AE47" s="339">
        <f t="shared" si="43"/>
        <v>0</v>
      </c>
      <c r="AF47" s="339">
        <f t="shared" si="43"/>
        <v>0</v>
      </c>
      <c r="AG47" s="339">
        <f t="shared" si="43"/>
        <v>295160806</v>
      </c>
      <c r="AH47" s="339">
        <f t="shared" si="43"/>
        <v>988943864</v>
      </c>
      <c r="AI47" s="345">
        <f>IF(ISERROR(AH47/J47),0,AH47/J47)</f>
        <v>1</v>
      </c>
      <c r="AJ47" s="345">
        <f>IF(ISERROR(AH47/$AH$143),0,AH47/$AH$143)</f>
        <v>9.4686756452330365E-2</v>
      </c>
      <c r="AK47" s="11"/>
      <c r="AL47" s="11"/>
      <c r="AM47" s="11"/>
      <c r="AN47" s="11"/>
      <c r="AO47" s="11"/>
      <c r="AP47" s="11"/>
      <c r="AQ47" s="11"/>
      <c r="AR47" s="11"/>
    </row>
    <row r="48" spans="1:44" ht="12.75" customHeight="1" x14ac:dyDescent="0.25">
      <c r="A48" s="517" t="s">
        <v>58</v>
      </c>
      <c r="B48" s="518"/>
      <c r="C48" s="518"/>
      <c r="D48" s="518"/>
      <c r="E48" s="519"/>
      <c r="F48" s="16"/>
      <c r="G48" s="5"/>
      <c r="H48" s="17"/>
      <c r="I48" s="17"/>
      <c r="J48" s="62"/>
      <c r="K48" s="7"/>
      <c r="L48" s="18"/>
      <c r="M48" s="19"/>
      <c r="N48" s="19"/>
      <c r="O48" s="19"/>
      <c r="P48" s="5"/>
      <c r="Q48" s="20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21"/>
      <c r="AJ48" s="21"/>
    </row>
    <row r="49" spans="1:44" ht="12.75" customHeight="1" outlineLevel="1" x14ac:dyDescent="0.25">
      <c r="A49" s="22">
        <v>1</v>
      </c>
      <c r="B49" s="23"/>
      <c r="C49" s="132" t="s">
        <v>902</v>
      </c>
      <c r="D49" s="25">
        <v>44764</v>
      </c>
      <c r="E49" s="416" t="s">
        <v>429</v>
      </c>
      <c r="F49" s="133" t="s">
        <v>868</v>
      </c>
      <c r="G49" s="133" t="s">
        <v>869</v>
      </c>
      <c r="H49" s="25"/>
      <c r="I49" s="25"/>
      <c r="J49" s="505">
        <v>796081076</v>
      </c>
      <c r="K49" s="134">
        <v>20185046</v>
      </c>
      <c r="L49" s="133" t="s">
        <v>81</v>
      </c>
      <c r="M49" s="28"/>
      <c r="N49" s="28"/>
      <c r="O49" s="28"/>
      <c r="P49" s="133"/>
      <c r="Q49" s="133"/>
      <c r="R49" s="28"/>
      <c r="S49" s="28"/>
      <c r="T49" s="28"/>
      <c r="U49" s="29">
        <f>SUM(R49:T49)</f>
        <v>0</v>
      </c>
      <c r="V49" s="28"/>
      <c r="W49" s="28"/>
      <c r="X49" s="28"/>
      <c r="Y49" s="29">
        <f>SUM(V49:X49)</f>
        <v>0</v>
      </c>
      <c r="Z49" s="28"/>
      <c r="AA49" s="134">
        <v>20185046</v>
      </c>
      <c r="AB49" s="28"/>
      <c r="AC49" s="29">
        <f>SUM(Z49:AB49)</f>
        <v>20185046</v>
      </c>
      <c r="AD49" s="28"/>
      <c r="AE49" s="28"/>
      <c r="AF49" s="28"/>
      <c r="AG49" s="29">
        <f>SUM(AD49:AF49)</f>
        <v>0</v>
      </c>
      <c r="AH49" s="29">
        <f t="shared" ref="AH49:AH55" si="44">SUM(U49,Y49,AC49,AG49)</f>
        <v>20185046</v>
      </c>
      <c r="AI49" s="30">
        <f>IF(ISERROR(AH49/J49),0,AH49/J49)</f>
        <v>2.5355515422401526E-2</v>
      </c>
      <c r="AJ49" s="31">
        <f t="shared" ref="AJ49:AJ55" si="45">IF(ISERROR(AH49/$AH$143),"-",AH49/$AH$143)</f>
        <v>1.9326238871138649E-3</v>
      </c>
      <c r="AK49" s="11"/>
      <c r="AL49" s="11"/>
      <c r="AM49" s="11"/>
      <c r="AN49" s="11"/>
      <c r="AO49" s="11"/>
      <c r="AP49" s="11"/>
      <c r="AQ49" s="11"/>
      <c r="AR49" s="11"/>
    </row>
    <row r="50" spans="1:44" ht="12.75" customHeight="1" outlineLevel="1" x14ac:dyDescent="0.25">
      <c r="A50" s="22">
        <v>2</v>
      </c>
      <c r="B50" s="23"/>
      <c r="C50" s="135" t="s">
        <v>903</v>
      </c>
      <c r="D50" s="33">
        <v>44810</v>
      </c>
      <c r="E50" s="416" t="s">
        <v>904</v>
      </c>
      <c r="F50" s="133" t="s">
        <v>868</v>
      </c>
      <c r="G50" s="133" t="s">
        <v>869</v>
      </c>
      <c r="H50" s="33"/>
      <c r="I50" s="33"/>
      <c r="J50" s="541"/>
      <c r="K50" s="137">
        <v>147580403</v>
      </c>
      <c r="L50" s="133" t="s">
        <v>81</v>
      </c>
      <c r="M50" s="28"/>
      <c r="N50" s="28"/>
      <c r="O50" s="28"/>
      <c r="P50" s="136"/>
      <c r="Q50" s="136"/>
      <c r="R50" s="28"/>
      <c r="S50" s="28"/>
      <c r="T50" s="28"/>
      <c r="U50" s="29">
        <f t="shared" ref="U50:U55" si="46">SUM(R50:T50)</f>
        <v>0</v>
      </c>
      <c r="V50" s="28"/>
      <c r="W50" s="28"/>
      <c r="X50" s="28"/>
      <c r="Y50" s="29">
        <f t="shared" ref="Y50:Y55" si="47">SUM(V50:X50)</f>
        <v>0</v>
      </c>
      <c r="Z50" s="28"/>
      <c r="AA50" s="28"/>
      <c r="AB50" s="137">
        <v>147580403</v>
      </c>
      <c r="AC50" s="29">
        <f t="shared" ref="AC50:AC55" si="48">SUM(Z50:AB50)</f>
        <v>147580403</v>
      </c>
      <c r="AD50" s="28"/>
      <c r="AE50" s="28"/>
      <c r="AF50" s="28"/>
      <c r="AG50" s="29">
        <f t="shared" ref="AG50:AG55" si="49">SUM(AD50:AF50)</f>
        <v>0</v>
      </c>
      <c r="AH50" s="29">
        <f t="shared" si="44"/>
        <v>147580403</v>
      </c>
      <c r="AI50" s="30">
        <f t="shared" ref="AI50:AI55" si="50">IF(ISERROR(AH50/J50),0,AH50/J50)</f>
        <v>0</v>
      </c>
      <c r="AJ50" s="31">
        <f t="shared" si="45"/>
        <v>1.4130134363215752E-2</v>
      </c>
      <c r="AK50" s="11"/>
      <c r="AL50" s="11"/>
      <c r="AM50" s="11"/>
      <c r="AN50" s="11"/>
      <c r="AO50" s="11"/>
      <c r="AP50" s="11"/>
      <c r="AQ50" s="11"/>
      <c r="AR50" s="11"/>
    </row>
    <row r="51" spans="1:44" ht="12.75" customHeight="1" outlineLevel="1" x14ac:dyDescent="0.25">
      <c r="A51" s="22">
        <v>3</v>
      </c>
      <c r="B51" s="23"/>
      <c r="C51" s="135" t="s">
        <v>905</v>
      </c>
      <c r="D51" s="33">
        <v>44810</v>
      </c>
      <c r="E51" s="416" t="s">
        <v>444</v>
      </c>
      <c r="F51" s="133" t="s">
        <v>868</v>
      </c>
      <c r="G51" s="133" t="s">
        <v>869</v>
      </c>
      <c r="H51" s="33"/>
      <c r="I51" s="33"/>
      <c r="J51" s="541"/>
      <c r="K51" s="137">
        <v>49934415</v>
      </c>
      <c r="L51" s="133" t="s">
        <v>81</v>
      </c>
      <c r="M51" s="28"/>
      <c r="N51" s="28"/>
      <c r="O51" s="28"/>
      <c r="P51" s="136"/>
      <c r="Q51" s="136"/>
      <c r="R51" s="28"/>
      <c r="S51" s="28"/>
      <c r="T51" s="28"/>
      <c r="U51" s="29">
        <f t="shared" si="46"/>
        <v>0</v>
      </c>
      <c r="V51" s="28"/>
      <c r="W51" s="28"/>
      <c r="X51" s="28"/>
      <c r="Y51" s="29">
        <f t="shared" si="47"/>
        <v>0</v>
      </c>
      <c r="Z51" s="28"/>
      <c r="AA51" s="28"/>
      <c r="AB51" s="137">
        <v>49934415</v>
      </c>
      <c r="AC51" s="29">
        <f t="shared" si="48"/>
        <v>49934415</v>
      </c>
      <c r="AD51" s="28"/>
      <c r="AE51" s="28"/>
      <c r="AF51" s="28"/>
      <c r="AG51" s="29">
        <f t="shared" si="49"/>
        <v>0</v>
      </c>
      <c r="AH51" s="29">
        <f t="shared" si="44"/>
        <v>49934415</v>
      </c>
      <c r="AI51" s="30">
        <f t="shared" si="50"/>
        <v>0</v>
      </c>
      <c r="AJ51" s="31">
        <f t="shared" si="45"/>
        <v>4.7809870345629571E-3</v>
      </c>
    </row>
    <row r="52" spans="1:44" ht="12.75" customHeight="1" outlineLevel="1" x14ac:dyDescent="0.25">
      <c r="A52" s="22">
        <v>4</v>
      </c>
      <c r="B52" s="23"/>
      <c r="C52" s="132" t="s">
        <v>906</v>
      </c>
      <c r="D52" s="25">
        <v>44764</v>
      </c>
      <c r="E52" s="416" t="s">
        <v>448</v>
      </c>
      <c r="F52" s="133" t="s">
        <v>868</v>
      </c>
      <c r="G52" s="133" t="s">
        <v>869</v>
      </c>
      <c r="H52" s="33"/>
      <c r="I52" s="33"/>
      <c r="J52" s="541"/>
      <c r="K52" s="137">
        <v>135640003</v>
      </c>
      <c r="L52" s="133" t="s">
        <v>81</v>
      </c>
      <c r="M52" s="28"/>
      <c r="N52" s="28"/>
      <c r="O52" s="28"/>
      <c r="P52" s="136"/>
      <c r="Q52" s="136"/>
      <c r="R52" s="28"/>
      <c r="S52" s="28"/>
      <c r="T52" s="28"/>
      <c r="U52" s="29">
        <f t="shared" si="46"/>
        <v>0</v>
      </c>
      <c r="V52" s="28"/>
      <c r="W52" s="28"/>
      <c r="X52" s="28"/>
      <c r="Y52" s="29">
        <f t="shared" si="47"/>
        <v>0</v>
      </c>
      <c r="Z52" s="28"/>
      <c r="AA52" s="137">
        <v>135640003</v>
      </c>
      <c r="AB52" s="28"/>
      <c r="AC52" s="29">
        <f t="shared" si="48"/>
        <v>135640003</v>
      </c>
      <c r="AD52" s="28"/>
      <c r="AE52" s="28"/>
      <c r="AF52" s="28"/>
      <c r="AG52" s="29">
        <f t="shared" si="49"/>
        <v>0</v>
      </c>
      <c r="AH52" s="29">
        <f t="shared" si="44"/>
        <v>135640003</v>
      </c>
      <c r="AI52" s="30">
        <f t="shared" si="50"/>
        <v>0</v>
      </c>
      <c r="AJ52" s="31">
        <f t="shared" si="45"/>
        <v>1.2986896826789312E-2</v>
      </c>
      <c r="AK52" s="11"/>
      <c r="AL52" s="11"/>
      <c r="AM52" s="11"/>
      <c r="AN52" s="11"/>
      <c r="AO52" s="11"/>
      <c r="AP52" s="11"/>
      <c r="AQ52" s="11"/>
      <c r="AR52" s="11"/>
    </row>
    <row r="53" spans="1:44" ht="12.75" customHeight="1" outlineLevel="1" x14ac:dyDescent="0.25">
      <c r="A53" s="22">
        <v>5</v>
      </c>
      <c r="B53" s="23"/>
      <c r="C53" s="135" t="s">
        <v>907</v>
      </c>
      <c r="D53" s="33">
        <v>44810</v>
      </c>
      <c r="E53" s="416" t="s">
        <v>908</v>
      </c>
      <c r="F53" s="133" t="s">
        <v>868</v>
      </c>
      <c r="G53" s="133" t="s">
        <v>869</v>
      </c>
      <c r="H53" s="33"/>
      <c r="I53" s="33"/>
      <c r="J53" s="541"/>
      <c r="K53" s="137">
        <v>147580403</v>
      </c>
      <c r="L53" s="133" t="s">
        <v>81</v>
      </c>
      <c r="M53" s="28"/>
      <c r="N53" s="28"/>
      <c r="O53" s="28"/>
      <c r="P53" s="136"/>
      <c r="Q53" s="136"/>
      <c r="R53" s="28"/>
      <c r="S53" s="28"/>
      <c r="T53" s="28"/>
      <c r="U53" s="29">
        <f t="shared" si="46"/>
        <v>0</v>
      </c>
      <c r="V53" s="28"/>
      <c r="W53" s="28"/>
      <c r="X53" s="28"/>
      <c r="Y53" s="29">
        <f t="shared" si="47"/>
        <v>0</v>
      </c>
      <c r="Z53" s="28"/>
      <c r="AA53" s="28"/>
      <c r="AB53" s="137">
        <v>147580403</v>
      </c>
      <c r="AC53" s="29">
        <f t="shared" si="48"/>
        <v>147580403</v>
      </c>
      <c r="AD53" s="28"/>
      <c r="AE53" s="28"/>
      <c r="AF53" s="28"/>
      <c r="AG53" s="29">
        <f t="shared" si="49"/>
        <v>0</v>
      </c>
      <c r="AH53" s="29">
        <f t="shared" si="44"/>
        <v>147580403</v>
      </c>
      <c r="AI53" s="30">
        <f t="shared" si="50"/>
        <v>0</v>
      </c>
      <c r="AJ53" s="31">
        <f t="shared" si="45"/>
        <v>1.4130134363215752E-2</v>
      </c>
      <c r="AK53" s="11"/>
      <c r="AL53" s="11"/>
      <c r="AM53" s="11"/>
      <c r="AN53" s="11"/>
      <c r="AO53" s="11"/>
      <c r="AP53" s="11"/>
      <c r="AQ53" s="11"/>
      <c r="AR53" s="11"/>
    </row>
    <row r="54" spans="1:44" ht="12.75" customHeight="1" outlineLevel="1" x14ac:dyDescent="0.25">
      <c r="A54" s="22">
        <v>6</v>
      </c>
      <c r="B54" s="23"/>
      <c r="C54" s="135" t="s">
        <v>909</v>
      </c>
      <c r="D54" s="33">
        <v>44851</v>
      </c>
      <c r="E54" s="416" t="s">
        <v>466</v>
      </c>
      <c r="F54" s="133" t="s">
        <v>868</v>
      </c>
      <c r="G54" s="133" t="s">
        <v>869</v>
      </c>
      <c r="H54" s="33"/>
      <c r="I54" s="33"/>
      <c r="J54" s="541"/>
      <c r="K54" s="137">
        <v>147580403</v>
      </c>
      <c r="L54" s="133" t="s">
        <v>81</v>
      </c>
      <c r="M54" s="28"/>
      <c r="N54" s="28"/>
      <c r="O54" s="28"/>
      <c r="P54" s="136"/>
      <c r="Q54" s="136"/>
      <c r="R54" s="28"/>
      <c r="S54" s="28"/>
      <c r="T54" s="28"/>
      <c r="U54" s="29">
        <f t="shared" si="46"/>
        <v>0</v>
      </c>
      <c r="V54" s="28"/>
      <c r="W54" s="28"/>
      <c r="X54" s="28"/>
      <c r="Y54" s="29">
        <f t="shared" si="47"/>
        <v>0</v>
      </c>
      <c r="Z54" s="28"/>
      <c r="AA54" s="28"/>
      <c r="AB54" s="28"/>
      <c r="AC54" s="29">
        <f t="shared" si="48"/>
        <v>0</v>
      </c>
      <c r="AD54" s="28"/>
      <c r="AE54" s="137">
        <v>147580403</v>
      </c>
      <c r="AF54" s="28"/>
      <c r="AG54" s="29">
        <f t="shared" si="49"/>
        <v>147580403</v>
      </c>
      <c r="AH54" s="29">
        <f t="shared" si="44"/>
        <v>147580403</v>
      </c>
      <c r="AI54" s="30">
        <f t="shared" si="50"/>
        <v>0</v>
      </c>
      <c r="AJ54" s="31">
        <f t="shared" si="45"/>
        <v>1.4130134363215752E-2</v>
      </c>
    </row>
    <row r="55" spans="1:44" ht="12.75" customHeight="1" outlineLevel="1" x14ac:dyDescent="0.25">
      <c r="A55" s="22">
        <v>7</v>
      </c>
      <c r="B55" s="23"/>
      <c r="C55" s="135" t="s">
        <v>910</v>
      </c>
      <c r="D55" s="33">
        <v>44840</v>
      </c>
      <c r="E55" s="416" t="s">
        <v>470</v>
      </c>
      <c r="F55" s="133" t="s">
        <v>868</v>
      </c>
      <c r="G55" s="133" t="s">
        <v>869</v>
      </c>
      <c r="H55" s="33"/>
      <c r="I55" s="33"/>
      <c r="J55" s="541"/>
      <c r="K55" s="137">
        <v>147580403</v>
      </c>
      <c r="L55" s="133" t="s">
        <v>81</v>
      </c>
      <c r="M55" s="28"/>
      <c r="N55" s="28"/>
      <c r="O55" s="28"/>
      <c r="P55" s="136"/>
      <c r="Q55" s="136"/>
      <c r="R55" s="28"/>
      <c r="S55" s="28"/>
      <c r="T55" s="28"/>
      <c r="U55" s="29">
        <f t="shared" si="46"/>
        <v>0</v>
      </c>
      <c r="V55" s="28"/>
      <c r="W55" s="28"/>
      <c r="X55" s="28"/>
      <c r="Y55" s="29">
        <f t="shared" si="47"/>
        <v>0</v>
      </c>
      <c r="Z55" s="28"/>
      <c r="AA55" s="28"/>
      <c r="AB55" s="28"/>
      <c r="AC55" s="29">
        <f t="shared" si="48"/>
        <v>0</v>
      </c>
      <c r="AD55" s="28"/>
      <c r="AE55" s="137">
        <v>147580403</v>
      </c>
      <c r="AF55" s="28"/>
      <c r="AG55" s="29">
        <f t="shared" si="49"/>
        <v>147580403</v>
      </c>
      <c r="AH55" s="29">
        <f t="shared" si="44"/>
        <v>147580403</v>
      </c>
      <c r="AI55" s="30">
        <f t="shared" si="50"/>
        <v>0</v>
      </c>
      <c r="AJ55" s="31">
        <f t="shared" si="45"/>
        <v>1.4130134363215752E-2</v>
      </c>
      <c r="AK55" s="11"/>
      <c r="AL55" s="11"/>
      <c r="AM55" s="11"/>
      <c r="AN55" s="11"/>
      <c r="AO55" s="11"/>
      <c r="AP55" s="11"/>
      <c r="AQ55" s="11"/>
      <c r="AR55" s="11"/>
    </row>
    <row r="56" spans="1:44" ht="12.75" customHeight="1" x14ac:dyDescent="0.25">
      <c r="A56" s="586" t="s">
        <v>59</v>
      </c>
      <c r="B56" s="542"/>
      <c r="C56" s="542"/>
      <c r="D56" s="542"/>
      <c r="E56" s="542"/>
      <c r="F56" s="542"/>
      <c r="G56" s="542"/>
      <c r="H56" s="542"/>
      <c r="I56" s="587"/>
      <c r="J56" s="339">
        <f>SUM(J49:J55)</f>
        <v>796081076</v>
      </c>
      <c r="K56" s="339">
        <f>SUM(K49:K55)</f>
        <v>796081076</v>
      </c>
      <c r="L56" s="445"/>
      <c r="M56" s="339">
        <f>SUM(M49:M55)</f>
        <v>0</v>
      </c>
      <c r="N56" s="339">
        <f>SUM(N49:N55)</f>
        <v>0</v>
      </c>
      <c r="O56" s="339">
        <f>SUM(O49:O55)</f>
        <v>0</v>
      </c>
      <c r="P56" s="344"/>
      <c r="Q56" s="438"/>
      <c r="R56" s="339">
        <f t="shared" ref="R56:AH56" si="51">SUM(R49:R55)</f>
        <v>0</v>
      </c>
      <c r="S56" s="339">
        <f t="shared" si="51"/>
        <v>0</v>
      </c>
      <c r="T56" s="339">
        <f t="shared" si="51"/>
        <v>0</v>
      </c>
      <c r="U56" s="339">
        <f t="shared" si="51"/>
        <v>0</v>
      </c>
      <c r="V56" s="339">
        <f t="shared" si="51"/>
        <v>0</v>
      </c>
      <c r="W56" s="339">
        <f t="shared" si="51"/>
        <v>0</v>
      </c>
      <c r="X56" s="339">
        <f t="shared" si="51"/>
        <v>0</v>
      </c>
      <c r="Y56" s="339">
        <f t="shared" si="51"/>
        <v>0</v>
      </c>
      <c r="Z56" s="339">
        <f t="shared" si="51"/>
        <v>0</v>
      </c>
      <c r="AA56" s="339">
        <f t="shared" si="51"/>
        <v>155825049</v>
      </c>
      <c r="AB56" s="339">
        <f t="shared" si="51"/>
        <v>345095221</v>
      </c>
      <c r="AC56" s="339">
        <f t="shared" si="51"/>
        <v>500920270</v>
      </c>
      <c r="AD56" s="339">
        <f t="shared" si="51"/>
        <v>0</v>
      </c>
      <c r="AE56" s="339">
        <f t="shared" si="51"/>
        <v>295160806</v>
      </c>
      <c r="AF56" s="339">
        <f t="shared" si="51"/>
        <v>0</v>
      </c>
      <c r="AG56" s="339">
        <f t="shared" si="51"/>
        <v>295160806</v>
      </c>
      <c r="AH56" s="339">
        <f t="shared" si="51"/>
        <v>796081076</v>
      </c>
      <c r="AI56" s="345">
        <f>IF(ISERROR(AH56/J56),0,AH56/J56)</f>
        <v>1</v>
      </c>
      <c r="AJ56" s="345">
        <f>IF(ISERROR(AH56/$AH$143),0,AH56/$AH$143)</f>
        <v>7.6221045201329149E-2</v>
      </c>
      <c r="AK56" s="11"/>
      <c r="AL56" s="11"/>
      <c r="AM56" s="11"/>
      <c r="AN56" s="11"/>
      <c r="AO56" s="11"/>
      <c r="AP56" s="11"/>
      <c r="AQ56" s="11"/>
      <c r="AR56" s="11"/>
    </row>
    <row r="57" spans="1:44" ht="12.75" customHeight="1" x14ac:dyDescent="0.25">
      <c r="A57" s="517" t="s">
        <v>60</v>
      </c>
      <c r="B57" s="518"/>
      <c r="C57" s="518"/>
      <c r="D57" s="518"/>
      <c r="E57" s="519"/>
      <c r="F57" s="16"/>
      <c r="G57" s="5"/>
      <c r="H57" s="17"/>
      <c r="I57" s="17"/>
      <c r="J57" s="62"/>
      <c r="K57" s="7"/>
      <c r="L57" s="18"/>
      <c r="M57" s="19"/>
      <c r="N57" s="19"/>
      <c r="O57" s="19"/>
      <c r="P57" s="5"/>
      <c r="Q57" s="20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21"/>
      <c r="AJ57" s="21"/>
    </row>
    <row r="58" spans="1:44" ht="12.75" customHeight="1" outlineLevel="1" x14ac:dyDescent="0.25">
      <c r="A58" s="22">
        <v>1</v>
      </c>
      <c r="B58" s="23"/>
      <c r="C58" s="132" t="s">
        <v>911</v>
      </c>
      <c r="D58" s="25">
        <v>44831</v>
      </c>
      <c r="E58" s="416" t="s">
        <v>912</v>
      </c>
      <c r="F58" s="133" t="s">
        <v>868</v>
      </c>
      <c r="G58" s="133" t="s">
        <v>869</v>
      </c>
      <c r="H58" s="25"/>
      <c r="I58" s="25"/>
      <c r="J58" s="505">
        <v>719795796</v>
      </c>
      <c r="K58" s="134">
        <v>49934415</v>
      </c>
      <c r="L58" s="133" t="s">
        <v>81</v>
      </c>
      <c r="M58" s="28"/>
      <c r="N58" s="28"/>
      <c r="O58" s="28"/>
      <c r="P58" s="133"/>
      <c r="Q58" s="133"/>
      <c r="R58" s="28"/>
      <c r="S58" s="28"/>
      <c r="T58" s="28"/>
      <c r="U58" s="29">
        <f>SUM(R58:T58)</f>
        <v>0</v>
      </c>
      <c r="V58" s="28"/>
      <c r="W58" s="28"/>
      <c r="X58" s="28"/>
      <c r="Y58" s="29">
        <f>SUM(V58:X58)</f>
        <v>0</v>
      </c>
      <c r="Z58" s="28"/>
      <c r="AA58" s="28"/>
      <c r="AB58" s="28"/>
      <c r="AC58" s="29">
        <f>SUM(Z58:AB58)</f>
        <v>0</v>
      </c>
      <c r="AD58" s="134">
        <v>49934415</v>
      </c>
      <c r="AE58" s="28"/>
      <c r="AF58" s="28"/>
      <c r="AG58" s="29">
        <f>SUM(AD58:AF58)</f>
        <v>49934415</v>
      </c>
      <c r="AH58" s="29">
        <f t="shared" ref="AH58:AH64" si="52">SUM(U58,Y58,AC58,AG58)</f>
        <v>49934415</v>
      </c>
      <c r="AI58" s="30">
        <f>IF(ISERROR(AH58/J58),0,AH58/J58)</f>
        <v>6.937302951405401E-2</v>
      </c>
      <c r="AJ58" s="31" t="str">
        <f t="shared" ref="AJ58:AJ64" si="53">IF(ISERROR(AH58/$AH$137),"-",AH58/$AH$137)</f>
        <v>-</v>
      </c>
      <c r="AK58" s="11"/>
      <c r="AL58" s="11"/>
      <c r="AM58" s="11"/>
      <c r="AN58" s="11"/>
      <c r="AO58" s="11"/>
      <c r="AP58" s="11"/>
      <c r="AQ58" s="11"/>
      <c r="AR58" s="11"/>
    </row>
    <row r="59" spans="1:44" ht="12.75" customHeight="1" outlineLevel="1" x14ac:dyDescent="0.25">
      <c r="A59" s="22">
        <v>2</v>
      </c>
      <c r="B59" s="23"/>
      <c r="C59" s="135" t="s">
        <v>913</v>
      </c>
      <c r="D59" s="33">
        <v>44883</v>
      </c>
      <c r="E59" s="416" t="s">
        <v>485</v>
      </c>
      <c r="F59" s="133" t="s">
        <v>868</v>
      </c>
      <c r="G59" s="133" t="s">
        <v>869</v>
      </c>
      <c r="H59" s="33"/>
      <c r="I59" s="33"/>
      <c r="J59" s="541"/>
      <c r="K59" s="137">
        <v>147580403</v>
      </c>
      <c r="L59" s="133" t="s">
        <v>81</v>
      </c>
      <c r="M59" s="28"/>
      <c r="N59" s="28"/>
      <c r="O59" s="28"/>
      <c r="P59" s="136"/>
      <c r="Q59" s="136"/>
      <c r="R59" s="28"/>
      <c r="S59" s="28"/>
      <c r="T59" s="28"/>
      <c r="U59" s="29">
        <f t="shared" ref="U59:U64" si="54">SUM(R59:T59)</f>
        <v>0</v>
      </c>
      <c r="V59" s="28"/>
      <c r="W59" s="28"/>
      <c r="X59" s="28"/>
      <c r="Y59" s="29">
        <f t="shared" ref="Y59:Y64" si="55">SUM(V59:X59)</f>
        <v>0</v>
      </c>
      <c r="Z59" s="28"/>
      <c r="AA59" s="28"/>
      <c r="AB59" s="28"/>
      <c r="AC59" s="29">
        <f t="shared" ref="AC59:AC64" si="56">SUM(Z59:AB59)</f>
        <v>0</v>
      </c>
      <c r="AD59" s="28"/>
      <c r="AE59" s="137">
        <v>147580403</v>
      </c>
      <c r="AF59" s="28"/>
      <c r="AG59" s="29">
        <f t="shared" ref="AG59:AG64" si="57">SUM(AD59:AF59)</f>
        <v>147580403</v>
      </c>
      <c r="AH59" s="29">
        <f t="shared" si="52"/>
        <v>147580403</v>
      </c>
      <c r="AI59" s="30">
        <f t="shared" ref="AI59:AI64" si="58">IF(ISERROR(AH59/J59),0,AH59/J59)</f>
        <v>0</v>
      </c>
      <c r="AJ59" s="31" t="str">
        <f t="shared" si="53"/>
        <v>-</v>
      </c>
      <c r="AK59" s="11"/>
      <c r="AL59" s="11"/>
      <c r="AM59" s="11"/>
      <c r="AN59" s="11"/>
      <c r="AO59" s="11"/>
      <c r="AP59" s="11"/>
      <c r="AQ59" s="11"/>
      <c r="AR59" s="11"/>
    </row>
    <row r="60" spans="1:44" ht="12.75" customHeight="1" outlineLevel="1" x14ac:dyDescent="0.25">
      <c r="A60" s="22">
        <v>3</v>
      </c>
      <c r="B60" s="23"/>
      <c r="C60" s="135" t="s">
        <v>914</v>
      </c>
      <c r="D60" s="33">
        <v>44770</v>
      </c>
      <c r="E60" s="416" t="s">
        <v>488</v>
      </c>
      <c r="F60" s="133" t="s">
        <v>868</v>
      </c>
      <c r="G60" s="133" t="s">
        <v>869</v>
      </c>
      <c r="H60" s="33"/>
      <c r="I60" s="33"/>
      <c r="J60" s="541"/>
      <c r="K60" s="137">
        <v>148052942</v>
      </c>
      <c r="L60" s="133" t="s">
        <v>81</v>
      </c>
      <c r="M60" s="28"/>
      <c r="N60" s="28"/>
      <c r="O60" s="28"/>
      <c r="P60" s="136"/>
      <c r="Q60" s="136"/>
      <c r="R60" s="28"/>
      <c r="S60" s="28"/>
      <c r="T60" s="28"/>
      <c r="U60" s="29">
        <f t="shared" si="54"/>
        <v>0</v>
      </c>
      <c r="V60" s="28"/>
      <c r="W60" s="28"/>
      <c r="X60" s="28"/>
      <c r="Y60" s="29">
        <f t="shared" si="55"/>
        <v>0</v>
      </c>
      <c r="Z60" s="28"/>
      <c r="AA60" s="137">
        <v>148052942</v>
      </c>
      <c r="AB60" s="28"/>
      <c r="AC60" s="29">
        <f t="shared" si="56"/>
        <v>148052942</v>
      </c>
      <c r="AD60" s="28"/>
      <c r="AE60" s="28"/>
      <c r="AF60" s="28"/>
      <c r="AG60" s="29">
        <f t="shared" si="57"/>
        <v>0</v>
      </c>
      <c r="AH60" s="29">
        <f t="shared" si="52"/>
        <v>148052942</v>
      </c>
      <c r="AI60" s="30">
        <f t="shared" si="58"/>
        <v>0</v>
      </c>
      <c r="AJ60" s="31" t="str">
        <f t="shared" si="53"/>
        <v>-</v>
      </c>
    </row>
    <row r="61" spans="1:44" ht="12.75" customHeight="1" outlineLevel="1" x14ac:dyDescent="0.25">
      <c r="A61" s="22">
        <v>4</v>
      </c>
      <c r="B61" s="23"/>
      <c r="C61" s="135" t="s">
        <v>915</v>
      </c>
      <c r="D61" s="33">
        <v>44748</v>
      </c>
      <c r="E61" s="416" t="s">
        <v>493</v>
      </c>
      <c r="F61" s="133" t="s">
        <v>868</v>
      </c>
      <c r="G61" s="133" t="s">
        <v>869</v>
      </c>
      <c r="H61" s="33"/>
      <c r="I61" s="33"/>
      <c r="J61" s="541"/>
      <c r="K61" s="137">
        <v>41073215</v>
      </c>
      <c r="L61" s="133" t="s">
        <v>81</v>
      </c>
      <c r="M61" s="28"/>
      <c r="N61" s="28"/>
      <c r="O61" s="28"/>
      <c r="P61" s="136"/>
      <c r="Q61" s="136"/>
      <c r="R61" s="28"/>
      <c r="S61" s="28"/>
      <c r="T61" s="28"/>
      <c r="U61" s="29">
        <f t="shared" si="54"/>
        <v>0</v>
      </c>
      <c r="V61" s="28"/>
      <c r="W61" s="28"/>
      <c r="X61" s="28"/>
      <c r="Y61" s="29">
        <f t="shared" si="55"/>
        <v>0</v>
      </c>
      <c r="Z61" s="137">
        <v>41073215</v>
      </c>
      <c r="AA61" s="28"/>
      <c r="AB61" s="28"/>
      <c r="AC61" s="29">
        <f t="shared" si="56"/>
        <v>41073215</v>
      </c>
      <c r="AD61" s="28"/>
      <c r="AE61" s="28"/>
      <c r="AF61" s="28"/>
      <c r="AG61" s="29">
        <f t="shared" si="57"/>
        <v>0</v>
      </c>
      <c r="AH61" s="29">
        <f t="shared" si="52"/>
        <v>41073215</v>
      </c>
      <c r="AI61" s="30">
        <f t="shared" si="58"/>
        <v>0</v>
      </c>
      <c r="AJ61" s="31" t="str">
        <f t="shared" si="53"/>
        <v>-</v>
      </c>
      <c r="AK61" s="11"/>
      <c r="AL61" s="11"/>
      <c r="AM61" s="11"/>
      <c r="AN61" s="11"/>
      <c r="AO61" s="11"/>
      <c r="AP61" s="11"/>
      <c r="AQ61" s="11"/>
      <c r="AR61" s="11"/>
    </row>
    <row r="62" spans="1:44" ht="12.75" customHeight="1" outlineLevel="1" x14ac:dyDescent="0.25">
      <c r="A62" s="22">
        <v>5</v>
      </c>
      <c r="B62" s="23"/>
      <c r="C62" s="135" t="s">
        <v>916</v>
      </c>
      <c r="D62" s="33">
        <v>44748</v>
      </c>
      <c r="E62" s="416" t="s">
        <v>500</v>
      </c>
      <c r="F62" s="133" t="s">
        <v>868</v>
      </c>
      <c r="G62" s="133" t="s">
        <v>869</v>
      </c>
      <c r="H62" s="33"/>
      <c r="I62" s="33"/>
      <c r="J62" s="541"/>
      <c r="K62" s="137">
        <v>135640003</v>
      </c>
      <c r="L62" s="133" t="s">
        <v>81</v>
      </c>
      <c r="M62" s="28"/>
      <c r="N62" s="28"/>
      <c r="O62" s="28"/>
      <c r="P62" s="136"/>
      <c r="Q62" s="136"/>
      <c r="R62" s="28"/>
      <c r="S62" s="28"/>
      <c r="T62" s="28"/>
      <c r="U62" s="29">
        <f t="shared" si="54"/>
        <v>0</v>
      </c>
      <c r="V62" s="28"/>
      <c r="W62" s="28"/>
      <c r="X62" s="28"/>
      <c r="Y62" s="29">
        <f t="shared" si="55"/>
        <v>0</v>
      </c>
      <c r="Z62" s="137">
        <v>135640003</v>
      </c>
      <c r="AA62" s="28"/>
      <c r="AB62" s="28"/>
      <c r="AC62" s="29">
        <f t="shared" si="56"/>
        <v>135640003</v>
      </c>
      <c r="AD62" s="28"/>
      <c r="AE62" s="28"/>
      <c r="AF62" s="28"/>
      <c r="AG62" s="29">
        <f t="shared" si="57"/>
        <v>0</v>
      </c>
      <c r="AH62" s="29">
        <f t="shared" si="52"/>
        <v>135640003</v>
      </c>
      <c r="AI62" s="30">
        <f t="shared" si="58"/>
        <v>0</v>
      </c>
      <c r="AJ62" s="31" t="str">
        <f t="shared" si="53"/>
        <v>-</v>
      </c>
      <c r="AK62" s="11"/>
      <c r="AL62" s="11"/>
      <c r="AM62" s="11"/>
      <c r="AN62" s="11"/>
      <c r="AO62" s="11"/>
      <c r="AP62" s="11"/>
      <c r="AQ62" s="11"/>
      <c r="AR62" s="11"/>
    </row>
    <row r="63" spans="1:44" ht="12.75" customHeight="1" outlineLevel="1" x14ac:dyDescent="0.25">
      <c r="A63" s="22">
        <v>6</v>
      </c>
      <c r="B63" s="23"/>
      <c r="C63" s="135" t="s">
        <v>917</v>
      </c>
      <c r="D63" s="33">
        <v>44799</v>
      </c>
      <c r="E63" s="416" t="s">
        <v>518</v>
      </c>
      <c r="F63" s="133" t="s">
        <v>868</v>
      </c>
      <c r="G63" s="133" t="s">
        <v>869</v>
      </c>
      <c r="H63" s="33"/>
      <c r="I63" s="33"/>
      <c r="J63" s="541"/>
      <c r="K63" s="137">
        <v>49934415</v>
      </c>
      <c r="L63" s="133" t="s">
        <v>81</v>
      </c>
      <c r="M63" s="28"/>
      <c r="N63" s="28"/>
      <c r="O63" s="28"/>
      <c r="P63" s="136"/>
      <c r="Q63" s="136"/>
      <c r="R63" s="28"/>
      <c r="S63" s="28"/>
      <c r="T63" s="28"/>
      <c r="U63" s="29">
        <f t="shared" si="54"/>
        <v>0</v>
      </c>
      <c r="V63" s="28"/>
      <c r="W63" s="28"/>
      <c r="X63" s="28"/>
      <c r="Y63" s="29">
        <f t="shared" si="55"/>
        <v>0</v>
      </c>
      <c r="Z63" s="28"/>
      <c r="AA63" s="28"/>
      <c r="AB63" s="137">
        <v>49934415</v>
      </c>
      <c r="AC63" s="29">
        <f t="shared" si="56"/>
        <v>49934415</v>
      </c>
      <c r="AD63" s="28"/>
      <c r="AE63" s="28"/>
      <c r="AF63" s="28"/>
      <c r="AG63" s="29">
        <f t="shared" si="57"/>
        <v>0</v>
      </c>
      <c r="AH63" s="29">
        <f t="shared" si="52"/>
        <v>49934415</v>
      </c>
      <c r="AI63" s="30">
        <f t="shared" si="58"/>
        <v>0</v>
      </c>
      <c r="AJ63" s="31" t="str">
        <f t="shared" si="53"/>
        <v>-</v>
      </c>
    </row>
    <row r="64" spans="1:44" ht="12.75" customHeight="1" outlineLevel="1" x14ac:dyDescent="0.25">
      <c r="A64" s="22">
        <v>7</v>
      </c>
      <c r="B64" s="23"/>
      <c r="C64" s="135" t="s">
        <v>918</v>
      </c>
      <c r="D64" s="33">
        <v>44812</v>
      </c>
      <c r="E64" s="416" t="s">
        <v>522</v>
      </c>
      <c r="F64" s="133" t="s">
        <v>868</v>
      </c>
      <c r="G64" s="133" t="s">
        <v>869</v>
      </c>
      <c r="H64" s="33"/>
      <c r="I64" s="33"/>
      <c r="J64" s="541"/>
      <c r="K64" s="137">
        <v>147580403</v>
      </c>
      <c r="L64" s="133" t="s">
        <v>81</v>
      </c>
      <c r="M64" s="28"/>
      <c r="N64" s="28"/>
      <c r="O64" s="28"/>
      <c r="P64" s="136"/>
      <c r="Q64" s="136"/>
      <c r="R64" s="28"/>
      <c r="S64" s="28"/>
      <c r="T64" s="28"/>
      <c r="U64" s="29">
        <f t="shared" si="54"/>
        <v>0</v>
      </c>
      <c r="V64" s="28"/>
      <c r="W64" s="28"/>
      <c r="X64" s="28"/>
      <c r="Y64" s="29">
        <f t="shared" si="55"/>
        <v>0</v>
      </c>
      <c r="Z64" s="28"/>
      <c r="AA64" s="28"/>
      <c r="AB64" s="28"/>
      <c r="AC64" s="29">
        <f t="shared" si="56"/>
        <v>0</v>
      </c>
      <c r="AD64" s="137">
        <v>147580403</v>
      </c>
      <c r="AE64" s="28"/>
      <c r="AF64" s="28"/>
      <c r="AG64" s="29">
        <f t="shared" si="57"/>
        <v>147580403</v>
      </c>
      <c r="AH64" s="29">
        <f t="shared" si="52"/>
        <v>147580403</v>
      </c>
      <c r="AI64" s="30">
        <f t="shared" si="58"/>
        <v>0</v>
      </c>
      <c r="AJ64" s="31" t="str">
        <f t="shared" si="53"/>
        <v>-</v>
      </c>
      <c r="AK64" s="11"/>
      <c r="AL64" s="11"/>
      <c r="AM64" s="11"/>
      <c r="AN64" s="11"/>
      <c r="AO64" s="11"/>
      <c r="AP64" s="11"/>
      <c r="AQ64" s="11"/>
      <c r="AR64" s="11"/>
    </row>
    <row r="65" spans="1:44" ht="12.75" customHeight="1" x14ac:dyDescent="0.25">
      <c r="A65" s="586" t="s">
        <v>61</v>
      </c>
      <c r="B65" s="542"/>
      <c r="C65" s="542"/>
      <c r="D65" s="542"/>
      <c r="E65" s="542"/>
      <c r="F65" s="542"/>
      <c r="G65" s="542"/>
      <c r="H65" s="542"/>
      <c r="I65" s="587"/>
      <c r="J65" s="339">
        <f>SUM(J58:J64)</f>
        <v>719795796</v>
      </c>
      <c r="K65" s="339">
        <f>SUM(K58:K64)</f>
        <v>719795796</v>
      </c>
      <c r="L65" s="445"/>
      <c r="M65" s="339">
        <f>SUM(M58:M64)</f>
        <v>0</v>
      </c>
      <c r="N65" s="339">
        <f>SUM(N58:N64)</f>
        <v>0</v>
      </c>
      <c r="O65" s="339">
        <f>SUM(O58:O64)</f>
        <v>0</v>
      </c>
      <c r="P65" s="344"/>
      <c r="Q65" s="438"/>
      <c r="R65" s="339">
        <f t="shared" ref="R65:AH65" si="59">SUM(R58:R64)</f>
        <v>0</v>
      </c>
      <c r="S65" s="339">
        <f t="shared" si="59"/>
        <v>0</v>
      </c>
      <c r="T65" s="339">
        <f t="shared" si="59"/>
        <v>0</v>
      </c>
      <c r="U65" s="339">
        <f t="shared" si="59"/>
        <v>0</v>
      </c>
      <c r="V65" s="339">
        <f t="shared" si="59"/>
        <v>0</v>
      </c>
      <c r="W65" s="339">
        <f t="shared" si="59"/>
        <v>0</v>
      </c>
      <c r="X65" s="339">
        <f t="shared" si="59"/>
        <v>0</v>
      </c>
      <c r="Y65" s="339">
        <f t="shared" si="59"/>
        <v>0</v>
      </c>
      <c r="Z65" s="339">
        <f t="shared" si="59"/>
        <v>176713218</v>
      </c>
      <c r="AA65" s="339">
        <f t="shared" si="59"/>
        <v>148052942</v>
      </c>
      <c r="AB65" s="339">
        <f t="shared" si="59"/>
        <v>49934415</v>
      </c>
      <c r="AC65" s="339">
        <f t="shared" si="59"/>
        <v>374700575</v>
      </c>
      <c r="AD65" s="339">
        <f t="shared" si="59"/>
        <v>197514818</v>
      </c>
      <c r="AE65" s="339">
        <f t="shared" si="59"/>
        <v>147580403</v>
      </c>
      <c r="AF65" s="339">
        <f t="shared" si="59"/>
        <v>0</v>
      </c>
      <c r="AG65" s="339">
        <f t="shared" si="59"/>
        <v>345095221</v>
      </c>
      <c r="AH65" s="339">
        <f t="shared" si="59"/>
        <v>719795796</v>
      </c>
      <c r="AI65" s="345">
        <f>IF(ISERROR(AH65/J65),0,AH65/J65)</f>
        <v>1</v>
      </c>
      <c r="AJ65" s="345">
        <f>IF(ISERROR(AH65/$AH$143),0,AH65/$AH$143)</f>
        <v>6.8917085905761052E-2</v>
      </c>
      <c r="AK65" s="11"/>
      <c r="AL65" s="11"/>
      <c r="AM65" s="11"/>
      <c r="AN65" s="11"/>
      <c r="AO65" s="11"/>
      <c r="AP65" s="11"/>
      <c r="AQ65" s="11"/>
      <c r="AR65" s="11"/>
    </row>
    <row r="66" spans="1:44" ht="12.75" customHeight="1" x14ac:dyDescent="0.25">
      <c r="A66" s="517" t="s">
        <v>62</v>
      </c>
      <c r="B66" s="518"/>
      <c r="C66" s="518"/>
      <c r="D66" s="518"/>
      <c r="E66" s="519"/>
      <c r="F66" s="16"/>
      <c r="G66" s="5"/>
      <c r="H66" s="17"/>
      <c r="I66" s="17"/>
      <c r="J66" s="62"/>
      <c r="K66" s="7"/>
      <c r="L66" s="18"/>
      <c r="M66" s="19"/>
      <c r="N66" s="19"/>
      <c r="O66" s="19"/>
      <c r="P66" s="5"/>
      <c r="Q66" s="20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21"/>
      <c r="AJ66" s="21"/>
    </row>
    <row r="67" spans="1:44" outlineLevel="1" x14ac:dyDescent="0.25">
      <c r="A67" s="22">
        <v>1</v>
      </c>
      <c r="B67" s="23"/>
      <c r="C67" s="132" t="s">
        <v>919</v>
      </c>
      <c r="D67" s="25">
        <v>44883</v>
      </c>
      <c r="E67" s="416" t="s">
        <v>537</v>
      </c>
      <c r="F67" s="133" t="s">
        <v>868</v>
      </c>
      <c r="G67" s="133" t="s">
        <v>869</v>
      </c>
      <c r="H67" s="6"/>
      <c r="I67" s="6"/>
      <c r="J67" s="505">
        <v>942079024</v>
      </c>
      <c r="K67" s="137">
        <v>147580403</v>
      </c>
      <c r="L67" s="133" t="s">
        <v>81</v>
      </c>
      <c r="M67" s="49"/>
      <c r="N67" s="142"/>
      <c r="O67" s="49"/>
      <c r="P67" s="143"/>
      <c r="Q67" s="143"/>
      <c r="R67" s="28"/>
      <c r="S67" s="28"/>
      <c r="T67" s="28"/>
      <c r="U67" s="29">
        <f>SUM(R67:T67)</f>
        <v>0</v>
      </c>
      <c r="V67" s="28"/>
      <c r="W67" s="28"/>
      <c r="X67" s="28"/>
      <c r="Y67" s="29">
        <f>SUM(V67:X67)</f>
        <v>0</v>
      </c>
      <c r="Z67" s="28"/>
      <c r="AA67" s="28"/>
      <c r="AB67" s="28"/>
      <c r="AC67" s="29">
        <f>SUM(Z67:AB67)</f>
        <v>0</v>
      </c>
      <c r="AD67" s="28"/>
      <c r="AE67" s="137">
        <v>147580403</v>
      </c>
      <c r="AF67" s="137"/>
      <c r="AG67" s="29">
        <f>SUM(AD67:AF67)</f>
        <v>147580403</v>
      </c>
      <c r="AH67" s="29">
        <f t="shared" ref="AH67:AH76" si="60">SUM(U67,Y67,AC67,AG67)</f>
        <v>147580403</v>
      </c>
      <c r="AI67" s="30">
        <f t="shared" ref="AI67:AI76" si="61">IF(ISERROR(AH67/J67),0,AH67/J67)</f>
        <v>0.15665395284291989</v>
      </c>
      <c r="AJ67" s="31">
        <f t="shared" ref="AJ67:AJ76" si="62">IF(ISERROR(AH67/$AH$134),"-",AH67/$AH$134)</f>
        <v>0.53665601090909087</v>
      </c>
      <c r="AK67" s="11"/>
      <c r="AL67" s="11"/>
      <c r="AM67" s="11"/>
      <c r="AN67" s="11"/>
      <c r="AO67" s="11"/>
      <c r="AP67" s="11"/>
      <c r="AQ67" s="11"/>
      <c r="AR67" s="11"/>
    </row>
    <row r="68" spans="1:44" ht="12.75" customHeight="1" outlineLevel="1" x14ac:dyDescent="0.25">
      <c r="A68" s="22">
        <v>2</v>
      </c>
      <c r="B68" s="23"/>
      <c r="C68" s="132" t="s">
        <v>920</v>
      </c>
      <c r="D68" s="25">
        <v>44764</v>
      </c>
      <c r="E68" s="416" t="s">
        <v>543</v>
      </c>
      <c r="F68" s="133" t="s">
        <v>868</v>
      </c>
      <c r="G68" s="133" t="s">
        <v>869</v>
      </c>
      <c r="H68" s="33"/>
      <c r="I68" s="33"/>
      <c r="J68" s="541"/>
      <c r="K68" s="137">
        <v>149470537</v>
      </c>
      <c r="L68" s="133" t="s">
        <v>81</v>
      </c>
      <c r="M68" s="28"/>
      <c r="N68" s="28"/>
      <c r="O68" s="28"/>
      <c r="P68" s="136"/>
      <c r="Q68" s="136"/>
      <c r="R68" s="28"/>
      <c r="S68" s="28"/>
      <c r="T68" s="28"/>
      <c r="U68" s="29">
        <f t="shared" ref="U68:U76" si="63">SUM(R68:T68)</f>
        <v>0</v>
      </c>
      <c r="V68" s="28"/>
      <c r="W68" s="28"/>
      <c r="X68" s="28"/>
      <c r="Y68" s="29">
        <f t="shared" ref="Y68:Y76" si="64">SUM(V68:X68)</f>
        <v>0</v>
      </c>
      <c r="Z68" s="137">
        <v>149470537</v>
      </c>
      <c r="AA68" s="28"/>
      <c r="AB68" s="28"/>
      <c r="AC68" s="29">
        <f t="shared" ref="AC68:AC76" si="65">SUM(Z68:AB68)</f>
        <v>149470537</v>
      </c>
      <c r="AD68" s="28"/>
      <c r="AE68" s="28"/>
      <c r="AF68" s="28"/>
      <c r="AG68" s="29">
        <f t="shared" ref="AG68:AG76" si="66">SUM(AD68:AF68)</f>
        <v>0</v>
      </c>
      <c r="AH68" s="29">
        <f t="shared" si="60"/>
        <v>149470537</v>
      </c>
      <c r="AI68" s="30">
        <f t="shared" si="61"/>
        <v>0</v>
      </c>
      <c r="AJ68" s="31">
        <f t="shared" si="62"/>
        <v>0.54352922545454541</v>
      </c>
      <c r="AK68" s="11"/>
      <c r="AL68" s="11"/>
      <c r="AM68" s="11"/>
      <c r="AN68" s="11"/>
      <c r="AO68" s="11"/>
      <c r="AP68" s="11"/>
      <c r="AQ68" s="11"/>
      <c r="AR68" s="11"/>
    </row>
    <row r="69" spans="1:44" ht="12.75" customHeight="1" outlineLevel="1" x14ac:dyDescent="0.25">
      <c r="A69" s="22">
        <v>3</v>
      </c>
      <c r="B69" s="23"/>
      <c r="C69" s="135" t="s">
        <v>921</v>
      </c>
      <c r="D69" s="25">
        <v>44764</v>
      </c>
      <c r="E69" s="416" t="s">
        <v>551</v>
      </c>
      <c r="F69" s="133" t="s">
        <v>868</v>
      </c>
      <c r="G69" s="133" t="s">
        <v>869</v>
      </c>
      <c r="H69" s="33"/>
      <c r="I69" s="33"/>
      <c r="J69" s="541"/>
      <c r="K69" s="137">
        <v>41073215</v>
      </c>
      <c r="L69" s="133" t="s">
        <v>81</v>
      </c>
      <c r="M69" s="28"/>
      <c r="N69" s="28"/>
      <c r="O69" s="28"/>
      <c r="P69" s="136"/>
      <c r="Q69" s="136"/>
      <c r="R69" s="28"/>
      <c r="S69" s="28"/>
      <c r="T69" s="28"/>
      <c r="U69" s="29">
        <f t="shared" si="63"/>
        <v>0</v>
      </c>
      <c r="V69" s="28"/>
      <c r="W69" s="28"/>
      <c r="X69" s="28"/>
      <c r="Y69" s="29">
        <f t="shared" si="64"/>
        <v>0</v>
      </c>
      <c r="Z69" s="137">
        <v>41073215</v>
      </c>
      <c r="AA69" s="28"/>
      <c r="AB69" s="28"/>
      <c r="AC69" s="29">
        <f t="shared" si="65"/>
        <v>41073215</v>
      </c>
      <c r="AD69" s="28"/>
      <c r="AE69" s="28"/>
      <c r="AF69" s="28"/>
      <c r="AG69" s="29">
        <f t="shared" si="66"/>
        <v>0</v>
      </c>
      <c r="AH69" s="29">
        <f t="shared" si="60"/>
        <v>41073215</v>
      </c>
      <c r="AI69" s="30">
        <f t="shared" si="61"/>
        <v>0</v>
      </c>
      <c r="AJ69" s="31">
        <f t="shared" si="62"/>
        <v>0.14935714545454545</v>
      </c>
    </row>
    <row r="70" spans="1:44" ht="12.75" customHeight="1" outlineLevel="1" x14ac:dyDescent="0.25">
      <c r="A70" s="22">
        <v>4</v>
      </c>
      <c r="B70" s="23"/>
      <c r="C70" s="135" t="s">
        <v>922</v>
      </c>
      <c r="D70" s="33">
        <v>44846</v>
      </c>
      <c r="E70" s="416" t="s">
        <v>561</v>
      </c>
      <c r="F70" s="133" t="s">
        <v>868</v>
      </c>
      <c r="G70" s="133" t="s">
        <v>869</v>
      </c>
      <c r="H70" s="33"/>
      <c r="I70" s="33"/>
      <c r="J70" s="541"/>
      <c r="K70" s="137">
        <v>147580403</v>
      </c>
      <c r="L70" s="133" t="s">
        <v>81</v>
      </c>
      <c r="M70" s="28"/>
      <c r="N70" s="28"/>
      <c r="O70" s="28"/>
      <c r="P70" s="136"/>
      <c r="Q70" s="136"/>
      <c r="R70" s="28"/>
      <c r="S70" s="28"/>
      <c r="T70" s="28"/>
      <c r="U70" s="29">
        <f t="shared" si="63"/>
        <v>0</v>
      </c>
      <c r="V70" s="28"/>
      <c r="W70" s="28"/>
      <c r="X70" s="28"/>
      <c r="Y70" s="29">
        <f t="shared" si="64"/>
        <v>0</v>
      </c>
      <c r="Z70" s="28"/>
      <c r="AA70" s="28"/>
      <c r="AB70" s="28"/>
      <c r="AC70" s="29">
        <f t="shared" si="65"/>
        <v>0</v>
      </c>
      <c r="AD70" s="137">
        <v>147580403</v>
      </c>
      <c r="AE70" s="28"/>
      <c r="AF70" s="28"/>
      <c r="AG70" s="29">
        <f t="shared" si="66"/>
        <v>147580403</v>
      </c>
      <c r="AH70" s="29">
        <f t="shared" si="60"/>
        <v>147580403</v>
      </c>
      <c r="AI70" s="30">
        <f t="shared" si="61"/>
        <v>0</v>
      </c>
      <c r="AJ70" s="31">
        <f t="shared" si="62"/>
        <v>0.53665601090909087</v>
      </c>
      <c r="AK70" s="11"/>
      <c r="AL70" s="11"/>
      <c r="AM70" s="11"/>
      <c r="AN70" s="11"/>
      <c r="AO70" s="11"/>
      <c r="AP70" s="11"/>
      <c r="AQ70" s="11"/>
      <c r="AR70" s="11"/>
    </row>
    <row r="71" spans="1:44" ht="12.75" customHeight="1" outlineLevel="1" x14ac:dyDescent="0.25">
      <c r="A71" s="22">
        <v>6</v>
      </c>
      <c r="B71" s="23"/>
      <c r="C71" s="135" t="s">
        <v>923</v>
      </c>
      <c r="D71" s="25">
        <v>44767</v>
      </c>
      <c r="E71" s="416" t="s">
        <v>565</v>
      </c>
      <c r="F71" s="133" t="s">
        <v>868</v>
      </c>
      <c r="G71" s="133" t="s">
        <v>869</v>
      </c>
      <c r="H71" s="33"/>
      <c r="I71" s="33"/>
      <c r="J71" s="541"/>
      <c r="K71" s="137">
        <v>41073215</v>
      </c>
      <c r="L71" s="133" t="s">
        <v>81</v>
      </c>
      <c r="M71" s="28"/>
      <c r="N71" s="28"/>
      <c r="O71" s="28"/>
      <c r="P71" s="136"/>
      <c r="Q71" s="136"/>
      <c r="R71" s="28"/>
      <c r="S71" s="28"/>
      <c r="T71" s="28"/>
      <c r="U71" s="29">
        <f t="shared" si="63"/>
        <v>0</v>
      </c>
      <c r="V71" s="28"/>
      <c r="W71" s="28"/>
      <c r="X71" s="28"/>
      <c r="Y71" s="29">
        <f t="shared" si="64"/>
        <v>0</v>
      </c>
      <c r="Z71" s="137">
        <v>41073215</v>
      </c>
      <c r="AA71" s="28"/>
      <c r="AB71" s="28"/>
      <c r="AC71" s="29">
        <f t="shared" si="65"/>
        <v>41073215</v>
      </c>
      <c r="AD71" s="28"/>
      <c r="AE71" s="28"/>
      <c r="AF71" s="28"/>
      <c r="AG71" s="29">
        <f t="shared" si="66"/>
        <v>0</v>
      </c>
      <c r="AH71" s="29">
        <f t="shared" si="60"/>
        <v>41073215</v>
      </c>
      <c r="AI71" s="30">
        <f t="shared" si="61"/>
        <v>0</v>
      </c>
      <c r="AJ71" s="31">
        <f t="shared" si="62"/>
        <v>0.14935714545454545</v>
      </c>
    </row>
    <row r="72" spans="1:44" ht="12.75" customHeight="1" outlineLevel="1" x14ac:dyDescent="0.25">
      <c r="A72" s="22">
        <v>7</v>
      </c>
      <c r="B72" s="23"/>
      <c r="C72" s="135" t="s">
        <v>924</v>
      </c>
      <c r="D72" s="25">
        <v>44764</v>
      </c>
      <c r="E72" s="416" t="s">
        <v>567</v>
      </c>
      <c r="F72" s="133" t="s">
        <v>868</v>
      </c>
      <c r="G72" s="133" t="s">
        <v>869</v>
      </c>
      <c r="H72" s="33"/>
      <c r="I72" s="33"/>
      <c r="J72" s="541"/>
      <c r="K72" s="137">
        <v>41073215</v>
      </c>
      <c r="L72" s="133" t="s">
        <v>81</v>
      </c>
      <c r="M72" s="28"/>
      <c r="N72" s="28"/>
      <c r="O72" s="28"/>
      <c r="P72" s="136"/>
      <c r="Q72" s="136"/>
      <c r="R72" s="28"/>
      <c r="S72" s="28"/>
      <c r="T72" s="28"/>
      <c r="U72" s="29">
        <f t="shared" si="63"/>
        <v>0</v>
      </c>
      <c r="V72" s="28"/>
      <c r="W72" s="28"/>
      <c r="X72" s="28"/>
      <c r="Y72" s="29">
        <f t="shared" si="64"/>
        <v>0</v>
      </c>
      <c r="Z72" s="137">
        <v>41073215</v>
      </c>
      <c r="AA72" s="28"/>
      <c r="AB72" s="28"/>
      <c r="AC72" s="29">
        <f t="shared" si="65"/>
        <v>41073215</v>
      </c>
      <c r="AD72" s="28"/>
      <c r="AE72" s="28"/>
      <c r="AF72" s="28"/>
      <c r="AG72" s="29">
        <f t="shared" si="66"/>
        <v>0</v>
      </c>
      <c r="AH72" s="29">
        <f t="shared" si="60"/>
        <v>41073215</v>
      </c>
      <c r="AI72" s="30">
        <f t="shared" si="61"/>
        <v>0</v>
      </c>
      <c r="AJ72" s="31">
        <f t="shared" si="62"/>
        <v>0.14935714545454545</v>
      </c>
      <c r="AK72" s="11"/>
      <c r="AL72" s="11"/>
      <c r="AM72" s="11"/>
      <c r="AN72" s="11"/>
      <c r="AO72" s="11"/>
      <c r="AP72" s="11"/>
      <c r="AQ72" s="11"/>
      <c r="AR72" s="11"/>
    </row>
    <row r="73" spans="1:44" ht="12.75" customHeight="1" outlineLevel="1" x14ac:dyDescent="0.25">
      <c r="A73" s="22">
        <v>8</v>
      </c>
      <c r="B73" s="23"/>
      <c r="C73" s="135" t="s">
        <v>925</v>
      </c>
      <c r="D73" s="25">
        <v>44764</v>
      </c>
      <c r="E73" s="416" t="s">
        <v>569</v>
      </c>
      <c r="F73" s="133" t="s">
        <v>868</v>
      </c>
      <c r="G73" s="133" t="s">
        <v>869</v>
      </c>
      <c r="H73" s="33"/>
      <c r="I73" s="33"/>
      <c r="J73" s="541"/>
      <c r="K73" s="137">
        <v>41073215</v>
      </c>
      <c r="L73" s="133" t="s">
        <v>81</v>
      </c>
      <c r="M73" s="28"/>
      <c r="N73" s="28"/>
      <c r="O73" s="28"/>
      <c r="P73" s="136"/>
      <c r="Q73" s="136"/>
      <c r="R73" s="28"/>
      <c r="S73" s="28"/>
      <c r="T73" s="28"/>
      <c r="U73" s="29">
        <f t="shared" si="63"/>
        <v>0</v>
      </c>
      <c r="V73" s="28"/>
      <c r="W73" s="28"/>
      <c r="X73" s="28"/>
      <c r="Y73" s="29">
        <f t="shared" si="64"/>
        <v>0</v>
      </c>
      <c r="Z73" s="137">
        <v>41073215</v>
      </c>
      <c r="AA73" s="28"/>
      <c r="AB73" s="28"/>
      <c r="AC73" s="29">
        <f t="shared" si="65"/>
        <v>41073215</v>
      </c>
      <c r="AD73" s="28"/>
      <c r="AE73" s="28"/>
      <c r="AF73" s="28"/>
      <c r="AG73" s="29">
        <f t="shared" si="66"/>
        <v>0</v>
      </c>
      <c r="AH73" s="29">
        <f t="shared" si="60"/>
        <v>41073215</v>
      </c>
      <c r="AI73" s="30">
        <f t="shared" si="61"/>
        <v>0</v>
      </c>
      <c r="AJ73" s="31">
        <f t="shared" si="62"/>
        <v>0.14935714545454545</v>
      </c>
      <c r="AK73" s="11"/>
      <c r="AL73" s="11"/>
      <c r="AM73" s="11"/>
      <c r="AN73" s="11"/>
      <c r="AO73" s="11"/>
      <c r="AP73" s="11"/>
      <c r="AQ73" s="11"/>
      <c r="AR73" s="11"/>
    </row>
    <row r="74" spans="1:44" ht="12.75" customHeight="1" outlineLevel="1" x14ac:dyDescent="0.25">
      <c r="A74" s="22">
        <v>9</v>
      </c>
      <c r="B74" s="23"/>
      <c r="C74" s="135" t="s">
        <v>926</v>
      </c>
      <c r="D74" s="33">
        <v>44755</v>
      </c>
      <c r="E74" s="416" t="s">
        <v>927</v>
      </c>
      <c r="F74" s="133" t="s">
        <v>868</v>
      </c>
      <c r="G74" s="133" t="s">
        <v>869</v>
      </c>
      <c r="H74" s="33"/>
      <c r="I74" s="33"/>
      <c r="J74" s="541"/>
      <c r="K74" s="137">
        <v>135640003</v>
      </c>
      <c r="L74" s="133" t="s">
        <v>81</v>
      </c>
      <c r="M74" s="28"/>
      <c r="N74" s="28"/>
      <c r="O74" s="28"/>
      <c r="P74" s="136"/>
      <c r="Q74" s="136"/>
      <c r="R74" s="28"/>
      <c r="S74" s="28"/>
      <c r="T74" s="28"/>
      <c r="U74" s="29">
        <f t="shared" si="63"/>
        <v>0</v>
      </c>
      <c r="V74" s="28"/>
      <c r="W74" s="28"/>
      <c r="X74" s="28"/>
      <c r="Y74" s="29">
        <f t="shared" si="64"/>
        <v>0</v>
      </c>
      <c r="Z74" s="137">
        <v>135640003</v>
      </c>
      <c r="AA74" s="28"/>
      <c r="AB74" s="28"/>
      <c r="AC74" s="29">
        <f t="shared" si="65"/>
        <v>135640003</v>
      </c>
      <c r="AD74" s="28"/>
      <c r="AE74" s="28"/>
      <c r="AF74" s="28"/>
      <c r="AG74" s="29">
        <f t="shared" si="66"/>
        <v>0</v>
      </c>
      <c r="AH74" s="29">
        <f t="shared" si="60"/>
        <v>135640003</v>
      </c>
      <c r="AI74" s="30">
        <f t="shared" si="61"/>
        <v>0</v>
      </c>
      <c r="AJ74" s="31">
        <f t="shared" si="62"/>
        <v>0.49323637454545455</v>
      </c>
    </row>
    <row r="75" spans="1:44" ht="12.75" customHeight="1" outlineLevel="1" x14ac:dyDescent="0.25">
      <c r="A75" s="22">
        <v>10</v>
      </c>
      <c r="B75" s="23"/>
      <c r="C75" s="132" t="s">
        <v>928</v>
      </c>
      <c r="D75" s="25">
        <v>44883</v>
      </c>
      <c r="E75" s="416" t="s">
        <v>929</v>
      </c>
      <c r="F75" s="133" t="s">
        <v>868</v>
      </c>
      <c r="G75" s="133" t="s">
        <v>869</v>
      </c>
      <c r="H75" s="33"/>
      <c r="I75" s="33"/>
      <c r="J75" s="541"/>
      <c r="K75" s="137">
        <v>147580403</v>
      </c>
      <c r="L75" s="133" t="s">
        <v>81</v>
      </c>
      <c r="M75" s="28"/>
      <c r="N75" s="28"/>
      <c r="O75" s="28"/>
      <c r="P75" s="136"/>
      <c r="Q75" s="136"/>
      <c r="R75" s="28"/>
      <c r="S75" s="28"/>
      <c r="T75" s="28"/>
      <c r="U75" s="29">
        <f t="shared" ref="U75" si="67">SUM(R75:T75)</f>
        <v>0</v>
      </c>
      <c r="V75" s="28"/>
      <c r="W75" s="28"/>
      <c r="X75" s="28"/>
      <c r="Y75" s="29">
        <f t="shared" ref="Y75" si="68">SUM(V75:X75)</f>
        <v>0</v>
      </c>
      <c r="Z75" s="28"/>
      <c r="AA75" s="28"/>
      <c r="AB75" s="28"/>
      <c r="AC75" s="29">
        <f t="shared" ref="AC75" si="69">SUM(Z75:AB75)</f>
        <v>0</v>
      </c>
      <c r="AD75" s="28"/>
      <c r="AE75" s="137">
        <v>147580403</v>
      </c>
      <c r="AF75" s="28"/>
      <c r="AG75" s="29">
        <f t="shared" ref="AG75" si="70">SUM(AD75:AF75)</f>
        <v>147580403</v>
      </c>
      <c r="AH75" s="29">
        <f t="shared" ref="AH75" si="71">SUM(U75,Y75,AC75,AG75)</f>
        <v>147580403</v>
      </c>
      <c r="AI75" s="30">
        <f t="shared" ref="AI75" si="72">IF(ISERROR(AH75/J75),0,AH75/J75)</f>
        <v>0</v>
      </c>
      <c r="AJ75" s="31">
        <f t="shared" si="62"/>
        <v>0.53665601090909087</v>
      </c>
      <c r="AK75" s="11"/>
      <c r="AL75" s="11"/>
      <c r="AM75" s="11"/>
      <c r="AN75" s="11"/>
      <c r="AO75" s="11"/>
      <c r="AP75" s="11"/>
      <c r="AQ75" s="11"/>
      <c r="AR75" s="11"/>
    </row>
    <row r="76" spans="1:44" ht="12.75" customHeight="1" outlineLevel="1" x14ac:dyDescent="0.25">
      <c r="A76" s="22">
        <v>10</v>
      </c>
      <c r="B76" s="23"/>
      <c r="C76" s="132" t="s">
        <v>930</v>
      </c>
      <c r="D76" s="25">
        <v>44883</v>
      </c>
      <c r="E76" s="416" t="s">
        <v>563</v>
      </c>
      <c r="F76" s="133" t="s">
        <v>868</v>
      </c>
      <c r="G76" s="133" t="s">
        <v>869</v>
      </c>
      <c r="H76" s="33"/>
      <c r="I76" s="33"/>
      <c r="J76" s="506"/>
      <c r="K76" s="137">
        <v>49934415</v>
      </c>
      <c r="L76" s="133" t="s">
        <v>81</v>
      </c>
      <c r="M76" s="28"/>
      <c r="N76" s="28"/>
      <c r="O76" s="28"/>
      <c r="P76" s="136"/>
      <c r="Q76" s="136"/>
      <c r="R76" s="28"/>
      <c r="S76" s="28"/>
      <c r="T76" s="28"/>
      <c r="U76" s="29">
        <f t="shared" si="63"/>
        <v>0</v>
      </c>
      <c r="V76" s="28"/>
      <c r="W76" s="28"/>
      <c r="X76" s="28"/>
      <c r="Y76" s="29">
        <f t="shared" si="64"/>
        <v>0</v>
      </c>
      <c r="Z76" s="28"/>
      <c r="AA76" s="28"/>
      <c r="AB76" s="28"/>
      <c r="AC76" s="29">
        <f t="shared" si="65"/>
        <v>0</v>
      </c>
      <c r="AD76" s="28"/>
      <c r="AE76" s="137">
        <v>49934415</v>
      </c>
      <c r="AF76" s="28"/>
      <c r="AG76" s="29">
        <f t="shared" si="66"/>
        <v>49934415</v>
      </c>
      <c r="AH76" s="29">
        <f t="shared" si="60"/>
        <v>49934415</v>
      </c>
      <c r="AI76" s="30">
        <f t="shared" si="61"/>
        <v>0</v>
      </c>
      <c r="AJ76" s="31">
        <f t="shared" si="62"/>
        <v>0.1815796909090909</v>
      </c>
      <c r="AK76" s="11"/>
      <c r="AL76" s="11"/>
      <c r="AM76" s="11"/>
      <c r="AN76" s="11"/>
      <c r="AO76" s="11"/>
      <c r="AP76" s="11"/>
      <c r="AQ76" s="11"/>
      <c r="AR76" s="11"/>
    </row>
    <row r="77" spans="1:44" ht="12.75" customHeight="1" x14ac:dyDescent="0.25">
      <c r="A77" s="586" t="s">
        <v>63</v>
      </c>
      <c r="B77" s="542"/>
      <c r="C77" s="542"/>
      <c r="D77" s="542"/>
      <c r="E77" s="542"/>
      <c r="F77" s="542"/>
      <c r="G77" s="542"/>
      <c r="H77" s="542"/>
      <c r="I77" s="587"/>
      <c r="J77" s="339">
        <f>SUM(J67:J76)</f>
        <v>942079024</v>
      </c>
      <c r="K77" s="339">
        <f>SUM(K67:K76)</f>
        <v>942079024</v>
      </c>
      <c r="L77" s="445"/>
      <c r="M77" s="339">
        <f>SUM(M67:M76)</f>
        <v>0</v>
      </c>
      <c r="N77" s="339">
        <f>SUM(N67:N76)</f>
        <v>0</v>
      </c>
      <c r="O77" s="339">
        <f>SUM(O67:O76)</f>
        <v>0</v>
      </c>
      <c r="P77" s="344"/>
      <c r="Q77" s="438"/>
      <c r="R77" s="339">
        <f t="shared" ref="R77:AH77" si="73">SUM(R67:R76)</f>
        <v>0</v>
      </c>
      <c r="S77" s="339">
        <f t="shared" si="73"/>
        <v>0</v>
      </c>
      <c r="T77" s="339">
        <f t="shared" si="73"/>
        <v>0</v>
      </c>
      <c r="U77" s="339">
        <f t="shared" si="73"/>
        <v>0</v>
      </c>
      <c r="V77" s="339">
        <f t="shared" si="73"/>
        <v>0</v>
      </c>
      <c r="W77" s="339">
        <f t="shared" si="73"/>
        <v>0</v>
      </c>
      <c r="X77" s="339">
        <f t="shared" si="73"/>
        <v>0</v>
      </c>
      <c r="Y77" s="339">
        <f t="shared" si="73"/>
        <v>0</v>
      </c>
      <c r="Z77" s="339">
        <f t="shared" si="73"/>
        <v>449403400</v>
      </c>
      <c r="AA77" s="339">
        <f t="shared" si="73"/>
        <v>0</v>
      </c>
      <c r="AB77" s="339">
        <f t="shared" si="73"/>
        <v>0</v>
      </c>
      <c r="AC77" s="339">
        <f t="shared" si="73"/>
        <v>449403400</v>
      </c>
      <c r="AD77" s="339">
        <f t="shared" si="73"/>
        <v>147580403</v>
      </c>
      <c r="AE77" s="339">
        <f t="shared" si="73"/>
        <v>345095221</v>
      </c>
      <c r="AF77" s="339">
        <f t="shared" si="73"/>
        <v>0</v>
      </c>
      <c r="AG77" s="339">
        <f t="shared" si="73"/>
        <v>492675624</v>
      </c>
      <c r="AH77" s="339">
        <f t="shared" si="73"/>
        <v>942079024</v>
      </c>
      <c r="AI77" s="345">
        <f>IF(ISERROR(AH77/J77),0,AH77/J77)</f>
        <v>1</v>
      </c>
      <c r="AJ77" s="345">
        <f>IF(ISERROR(AH77/$AH$143),0,AH77/$AH$143)</f>
        <v>9.0199666888612293E-2</v>
      </c>
      <c r="AK77" s="11"/>
      <c r="AL77" s="11"/>
      <c r="AM77" s="11"/>
      <c r="AN77" s="11"/>
      <c r="AO77" s="11"/>
      <c r="AP77" s="11"/>
      <c r="AQ77" s="11"/>
      <c r="AR77" s="11"/>
    </row>
    <row r="78" spans="1:44" ht="12.75" customHeight="1" x14ac:dyDescent="0.25">
      <c r="A78" s="517" t="s">
        <v>64</v>
      </c>
      <c r="B78" s="518"/>
      <c r="C78" s="518"/>
      <c r="D78" s="518"/>
      <c r="E78" s="519"/>
      <c r="F78" s="16"/>
      <c r="G78" s="5"/>
      <c r="H78" s="17"/>
      <c r="I78" s="17"/>
      <c r="J78" s="62"/>
      <c r="K78" s="7"/>
      <c r="L78" s="18"/>
      <c r="M78" s="19"/>
      <c r="N78" s="19"/>
      <c r="O78" s="19"/>
      <c r="P78" s="5"/>
      <c r="Q78" s="20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21"/>
      <c r="AJ78" s="21"/>
    </row>
    <row r="79" spans="1:44" outlineLevel="1" x14ac:dyDescent="0.25">
      <c r="A79" s="22">
        <v>1</v>
      </c>
      <c r="B79" s="23"/>
      <c r="C79" s="135" t="s">
        <v>931</v>
      </c>
      <c r="D79" s="33">
        <v>44775</v>
      </c>
      <c r="E79" s="133" t="s">
        <v>605</v>
      </c>
      <c r="F79" s="133" t="s">
        <v>868</v>
      </c>
      <c r="G79" s="133" t="s">
        <v>869</v>
      </c>
      <c r="H79" s="6"/>
      <c r="I79" s="6"/>
      <c r="J79" s="505">
        <v>592023100</v>
      </c>
      <c r="K79" s="147">
        <v>135640003</v>
      </c>
      <c r="L79" s="133" t="s">
        <v>81</v>
      </c>
      <c r="M79" s="49"/>
      <c r="N79" s="142"/>
      <c r="O79" s="49"/>
      <c r="P79" s="143"/>
      <c r="Q79" s="143"/>
      <c r="R79" s="28">
        <v>0</v>
      </c>
      <c r="S79" s="28">
        <v>0</v>
      </c>
      <c r="T79" s="28">
        <v>0</v>
      </c>
      <c r="U79" s="29">
        <f>SUM(R79:T79)</f>
        <v>0</v>
      </c>
      <c r="V79" s="28"/>
      <c r="W79" s="28"/>
      <c r="X79" s="28"/>
      <c r="Y79" s="29">
        <f>SUM(V79:X79)</f>
        <v>0</v>
      </c>
      <c r="Z79" s="28">
        <v>0</v>
      </c>
      <c r="AA79" s="147">
        <v>135640003</v>
      </c>
      <c r="AB79" s="28">
        <v>0</v>
      </c>
      <c r="AC79" s="29">
        <f>SUM(Z79:AB79)</f>
        <v>135640003</v>
      </c>
      <c r="AD79" s="28">
        <v>0</v>
      </c>
      <c r="AE79" s="28">
        <v>0</v>
      </c>
      <c r="AF79" s="28">
        <v>0</v>
      </c>
      <c r="AG79" s="29">
        <f>SUM(AD79:AF79)</f>
        <v>0</v>
      </c>
      <c r="AH79" s="29">
        <f t="shared" ref="AH79:AH85" si="74">SUM(U79,Y79,AC79,AG79)</f>
        <v>135640003</v>
      </c>
      <c r="AI79" s="30">
        <f t="shared" ref="AI79:AI85" si="75">IF(ISERROR(AH79/J79),0,AH79/J79)</f>
        <v>0.22911268665023374</v>
      </c>
      <c r="AJ79" s="31">
        <f t="shared" ref="AJ79:AJ86" si="76">IF(ISERROR(AH79/$AH$134),"-",AH79/$AH$134)</f>
        <v>0.49323637454545455</v>
      </c>
      <c r="AK79" s="11"/>
      <c r="AL79" s="11"/>
      <c r="AM79" s="11"/>
      <c r="AN79" s="11"/>
      <c r="AO79" s="11"/>
      <c r="AP79" s="11"/>
      <c r="AQ79" s="11"/>
      <c r="AR79" s="11"/>
    </row>
    <row r="80" spans="1:44" ht="12.75" customHeight="1" outlineLevel="1" x14ac:dyDescent="0.25">
      <c r="A80" s="22">
        <v>2</v>
      </c>
      <c r="B80" s="23"/>
      <c r="C80" s="132" t="s">
        <v>932</v>
      </c>
      <c r="D80" s="25">
        <v>44827</v>
      </c>
      <c r="E80" s="133" t="s">
        <v>933</v>
      </c>
      <c r="F80" s="133" t="s">
        <v>868</v>
      </c>
      <c r="G80" s="133" t="s">
        <v>869</v>
      </c>
      <c r="H80" s="25"/>
      <c r="I80" s="33"/>
      <c r="J80" s="541"/>
      <c r="K80" s="137">
        <v>49934415</v>
      </c>
      <c r="L80" s="133" t="s">
        <v>81</v>
      </c>
      <c r="M80" s="28"/>
      <c r="N80" s="28"/>
      <c r="O80" s="28"/>
      <c r="P80" s="136"/>
      <c r="Q80" s="136"/>
      <c r="R80" s="28"/>
      <c r="S80" s="28"/>
      <c r="T80" s="28"/>
      <c r="U80" s="29">
        <f t="shared" ref="U80:U85" si="77">SUM(R80:T80)</f>
        <v>0</v>
      </c>
      <c r="V80" s="28"/>
      <c r="W80" s="28"/>
      <c r="X80" s="28"/>
      <c r="Y80" s="29">
        <f t="shared" ref="Y80:Y85" si="78">SUM(V80:X80)</f>
        <v>0</v>
      </c>
      <c r="Z80" s="28"/>
      <c r="AA80" s="28"/>
      <c r="AB80" s="137">
        <v>49934415</v>
      </c>
      <c r="AC80" s="29">
        <f t="shared" ref="AC80:AC85" si="79">SUM(Z80:AB80)</f>
        <v>49934415</v>
      </c>
      <c r="AD80" s="28"/>
      <c r="AE80" s="28"/>
      <c r="AF80" s="28"/>
      <c r="AG80" s="29">
        <f t="shared" ref="AG80:AG85" si="80">SUM(AD80:AF80)</f>
        <v>0</v>
      </c>
      <c r="AH80" s="29">
        <f t="shared" si="74"/>
        <v>49934415</v>
      </c>
      <c r="AI80" s="30">
        <f t="shared" si="75"/>
        <v>0</v>
      </c>
      <c r="AJ80" s="31">
        <f t="shared" si="76"/>
        <v>0.1815796909090909</v>
      </c>
      <c r="AK80" s="11"/>
      <c r="AL80" s="11"/>
      <c r="AM80" s="11"/>
      <c r="AN80" s="11"/>
      <c r="AO80" s="11"/>
      <c r="AP80" s="11"/>
      <c r="AQ80" s="11"/>
      <c r="AR80" s="11"/>
    </row>
    <row r="81" spans="1:44" ht="12.75" customHeight="1" outlineLevel="1" x14ac:dyDescent="0.25">
      <c r="A81" s="22">
        <v>3</v>
      </c>
      <c r="B81" s="23"/>
      <c r="C81" s="135" t="s">
        <v>934</v>
      </c>
      <c r="D81" s="33">
        <v>44769</v>
      </c>
      <c r="E81" s="133" t="s">
        <v>935</v>
      </c>
      <c r="F81" s="133" t="s">
        <v>868</v>
      </c>
      <c r="G81" s="133" t="s">
        <v>869</v>
      </c>
      <c r="H81" s="33"/>
      <c r="I81" s="33"/>
      <c r="J81" s="541"/>
      <c r="K81" s="137">
        <v>41073215</v>
      </c>
      <c r="L81" s="133" t="s">
        <v>81</v>
      </c>
      <c r="M81" s="28"/>
      <c r="N81" s="28"/>
      <c r="O81" s="28"/>
      <c r="P81" s="136"/>
      <c r="Q81" s="136"/>
      <c r="R81" s="28"/>
      <c r="S81" s="28"/>
      <c r="T81" s="28"/>
      <c r="U81" s="29">
        <f t="shared" si="77"/>
        <v>0</v>
      </c>
      <c r="V81" s="28"/>
      <c r="W81" s="28"/>
      <c r="X81" s="28"/>
      <c r="Y81" s="29">
        <f t="shared" si="78"/>
        <v>0</v>
      </c>
      <c r="Z81" s="137">
        <v>41073215</v>
      </c>
      <c r="AA81" s="28"/>
      <c r="AB81" s="28"/>
      <c r="AC81" s="29">
        <f t="shared" si="79"/>
        <v>41073215</v>
      </c>
      <c r="AD81" s="28"/>
      <c r="AE81" s="28"/>
      <c r="AF81" s="28"/>
      <c r="AG81" s="29">
        <f t="shared" si="80"/>
        <v>0</v>
      </c>
      <c r="AH81" s="29">
        <f t="shared" si="74"/>
        <v>41073215</v>
      </c>
      <c r="AI81" s="30">
        <f t="shared" si="75"/>
        <v>0</v>
      </c>
      <c r="AJ81" s="31">
        <f t="shared" si="76"/>
        <v>0.14935714545454545</v>
      </c>
    </row>
    <row r="82" spans="1:44" ht="12.75" customHeight="1" outlineLevel="1" x14ac:dyDescent="0.25">
      <c r="A82" s="22">
        <v>4</v>
      </c>
      <c r="B82" s="23"/>
      <c r="C82" s="135" t="s">
        <v>601</v>
      </c>
      <c r="D82" s="33">
        <v>44775</v>
      </c>
      <c r="E82" s="133" t="s">
        <v>641</v>
      </c>
      <c r="F82" s="133" t="s">
        <v>868</v>
      </c>
      <c r="G82" s="133" t="s">
        <v>869</v>
      </c>
      <c r="H82" s="33"/>
      <c r="I82" s="33"/>
      <c r="J82" s="541"/>
      <c r="K82" s="137">
        <v>147580403</v>
      </c>
      <c r="L82" s="133" t="s">
        <v>81</v>
      </c>
      <c r="M82" s="28"/>
      <c r="N82" s="28"/>
      <c r="O82" s="28"/>
      <c r="P82" s="136"/>
      <c r="Q82" s="136"/>
      <c r="R82" s="28"/>
      <c r="S82" s="28"/>
      <c r="T82" s="28"/>
      <c r="U82" s="29">
        <f t="shared" si="77"/>
        <v>0</v>
      </c>
      <c r="V82" s="28"/>
      <c r="W82" s="28"/>
      <c r="X82" s="28"/>
      <c r="Y82" s="29">
        <f t="shared" si="78"/>
        <v>0</v>
      </c>
      <c r="Z82" s="28"/>
      <c r="AA82" s="137">
        <v>147580403</v>
      </c>
      <c r="AB82" s="28"/>
      <c r="AC82" s="29">
        <f t="shared" si="79"/>
        <v>147580403</v>
      </c>
      <c r="AD82" s="28"/>
      <c r="AE82" s="28"/>
      <c r="AF82" s="28"/>
      <c r="AG82" s="29">
        <f t="shared" si="80"/>
        <v>0</v>
      </c>
      <c r="AH82" s="29">
        <f t="shared" si="74"/>
        <v>147580403</v>
      </c>
      <c r="AI82" s="30">
        <f t="shared" si="75"/>
        <v>0</v>
      </c>
      <c r="AJ82" s="31">
        <f t="shared" si="76"/>
        <v>0.53665601090909087</v>
      </c>
      <c r="AK82" s="11"/>
      <c r="AL82" s="11"/>
      <c r="AM82" s="11"/>
      <c r="AN82" s="11"/>
      <c r="AO82" s="11"/>
      <c r="AP82" s="11"/>
      <c r="AQ82" s="11"/>
      <c r="AR82" s="11"/>
    </row>
    <row r="83" spans="1:44" ht="12.75" customHeight="1" outlineLevel="1" x14ac:dyDescent="0.25">
      <c r="A83" s="22">
        <v>5</v>
      </c>
      <c r="B83" s="23"/>
      <c r="C83" s="135" t="s">
        <v>936</v>
      </c>
      <c r="D83" s="33">
        <v>44876</v>
      </c>
      <c r="E83" s="133" t="s">
        <v>625</v>
      </c>
      <c r="F83" s="133" t="s">
        <v>868</v>
      </c>
      <c r="G83" s="133" t="s">
        <v>869</v>
      </c>
      <c r="H83" s="33"/>
      <c r="I83" s="33"/>
      <c r="J83" s="541"/>
      <c r="K83" s="137">
        <v>147580403</v>
      </c>
      <c r="L83" s="133" t="s">
        <v>81</v>
      </c>
      <c r="M83" s="28"/>
      <c r="N83" s="28"/>
      <c r="O83" s="28"/>
      <c r="P83" s="136"/>
      <c r="Q83" s="136"/>
      <c r="R83" s="28"/>
      <c r="S83" s="28"/>
      <c r="T83" s="28"/>
      <c r="U83" s="29">
        <f t="shared" si="77"/>
        <v>0</v>
      </c>
      <c r="V83" s="28"/>
      <c r="W83" s="28"/>
      <c r="X83" s="28"/>
      <c r="Y83" s="29">
        <f t="shared" si="78"/>
        <v>0</v>
      </c>
      <c r="Z83" s="28"/>
      <c r="AA83" s="28"/>
      <c r="AB83" s="28"/>
      <c r="AC83" s="29">
        <f t="shared" si="79"/>
        <v>0</v>
      </c>
      <c r="AD83" s="28"/>
      <c r="AE83" s="137">
        <v>147580403</v>
      </c>
      <c r="AF83" s="28"/>
      <c r="AG83" s="29">
        <f t="shared" si="80"/>
        <v>147580403</v>
      </c>
      <c r="AH83" s="29">
        <f t="shared" si="74"/>
        <v>147580403</v>
      </c>
      <c r="AI83" s="30">
        <f t="shared" si="75"/>
        <v>0</v>
      </c>
      <c r="AJ83" s="31">
        <f t="shared" si="76"/>
        <v>0.53665601090909087</v>
      </c>
      <c r="AK83" s="11"/>
      <c r="AL83" s="11"/>
      <c r="AM83" s="11"/>
      <c r="AN83" s="11"/>
      <c r="AO83" s="11"/>
      <c r="AP83" s="11"/>
      <c r="AQ83" s="11"/>
      <c r="AR83" s="11"/>
    </row>
    <row r="84" spans="1:44" ht="12.75" customHeight="1" outlineLevel="1" x14ac:dyDescent="0.25">
      <c r="A84" s="22">
        <v>6</v>
      </c>
      <c r="B84" s="23"/>
      <c r="C84" s="135" t="s">
        <v>937</v>
      </c>
      <c r="D84" s="33">
        <v>44900</v>
      </c>
      <c r="E84" s="133" t="s">
        <v>631</v>
      </c>
      <c r="F84" s="133" t="s">
        <v>868</v>
      </c>
      <c r="G84" s="133" t="s">
        <v>869</v>
      </c>
      <c r="H84" s="33"/>
      <c r="I84" s="33"/>
      <c r="J84" s="541"/>
      <c r="K84" s="137">
        <v>20185046</v>
      </c>
      <c r="L84" s="133" t="s">
        <v>81</v>
      </c>
      <c r="M84" s="28"/>
      <c r="N84" s="28"/>
      <c r="O84" s="28"/>
      <c r="P84" s="136"/>
      <c r="Q84" s="136"/>
      <c r="R84" s="28"/>
      <c r="S84" s="28"/>
      <c r="T84" s="28"/>
      <c r="U84" s="29">
        <f t="shared" si="77"/>
        <v>0</v>
      </c>
      <c r="V84" s="28"/>
      <c r="W84" s="28"/>
      <c r="X84" s="28"/>
      <c r="Y84" s="29">
        <f t="shared" si="78"/>
        <v>0</v>
      </c>
      <c r="Z84" s="28"/>
      <c r="AA84" s="28"/>
      <c r="AB84" s="28"/>
      <c r="AC84" s="29">
        <f t="shared" si="79"/>
        <v>0</v>
      </c>
      <c r="AD84" s="28"/>
      <c r="AE84" s="28"/>
      <c r="AF84" s="137">
        <v>20185046</v>
      </c>
      <c r="AG84" s="29">
        <f t="shared" si="80"/>
        <v>20185046</v>
      </c>
      <c r="AH84" s="29">
        <f t="shared" si="74"/>
        <v>20185046</v>
      </c>
      <c r="AI84" s="30">
        <f t="shared" si="75"/>
        <v>0</v>
      </c>
      <c r="AJ84" s="31">
        <f t="shared" si="76"/>
        <v>7.3400167272727274E-2</v>
      </c>
    </row>
    <row r="85" spans="1:44" ht="12.75" customHeight="1" outlineLevel="1" x14ac:dyDescent="0.25">
      <c r="A85" s="22">
        <v>7</v>
      </c>
      <c r="B85" s="23"/>
      <c r="C85" s="135" t="s">
        <v>811</v>
      </c>
      <c r="D85" s="33">
        <v>44876</v>
      </c>
      <c r="E85" s="133" t="s">
        <v>648</v>
      </c>
      <c r="F85" s="133" t="s">
        <v>868</v>
      </c>
      <c r="G85" s="133" t="s">
        <v>869</v>
      </c>
      <c r="H85" s="33"/>
      <c r="I85" s="33"/>
      <c r="J85" s="541"/>
      <c r="K85" s="137">
        <v>49934415</v>
      </c>
      <c r="L85" s="133" t="s">
        <v>81</v>
      </c>
      <c r="M85" s="28"/>
      <c r="N85" s="28"/>
      <c r="O85" s="28"/>
      <c r="P85" s="136"/>
      <c r="Q85" s="136"/>
      <c r="R85" s="28"/>
      <c r="S85" s="28"/>
      <c r="T85" s="28"/>
      <c r="U85" s="29">
        <f t="shared" si="77"/>
        <v>0</v>
      </c>
      <c r="V85" s="28"/>
      <c r="W85" s="28"/>
      <c r="X85" s="28"/>
      <c r="Y85" s="29">
        <f t="shared" si="78"/>
        <v>0</v>
      </c>
      <c r="Z85" s="28"/>
      <c r="AA85" s="28"/>
      <c r="AB85" s="28"/>
      <c r="AC85" s="29">
        <f t="shared" si="79"/>
        <v>0</v>
      </c>
      <c r="AD85" s="28"/>
      <c r="AE85" s="137">
        <v>49934415</v>
      </c>
      <c r="AF85" s="137"/>
      <c r="AG85" s="29">
        <f t="shared" si="80"/>
        <v>49934415</v>
      </c>
      <c r="AH85" s="29">
        <f t="shared" si="74"/>
        <v>49934415</v>
      </c>
      <c r="AI85" s="30">
        <f t="shared" si="75"/>
        <v>0</v>
      </c>
      <c r="AJ85" s="31">
        <f t="shared" si="76"/>
        <v>0.1815796909090909</v>
      </c>
      <c r="AK85" s="11"/>
      <c r="AL85" s="11"/>
      <c r="AM85" s="11"/>
      <c r="AN85" s="11"/>
      <c r="AO85" s="11"/>
      <c r="AP85" s="11"/>
      <c r="AQ85" s="11"/>
      <c r="AR85" s="11"/>
    </row>
    <row r="86" spans="1:44" ht="12.75" customHeight="1" outlineLevel="1" x14ac:dyDescent="0.25">
      <c r="A86" s="22">
        <v>7</v>
      </c>
      <c r="B86" s="23"/>
      <c r="C86" s="135"/>
      <c r="D86" s="33"/>
      <c r="E86" s="133"/>
      <c r="F86" s="133"/>
      <c r="G86" s="133"/>
      <c r="H86" s="33"/>
      <c r="I86" s="33"/>
      <c r="J86" s="506"/>
      <c r="K86" s="137">
        <v>95200</v>
      </c>
      <c r="L86" s="133" t="s">
        <v>117</v>
      </c>
      <c r="M86" s="28"/>
      <c r="N86" s="28"/>
      <c r="O86" s="28"/>
      <c r="P86" s="136"/>
      <c r="Q86" s="136"/>
      <c r="R86" s="28"/>
      <c r="S86" s="28"/>
      <c r="T86" s="28"/>
      <c r="U86" s="29">
        <f t="shared" ref="U86" si="81">SUM(R86:T86)</f>
        <v>0</v>
      </c>
      <c r="V86" s="28"/>
      <c r="W86" s="28"/>
      <c r="X86" s="28"/>
      <c r="Y86" s="29">
        <f t="shared" ref="Y86" si="82">SUM(V86:X86)</f>
        <v>0</v>
      </c>
      <c r="Z86" s="28"/>
      <c r="AA86" s="28"/>
      <c r="AB86" s="28"/>
      <c r="AC86" s="29">
        <f t="shared" ref="AC86" si="83">SUM(Z86:AB86)</f>
        <v>0</v>
      </c>
      <c r="AD86" s="28"/>
      <c r="AE86" s="28"/>
      <c r="AF86" s="137">
        <v>95200</v>
      </c>
      <c r="AG86" s="29">
        <f t="shared" ref="AG86" si="84">SUM(AD86:AF86)</f>
        <v>95200</v>
      </c>
      <c r="AH86" s="29">
        <f t="shared" ref="AH86" si="85">SUM(U86,Y86,AC86,AG86)</f>
        <v>95200</v>
      </c>
      <c r="AI86" s="30">
        <f t="shared" ref="AI86" si="86">IF(ISERROR(AH86/J86),0,AH86/J86)</f>
        <v>0</v>
      </c>
      <c r="AJ86" s="31">
        <f t="shared" si="76"/>
        <v>3.4618181818181818E-4</v>
      </c>
      <c r="AK86" s="11"/>
      <c r="AL86" s="11"/>
      <c r="AM86" s="11"/>
      <c r="AN86" s="11"/>
      <c r="AO86" s="11"/>
      <c r="AP86" s="11"/>
      <c r="AQ86" s="11"/>
      <c r="AR86" s="11"/>
    </row>
    <row r="87" spans="1:44" ht="12.75" customHeight="1" x14ac:dyDescent="0.25">
      <c r="A87" s="586" t="s">
        <v>65</v>
      </c>
      <c r="B87" s="542"/>
      <c r="C87" s="542"/>
      <c r="D87" s="542"/>
      <c r="E87" s="542"/>
      <c r="F87" s="542"/>
      <c r="G87" s="542"/>
      <c r="H87" s="542"/>
      <c r="I87" s="587"/>
      <c r="J87" s="339">
        <f>SUM(J79:J85)</f>
        <v>592023100</v>
      </c>
      <c r="K87" s="339">
        <f>SUM(K79:K86)</f>
        <v>592023100</v>
      </c>
      <c r="L87" s="445"/>
      <c r="M87" s="339">
        <f>SUM(M79:M85)</f>
        <v>0</v>
      </c>
      <c r="N87" s="339">
        <f>SUM(N79:N85)</f>
        <v>0</v>
      </c>
      <c r="O87" s="339">
        <f>SUM(O79:O85)</f>
        <v>0</v>
      </c>
      <c r="P87" s="344"/>
      <c r="Q87" s="438"/>
      <c r="R87" s="339">
        <f t="shared" ref="R87:AC87" si="87">SUM(R79:R85)</f>
        <v>0</v>
      </c>
      <c r="S87" s="339">
        <f t="shared" si="87"/>
        <v>0</v>
      </c>
      <c r="T87" s="339">
        <f t="shared" si="87"/>
        <v>0</v>
      </c>
      <c r="U87" s="339">
        <f t="shared" si="87"/>
        <v>0</v>
      </c>
      <c r="V87" s="339">
        <f t="shared" si="87"/>
        <v>0</v>
      </c>
      <c r="W87" s="339">
        <f t="shared" si="87"/>
        <v>0</v>
      </c>
      <c r="X87" s="339">
        <f t="shared" si="87"/>
        <v>0</v>
      </c>
      <c r="Y87" s="339">
        <f t="shared" si="87"/>
        <v>0</v>
      </c>
      <c r="Z87" s="339">
        <f t="shared" si="87"/>
        <v>41073215</v>
      </c>
      <c r="AA87" s="339">
        <f t="shared" si="87"/>
        <v>283220406</v>
      </c>
      <c r="AB87" s="339">
        <f t="shared" si="87"/>
        <v>49934415</v>
      </c>
      <c r="AC87" s="339">
        <f t="shared" si="87"/>
        <v>374228036</v>
      </c>
      <c r="AD87" s="339">
        <f t="shared" ref="AD87:AH87" si="88">SUM(AD79:AD86)</f>
        <v>0</v>
      </c>
      <c r="AE87" s="339">
        <f t="shared" si="88"/>
        <v>197514818</v>
      </c>
      <c r="AF87" s="339">
        <f t="shared" si="88"/>
        <v>20280246</v>
      </c>
      <c r="AG87" s="339">
        <f t="shared" si="88"/>
        <v>217795064</v>
      </c>
      <c r="AH87" s="339">
        <f t="shared" si="88"/>
        <v>592023100</v>
      </c>
      <c r="AI87" s="345">
        <f>IF(ISERROR(AH87/J87),0,AH87/J87)</f>
        <v>1</v>
      </c>
      <c r="AJ87" s="345">
        <f>IF(ISERROR(AH87/$AH$143),0,AH87/$AH$143)</f>
        <v>5.6683446982642507E-2</v>
      </c>
      <c r="AK87" s="11"/>
      <c r="AL87" s="11"/>
      <c r="AM87" s="11"/>
      <c r="AN87" s="11"/>
      <c r="AO87" s="11"/>
      <c r="AP87" s="11"/>
      <c r="AQ87" s="11"/>
      <c r="AR87" s="11"/>
    </row>
    <row r="88" spans="1:44" ht="12.75" customHeight="1" x14ac:dyDescent="0.25">
      <c r="A88" s="517" t="s">
        <v>66</v>
      </c>
      <c r="B88" s="518"/>
      <c r="C88" s="518"/>
      <c r="D88" s="518"/>
      <c r="E88" s="519"/>
      <c r="F88" s="16"/>
      <c r="G88" s="5"/>
      <c r="H88" s="17"/>
      <c r="I88" s="17"/>
      <c r="J88" s="62"/>
      <c r="K88" s="7"/>
      <c r="L88" s="18"/>
      <c r="M88" s="19"/>
      <c r="N88" s="19"/>
      <c r="O88" s="19"/>
      <c r="P88" s="5"/>
      <c r="Q88" s="20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21"/>
      <c r="AJ88" s="21"/>
    </row>
    <row r="89" spans="1:44" outlineLevel="1" x14ac:dyDescent="0.25">
      <c r="A89" s="23">
        <v>1</v>
      </c>
      <c r="B89" s="1"/>
      <c r="C89" s="132" t="s">
        <v>938</v>
      </c>
      <c r="D89" s="2">
        <v>44761</v>
      </c>
      <c r="E89" s="133" t="s">
        <v>659</v>
      </c>
      <c r="F89" s="133" t="s">
        <v>868</v>
      </c>
      <c r="G89" s="133" t="s">
        <v>869</v>
      </c>
      <c r="H89" s="6"/>
      <c r="I89" s="6"/>
      <c r="J89" s="505">
        <v>208135541</v>
      </c>
      <c r="K89" s="137">
        <v>147580403</v>
      </c>
      <c r="L89" s="133" t="s">
        <v>81</v>
      </c>
      <c r="M89" s="453"/>
      <c r="N89" s="453"/>
      <c r="O89" s="5"/>
      <c r="P89" s="5"/>
      <c r="Q89" s="5"/>
      <c r="R89" s="9"/>
      <c r="S89" s="9"/>
      <c r="T89" s="9"/>
      <c r="U89" s="29">
        <f>SUM(R89:T89)</f>
        <v>0</v>
      </c>
      <c r="V89" s="28"/>
      <c r="W89" s="28"/>
      <c r="X89" s="28"/>
      <c r="Y89" s="29">
        <f>SUM(V89:X89)</f>
        <v>0</v>
      </c>
      <c r="Z89" s="137">
        <v>147580403</v>
      </c>
      <c r="AA89" s="137"/>
      <c r="AB89" s="28"/>
      <c r="AC89" s="29">
        <f>SUM(Z89:AB89)</f>
        <v>147580403</v>
      </c>
      <c r="AD89" s="28"/>
      <c r="AE89" s="28"/>
      <c r="AF89" s="28"/>
      <c r="AG89" s="29">
        <f>SUM(AD89:AF89)</f>
        <v>0</v>
      </c>
      <c r="AH89" s="29">
        <f t="shared" ref="AH89:AH92" si="89">SUM(U89,Y89,AC89,AG89)</f>
        <v>147580403</v>
      </c>
      <c r="AI89" s="30">
        <f>IF(ISERROR(AH89/J89),0,AH89/J89)</f>
        <v>0.70905911739504401</v>
      </c>
      <c r="AJ89" s="31">
        <f>IF(ISERROR(AH89/$AH$134),"-",AH89/$AH$134)</f>
        <v>0.53665601090909087</v>
      </c>
      <c r="AK89" s="11"/>
      <c r="AL89" s="11"/>
      <c r="AM89" s="11"/>
      <c r="AN89" s="11"/>
      <c r="AO89" s="11"/>
      <c r="AP89" s="11"/>
      <c r="AQ89" s="11"/>
      <c r="AR89" s="11"/>
    </row>
    <row r="90" spans="1:44" ht="12.75" customHeight="1" outlineLevel="1" x14ac:dyDescent="0.25">
      <c r="A90" s="23">
        <v>2</v>
      </c>
      <c r="B90" s="23"/>
      <c r="C90" s="148" t="s">
        <v>939</v>
      </c>
      <c r="D90" s="33">
        <v>44756</v>
      </c>
      <c r="E90" s="133" t="s">
        <v>670</v>
      </c>
      <c r="F90" s="133" t="s">
        <v>868</v>
      </c>
      <c r="G90" s="133" t="s">
        <v>869</v>
      </c>
      <c r="H90" s="33"/>
      <c r="I90" s="33"/>
      <c r="J90" s="541"/>
      <c r="K90" s="137">
        <v>20185046</v>
      </c>
      <c r="L90" s="133" t="s">
        <v>81</v>
      </c>
      <c r="M90" s="28"/>
      <c r="N90" s="28"/>
      <c r="O90" s="28"/>
      <c r="P90" s="136"/>
      <c r="Q90" s="136"/>
      <c r="R90" s="28"/>
      <c r="S90" s="28"/>
      <c r="T90" s="28"/>
      <c r="U90" s="29">
        <f t="shared" ref="U90:U92" si="90">SUM(R90:T90)</f>
        <v>0</v>
      </c>
      <c r="V90" s="28"/>
      <c r="W90" s="28"/>
      <c r="X90" s="28"/>
      <c r="Y90" s="29">
        <f t="shared" ref="Y90:Y92" si="91">SUM(V90:X90)</f>
        <v>0</v>
      </c>
      <c r="Z90" s="28">
        <v>20185046</v>
      </c>
      <c r="AA90" s="28"/>
      <c r="AB90" s="28"/>
      <c r="AC90" s="29">
        <f t="shared" ref="AC90:AC92" si="92">SUM(Z90:AB90)</f>
        <v>20185046</v>
      </c>
      <c r="AD90" s="28"/>
      <c r="AE90" s="28"/>
      <c r="AF90" s="28"/>
      <c r="AG90" s="29">
        <f t="shared" ref="AG90:AG92" si="93">SUM(AD90:AF90)</f>
        <v>0</v>
      </c>
      <c r="AH90" s="29">
        <f t="shared" si="89"/>
        <v>20185046</v>
      </c>
      <c r="AI90" s="30">
        <f t="shared" ref="AI90:AI92" si="94">IF(ISERROR(AH90/J90),0,AH90/J90)</f>
        <v>0</v>
      </c>
      <c r="AJ90" s="31">
        <f>IF(ISERROR(AH90/$AH$134),"-",AH90/$AH$134)</f>
        <v>7.3400167272727274E-2</v>
      </c>
      <c r="AK90" s="11"/>
      <c r="AL90" s="11"/>
      <c r="AM90" s="11"/>
      <c r="AN90" s="11"/>
      <c r="AO90" s="11"/>
      <c r="AP90" s="11"/>
      <c r="AQ90" s="11"/>
      <c r="AR90" s="11"/>
    </row>
    <row r="91" spans="1:44" ht="12.75" customHeight="1" outlineLevel="1" x14ac:dyDescent="0.25">
      <c r="A91" s="23">
        <v>3</v>
      </c>
      <c r="B91" s="23"/>
      <c r="C91" s="148" t="s">
        <v>231</v>
      </c>
      <c r="D91" s="33">
        <v>44897</v>
      </c>
      <c r="E91" s="133" t="s">
        <v>668</v>
      </c>
      <c r="F91" s="133" t="s">
        <v>868</v>
      </c>
      <c r="G91" s="133" t="s">
        <v>869</v>
      </c>
      <c r="H91" s="33"/>
      <c r="I91" s="33"/>
      <c r="J91" s="541"/>
      <c r="K91" s="137">
        <v>20185046</v>
      </c>
      <c r="L91" s="133" t="s">
        <v>81</v>
      </c>
      <c r="M91" s="28"/>
      <c r="N91" s="28"/>
      <c r="O91" s="28"/>
      <c r="P91" s="136"/>
      <c r="Q91" s="136"/>
      <c r="R91" s="28"/>
      <c r="S91" s="28"/>
      <c r="T91" s="28"/>
      <c r="U91" s="29">
        <f t="shared" si="90"/>
        <v>0</v>
      </c>
      <c r="V91" s="28"/>
      <c r="W91" s="28"/>
      <c r="X91" s="28"/>
      <c r="Y91" s="29">
        <f t="shared" si="91"/>
        <v>0</v>
      </c>
      <c r="Z91" s="28"/>
      <c r="AA91" s="28"/>
      <c r="AB91" s="28"/>
      <c r="AC91" s="29">
        <f t="shared" si="92"/>
        <v>0</v>
      </c>
      <c r="AD91" s="28"/>
      <c r="AE91" s="28"/>
      <c r="AF91" s="137">
        <v>20185046</v>
      </c>
      <c r="AG91" s="29">
        <f t="shared" si="93"/>
        <v>20185046</v>
      </c>
      <c r="AH91" s="29">
        <f t="shared" si="89"/>
        <v>20185046</v>
      </c>
      <c r="AI91" s="30">
        <f t="shared" si="94"/>
        <v>0</v>
      </c>
      <c r="AJ91" s="31">
        <f>IF(ISERROR(AH91/$AH$134),"-",AH91/$AH$134)</f>
        <v>7.3400167272727274E-2</v>
      </c>
    </row>
    <row r="92" spans="1:44" ht="12.75" customHeight="1" outlineLevel="1" x14ac:dyDescent="0.25">
      <c r="A92" s="23">
        <v>4</v>
      </c>
      <c r="B92" s="22"/>
      <c r="C92" s="148" t="s">
        <v>940</v>
      </c>
      <c r="D92" s="38">
        <v>44890</v>
      </c>
      <c r="E92" s="133" t="s">
        <v>941</v>
      </c>
      <c r="F92" s="133" t="s">
        <v>868</v>
      </c>
      <c r="G92" s="133" t="s">
        <v>869</v>
      </c>
      <c r="H92" s="33"/>
      <c r="I92" s="33"/>
      <c r="J92" s="541"/>
      <c r="K92" s="137">
        <v>20185046</v>
      </c>
      <c r="L92" s="133" t="s">
        <v>81</v>
      </c>
      <c r="M92" s="28"/>
      <c r="N92" s="28"/>
      <c r="O92" s="28"/>
      <c r="P92" s="136"/>
      <c r="Q92" s="136"/>
      <c r="R92" s="28"/>
      <c r="S92" s="28"/>
      <c r="T92" s="28"/>
      <c r="U92" s="29">
        <f t="shared" si="90"/>
        <v>0</v>
      </c>
      <c r="V92" s="28"/>
      <c r="W92" s="28"/>
      <c r="X92" s="28"/>
      <c r="Y92" s="29">
        <f t="shared" si="91"/>
        <v>0</v>
      </c>
      <c r="Z92" s="28"/>
      <c r="AA92" s="28"/>
      <c r="AB92" s="28"/>
      <c r="AC92" s="29">
        <f t="shared" si="92"/>
        <v>0</v>
      </c>
      <c r="AD92" s="28"/>
      <c r="AE92" s="28"/>
      <c r="AF92" s="137">
        <v>20185046</v>
      </c>
      <c r="AG92" s="29">
        <f t="shared" si="93"/>
        <v>20185046</v>
      </c>
      <c r="AH92" s="29">
        <f t="shared" si="89"/>
        <v>20185046</v>
      </c>
      <c r="AI92" s="30">
        <f t="shared" si="94"/>
        <v>0</v>
      </c>
      <c r="AJ92" s="31">
        <f>IF(ISERROR(AH92/$AH$134),"-",AH92/$AH$134)</f>
        <v>7.3400167272727274E-2</v>
      </c>
      <c r="AK92" s="11"/>
      <c r="AL92" s="11"/>
      <c r="AM92" s="11"/>
      <c r="AN92" s="11"/>
      <c r="AO92" s="11"/>
      <c r="AP92" s="11"/>
      <c r="AQ92" s="11"/>
      <c r="AR92" s="11"/>
    </row>
    <row r="93" spans="1:44" ht="12.75" customHeight="1" x14ac:dyDescent="0.25">
      <c r="A93" s="538" t="s">
        <v>67</v>
      </c>
      <c r="B93" s="539"/>
      <c r="C93" s="539"/>
      <c r="D93" s="539"/>
      <c r="E93" s="539"/>
      <c r="F93" s="539"/>
      <c r="G93" s="539"/>
      <c r="H93" s="539"/>
      <c r="I93" s="540"/>
      <c r="J93" s="339">
        <f>+J89</f>
        <v>208135541</v>
      </c>
      <c r="K93" s="339">
        <f>SUM(K89:K92)</f>
        <v>208135541</v>
      </c>
      <c r="L93" s="445"/>
      <c r="M93" s="339">
        <f>SUM(M89:M92)</f>
        <v>0</v>
      </c>
      <c r="N93" s="339">
        <f>SUM(N89:N92)</f>
        <v>0</v>
      </c>
      <c r="O93" s="339">
        <f>SUM(O89:O92)</f>
        <v>0</v>
      </c>
      <c r="P93" s="344"/>
      <c r="Q93" s="438"/>
      <c r="R93" s="339">
        <f t="shared" ref="R93:AH93" si="95">SUM(R89:R92)</f>
        <v>0</v>
      </c>
      <c r="S93" s="339">
        <f t="shared" si="95"/>
        <v>0</v>
      </c>
      <c r="T93" s="339">
        <f t="shared" si="95"/>
        <v>0</v>
      </c>
      <c r="U93" s="339">
        <f t="shared" si="95"/>
        <v>0</v>
      </c>
      <c r="V93" s="339">
        <f t="shared" si="95"/>
        <v>0</v>
      </c>
      <c r="W93" s="339">
        <f t="shared" si="95"/>
        <v>0</v>
      </c>
      <c r="X93" s="339">
        <f t="shared" si="95"/>
        <v>0</v>
      </c>
      <c r="Y93" s="339">
        <f t="shared" si="95"/>
        <v>0</v>
      </c>
      <c r="Z93" s="339">
        <f t="shared" si="95"/>
        <v>167765449</v>
      </c>
      <c r="AA93" s="339">
        <f t="shared" si="95"/>
        <v>0</v>
      </c>
      <c r="AB93" s="339">
        <f t="shared" si="95"/>
        <v>0</v>
      </c>
      <c r="AC93" s="339">
        <f t="shared" si="95"/>
        <v>167765449</v>
      </c>
      <c r="AD93" s="339">
        <f t="shared" si="95"/>
        <v>0</v>
      </c>
      <c r="AE93" s="339">
        <f t="shared" si="95"/>
        <v>0</v>
      </c>
      <c r="AF93" s="339">
        <f t="shared" si="95"/>
        <v>40370092</v>
      </c>
      <c r="AG93" s="339">
        <f t="shared" si="95"/>
        <v>40370092</v>
      </c>
      <c r="AH93" s="339">
        <f t="shared" si="95"/>
        <v>208135541</v>
      </c>
      <c r="AI93" s="345">
        <f>IF(ISERROR(AH93/J93),0,AH93/J93)</f>
        <v>1</v>
      </c>
      <c r="AJ93" s="345">
        <f>IF(ISERROR(AH93/$AH$143),0,AH93/$AH$143)</f>
        <v>1.9928006024557347E-2</v>
      </c>
      <c r="AK93" s="11"/>
      <c r="AL93" s="11"/>
      <c r="AM93" s="11"/>
      <c r="AN93" s="11"/>
      <c r="AO93" s="11"/>
      <c r="AP93" s="11"/>
      <c r="AQ93" s="11"/>
      <c r="AR93" s="11"/>
    </row>
    <row r="94" spans="1:44" ht="12.75" customHeight="1" x14ac:dyDescent="0.25">
      <c r="A94" s="517" t="s">
        <v>68</v>
      </c>
      <c r="B94" s="518"/>
      <c r="C94" s="518"/>
      <c r="D94" s="518"/>
      <c r="E94" s="519"/>
      <c r="F94" s="39"/>
      <c r="G94" s="40"/>
      <c r="H94" s="153"/>
      <c r="I94" s="153"/>
      <c r="J94" s="62"/>
      <c r="K94" s="7"/>
      <c r="L94" s="18"/>
      <c r="M94" s="19"/>
      <c r="N94" s="19"/>
      <c r="O94" s="19"/>
      <c r="P94" s="5"/>
      <c r="Q94" s="20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21"/>
      <c r="AJ94" s="21"/>
    </row>
    <row r="95" spans="1:44" ht="12.75" customHeight="1" outlineLevel="1" x14ac:dyDescent="0.25">
      <c r="A95" s="22">
        <v>1</v>
      </c>
      <c r="B95" s="23"/>
      <c r="C95" s="132" t="s">
        <v>942</v>
      </c>
      <c r="D95" s="25">
        <v>44795</v>
      </c>
      <c r="E95" s="133" t="s">
        <v>676</v>
      </c>
      <c r="F95" s="133" t="s">
        <v>868</v>
      </c>
      <c r="G95" s="133" t="s">
        <v>869</v>
      </c>
      <c r="H95" s="25"/>
      <c r="I95" s="25"/>
      <c r="J95" s="505">
        <v>303405452</v>
      </c>
      <c r="K95" s="134">
        <v>135640003</v>
      </c>
      <c r="L95" s="133" t="s">
        <v>81</v>
      </c>
      <c r="M95" s="28"/>
      <c r="N95" s="28"/>
      <c r="O95" s="28"/>
      <c r="P95" s="133"/>
      <c r="Q95" s="133"/>
      <c r="R95" s="28"/>
      <c r="S95" s="28"/>
      <c r="T95" s="28"/>
      <c r="U95" s="29">
        <f>SUM(R95:T95)</f>
        <v>0</v>
      </c>
      <c r="V95" s="28"/>
      <c r="W95" s="28"/>
      <c r="X95" s="28"/>
      <c r="Y95" s="29">
        <f>SUM(V95:X95)</f>
        <v>0</v>
      </c>
      <c r="Z95" s="28"/>
      <c r="AA95" s="28"/>
      <c r="AB95" s="134">
        <v>135640003</v>
      </c>
      <c r="AC95" s="29">
        <f>SUM(Z95:AB95)</f>
        <v>135640003</v>
      </c>
      <c r="AD95" s="28"/>
      <c r="AE95" s="28"/>
      <c r="AF95" s="28"/>
      <c r="AG95" s="29">
        <f>SUM(AD95:AF95)</f>
        <v>0</v>
      </c>
      <c r="AH95" s="29">
        <f t="shared" ref="AH95:AH97" si="96">SUM(U95,Y95,AC95,AG95)</f>
        <v>135640003</v>
      </c>
      <c r="AI95" s="30">
        <f>IF(ISERROR(AH95/J95),0,AH95/J95)</f>
        <v>0.44705855516399884</v>
      </c>
      <c r="AJ95" s="31">
        <f>IF(ISERROR(AH95/$AH$134),"-",AH95/$AH$134)</f>
        <v>0.49323637454545455</v>
      </c>
      <c r="AK95" s="11"/>
      <c r="AL95" s="11"/>
      <c r="AM95" s="11"/>
      <c r="AN95" s="11"/>
      <c r="AO95" s="11"/>
      <c r="AP95" s="11"/>
      <c r="AQ95" s="11"/>
      <c r="AR95" s="11"/>
    </row>
    <row r="96" spans="1:44" ht="12.75" customHeight="1" outlineLevel="1" x14ac:dyDescent="0.25">
      <c r="A96" s="22">
        <v>2</v>
      </c>
      <c r="B96" s="23"/>
      <c r="C96" s="135" t="s">
        <v>943</v>
      </c>
      <c r="D96" s="33">
        <v>44894</v>
      </c>
      <c r="E96" s="133" t="s">
        <v>944</v>
      </c>
      <c r="F96" s="133" t="s">
        <v>868</v>
      </c>
      <c r="G96" s="133" t="s">
        <v>869</v>
      </c>
      <c r="H96" s="33"/>
      <c r="I96" s="33"/>
      <c r="J96" s="541"/>
      <c r="K96" s="137">
        <v>20185046</v>
      </c>
      <c r="L96" s="133" t="s">
        <v>81</v>
      </c>
      <c r="M96" s="28"/>
      <c r="N96" s="28"/>
      <c r="O96" s="28"/>
      <c r="P96" s="136"/>
      <c r="Q96" s="136"/>
      <c r="R96" s="28"/>
      <c r="S96" s="28"/>
      <c r="T96" s="28"/>
      <c r="U96" s="29">
        <f t="shared" ref="U96:U97" si="97">SUM(R96:T96)</f>
        <v>0</v>
      </c>
      <c r="V96" s="28"/>
      <c r="W96" s="28"/>
      <c r="X96" s="28"/>
      <c r="Y96" s="29">
        <f t="shared" ref="Y96:Y97" si="98">SUM(V96:X96)</f>
        <v>0</v>
      </c>
      <c r="Z96" s="28"/>
      <c r="AA96" s="28"/>
      <c r="AB96" s="28"/>
      <c r="AC96" s="29">
        <f t="shared" ref="AC96:AC97" si="99">SUM(Z96:AB96)</f>
        <v>0</v>
      </c>
      <c r="AD96" s="28"/>
      <c r="AE96" s="28"/>
      <c r="AF96" s="137">
        <v>20185046</v>
      </c>
      <c r="AG96" s="29">
        <f t="shared" ref="AG96:AG97" si="100">SUM(AD96:AF96)</f>
        <v>20185046</v>
      </c>
      <c r="AH96" s="29">
        <f t="shared" si="96"/>
        <v>20185046</v>
      </c>
      <c r="AI96" s="30">
        <f t="shared" ref="AI96:AI97" si="101">IF(ISERROR(AH96/J96),0,AH96/J96)</f>
        <v>0</v>
      </c>
      <c r="AJ96" s="31">
        <f>IF(ISERROR(AH96/$AH$134),"-",AH96/$AH$134)</f>
        <v>7.3400167272727274E-2</v>
      </c>
      <c r="AK96" s="11"/>
      <c r="AL96" s="11"/>
      <c r="AM96" s="11"/>
      <c r="AN96" s="11"/>
      <c r="AO96" s="11"/>
      <c r="AP96" s="11"/>
      <c r="AQ96" s="11"/>
      <c r="AR96" s="11"/>
    </row>
    <row r="97" spans="1:44" ht="12.75" customHeight="1" outlineLevel="1" x14ac:dyDescent="0.25">
      <c r="A97" s="22">
        <v>3</v>
      </c>
      <c r="B97" s="23"/>
      <c r="C97" s="135" t="s">
        <v>945</v>
      </c>
      <c r="D97" s="33">
        <v>44837</v>
      </c>
      <c r="E97" s="133" t="s">
        <v>674</v>
      </c>
      <c r="F97" s="133" t="s">
        <v>868</v>
      </c>
      <c r="G97" s="133" t="s">
        <v>869</v>
      </c>
      <c r="H97" s="33"/>
      <c r="I97" s="33"/>
      <c r="J97" s="541"/>
      <c r="K97" s="137">
        <v>147580403</v>
      </c>
      <c r="L97" s="133" t="s">
        <v>81</v>
      </c>
      <c r="M97" s="28"/>
      <c r="N97" s="28"/>
      <c r="O97" s="28"/>
      <c r="P97" s="136"/>
      <c r="Q97" s="136"/>
      <c r="R97" s="28"/>
      <c r="S97" s="28"/>
      <c r="T97" s="28"/>
      <c r="U97" s="29">
        <f t="shared" si="97"/>
        <v>0</v>
      </c>
      <c r="V97" s="28"/>
      <c r="W97" s="28"/>
      <c r="X97" s="28"/>
      <c r="Y97" s="29">
        <f t="shared" si="98"/>
        <v>0</v>
      </c>
      <c r="Z97" s="28"/>
      <c r="AA97" s="28"/>
      <c r="AB97" s="28"/>
      <c r="AC97" s="29">
        <f t="shared" si="99"/>
        <v>0</v>
      </c>
      <c r="AD97" s="137">
        <v>147580403</v>
      </c>
      <c r="AE97" s="28"/>
      <c r="AF97" s="28"/>
      <c r="AG97" s="29">
        <f t="shared" si="100"/>
        <v>147580403</v>
      </c>
      <c r="AH97" s="29">
        <f t="shared" si="96"/>
        <v>147580403</v>
      </c>
      <c r="AI97" s="30">
        <f t="shared" si="101"/>
        <v>0</v>
      </c>
      <c r="AJ97" s="31">
        <f>IF(ISERROR(AH97/$AH$134),"-",AH97/$AH$134)</f>
        <v>0.53665601090909087</v>
      </c>
    </row>
    <row r="98" spans="1:44" ht="12.75" customHeight="1" x14ac:dyDescent="0.25">
      <c r="A98" s="586" t="s">
        <v>69</v>
      </c>
      <c r="B98" s="542"/>
      <c r="C98" s="542"/>
      <c r="D98" s="542"/>
      <c r="E98" s="542"/>
      <c r="F98" s="542"/>
      <c r="G98" s="542"/>
      <c r="H98" s="542"/>
      <c r="I98" s="587"/>
      <c r="J98" s="339">
        <f>SUM(J95:J97)</f>
        <v>303405452</v>
      </c>
      <c r="K98" s="339">
        <f>SUM(K95:K97)</f>
        <v>303405452</v>
      </c>
      <c r="L98" s="445"/>
      <c r="M98" s="339">
        <f>SUM(M95:M97)</f>
        <v>0</v>
      </c>
      <c r="N98" s="339">
        <f>SUM(N95:N97)</f>
        <v>0</v>
      </c>
      <c r="O98" s="339">
        <f>SUM(O95:O97)</f>
        <v>0</v>
      </c>
      <c r="P98" s="344"/>
      <c r="Q98" s="438"/>
      <c r="R98" s="339">
        <f t="shared" ref="R98:AH98" si="102">SUM(R95:R97)</f>
        <v>0</v>
      </c>
      <c r="S98" s="339">
        <f t="shared" si="102"/>
        <v>0</v>
      </c>
      <c r="T98" s="339">
        <f t="shared" si="102"/>
        <v>0</v>
      </c>
      <c r="U98" s="339">
        <f t="shared" si="102"/>
        <v>0</v>
      </c>
      <c r="V98" s="339">
        <f t="shared" si="102"/>
        <v>0</v>
      </c>
      <c r="W98" s="339">
        <f t="shared" si="102"/>
        <v>0</v>
      </c>
      <c r="X98" s="339">
        <f t="shared" si="102"/>
        <v>0</v>
      </c>
      <c r="Y98" s="339">
        <f t="shared" si="102"/>
        <v>0</v>
      </c>
      <c r="Z98" s="339">
        <f t="shared" si="102"/>
        <v>0</v>
      </c>
      <c r="AA98" s="339">
        <f t="shared" si="102"/>
        <v>0</v>
      </c>
      <c r="AB98" s="339">
        <f t="shared" si="102"/>
        <v>135640003</v>
      </c>
      <c r="AC98" s="339">
        <f t="shared" si="102"/>
        <v>135640003</v>
      </c>
      <c r="AD98" s="339">
        <f t="shared" si="102"/>
        <v>147580403</v>
      </c>
      <c r="AE98" s="339">
        <f t="shared" si="102"/>
        <v>0</v>
      </c>
      <c r="AF98" s="339">
        <f t="shared" si="102"/>
        <v>20185046</v>
      </c>
      <c r="AG98" s="339">
        <f t="shared" si="102"/>
        <v>167765449</v>
      </c>
      <c r="AH98" s="339">
        <f t="shared" si="102"/>
        <v>303405452</v>
      </c>
      <c r="AI98" s="345">
        <f>IF(ISERROR(AH98/J98),0,AH98/J98)</f>
        <v>1</v>
      </c>
      <c r="AJ98" s="345">
        <f>IF(ISERROR(AH98/$AH$143),0,AH98/$AH$143)</f>
        <v>2.904965507711893E-2</v>
      </c>
      <c r="AK98" s="11"/>
      <c r="AL98" s="11"/>
      <c r="AM98" s="11"/>
      <c r="AN98" s="11"/>
      <c r="AO98" s="11"/>
      <c r="AP98" s="11"/>
      <c r="AQ98" s="11"/>
      <c r="AR98" s="11"/>
    </row>
    <row r="99" spans="1:44" ht="12.75" customHeight="1" x14ac:dyDescent="0.25">
      <c r="A99" s="517" t="s">
        <v>70</v>
      </c>
      <c r="B99" s="518"/>
      <c r="C99" s="518"/>
      <c r="D99" s="518"/>
      <c r="E99" s="519"/>
      <c r="F99" s="16"/>
      <c r="G99" s="5"/>
      <c r="H99" s="17"/>
      <c r="I99" s="17"/>
      <c r="J99" s="62"/>
      <c r="K99" s="7"/>
      <c r="L99" s="18"/>
      <c r="M99" s="19"/>
      <c r="N99" s="19"/>
      <c r="O99" s="19"/>
      <c r="P99" s="5"/>
      <c r="Q99" s="20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21"/>
      <c r="AJ99" s="21"/>
    </row>
    <row r="100" spans="1:44" ht="12.75" customHeight="1" outlineLevel="1" x14ac:dyDescent="0.25">
      <c r="A100" s="22">
        <v>1</v>
      </c>
      <c r="B100" s="23"/>
      <c r="C100" s="132" t="s">
        <v>946</v>
      </c>
      <c r="D100" s="25">
        <v>44754</v>
      </c>
      <c r="E100" s="133" t="s">
        <v>689</v>
      </c>
      <c r="F100" s="133" t="s">
        <v>868</v>
      </c>
      <c r="G100" s="133" t="s">
        <v>869</v>
      </c>
      <c r="H100" s="25"/>
      <c r="I100" s="25"/>
      <c r="J100" s="505">
        <v>471874024</v>
      </c>
      <c r="K100" s="134">
        <v>135640003</v>
      </c>
      <c r="L100" s="133" t="s">
        <v>81</v>
      </c>
      <c r="M100" s="28"/>
      <c r="N100" s="28"/>
      <c r="O100" s="28"/>
      <c r="P100" s="133"/>
      <c r="Q100" s="133"/>
      <c r="R100" s="28"/>
      <c r="S100" s="28"/>
      <c r="T100" s="28"/>
      <c r="U100" s="29">
        <f>SUM(R100:T100)</f>
        <v>0</v>
      </c>
      <c r="V100" s="28"/>
      <c r="W100" s="28"/>
      <c r="X100" s="28"/>
      <c r="Y100" s="29">
        <f>SUM(V100:X100)</f>
        <v>0</v>
      </c>
      <c r="Z100" s="134">
        <v>135640003</v>
      </c>
      <c r="AA100" s="28"/>
      <c r="AB100" s="28"/>
      <c r="AC100" s="29">
        <f>SUM(Z100:AB100)</f>
        <v>135640003</v>
      </c>
      <c r="AD100" s="28"/>
      <c r="AE100" s="28"/>
      <c r="AF100" s="28"/>
      <c r="AG100" s="29">
        <f>SUM(AD100:AF100)</f>
        <v>0</v>
      </c>
      <c r="AH100" s="29">
        <f t="shared" ref="AH100:AH103" si="103">SUM(U100,Y100,AC100,AG100)</f>
        <v>135640003</v>
      </c>
      <c r="AI100" s="30">
        <f>IF(ISERROR(AH100/J100),0,AH100/J100)</f>
        <v>0.28744960752491006</v>
      </c>
      <c r="AJ100" s="31">
        <f>IF(ISERROR(AH100/$AH$134),"-",AH100/$AH$134)</f>
        <v>0.49323637454545455</v>
      </c>
      <c r="AK100" s="11"/>
      <c r="AL100" s="11"/>
      <c r="AM100" s="11"/>
      <c r="AN100" s="11"/>
      <c r="AO100" s="11"/>
      <c r="AP100" s="11"/>
      <c r="AQ100" s="11"/>
      <c r="AR100" s="11"/>
    </row>
    <row r="101" spans="1:44" ht="12.75" customHeight="1" outlineLevel="1" x14ac:dyDescent="0.25">
      <c r="A101" s="22">
        <v>2</v>
      </c>
      <c r="B101" s="23"/>
      <c r="C101" s="132" t="s">
        <v>947</v>
      </c>
      <c r="D101" s="25">
        <v>44754</v>
      </c>
      <c r="E101" s="133" t="s">
        <v>948</v>
      </c>
      <c r="F101" s="133" t="s">
        <v>868</v>
      </c>
      <c r="G101" s="133" t="s">
        <v>869</v>
      </c>
      <c r="H101" s="33"/>
      <c r="I101" s="33"/>
      <c r="J101" s="541"/>
      <c r="K101" s="137">
        <v>41073215</v>
      </c>
      <c r="L101" s="133" t="s">
        <v>81</v>
      </c>
      <c r="M101" s="28"/>
      <c r="N101" s="28"/>
      <c r="O101" s="28"/>
      <c r="P101" s="136"/>
      <c r="Q101" s="136"/>
      <c r="R101" s="28"/>
      <c r="S101" s="28"/>
      <c r="T101" s="28"/>
      <c r="U101" s="29">
        <f t="shared" ref="U101:U103" si="104">SUM(R101:T101)</f>
        <v>0</v>
      </c>
      <c r="V101" s="28"/>
      <c r="W101" s="28"/>
      <c r="X101" s="28"/>
      <c r="Y101" s="29">
        <f t="shared" ref="Y101:Y103" si="105">SUM(V101:X101)</f>
        <v>0</v>
      </c>
      <c r="Z101" s="137">
        <v>41073215</v>
      </c>
      <c r="AA101" s="28"/>
      <c r="AB101" s="28"/>
      <c r="AC101" s="29">
        <f t="shared" ref="AC101:AC103" si="106">SUM(Z101:AB101)</f>
        <v>41073215</v>
      </c>
      <c r="AD101" s="28"/>
      <c r="AE101" s="28"/>
      <c r="AF101" s="28"/>
      <c r="AG101" s="29">
        <f t="shared" ref="AG101:AG103" si="107">SUM(AD101:AF101)</f>
        <v>0</v>
      </c>
      <c r="AH101" s="29">
        <f t="shared" si="103"/>
        <v>41073215</v>
      </c>
      <c r="AI101" s="30">
        <f t="shared" ref="AI101:AI103" si="108">IF(ISERROR(AH101/J101),0,AH101/J101)</f>
        <v>0</v>
      </c>
      <c r="AJ101" s="31">
        <f>IF(ISERROR(AH101/$AH$134),"-",AH101/$AH$134)</f>
        <v>0.14935714545454545</v>
      </c>
      <c r="AK101" s="11"/>
      <c r="AL101" s="11"/>
      <c r="AM101" s="11"/>
      <c r="AN101" s="11"/>
      <c r="AO101" s="11"/>
      <c r="AP101" s="11"/>
      <c r="AQ101" s="11"/>
      <c r="AR101" s="11"/>
    </row>
    <row r="102" spans="1:44" ht="12.75" customHeight="1" outlineLevel="1" x14ac:dyDescent="0.25">
      <c r="A102" s="22">
        <v>3</v>
      </c>
      <c r="B102" s="23"/>
      <c r="C102" s="135" t="s">
        <v>949</v>
      </c>
      <c r="D102" s="33">
        <v>44796</v>
      </c>
      <c r="E102" s="133" t="s">
        <v>699</v>
      </c>
      <c r="F102" s="133" t="s">
        <v>868</v>
      </c>
      <c r="G102" s="133" t="s">
        <v>869</v>
      </c>
      <c r="H102" s="33"/>
      <c r="I102" s="33"/>
      <c r="J102" s="541"/>
      <c r="K102" s="137">
        <v>147580403</v>
      </c>
      <c r="L102" s="133" t="s">
        <v>81</v>
      </c>
      <c r="M102" s="28"/>
      <c r="N102" s="28"/>
      <c r="O102" s="28"/>
      <c r="P102" s="136"/>
      <c r="Q102" s="136"/>
      <c r="R102" s="28"/>
      <c r="S102" s="28"/>
      <c r="T102" s="28"/>
      <c r="U102" s="29">
        <f t="shared" si="104"/>
        <v>0</v>
      </c>
      <c r="V102" s="28"/>
      <c r="W102" s="28"/>
      <c r="X102" s="28"/>
      <c r="Y102" s="29">
        <f t="shared" si="105"/>
        <v>0</v>
      </c>
      <c r="Z102" s="28"/>
      <c r="AA102" s="137">
        <v>147580403</v>
      </c>
      <c r="AB102" s="28"/>
      <c r="AC102" s="29">
        <f t="shared" si="106"/>
        <v>147580403</v>
      </c>
      <c r="AD102" s="28"/>
      <c r="AE102" s="28"/>
      <c r="AF102" s="28"/>
      <c r="AG102" s="29">
        <f t="shared" si="107"/>
        <v>0</v>
      </c>
      <c r="AH102" s="29">
        <f t="shared" si="103"/>
        <v>147580403</v>
      </c>
      <c r="AI102" s="30">
        <f t="shared" si="108"/>
        <v>0</v>
      </c>
      <c r="AJ102" s="31">
        <f>IF(ISERROR(AH102/$AH$134),"-",AH102/$AH$134)</f>
        <v>0.53665601090909087</v>
      </c>
    </row>
    <row r="103" spans="1:44" ht="12.75" customHeight="1" outlineLevel="1" x14ac:dyDescent="0.25">
      <c r="A103" s="22">
        <v>4</v>
      </c>
      <c r="B103" s="23"/>
      <c r="C103" s="135" t="s">
        <v>950</v>
      </c>
      <c r="D103" s="33">
        <v>44796</v>
      </c>
      <c r="E103" s="133" t="s">
        <v>702</v>
      </c>
      <c r="F103" s="133" t="s">
        <v>868</v>
      </c>
      <c r="G103" s="133" t="s">
        <v>869</v>
      </c>
      <c r="H103" s="33"/>
      <c r="I103" s="33"/>
      <c r="J103" s="541"/>
      <c r="K103" s="137">
        <v>147580403</v>
      </c>
      <c r="L103" s="133" t="s">
        <v>81</v>
      </c>
      <c r="M103" s="28"/>
      <c r="N103" s="28"/>
      <c r="O103" s="28"/>
      <c r="P103" s="136"/>
      <c r="Q103" s="136"/>
      <c r="R103" s="28"/>
      <c r="S103" s="28"/>
      <c r="T103" s="28"/>
      <c r="U103" s="29">
        <f t="shared" si="104"/>
        <v>0</v>
      </c>
      <c r="V103" s="28"/>
      <c r="W103" s="28"/>
      <c r="X103" s="28"/>
      <c r="Y103" s="29">
        <f t="shared" si="105"/>
        <v>0</v>
      </c>
      <c r="Z103" s="28"/>
      <c r="AA103" s="137">
        <v>147580403</v>
      </c>
      <c r="AB103" s="28"/>
      <c r="AC103" s="29">
        <f t="shared" si="106"/>
        <v>147580403</v>
      </c>
      <c r="AD103" s="28"/>
      <c r="AE103" s="28"/>
      <c r="AF103" s="28"/>
      <c r="AG103" s="29">
        <f t="shared" si="107"/>
        <v>0</v>
      </c>
      <c r="AH103" s="29">
        <f t="shared" si="103"/>
        <v>147580403</v>
      </c>
      <c r="AI103" s="30">
        <f t="shared" si="108"/>
        <v>0</v>
      </c>
      <c r="AJ103" s="31">
        <f>IF(ISERROR(AH103/$AH$134),"-",AH103/$AH$134)</f>
        <v>0.53665601090909087</v>
      </c>
      <c r="AK103" s="11"/>
      <c r="AL103" s="11"/>
      <c r="AM103" s="11"/>
      <c r="AN103" s="11"/>
      <c r="AO103" s="11"/>
      <c r="AP103" s="11"/>
      <c r="AQ103" s="11"/>
      <c r="AR103" s="11"/>
    </row>
    <row r="104" spans="1:44" ht="11.25" customHeight="1" x14ac:dyDescent="0.25">
      <c r="A104" s="586" t="s">
        <v>71</v>
      </c>
      <c r="B104" s="542"/>
      <c r="C104" s="542"/>
      <c r="D104" s="542"/>
      <c r="E104" s="542"/>
      <c r="F104" s="542"/>
      <c r="G104" s="542"/>
      <c r="H104" s="542"/>
      <c r="I104" s="587"/>
      <c r="J104" s="339">
        <f>SUM(J100:J103)</f>
        <v>471874024</v>
      </c>
      <c r="K104" s="339">
        <f>SUM(K100:K103)</f>
        <v>471874024</v>
      </c>
      <c r="L104" s="445"/>
      <c r="M104" s="339">
        <f>SUM(M100:M103)</f>
        <v>0</v>
      </c>
      <c r="N104" s="339">
        <f>SUM(N100:N103)</f>
        <v>0</v>
      </c>
      <c r="O104" s="339">
        <f>SUM(O100:O103)</f>
        <v>0</v>
      </c>
      <c r="P104" s="344"/>
      <c r="Q104" s="438"/>
      <c r="R104" s="339">
        <f t="shared" ref="R104:AH104" si="109">SUM(R100:R103)</f>
        <v>0</v>
      </c>
      <c r="S104" s="339">
        <f t="shared" si="109"/>
        <v>0</v>
      </c>
      <c r="T104" s="339">
        <f t="shared" si="109"/>
        <v>0</v>
      </c>
      <c r="U104" s="339">
        <f t="shared" si="109"/>
        <v>0</v>
      </c>
      <c r="V104" s="339">
        <f t="shared" si="109"/>
        <v>0</v>
      </c>
      <c r="W104" s="339">
        <f t="shared" si="109"/>
        <v>0</v>
      </c>
      <c r="X104" s="339">
        <f t="shared" si="109"/>
        <v>0</v>
      </c>
      <c r="Y104" s="339">
        <f t="shared" si="109"/>
        <v>0</v>
      </c>
      <c r="Z104" s="339">
        <f t="shared" si="109"/>
        <v>176713218</v>
      </c>
      <c r="AA104" s="339">
        <f t="shared" si="109"/>
        <v>295160806</v>
      </c>
      <c r="AB104" s="339">
        <f t="shared" si="109"/>
        <v>0</v>
      </c>
      <c r="AC104" s="339">
        <f t="shared" si="109"/>
        <v>471874024</v>
      </c>
      <c r="AD104" s="339">
        <f t="shared" si="109"/>
        <v>0</v>
      </c>
      <c r="AE104" s="339">
        <f t="shared" si="109"/>
        <v>0</v>
      </c>
      <c r="AF104" s="339">
        <f t="shared" si="109"/>
        <v>0</v>
      </c>
      <c r="AG104" s="339">
        <f t="shared" si="109"/>
        <v>0</v>
      </c>
      <c r="AH104" s="339">
        <f t="shared" si="109"/>
        <v>471874024</v>
      </c>
      <c r="AI104" s="345">
        <f>IF(ISERROR(AH104/J104),0,AH104/J104)</f>
        <v>1</v>
      </c>
      <c r="AJ104" s="345">
        <f>IF(ISERROR(AH104/$AH$143),0,AH104/$AH$143)</f>
        <v>4.5179734071001926E-2</v>
      </c>
      <c r="AK104" s="11"/>
      <c r="AL104" s="11"/>
      <c r="AM104" s="11"/>
      <c r="AN104" s="11"/>
      <c r="AO104" s="11"/>
      <c r="AP104" s="11"/>
      <c r="AQ104" s="11"/>
      <c r="AR104" s="11"/>
    </row>
    <row r="105" spans="1:44" ht="12.75" customHeight="1" x14ac:dyDescent="0.25">
      <c r="A105" s="517" t="s">
        <v>72</v>
      </c>
      <c r="B105" s="518"/>
      <c r="C105" s="518"/>
      <c r="D105" s="518"/>
      <c r="E105" s="519"/>
      <c r="F105" s="16"/>
      <c r="G105" s="5"/>
      <c r="H105" s="17"/>
      <c r="I105" s="17"/>
      <c r="J105" s="62"/>
      <c r="K105" s="7"/>
      <c r="L105" s="18"/>
      <c r="M105" s="19"/>
      <c r="N105" s="19"/>
      <c r="O105" s="19"/>
      <c r="P105" s="5"/>
      <c r="Q105" s="20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21"/>
      <c r="AJ105" s="21"/>
    </row>
    <row r="106" spans="1:44" ht="12.75" customHeight="1" outlineLevel="1" x14ac:dyDescent="0.25">
      <c r="A106" s="22">
        <v>1</v>
      </c>
      <c r="B106" s="23"/>
      <c r="C106" s="132" t="s">
        <v>951</v>
      </c>
      <c r="D106" s="25">
        <v>44896</v>
      </c>
      <c r="E106" s="133" t="s">
        <v>705</v>
      </c>
      <c r="F106" s="133" t="s">
        <v>868</v>
      </c>
      <c r="G106" s="133" t="s">
        <v>869</v>
      </c>
      <c r="H106" s="25"/>
      <c r="I106" s="25"/>
      <c r="J106" s="505">
        <v>167765393</v>
      </c>
      <c r="K106" s="134">
        <v>147580403</v>
      </c>
      <c r="L106" s="133" t="s">
        <v>81</v>
      </c>
      <c r="M106" s="28"/>
      <c r="N106" s="28"/>
      <c r="O106" s="28"/>
      <c r="P106" s="133"/>
      <c r="Q106" s="133"/>
      <c r="R106" s="28"/>
      <c r="S106" s="28"/>
      <c r="T106" s="28"/>
      <c r="U106" s="29">
        <f>SUM(R106:T106)</f>
        <v>0</v>
      </c>
      <c r="V106" s="28"/>
      <c r="W106" s="28"/>
      <c r="X106" s="28"/>
      <c r="Y106" s="29">
        <f>SUM(V106:X106)</f>
        <v>0</v>
      </c>
      <c r="Z106" s="28"/>
      <c r="AA106" s="134"/>
      <c r="AB106" s="28"/>
      <c r="AC106" s="29">
        <f>SUM(Z106:AB106)</f>
        <v>0</v>
      </c>
      <c r="AD106" s="28"/>
      <c r="AE106" s="28"/>
      <c r="AF106" s="134">
        <v>147580403</v>
      </c>
      <c r="AG106" s="29">
        <f>SUM(AD106:AF106)</f>
        <v>147580403</v>
      </c>
      <c r="AH106" s="29">
        <f t="shared" ref="AH106:AH107" si="110">SUM(U106,Y106,AC106,AG106)</f>
        <v>147580403</v>
      </c>
      <c r="AI106" s="30">
        <f>IF(ISERROR(AH106/J106),0,AH106/J106)</f>
        <v>0.87968323121324554</v>
      </c>
      <c r="AJ106" s="31">
        <f>IF(ISERROR(AH106/$AH$134),"-",AH106/$AH$134)</f>
        <v>0.53665601090909087</v>
      </c>
      <c r="AK106" s="11"/>
      <c r="AL106" s="11"/>
      <c r="AM106" s="11"/>
      <c r="AN106" s="11"/>
      <c r="AO106" s="11"/>
      <c r="AP106" s="11"/>
      <c r="AQ106" s="11"/>
      <c r="AR106" s="11"/>
    </row>
    <row r="107" spans="1:44" ht="12.75" customHeight="1" outlineLevel="1" x14ac:dyDescent="0.25">
      <c r="A107" s="22">
        <v>2</v>
      </c>
      <c r="B107" s="23"/>
      <c r="C107" s="135" t="s">
        <v>952</v>
      </c>
      <c r="D107" s="33">
        <v>44915</v>
      </c>
      <c r="E107" s="133" t="s">
        <v>708</v>
      </c>
      <c r="F107" s="133" t="s">
        <v>868</v>
      </c>
      <c r="G107" s="133" t="s">
        <v>869</v>
      </c>
      <c r="H107" s="33"/>
      <c r="I107" s="33"/>
      <c r="J107" s="541"/>
      <c r="K107" s="137">
        <v>20184990</v>
      </c>
      <c r="L107" s="133" t="s">
        <v>81</v>
      </c>
      <c r="M107" s="28"/>
      <c r="N107" s="28"/>
      <c r="O107" s="28"/>
      <c r="P107" s="136"/>
      <c r="Q107" s="136"/>
      <c r="R107" s="28"/>
      <c r="S107" s="28"/>
      <c r="T107" s="28"/>
      <c r="U107" s="29">
        <f t="shared" ref="U107" si="111">SUM(R107:T107)</f>
        <v>0</v>
      </c>
      <c r="V107" s="28"/>
      <c r="W107" s="28"/>
      <c r="X107" s="28"/>
      <c r="Y107" s="29">
        <f t="shared" ref="Y107" si="112">SUM(V107:X107)</f>
        <v>0</v>
      </c>
      <c r="Z107" s="137"/>
      <c r="AA107" s="28"/>
      <c r="AB107" s="28"/>
      <c r="AC107" s="29">
        <f t="shared" ref="AC107" si="113">SUM(Z107:AB107)</f>
        <v>0</v>
      </c>
      <c r="AD107" s="28"/>
      <c r="AE107" s="28"/>
      <c r="AF107" s="137">
        <v>20184990</v>
      </c>
      <c r="AG107" s="29">
        <f t="shared" ref="AG107" si="114">SUM(AD107:AF107)</f>
        <v>20184990</v>
      </c>
      <c r="AH107" s="29">
        <f t="shared" si="110"/>
        <v>20184990</v>
      </c>
      <c r="AI107" s="30">
        <f t="shared" ref="AI107" si="115">IF(ISERROR(AH107/J107),0,AH107/J107)</f>
        <v>0</v>
      </c>
      <c r="AJ107" s="31">
        <f>IF(ISERROR(AH107/$AH$134),"-",AH107/$AH$134)</f>
        <v>7.3399963636363641E-2</v>
      </c>
      <c r="AK107" s="11"/>
      <c r="AL107" s="11"/>
      <c r="AM107" s="11"/>
      <c r="AN107" s="11"/>
      <c r="AO107" s="11"/>
      <c r="AP107" s="11"/>
      <c r="AQ107" s="11"/>
      <c r="AR107" s="11"/>
    </row>
    <row r="108" spans="1:44" ht="12.75" customHeight="1" x14ac:dyDescent="0.25">
      <c r="A108" s="586" t="s">
        <v>73</v>
      </c>
      <c r="B108" s="542"/>
      <c r="C108" s="542"/>
      <c r="D108" s="542"/>
      <c r="E108" s="542"/>
      <c r="F108" s="542"/>
      <c r="G108" s="542"/>
      <c r="H108" s="542"/>
      <c r="I108" s="587"/>
      <c r="J108" s="339">
        <f>SUM(J106:J107)</f>
        <v>167765393</v>
      </c>
      <c r="K108" s="339">
        <f>SUM(K106:K107)</f>
        <v>167765393</v>
      </c>
      <c r="L108" s="445"/>
      <c r="M108" s="339">
        <f>SUM(M106:M107)</f>
        <v>0</v>
      </c>
      <c r="N108" s="339">
        <f>SUM(N106:N107)</f>
        <v>0</v>
      </c>
      <c r="O108" s="339">
        <f>SUM(O106:O107)</f>
        <v>0</v>
      </c>
      <c r="P108" s="344"/>
      <c r="Q108" s="438"/>
      <c r="R108" s="339">
        <f t="shared" ref="R108:AH108" si="116">SUM(R106:R107)</f>
        <v>0</v>
      </c>
      <c r="S108" s="339">
        <f t="shared" si="116"/>
        <v>0</v>
      </c>
      <c r="T108" s="339">
        <f t="shared" si="116"/>
        <v>0</v>
      </c>
      <c r="U108" s="339">
        <f t="shared" si="116"/>
        <v>0</v>
      </c>
      <c r="V108" s="339">
        <f t="shared" si="116"/>
        <v>0</v>
      </c>
      <c r="W108" s="339">
        <f t="shared" si="116"/>
        <v>0</v>
      </c>
      <c r="X108" s="339">
        <f t="shared" si="116"/>
        <v>0</v>
      </c>
      <c r="Y108" s="339">
        <f t="shared" si="116"/>
        <v>0</v>
      </c>
      <c r="Z108" s="339">
        <f t="shared" si="116"/>
        <v>0</v>
      </c>
      <c r="AA108" s="339">
        <f t="shared" si="116"/>
        <v>0</v>
      </c>
      <c r="AB108" s="339">
        <f t="shared" si="116"/>
        <v>0</v>
      </c>
      <c r="AC108" s="339">
        <f t="shared" si="116"/>
        <v>0</v>
      </c>
      <c r="AD108" s="339">
        <f t="shared" si="116"/>
        <v>0</v>
      </c>
      <c r="AE108" s="339">
        <f t="shared" si="116"/>
        <v>0</v>
      </c>
      <c r="AF108" s="339">
        <f t="shared" si="116"/>
        <v>167765393</v>
      </c>
      <c r="AG108" s="339">
        <f t="shared" si="116"/>
        <v>167765393</v>
      </c>
      <c r="AH108" s="339">
        <f t="shared" si="116"/>
        <v>167765393</v>
      </c>
      <c r="AI108" s="345">
        <f>IF(ISERROR(AH108/J108),0,AH108/J108)</f>
        <v>1</v>
      </c>
      <c r="AJ108" s="345">
        <f>IF(ISERROR(AH108/$AH$143),0,AH108/$AH$143)</f>
        <v>1.6062752888591145E-2</v>
      </c>
      <c r="AK108" s="11"/>
      <c r="AL108" s="11"/>
      <c r="AM108" s="11"/>
      <c r="AN108" s="11"/>
      <c r="AO108" s="11"/>
      <c r="AP108" s="11"/>
      <c r="AQ108" s="11"/>
      <c r="AR108" s="11"/>
    </row>
    <row r="109" spans="1:44" ht="12.75" customHeight="1" x14ac:dyDescent="0.25">
      <c r="A109" s="517" t="s">
        <v>119</v>
      </c>
      <c r="B109" s="518"/>
      <c r="C109" s="518"/>
      <c r="D109" s="518"/>
      <c r="E109" s="519"/>
      <c r="F109" s="16"/>
      <c r="G109" s="5"/>
      <c r="H109" s="17"/>
      <c r="I109" s="17"/>
      <c r="J109" s="62"/>
      <c r="K109" s="7"/>
      <c r="L109" s="18"/>
      <c r="M109" s="19"/>
      <c r="N109" s="19"/>
      <c r="O109" s="19"/>
      <c r="P109" s="5"/>
      <c r="Q109" s="20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21"/>
      <c r="AJ109" s="21"/>
    </row>
    <row r="110" spans="1:44" ht="12.75" customHeight="1" outlineLevel="1" x14ac:dyDescent="0.25">
      <c r="A110" s="22">
        <v>1</v>
      </c>
      <c r="B110" s="23"/>
      <c r="C110" s="132" t="s">
        <v>953</v>
      </c>
      <c r="D110" s="25">
        <v>44770</v>
      </c>
      <c r="E110" s="133" t="s">
        <v>954</v>
      </c>
      <c r="F110" s="133" t="s">
        <v>868</v>
      </c>
      <c r="G110" s="133" t="s">
        <v>869</v>
      </c>
      <c r="H110" s="25"/>
      <c r="I110" s="25"/>
      <c r="J110" s="505">
        <v>642608478</v>
      </c>
      <c r="K110" s="134">
        <v>170734454</v>
      </c>
      <c r="L110" s="133" t="s">
        <v>81</v>
      </c>
      <c r="M110" s="28"/>
      <c r="N110" s="28"/>
      <c r="O110" s="28"/>
      <c r="P110" s="133"/>
      <c r="Q110" s="133"/>
      <c r="R110" s="28"/>
      <c r="S110" s="28"/>
      <c r="T110" s="28"/>
      <c r="U110" s="29">
        <f>SUM(R110:T110)</f>
        <v>0</v>
      </c>
      <c r="V110" s="28"/>
      <c r="W110" s="28"/>
      <c r="X110" s="28"/>
      <c r="Y110" s="29">
        <f>SUM(V110:X110)</f>
        <v>0</v>
      </c>
      <c r="Z110" s="28"/>
      <c r="AA110" s="134">
        <v>170734454</v>
      </c>
      <c r="AB110" s="28"/>
      <c r="AC110" s="29">
        <f>SUM(Z110:AB110)</f>
        <v>170734454</v>
      </c>
      <c r="AD110" s="28"/>
      <c r="AE110" s="28"/>
      <c r="AF110" s="28"/>
      <c r="AG110" s="29">
        <f>SUM(AD110:AF110)</f>
        <v>0</v>
      </c>
      <c r="AH110" s="29">
        <f t="shared" ref="AH110:AH114" si="117">SUM(U110,Y110,AC110,AG110)</f>
        <v>170734454</v>
      </c>
      <c r="AI110" s="30">
        <f>IF(ISERROR(AH110/J110),0,AH110/J110)</f>
        <v>0.26568970040883899</v>
      </c>
      <c r="AJ110" s="31">
        <f>IF(ISERROR(AH110/$AH$134),"-",AH110/$AH$134)</f>
        <v>0.62085256</v>
      </c>
      <c r="AK110" s="11"/>
      <c r="AL110" s="11"/>
      <c r="AM110" s="11"/>
      <c r="AN110" s="11"/>
      <c r="AO110" s="11"/>
      <c r="AP110" s="11"/>
      <c r="AQ110" s="11"/>
      <c r="AR110" s="11"/>
    </row>
    <row r="111" spans="1:44" ht="12.75" customHeight="1" outlineLevel="1" x14ac:dyDescent="0.25">
      <c r="A111" s="22">
        <v>2</v>
      </c>
      <c r="B111" s="23"/>
      <c r="C111" s="135" t="s">
        <v>955</v>
      </c>
      <c r="D111" s="33">
        <v>44756</v>
      </c>
      <c r="E111" s="133" t="s">
        <v>719</v>
      </c>
      <c r="F111" s="133" t="s">
        <v>868</v>
      </c>
      <c r="G111" s="133" t="s">
        <v>869</v>
      </c>
      <c r="H111" s="33"/>
      <c r="I111" s="33"/>
      <c r="J111" s="541"/>
      <c r="K111" s="137">
        <v>41073215</v>
      </c>
      <c r="L111" s="133" t="s">
        <v>81</v>
      </c>
      <c r="M111" s="28"/>
      <c r="N111" s="28"/>
      <c r="O111" s="28"/>
      <c r="P111" s="136"/>
      <c r="Q111" s="136"/>
      <c r="R111" s="28"/>
      <c r="S111" s="28"/>
      <c r="T111" s="28"/>
      <c r="U111" s="29">
        <f t="shared" ref="U111:U114" si="118">SUM(R111:T111)</f>
        <v>0</v>
      </c>
      <c r="V111" s="28"/>
      <c r="W111" s="28"/>
      <c r="X111" s="28"/>
      <c r="Y111" s="29">
        <f t="shared" ref="Y111:Y114" si="119">SUM(V111:X111)</f>
        <v>0</v>
      </c>
      <c r="Z111" s="137">
        <v>41073215</v>
      </c>
      <c r="AA111" s="28"/>
      <c r="AB111" s="28"/>
      <c r="AC111" s="29">
        <f t="shared" ref="AC111:AC114" si="120">SUM(Z111:AB111)</f>
        <v>41073215</v>
      </c>
      <c r="AD111" s="28"/>
      <c r="AE111" s="28"/>
      <c r="AF111" s="28"/>
      <c r="AG111" s="29">
        <f t="shared" ref="AG111:AG114" si="121">SUM(AD111:AF111)</f>
        <v>0</v>
      </c>
      <c r="AH111" s="29">
        <f t="shared" si="117"/>
        <v>41073215</v>
      </c>
      <c r="AI111" s="30">
        <f t="shared" ref="AI111:AI114" si="122">IF(ISERROR(AH111/J111),0,AH111/J111)</f>
        <v>0</v>
      </c>
      <c r="AJ111" s="31">
        <f>IF(ISERROR(AH111/$AH$134),"-",AH111/$AH$134)</f>
        <v>0.14935714545454545</v>
      </c>
      <c r="AK111" s="11"/>
      <c r="AL111" s="11"/>
      <c r="AM111" s="11"/>
      <c r="AN111" s="11"/>
      <c r="AO111" s="11"/>
      <c r="AP111" s="11"/>
      <c r="AQ111" s="11"/>
      <c r="AR111" s="11"/>
    </row>
    <row r="112" spans="1:44" ht="12.75" customHeight="1" outlineLevel="1" x14ac:dyDescent="0.25">
      <c r="A112" s="22">
        <v>3</v>
      </c>
      <c r="B112" s="23"/>
      <c r="C112" s="135" t="s">
        <v>956</v>
      </c>
      <c r="D112" s="33">
        <v>44756</v>
      </c>
      <c r="E112" s="133" t="s">
        <v>722</v>
      </c>
      <c r="F112" s="133" t="s">
        <v>868</v>
      </c>
      <c r="G112" s="133" t="s">
        <v>869</v>
      </c>
      <c r="H112" s="33"/>
      <c r="I112" s="33"/>
      <c r="J112" s="541"/>
      <c r="K112" s="137">
        <v>135640003</v>
      </c>
      <c r="L112" s="133" t="s">
        <v>81</v>
      </c>
      <c r="M112" s="28"/>
      <c r="N112" s="28"/>
      <c r="O112" s="28"/>
      <c r="P112" s="136"/>
      <c r="Q112" s="136"/>
      <c r="R112" s="28"/>
      <c r="S112" s="28"/>
      <c r="T112" s="28"/>
      <c r="U112" s="29">
        <f t="shared" si="118"/>
        <v>0</v>
      </c>
      <c r="V112" s="28"/>
      <c r="W112" s="28"/>
      <c r="X112" s="28"/>
      <c r="Y112" s="29">
        <f t="shared" si="119"/>
        <v>0</v>
      </c>
      <c r="Z112" s="137">
        <v>135640003</v>
      </c>
      <c r="AA112" s="28"/>
      <c r="AB112" s="28"/>
      <c r="AC112" s="29">
        <f t="shared" si="120"/>
        <v>135640003</v>
      </c>
      <c r="AD112" s="28"/>
      <c r="AE112" s="28"/>
      <c r="AF112" s="28"/>
      <c r="AG112" s="29">
        <f t="shared" si="121"/>
        <v>0</v>
      </c>
      <c r="AH112" s="29">
        <f t="shared" si="117"/>
        <v>135640003</v>
      </c>
      <c r="AI112" s="30">
        <f t="shared" si="122"/>
        <v>0</v>
      </c>
      <c r="AJ112" s="31">
        <f>IF(ISERROR(AH112/$AH$134),"-",AH112/$AH$134)</f>
        <v>0.49323637454545455</v>
      </c>
    </row>
    <row r="113" spans="1:44" ht="12.75" customHeight="1" outlineLevel="1" x14ac:dyDescent="0.25">
      <c r="A113" s="22">
        <v>4</v>
      </c>
      <c r="B113" s="23"/>
      <c r="C113" s="135" t="s">
        <v>957</v>
      </c>
      <c r="D113" s="33">
        <v>44830</v>
      </c>
      <c r="E113" s="133" t="s">
        <v>724</v>
      </c>
      <c r="F113" s="133" t="s">
        <v>868</v>
      </c>
      <c r="G113" s="133" t="s">
        <v>869</v>
      </c>
      <c r="H113" s="33"/>
      <c r="I113" s="33"/>
      <c r="J113" s="541"/>
      <c r="K113" s="137">
        <v>147580403</v>
      </c>
      <c r="L113" s="133" t="s">
        <v>81</v>
      </c>
      <c r="M113" s="28"/>
      <c r="N113" s="28"/>
      <c r="O113" s="28"/>
      <c r="P113" s="136"/>
      <c r="Q113" s="136"/>
      <c r="R113" s="28"/>
      <c r="S113" s="28"/>
      <c r="T113" s="28"/>
      <c r="U113" s="29">
        <f t="shared" si="118"/>
        <v>0</v>
      </c>
      <c r="V113" s="28"/>
      <c r="W113" s="28"/>
      <c r="X113" s="28"/>
      <c r="Y113" s="29">
        <f t="shared" si="119"/>
        <v>0</v>
      </c>
      <c r="Z113" s="28"/>
      <c r="AA113" s="28"/>
      <c r="AB113" s="137">
        <v>147580403</v>
      </c>
      <c r="AC113" s="29">
        <f t="shared" si="120"/>
        <v>147580403</v>
      </c>
      <c r="AD113" s="28"/>
      <c r="AE113" s="28"/>
      <c r="AF113" s="28"/>
      <c r="AG113" s="29">
        <f t="shared" si="121"/>
        <v>0</v>
      </c>
      <c r="AH113" s="29">
        <f t="shared" si="117"/>
        <v>147580403</v>
      </c>
      <c r="AI113" s="30">
        <f t="shared" si="122"/>
        <v>0</v>
      </c>
      <c r="AJ113" s="31">
        <f>IF(ISERROR(AH113/$AH$134),"-",AH113/$AH$134)</f>
        <v>0.53665601090909087</v>
      </c>
      <c r="AK113" s="11"/>
      <c r="AL113" s="11"/>
      <c r="AM113" s="11"/>
      <c r="AN113" s="11"/>
      <c r="AO113" s="11"/>
      <c r="AP113" s="11"/>
      <c r="AQ113" s="11"/>
      <c r="AR113" s="11"/>
    </row>
    <row r="114" spans="1:44" ht="12.75" customHeight="1" outlineLevel="1" x14ac:dyDescent="0.25">
      <c r="A114" s="22">
        <v>5</v>
      </c>
      <c r="B114" s="23"/>
      <c r="C114" s="135" t="s">
        <v>958</v>
      </c>
      <c r="D114" s="33">
        <v>44831</v>
      </c>
      <c r="E114" s="133" t="s">
        <v>727</v>
      </c>
      <c r="F114" s="133" t="s">
        <v>868</v>
      </c>
      <c r="G114" s="133" t="s">
        <v>869</v>
      </c>
      <c r="H114" s="33"/>
      <c r="I114" s="33"/>
      <c r="J114" s="541"/>
      <c r="K114" s="137">
        <v>147580403</v>
      </c>
      <c r="L114" s="133" t="s">
        <v>81</v>
      </c>
      <c r="M114" s="28"/>
      <c r="N114" s="28"/>
      <c r="O114" s="28"/>
      <c r="P114" s="136"/>
      <c r="Q114" s="136"/>
      <c r="R114" s="28"/>
      <c r="S114" s="28"/>
      <c r="T114" s="28"/>
      <c r="U114" s="29">
        <f t="shared" si="118"/>
        <v>0</v>
      </c>
      <c r="V114" s="28"/>
      <c r="W114" s="28"/>
      <c r="X114" s="28"/>
      <c r="Y114" s="29">
        <f t="shared" si="119"/>
        <v>0</v>
      </c>
      <c r="Z114" s="28"/>
      <c r="AA114" s="28"/>
      <c r="AB114" s="137">
        <v>147580403</v>
      </c>
      <c r="AC114" s="29">
        <f t="shared" si="120"/>
        <v>147580403</v>
      </c>
      <c r="AD114" s="28"/>
      <c r="AE114" s="28"/>
      <c r="AF114" s="28"/>
      <c r="AG114" s="29">
        <f t="shared" si="121"/>
        <v>0</v>
      </c>
      <c r="AH114" s="29">
        <f t="shared" si="117"/>
        <v>147580403</v>
      </c>
      <c r="AI114" s="30">
        <f t="shared" si="122"/>
        <v>0</v>
      </c>
      <c r="AJ114" s="31">
        <f>IF(ISERROR(AH114/$AH$134),"-",AH114/$AH$134)</f>
        <v>0.53665601090909087</v>
      </c>
      <c r="AK114" s="11"/>
      <c r="AL114" s="11"/>
      <c r="AM114" s="11"/>
      <c r="AN114" s="11"/>
      <c r="AO114" s="11"/>
      <c r="AP114" s="11"/>
      <c r="AQ114" s="11"/>
      <c r="AR114" s="11"/>
    </row>
    <row r="115" spans="1:44" ht="12.75" customHeight="1" x14ac:dyDescent="0.25">
      <c r="A115" s="586" t="s">
        <v>120</v>
      </c>
      <c r="B115" s="542"/>
      <c r="C115" s="542"/>
      <c r="D115" s="542"/>
      <c r="E115" s="542"/>
      <c r="F115" s="542"/>
      <c r="G115" s="542"/>
      <c r="H115" s="542"/>
      <c r="I115" s="587"/>
      <c r="J115" s="339">
        <f>SUM(J110:J114)</f>
        <v>642608478</v>
      </c>
      <c r="K115" s="339">
        <f>SUM(K110:K114)</f>
        <v>642608478</v>
      </c>
      <c r="L115" s="445"/>
      <c r="M115" s="339">
        <f>SUM(M110:M114)</f>
        <v>0</v>
      </c>
      <c r="N115" s="339">
        <f>SUM(N110:N114)</f>
        <v>0</v>
      </c>
      <c r="O115" s="339">
        <f>SUM(O110:O114)</f>
        <v>0</v>
      </c>
      <c r="P115" s="344"/>
      <c r="Q115" s="438"/>
      <c r="R115" s="339">
        <f t="shared" ref="R115:AH115" si="123">SUM(R110:R114)</f>
        <v>0</v>
      </c>
      <c r="S115" s="339">
        <f t="shared" si="123"/>
        <v>0</v>
      </c>
      <c r="T115" s="339">
        <f t="shared" si="123"/>
        <v>0</v>
      </c>
      <c r="U115" s="339">
        <f t="shared" si="123"/>
        <v>0</v>
      </c>
      <c r="V115" s="339">
        <f t="shared" si="123"/>
        <v>0</v>
      </c>
      <c r="W115" s="339">
        <f t="shared" si="123"/>
        <v>0</v>
      </c>
      <c r="X115" s="339">
        <f t="shared" si="123"/>
        <v>0</v>
      </c>
      <c r="Y115" s="339">
        <f t="shared" si="123"/>
        <v>0</v>
      </c>
      <c r="Z115" s="339">
        <f t="shared" si="123"/>
        <v>176713218</v>
      </c>
      <c r="AA115" s="339">
        <f t="shared" si="123"/>
        <v>170734454</v>
      </c>
      <c r="AB115" s="339">
        <f t="shared" si="123"/>
        <v>295160806</v>
      </c>
      <c r="AC115" s="339">
        <f t="shared" si="123"/>
        <v>642608478</v>
      </c>
      <c r="AD115" s="339">
        <f t="shared" si="123"/>
        <v>0</v>
      </c>
      <c r="AE115" s="339">
        <f t="shared" si="123"/>
        <v>0</v>
      </c>
      <c r="AF115" s="339">
        <f t="shared" si="123"/>
        <v>0</v>
      </c>
      <c r="AG115" s="339">
        <f t="shared" si="123"/>
        <v>0</v>
      </c>
      <c r="AH115" s="339">
        <f t="shared" si="123"/>
        <v>642608478</v>
      </c>
      <c r="AI115" s="345">
        <f>IF(ISERROR(AH115/J115),0,AH115/J115)</f>
        <v>1</v>
      </c>
      <c r="AJ115" s="345">
        <f>IF(ISERROR(AH115/$AH$143),0,AH115/$AH$143)</f>
        <v>6.1526760684354372E-2</v>
      </c>
      <c r="AK115" s="11"/>
      <c r="AL115" s="11"/>
      <c r="AM115" s="11"/>
      <c r="AN115" s="11"/>
      <c r="AO115" s="11"/>
      <c r="AP115" s="11"/>
      <c r="AQ115" s="11"/>
      <c r="AR115" s="11"/>
    </row>
    <row r="116" spans="1:44" ht="12.75" customHeight="1" x14ac:dyDescent="0.25">
      <c r="A116" s="517" t="s">
        <v>74</v>
      </c>
      <c r="B116" s="518"/>
      <c r="C116" s="518"/>
      <c r="D116" s="518"/>
      <c r="E116" s="519"/>
      <c r="F116" s="16"/>
      <c r="G116" s="5"/>
      <c r="H116" s="17"/>
      <c r="I116" s="17"/>
      <c r="J116" s="62"/>
      <c r="K116" s="7"/>
      <c r="L116" s="18"/>
      <c r="M116" s="19"/>
      <c r="N116" s="19"/>
      <c r="O116" s="19"/>
      <c r="P116" s="5"/>
      <c r="Q116" s="20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21"/>
      <c r="AJ116" s="21"/>
    </row>
    <row r="117" spans="1:44" ht="12.75" customHeight="1" outlineLevel="1" x14ac:dyDescent="0.25">
      <c r="A117" s="22">
        <v>1</v>
      </c>
      <c r="B117" s="23"/>
      <c r="C117" s="135" t="s">
        <v>959</v>
      </c>
      <c r="D117" s="33">
        <v>44895</v>
      </c>
      <c r="E117" s="416" t="s">
        <v>960</v>
      </c>
      <c r="F117" s="133" t="s">
        <v>868</v>
      </c>
      <c r="G117" s="133" t="s">
        <v>869</v>
      </c>
      <c r="H117" s="25"/>
      <c r="I117" s="25"/>
      <c r="J117" s="505">
        <v>2150971547</v>
      </c>
      <c r="K117" s="134">
        <v>147080403</v>
      </c>
      <c r="L117" s="133" t="s">
        <v>81</v>
      </c>
      <c r="M117" s="28"/>
      <c r="N117" s="28"/>
      <c r="O117" s="28"/>
      <c r="P117" s="133"/>
      <c r="Q117" s="133"/>
      <c r="R117" s="28"/>
      <c r="S117" s="28"/>
      <c r="T117" s="28"/>
      <c r="U117" s="29">
        <f>SUM(R117:T117)</f>
        <v>0</v>
      </c>
      <c r="V117" s="28"/>
      <c r="W117" s="28"/>
      <c r="X117" s="28"/>
      <c r="Y117" s="29">
        <f>SUM(V117:X117)</f>
        <v>0</v>
      </c>
      <c r="Z117" s="28"/>
      <c r="AA117" s="28"/>
      <c r="AB117" s="28"/>
      <c r="AC117" s="29">
        <f>SUM(Z117:AB117)</f>
        <v>0</v>
      </c>
      <c r="AD117" s="28"/>
      <c r="AE117" s="28"/>
      <c r="AF117" s="28">
        <v>147080403</v>
      </c>
      <c r="AG117" s="29">
        <f>SUM(AD117:AF117)</f>
        <v>147080403</v>
      </c>
      <c r="AH117" s="29">
        <f t="shared" ref="AH117:AH129" si="124">SUM(U117,Y117,AC117,AG117)</f>
        <v>147080403</v>
      </c>
      <c r="AI117" s="30">
        <f>IF(ISERROR(AH117/J117),0,AH117/J117)</f>
        <v>6.8378590690860497E-2</v>
      </c>
      <c r="AJ117" s="31">
        <f>IF(ISERROR(AH117/$AH$143),"-",AH117/$AH$143)</f>
        <v>1.4082261698295547E-2</v>
      </c>
      <c r="AK117" s="186"/>
      <c r="AL117" s="11"/>
      <c r="AM117" s="11"/>
      <c r="AN117" s="11"/>
      <c r="AO117" s="11"/>
      <c r="AP117" s="11"/>
      <c r="AQ117" s="11"/>
      <c r="AR117" s="11"/>
    </row>
    <row r="118" spans="1:44" ht="12.75" customHeight="1" outlineLevel="1" x14ac:dyDescent="0.25">
      <c r="A118" s="22">
        <v>2</v>
      </c>
      <c r="B118" s="23"/>
      <c r="C118" s="132" t="s">
        <v>961</v>
      </c>
      <c r="D118" s="25">
        <v>44795</v>
      </c>
      <c r="E118" s="416" t="s">
        <v>755</v>
      </c>
      <c r="F118" s="133" t="s">
        <v>868</v>
      </c>
      <c r="G118" s="133" t="s">
        <v>869</v>
      </c>
      <c r="H118" s="25"/>
      <c r="I118" s="25"/>
      <c r="J118" s="541"/>
      <c r="K118" s="134">
        <v>221409022</v>
      </c>
      <c r="L118" s="133" t="s">
        <v>81</v>
      </c>
      <c r="M118" s="28"/>
      <c r="N118" s="28"/>
      <c r="O118" s="28"/>
      <c r="P118" s="133"/>
      <c r="Q118" s="133"/>
      <c r="R118" s="28"/>
      <c r="S118" s="28"/>
      <c r="T118" s="28"/>
      <c r="U118" s="29">
        <f t="shared" ref="U118:U122" si="125">SUM(R118:T118)</f>
        <v>0</v>
      </c>
      <c r="V118" s="28"/>
      <c r="W118" s="28"/>
      <c r="X118" s="28"/>
      <c r="Y118" s="29">
        <f t="shared" ref="Y118:Y122" si="126">SUM(V118:X118)</f>
        <v>0</v>
      </c>
      <c r="Z118" s="134"/>
      <c r="AA118" s="134">
        <v>221409022</v>
      </c>
      <c r="AB118" s="28"/>
      <c r="AC118" s="29">
        <f t="shared" ref="AC118:AC122" si="127">SUM(Z118:AB118)</f>
        <v>221409022</v>
      </c>
      <c r="AD118" s="28"/>
      <c r="AE118" s="28"/>
      <c r="AF118" s="28"/>
      <c r="AG118" s="29">
        <f t="shared" ref="AG118:AG122" si="128">SUM(AD118:AF118)</f>
        <v>0</v>
      </c>
      <c r="AH118" s="29">
        <f t="shared" ref="AH118:AH122" si="129">SUM(U118,Y118,AC118,AG118)</f>
        <v>221409022</v>
      </c>
      <c r="AI118" s="30">
        <f t="shared" ref="AI118:AI122" si="130">IF(ISERROR(AH118/J118),0,AH118/J118)</f>
        <v>0</v>
      </c>
      <c r="AJ118" s="31">
        <f t="shared" ref="AJ118:AJ129" si="131">IF(ISERROR(AH118/$AH$134),"-",AH118/$AH$134)</f>
        <v>0.80512371636363633</v>
      </c>
      <c r="AK118" s="186"/>
      <c r="AL118" s="11"/>
      <c r="AM118" s="11"/>
      <c r="AN118" s="11"/>
      <c r="AO118" s="11"/>
      <c r="AP118" s="11"/>
      <c r="AQ118" s="11"/>
      <c r="AR118" s="11"/>
    </row>
    <row r="119" spans="1:44" ht="12.75" customHeight="1" outlineLevel="1" x14ac:dyDescent="0.25">
      <c r="A119" s="22">
        <v>3</v>
      </c>
      <c r="B119" s="23"/>
      <c r="C119" s="132" t="s">
        <v>962</v>
      </c>
      <c r="D119" s="25">
        <v>44827</v>
      </c>
      <c r="E119" s="416" t="s">
        <v>963</v>
      </c>
      <c r="F119" s="133" t="s">
        <v>868</v>
      </c>
      <c r="G119" s="133" t="s">
        <v>869</v>
      </c>
      <c r="H119" s="25"/>
      <c r="I119" s="25"/>
      <c r="J119" s="541"/>
      <c r="K119" s="137">
        <v>147580403</v>
      </c>
      <c r="L119" s="133" t="s">
        <v>81</v>
      </c>
      <c r="M119" s="28"/>
      <c r="N119" s="28"/>
      <c r="O119" s="28"/>
      <c r="P119" s="133"/>
      <c r="Q119" s="133"/>
      <c r="R119" s="28"/>
      <c r="S119" s="28"/>
      <c r="T119" s="28"/>
      <c r="U119" s="29">
        <f t="shared" si="125"/>
        <v>0</v>
      </c>
      <c r="V119" s="28"/>
      <c r="W119" s="28"/>
      <c r="X119" s="28"/>
      <c r="Y119" s="29">
        <f t="shared" si="126"/>
        <v>0</v>
      </c>
      <c r="Z119" s="28"/>
      <c r="AA119" s="28"/>
      <c r="AB119" s="28"/>
      <c r="AC119" s="29">
        <f t="shared" si="127"/>
        <v>0</v>
      </c>
      <c r="AD119" s="28">
        <v>147580403</v>
      </c>
      <c r="AE119" s="28"/>
      <c r="AF119" s="28"/>
      <c r="AG119" s="29">
        <f t="shared" si="128"/>
        <v>147580403</v>
      </c>
      <c r="AH119" s="29">
        <f t="shared" si="129"/>
        <v>147580403</v>
      </c>
      <c r="AI119" s="30">
        <f t="shared" si="130"/>
        <v>0</v>
      </c>
      <c r="AJ119" s="31">
        <f t="shared" si="131"/>
        <v>0.53665601090909087</v>
      </c>
      <c r="AK119" s="186"/>
      <c r="AL119" s="11"/>
      <c r="AM119" s="11"/>
      <c r="AN119" s="11"/>
      <c r="AO119" s="11"/>
      <c r="AP119" s="11"/>
      <c r="AQ119" s="11"/>
      <c r="AR119" s="11"/>
    </row>
    <row r="120" spans="1:44" ht="12.75" customHeight="1" outlineLevel="1" x14ac:dyDescent="0.25">
      <c r="A120" s="22">
        <v>4</v>
      </c>
      <c r="B120" s="23"/>
      <c r="C120" s="132" t="s">
        <v>964</v>
      </c>
      <c r="D120" s="25">
        <v>44819</v>
      </c>
      <c r="E120" s="416" t="s">
        <v>780</v>
      </c>
      <c r="F120" s="133" t="s">
        <v>868</v>
      </c>
      <c r="G120" s="133" t="s">
        <v>869</v>
      </c>
      <c r="H120" s="25"/>
      <c r="I120" s="25"/>
      <c r="J120" s="541"/>
      <c r="K120" s="134">
        <v>170234446</v>
      </c>
      <c r="L120" s="133" t="s">
        <v>81</v>
      </c>
      <c r="M120" s="28"/>
      <c r="N120" s="28"/>
      <c r="O120" s="28"/>
      <c r="P120" s="133"/>
      <c r="Q120" s="133"/>
      <c r="R120" s="28"/>
      <c r="S120" s="28"/>
      <c r="T120" s="28"/>
      <c r="U120" s="29">
        <f t="shared" si="125"/>
        <v>0</v>
      </c>
      <c r="V120" s="28"/>
      <c r="W120" s="28"/>
      <c r="X120" s="28"/>
      <c r="Y120" s="29">
        <f t="shared" si="126"/>
        <v>0</v>
      </c>
      <c r="Z120" s="28"/>
      <c r="AA120" s="28"/>
      <c r="AB120" s="134">
        <v>170234446</v>
      </c>
      <c r="AC120" s="29">
        <f t="shared" si="127"/>
        <v>170234446</v>
      </c>
      <c r="AD120" s="28"/>
      <c r="AE120" s="28"/>
      <c r="AF120" s="28"/>
      <c r="AG120" s="29">
        <f t="shared" si="128"/>
        <v>0</v>
      </c>
      <c r="AH120" s="29">
        <f t="shared" si="129"/>
        <v>170234446</v>
      </c>
      <c r="AI120" s="30">
        <f t="shared" si="130"/>
        <v>0</v>
      </c>
      <c r="AJ120" s="31">
        <f t="shared" si="131"/>
        <v>0.61903434909090904</v>
      </c>
      <c r="AK120" s="186"/>
      <c r="AL120" s="11"/>
      <c r="AM120" s="11"/>
      <c r="AN120" s="11"/>
      <c r="AO120" s="11"/>
      <c r="AP120" s="11"/>
      <c r="AQ120" s="11"/>
      <c r="AR120" s="11"/>
    </row>
    <row r="121" spans="1:44" ht="12.75" customHeight="1" outlineLevel="1" x14ac:dyDescent="0.25">
      <c r="A121" s="22">
        <v>5</v>
      </c>
      <c r="B121" s="23"/>
      <c r="C121" s="132" t="s">
        <v>965</v>
      </c>
      <c r="D121" s="25">
        <v>44837</v>
      </c>
      <c r="E121" s="416" t="s">
        <v>966</v>
      </c>
      <c r="F121" s="133" t="s">
        <v>868</v>
      </c>
      <c r="G121" s="133" t="s">
        <v>869</v>
      </c>
      <c r="H121" s="25"/>
      <c r="I121" s="25"/>
      <c r="J121" s="541"/>
      <c r="K121" s="134">
        <v>221409022</v>
      </c>
      <c r="L121" s="133" t="s">
        <v>81</v>
      </c>
      <c r="M121" s="28"/>
      <c r="N121" s="28"/>
      <c r="O121" s="28"/>
      <c r="P121" s="133"/>
      <c r="Q121" s="133"/>
      <c r="R121" s="28"/>
      <c r="S121" s="28"/>
      <c r="T121" s="28"/>
      <c r="U121" s="29">
        <f t="shared" si="125"/>
        <v>0</v>
      </c>
      <c r="V121" s="28"/>
      <c r="W121" s="28"/>
      <c r="X121" s="28"/>
      <c r="Y121" s="29">
        <f t="shared" si="126"/>
        <v>0</v>
      </c>
      <c r="Z121" s="28"/>
      <c r="AA121" s="134"/>
      <c r="AB121" s="134"/>
      <c r="AC121" s="29">
        <f t="shared" si="127"/>
        <v>0</v>
      </c>
      <c r="AD121" s="28"/>
      <c r="AE121" s="28">
        <v>221409022</v>
      </c>
      <c r="AF121" s="28"/>
      <c r="AG121" s="29">
        <f t="shared" si="128"/>
        <v>221409022</v>
      </c>
      <c r="AH121" s="29">
        <f t="shared" si="129"/>
        <v>221409022</v>
      </c>
      <c r="AI121" s="30">
        <f t="shared" si="130"/>
        <v>0</v>
      </c>
      <c r="AJ121" s="31">
        <f t="shared" si="131"/>
        <v>0.80512371636363633</v>
      </c>
      <c r="AK121" s="186"/>
      <c r="AL121" s="11"/>
      <c r="AM121" s="11"/>
      <c r="AN121" s="11"/>
      <c r="AO121" s="11"/>
      <c r="AP121" s="11"/>
      <c r="AQ121" s="11"/>
      <c r="AR121" s="11"/>
    </row>
    <row r="122" spans="1:44" ht="12.75" customHeight="1" outlineLevel="1" x14ac:dyDescent="0.25">
      <c r="A122" s="22">
        <v>6</v>
      </c>
      <c r="B122" s="23"/>
      <c r="C122" s="132" t="s">
        <v>967</v>
      </c>
      <c r="D122" s="25">
        <v>44848</v>
      </c>
      <c r="E122" s="416" t="s">
        <v>783</v>
      </c>
      <c r="F122" s="133" t="s">
        <v>868</v>
      </c>
      <c r="G122" s="133" t="s">
        <v>869</v>
      </c>
      <c r="H122" s="25"/>
      <c r="I122" s="25"/>
      <c r="J122" s="541"/>
      <c r="K122" s="134">
        <v>147580403</v>
      </c>
      <c r="L122" s="133" t="s">
        <v>81</v>
      </c>
      <c r="M122" s="28"/>
      <c r="N122" s="28"/>
      <c r="O122" s="28"/>
      <c r="P122" s="133"/>
      <c r="Q122" s="133"/>
      <c r="R122" s="28"/>
      <c r="S122" s="28"/>
      <c r="T122" s="28"/>
      <c r="U122" s="29">
        <f t="shared" si="125"/>
        <v>0</v>
      </c>
      <c r="V122" s="28"/>
      <c r="W122" s="28"/>
      <c r="X122" s="28"/>
      <c r="Y122" s="29">
        <f t="shared" si="126"/>
        <v>0</v>
      </c>
      <c r="Z122" s="134"/>
      <c r="AA122" s="28"/>
      <c r="AB122" s="134"/>
      <c r="AC122" s="29">
        <f t="shared" si="127"/>
        <v>0</v>
      </c>
      <c r="AD122" s="28">
        <v>147580403</v>
      </c>
      <c r="AE122" s="28"/>
      <c r="AF122" s="28"/>
      <c r="AG122" s="29">
        <f t="shared" si="128"/>
        <v>147580403</v>
      </c>
      <c r="AH122" s="29">
        <f t="shared" si="129"/>
        <v>147580403</v>
      </c>
      <c r="AI122" s="30">
        <f t="shared" si="130"/>
        <v>0</v>
      </c>
      <c r="AJ122" s="31">
        <f t="shared" si="131"/>
        <v>0.53665601090909087</v>
      </c>
      <c r="AK122" s="186"/>
      <c r="AL122" s="11"/>
      <c r="AM122" s="11"/>
      <c r="AN122" s="11"/>
      <c r="AO122" s="11"/>
      <c r="AP122" s="11"/>
      <c r="AQ122" s="11"/>
      <c r="AR122" s="11"/>
    </row>
    <row r="123" spans="1:44" ht="12.75" customHeight="1" outlineLevel="1" x14ac:dyDescent="0.25">
      <c r="A123" s="22">
        <v>7</v>
      </c>
      <c r="B123" s="23"/>
      <c r="C123" s="135" t="s">
        <v>968</v>
      </c>
      <c r="D123" s="33">
        <v>44798</v>
      </c>
      <c r="E123" s="416" t="s">
        <v>789</v>
      </c>
      <c r="F123" s="133" t="s">
        <v>868</v>
      </c>
      <c r="G123" s="133" t="s">
        <v>869</v>
      </c>
      <c r="H123" s="33"/>
      <c r="I123" s="33"/>
      <c r="J123" s="541"/>
      <c r="K123" s="134">
        <v>170234446</v>
      </c>
      <c r="L123" s="133" t="s">
        <v>81</v>
      </c>
      <c r="M123" s="28"/>
      <c r="N123" s="28"/>
      <c r="O123" s="28"/>
      <c r="P123" s="136"/>
      <c r="Q123" s="136"/>
      <c r="R123" s="28"/>
      <c r="S123" s="28"/>
      <c r="T123" s="28"/>
      <c r="U123" s="29">
        <f t="shared" ref="U123:U129" si="132">SUM(R123:T123)</f>
        <v>0</v>
      </c>
      <c r="V123" s="28"/>
      <c r="W123" s="28"/>
      <c r="X123" s="28"/>
      <c r="Y123" s="29">
        <f t="shared" ref="Y123:Y129" si="133">SUM(V123:X123)</f>
        <v>0</v>
      </c>
      <c r="Z123" s="28"/>
      <c r="AA123" s="28"/>
      <c r="AB123" s="134">
        <v>170234446</v>
      </c>
      <c r="AC123" s="29">
        <f t="shared" ref="AC123:AC129" si="134">SUM(Z123:AB123)</f>
        <v>170234446</v>
      </c>
      <c r="AD123" s="28"/>
      <c r="AE123" s="28"/>
      <c r="AF123" s="28"/>
      <c r="AG123" s="29">
        <f t="shared" ref="AG123:AG129" si="135">SUM(AD123:AF123)</f>
        <v>0</v>
      </c>
      <c r="AH123" s="29">
        <f t="shared" si="124"/>
        <v>170234446</v>
      </c>
      <c r="AI123" s="30">
        <f t="shared" ref="AI123:AI129" si="136">IF(ISERROR(AH123/J123),0,AH123/J123)</f>
        <v>0</v>
      </c>
      <c r="AJ123" s="31">
        <f t="shared" si="131"/>
        <v>0.61903434909090904</v>
      </c>
      <c r="AK123" s="186"/>
      <c r="AL123" s="11"/>
      <c r="AM123" s="11"/>
      <c r="AN123" s="11"/>
      <c r="AO123" s="11"/>
      <c r="AP123" s="11"/>
      <c r="AQ123" s="11"/>
      <c r="AR123" s="11"/>
    </row>
    <row r="124" spans="1:44" ht="12.75" customHeight="1" outlineLevel="1" x14ac:dyDescent="0.25">
      <c r="A124" s="22">
        <v>8</v>
      </c>
      <c r="B124" s="23"/>
      <c r="C124" s="135" t="s">
        <v>969</v>
      </c>
      <c r="D124" s="33">
        <v>44799</v>
      </c>
      <c r="E124" s="416" t="s">
        <v>791</v>
      </c>
      <c r="F124" s="133" t="s">
        <v>868</v>
      </c>
      <c r="G124" s="133" t="s">
        <v>869</v>
      </c>
      <c r="H124" s="33"/>
      <c r="I124" s="33"/>
      <c r="J124" s="541"/>
      <c r="K124" s="134">
        <v>221409022</v>
      </c>
      <c r="L124" s="133" t="s">
        <v>81</v>
      </c>
      <c r="M124" s="28"/>
      <c r="N124" s="28"/>
      <c r="O124" s="28"/>
      <c r="P124" s="136"/>
      <c r="Q124" s="136"/>
      <c r="R124" s="28"/>
      <c r="S124" s="28"/>
      <c r="T124" s="28"/>
      <c r="U124" s="29">
        <f t="shared" si="132"/>
        <v>0</v>
      </c>
      <c r="V124" s="28"/>
      <c r="W124" s="28"/>
      <c r="X124" s="28"/>
      <c r="Y124" s="29">
        <f t="shared" si="133"/>
        <v>0</v>
      </c>
      <c r="Z124" s="28"/>
      <c r="AA124" s="28"/>
      <c r="AB124" s="134">
        <v>221409022</v>
      </c>
      <c r="AC124" s="29">
        <f t="shared" si="134"/>
        <v>221409022</v>
      </c>
      <c r="AD124" s="28"/>
      <c r="AE124" s="28"/>
      <c r="AF124" s="28"/>
      <c r="AG124" s="29">
        <f t="shared" si="135"/>
        <v>0</v>
      </c>
      <c r="AH124" s="29">
        <f t="shared" si="124"/>
        <v>221409022</v>
      </c>
      <c r="AI124" s="30">
        <f t="shared" si="136"/>
        <v>0</v>
      </c>
      <c r="AJ124" s="31">
        <f t="shared" si="131"/>
        <v>0.80512371636363633</v>
      </c>
      <c r="AK124" s="186"/>
    </row>
    <row r="125" spans="1:44" ht="12.75" customHeight="1" outlineLevel="1" x14ac:dyDescent="0.25">
      <c r="A125" s="22">
        <v>9</v>
      </c>
      <c r="B125" s="23"/>
      <c r="C125" s="135" t="s">
        <v>970</v>
      </c>
      <c r="D125" s="33">
        <v>44769</v>
      </c>
      <c r="E125" s="416" t="s">
        <v>803</v>
      </c>
      <c r="F125" s="133" t="s">
        <v>868</v>
      </c>
      <c r="G125" s="133" t="s">
        <v>869</v>
      </c>
      <c r="H125" s="33"/>
      <c r="I125" s="33"/>
      <c r="J125" s="541"/>
      <c r="K125" s="137">
        <v>135640003</v>
      </c>
      <c r="L125" s="133" t="s">
        <v>81</v>
      </c>
      <c r="M125" s="28"/>
      <c r="N125" s="28"/>
      <c r="O125" s="28"/>
      <c r="P125" s="136"/>
      <c r="Q125" s="136"/>
      <c r="R125" s="28"/>
      <c r="S125" s="28"/>
      <c r="T125" s="28"/>
      <c r="U125" s="29">
        <f t="shared" si="132"/>
        <v>0</v>
      </c>
      <c r="V125" s="28"/>
      <c r="W125" s="28"/>
      <c r="X125" s="28"/>
      <c r="Y125" s="29">
        <f t="shared" si="133"/>
        <v>0</v>
      </c>
      <c r="Z125" s="137"/>
      <c r="AA125" s="137">
        <v>135640003</v>
      </c>
      <c r="AB125" s="28"/>
      <c r="AC125" s="29">
        <f t="shared" si="134"/>
        <v>135640003</v>
      </c>
      <c r="AD125" s="28"/>
      <c r="AE125" s="28"/>
      <c r="AF125" s="28"/>
      <c r="AG125" s="29">
        <f t="shared" si="135"/>
        <v>0</v>
      </c>
      <c r="AH125" s="29">
        <f t="shared" si="124"/>
        <v>135640003</v>
      </c>
      <c r="AI125" s="30">
        <f t="shared" si="136"/>
        <v>0</v>
      </c>
      <c r="AJ125" s="31">
        <f t="shared" si="131"/>
        <v>0.49323637454545455</v>
      </c>
      <c r="AK125" s="186"/>
      <c r="AL125" s="11"/>
      <c r="AM125" s="11"/>
      <c r="AN125" s="11"/>
      <c r="AO125" s="11"/>
      <c r="AP125" s="11"/>
      <c r="AQ125" s="11"/>
      <c r="AR125" s="11"/>
    </row>
    <row r="126" spans="1:44" ht="12.75" customHeight="1" outlineLevel="1" x14ac:dyDescent="0.25">
      <c r="A126" s="22">
        <v>10</v>
      </c>
      <c r="B126" s="23"/>
      <c r="C126" s="132" t="s">
        <v>971</v>
      </c>
      <c r="D126" s="25">
        <v>44819</v>
      </c>
      <c r="E126" s="416" t="s">
        <v>806</v>
      </c>
      <c r="F126" s="133" t="s">
        <v>868</v>
      </c>
      <c r="G126" s="133" t="s">
        <v>869</v>
      </c>
      <c r="H126" s="33"/>
      <c r="I126" s="33"/>
      <c r="J126" s="541"/>
      <c r="K126" s="137">
        <v>221409022</v>
      </c>
      <c r="L126" s="133" t="s">
        <v>81</v>
      </c>
      <c r="M126" s="28"/>
      <c r="N126" s="28"/>
      <c r="O126" s="28"/>
      <c r="P126" s="136"/>
      <c r="Q126" s="136"/>
      <c r="R126" s="28"/>
      <c r="S126" s="28"/>
      <c r="T126" s="28"/>
      <c r="U126" s="29">
        <f t="shared" si="132"/>
        <v>0</v>
      </c>
      <c r="V126" s="28"/>
      <c r="W126" s="28"/>
      <c r="X126" s="28"/>
      <c r="Y126" s="29">
        <f t="shared" si="133"/>
        <v>0</v>
      </c>
      <c r="Z126" s="28"/>
      <c r="AA126" s="137"/>
      <c r="AB126" s="137"/>
      <c r="AC126" s="29">
        <f t="shared" si="134"/>
        <v>0</v>
      </c>
      <c r="AD126" s="28">
        <v>221409022</v>
      </c>
      <c r="AE126" s="28"/>
      <c r="AF126" s="28"/>
      <c r="AG126" s="29">
        <f t="shared" si="135"/>
        <v>221409022</v>
      </c>
      <c r="AH126" s="29">
        <f t="shared" si="124"/>
        <v>221409022</v>
      </c>
      <c r="AI126" s="30">
        <f t="shared" si="136"/>
        <v>0</v>
      </c>
      <c r="AJ126" s="31">
        <f t="shared" si="131"/>
        <v>0.80512371636363633</v>
      </c>
      <c r="AK126" s="186"/>
      <c r="AL126" s="11"/>
      <c r="AM126" s="11"/>
      <c r="AN126" s="11"/>
      <c r="AO126" s="11"/>
      <c r="AP126" s="11"/>
      <c r="AQ126" s="11"/>
      <c r="AR126" s="11"/>
    </row>
    <row r="127" spans="1:44" ht="12.75" customHeight="1" outlineLevel="1" x14ac:dyDescent="0.25">
      <c r="A127" s="22">
        <v>11</v>
      </c>
      <c r="B127" s="23"/>
      <c r="C127" s="132" t="s">
        <v>972</v>
      </c>
      <c r="D127" s="25">
        <v>44809</v>
      </c>
      <c r="E127" s="416" t="s">
        <v>807</v>
      </c>
      <c r="F127" s="133" t="s">
        <v>868</v>
      </c>
      <c r="G127" s="133" t="s">
        <v>869</v>
      </c>
      <c r="H127" s="33"/>
      <c r="I127" s="33"/>
      <c r="J127" s="541"/>
      <c r="K127" s="137">
        <v>149470537</v>
      </c>
      <c r="L127" s="133" t="s">
        <v>81</v>
      </c>
      <c r="M127" s="28"/>
      <c r="N127" s="28"/>
      <c r="O127" s="28"/>
      <c r="P127" s="136"/>
      <c r="Q127" s="136"/>
      <c r="R127" s="28"/>
      <c r="S127" s="28"/>
      <c r="T127" s="28"/>
      <c r="U127" s="29">
        <f t="shared" si="132"/>
        <v>0</v>
      </c>
      <c r="V127" s="28"/>
      <c r="W127" s="28"/>
      <c r="X127" s="28"/>
      <c r="Y127" s="29">
        <f t="shared" si="133"/>
        <v>0</v>
      </c>
      <c r="Z127" s="28"/>
      <c r="AA127" s="137"/>
      <c r="AB127" s="137">
        <v>149470537</v>
      </c>
      <c r="AC127" s="29">
        <f t="shared" si="134"/>
        <v>149470537</v>
      </c>
      <c r="AD127" s="28"/>
      <c r="AE127" s="28"/>
      <c r="AF127" s="28"/>
      <c r="AG127" s="29">
        <f t="shared" si="135"/>
        <v>0</v>
      </c>
      <c r="AH127" s="29">
        <f t="shared" si="124"/>
        <v>149470537</v>
      </c>
      <c r="AI127" s="30">
        <f t="shared" si="136"/>
        <v>0</v>
      </c>
      <c r="AJ127" s="31">
        <f t="shared" si="131"/>
        <v>0.54352922545454541</v>
      </c>
      <c r="AK127" s="186"/>
    </row>
    <row r="128" spans="1:44" ht="12.75" customHeight="1" outlineLevel="1" x14ac:dyDescent="0.25">
      <c r="A128" s="22">
        <v>12</v>
      </c>
      <c r="B128" s="23"/>
      <c r="C128" s="135" t="s">
        <v>973</v>
      </c>
      <c r="D128" s="33">
        <v>44848</v>
      </c>
      <c r="E128" s="416" t="s">
        <v>974</v>
      </c>
      <c r="F128" s="133" t="s">
        <v>868</v>
      </c>
      <c r="G128" s="133" t="s">
        <v>869</v>
      </c>
      <c r="H128" s="33"/>
      <c r="I128" s="33"/>
      <c r="J128" s="541"/>
      <c r="K128" s="137">
        <v>49934415</v>
      </c>
      <c r="L128" s="133" t="s">
        <v>81</v>
      </c>
      <c r="M128" s="28"/>
      <c r="N128" s="28"/>
      <c r="O128" s="28"/>
      <c r="P128" s="136"/>
      <c r="Q128" s="136"/>
      <c r="R128" s="28"/>
      <c r="S128" s="28"/>
      <c r="T128" s="28"/>
      <c r="U128" s="29">
        <f t="shared" si="132"/>
        <v>0</v>
      </c>
      <c r="V128" s="28"/>
      <c r="W128" s="28"/>
      <c r="X128" s="28"/>
      <c r="Y128" s="29">
        <f t="shared" si="133"/>
        <v>0</v>
      </c>
      <c r="Z128" s="28"/>
      <c r="AA128" s="28"/>
      <c r="AB128" s="28"/>
      <c r="AC128" s="29">
        <f t="shared" si="134"/>
        <v>0</v>
      </c>
      <c r="AD128" s="28"/>
      <c r="AE128" s="28">
        <v>49934415</v>
      </c>
      <c r="AF128" s="28"/>
      <c r="AG128" s="29">
        <f t="shared" si="135"/>
        <v>49934415</v>
      </c>
      <c r="AH128" s="29">
        <f t="shared" si="124"/>
        <v>49934415</v>
      </c>
      <c r="AI128" s="30">
        <f t="shared" si="136"/>
        <v>0</v>
      </c>
      <c r="AJ128" s="31">
        <f t="shared" si="131"/>
        <v>0.1815796909090909</v>
      </c>
      <c r="AK128" s="186"/>
      <c r="AL128" s="11"/>
      <c r="AM128" s="11"/>
      <c r="AN128" s="11"/>
      <c r="AO128" s="11"/>
      <c r="AP128" s="11"/>
      <c r="AQ128" s="11"/>
      <c r="AR128" s="11"/>
    </row>
    <row r="129" spans="1:52" ht="12.75" customHeight="1" outlineLevel="1" x14ac:dyDescent="0.25">
      <c r="A129" s="22">
        <v>13</v>
      </c>
      <c r="B129" s="23"/>
      <c r="C129" s="135" t="s">
        <v>975</v>
      </c>
      <c r="D129" s="33">
        <v>44895</v>
      </c>
      <c r="E129" s="416" t="s">
        <v>777</v>
      </c>
      <c r="F129" s="133" t="s">
        <v>868</v>
      </c>
      <c r="G129" s="133" t="s">
        <v>869</v>
      </c>
      <c r="H129" s="33"/>
      <c r="I129" s="33"/>
      <c r="J129" s="541"/>
      <c r="K129" s="137">
        <v>147580403</v>
      </c>
      <c r="L129" s="133" t="s">
        <v>81</v>
      </c>
      <c r="M129" s="28"/>
      <c r="N129" s="28"/>
      <c r="O129" s="28"/>
      <c r="P129" s="136"/>
      <c r="Q129" s="136"/>
      <c r="R129" s="28"/>
      <c r="S129" s="28"/>
      <c r="T129" s="28"/>
      <c r="U129" s="29">
        <f t="shared" si="132"/>
        <v>0</v>
      </c>
      <c r="V129" s="28"/>
      <c r="W129" s="28"/>
      <c r="X129" s="28"/>
      <c r="Y129" s="29">
        <f t="shared" si="133"/>
        <v>0</v>
      </c>
      <c r="Z129" s="28"/>
      <c r="AA129" s="28"/>
      <c r="AB129" s="28"/>
      <c r="AC129" s="29">
        <f t="shared" si="134"/>
        <v>0</v>
      </c>
      <c r="AD129" s="28"/>
      <c r="AE129" s="28"/>
      <c r="AF129" s="28">
        <v>147580403</v>
      </c>
      <c r="AG129" s="29">
        <f t="shared" si="135"/>
        <v>147580403</v>
      </c>
      <c r="AH129" s="29">
        <f t="shared" si="124"/>
        <v>147580403</v>
      </c>
      <c r="AI129" s="30">
        <f t="shared" si="136"/>
        <v>0</v>
      </c>
      <c r="AJ129" s="31">
        <f t="shared" si="131"/>
        <v>0.53665601090909087</v>
      </c>
      <c r="AK129" s="186"/>
      <c r="AL129" s="11"/>
      <c r="AM129" s="11"/>
      <c r="AN129" s="11"/>
      <c r="AO129" s="11"/>
      <c r="AP129" s="11"/>
      <c r="AQ129" s="11"/>
      <c r="AR129" s="11"/>
    </row>
    <row r="130" spans="1:52" ht="12.75" customHeight="1" x14ac:dyDescent="0.25">
      <c r="A130" s="586" t="s">
        <v>75</v>
      </c>
      <c r="B130" s="542"/>
      <c r="C130" s="542"/>
      <c r="D130" s="542"/>
      <c r="E130" s="542"/>
      <c r="F130" s="542"/>
      <c r="G130" s="542"/>
      <c r="H130" s="542"/>
      <c r="I130" s="587"/>
      <c r="J130" s="339">
        <f>SUM(J117:J129)</f>
        <v>2150971547</v>
      </c>
      <c r="K130" s="339">
        <f>SUM(K117:K129)</f>
        <v>2150971547</v>
      </c>
      <c r="L130" s="445"/>
      <c r="M130" s="339">
        <f>SUM(M117:M129)</f>
        <v>0</v>
      </c>
      <c r="N130" s="339">
        <f>SUM(N117:N129)</f>
        <v>0</v>
      </c>
      <c r="O130" s="339">
        <f>SUM(O117:O129)</f>
        <v>0</v>
      </c>
      <c r="P130" s="344"/>
      <c r="Q130" s="438"/>
      <c r="R130" s="339">
        <f t="shared" ref="R130:AH130" si="137">SUM(R117:R129)</f>
        <v>0</v>
      </c>
      <c r="S130" s="339">
        <f t="shared" si="137"/>
        <v>0</v>
      </c>
      <c r="T130" s="339">
        <f t="shared" si="137"/>
        <v>0</v>
      </c>
      <c r="U130" s="339">
        <f t="shared" si="137"/>
        <v>0</v>
      </c>
      <c r="V130" s="339">
        <f t="shared" si="137"/>
        <v>0</v>
      </c>
      <c r="W130" s="339">
        <f t="shared" si="137"/>
        <v>0</v>
      </c>
      <c r="X130" s="339">
        <f t="shared" si="137"/>
        <v>0</v>
      </c>
      <c r="Y130" s="339">
        <f t="shared" si="137"/>
        <v>0</v>
      </c>
      <c r="Z130" s="339">
        <f t="shared" si="137"/>
        <v>0</v>
      </c>
      <c r="AA130" s="339">
        <f t="shared" si="137"/>
        <v>357049025</v>
      </c>
      <c r="AB130" s="339">
        <f t="shared" si="137"/>
        <v>711348451</v>
      </c>
      <c r="AC130" s="339">
        <f t="shared" si="137"/>
        <v>1068397476</v>
      </c>
      <c r="AD130" s="339">
        <f t="shared" si="137"/>
        <v>516569828</v>
      </c>
      <c r="AE130" s="339">
        <f t="shared" si="137"/>
        <v>271343437</v>
      </c>
      <c r="AF130" s="339">
        <f t="shared" si="137"/>
        <v>294660806</v>
      </c>
      <c r="AG130" s="339">
        <f t="shared" si="137"/>
        <v>1082574071</v>
      </c>
      <c r="AH130" s="339">
        <f t="shared" si="137"/>
        <v>2150971547</v>
      </c>
      <c r="AI130" s="345">
        <f>IF(ISERROR(AH130/J130),0,AH130/J130)</f>
        <v>1</v>
      </c>
      <c r="AJ130" s="345">
        <f>IF(ISERROR(AH130/$AH$143),0,AH130/$AH$143)</f>
        <v>0.20594548024485371</v>
      </c>
      <c r="AK130" s="11"/>
      <c r="AL130" s="11"/>
      <c r="AM130" s="11"/>
      <c r="AN130" s="11"/>
      <c r="AO130" s="11"/>
      <c r="AP130" s="11"/>
      <c r="AQ130" s="11"/>
      <c r="AR130" s="11"/>
    </row>
    <row r="131" spans="1:52" ht="12.75" customHeight="1" x14ac:dyDescent="0.25">
      <c r="A131" s="502" t="s">
        <v>76</v>
      </c>
      <c r="B131" s="503"/>
      <c r="C131" s="503"/>
      <c r="D131" s="503"/>
      <c r="E131" s="504"/>
      <c r="F131" s="16"/>
      <c r="G131" s="5"/>
      <c r="H131" s="17"/>
      <c r="I131" s="17"/>
      <c r="J131" s="510">
        <v>473811800</v>
      </c>
      <c r="K131" s="7"/>
      <c r="L131" s="18"/>
      <c r="M131" s="19"/>
      <c r="N131" s="19"/>
      <c r="O131" s="19"/>
      <c r="P131" s="5"/>
      <c r="Q131" s="20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21"/>
      <c r="AJ131" s="21"/>
    </row>
    <row r="132" spans="1:52" outlineLevel="1" x14ac:dyDescent="0.25">
      <c r="A132" s="23">
        <v>1</v>
      </c>
      <c r="B132" s="23"/>
      <c r="C132" s="89"/>
      <c r="D132" s="90"/>
      <c r="E132" s="54"/>
      <c r="F132" s="91"/>
      <c r="G132" s="91"/>
      <c r="H132" s="58"/>
      <c r="I132" s="2"/>
      <c r="J132" s="511"/>
      <c r="K132" s="206">
        <v>36523724</v>
      </c>
      <c r="L132" s="50" t="s">
        <v>121</v>
      </c>
      <c r="M132" s="49"/>
      <c r="N132" s="53"/>
      <c r="O132" s="49"/>
      <c r="P132" s="47"/>
      <c r="Q132" s="47"/>
      <c r="R132" s="28">
        <v>1750000</v>
      </c>
      <c r="S132" s="28">
        <v>1750000</v>
      </c>
      <c r="T132" s="72">
        <v>1750000</v>
      </c>
      <c r="U132" s="29">
        <f t="shared" ref="U132" si="138">SUM(R132:T132)</f>
        <v>5250000</v>
      </c>
      <c r="V132" s="28">
        <v>1750000</v>
      </c>
      <c r="W132" s="28">
        <v>1750000</v>
      </c>
      <c r="X132" s="28">
        <v>1750000</v>
      </c>
      <c r="Y132" s="29">
        <f t="shared" ref="Y132" si="139">SUM(V132:X132)</f>
        <v>5250000</v>
      </c>
      <c r="Z132" s="28">
        <v>2562767</v>
      </c>
      <c r="AA132" s="28">
        <v>1998941</v>
      </c>
      <c r="AB132" s="28">
        <v>1900336</v>
      </c>
      <c r="AC132" s="29">
        <f t="shared" ref="AC132" si="140">SUM(Z132:AB132)</f>
        <v>6462044</v>
      </c>
      <c r="AD132" s="28">
        <v>8892269</v>
      </c>
      <c r="AE132" s="28">
        <v>5240761</v>
      </c>
      <c r="AF132" s="28">
        <v>5428650</v>
      </c>
      <c r="AG132" s="29">
        <f>SUM(AD132:AF132)</f>
        <v>19561680</v>
      </c>
      <c r="AH132" s="29">
        <f>SUM(U132,Y132,AC132,AG132)</f>
        <v>36523724</v>
      </c>
      <c r="AI132" s="30">
        <f>IF(ISERROR(AH132/$J$131),0,AH132/$J$131)</f>
        <v>7.7084876315870562E-2</v>
      </c>
      <c r="AJ132" s="31">
        <f t="shared" ref="AJ132:AJ141" si="141">IF(ISERROR(AH132/$AH$134),"-",AH132/$AH$134)</f>
        <v>0.13281354181818181</v>
      </c>
      <c r="AK132" s="186"/>
      <c r="AL132" s="186"/>
      <c r="AM132" s="11"/>
      <c r="AN132" s="11"/>
      <c r="AO132" s="11"/>
      <c r="AP132" s="11"/>
      <c r="AQ132" s="11"/>
      <c r="AR132" s="11"/>
    </row>
    <row r="133" spans="1:52" outlineLevel="1" x14ac:dyDescent="0.25">
      <c r="A133" s="23">
        <v>2</v>
      </c>
      <c r="B133" s="23"/>
      <c r="C133" s="89"/>
      <c r="D133" s="90"/>
      <c r="E133" s="54"/>
      <c r="F133" s="91"/>
      <c r="G133" s="91"/>
      <c r="H133" s="58"/>
      <c r="I133" s="2"/>
      <c r="J133" s="511"/>
      <c r="K133" s="206">
        <f>83402355+75013138</f>
        <v>158415493</v>
      </c>
      <c r="L133" s="50" t="s">
        <v>117</v>
      </c>
      <c r="M133" s="49"/>
      <c r="N133" s="53"/>
      <c r="O133" s="49"/>
      <c r="P133" s="47"/>
      <c r="Q133" s="47"/>
      <c r="R133" s="28"/>
      <c r="S133" s="28">
        <v>59500</v>
      </c>
      <c r="T133" s="72">
        <v>16146551</v>
      </c>
      <c r="U133" s="29">
        <f t="shared" ref="U133" si="142">SUM(R133:T133)</f>
        <v>16206051</v>
      </c>
      <c r="V133" s="28">
        <v>1890923</v>
      </c>
      <c r="W133" s="28">
        <v>748675</v>
      </c>
      <c r="X133" s="28">
        <v>5615064</v>
      </c>
      <c r="Y133" s="29">
        <f t="shared" ref="Y133" si="143">SUM(V133:X133)</f>
        <v>8254662</v>
      </c>
      <c r="Z133" s="28">
        <v>5739843</v>
      </c>
      <c r="AA133" s="28">
        <f>8039989+4409393</f>
        <v>12449382</v>
      </c>
      <c r="AB133" s="28">
        <v>9038032</v>
      </c>
      <c r="AC133" s="29">
        <f t="shared" ref="AC133" si="144">SUM(Z133:AB133)</f>
        <v>27227257</v>
      </c>
      <c r="AD133" s="28">
        <v>9007953</v>
      </c>
      <c r="AE133" s="28">
        <v>916217</v>
      </c>
      <c r="AF133" s="28">
        <f>26199140+68690445</f>
        <v>94889585</v>
      </c>
      <c r="AG133" s="29">
        <f t="shared" ref="AG133" si="145">SUM(AD133:AF133)</f>
        <v>104813755</v>
      </c>
      <c r="AH133" s="29">
        <f t="shared" ref="AH133" si="146">SUM(U133,Y133,AC133,AG133)</f>
        <v>156501725</v>
      </c>
      <c r="AI133" s="30">
        <f t="shared" ref="AI133:AI141" si="147">IF(ISERROR(AH133/$J$124),0,AH133/$J$124)</f>
        <v>0</v>
      </c>
      <c r="AJ133" s="31">
        <f t="shared" si="141"/>
        <v>0.56909718181818181</v>
      </c>
      <c r="AK133" s="186"/>
      <c r="AL133" s="186"/>
      <c r="AM133" s="11"/>
      <c r="AN133" s="11"/>
      <c r="AO133" s="11"/>
      <c r="AP133" s="11"/>
      <c r="AQ133" s="11"/>
      <c r="AR133" s="11"/>
    </row>
    <row r="134" spans="1:52" outlineLevel="1" x14ac:dyDescent="0.25">
      <c r="A134" s="23">
        <v>3</v>
      </c>
      <c r="B134" s="23"/>
      <c r="C134" s="182"/>
      <c r="D134" s="182"/>
      <c r="E134" s="183"/>
      <c r="F134" s="183"/>
      <c r="G134" s="91"/>
      <c r="H134" s="58"/>
      <c r="I134" s="2"/>
      <c r="J134" s="511"/>
      <c r="K134" s="206">
        <v>275000000</v>
      </c>
      <c r="L134" s="50" t="s">
        <v>81</v>
      </c>
      <c r="M134" s="49"/>
      <c r="N134" s="53"/>
      <c r="O134" s="49"/>
      <c r="P134" s="47"/>
      <c r="Q134" s="47"/>
      <c r="R134" s="28"/>
      <c r="S134" s="28"/>
      <c r="T134" s="72"/>
      <c r="U134" s="29">
        <f t="shared" ref="U134:U141" si="148">SUM(R134:T134)</f>
        <v>0</v>
      </c>
      <c r="V134" s="28"/>
      <c r="W134" s="28"/>
      <c r="X134" s="28"/>
      <c r="Y134" s="29">
        <f t="shared" ref="Y134:Y141" si="149">SUM(V134:X134)</f>
        <v>0</v>
      </c>
      <c r="Z134" s="28"/>
      <c r="AA134" s="28"/>
      <c r="AB134" s="28"/>
      <c r="AC134" s="29">
        <f t="shared" ref="AC134:AC141" si="150">SUM(Z134:AB134)</f>
        <v>0</v>
      </c>
      <c r="AD134" s="28"/>
      <c r="AE134" s="28">
        <v>0</v>
      </c>
      <c r="AF134" s="28">
        <v>275000000</v>
      </c>
      <c r="AG134" s="29">
        <f t="shared" ref="AG134:AG141" si="151">SUM(AD134:AF134)</f>
        <v>275000000</v>
      </c>
      <c r="AH134" s="29">
        <f t="shared" ref="AH134:AH141" si="152">SUM(U134,Y134,AC134,AG134)</f>
        <v>275000000</v>
      </c>
      <c r="AI134" s="30">
        <f t="shared" si="147"/>
        <v>0</v>
      </c>
      <c r="AJ134" s="31">
        <f t="shared" si="141"/>
        <v>1</v>
      </c>
      <c r="AK134" s="11"/>
      <c r="AL134" s="11"/>
      <c r="AM134" s="11"/>
      <c r="AN134" s="11"/>
      <c r="AO134" s="11"/>
      <c r="AP134" s="11"/>
      <c r="AQ134" s="11"/>
      <c r="AR134" s="11"/>
    </row>
    <row r="135" spans="1:52" outlineLevel="1" x14ac:dyDescent="0.25">
      <c r="A135" s="23">
        <v>4</v>
      </c>
      <c r="B135" s="23"/>
      <c r="C135" s="182"/>
      <c r="D135" s="182"/>
      <c r="E135" s="183"/>
      <c r="F135" s="183"/>
      <c r="G135" s="91"/>
      <c r="H135" s="58"/>
      <c r="I135" s="2"/>
      <c r="J135" s="511"/>
      <c r="K135" s="206"/>
      <c r="L135" s="50"/>
      <c r="M135" s="49"/>
      <c r="N135" s="53"/>
      <c r="O135" s="49"/>
      <c r="P135" s="47"/>
      <c r="Q135" s="47"/>
      <c r="R135" s="28"/>
      <c r="S135" s="28"/>
      <c r="T135" s="72"/>
      <c r="U135" s="29">
        <f t="shared" si="148"/>
        <v>0</v>
      </c>
      <c r="V135" s="28"/>
      <c r="W135" s="28"/>
      <c r="X135" s="28"/>
      <c r="Y135" s="29">
        <f t="shared" si="149"/>
        <v>0</v>
      </c>
      <c r="Z135" s="28"/>
      <c r="AA135" s="28"/>
      <c r="AB135" s="72"/>
      <c r="AC135" s="29">
        <f t="shared" si="150"/>
        <v>0</v>
      </c>
      <c r="AD135" s="28"/>
      <c r="AE135" s="28">
        <v>0</v>
      </c>
      <c r="AF135" s="28">
        <v>0</v>
      </c>
      <c r="AG135" s="29">
        <f t="shared" si="151"/>
        <v>0</v>
      </c>
      <c r="AH135" s="29">
        <f t="shared" si="152"/>
        <v>0</v>
      </c>
      <c r="AI135" s="30">
        <f t="shared" si="147"/>
        <v>0</v>
      </c>
      <c r="AJ135" s="31">
        <f t="shared" si="141"/>
        <v>0</v>
      </c>
      <c r="AK135" s="11"/>
      <c r="AL135" s="11"/>
      <c r="AM135" s="11"/>
      <c r="AN135" s="11"/>
      <c r="AO135" s="11"/>
      <c r="AP135" s="11"/>
      <c r="AQ135" s="11"/>
      <c r="AR135" s="11"/>
    </row>
    <row r="136" spans="1:52" outlineLevel="1" x14ac:dyDescent="0.25">
      <c r="A136" s="23">
        <v>5</v>
      </c>
      <c r="B136" s="23"/>
      <c r="C136" s="182"/>
      <c r="D136" s="182"/>
      <c r="E136" s="183"/>
      <c r="F136" s="183"/>
      <c r="G136" s="91"/>
      <c r="H136" s="58"/>
      <c r="I136" s="2"/>
      <c r="J136" s="511"/>
      <c r="K136" s="206"/>
      <c r="L136" s="50"/>
      <c r="M136" s="49"/>
      <c r="N136" s="53"/>
      <c r="O136" s="49"/>
      <c r="P136" s="47"/>
      <c r="Q136" s="47"/>
      <c r="R136" s="28"/>
      <c r="S136" s="28"/>
      <c r="T136" s="72"/>
      <c r="U136" s="29">
        <f t="shared" si="148"/>
        <v>0</v>
      </c>
      <c r="V136" s="28"/>
      <c r="W136" s="28"/>
      <c r="X136" s="28"/>
      <c r="Y136" s="29">
        <f t="shared" si="149"/>
        <v>0</v>
      </c>
      <c r="Z136" s="28"/>
      <c r="AA136" s="28"/>
      <c r="AB136" s="72"/>
      <c r="AC136" s="29">
        <f t="shared" si="150"/>
        <v>0</v>
      </c>
      <c r="AD136" s="28"/>
      <c r="AE136" s="28">
        <v>0</v>
      </c>
      <c r="AF136" s="28">
        <v>0</v>
      </c>
      <c r="AG136" s="29">
        <f t="shared" si="151"/>
        <v>0</v>
      </c>
      <c r="AH136" s="29">
        <f t="shared" si="152"/>
        <v>0</v>
      </c>
      <c r="AI136" s="30">
        <f t="shared" si="147"/>
        <v>0</v>
      </c>
      <c r="AJ136" s="31">
        <f t="shared" si="141"/>
        <v>0</v>
      </c>
      <c r="AK136" s="11"/>
      <c r="AL136" s="11"/>
      <c r="AM136" s="11"/>
      <c r="AN136" s="11"/>
      <c r="AO136" s="11"/>
      <c r="AP136" s="11"/>
      <c r="AQ136" s="11"/>
      <c r="AR136" s="11"/>
    </row>
    <row r="137" spans="1:52" outlineLevel="1" x14ac:dyDescent="0.25">
      <c r="A137" s="23">
        <v>6</v>
      </c>
      <c r="B137" s="23"/>
      <c r="C137" s="182"/>
      <c r="D137" s="182"/>
      <c r="E137" s="183"/>
      <c r="F137" s="183"/>
      <c r="G137" s="91"/>
      <c r="H137" s="58"/>
      <c r="I137" s="2"/>
      <c r="J137" s="511"/>
      <c r="K137" s="206"/>
      <c r="L137" s="50"/>
      <c r="M137" s="49"/>
      <c r="N137" s="53"/>
      <c r="O137" s="49"/>
      <c r="P137" s="47"/>
      <c r="Q137" s="47"/>
      <c r="R137" s="28"/>
      <c r="S137" s="28"/>
      <c r="T137" s="72"/>
      <c r="U137" s="29">
        <f t="shared" si="148"/>
        <v>0</v>
      </c>
      <c r="V137" s="28"/>
      <c r="W137" s="28"/>
      <c r="X137" s="28"/>
      <c r="Y137" s="29">
        <f t="shared" si="149"/>
        <v>0</v>
      </c>
      <c r="Z137" s="28"/>
      <c r="AA137" s="28"/>
      <c r="AB137" s="72"/>
      <c r="AC137" s="29">
        <f t="shared" si="150"/>
        <v>0</v>
      </c>
      <c r="AD137" s="28"/>
      <c r="AE137" s="28">
        <v>0</v>
      </c>
      <c r="AF137" s="28">
        <v>0</v>
      </c>
      <c r="AG137" s="29">
        <f t="shared" si="151"/>
        <v>0</v>
      </c>
      <c r="AH137" s="29">
        <f t="shared" si="152"/>
        <v>0</v>
      </c>
      <c r="AI137" s="30">
        <f t="shared" si="147"/>
        <v>0</v>
      </c>
      <c r="AJ137" s="31">
        <f t="shared" si="141"/>
        <v>0</v>
      </c>
      <c r="AK137" s="11"/>
      <c r="AL137" s="11"/>
      <c r="AM137" s="11"/>
      <c r="AN137" s="11"/>
      <c r="AO137" s="11"/>
      <c r="AP137" s="11"/>
      <c r="AQ137" s="11"/>
      <c r="AR137" s="11"/>
    </row>
    <row r="138" spans="1:52" outlineLevel="1" x14ac:dyDescent="0.25">
      <c r="A138" s="23">
        <v>7</v>
      </c>
      <c r="B138" s="23"/>
      <c r="C138" s="182"/>
      <c r="D138" s="182"/>
      <c r="E138" s="183"/>
      <c r="F138" s="183"/>
      <c r="G138" s="91"/>
      <c r="H138" s="58"/>
      <c r="I138" s="2"/>
      <c r="J138" s="511"/>
      <c r="K138" s="206"/>
      <c r="L138" s="50"/>
      <c r="M138" s="49"/>
      <c r="N138" s="53"/>
      <c r="O138" s="49"/>
      <c r="P138" s="47"/>
      <c r="Q138" s="47"/>
      <c r="R138" s="28"/>
      <c r="S138" s="28"/>
      <c r="T138" s="72"/>
      <c r="U138" s="29">
        <f t="shared" si="148"/>
        <v>0</v>
      </c>
      <c r="V138" s="28"/>
      <c r="W138" s="28"/>
      <c r="X138" s="28"/>
      <c r="Y138" s="29">
        <f t="shared" si="149"/>
        <v>0</v>
      </c>
      <c r="Z138" s="28"/>
      <c r="AA138" s="28"/>
      <c r="AB138" s="72"/>
      <c r="AC138" s="29">
        <f t="shared" si="150"/>
        <v>0</v>
      </c>
      <c r="AD138" s="28"/>
      <c r="AE138" s="28">
        <v>0</v>
      </c>
      <c r="AF138" s="28">
        <v>0</v>
      </c>
      <c r="AG138" s="29">
        <f t="shared" si="151"/>
        <v>0</v>
      </c>
      <c r="AH138" s="29">
        <f t="shared" si="152"/>
        <v>0</v>
      </c>
      <c r="AI138" s="30">
        <f t="shared" si="147"/>
        <v>0</v>
      </c>
      <c r="AJ138" s="31">
        <f t="shared" si="141"/>
        <v>0</v>
      </c>
      <c r="AK138" s="11"/>
      <c r="AL138" s="11"/>
      <c r="AM138" s="11"/>
      <c r="AN138" s="11"/>
      <c r="AO138" s="11"/>
      <c r="AP138" s="11"/>
      <c r="AQ138" s="11"/>
      <c r="AR138" s="11"/>
    </row>
    <row r="139" spans="1:52" outlineLevel="1" x14ac:dyDescent="0.25">
      <c r="A139" s="23">
        <v>8</v>
      </c>
      <c r="B139" s="23"/>
      <c r="C139" s="182"/>
      <c r="D139" s="182"/>
      <c r="E139" s="183"/>
      <c r="F139" s="183"/>
      <c r="G139" s="91"/>
      <c r="H139" s="58"/>
      <c r="I139" s="2"/>
      <c r="J139" s="511"/>
      <c r="K139" s="206"/>
      <c r="L139" s="50"/>
      <c r="M139" s="49"/>
      <c r="N139" s="53"/>
      <c r="O139" s="49"/>
      <c r="P139" s="47"/>
      <c r="Q139" s="47"/>
      <c r="R139" s="28"/>
      <c r="S139" s="28"/>
      <c r="T139" s="72"/>
      <c r="U139" s="29">
        <f t="shared" si="148"/>
        <v>0</v>
      </c>
      <c r="V139" s="28"/>
      <c r="W139" s="28"/>
      <c r="X139" s="28"/>
      <c r="Y139" s="29">
        <f t="shared" si="149"/>
        <v>0</v>
      </c>
      <c r="Z139" s="28"/>
      <c r="AA139" s="28"/>
      <c r="AB139" s="72"/>
      <c r="AC139" s="29">
        <f t="shared" si="150"/>
        <v>0</v>
      </c>
      <c r="AD139" s="28"/>
      <c r="AE139" s="28">
        <v>0</v>
      </c>
      <c r="AF139" s="28">
        <v>0</v>
      </c>
      <c r="AG139" s="29">
        <f t="shared" si="151"/>
        <v>0</v>
      </c>
      <c r="AH139" s="29">
        <f t="shared" si="152"/>
        <v>0</v>
      </c>
      <c r="AI139" s="30">
        <f t="shared" si="147"/>
        <v>0</v>
      </c>
      <c r="AJ139" s="31">
        <f t="shared" si="141"/>
        <v>0</v>
      </c>
      <c r="AK139" s="11"/>
      <c r="AL139" s="11"/>
      <c r="AM139" s="11"/>
      <c r="AN139" s="11"/>
      <c r="AO139" s="11"/>
      <c r="AP139" s="11"/>
      <c r="AQ139" s="11"/>
      <c r="AR139" s="11"/>
    </row>
    <row r="140" spans="1:52" outlineLevel="1" x14ac:dyDescent="0.25">
      <c r="A140" s="23">
        <v>9</v>
      </c>
      <c r="B140" s="23"/>
      <c r="C140" s="182"/>
      <c r="D140" s="182"/>
      <c r="E140" s="183"/>
      <c r="F140" s="183"/>
      <c r="G140" s="91"/>
      <c r="H140" s="58"/>
      <c r="I140" s="2"/>
      <c r="J140" s="511"/>
      <c r="K140" s="206"/>
      <c r="L140" s="50"/>
      <c r="M140" s="49"/>
      <c r="N140" s="53"/>
      <c r="O140" s="49"/>
      <c r="P140" s="47"/>
      <c r="Q140" s="47"/>
      <c r="R140" s="28"/>
      <c r="S140" s="28"/>
      <c r="T140" s="72"/>
      <c r="U140" s="29">
        <f t="shared" si="148"/>
        <v>0</v>
      </c>
      <c r="V140" s="28"/>
      <c r="W140" s="28"/>
      <c r="X140" s="28"/>
      <c r="Y140" s="29">
        <f t="shared" si="149"/>
        <v>0</v>
      </c>
      <c r="Z140" s="28"/>
      <c r="AA140" s="28"/>
      <c r="AB140" s="72"/>
      <c r="AC140" s="29">
        <f t="shared" si="150"/>
        <v>0</v>
      </c>
      <c r="AD140" s="28"/>
      <c r="AE140" s="28">
        <v>0</v>
      </c>
      <c r="AF140" s="28">
        <v>0</v>
      </c>
      <c r="AG140" s="29">
        <f t="shared" si="151"/>
        <v>0</v>
      </c>
      <c r="AH140" s="29">
        <f t="shared" si="152"/>
        <v>0</v>
      </c>
      <c r="AI140" s="30">
        <f t="shared" si="147"/>
        <v>0</v>
      </c>
      <c r="AJ140" s="31">
        <f t="shared" si="141"/>
        <v>0</v>
      </c>
      <c r="AK140" s="11"/>
      <c r="AL140" s="11"/>
      <c r="AM140" s="11"/>
      <c r="AN140" s="11"/>
      <c r="AO140" s="11"/>
      <c r="AP140" s="11"/>
      <c r="AQ140" s="11"/>
      <c r="AR140" s="11"/>
    </row>
    <row r="141" spans="1:52" outlineLevel="1" x14ac:dyDescent="0.25">
      <c r="A141" s="23">
        <v>10</v>
      </c>
      <c r="B141" s="23"/>
      <c r="C141" s="182"/>
      <c r="D141" s="182"/>
      <c r="E141" s="183"/>
      <c r="F141" s="183"/>
      <c r="G141" s="91"/>
      <c r="H141" s="58"/>
      <c r="I141" s="2"/>
      <c r="J141" s="511"/>
      <c r="K141" s="206"/>
      <c r="L141" s="50"/>
      <c r="M141" s="49"/>
      <c r="N141" s="53"/>
      <c r="O141" s="49"/>
      <c r="P141" s="47"/>
      <c r="Q141" s="47"/>
      <c r="R141" s="28"/>
      <c r="S141" s="28"/>
      <c r="T141" s="72"/>
      <c r="U141" s="29">
        <f t="shared" si="148"/>
        <v>0</v>
      </c>
      <c r="V141" s="28"/>
      <c r="W141" s="28"/>
      <c r="X141" s="28"/>
      <c r="Y141" s="29">
        <f t="shared" si="149"/>
        <v>0</v>
      </c>
      <c r="Z141" s="28"/>
      <c r="AA141" s="28"/>
      <c r="AB141" s="72"/>
      <c r="AC141" s="29">
        <f t="shared" si="150"/>
        <v>0</v>
      </c>
      <c r="AD141" s="28"/>
      <c r="AE141" s="28">
        <v>0</v>
      </c>
      <c r="AF141" s="28">
        <v>0</v>
      </c>
      <c r="AG141" s="29">
        <f t="shared" si="151"/>
        <v>0</v>
      </c>
      <c r="AH141" s="29">
        <f t="shared" si="152"/>
        <v>0</v>
      </c>
      <c r="AI141" s="30">
        <f t="shared" si="147"/>
        <v>0</v>
      </c>
      <c r="AJ141" s="31">
        <f t="shared" si="141"/>
        <v>0</v>
      </c>
      <c r="AK141" s="11"/>
      <c r="AL141" s="11"/>
      <c r="AM141" s="11"/>
      <c r="AN141" s="11"/>
      <c r="AO141" s="11"/>
      <c r="AP141" s="11"/>
      <c r="AQ141" s="11"/>
      <c r="AR141" s="11"/>
    </row>
    <row r="142" spans="1:52" x14ac:dyDescent="0.25">
      <c r="A142" s="538" t="s">
        <v>82</v>
      </c>
      <c r="B142" s="539"/>
      <c r="C142" s="539"/>
      <c r="D142" s="539"/>
      <c r="E142" s="539"/>
      <c r="F142" s="539"/>
      <c r="G142" s="539"/>
      <c r="H142" s="539"/>
      <c r="I142" s="540"/>
      <c r="J142" s="339">
        <f>J131</f>
        <v>473811800</v>
      </c>
      <c r="K142" s="339">
        <f>SUM(K132:K141)</f>
        <v>469939217</v>
      </c>
      <c r="L142" s="445"/>
      <c r="M142" s="339"/>
      <c r="N142" s="339"/>
      <c r="O142" s="339"/>
      <c r="P142" s="344"/>
      <c r="Q142" s="438"/>
      <c r="R142" s="339">
        <f>+SUM(R132:R141)</f>
        <v>1750000</v>
      </c>
      <c r="S142" s="339">
        <f>SUM(S133:S141)</f>
        <v>59500</v>
      </c>
      <c r="T142" s="339">
        <f t="shared" ref="T142:AH142" si="153">SUM(T132:T141)</f>
        <v>17896551</v>
      </c>
      <c r="U142" s="339">
        <f t="shared" si="153"/>
        <v>21456051</v>
      </c>
      <c r="V142" s="339">
        <f t="shared" si="153"/>
        <v>3640923</v>
      </c>
      <c r="W142" s="339">
        <f t="shared" si="153"/>
        <v>2498675</v>
      </c>
      <c r="X142" s="339">
        <f t="shared" si="153"/>
        <v>7365064</v>
      </c>
      <c r="Y142" s="339">
        <f t="shared" si="153"/>
        <v>13504662</v>
      </c>
      <c r="Z142" s="339">
        <f t="shared" si="153"/>
        <v>8302610</v>
      </c>
      <c r="AA142" s="339">
        <f t="shared" si="153"/>
        <v>14448323</v>
      </c>
      <c r="AB142" s="339">
        <f t="shared" si="153"/>
        <v>10938368</v>
      </c>
      <c r="AC142" s="339">
        <f t="shared" si="153"/>
        <v>33689301</v>
      </c>
      <c r="AD142" s="339">
        <f t="shared" si="153"/>
        <v>17900222</v>
      </c>
      <c r="AE142" s="339">
        <f t="shared" si="153"/>
        <v>6156978</v>
      </c>
      <c r="AF142" s="339">
        <f t="shared" si="153"/>
        <v>375318235</v>
      </c>
      <c r="AG142" s="339">
        <f t="shared" si="153"/>
        <v>399375435</v>
      </c>
      <c r="AH142" s="339">
        <f t="shared" si="153"/>
        <v>468025449</v>
      </c>
      <c r="AI142" s="345">
        <f t="shared" ref="AI142:AI143" si="154">IF(ISERROR(AH142/J142),0,AH142/J142)</f>
        <v>0.98778765957285153</v>
      </c>
      <c r="AJ142" s="345">
        <f>IF(ISERROR(AH142/$AH$143),0,AH142/$AH$143)</f>
        <v>4.4811250988211364E-2</v>
      </c>
      <c r="AK142" s="11"/>
      <c r="AL142" s="11"/>
      <c r="AM142" s="11"/>
      <c r="AN142" s="11"/>
      <c r="AO142" s="11"/>
      <c r="AP142" s="11"/>
      <c r="AQ142" s="11"/>
      <c r="AR142" s="11"/>
    </row>
    <row r="143" spans="1:52" s="59" customFormat="1" ht="15" customHeight="1" x14ac:dyDescent="0.25">
      <c r="A143" s="499" t="str">
        <f>"TOTAL ASIG."&amp;" "&amp;$A$5</f>
        <v>TOTAL ASIG. 24-03-351 "Sistema Nacional de Cuidado"</v>
      </c>
      <c r="B143" s="500"/>
      <c r="C143" s="500"/>
      <c r="D143" s="500"/>
      <c r="E143" s="500"/>
      <c r="F143" s="500"/>
      <c r="G143" s="500"/>
      <c r="H143" s="500"/>
      <c r="I143" s="501"/>
      <c r="J143" s="341">
        <f>SUM(J11,J17,J22,J28,J38,J47,J56,J65,J77,J87,J93,J98,J104,J115,J130,J142,J108)</f>
        <v>10450160000</v>
      </c>
      <c r="K143" s="341">
        <f>+K11+K17+K22+K28+K38+K47+K56+K65+K77+K87+K93+K98+K130+K104+K115+K142+K108</f>
        <v>10446287417</v>
      </c>
      <c r="L143" s="434"/>
      <c r="M143" s="341">
        <f>+M11+M17+M22+M28+M38+M47+M56+M65+M77+M87+M93+M98+M130+M104+M115+M142</f>
        <v>0</v>
      </c>
      <c r="N143" s="341">
        <f>+N11+N17+N22+N28+N38+N47+N56+N65+N77+N87+N93+N98+N130+N104+N115+N142</f>
        <v>0</v>
      </c>
      <c r="O143" s="341">
        <f>+O11+O17+O22+O28+O38+O47+O56+O65+O77+O87+O93+O98+O130+O104+O115+O142</f>
        <v>0</v>
      </c>
      <c r="P143" s="342"/>
      <c r="Q143" s="454"/>
      <c r="R143" s="341">
        <f t="shared" ref="R143:AE143" si="155">+R11+R17+R22+R28+R38+R47+R56+R65+R77+R87+R93+R98+R130+R104+R115+R142</f>
        <v>1750000</v>
      </c>
      <c r="S143" s="341">
        <f t="shared" si="155"/>
        <v>59500</v>
      </c>
      <c r="T143" s="341">
        <f t="shared" si="155"/>
        <v>17896551</v>
      </c>
      <c r="U143" s="341">
        <f t="shared" si="155"/>
        <v>21456051</v>
      </c>
      <c r="V143" s="341">
        <f t="shared" si="155"/>
        <v>3640923</v>
      </c>
      <c r="W143" s="341">
        <f t="shared" si="155"/>
        <v>2498675</v>
      </c>
      <c r="X143" s="341">
        <f t="shared" si="155"/>
        <v>7365064</v>
      </c>
      <c r="Y143" s="341">
        <f t="shared" si="155"/>
        <v>13504662</v>
      </c>
      <c r="Z143" s="341">
        <f t="shared" si="155"/>
        <v>2584388061</v>
      </c>
      <c r="AA143" s="341">
        <f t="shared" si="155"/>
        <v>1724337299</v>
      </c>
      <c r="AB143" s="341">
        <f t="shared" si="155"/>
        <v>1934285700</v>
      </c>
      <c r="AC143" s="341">
        <f t="shared" si="155"/>
        <v>6243011060</v>
      </c>
      <c r="AD143" s="341">
        <f t="shared" si="155"/>
        <v>1619690128</v>
      </c>
      <c r="AE143" s="341">
        <f t="shared" si="155"/>
        <v>1607946884</v>
      </c>
      <c r="AF143" s="341">
        <f>+AF11+AF17+AF22+AF28+AF38+AF47+AF56+AF65+AF77+AF87+AF93+AF98+AF130+AF104+AF115+AF142+AF108</f>
        <v>938764864</v>
      </c>
      <c r="AG143" s="341">
        <f>+AG11+AG17+AG22+AG28+AG38+AG47+AG56+AG65+AG77+AG87+AG93+AG98+AG130+AG104+AG115+AG142+AG108</f>
        <v>4166401876</v>
      </c>
      <c r="AH143" s="341">
        <f>+AH11+AH17+AH22+AH28+AH38+AH47+AH56+AH65+AH77+AH87+AH93+AH98+AH130+AH104+AH115+AH142+AH108</f>
        <v>10444373649</v>
      </c>
      <c r="AI143" s="343">
        <f t="shared" si="154"/>
        <v>0.99944629067880297</v>
      </c>
      <c r="AJ143" s="343">
        <f>IF(ISERROR(AH143/$AH$143),0,AH143/$AH$143)</f>
        <v>1</v>
      </c>
      <c r="AK143" s="306"/>
      <c r="AL143" s="306"/>
      <c r="AM143" s="306"/>
      <c r="AN143" s="306"/>
      <c r="AO143" s="306"/>
      <c r="AP143" s="306"/>
      <c r="AQ143" s="306"/>
      <c r="AR143" s="306"/>
      <c r="AS143" s="306"/>
      <c r="AT143" s="306"/>
      <c r="AU143" s="306"/>
      <c r="AV143" s="306"/>
      <c r="AW143" s="306"/>
      <c r="AX143" s="306"/>
      <c r="AY143" s="306"/>
      <c r="AZ143" s="306"/>
    </row>
    <row r="144" spans="1:52" x14ac:dyDescent="0.25">
      <c r="J144" s="41"/>
      <c r="R144" s="41"/>
      <c r="S144" s="41"/>
      <c r="T144" s="41"/>
      <c r="V144" s="41"/>
      <c r="W144" s="41"/>
      <c r="X144" s="41"/>
      <c r="Z144" s="41"/>
      <c r="AA144" s="41"/>
      <c r="AB144" s="41"/>
      <c r="AD144" s="41"/>
      <c r="AE144" s="41"/>
      <c r="AF144" s="41"/>
      <c r="AK144" s="307"/>
      <c r="AL144" s="307"/>
      <c r="AM144" s="307"/>
      <c r="AN144" s="307"/>
      <c r="AO144" s="307"/>
      <c r="AP144" s="307"/>
      <c r="AQ144" s="307"/>
      <c r="AR144" s="307"/>
      <c r="AS144" s="306"/>
      <c r="AT144" s="306"/>
      <c r="AU144" s="306"/>
      <c r="AV144" s="306"/>
      <c r="AW144" s="306"/>
      <c r="AX144" s="306"/>
      <c r="AY144" s="306"/>
      <c r="AZ144" s="306"/>
    </row>
    <row r="145" spans="1:44" x14ac:dyDescent="0.25">
      <c r="J145" s="41"/>
      <c r="R145" s="41"/>
      <c r="S145" s="41"/>
      <c r="T145" s="41"/>
      <c r="V145" s="41"/>
      <c r="W145" s="41"/>
      <c r="X145" s="41"/>
      <c r="Z145" s="41"/>
      <c r="AA145" s="41"/>
      <c r="AB145" s="41"/>
      <c r="AD145" s="41"/>
      <c r="AE145" s="41"/>
      <c r="AF145" s="41"/>
      <c r="AK145" s="11"/>
      <c r="AL145" s="11"/>
      <c r="AM145" s="11"/>
      <c r="AN145" s="11"/>
      <c r="AO145" s="11"/>
      <c r="AP145" s="11"/>
      <c r="AQ145" s="11"/>
      <c r="AR145" s="11"/>
    </row>
    <row r="146" spans="1:44" x14ac:dyDescent="0.25">
      <c r="J146" s="41"/>
      <c r="R146" s="41"/>
      <c r="S146" s="41"/>
      <c r="T146" s="41"/>
      <c r="V146" s="41"/>
      <c r="W146" s="41"/>
      <c r="X146" s="41"/>
      <c r="Z146" s="41"/>
      <c r="AA146" s="41"/>
      <c r="AB146" s="41"/>
      <c r="AD146" s="41"/>
      <c r="AE146" s="41"/>
      <c r="AF146" s="41"/>
    </row>
    <row r="147" spans="1:44" x14ac:dyDescent="0.25">
      <c r="J147" s="41"/>
      <c r="R147" s="41"/>
      <c r="S147" s="41"/>
      <c r="T147" s="41"/>
      <c r="V147" s="41"/>
      <c r="W147" s="41"/>
      <c r="X147" s="41"/>
      <c r="Z147" s="41"/>
      <c r="AA147" s="41"/>
      <c r="AB147" s="41"/>
      <c r="AD147" s="41"/>
      <c r="AE147" s="41"/>
      <c r="AF147" s="41"/>
      <c r="AK147" s="11"/>
      <c r="AL147" s="11"/>
      <c r="AM147" s="11"/>
      <c r="AN147" s="11"/>
      <c r="AO147" s="11"/>
      <c r="AP147" s="11"/>
      <c r="AQ147" s="11"/>
      <c r="AR147" s="11"/>
    </row>
    <row r="148" spans="1:44" x14ac:dyDescent="0.25">
      <c r="J148" s="41"/>
      <c r="R148" s="41"/>
      <c r="S148" s="41"/>
      <c r="T148" s="41"/>
      <c r="V148" s="41"/>
      <c r="W148" s="41"/>
      <c r="X148" s="41"/>
      <c r="Z148" s="41"/>
      <c r="AA148" s="41"/>
      <c r="AB148" s="41"/>
      <c r="AD148" s="41"/>
      <c r="AE148" s="41"/>
      <c r="AF148" s="41"/>
    </row>
    <row r="149" spans="1:44" x14ac:dyDescent="0.25">
      <c r="J149" s="41"/>
      <c r="R149" s="41"/>
      <c r="S149" s="41"/>
      <c r="T149" s="41"/>
      <c r="V149" s="41"/>
      <c r="W149" s="41"/>
      <c r="X149" s="41"/>
      <c r="Z149" s="41"/>
      <c r="AA149" s="41"/>
      <c r="AB149" s="41"/>
      <c r="AD149" s="41"/>
      <c r="AE149" s="41"/>
      <c r="AF149" s="41"/>
    </row>
    <row r="150" spans="1:44" x14ac:dyDescent="0.25">
      <c r="J150" s="41"/>
      <c r="R150" s="41"/>
      <c r="S150" s="41"/>
      <c r="T150" s="41"/>
      <c r="V150" s="41"/>
      <c r="W150" s="41"/>
      <c r="X150" s="41"/>
      <c r="Z150" s="41"/>
      <c r="AA150" s="41"/>
      <c r="AB150" s="41"/>
      <c r="AD150" s="41"/>
      <c r="AE150" s="41"/>
      <c r="AF150" s="41"/>
    </row>
    <row r="151" spans="1:44" x14ac:dyDescent="0.25">
      <c r="J151" s="41"/>
      <c r="R151" s="41"/>
      <c r="S151" s="41"/>
      <c r="T151" s="41"/>
      <c r="V151" s="41"/>
      <c r="W151" s="41"/>
      <c r="X151" s="41"/>
      <c r="Z151" s="41"/>
      <c r="AA151" s="41"/>
      <c r="AB151" s="41"/>
      <c r="AD151" s="41"/>
      <c r="AE151" s="41"/>
      <c r="AF151" s="41"/>
    </row>
    <row r="152" spans="1:44" x14ac:dyDescent="0.25">
      <c r="A152" s="14"/>
      <c r="J152" s="41"/>
      <c r="R152" s="41"/>
      <c r="S152" s="41"/>
      <c r="T152" s="41"/>
      <c r="V152" s="41"/>
      <c r="W152" s="41"/>
      <c r="X152" s="41"/>
      <c r="Z152" s="41"/>
      <c r="AA152" s="41"/>
      <c r="AB152" s="41"/>
      <c r="AD152" s="41"/>
      <c r="AE152" s="41"/>
      <c r="AF152" s="41"/>
    </row>
    <row r="153" spans="1:44" x14ac:dyDescent="0.25">
      <c r="A153" s="14"/>
      <c r="J153" s="41"/>
      <c r="R153" s="41"/>
      <c r="S153" s="41"/>
      <c r="T153" s="41"/>
      <c r="V153" s="41"/>
      <c r="W153" s="41"/>
      <c r="X153" s="41"/>
      <c r="Z153" s="41"/>
      <c r="AA153" s="41"/>
      <c r="AB153" s="41"/>
      <c r="AD153" s="41"/>
      <c r="AE153" s="41"/>
      <c r="AF153" s="41"/>
    </row>
    <row r="154" spans="1:44" x14ac:dyDescent="0.25">
      <c r="A154" s="14"/>
      <c r="J154" s="41"/>
      <c r="R154" s="41"/>
      <c r="S154" s="41"/>
      <c r="T154" s="41"/>
      <c r="V154" s="41"/>
      <c r="W154" s="41"/>
      <c r="X154" s="41"/>
      <c r="Z154" s="41"/>
      <c r="AA154" s="41"/>
      <c r="AB154" s="41"/>
      <c r="AD154" s="41"/>
      <c r="AE154" s="41"/>
      <c r="AF154" s="41"/>
    </row>
    <row r="155" spans="1:44" x14ac:dyDescent="0.25">
      <c r="A155" s="14"/>
      <c r="J155" s="41"/>
      <c r="R155" s="41"/>
      <c r="S155" s="41"/>
      <c r="T155" s="41"/>
      <c r="V155" s="41"/>
      <c r="W155" s="41"/>
      <c r="X155" s="41"/>
      <c r="Z155" s="41"/>
      <c r="AA155" s="41"/>
      <c r="AB155" s="41"/>
      <c r="AD155" s="41"/>
      <c r="AE155" s="41"/>
      <c r="AF155" s="41"/>
    </row>
    <row r="156" spans="1:44" x14ac:dyDescent="0.25">
      <c r="A156" s="14"/>
      <c r="J156" s="41"/>
      <c r="R156" s="41"/>
      <c r="S156" s="41"/>
      <c r="T156" s="41"/>
      <c r="V156" s="41"/>
      <c r="W156" s="41"/>
      <c r="X156" s="41"/>
      <c r="Z156" s="41"/>
      <c r="AA156" s="41"/>
      <c r="AB156" s="41"/>
      <c r="AD156" s="41"/>
      <c r="AE156" s="41"/>
      <c r="AF156" s="41"/>
    </row>
    <row r="157" spans="1:44" x14ac:dyDescent="0.25">
      <c r="A157" s="14"/>
      <c r="J157" s="41"/>
      <c r="R157" s="41"/>
      <c r="S157" s="41"/>
      <c r="T157" s="41"/>
      <c r="V157" s="41"/>
      <c r="W157" s="41"/>
      <c r="X157" s="41"/>
      <c r="Z157" s="41"/>
      <c r="AA157" s="41"/>
      <c r="AB157" s="41"/>
      <c r="AD157" s="41"/>
      <c r="AE157" s="41"/>
      <c r="AF157" s="41"/>
    </row>
    <row r="158" spans="1:44" x14ac:dyDescent="0.25">
      <c r="A158" s="14"/>
      <c r="J158" s="41"/>
      <c r="R158" s="41"/>
      <c r="S158" s="41"/>
      <c r="T158" s="41"/>
      <c r="V158" s="41"/>
      <c r="W158" s="41"/>
      <c r="X158" s="41"/>
      <c r="Z158" s="41"/>
      <c r="AA158" s="41"/>
      <c r="AB158" s="41"/>
      <c r="AD158" s="41"/>
      <c r="AE158" s="41"/>
      <c r="AF158" s="41"/>
    </row>
    <row r="159" spans="1:44" x14ac:dyDescent="0.25">
      <c r="A159" s="14"/>
      <c r="J159" s="41"/>
      <c r="R159" s="41"/>
      <c r="S159" s="41"/>
      <c r="T159" s="41"/>
      <c r="V159" s="41"/>
      <c r="W159" s="41"/>
      <c r="X159" s="41"/>
      <c r="Z159" s="41"/>
      <c r="AA159" s="41"/>
      <c r="AB159" s="41"/>
      <c r="AD159" s="41"/>
      <c r="AE159" s="41"/>
      <c r="AF159" s="41"/>
    </row>
    <row r="160" spans="1:44" x14ac:dyDescent="0.25">
      <c r="A160" s="14"/>
      <c r="J160" s="41"/>
      <c r="R160" s="41"/>
      <c r="S160" s="41"/>
      <c r="T160" s="41"/>
      <c r="V160" s="41"/>
      <c r="W160" s="41"/>
      <c r="X160" s="41"/>
      <c r="Z160" s="41"/>
      <c r="AA160" s="41"/>
      <c r="AB160" s="41"/>
      <c r="AD160" s="41"/>
      <c r="AE160" s="41"/>
      <c r="AF160" s="41"/>
    </row>
  </sheetData>
  <mergeCells count="81">
    <mergeCell ref="J110:J114"/>
    <mergeCell ref="J117:J129"/>
    <mergeCell ref="AH6:AH7"/>
    <mergeCell ref="AI6:AJ6"/>
    <mergeCell ref="AG6:AG7"/>
    <mergeCell ref="Z6:AB6"/>
    <mergeCell ref="AC6:AC7"/>
    <mergeCell ref="AD6:AF6"/>
    <mergeCell ref="J9:J10"/>
    <mergeCell ref="J12:J16"/>
    <mergeCell ref="J18:J21"/>
    <mergeCell ref="J67:J76"/>
    <mergeCell ref="J89:J92"/>
    <mergeCell ref="J23:J27"/>
    <mergeCell ref="J100:J103"/>
    <mergeCell ref="J40:J46"/>
    <mergeCell ref="J79:J86"/>
    <mergeCell ref="J95:J97"/>
    <mergeCell ref="A28:I28"/>
    <mergeCell ref="A29:E29"/>
    <mergeCell ref="A38:I38"/>
    <mergeCell ref="A39:E39"/>
    <mergeCell ref="J29:J37"/>
    <mergeCell ref="U6:U7"/>
    <mergeCell ref="A98:I98"/>
    <mergeCell ref="A48:E48"/>
    <mergeCell ref="A56:I56"/>
    <mergeCell ref="A94:E94"/>
    <mergeCell ref="A87:I87"/>
    <mergeCell ref="A88:E88"/>
    <mergeCell ref="A93:I93"/>
    <mergeCell ref="A57:E57"/>
    <mergeCell ref="A65:I65"/>
    <mergeCell ref="A66:E66"/>
    <mergeCell ref="A77:I77"/>
    <mergeCell ref="A78:E78"/>
    <mergeCell ref="A47:I47"/>
    <mergeCell ref="J49:J55"/>
    <mergeCell ref="J58:J64"/>
    <mergeCell ref="Y6:Y7"/>
    <mergeCell ref="A23:E23"/>
    <mergeCell ref="C6:C7"/>
    <mergeCell ref="V6:X6"/>
    <mergeCell ref="J106:J107"/>
    <mergeCell ref="L6:L7"/>
    <mergeCell ref="P6:P7"/>
    <mergeCell ref="Q6:Q7"/>
    <mergeCell ref="R6:T6"/>
    <mergeCell ref="A17:I17"/>
    <mergeCell ref="A8:E8"/>
    <mergeCell ref="A11:I11"/>
    <mergeCell ref="A12:E12"/>
    <mergeCell ref="K6:K7"/>
    <mergeCell ref="A18:E18"/>
    <mergeCell ref="A22:I22"/>
    <mergeCell ref="A142:I142"/>
    <mergeCell ref="A143:I143"/>
    <mergeCell ref="A99:E99"/>
    <mergeCell ref="A104:I104"/>
    <mergeCell ref="A109:E109"/>
    <mergeCell ref="A115:I115"/>
    <mergeCell ref="A116:E116"/>
    <mergeCell ref="A130:I130"/>
    <mergeCell ref="A105:E105"/>
    <mergeCell ref="A108:I108"/>
    <mergeCell ref="J131:J141"/>
    <mergeCell ref="M6:O6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A5:AJ5"/>
    <mergeCell ref="A131:E131"/>
  </mergeCells>
  <dataValidations count="10">
    <dataValidation type="date" errorStyle="information" operator="greaterThan" allowBlank="1" showInputMessage="1" showErrorMessage="1" errorTitle="SÓLO FECHAS" error="Las fechas corresponden al presupuesto 2015 o más" sqref="I9" xr:uid="{00000000-0002-0000-0E00-000000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E00-000001000000}">
      <formula1>41275</formula1>
    </dataValidation>
    <dataValidation type="decimal" allowBlank="1" showInputMessage="1" showErrorMessage="1" errorTitle="Sólo números" error="Sólo ingresar números sin letras_x000a_" sqref="M79 M32:N37 V79:X86 AB81:AB86 M117:N129 R117:T129 V110:X114 AD110:AF114 R110:T114 V100:X103 AB96:AB97 AD100:AF103 R100:T103 V95:X97 AF89:AF90 R95:T97 V89:X92 R79:T86 M80:N86 R89:T92 R67:T76 Z67 Z82:Z86 AD24:AD25 V58:X64 AB52 R58:T64 V49:X55 Z40:AB46 AD43:AD45 R49:T55 V40:X46 Z36:Z37 AD13:AD15 R40:T46 V30:X37 Z26:Z27 M30:M31 R30:T37 Z9:AB10 Z90:AA92 M13:N16 V13:X16 R9:T10 V9:X10 AD134:AE141 M19:N21 R13:T16 V19:X21 Z19:AB21 AE13:AE14 M24:N27 M67 V24:X27 AA15:AA16 AD19:AD20 R24:T27 M110:N114 M95:N97 M58:N64 M40:N46 R19:T21 M49:N55 M89:N92 M9:N10 M100:N103 R132:S141 M132:M141 AB132:AB134 Z132:AA141 V132:X141 AF132:AF141 AD132:AE132 Z13:Z16 AB13:AB16 AA24:AB27 Z24 AA31:AA37 AB30:AB37 Z30 Z49:Z55 AA50:AA51 AA53:AA55 AB49 AB54:AB55 Z63:Z64 Z58:Z60 AA61:AA64 AA58:AA59 AB58:AB62 AB64 AD59:AD63 Z75:Z76 Z70 AA83:AA86 Z79:Z80 AD79:AD86 AA80:AA81 AB79 AB117:AB119 AB89:AB92 Z95:AA97 Z102:Z103 AB100:AB103 AA100:AA101 Z110 Z113:Z114 AA111:AA114 AB110:AB112 AD106:AE107 V117:X129 Z119:Z121 Z126:Z129 Z123:Z124 AA119:AA120 AA122:AA124 Z117:AA117 AB125 AA128:AB129 AD9:AE10 AF9 AD30:AE35 AF13:AF16 AE19:AF21 AE24:AF27 AD37 AF30:AF37 AE40:AF46 AD40:AD41 AD49:AD55 AF49:AF55 AE49:AE53 AE60:AE64 AF58:AF64 AE58 AE86 AD67:AD69 AD71:AD76 AF68:AF76 AA67:AB76 V67:X76 M68:N76 AE68:AE74 AF79:AF83 AE79:AE82 AD89:AE92 AF97 AF95 AE95:AE97 AD95:AD96 V106:X107 AB106:AB107 R106:T107 M106:N107 Z106 AA107 AE84 AD117:AF129" xr:uid="{00000000-0002-0000-0E00-000002000000}">
      <formula1>-100000000</formula1>
      <formula2>10000000000</formula2>
    </dataValidation>
    <dataValidation type="textLength" operator="lessThanOrEqual" allowBlank="1" showInputMessage="1" showErrorMessage="1" sqref="AB63 K95:K97 AB113:AB114 AB80 K58:K64 K19:K21 AA102:AA103 Z68:Z69 AB95 K40:K46 AA30 K24:K27 Z31:Z35 K9:K10 K13:K16 AB135:AB141 AB122:AB124 AA13:AA14 Z25 K30:K37 AD46 AA52 AA49 AB50:AB51 AB53 Z61:Z62 AA60 AE67:AF67 AF84:AF86 Z81 AA79 AA82 K79:K86 Z89:AA89 K100:K103 Z100:Z101 K110:K114 Z111:Z112 AA110 Z125:AA125 Z122 Z118:AA118 AA121:AB121 K117:K129 AA126:AB127 AB120 K132:L141 AF10 AE15:AE16 AD21 AD26:AD27 AD36:AE36 AE37 AD42 K49:K55 AE54:AE55 AD58 AE59 AD64 Z71:Z74 AD70 K67:K76 AE75:AE76 AE83 K89:K92 AF91:AF92 AF96 AD97 K106:K107 Z107 AA106 AF106:AF107 AD16 AE85" xr:uid="{00000000-0002-0000-0E00-000003000000}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:I10 H103:I103 H58:I59 H61:I64 H95:I96 H49:I50 H52:I55 H110:I111 H100:I101 H40:I41 H43:I46 H70:I76 H33:I37 H113:I114 H68:I68 H80:I80 H13:I14 H16:I16 H89:I90 H92:I92 H19:I20 H117:I123 H125:I129 H24:I25 H27:I27 H82:I86 H106:I107" xr:uid="{00000000-0002-0000-0E00-000004000000}">
      <formula1>42005</formula1>
    </dataValidation>
    <dataValidation type="date" operator="greaterThan" allowBlank="1" showInputMessage="1" showErrorMessage="1" errorTitle="SÓLO FECHAS" error="Las fechas corresponden a las del Año 2013" sqref="H69:I69 H60:I60 H97:I97 H51:I51 H112:I112 H42:I42 H81:I81 H32:I32 H102:I102 H15:I15 H91:I91 H21:I21 H124:I124 H26:I26" xr:uid="{00000000-0002-0000-0E00-000005000000}">
      <formula1>42005</formula1>
    </dataValidation>
    <dataValidation type="textLength" operator="lessThanOrEqual" allowBlank="1" showInputMessage="1" showErrorMessage="1" errorTitle="MÁXIMO DE CARACTERES SOBREPASADO" error="Sólo 255 caracteres por celdas" sqref="L117:L129 C58:C64 L30:L37 E79:G86 P90:Q92 E9:G10 C19:C21 E24:G27 C40:C46 L49:L55 L58:L64 N67 N79 C89:C92 C95:C97 E117:G129 E110:G114 E100:G103 P30:Q37 E30:G37 L24:L27 C110:C114 L110:L114 P117:Q129 C100:C103 P106:Q107 P110:Q114 L100:L103 E95:G97 P100:Q103 L95:L97 E89:G92 P95:Q97 L67:L76 L79:L86 C9:C10 C80:C86 Q89 P79:Q86 C49:C55 E58:G64 P58:Q64 E40:G46 L40:L46 P49:Q55 C24:C27 E49:G55 P40:Q46 P24:Q27 N30:N31 L9:L10 P9:Q10 E132:G141 E19:G21 P13:Q16 C13:C16 E13:G16 P19:Q21 L13:L16 L19:L21 P132:Q141 N132:N141 C36:C37 C68:C74 E67:G76 P67:Q76 L89:L92 E106:G107 C106:C107 L106:L107 C117:C129" xr:uid="{00000000-0002-0000-0E00-000006000000}">
      <formula1>255</formula1>
    </dataValidation>
    <dataValidation type="date" operator="greaterThan" allowBlank="1" showInputMessage="1" showErrorMessage="1" errorTitle="Error en Ingresos de Fechas" error="La fecha debe corresponder al Año 2014." sqref="D9:D10 D106:D107 D110:D114 D100:D103 D24:D27 D95:D97 D89:D92 D68:D74 D49:D55 D36:D37 D40:D46 D13:D16 D19:D21 D58:D64 D80:D86 D117:D129" xr:uid="{00000000-0002-0000-0E00-000007000000}">
      <formula1>41275</formula1>
    </dataValidation>
    <dataValidation allowBlank="1" showInputMessage="1" showErrorMessage="1" errorTitle="Sólo números" error="Sólo ingresar números sin letras_x000a_" sqref="O8:O10 O29:O37 O66:O76 O116:O129 O109:O114 O99:O103 O94:O97 O88:O92 P89 O12:O16 O57:O64 O48:O55 O39:O46 O23:O27 O18:O21 O131:O141 O78:O86 O105:O107" xr:uid="{00000000-0002-0000-0E00-000008000000}"/>
    <dataValidation type="date" operator="greaterThan" allowBlank="1" showInputMessage="1" showErrorMessage="1" errorTitle="Error en Ingresos de Fechas" error="La fecha debe corresponder al Año 2014." sqref="D132:D141" xr:uid="{00000000-0002-0000-0E00-000009000000}">
      <formula1>42005</formula1>
    </dataValidation>
  </dataValidations>
  <printOptions horizontalCentered="1" verticalCentered="1"/>
  <pageMargins left="0" right="0" top="0.35433070866141736" bottom="0.74803149606299213" header="0.31496062992125984" footer="0.31496062992125984"/>
  <pageSetup paperSize="41" scale="84" fitToHeight="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33CCFF"/>
    <pageSetUpPr fitToPage="1"/>
  </sheetPr>
  <dimension ref="A1:AR42"/>
  <sheetViews>
    <sheetView topLeftCell="A3" zoomScaleNormal="100" workbookViewId="0">
      <selection activeCell="T25" sqref="T25"/>
    </sheetView>
  </sheetViews>
  <sheetFormatPr baseColWidth="10" defaultColWidth="11.42578125" defaultRowHeight="12.75" outlineLevelCol="1" x14ac:dyDescent="0.25"/>
  <cols>
    <col min="1" max="1" width="39.28515625" style="15" customWidth="1"/>
    <col min="2" max="2" width="12.140625" style="12" customWidth="1"/>
    <col min="3" max="3" width="12.140625" style="15" customWidth="1"/>
    <col min="4" max="4" width="10" style="15" hidden="1" customWidth="1"/>
    <col min="5" max="5" width="10.28515625" style="15" hidden="1" customWidth="1"/>
    <col min="6" max="6" width="9.85546875" style="15" hidden="1" customWidth="1"/>
    <col min="7" max="7" width="10.7109375" style="12" hidden="1" customWidth="1" outlineLevel="1"/>
    <col min="8" max="9" width="8.85546875" style="12" hidden="1" customWidth="1" outlineLevel="1"/>
    <col min="10" max="10" width="11.42578125" style="12" customWidth="1" collapsed="1"/>
    <col min="11" max="11" width="12.28515625" style="12" hidden="1" customWidth="1" outlineLevel="1"/>
    <col min="12" max="12" width="10.140625" style="12" hidden="1" customWidth="1" outlineLevel="1"/>
    <col min="13" max="13" width="6.85546875" style="12" hidden="1" customWidth="1" outlineLevel="1"/>
    <col min="14" max="14" width="10.42578125" style="12" bestFit="1" customWidth="1" collapsed="1"/>
    <col min="15" max="15" width="4.28515625" style="12" hidden="1" customWidth="1" outlineLevel="1"/>
    <col min="16" max="16" width="5.7109375" style="12" hidden="1" customWidth="1" outlineLevel="1"/>
    <col min="17" max="17" width="8.42578125" style="12" hidden="1" customWidth="1" outlineLevel="1"/>
    <col min="18" max="18" width="10" style="12" bestFit="1" customWidth="1" collapsed="1"/>
    <col min="19" max="21" width="9.42578125" style="12" bestFit="1" customWidth="1" outlineLevel="1"/>
    <col min="22" max="22" width="10" style="12" bestFit="1" customWidth="1"/>
    <col min="23" max="23" width="11" style="12" customWidth="1"/>
    <col min="24" max="24" width="10.140625" style="169" customWidth="1"/>
    <col min="25" max="25" width="11.7109375" style="169" customWidth="1"/>
    <col min="26" max="16384" width="11.42578125" style="14"/>
  </cols>
  <sheetData>
    <row r="1" spans="1:44" s="11" customFormat="1" ht="15" customHeight="1" x14ac:dyDescent="0.25">
      <c r="A1" s="533" t="str">
        <f>+'24-03-351 Ind. Proy'!A1:AJ1</f>
        <v>PARTIDA 21-01-001 "SUBSECRETARIA DE SERVICIOS SOCIALES"</v>
      </c>
      <c r="B1" s="533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533"/>
      <c r="O1" s="533"/>
      <c r="P1" s="533"/>
      <c r="Q1" s="533"/>
      <c r="R1" s="533"/>
      <c r="S1" s="533"/>
      <c r="T1" s="533"/>
      <c r="U1" s="533"/>
      <c r="V1" s="533"/>
      <c r="W1" s="533"/>
      <c r="X1" s="533"/>
      <c r="Y1" s="533"/>
    </row>
    <row r="2" spans="1:44" s="11" customFormat="1" ht="15" customHeight="1" x14ac:dyDescent="0.25">
      <c r="A2" s="526" t="s">
        <v>1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526"/>
      <c r="S2" s="526"/>
      <c r="T2" s="526"/>
      <c r="U2" s="526"/>
      <c r="V2" s="526"/>
      <c r="W2" s="526"/>
      <c r="X2" s="526"/>
      <c r="Y2" s="526"/>
    </row>
    <row r="3" spans="1:44" s="11" customFormat="1" ht="15" customHeight="1" x14ac:dyDescent="0.25">
      <c r="A3" s="526" t="str">
        <f>+'24-03-351 Ind. Proy'!A3:AJ3</f>
        <v>EJECUCIÓN AL 31 DE DICIEMBRE DE 2022</v>
      </c>
      <c r="B3" s="526"/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526"/>
      <c r="Q3" s="526"/>
      <c r="R3" s="526"/>
      <c r="S3" s="526"/>
      <c r="T3" s="526"/>
      <c r="U3" s="526"/>
      <c r="V3" s="526"/>
      <c r="W3" s="526"/>
      <c r="X3" s="526"/>
      <c r="Y3" s="526"/>
    </row>
    <row r="4" spans="1:44" s="11" customFormat="1" ht="15" customHeight="1" x14ac:dyDescent="0.25">
      <c r="A4" s="528" t="s">
        <v>3</v>
      </c>
      <c r="B4" s="528"/>
      <c r="C4" s="528"/>
      <c r="D4" s="528"/>
      <c r="E4" s="528"/>
      <c r="F4" s="528"/>
      <c r="G4" s="528"/>
      <c r="H4" s="528"/>
      <c r="I4" s="528"/>
      <c r="J4" s="528"/>
      <c r="K4" s="528"/>
      <c r="L4" s="528"/>
      <c r="M4" s="528"/>
      <c r="N4" s="528"/>
      <c r="O4" s="528"/>
      <c r="P4" s="528"/>
      <c r="Q4" s="528"/>
      <c r="R4" s="528"/>
      <c r="S4" s="528"/>
      <c r="T4" s="528"/>
      <c r="U4" s="528"/>
      <c r="V4" s="528"/>
      <c r="W4" s="528"/>
      <c r="X4" s="528"/>
      <c r="Y4" s="528"/>
    </row>
    <row r="5" spans="1:44" ht="26.25" customHeight="1" x14ac:dyDescent="0.25">
      <c r="A5" s="338" t="str">
        <f>+'24-03-351 Ind. Proy'!A5:U5</f>
        <v>24-03-351 "Sistema Nacional de Cuidado"</v>
      </c>
      <c r="B5" s="363"/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363"/>
      <c r="P5" s="363"/>
      <c r="Q5" s="363"/>
      <c r="R5" s="363"/>
      <c r="S5" s="363"/>
      <c r="T5" s="363"/>
      <c r="U5" s="363"/>
      <c r="V5" s="363"/>
      <c r="W5" s="363"/>
      <c r="X5" s="363"/>
      <c r="Y5" s="364"/>
      <c r="Z5" s="12"/>
      <c r="AA5" s="12"/>
      <c r="AB5" s="12"/>
      <c r="AC5" s="12"/>
      <c r="AD5" s="12"/>
      <c r="AE5" s="12"/>
      <c r="AF5" s="12"/>
      <c r="AG5" s="12"/>
      <c r="AH5" s="12"/>
      <c r="AI5" s="13"/>
      <c r="AJ5" s="13"/>
    </row>
    <row r="6" spans="1:44" s="15" customFormat="1" ht="17.25" customHeight="1" x14ac:dyDescent="0.25">
      <c r="A6" s="523" t="s">
        <v>7</v>
      </c>
      <c r="B6" s="523" t="s">
        <v>13</v>
      </c>
      <c r="C6" s="547" t="s">
        <v>83</v>
      </c>
      <c r="D6" s="558" t="s">
        <v>16</v>
      </c>
      <c r="E6" s="559"/>
      <c r="F6" s="560"/>
      <c r="G6" s="558" t="s">
        <v>19</v>
      </c>
      <c r="H6" s="559"/>
      <c r="I6" s="560"/>
      <c r="J6" s="522" t="s">
        <v>20</v>
      </c>
      <c r="K6" s="553" t="s">
        <v>19</v>
      </c>
      <c r="L6" s="555"/>
      <c r="M6" s="554"/>
      <c r="N6" s="530" t="s">
        <v>21</v>
      </c>
      <c r="O6" s="553" t="s">
        <v>19</v>
      </c>
      <c r="P6" s="555"/>
      <c r="Q6" s="554"/>
      <c r="R6" s="530" t="s">
        <v>22</v>
      </c>
      <c r="S6" s="553" t="s">
        <v>19</v>
      </c>
      <c r="T6" s="555"/>
      <c r="U6" s="554"/>
      <c r="V6" s="530" t="s">
        <v>23</v>
      </c>
      <c r="W6" s="530" t="s">
        <v>24</v>
      </c>
      <c r="X6" s="553" t="s">
        <v>84</v>
      </c>
      <c r="Y6" s="554"/>
      <c r="Z6" s="551"/>
      <c r="AA6" s="551"/>
      <c r="AB6" s="551"/>
      <c r="AC6" s="551"/>
      <c r="AD6" s="551"/>
      <c r="AE6" s="551"/>
      <c r="AF6" s="551"/>
      <c r="AG6" s="551"/>
      <c r="AH6" s="551"/>
      <c r="AI6" s="552"/>
      <c r="AJ6" s="552"/>
      <c r="AK6" s="11"/>
      <c r="AL6" s="11"/>
      <c r="AM6" s="11"/>
      <c r="AN6" s="11"/>
      <c r="AO6" s="11"/>
      <c r="AP6" s="11"/>
      <c r="AQ6" s="11"/>
      <c r="AR6" s="11"/>
    </row>
    <row r="7" spans="1:44" s="15" customFormat="1" ht="24" customHeight="1" x14ac:dyDescent="0.25">
      <c r="A7" s="523"/>
      <c r="B7" s="523"/>
      <c r="C7" s="548"/>
      <c r="D7" s="433" t="s">
        <v>29</v>
      </c>
      <c r="E7" s="433" t="s">
        <v>30</v>
      </c>
      <c r="F7" s="433" t="s">
        <v>31</v>
      </c>
      <c r="G7" s="433" t="s">
        <v>32</v>
      </c>
      <c r="H7" s="433" t="s">
        <v>33</v>
      </c>
      <c r="I7" s="433" t="s">
        <v>34</v>
      </c>
      <c r="J7" s="522"/>
      <c r="K7" s="431" t="s">
        <v>35</v>
      </c>
      <c r="L7" s="431" t="s">
        <v>36</v>
      </c>
      <c r="M7" s="431" t="s">
        <v>37</v>
      </c>
      <c r="N7" s="531"/>
      <c r="O7" s="431" t="s">
        <v>38</v>
      </c>
      <c r="P7" s="431" t="s">
        <v>39</v>
      </c>
      <c r="Q7" s="431" t="s">
        <v>40</v>
      </c>
      <c r="R7" s="531"/>
      <c r="S7" s="431" t="s">
        <v>41</v>
      </c>
      <c r="T7" s="431" t="s">
        <v>42</v>
      </c>
      <c r="U7" s="431" t="s">
        <v>43</v>
      </c>
      <c r="V7" s="531"/>
      <c r="W7" s="531"/>
      <c r="X7" s="431" t="s">
        <v>44</v>
      </c>
      <c r="Y7" s="431" t="s">
        <v>85</v>
      </c>
      <c r="Z7" s="449"/>
      <c r="AA7" s="449"/>
      <c r="AB7" s="449"/>
      <c r="AC7" s="551"/>
      <c r="AD7" s="449"/>
      <c r="AE7" s="449"/>
      <c r="AF7" s="449"/>
      <c r="AG7" s="551"/>
      <c r="AH7" s="551"/>
      <c r="AI7" s="450"/>
      <c r="AJ7" s="450"/>
      <c r="AK7" s="11"/>
      <c r="AL7" s="11"/>
      <c r="AM7" s="11"/>
      <c r="AN7" s="11"/>
      <c r="AO7" s="11"/>
      <c r="AP7" s="11"/>
      <c r="AQ7" s="11"/>
      <c r="AR7" s="11"/>
    </row>
    <row r="8" spans="1:44" ht="24.75" customHeight="1" x14ac:dyDescent="0.25">
      <c r="A8" s="43" t="s">
        <v>46</v>
      </c>
      <c r="B8" s="9">
        <f>+'24-03-351 Ind. Proy'!J11</f>
        <v>167765449</v>
      </c>
      <c r="C8" s="9">
        <f>+'24-03-351 Ind. Proy'!K11</f>
        <v>167765449</v>
      </c>
      <c r="D8" s="9">
        <f>+'24-03-351 Ind. Proy'!M11</f>
        <v>0</v>
      </c>
      <c r="E8" s="9">
        <f>+'24-03-351 Ind. Proy'!N11</f>
        <v>0</v>
      </c>
      <c r="F8" s="9">
        <f>+'24-03-351 Ind. Proy'!O11</f>
        <v>0</v>
      </c>
      <c r="G8" s="9">
        <f>+'24-03-351 Ind. Proy'!R11</f>
        <v>0</v>
      </c>
      <c r="H8" s="9">
        <f>+'24-03-351 Ind. Proy'!S11</f>
        <v>0</v>
      </c>
      <c r="I8" s="9">
        <f>+'24-03-351 Ind. Proy'!T11</f>
        <v>0</v>
      </c>
      <c r="J8" s="9">
        <f>+'24-03-351 Ind. Proy'!U11</f>
        <v>0</v>
      </c>
      <c r="K8" s="9">
        <f>+'24-03-351 Ind. Proy'!V11</f>
        <v>0</v>
      </c>
      <c r="L8" s="9">
        <f>+'24-03-351 Ind. Proy'!W11</f>
        <v>0</v>
      </c>
      <c r="M8" s="9">
        <f>+'24-03-351 Ind. Proy'!X11</f>
        <v>0</v>
      </c>
      <c r="N8" s="9">
        <f>+'24-03-351 Ind. Proy'!Y11</f>
        <v>0</v>
      </c>
      <c r="O8" s="9">
        <f>+'24-03-351 Ind. Proy'!Z11</f>
        <v>147580403</v>
      </c>
      <c r="P8" s="9">
        <f>+'24-03-351 Ind. Proy'!AA11</f>
        <v>0</v>
      </c>
      <c r="Q8" s="9">
        <f>+'24-03-351 Ind. Proy'!AB11</f>
        <v>0</v>
      </c>
      <c r="R8" s="9">
        <f>+'24-03-351 Ind. Proy'!AC11</f>
        <v>147580403</v>
      </c>
      <c r="S8" s="9">
        <f>+'24-03-351 Ind. Proy'!AD11</f>
        <v>0</v>
      </c>
      <c r="T8" s="9">
        <f>+'24-03-351 Ind. Proy'!AE11</f>
        <v>0</v>
      </c>
      <c r="U8" s="9">
        <f>+'24-03-351 Ind. Proy'!AF11</f>
        <v>20185046</v>
      </c>
      <c r="V8" s="9">
        <f>+'24-03-351 Ind. Proy'!AG11</f>
        <v>20185046</v>
      </c>
      <c r="W8" s="9">
        <f>+'24-03-351 Ind. Proy'!AH11</f>
        <v>167765449</v>
      </c>
      <c r="X8" s="168">
        <f>+'24-03-351 Ind. Proy'!AI11</f>
        <v>1</v>
      </c>
      <c r="Y8" s="168">
        <f>+'24-03-351 Ind. Proy'!AJ11</f>
        <v>1.6062758250329618E-2</v>
      </c>
    </row>
    <row r="9" spans="1:44" ht="24.75" customHeight="1" x14ac:dyDescent="0.25">
      <c r="A9" s="43" t="s">
        <v>48</v>
      </c>
      <c r="B9" s="9">
        <f>+'24-03-351 Ind. Proy'!J17</f>
        <v>258773079</v>
      </c>
      <c r="C9" s="9">
        <f>+'24-03-351 Ind. Proy'!K17</f>
        <v>258773079</v>
      </c>
      <c r="D9" s="9">
        <f>+'24-03-351 Ind. Proy'!M17</f>
        <v>0</v>
      </c>
      <c r="E9" s="9">
        <f>+'24-03-351 Ind. Proy'!N17</f>
        <v>0</v>
      </c>
      <c r="F9" s="9">
        <f>+'24-03-351 Ind. Proy'!O17</f>
        <v>0</v>
      </c>
      <c r="G9" s="9">
        <f>+'24-03-351 Ind. Proy'!R17</f>
        <v>0</v>
      </c>
      <c r="H9" s="9">
        <f>+'24-03-351 Ind. Proy'!S17</f>
        <v>0</v>
      </c>
      <c r="I9" s="9">
        <f>+'24-03-351 Ind. Proy'!T17</f>
        <v>0</v>
      </c>
      <c r="J9" s="9">
        <f>+'24-03-351 Ind. Proy'!U17</f>
        <v>0</v>
      </c>
      <c r="K9" s="9">
        <f>+'24-03-351 Ind. Proy'!V17</f>
        <v>0</v>
      </c>
      <c r="L9" s="9">
        <f>+'24-03-351 Ind. Proy'!W17</f>
        <v>0</v>
      </c>
      <c r="M9" s="9">
        <f>+'24-03-351 Ind. Proy'!X17</f>
        <v>0</v>
      </c>
      <c r="N9" s="9">
        <f>+'24-03-351 Ind. Proy'!Y17</f>
        <v>0</v>
      </c>
      <c r="O9" s="9">
        <f>+'24-03-351 Ind. Proy'!Z17</f>
        <v>0</v>
      </c>
      <c r="P9" s="9">
        <f>+'24-03-351 Ind. Proy'!AA17</f>
        <v>61258261</v>
      </c>
      <c r="Q9" s="9">
        <f>+'24-03-351 Ind. Proy'!AB17</f>
        <v>0</v>
      </c>
      <c r="R9" s="9">
        <f>+'24-03-351 Ind. Proy'!AC17</f>
        <v>61258261</v>
      </c>
      <c r="S9" s="9">
        <f>+'24-03-351 Ind. Proy'!AD17</f>
        <v>49934415</v>
      </c>
      <c r="T9" s="9">
        <f>+'24-03-351 Ind. Proy'!AE17</f>
        <v>147580403</v>
      </c>
      <c r="U9" s="9">
        <f>+'24-03-351 Ind. Proy'!AF17</f>
        <v>0</v>
      </c>
      <c r="V9" s="9">
        <f>+'24-03-351 Ind. Proy'!AG17</f>
        <v>197514818</v>
      </c>
      <c r="W9" s="9">
        <f>+'24-03-351 Ind. Proy'!AH17</f>
        <v>258773079</v>
      </c>
      <c r="X9" s="168">
        <f>+'24-03-351 Ind. Proy'!AI17</f>
        <v>1</v>
      </c>
      <c r="Y9" s="168">
        <f>+'24-03-351 Ind. Proy'!AJ17</f>
        <v>2.4776313802673682E-2</v>
      </c>
    </row>
    <row r="10" spans="1:44" ht="24.75" customHeight="1" x14ac:dyDescent="0.25">
      <c r="A10" s="43" t="s">
        <v>50</v>
      </c>
      <c r="B10" s="9">
        <f>+'24-03-351 Ind. Proy'!J22</f>
        <v>238588033</v>
      </c>
      <c r="C10" s="9">
        <f>+'24-03-351 Ind. Proy'!K22</f>
        <v>238588033</v>
      </c>
      <c r="D10" s="9">
        <f>+'24-03-351 Ind. Proy'!M22</f>
        <v>0</v>
      </c>
      <c r="E10" s="9">
        <f>+'24-03-351 Ind. Proy'!N22</f>
        <v>0</v>
      </c>
      <c r="F10" s="9">
        <f>+'24-03-351 Ind. Proy'!O22</f>
        <v>0</v>
      </c>
      <c r="G10" s="9">
        <f>+'24-03-351 Ind. Proy'!R22</f>
        <v>0</v>
      </c>
      <c r="H10" s="9">
        <f>+'24-03-351 Ind. Proy'!S22</f>
        <v>0</v>
      </c>
      <c r="I10" s="9">
        <f>+'24-03-351 Ind. Proy'!T22</f>
        <v>0</v>
      </c>
      <c r="J10" s="9">
        <f>+'24-03-351 Ind. Proy'!U22</f>
        <v>0</v>
      </c>
      <c r="K10" s="9">
        <f>+'24-03-351 Ind. Proy'!V22</f>
        <v>0</v>
      </c>
      <c r="L10" s="9">
        <f>+'24-03-351 Ind. Proy'!W22</f>
        <v>0</v>
      </c>
      <c r="M10" s="9">
        <f>+'24-03-351 Ind. Proy'!X22</f>
        <v>0</v>
      </c>
      <c r="N10" s="9">
        <f>+'24-03-351 Ind. Proy'!Y22</f>
        <v>0</v>
      </c>
      <c r="O10" s="9">
        <f>+'24-03-351 Ind. Proy'!Z22</f>
        <v>0</v>
      </c>
      <c r="P10" s="9">
        <f>+'24-03-351 Ind. Proy'!AA22</f>
        <v>188653618</v>
      </c>
      <c r="Q10" s="9">
        <f>+'24-03-351 Ind. Proy'!AB22</f>
        <v>0</v>
      </c>
      <c r="R10" s="9">
        <f>+'24-03-351 Ind. Proy'!AC22</f>
        <v>188653618</v>
      </c>
      <c r="S10" s="9">
        <f>+'24-03-351 Ind. Proy'!AD22</f>
        <v>49934415</v>
      </c>
      <c r="T10" s="9">
        <f>+'24-03-351 Ind. Proy'!AE22</f>
        <v>0</v>
      </c>
      <c r="U10" s="9">
        <f>+'24-03-351 Ind. Proy'!AF22</f>
        <v>0</v>
      </c>
      <c r="V10" s="9">
        <f>+'24-03-351 Ind. Proy'!AG22</f>
        <v>49934415</v>
      </c>
      <c r="W10" s="9">
        <f>+'24-03-351 Ind. Proy'!AH22</f>
        <v>238588033</v>
      </c>
      <c r="X10" s="168">
        <f>+'24-03-351 Ind. Proy'!AI22</f>
        <v>1</v>
      </c>
      <c r="Y10" s="168">
        <f>+'24-03-351 Ind. Proy'!AJ22</f>
        <v>2.2843689915559819E-2</v>
      </c>
    </row>
    <row r="11" spans="1:44" ht="24.75" customHeight="1" x14ac:dyDescent="0.25">
      <c r="A11" s="43" t="s">
        <v>52</v>
      </c>
      <c r="B11" s="9">
        <f>+'24-03-351 Ind. Proy'!J28</f>
        <v>480735224</v>
      </c>
      <c r="C11" s="9">
        <f>+'24-03-351 Ind. Proy'!K28</f>
        <v>480735224</v>
      </c>
      <c r="D11" s="9">
        <f>+'24-03-351 Ind. Proy'!M28</f>
        <v>0</v>
      </c>
      <c r="E11" s="9">
        <f>+'24-03-351 Ind. Proy'!N28</f>
        <v>0</v>
      </c>
      <c r="F11" s="9">
        <f>+'24-03-351 Ind. Proy'!O28</f>
        <v>0</v>
      </c>
      <c r="G11" s="9">
        <f>+'24-03-351 Ind. Proy'!R28</f>
        <v>0</v>
      </c>
      <c r="H11" s="9">
        <f>+'24-03-351 Ind. Proy'!S28</f>
        <v>0</v>
      </c>
      <c r="I11" s="9">
        <f>+'24-03-351 Ind. Proy'!T28</f>
        <v>0</v>
      </c>
      <c r="J11" s="9">
        <f>+'24-03-351 Ind. Proy'!U28</f>
        <v>0</v>
      </c>
      <c r="K11" s="9">
        <f>+'24-03-351 Ind. Proy'!V28</f>
        <v>0</v>
      </c>
      <c r="L11" s="9">
        <f>+'24-03-351 Ind. Proy'!W28</f>
        <v>0</v>
      </c>
      <c r="M11" s="9">
        <f>+'24-03-351 Ind. Proy'!X28</f>
        <v>0</v>
      </c>
      <c r="N11" s="9">
        <f>+'24-03-351 Ind. Proy'!Y28</f>
        <v>0</v>
      </c>
      <c r="O11" s="9">
        <f>+'24-03-351 Ind. Proy'!Z28</f>
        <v>283220406</v>
      </c>
      <c r="P11" s="9">
        <f>+'24-03-351 Ind. Proy'!AA28</f>
        <v>0</v>
      </c>
      <c r="Q11" s="9">
        <f>+'24-03-351 Ind. Proy'!AB28</f>
        <v>0</v>
      </c>
      <c r="R11" s="9">
        <f>+'24-03-351 Ind. Proy'!AC28</f>
        <v>283220406</v>
      </c>
      <c r="S11" s="9">
        <f>+'24-03-351 Ind. Proy'!AD28</f>
        <v>197514818</v>
      </c>
      <c r="T11" s="9">
        <f>+'24-03-351 Ind. Proy'!AE28</f>
        <v>0</v>
      </c>
      <c r="U11" s="9">
        <f>+'24-03-351 Ind. Proy'!AF28</f>
        <v>0</v>
      </c>
      <c r="V11" s="9">
        <f>+'24-03-351 Ind. Proy'!AG28</f>
        <v>197514818</v>
      </c>
      <c r="W11" s="9">
        <f>+'24-03-351 Ind. Proy'!AH28</f>
        <v>480735224</v>
      </c>
      <c r="X11" s="168">
        <f>+'24-03-351 Ind. Proy'!AI28</f>
        <v>1</v>
      </c>
      <c r="Y11" s="168">
        <f>+'24-03-351 Ind. Proy'!AJ28</f>
        <v>4.6028152587783776E-2</v>
      </c>
    </row>
    <row r="12" spans="1:44" ht="24.75" customHeight="1" x14ac:dyDescent="0.25">
      <c r="A12" s="43" t="s">
        <v>54</v>
      </c>
      <c r="B12" s="9">
        <f>+'24-03-351 Ind. Proy'!J38</f>
        <v>846803120</v>
      </c>
      <c r="C12" s="9">
        <f>+'24-03-351 Ind. Proy'!K38</f>
        <v>846803120</v>
      </c>
      <c r="D12" s="9">
        <f>+'24-03-351 Ind. Proy'!M38</f>
        <v>0</v>
      </c>
      <c r="E12" s="9">
        <f>+'24-03-351 Ind. Proy'!N38</f>
        <v>0</v>
      </c>
      <c r="F12" s="9">
        <f>+'24-03-351 Ind. Proy'!O38</f>
        <v>0</v>
      </c>
      <c r="G12" s="9">
        <f>+'24-03-351 Ind. Proy'!R38</f>
        <v>0</v>
      </c>
      <c r="H12" s="9">
        <f>+'24-03-351 Ind. Proy'!S38</f>
        <v>0</v>
      </c>
      <c r="I12" s="9">
        <f>+'24-03-351 Ind. Proy'!T38</f>
        <v>0</v>
      </c>
      <c r="J12" s="9">
        <f>+'24-03-351 Ind. Proy'!U38</f>
        <v>0</v>
      </c>
      <c r="K12" s="9">
        <f>+'24-03-351 Ind. Proy'!V38</f>
        <v>0</v>
      </c>
      <c r="L12" s="9">
        <f>+'24-03-351 Ind. Proy'!W38</f>
        <v>0</v>
      </c>
      <c r="M12" s="9">
        <f>+'24-03-351 Ind. Proy'!X38</f>
        <v>0</v>
      </c>
      <c r="N12" s="9">
        <f>+'24-03-351 Ind. Proy'!Y38</f>
        <v>0</v>
      </c>
      <c r="O12" s="9">
        <f>+'24-03-351 Ind. Proy'!Z38</f>
        <v>599353887</v>
      </c>
      <c r="P12" s="9">
        <f>+'24-03-351 Ind. Proy'!AA38</f>
        <v>49934415</v>
      </c>
      <c r="Q12" s="9">
        <f>+'24-03-351 Ind. Proy'!AB38</f>
        <v>0</v>
      </c>
      <c r="R12" s="9">
        <f>+'24-03-351 Ind. Proy'!AC38</f>
        <v>649288302</v>
      </c>
      <c r="S12" s="9">
        <f>+'24-03-351 Ind. Proy'!AD38</f>
        <v>0</v>
      </c>
      <c r="T12" s="9">
        <f>+'24-03-351 Ind. Proy'!AE38</f>
        <v>197514818</v>
      </c>
      <c r="U12" s="9">
        <f>+'24-03-351 Ind. Proy'!AF38</f>
        <v>0</v>
      </c>
      <c r="V12" s="9">
        <f>+'24-03-351 Ind. Proy'!AG38</f>
        <v>197514818</v>
      </c>
      <c r="W12" s="9">
        <f>+'24-03-351 Ind. Proy'!AH38</f>
        <v>846803120</v>
      </c>
      <c r="X12" s="168">
        <f>+'24-03-351 Ind. Proy'!AI38</f>
        <v>1</v>
      </c>
      <c r="Y12" s="168">
        <f>+'24-03-351 Ind. Proy'!AJ38</f>
        <v>8.1077444034288973E-2</v>
      </c>
    </row>
    <row r="13" spans="1:44" ht="24.75" customHeight="1" x14ac:dyDescent="0.25">
      <c r="A13" s="43" t="s">
        <v>56</v>
      </c>
      <c r="B13" s="9">
        <f>+'24-03-351 Ind. Proy'!J47</f>
        <v>988943864</v>
      </c>
      <c r="C13" s="9">
        <f>+'24-03-351 Ind. Proy'!K47</f>
        <v>988943864</v>
      </c>
      <c r="D13" s="9">
        <f>+'24-03-351 Ind. Proy'!M47</f>
        <v>0</v>
      </c>
      <c r="E13" s="9">
        <f>+'24-03-351 Ind. Proy'!N47</f>
        <v>0</v>
      </c>
      <c r="F13" s="9">
        <f>+'24-03-351 Ind. Proy'!O47</f>
        <v>0</v>
      </c>
      <c r="G13" s="9">
        <f>+'24-03-351 Ind. Proy'!R47</f>
        <v>0</v>
      </c>
      <c r="H13" s="9">
        <f>+'24-03-351 Ind. Proy'!S47</f>
        <v>0</v>
      </c>
      <c r="I13" s="9">
        <f>+'24-03-351 Ind. Proy'!T47</f>
        <v>0</v>
      </c>
      <c r="J13" s="9">
        <f>+'24-03-351 Ind. Proy'!U47</f>
        <v>0</v>
      </c>
      <c r="K13" s="9">
        <f>+'24-03-351 Ind. Proy'!V47</f>
        <v>0</v>
      </c>
      <c r="L13" s="9">
        <f>+'24-03-351 Ind. Proy'!W47</f>
        <v>0</v>
      </c>
      <c r="M13" s="9">
        <f>+'24-03-351 Ind. Proy'!X47</f>
        <v>0</v>
      </c>
      <c r="N13" s="9">
        <f>+'24-03-351 Ind. Proy'!Y47</f>
        <v>0</v>
      </c>
      <c r="O13" s="9">
        <f>+'24-03-351 Ind. Proy'!Z47</f>
        <v>357549037</v>
      </c>
      <c r="P13" s="9">
        <f>+'24-03-351 Ind. Proy'!AA47</f>
        <v>0</v>
      </c>
      <c r="Q13" s="9">
        <f>+'24-03-351 Ind. Proy'!AB47</f>
        <v>336234021</v>
      </c>
      <c r="R13" s="9">
        <f>+'24-03-351 Ind. Proy'!AC47</f>
        <v>693783058</v>
      </c>
      <c r="S13" s="9">
        <f>+'24-03-351 Ind. Proy'!AD47</f>
        <v>295160806</v>
      </c>
      <c r="T13" s="9">
        <f>+'24-03-351 Ind. Proy'!AE47</f>
        <v>0</v>
      </c>
      <c r="U13" s="9">
        <f>+'24-03-351 Ind. Proy'!AF47</f>
        <v>0</v>
      </c>
      <c r="V13" s="9">
        <f>+'24-03-351 Ind. Proy'!AG47</f>
        <v>295160806</v>
      </c>
      <c r="W13" s="9">
        <f>+'24-03-351 Ind. Proy'!AH47</f>
        <v>988943864</v>
      </c>
      <c r="X13" s="168">
        <f>+'24-03-351 Ind. Proy'!AI47</f>
        <v>1</v>
      </c>
      <c r="Y13" s="168">
        <f>+'24-03-351 Ind. Proy'!AJ47</f>
        <v>9.4686756452330365E-2</v>
      </c>
    </row>
    <row r="14" spans="1:44" ht="24.75" customHeight="1" x14ac:dyDescent="0.25">
      <c r="A14" s="43" t="s">
        <v>58</v>
      </c>
      <c r="B14" s="9">
        <f>+'24-03-351 Ind. Proy'!J56</f>
        <v>796081076</v>
      </c>
      <c r="C14" s="9">
        <f>+'24-03-351 Ind. Proy'!K56</f>
        <v>796081076</v>
      </c>
      <c r="D14" s="9">
        <f>+'24-03-351 Ind. Proy'!M56</f>
        <v>0</v>
      </c>
      <c r="E14" s="9">
        <f>+'24-03-351 Ind. Proy'!N56</f>
        <v>0</v>
      </c>
      <c r="F14" s="9">
        <f>+'24-03-351 Ind. Proy'!O56</f>
        <v>0</v>
      </c>
      <c r="G14" s="9">
        <f>+'24-03-351 Ind. Proy'!R56</f>
        <v>0</v>
      </c>
      <c r="H14" s="9">
        <f>+'24-03-351 Ind. Proy'!S56</f>
        <v>0</v>
      </c>
      <c r="I14" s="9">
        <f>+'24-03-351 Ind. Proy'!T56</f>
        <v>0</v>
      </c>
      <c r="J14" s="9">
        <f>+'24-03-351 Ind. Proy'!U56</f>
        <v>0</v>
      </c>
      <c r="K14" s="9">
        <f>+'24-03-351 Ind. Proy'!V56</f>
        <v>0</v>
      </c>
      <c r="L14" s="9">
        <f>+'24-03-351 Ind. Proy'!W56</f>
        <v>0</v>
      </c>
      <c r="M14" s="9">
        <f>+'24-03-351 Ind. Proy'!X56</f>
        <v>0</v>
      </c>
      <c r="N14" s="9">
        <f>+'24-03-351 Ind. Proy'!Y56</f>
        <v>0</v>
      </c>
      <c r="O14" s="9">
        <f>+'24-03-351 Ind. Proy'!Z56</f>
        <v>0</v>
      </c>
      <c r="P14" s="9">
        <f>+'24-03-351 Ind. Proy'!AA56</f>
        <v>155825049</v>
      </c>
      <c r="Q14" s="9">
        <f>+'24-03-351 Ind. Proy'!AB56</f>
        <v>345095221</v>
      </c>
      <c r="R14" s="9">
        <f>+'24-03-351 Ind. Proy'!AC56</f>
        <v>500920270</v>
      </c>
      <c r="S14" s="9">
        <f>+'24-03-351 Ind. Proy'!AD56</f>
        <v>0</v>
      </c>
      <c r="T14" s="9">
        <f>+'24-03-351 Ind. Proy'!AE56</f>
        <v>295160806</v>
      </c>
      <c r="U14" s="9">
        <f>+'24-03-351 Ind. Proy'!AF56</f>
        <v>0</v>
      </c>
      <c r="V14" s="9">
        <f>+'24-03-351 Ind. Proy'!AG56</f>
        <v>295160806</v>
      </c>
      <c r="W14" s="9">
        <f>+'24-03-351 Ind. Proy'!AH56</f>
        <v>796081076</v>
      </c>
      <c r="X14" s="168">
        <f>+'24-03-351 Ind. Proy'!AI56</f>
        <v>1</v>
      </c>
      <c r="Y14" s="168">
        <f>+'24-03-351 Ind. Proy'!AJ56</f>
        <v>7.6221045201329149E-2</v>
      </c>
    </row>
    <row r="15" spans="1:44" ht="24.75" customHeight="1" x14ac:dyDescent="0.25">
      <c r="A15" s="43" t="s">
        <v>60</v>
      </c>
      <c r="B15" s="9">
        <f>+'24-03-351 Ind. Proy'!J65</f>
        <v>719795796</v>
      </c>
      <c r="C15" s="9">
        <f>+'24-03-351 Ind. Proy'!K65</f>
        <v>719795796</v>
      </c>
      <c r="D15" s="9">
        <f>+'24-03-351 Ind. Proy'!M65</f>
        <v>0</v>
      </c>
      <c r="E15" s="9">
        <f>+'24-03-351 Ind. Proy'!N65</f>
        <v>0</v>
      </c>
      <c r="F15" s="9">
        <f>+'24-03-351 Ind. Proy'!O65</f>
        <v>0</v>
      </c>
      <c r="G15" s="9">
        <f>+'24-03-351 Ind. Proy'!R65</f>
        <v>0</v>
      </c>
      <c r="H15" s="9">
        <f>+'24-03-351 Ind. Proy'!S65</f>
        <v>0</v>
      </c>
      <c r="I15" s="9">
        <f>+'24-03-351 Ind. Proy'!T65</f>
        <v>0</v>
      </c>
      <c r="J15" s="9">
        <f>+'24-03-351 Ind. Proy'!U65</f>
        <v>0</v>
      </c>
      <c r="K15" s="9">
        <f>+'24-03-351 Ind. Proy'!V65</f>
        <v>0</v>
      </c>
      <c r="L15" s="9">
        <f>+'24-03-351 Ind. Proy'!W65</f>
        <v>0</v>
      </c>
      <c r="M15" s="9">
        <f>+'24-03-351 Ind. Proy'!X65</f>
        <v>0</v>
      </c>
      <c r="N15" s="9">
        <f>+'24-03-351 Ind. Proy'!Y65</f>
        <v>0</v>
      </c>
      <c r="O15" s="9">
        <f>+'24-03-351 Ind. Proy'!Z65</f>
        <v>176713218</v>
      </c>
      <c r="P15" s="9">
        <f>+'24-03-351 Ind. Proy'!AA65</f>
        <v>148052942</v>
      </c>
      <c r="Q15" s="9">
        <f>+'24-03-351 Ind. Proy'!AB65</f>
        <v>49934415</v>
      </c>
      <c r="R15" s="9">
        <f>+'24-03-351 Ind. Proy'!AC65</f>
        <v>374700575</v>
      </c>
      <c r="S15" s="9">
        <f>+'24-03-351 Ind. Proy'!AD65</f>
        <v>197514818</v>
      </c>
      <c r="T15" s="9">
        <f>+'24-03-351 Ind. Proy'!AE65</f>
        <v>147580403</v>
      </c>
      <c r="U15" s="9">
        <f>+'24-03-351 Ind. Proy'!AF65</f>
        <v>0</v>
      </c>
      <c r="V15" s="9">
        <f>+'24-03-351 Ind. Proy'!AG65</f>
        <v>345095221</v>
      </c>
      <c r="W15" s="9">
        <f>+'24-03-351 Ind. Proy'!AH65</f>
        <v>719795796</v>
      </c>
      <c r="X15" s="168">
        <f>+'24-03-351 Ind. Proy'!AI65</f>
        <v>1</v>
      </c>
      <c r="Y15" s="168">
        <f>+'24-03-351 Ind. Proy'!AJ65</f>
        <v>6.8917085905761052E-2</v>
      </c>
    </row>
    <row r="16" spans="1:44" ht="24.75" customHeight="1" x14ac:dyDescent="0.25">
      <c r="A16" s="43" t="s">
        <v>62</v>
      </c>
      <c r="B16" s="9">
        <f>+'24-03-351 Ind. Proy'!J77</f>
        <v>942079024</v>
      </c>
      <c r="C16" s="9">
        <f>+'24-03-351 Ind. Proy'!K77</f>
        <v>942079024</v>
      </c>
      <c r="D16" s="9">
        <f>+'24-03-351 Ind. Proy'!M77</f>
        <v>0</v>
      </c>
      <c r="E16" s="9">
        <f>+'24-03-351 Ind. Proy'!N77</f>
        <v>0</v>
      </c>
      <c r="F16" s="9">
        <f>+'24-03-351 Ind. Proy'!O77</f>
        <v>0</v>
      </c>
      <c r="G16" s="9">
        <f>+'24-03-351 Ind. Proy'!R77</f>
        <v>0</v>
      </c>
      <c r="H16" s="9">
        <f>+'24-03-351 Ind. Proy'!S77</f>
        <v>0</v>
      </c>
      <c r="I16" s="9">
        <f>+'24-03-351 Ind. Proy'!T77</f>
        <v>0</v>
      </c>
      <c r="J16" s="9">
        <f>+'24-03-351 Ind. Proy'!U77</f>
        <v>0</v>
      </c>
      <c r="K16" s="9">
        <f>+'24-03-351 Ind. Proy'!V77</f>
        <v>0</v>
      </c>
      <c r="L16" s="9">
        <f>+'24-03-351 Ind. Proy'!W77</f>
        <v>0</v>
      </c>
      <c r="M16" s="9">
        <f>+'24-03-351 Ind. Proy'!X77</f>
        <v>0</v>
      </c>
      <c r="N16" s="9">
        <f>+'24-03-351 Ind. Proy'!Y77</f>
        <v>0</v>
      </c>
      <c r="O16" s="9">
        <f>+'24-03-351 Ind. Proy'!Z77</f>
        <v>449403400</v>
      </c>
      <c r="P16" s="9">
        <f>+'24-03-351 Ind. Proy'!AA77</f>
        <v>0</v>
      </c>
      <c r="Q16" s="9">
        <f>+'24-03-351 Ind. Proy'!AB77</f>
        <v>0</v>
      </c>
      <c r="R16" s="9">
        <f>+'24-03-351 Ind. Proy'!AC77</f>
        <v>449403400</v>
      </c>
      <c r="S16" s="9">
        <f>+'24-03-351 Ind. Proy'!AD77</f>
        <v>147580403</v>
      </c>
      <c r="T16" s="9">
        <f>+'24-03-351 Ind. Proy'!AE77</f>
        <v>345095221</v>
      </c>
      <c r="U16" s="9">
        <f>+'24-03-351 Ind. Proy'!AF77</f>
        <v>0</v>
      </c>
      <c r="V16" s="9">
        <f>+'24-03-351 Ind. Proy'!AG77</f>
        <v>492675624</v>
      </c>
      <c r="W16" s="9">
        <f>+'24-03-351 Ind. Proy'!AH77</f>
        <v>942079024</v>
      </c>
      <c r="X16" s="168">
        <f>+'24-03-351 Ind. Proy'!AI77</f>
        <v>1</v>
      </c>
      <c r="Y16" s="168">
        <f>+'24-03-351 Ind. Proy'!AJ77</f>
        <v>9.0199666888612293E-2</v>
      </c>
    </row>
    <row r="17" spans="1:25" ht="24.75" customHeight="1" x14ac:dyDescent="0.25">
      <c r="A17" s="43" t="s">
        <v>64</v>
      </c>
      <c r="B17" s="9">
        <f>+'24-03-351 Ind. Proy'!J87</f>
        <v>592023100</v>
      </c>
      <c r="C17" s="9">
        <f>+'24-03-351 Ind. Proy'!K87</f>
        <v>592023100</v>
      </c>
      <c r="D17" s="9">
        <f>+'24-03-351 Ind. Proy'!M87</f>
        <v>0</v>
      </c>
      <c r="E17" s="9">
        <f>+'24-03-351 Ind. Proy'!N87</f>
        <v>0</v>
      </c>
      <c r="F17" s="9">
        <f>+'24-03-351 Ind. Proy'!O87</f>
        <v>0</v>
      </c>
      <c r="G17" s="9">
        <f>+'24-03-351 Ind. Proy'!R87</f>
        <v>0</v>
      </c>
      <c r="H17" s="9">
        <f>+'24-03-351 Ind. Proy'!S87</f>
        <v>0</v>
      </c>
      <c r="I17" s="9">
        <f>+'24-03-351 Ind. Proy'!T87</f>
        <v>0</v>
      </c>
      <c r="J17" s="9">
        <f>+'24-03-351 Ind. Proy'!U87</f>
        <v>0</v>
      </c>
      <c r="K17" s="9">
        <f>+'24-03-351 Ind. Proy'!V87</f>
        <v>0</v>
      </c>
      <c r="L17" s="9">
        <f>+'24-03-351 Ind. Proy'!W87</f>
        <v>0</v>
      </c>
      <c r="M17" s="9">
        <f>+'24-03-351 Ind. Proy'!X87</f>
        <v>0</v>
      </c>
      <c r="N17" s="9">
        <f>+'24-03-351 Ind. Proy'!Y87</f>
        <v>0</v>
      </c>
      <c r="O17" s="9">
        <f>+'24-03-351 Ind. Proy'!Z87</f>
        <v>41073215</v>
      </c>
      <c r="P17" s="9">
        <f>+'24-03-351 Ind. Proy'!AA87</f>
        <v>283220406</v>
      </c>
      <c r="Q17" s="9">
        <f>+'24-03-351 Ind. Proy'!AB87</f>
        <v>49934415</v>
      </c>
      <c r="R17" s="9">
        <f>+'24-03-351 Ind. Proy'!AC87</f>
        <v>374228036</v>
      </c>
      <c r="S17" s="9">
        <f>+'24-03-351 Ind. Proy'!AD87</f>
        <v>0</v>
      </c>
      <c r="T17" s="9">
        <f>+'24-03-351 Ind. Proy'!AE87</f>
        <v>197514818</v>
      </c>
      <c r="U17" s="9">
        <f>+'24-03-351 Ind. Proy'!AF87</f>
        <v>20280246</v>
      </c>
      <c r="V17" s="9">
        <f>+'24-03-351 Ind. Proy'!AG87</f>
        <v>217795064</v>
      </c>
      <c r="W17" s="9">
        <f>+'24-03-351 Ind. Proy'!AH87</f>
        <v>592023100</v>
      </c>
      <c r="X17" s="168">
        <f>+'24-03-351 Ind. Proy'!AI78</f>
        <v>0</v>
      </c>
      <c r="Y17" s="168">
        <f>+'24-03-351 Ind. Proy'!AJ78</f>
        <v>0</v>
      </c>
    </row>
    <row r="18" spans="1:25" ht="24.75" customHeight="1" x14ac:dyDescent="0.25">
      <c r="A18" s="43" t="s">
        <v>66</v>
      </c>
      <c r="B18" s="9">
        <f>+'24-03-351 Ind. Proy'!J93</f>
        <v>208135541</v>
      </c>
      <c r="C18" s="9">
        <f>+'24-03-351 Ind. Proy'!K93</f>
        <v>208135541</v>
      </c>
      <c r="D18" s="9">
        <f>+'24-03-351 Ind. Proy'!M93</f>
        <v>0</v>
      </c>
      <c r="E18" s="9">
        <f>+'24-03-351 Ind. Proy'!N93</f>
        <v>0</v>
      </c>
      <c r="F18" s="9">
        <f>+'24-03-351 Ind. Proy'!O93</f>
        <v>0</v>
      </c>
      <c r="G18" s="9">
        <f>+'24-03-351 Ind. Proy'!R93</f>
        <v>0</v>
      </c>
      <c r="H18" s="9">
        <f>+'24-03-351 Ind. Proy'!S93</f>
        <v>0</v>
      </c>
      <c r="I18" s="9">
        <f>+'24-03-351 Ind. Proy'!T93</f>
        <v>0</v>
      </c>
      <c r="J18" s="9">
        <f>+'24-03-351 Ind. Proy'!U93</f>
        <v>0</v>
      </c>
      <c r="K18" s="9">
        <f>+'24-03-351 Ind. Proy'!V93</f>
        <v>0</v>
      </c>
      <c r="L18" s="9">
        <f>+'24-03-351 Ind. Proy'!W93</f>
        <v>0</v>
      </c>
      <c r="M18" s="9">
        <f>+'24-03-351 Ind. Proy'!X93</f>
        <v>0</v>
      </c>
      <c r="N18" s="9">
        <f>+'24-03-351 Ind. Proy'!Y93</f>
        <v>0</v>
      </c>
      <c r="O18" s="9">
        <f>+'24-03-351 Ind. Proy'!Z93</f>
        <v>167765449</v>
      </c>
      <c r="P18" s="9">
        <f>+'24-03-351 Ind. Proy'!AA93</f>
        <v>0</v>
      </c>
      <c r="Q18" s="9">
        <f>+'24-03-351 Ind. Proy'!AB93</f>
        <v>0</v>
      </c>
      <c r="R18" s="9">
        <f>+'24-03-351 Ind. Proy'!AC93</f>
        <v>167765449</v>
      </c>
      <c r="S18" s="9">
        <f>+'24-03-351 Ind. Proy'!AD93</f>
        <v>0</v>
      </c>
      <c r="T18" s="9">
        <f>+'24-03-351 Ind. Proy'!AE93</f>
        <v>0</v>
      </c>
      <c r="U18" s="9">
        <f>+'24-03-351 Ind. Proy'!AF93</f>
        <v>40370092</v>
      </c>
      <c r="V18" s="9">
        <f>+'24-03-351 Ind. Proy'!AG93</f>
        <v>40370092</v>
      </c>
      <c r="W18" s="9">
        <f>+'24-03-351 Ind. Proy'!AH93</f>
        <v>208135541</v>
      </c>
      <c r="X18" s="168">
        <f>+'24-03-351 Ind. Proy'!AI93</f>
        <v>1</v>
      </c>
      <c r="Y18" s="168">
        <f>+'24-03-351 Ind. Proy'!AJ93</f>
        <v>1.9928006024557347E-2</v>
      </c>
    </row>
    <row r="19" spans="1:25" ht="24.75" customHeight="1" x14ac:dyDescent="0.25">
      <c r="A19" s="43" t="s">
        <v>68</v>
      </c>
      <c r="B19" s="9">
        <f>+'24-03-351 Ind. Proy'!J98</f>
        <v>303405452</v>
      </c>
      <c r="C19" s="9">
        <f>+'24-03-351 Ind. Proy'!K98</f>
        <v>303405452</v>
      </c>
      <c r="D19" s="9">
        <f>+'24-03-351 Ind. Proy'!M98</f>
        <v>0</v>
      </c>
      <c r="E19" s="9">
        <f>+'24-03-351 Ind. Proy'!N98</f>
        <v>0</v>
      </c>
      <c r="F19" s="9">
        <f>+'24-03-351 Ind. Proy'!O98</f>
        <v>0</v>
      </c>
      <c r="G19" s="9">
        <f>+'24-03-351 Ind. Proy'!R98</f>
        <v>0</v>
      </c>
      <c r="H19" s="9">
        <f>+'24-03-351 Ind. Proy'!S98</f>
        <v>0</v>
      </c>
      <c r="I19" s="9">
        <f>+'24-03-351 Ind. Proy'!T98</f>
        <v>0</v>
      </c>
      <c r="J19" s="9">
        <f>+'24-03-351 Ind. Proy'!U98</f>
        <v>0</v>
      </c>
      <c r="K19" s="9">
        <f>+'24-03-351 Ind. Proy'!V98</f>
        <v>0</v>
      </c>
      <c r="L19" s="9">
        <f>+'24-03-351 Ind. Proy'!W98</f>
        <v>0</v>
      </c>
      <c r="M19" s="9">
        <f>+'24-03-351 Ind. Proy'!X98</f>
        <v>0</v>
      </c>
      <c r="N19" s="9">
        <f>+'24-03-351 Ind. Proy'!Y98</f>
        <v>0</v>
      </c>
      <c r="O19" s="9">
        <f>+'24-03-351 Ind. Proy'!Z98</f>
        <v>0</v>
      </c>
      <c r="P19" s="9">
        <f>+'24-03-351 Ind. Proy'!AA98</f>
        <v>0</v>
      </c>
      <c r="Q19" s="9">
        <f>+'24-03-351 Ind. Proy'!AB98</f>
        <v>135640003</v>
      </c>
      <c r="R19" s="9">
        <f>+'24-03-351 Ind. Proy'!AC98</f>
        <v>135640003</v>
      </c>
      <c r="S19" s="9">
        <f>+'24-03-351 Ind. Proy'!AD98</f>
        <v>147580403</v>
      </c>
      <c r="T19" s="9">
        <f>+'24-03-351 Ind. Proy'!AE98</f>
        <v>0</v>
      </c>
      <c r="U19" s="9">
        <f>+'24-03-351 Ind. Proy'!AF98</f>
        <v>20185046</v>
      </c>
      <c r="V19" s="9">
        <f>+'24-03-351 Ind. Proy'!AG98</f>
        <v>167765449</v>
      </c>
      <c r="W19" s="9">
        <f>+'24-03-351 Ind. Proy'!AH98</f>
        <v>303405452</v>
      </c>
      <c r="X19" s="168">
        <f>+'24-03-351 Ind. Proy'!AI98</f>
        <v>1</v>
      </c>
      <c r="Y19" s="168">
        <f>+'24-03-351 Ind. Proy'!AJ98</f>
        <v>2.904965507711893E-2</v>
      </c>
    </row>
    <row r="20" spans="1:25" ht="24.75" customHeight="1" x14ac:dyDescent="0.25">
      <c r="A20" s="44" t="s">
        <v>70</v>
      </c>
      <c r="B20" s="9">
        <f>+'24-03-351 Ind. Proy'!J104</f>
        <v>471874024</v>
      </c>
      <c r="C20" s="9">
        <f>+'24-03-351 Ind. Proy'!K104</f>
        <v>471874024</v>
      </c>
      <c r="D20" s="9">
        <f>+'24-03-351 Ind. Proy'!M104</f>
        <v>0</v>
      </c>
      <c r="E20" s="9">
        <f>+'24-03-351 Ind. Proy'!N104</f>
        <v>0</v>
      </c>
      <c r="F20" s="9">
        <f>+'24-03-351 Ind. Proy'!O104</f>
        <v>0</v>
      </c>
      <c r="G20" s="9">
        <f>+'24-03-351 Ind. Proy'!R104</f>
        <v>0</v>
      </c>
      <c r="H20" s="9">
        <f>+'24-03-351 Ind. Proy'!S104</f>
        <v>0</v>
      </c>
      <c r="I20" s="9">
        <f>+'24-03-351 Ind. Proy'!T104</f>
        <v>0</v>
      </c>
      <c r="J20" s="9">
        <f>+'24-03-351 Ind. Proy'!U104</f>
        <v>0</v>
      </c>
      <c r="K20" s="9">
        <f>+'24-03-351 Ind. Proy'!V104</f>
        <v>0</v>
      </c>
      <c r="L20" s="9">
        <f>+'24-03-351 Ind. Proy'!W104</f>
        <v>0</v>
      </c>
      <c r="M20" s="9">
        <f>+'24-03-351 Ind. Proy'!X104</f>
        <v>0</v>
      </c>
      <c r="N20" s="9">
        <f>+'24-03-351 Ind. Proy'!Y104</f>
        <v>0</v>
      </c>
      <c r="O20" s="9">
        <f>+'24-03-351 Ind. Proy'!Z104</f>
        <v>176713218</v>
      </c>
      <c r="P20" s="9">
        <f>+'24-03-351 Ind. Proy'!AA104</f>
        <v>295160806</v>
      </c>
      <c r="Q20" s="9">
        <f>+'24-03-351 Ind. Proy'!AB104</f>
        <v>0</v>
      </c>
      <c r="R20" s="9">
        <f>+'24-03-351 Ind. Proy'!AC104</f>
        <v>471874024</v>
      </c>
      <c r="S20" s="9">
        <f>+'24-03-351 Ind. Proy'!AD104</f>
        <v>0</v>
      </c>
      <c r="T20" s="9">
        <f>+'24-03-351 Ind. Proy'!AE104</f>
        <v>0</v>
      </c>
      <c r="U20" s="9">
        <f>+'24-03-351 Ind. Proy'!AF104</f>
        <v>0</v>
      </c>
      <c r="V20" s="9">
        <f>+'24-03-351 Ind. Proy'!AG104</f>
        <v>0</v>
      </c>
      <c r="W20" s="9">
        <f>+'24-03-351 Ind. Proy'!AH104</f>
        <v>471874024</v>
      </c>
      <c r="X20" s="168">
        <f>+'24-03-351 Ind. Proy'!AI104</f>
        <v>1</v>
      </c>
      <c r="Y20" s="168">
        <f>+'24-03-351 Ind. Proy'!AJ104</f>
        <v>4.5179734071001926E-2</v>
      </c>
    </row>
    <row r="21" spans="1:25" ht="24.75" customHeight="1" x14ac:dyDescent="0.25">
      <c r="A21" s="44" t="s">
        <v>72</v>
      </c>
      <c r="B21" s="9">
        <f>+'24-03-351 Ind. Proy'!J108</f>
        <v>167765393</v>
      </c>
      <c r="C21" s="9">
        <f>+'24-03-351 Ind. Proy'!K108</f>
        <v>167765393</v>
      </c>
      <c r="D21" s="9">
        <f>+'24-03-351 Ind. Proy'!M114</f>
        <v>0</v>
      </c>
      <c r="E21" s="9">
        <f>+'24-03-351 Ind. Proy'!N114</f>
        <v>0</v>
      </c>
      <c r="F21" s="9">
        <f>+'24-03-351 Ind. Proy'!O114</f>
        <v>0</v>
      </c>
      <c r="G21" s="9">
        <f>+'24-03-351 Ind. Proy'!R114</f>
        <v>0</v>
      </c>
      <c r="H21" s="9">
        <f>+'24-03-351 Ind. Proy'!S114</f>
        <v>0</v>
      </c>
      <c r="I21" s="9">
        <f>+'24-03-351 Ind. Proy'!T114</f>
        <v>0</v>
      </c>
      <c r="J21" s="9">
        <f>+'24-03-351 Ind. Proy'!U108</f>
        <v>0</v>
      </c>
      <c r="K21" s="9">
        <f>+'24-03-351 Ind. Proy'!V114</f>
        <v>0</v>
      </c>
      <c r="L21" s="9">
        <f>+'24-03-351 Ind. Proy'!W114</f>
        <v>0</v>
      </c>
      <c r="M21" s="9">
        <f>+'24-03-351 Ind. Proy'!X114</f>
        <v>0</v>
      </c>
      <c r="N21" s="9">
        <f>+'24-03-351 Ind. Proy'!Y108</f>
        <v>0</v>
      </c>
      <c r="O21" s="9">
        <f>+'24-03-351 Ind. Proy'!Z114</f>
        <v>0</v>
      </c>
      <c r="P21" s="9">
        <f>+'24-03-351 Ind. Proy'!AA114</f>
        <v>0</v>
      </c>
      <c r="Q21" s="9">
        <f>+'24-03-351 Ind. Proy'!AB114</f>
        <v>147580403</v>
      </c>
      <c r="R21" s="9">
        <f>+'24-03-351 Ind. Proy'!AC108</f>
        <v>0</v>
      </c>
      <c r="S21" s="9">
        <f>+'24-03-351 Ind. Proy'!AD108</f>
        <v>0</v>
      </c>
      <c r="T21" s="9">
        <f>+'24-03-351 Ind. Proy'!AE108</f>
        <v>0</v>
      </c>
      <c r="U21" s="9">
        <f>+'24-03-351 Ind. Proy'!AF108</f>
        <v>167765393</v>
      </c>
      <c r="V21" s="9">
        <f>+'24-03-351 Ind. Proy'!AG108</f>
        <v>167765393</v>
      </c>
      <c r="W21" s="9">
        <f>+'24-03-351 Ind. Proy'!AH108</f>
        <v>167765393</v>
      </c>
      <c r="X21" s="168">
        <f>+'24-03-351 Ind. Proy'!AI108</f>
        <v>1</v>
      </c>
      <c r="Y21" s="168">
        <f>+'24-03-351 Ind. Proy'!AJ108</f>
        <v>1.6062752888591145E-2</v>
      </c>
    </row>
    <row r="22" spans="1:25" ht="24.75" customHeight="1" x14ac:dyDescent="0.25">
      <c r="A22" s="44" t="s">
        <v>119</v>
      </c>
      <c r="B22" s="9">
        <f>+'24-03-351 Ind. Proy'!J115</f>
        <v>642608478</v>
      </c>
      <c r="C22" s="9">
        <f>+'24-03-351 Ind. Proy'!K115</f>
        <v>642608478</v>
      </c>
      <c r="D22" s="9">
        <f>+'24-03-351 Ind. Proy'!M115</f>
        <v>0</v>
      </c>
      <c r="E22" s="9">
        <f>+'24-03-351 Ind. Proy'!N115</f>
        <v>0</v>
      </c>
      <c r="F22" s="9">
        <f>+'24-03-351 Ind. Proy'!O115</f>
        <v>0</v>
      </c>
      <c r="G22" s="9">
        <f>+'24-03-351 Ind. Proy'!R115</f>
        <v>0</v>
      </c>
      <c r="H22" s="9">
        <f>+'24-03-351 Ind. Proy'!S115</f>
        <v>0</v>
      </c>
      <c r="I22" s="9">
        <f>+'24-03-351 Ind. Proy'!T115</f>
        <v>0</v>
      </c>
      <c r="J22" s="9">
        <f>+'24-03-351 Ind. Proy'!U115</f>
        <v>0</v>
      </c>
      <c r="K22" s="9">
        <f>+'24-03-351 Ind. Proy'!V115</f>
        <v>0</v>
      </c>
      <c r="L22" s="9">
        <f>+'24-03-351 Ind. Proy'!W115</f>
        <v>0</v>
      </c>
      <c r="M22" s="9">
        <f>+'24-03-351 Ind. Proy'!X115</f>
        <v>0</v>
      </c>
      <c r="N22" s="9">
        <f>+'24-03-351 Ind. Proy'!Y115</f>
        <v>0</v>
      </c>
      <c r="O22" s="9">
        <f>+'24-03-351 Ind. Proy'!Z115</f>
        <v>176713218</v>
      </c>
      <c r="P22" s="9">
        <f>+'24-03-351 Ind. Proy'!AA115</f>
        <v>170734454</v>
      </c>
      <c r="Q22" s="9">
        <f>+'24-03-351 Ind. Proy'!AB115</f>
        <v>295160806</v>
      </c>
      <c r="R22" s="9">
        <f>+'24-03-351 Ind. Proy'!AC115</f>
        <v>642608478</v>
      </c>
      <c r="S22" s="9">
        <f>+'24-03-351 Ind. Proy'!AD115</f>
        <v>0</v>
      </c>
      <c r="T22" s="9">
        <f>+'24-03-351 Ind. Proy'!AE115</f>
        <v>0</v>
      </c>
      <c r="U22" s="9">
        <f>+'24-03-351 Ind. Proy'!AF115</f>
        <v>0</v>
      </c>
      <c r="V22" s="9">
        <f>+'24-03-351 Ind. Proy'!AG115</f>
        <v>0</v>
      </c>
      <c r="W22" s="9">
        <f>+'24-03-351 Ind. Proy'!AH115</f>
        <v>642608478</v>
      </c>
      <c r="X22" s="168">
        <f>+'24-03-351 Ind. Proy'!AI115</f>
        <v>1</v>
      </c>
      <c r="Y22" s="168">
        <f>+'24-03-351 Ind. Proy'!AJ115</f>
        <v>6.1526760684354372E-2</v>
      </c>
    </row>
    <row r="23" spans="1:25" ht="24.75" customHeight="1" x14ac:dyDescent="0.25">
      <c r="A23" s="44" t="s">
        <v>74</v>
      </c>
      <c r="B23" s="9">
        <f>+'24-03-351 Ind. Proy'!J130</f>
        <v>2150971547</v>
      </c>
      <c r="C23" s="9">
        <f>+'24-03-351 Ind. Proy'!K130</f>
        <v>2150971547</v>
      </c>
      <c r="D23" s="9">
        <f>+'24-03-351 Ind. Proy'!M130</f>
        <v>0</v>
      </c>
      <c r="E23" s="9">
        <f>+'24-03-351 Ind. Proy'!N130</f>
        <v>0</v>
      </c>
      <c r="F23" s="9">
        <f>+'24-03-351 Ind. Proy'!O130</f>
        <v>0</v>
      </c>
      <c r="G23" s="9">
        <f>+'24-03-351 Ind. Proy'!R130</f>
        <v>0</v>
      </c>
      <c r="H23" s="9">
        <f>+'24-03-351 Ind. Proy'!S130</f>
        <v>0</v>
      </c>
      <c r="I23" s="9">
        <f>+'24-03-351 Ind. Proy'!T130</f>
        <v>0</v>
      </c>
      <c r="J23" s="9">
        <f>+'24-03-351 Ind. Proy'!U130</f>
        <v>0</v>
      </c>
      <c r="K23" s="9">
        <f>+'24-03-351 Ind. Proy'!V130</f>
        <v>0</v>
      </c>
      <c r="L23" s="9">
        <f>+'24-03-351 Ind. Proy'!W130</f>
        <v>0</v>
      </c>
      <c r="M23" s="9">
        <f>+'24-03-351 Ind. Proy'!X130</f>
        <v>0</v>
      </c>
      <c r="N23" s="9">
        <f>+'24-03-351 Ind. Proy'!Y130</f>
        <v>0</v>
      </c>
      <c r="O23" s="9">
        <f>+'24-03-351 Ind. Proy'!Z130</f>
        <v>0</v>
      </c>
      <c r="P23" s="9">
        <f>+'24-03-351 Ind. Proy'!AA130</f>
        <v>357049025</v>
      </c>
      <c r="Q23" s="9">
        <f>+'24-03-351 Ind. Proy'!AB130</f>
        <v>711348451</v>
      </c>
      <c r="R23" s="9">
        <f>+'24-03-351 Ind. Proy'!AC130</f>
        <v>1068397476</v>
      </c>
      <c r="S23" s="9">
        <f>+'24-03-351 Ind. Proy'!AD130</f>
        <v>516569828</v>
      </c>
      <c r="T23" s="9">
        <f>+'24-03-351 Ind. Proy'!AE130</f>
        <v>271343437</v>
      </c>
      <c r="U23" s="9">
        <f>+'24-03-351 Ind. Proy'!AF130</f>
        <v>294660806</v>
      </c>
      <c r="V23" s="9">
        <f>+'24-03-351 Ind. Proy'!AG130</f>
        <v>1082574071</v>
      </c>
      <c r="W23" s="9">
        <f>+'24-03-351 Ind. Proy'!AH130</f>
        <v>2150971547</v>
      </c>
      <c r="X23" s="168">
        <f>+'24-03-351 Ind. Proy'!AI130</f>
        <v>1</v>
      </c>
      <c r="Y23" s="168">
        <f>+'24-03-351 Ind. Proy'!AJ130</f>
        <v>0.20594548024485371</v>
      </c>
    </row>
    <row r="24" spans="1:25" ht="24.75" customHeight="1" x14ac:dyDescent="0.25">
      <c r="A24" s="45" t="s">
        <v>76</v>
      </c>
      <c r="B24" s="9">
        <f>+'24-03-351 Ind. Proy'!J142</f>
        <v>473811800</v>
      </c>
      <c r="C24" s="9">
        <f>+'24-03-351 Ind. Proy'!K142</f>
        <v>469939217</v>
      </c>
      <c r="D24" s="9">
        <f>+'24-03-351 Ind. Proy'!M142</f>
        <v>0</v>
      </c>
      <c r="E24" s="9">
        <f>+'24-03-351 Ind. Proy'!N142</f>
        <v>0</v>
      </c>
      <c r="F24" s="9">
        <f>+'24-03-351 Ind. Proy'!O142</f>
        <v>0</v>
      </c>
      <c r="G24" s="9">
        <f>+'24-03-351 Ind. Proy'!R142</f>
        <v>1750000</v>
      </c>
      <c r="H24" s="9">
        <f>+'24-03-351 Ind. Proy'!S142</f>
        <v>59500</v>
      </c>
      <c r="I24" s="9">
        <f>+'24-03-351 Ind. Proy'!T142</f>
        <v>17896551</v>
      </c>
      <c r="J24" s="9">
        <f>+'24-03-351 Ind. Proy'!U142</f>
        <v>21456051</v>
      </c>
      <c r="K24" s="9">
        <f>+'24-03-351 Ind. Proy'!V142</f>
        <v>3640923</v>
      </c>
      <c r="L24" s="9">
        <f>+'24-03-351 Ind. Proy'!W142</f>
        <v>2498675</v>
      </c>
      <c r="M24" s="9">
        <f>+'24-03-351 Ind. Proy'!X142</f>
        <v>7365064</v>
      </c>
      <c r="N24" s="9">
        <f>+'24-03-351 Ind. Proy'!Y142</f>
        <v>13504662</v>
      </c>
      <c r="O24" s="9">
        <f>+'24-03-351 Ind. Proy'!Z142</f>
        <v>8302610</v>
      </c>
      <c r="P24" s="9">
        <f>+'24-03-351 Ind. Proy'!AA142</f>
        <v>14448323</v>
      </c>
      <c r="Q24" s="9">
        <f>+'24-03-351 Ind. Proy'!AB142</f>
        <v>10938368</v>
      </c>
      <c r="R24" s="9">
        <f>+'24-03-351 Ind. Proy'!AC142</f>
        <v>33689301</v>
      </c>
      <c r="S24" s="9">
        <f>+'24-03-351 Ind. Proy'!AD142</f>
        <v>17900222</v>
      </c>
      <c r="T24" s="9">
        <f>+'24-03-351 Ind. Proy'!AE142</f>
        <v>6156978</v>
      </c>
      <c r="U24" s="9">
        <f>+'24-03-351 Ind. Proy'!AF142</f>
        <v>375318235</v>
      </c>
      <c r="V24" s="9">
        <f>+'24-03-351 Ind. Proy'!AG142</f>
        <v>399375435</v>
      </c>
      <c r="W24" s="9">
        <f>+'24-03-351 Ind. Proy'!AH142</f>
        <v>468025449</v>
      </c>
      <c r="X24" s="168">
        <f>+'24-03-351 Ind. Proy'!AI142</f>
        <v>0.98778765957285153</v>
      </c>
      <c r="Y24" s="168">
        <f>+'24-03-351 Ind. Proy'!AJ142</f>
        <v>4.4811250988211364E-2</v>
      </c>
    </row>
    <row r="25" spans="1:25" ht="20.45" customHeight="1" x14ac:dyDescent="0.25">
      <c r="A25" s="435" t="str">
        <f>"TOTAL ASIG."&amp;" "&amp;$A$5</f>
        <v>TOTAL ASIG. 24-03-351 "Sistema Nacional de Cuidado"</v>
      </c>
      <c r="B25" s="339">
        <f>SUM(B8:B24)</f>
        <v>10450160000</v>
      </c>
      <c r="C25" s="339">
        <f>SUM(C8:C24)</f>
        <v>10446287417</v>
      </c>
      <c r="D25" s="339">
        <f t="shared" ref="D25:W25" si="0">SUM(D8:D24)</f>
        <v>0</v>
      </c>
      <c r="E25" s="339">
        <f>SUM(E8:E24)</f>
        <v>0</v>
      </c>
      <c r="F25" s="339">
        <f t="shared" si="0"/>
        <v>0</v>
      </c>
      <c r="G25" s="339">
        <f t="shared" si="0"/>
        <v>1750000</v>
      </c>
      <c r="H25" s="339">
        <f t="shared" si="0"/>
        <v>59500</v>
      </c>
      <c r="I25" s="339">
        <f t="shared" si="0"/>
        <v>17896551</v>
      </c>
      <c r="J25" s="339">
        <f t="shared" si="0"/>
        <v>21456051</v>
      </c>
      <c r="K25" s="339">
        <f t="shared" si="0"/>
        <v>3640923</v>
      </c>
      <c r="L25" s="339">
        <f t="shared" si="0"/>
        <v>2498675</v>
      </c>
      <c r="M25" s="339">
        <f t="shared" si="0"/>
        <v>7365064</v>
      </c>
      <c r="N25" s="339">
        <f t="shared" si="0"/>
        <v>13504662</v>
      </c>
      <c r="O25" s="339">
        <f t="shared" si="0"/>
        <v>2584388061</v>
      </c>
      <c r="P25" s="339">
        <f t="shared" si="0"/>
        <v>1724337299</v>
      </c>
      <c r="Q25" s="339">
        <f t="shared" si="0"/>
        <v>2081866103</v>
      </c>
      <c r="R25" s="339">
        <f t="shared" si="0"/>
        <v>6243011060</v>
      </c>
      <c r="S25" s="339">
        <f t="shared" si="0"/>
        <v>1619690128</v>
      </c>
      <c r="T25" s="339">
        <f t="shared" si="0"/>
        <v>1607946884</v>
      </c>
      <c r="U25" s="339">
        <f t="shared" si="0"/>
        <v>938764864</v>
      </c>
      <c r="V25" s="339">
        <f t="shared" si="0"/>
        <v>4166401876</v>
      </c>
      <c r="W25" s="339">
        <f t="shared" si="0"/>
        <v>10444373649</v>
      </c>
      <c r="X25" s="340">
        <f>+'24-03-351 Ind. Proy'!AI143</f>
        <v>0.99944629067880297</v>
      </c>
      <c r="Y25" s="340">
        <f>'24-03-351 Ind. Proy'!AJ143</f>
        <v>1</v>
      </c>
    </row>
    <row r="26" spans="1:25" x14ac:dyDescent="0.25">
      <c r="B26" s="41"/>
      <c r="G26" s="41"/>
      <c r="H26" s="41"/>
      <c r="I26" s="41"/>
      <c r="K26" s="41"/>
      <c r="L26" s="41"/>
      <c r="M26" s="41"/>
      <c r="O26" s="41"/>
      <c r="P26" s="41"/>
      <c r="Q26" s="41"/>
      <c r="S26" s="41"/>
      <c r="T26" s="41"/>
      <c r="U26" s="41"/>
    </row>
    <row r="27" spans="1:25" x14ac:dyDescent="0.25">
      <c r="B27" s="41"/>
      <c r="G27" s="41"/>
      <c r="H27" s="41"/>
      <c r="I27" s="41"/>
      <c r="K27" s="41"/>
      <c r="L27" s="41"/>
      <c r="M27" s="41"/>
      <c r="O27" s="41"/>
      <c r="P27" s="41"/>
      <c r="Q27" s="41"/>
      <c r="S27" s="41"/>
      <c r="T27" s="41"/>
      <c r="U27" s="41"/>
    </row>
    <row r="28" spans="1:25" x14ac:dyDescent="0.25">
      <c r="B28" s="41"/>
      <c r="G28" s="41"/>
      <c r="H28" s="41"/>
      <c r="I28" s="41"/>
      <c r="K28" s="41"/>
      <c r="L28" s="41"/>
      <c r="M28" s="41"/>
      <c r="O28" s="41"/>
      <c r="P28" s="41"/>
      <c r="Q28" s="41"/>
      <c r="S28" s="41"/>
      <c r="T28" s="41"/>
      <c r="U28" s="41"/>
    </row>
    <row r="29" spans="1:25" x14ac:dyDescent="0.25">
      <c r="B29" s="41"/>
      <c r="G29" s="41"/>
      <c r="H29" s="41"/>
      <c r="I29" s="41"/>
      <c r="K29" s="41"/>
      <c r="L29" s="41"/>
      <c r="M29" s="41"/>
      <c r="O29" s="41"/>
      <c r="P29" s="41"/>
      <c r="Q29" s="41"/>
      <c r="S29" s="41"/>
      <c r="T29" s="41"/>
      <c r="U29" s="41"/>
    </row>
    <row r="30" spans="1:25" x14ac:dyDescent="0.25">
      <c r="B30" s="41"/>
      <c r="G30" s="41"/>
      <c r="H30" s="41"/>
      <c r="I30" s="41"/>
      <c r="K30" s="41"/>
      <c r="L30" s="41"/>
      <c r="M30" s="41"/>
      <c r="O30" s="41"/>
      <c r="P30" s="41"/>
      <c r="Q30" s="41"/>
      <c r="S30" s="41"/>
      <c r="T30" s="41"/>
      <c r="U30" s="41"/>
    </row>
    <row r="31" spans="1:25" x14ac:dyDescent="0.25">
      <c r="B31" s="41"/>
      <c r="G31" s="41"/>
      <c r="H31" s="41"/>
      <c r="I31" s="41"/>
      <c r="K31" s="41"/>
      <c r="L31" s="41"/>
      <c r="M31" s="41"/>
      <c r="O31" s="41"/>
      <c r="P31" s="41"/>
      <c r="Q31" s="41"/>
      <c r="S31" s="41"/>
      <c r="T31" s="41"/>
      <c r="U31" s="41"/>
    </row>
    <row r="32" spans="1:25" x14ac:dyDescent="0.25">
      <c r="B32" s="41"/>
      <c r="G32" s="41"/>
      <c r="H32" s="41"/>
      <c r="I32" s="41"/>
      <c r="K32" s="41"/>
      <c r="L32" s="41"/>
      <c r="M32" s="41"/>
      <c r="O32" s="41"/>
      <c r="P32" s="41"/>
      <c r="Q32" s="41"/>
      <c r="S32" s="41"/>
      <c r="T32" s="41"/>
      <c r="U32" s="41"/>
    </row>
    <row r="33" spans="1:25" x14ac:dyDescent="0.25">
      <c r="B33" s="41"/>
      <c r="G33" s="41"/>
      <c r="H33" s="41"/>
      <c r="I33" s="41"/>
      <c r="K33" s="41"/>
      <c r="L33" s="41"/>
      <c r="M33" s="41"/>
      <c r="O33" s="41"/>
      <c r="P33" s="41"/>
      <c r="Q33" s="41"/>
      <c r="S33" s="41"/>
      <c r="T33" s="41"/>
      <c r="U33" s="41"/>
    </row>
    <row r="34" spans="1:25" x14ac:dyDescent="0.25">
      <c r="A34" s="14"/>
      <c r="B34" s="41"/>
      <c r="G34" s="41"/>
      <c r="H34" s="41"/>
      <c r="I34" s="41"/>
      <c r="K34" s="41"/>
      <c r="L34" s="41"/>
      <c r="M34" s="41"/>
      <c r="O34" s="41"/>
      <c r="P34" s="41"/>
      <c r="Q34" s="41"/>
      <c r="S34" s="41"/>
      <c r="T34" s="41"/>
      <c r="U34" s="41"/>
      <c r="V34" s="14"/>
      <c r="W34" s="14"/>
      <c r="X34" s="15"/>
      <c r="Y34" s="15"/>
    </row>
    <row r="35" spans="1:25" x14ac:dyDescent="0.25">
      <c r="A35" s="14"/>
      <c r="B35" s="41"/>
      <c r="G35" s="41"/>
      <c r="H35" s="41"/>
      <c r="I35" s="41"/>
      <c r="K35" s="41"/>
      <c r="L35" s="41"/>
      <c r="M35" s="41"/>
      <c r="O35" s="41"/>
      <c r="P35" s="41"/>
      <c r="Q35" s="41"/>
      <c r="S35" s="41"/>
      <c r="T35" s="41"/>
      <c r="U35" s="41"/>
      <c r="V35" s="14"/>
      <c r="W35" s="14"/>
      <c r="X35" s="15"/>
      <c r="Y35" s="15"/>
    </row>
    <row r="36" spans="1:25" x14ac:dyDescent="0.25">
      <c r="A36" s="14"/>
      <c r="B36" s="41"/>
      <c r="G36" s="41"/>
      <c r="H36" s="41"/>
      <c r="I36" s="41"/>
      <c r="K36" s="41"/>
      <c r="L36" s="41"/>
      <c r="M36" s="41"/>
      <c r="O36" s="41"/>
      <c r="P36" s="41"/>
      <c r="Q36" s="41"/>
      <c r="S36" s="41"/>
      <c r="T36" s="41"/>
      <c r="U36" s="41"/>
      <c r="V36" s="14"/>
      <c r="W36" s="14"/>
      <c r="X36" s="15"/>
      <c r="Y36" s="15"/>
    </row>
    <row r="37" spans="1:25" x14ac:dyDescent="0.25">
      <c r="A37" s="14"/>
      <c r="B37" s="41"/>
      <c r="G37" s="41"/>
      <c r="H37" s="41"/>
      <c r="I37" s="41"/>
      <c r="K37" s="41"/>
      <c r="L37" s="41"/>
      <c r="M37" s="41"/>
      <c r="O37" s="41"/>
      <c r="P37" s="41"/>
      <c r="Q37" s="41"/>
      <c r="S37" s="41"/>
      <c r="T37" s="41"/>
      <c r="U37" s="41"/>
      <c r="V37" s="14"/>
      <c r="W37" s="14"/>
      <c r="X37" s="15"/>
      <c r="Y37" s="15"/>
    </row>
    <row r="38" spans="1:25" x14ac:dyDescent="0.25">
      <c r="A38" s="14"/>
      <c r="B38" s="41"/>
      <c r="G38" s="41"/>
      <c r="H38" s="41"/>
      <c r="I38" s="41"/>
      <c r="K38" s="41"/>
      <c r="L38" s="41"/>
      <c r="M38" s="41"/>
      <c r="O38" s="41"/>
      <c r="P38" s="41"/>
      <c r="Q38" s="41"/>
      <c r="S38" s="41"/>
      <c r="T38" s="41"/>
      <c r="U38" s="41"/>
      <c r="V38" s="14"/>
      <c r="W38" s="14"/>
      <c r="X38" s="15"/>
      <c r="Y38" s="15"/>
    </row>
    <row r="39" spans="1:25" x14ac:dyDescent="0.25">
      <c r="A39" s="14"/>
      <c r="B39" s="41"/>
      <c r="G39" s="41"/>
      <c r="H39" s="41"/>
      <c r="I39" s="41"/>
      <c r="K39" s="41"/>
      <c r="L39" s="41"/>
      <c r="M39" s="41"/>
      <c r="O39" s="41"/>
      <c r="P39" s="41"/>
      <c r="Q39" s="41"/>
      <c r="S39" s="41"/>
      <c r="T39" s="41"/>
      <c r="U39" s="41"/>
      <c r="V39" s="14"/>
      <c r="W39" s="14"/>
      <c r="X39" s="15"/>
      <c r="Y39" s="15"/>
    </row>
    <row r="40" spans="1:25" x14ac:dyDescent="0.25">
      <c r="A40" s="14"/>
      <c r="B40" s="41"/>
      <c r="G40" s="41"/>
      <c r="H40" s="41"/>
      <c r="I40" s="41"/>
      <c r="K40" s="41"/>
      <c r="L40" s="41"/>
      <c r="M40" s="41"/>
      <c r="O40" s="41"/>
      <c r="P40" s="41"/>
      <c r="Q40" s="41"/>
      <c r="S40" s="41"/>
      <c r="T40" s="41"/>
      <c r="U40" s="41"/>
      <c r="V40" s="14"/>
      <c r="W40" s="14"/>
      <c r="X40" s="15"/>
      <c r="Y40" s="15"/>
    </row>
    <row r="41" spans="1:25" x14ac:dyDescent="0.25">
      <c r="A41" s="14"/>
      <c r="B41" s="41"/>
      <c r="G41" s="41"/>
      <c r="H41" s="41"/>
      <c r="I41" s="41"/>
      <c r="K41" s="41"/>
      <c r="L41" s="41"/>
      <c r="M41" s="41"/>
      <c r="O41" s="41"/>
      <c r="P41" s="41"/>
      <c r="Q41" s="41"/>
      <c r="S41" s="41"/>
      <c r="T41" s="41"/>
      <c r="U41" s="41"/>
      <c r="V41" s="14"/>
      <c r="W41" s="14"/>
      <c r="X41" s="15"/>
      <c r="Y41" s="15"/>
    </row>
    <row r="42" spans="1:25" x14ac:dyDescent="0.25">
      <c r="A42" s="14"/>
      <c r="B42" s="41"/>
      <c r="G42" s="41"/>
      <c r="H42" s="41"/>
      <c r="I42" s="41"/>
      <c r="K42" s="41"/>
      <c r="L42" s="41"/>
      <c r="M42" s="41"/>
      <c r="O42" s="41"/>
      <c r="P42" s="41"/>
      <c r="Q42" s="41"/>
      <c r="S42" s="41"/>
      <c r="T42" s="41"/>
      <c r="U42" s="41"/>
      <c r="V42" s="14"/>
      <c r="W42" s="14"/>
      <c r="X42" s="15"/>
      <c r="Y42" s="15"/>
    </row>
  </sheetData>
  <mergeCells count="24">
    <mergeCell ref="AD6:AF6"/>
    <mergeCell ref="AH6:AH7"/>
    <mergeCell ref="AI6:AJ6"/>
    <mergeCell ref="AG6:AG7"/>
    <mergeCell ref="A6:A7"/>
    <mergeCell ref="B6:B7"/>
    <mergeCell ref="R6:R7"/>
    <mergeCell ref="S6:U6"/>
    <mergeCell ref="X6:Y6"/>
    <mergeCell ref="Z6:AB6"/>
    <mergeCell ref="AC6:AC7"/>
    <mergeCell ref="A1:Y1"/>
    <mergeCell ref="A2:Y2"/>
    <mergeCell ref="A3:Y3"/>
    <mergeCell ref="A4:Y4"/>
    <mergeCell ref="V6:V7"/>
    <mergeCell ref="W6:W7"/>
    <mergeCell ref="J6:J7"/>
    <mergeCell ref="C6:C7"/>
    <mergeCell ref="D6:F6"/>
    <mergeCell ref="G6:I6"/>
    <mergeCell ref="K6:M6"/>
    <mergeCell ref="N6:N7"/>
    <mergeCell ref="O6:Q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7DB5"/>
    <pageSetUpPr fitToPage="1"/>
  </sheetPr>
  <dimension ref="A1:AR208"/>
  <sheetViews>
    <sheetView zoomScaleNormal="100" workbookViewId="0">
      <selection activeCell="AH189" sqref="AH189"/>
    </sheetView>
  </sheetViews>
  <sheetFormatPr baseColWidth="10" defaultColWidth="11.42578125" defaultRowHeight="12.75" outlineLevelRow="1" outlineLevelCol="1" x14ac:dyDescent="0.25"/>
  <cols>
    <col min="1" max="1" width="3.5703125" style="15" customWidth="1"/>
    <col min="2" max="2" width="13.28515625" style="15" hidden="1" customWidth="1"/>
    <col min="3" max="3" width="11.85546875" style="15" customWidth="1"/>
    <col min="4" max="4" width="10.42578125" style="15" bestFit="1" customWidth="1"/>
    <col min="5" max="5" width="29.140625" style="14" customWidth="1"/>
    <col min="6" max="6" width="26.42578125" style="14" customWidth="1"/>
    <col min="7" max="7" width="11.140625" style="15" customWidth="1"/>
    <col min="8" max="9" width="9.85546875" style="15" hidden="1" customWidth="1"/>
    <col min="10" max="10" width="12.85546875" style="12" customWidth="1"/>
    <col min="11" max="11" width="12.7109375" style="41" customWidth="1"/>
    <col min="12" max="12" width="14.85546875" style="14" customWidth="1"/>
    <col min="13" max="13" width="10.42578125" style="15" hidden="1" customWidth="1"/>
    <col min="14" max="14" width="9.140625" style="15" hidden="1" customWidth="1"/>
    <col min="15" max="15" width="13" style="15" hidden="1" customWidth="1"/>
    <col min="16" max="16" width="10.5703125" style="15" hidden="1" customWidth="1"/>
    <col min="17" max="17" width="13.85546875" style="42" hidden="1" customWidth="1"/>
    <col min="18" max="18" width="12.85546875" style="12" hidden="1" customWidth="1" outlineLevel="1"/>
    <col min="19" max="20" width="12" style="12" hidden="1" customWidth="1" outlineLevel="1"/>
    <col min="21" max="21" width="12" style="12" customWidth="1" collapsed="1"/>
    <col min="22" max="24" width="13.7109375" style="12" hidden="1" customWidth="1" outlineLevel="1"/>
    <col min="25" max="25" width="12.140625" style="12" customWidth="1" collapsed="1"/>
    <col min="26" max="28" width="12.140625" style="12" hidden="1" customWidth="1" outlineLevel="1"/>
    <col min="29" max="29" width="12.140625" style="12" customWidth="1" collapsed="1"/>
    <col min="30" max="32" width="12.140625" style="12" customWidth="1" outlineLevel="1"/>
    <col min="33" max="33" width="12.140625" style="12" customWidth="1"/>
    <col min="34" max="34" width="12" style="12" customWidth="1"/>
    <col min="35" max="35" width="10.28515625" style="169" bestFit="1" customWidth="1"/>
    <col min="36" max="36" width="11.140625" style="169" customWidth="1"/>
    <col min="37" max="16384" width="11.42578125" style="14"/>
  </cols>
  <sheetData>
    <row r="1" spans="1:44" s="11" customFormat="1" ht="16.5" customHeight="1" x14ac:dyDescent="0.25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 s="525"/>
      <c r="AD1" s="525"/>
      <c r="AE1" s="525"/>
      <c r="AF1" s="525"/>
      <c r="AG1" s="525"/>
      <c r="AH1" s="525"/>
      <c r="AI1" s="525"/>
      <c r="AJ1" s="525"/>
    </row>
    <row r="2" spans="1:44" s="11" customFormat="1" ht="16.5" customHeight="1" x14ac:dyDescent="0.25">
      <c r="A2" s="526" t="s">
        <v>1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526"/>
      <c r="S2" s="526"/>
      <c r="T2" s="526"/>
      <c r="U2" s="526"/>
      <c r="V2" s="526"/>
      <c r="W2" s="526"/>
      <c r="X2" s="526"/>
      <c r="Y2" s="526"/>
      <c r="Z2" s="526"/>
      <c r="AA2" s="526"/>
      <c r="AB2" s="526"/>
      <c r="AC2" s="526"/>
      <c r="AD2" s="526"/>
      <c r="AE2" s="526"/>
      <c r="AF2" s="526"/>
      <c r="AG2" s="526"/>
      <c r="AH2" s="526"/>
      <c r="AI2" s="526"/>
      <c r="AJ2" s="526"/>
    </row>
    <row r="3" spans="1:44" s="11" customFormat="1" ht="16.5" customHeight="1" x14ac:dyDescent="0.25">
      <c r="A3" s="550" t="str">
        <f>+'24-03-341 Ind. Proy'!A3:AJ3</f>
        <v>EJECUCIÓN AL 31 DE DICIEMBRE DE 2022</v>
      </c>
      <c r="B3" s="550"/>
      <c r="C3" s="550"/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  <c r="Q3" s="550"/>
      <c r="R3" s="550"/>
      <c r="S3" s="550"/>
      <c r="T3" s="550"/>
      <c r="U3" s="550"/>
      <c r="V3" s="550"/>
      <c r="W3" s="550"/>
      <c r="X3" s="550"/>
      <c r="Y3" s="550"/>
      <c r="Z3" s="550"/>
      <c r="AA3" s="550"/>
      <c r="AB3" s="550"/>
      <c r="AC3" s="550"/>
      <c r="AD3" s="550"/>
      <c r="AE3" s="550"/>
      <c r="AF3" s="550"/>
      <c r="AG3" s="550"/>
      <c r="AH3" s="550"/>
      <c r="AI3" s="550"/>
      <c r="AJ3" s="550"/>
    </row>
    <row r="4" spans="1:44" s="11" customFormat="1" ht="16.5" customHeight="1" x14ac:dyDescent="0.25">
      <c r="A4" s="528" t="s">
        <v>3</v>
      </c>
      <c r="B4" s="528"/>
      <c r="C4" s="528"/>
      <c r="D4" s="528"/>
      <c r="E4" s="528"/>
      <c r="F4" s="528"/>
      <c r="G4" s="528"/>
      <c r="H4" s="528"/>
      <c r="I4" s="528"/>
      <c r="J4" s="528"/>
      <c r="K4" s="528"/>
      <c r="L4" s="528"/>
      <c r="M4" s="528"/>
      <c r="N4" s="528"/>
      <c r="O4" s="528"/>
      <c r="P4" s="528"/>
      <c r="Q4" s="528"/>
      <c r="R4" s="528"/>
      <c r="S4" s="528"/>
      <c r="T4" s="528"/>
      <c r="U4" s="528"/>
      <c r="V4" s="528"/>
      <c r="W4" s="528"/>
      <c r="X4" s="528"/>
      <c r="Y4" s="528"/>
      <c r="Z4" s="528"/>
      <c r="AA4" s="528"/>
      <c r="AB4" s="528"/>
      <c r="AC4" s="528"/>
      <c r="AD4" s="528"/>
      <c r="AE4" s="528"/>
      <c r="AF4" s="528"/>
      <c r="AG4" s="528"/>
      <c r="AH4" s="528"/>
      <c r="AI4" s="528"/>
      <c r="AJ4" s="528"/>
    </row>
    <row r="5" spans="1:44" ht="17.25" customHeight="1" x14ac:dyDescent="0.25">
      <c r="A5" s="569" t="s">
        <v>976</v>
      </c>
      <c r="B5" s="570"/>
      <c r="C5" s="570"/>
      <c r="D5" s="570"/>
      <c r="E5" s="570"/>
      <c r="F5" s="570"/>
      <c r="G5" s="570"/>
      <c r="H5" s="570"/>
      <c r="I5" s="570"/>
      <c r="J5" s="570"/>
      <c r="K5" s="570"/>
      <c r="L5" s="570"/>
      <c r="M5" s="570"/>
      <c r="N5" s="570"/>
      <c r="O5" s="570"/>
      <c r="P5" s="570"/>
      <c r="Q5" s="570"/>
      <c r="R5" s="570"/>
      <c r="S5" s="570"/>
      <c r="T5" s="570"/>
      <c r="U5" s="570"/>
      <c r="V5" s="570"/>
      <c r="W5" s="570"/>
      <c r="X5" s="570"/>
      <c r="Y5" s="570"/>
      <c r="Z5" s="570"/>
      <c r="AA5" s="570"/>
      <c r="AB5" s="570"/>
      <c r="AC5" s="570"/>
      <c r="AD5" s="570"/>
      <c r="AE5" s="570"/>
      <c r="AF5" s="570"/>
      <c r="AG5" s="570"/>
      <c r="AH5" s="570"/>
      <c r="AI5" s="570"/>
      <c r="AJ5" s="571"/>
    </row>
    <row r="6" spans="1:44" s="60" customFormat="1" ht="15" customHeight="1" x14ac:dyDescent="0.25">
      <c r="A6" s="523" t="s">
        <v>5</v>
      </c>
      <c r="B6" s="547" t="s">
        <v>6</v>
      </c>
      <c r="C6" s="547" t="s">
        <v>26</v>
      </c>
      <c r="D6" s="547" t="s">
        <v>8</v>
      </c>
      <c r="E6" s="523" t="s">
        <v>9</v>
      </c>
      <c r="F6" s="547" t="s">
        <v>10</v>
      </c>
      <c r="G6" s="523" t="s">
        <v>11</v>
      </c>
      <c r="H6" s="523" t="s">
        <v>12</v>
      </c>
      <c r="I6" s="523"/>
      <c r="J6" s="530" t="s">
        <v>13</v>
      </c>
      <c r="K6" s="530" t="s">
        <v>14</v>
      </c>
      <c r="L6" s="523" t="s">
        <v>15</v>
      </c>
      <c r="M6" s="535" t="s">
        <v>16</v>
      </c>
      <c r="N6" s="536"/>
      <c r="O6" s="537"/>
      <c r="P6" s="523" t="s">
        <v>17</v>
      </c>
      <c r="Q6" s="547" t="s">
        <v>18</v>
      </c>
      <c r="R6" s="522" t="s">
        <v>19</v>
      </c>
      <c r="S6" s="522"/>
      <c r="T6" s="522"/>
      <c r="U6" s="530" t="s">
        <v>20</v>
      </c>
      <c r="V6" s="522" t="s">
        <v>19</v>
      </c>
      <c r="W6" s="522"/>
      <c r="X6" s="522"/>
      <c r="Y6" s="530" t="s">
        <v>21</v>
      </c>
      <c r="Z6" s="522" t="s">
        <v>19</v>
      </c>
      <c r="AA6" s="522"/>
      <c r="AB6" s="522"/>
      <c r="AC6" s="530" t="s">
        <v>22</v>
      </c>
      <c r="AD6" s="522" t="s">
        <v>19</v>
      </c>
      <c r="AE6" s="522"/>
      <c r="AF6" s="522"/>
      <c r="AG6" s="530" t="s">
        <v>23</v>
      </c>
      <c r="AH6" s="530" t="s">
        <v>24</v>
      </c>
      <c r="AI6" s="532" t="s">
        <v>25</v>
      </c>
      <c r="AJ6" s="532"/>
      <c r="AK6" s="11"/>
      <c r="AL6" s="11"/>
      <c r="AM6" s="11"/>
      <c r="AN6" s="11"/>
      <c r="AO6" s="11"/>
      <c r="AP6" s="11"/>
      <c r="AQ6" s="11"/>
      <c r="AR6" s="11"/>
    </row>
    <row r="7" spans="1:44" s="60" customFormat="1" ht="25.5" x14ac:dyDescent="0.25">
      <c r="A7" s="523"/>
      <c r="B7" s="548"/>
      <c r="C7" s="548"/>
      <c r="D7" s="548"/>
      <c r="E7" s="523"/>
      <c r="F7" s="548"/>
      <c r="G7" s="523"/>
      <c r="H7" s="433" t="s">
        <v>27</v>
      </c>
      <c r="I7" s="433" t="s">
        <v>28</v>
      </c>
      <c r="J7" s="531"/>
      <c r="K7" s="531"/>
      <c r="L7" s="523"/>
      <c r="M7" s="431" t="s">
        <v>29</v>
      </c>
      <c r="N7" s="431" t="s">
        <v>30</v>
      </c>
      <c r="O7" s="431" t="s">
        <v>31</v>
      </c>
      <c r="P7" s="523"/>
      <c r="Q7" s="548"/>
      <c r="R7" s="431" t="s">
        <v>32</v>
      </c>
      <c r="S7" s="431" t="s">
        <v>33</v>
      </c>
      <c r="T7" s="431" t="s">
        <v>34</v>
      </c>
      <c r="U7" s="531"/>
      <c r="V7" s="431" t="s">
        <v>977</v>
      </c>
      <c r="W7" s="431" t="s">
        <v>978</v>
      </c>
      <c r="X7" s="431" t="s">
        <v>979</v>
      </c>
      <c r="Y7" s="531"/>
      <c r="Z7" s="431" t="s">
        <v>38</v>
      </c>
      <c r="AA7" s="431" t="s">
        <v>39</v>
      </c>
      <c r="AB7" s="431" t="s">
        <v>40</v>
      </c>
      <c r="AC7" s="531"/>
      <c r="AD7" s="431" t="s">
        <v>41</v>
      </c>
      <c r="AE7" s="431" t="s">
        <v>42</v>
      </c>
      <c r="AF7" s="431" t="s">
        <v>980</v>
      </c>
      <c r="AG7" s="531"/>
      <c r="AH7" s="531"/>
      <c r="AI7" s="432" t="s">
        <v>44</v>
      </c>
      <c r="AJ7" s="432" t="s">
        <v>45</v>
      </c>
      <c r="AK7" s="11"/>
      <c r="AL7" s="11"/>
      <c r="AM7" s="11"/>
      <c r="AN7" s="11"/>
      <c r="AO7" s="11"/>
      <c r="AP7" s="11"/>
      <c r="AQ7" s="11"/>
      <c r="AR7" s="11"/>
    </row>
    <row r="8" spans="1:44" ht="12.75" hidden="1" customHeight="1" x14ac:dyDescent="0.25">
      <c r="A8" s="517" t="s">
        <v>46</v>
      </c>
      <c r="B8" s="518"/>
      <c r="C8" s="518"/>
      <c r="D8" s="518"/>
      <c r="E8" s="519"/>
      <c r="F8" s="16"/>
      <c r="G8" s="5"/>
      <c r="H8" s="17"/>
      <c r="I8" s="17"/>
      <c r="J8" s="62"/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167"/>
      <c r="AJ8" s="167"/>
    </row>
    <row r="9" spans="1:44" ht="12.75" hidden="1" customHeight="1" outlineLevel="1" x14ac:dyDescent="0.25">
      <c r="A9" s="22">
        <v>1</v>
      </c>
      <c r="B9" s="23"/>
      <c r="C9" s="24"/>
      <c r="D9" s="25"/>
      <c r="E9" s="26"/>
      <c r="F9" s="26"/>
      <c r="G9" s="26"/>
      <c r="H9" s="25"/>
      <c r="I9" s="25"/>
      <c r="J9" s="62"/>
      <c r="K9" s="27"/>
      <c r="L9" s="26"/>
      <c r="M9" s="28"/>
      <c r="N9" s="28"/>
      <c r="O9" s="28"/>
      <c r="P9" s="26"/>
      <c r="Q9" s="26"/>
      <c r="R9" s="28"/>
      <c r="S9" s="28"/>
      <c r="T9" s="28"/>
      <c r="U9" s="29">
        <f>SUM(R9:T9)</f>
        <v>0</v>
      </c>
      <c r="V9" s="28"/>
      <c r="W9" s="28"/>
      <c r="X9" s="28"/>
      <c r="Y9" s="29">
        <f>SUM(V9:X9)</f>
        <v>0</v>
      </c>
      <c r="Z9" s="28"/>
      <c r="AA9" s="28"/>
      <c r="AB9" s="28"/>
      <c r="AC9" s="29">
        <f>SUM(Z9:AB9)</f>
        <v>0</v>
      </c>
      <c r="AD9" s="28"/>
      <c r="AE9" s="28"/>
      <c r="AF9" s="28"/>
      <c r="AG9" s="29">
        <f>SUM(AD9:AF9)</f>
        <v>0</v>
      </c>
      <c r="AH9" s="29">
        <f t="shared" ref="AH9:AH18" si="0">SUM(U9,Y9,AC9,AG9)</f>
        <v>0</v>
      </c>
      <c r="AI9" s="168">
        <f>IF(ISERROR(AH9/J9),0,AH9/J9)</f>
        <v>0</v>
      </c>
      <c r="AJ9" s="168">
        <f t="shared" ref="AJ9:AJ18" si="1">IF(ISERROR(AH9/$AH$191),"-",AH9/$AH$191)</f>
        <v>0</v>
      </c>
      <c r="AK9" s="11"/>
      <c r="AL9" s="11"/>
      <c r="AM9" s="11"/>
      <c r="AN9" s="11"/>
      <c r="AO9" s="11"/>
      <c r="AP9" s="11"/>
      <c r="AQ9" s="11"/>
      <c r="AR9" s="11"/>
    </row>
    <row r="10" spans="1:44" ht="12.75" hidden="1" customHeight="1" outlineLevel="1" x14ac:dyDescent="0.25">
      <c r="A10" s="22">
        <v>2</v>
      </c>
      <c r="B10" s="23"/>
      <c r="C10" s="32"/>
      <c r="D10" s="33"/>
      <c r="E10" s="34"/>
      <c r="F10" s="26"/>
      <c r="G10" s="26"/>
      <c r="H10" s="25"/>
      <c r="I10" s="25"/>
      <c r="J10" s="62"/>
      <c r="K10" s="35"/>
      <c r="L10" s="34"/>
      <c r="M10" s="28"/>
      <c r="N10" s="28"/>
      <c r="O10" s="28"/>
      <c r="P10" s="34"/>
      <c r="Q10" s="34"/>
      <c r="R10" s="28"/>
      <c r="S10" s="28"/>
      <c r="T10" s="28"/>
      <c r="U10" s="29">
        <f t="shared" ref="U10:U18" si="2">SUM(R10:T10)</f>
        <v>0</v>
      </c>
      <c r="V10" s="28"/>
      <c r="W10" s="28"/>
      <c r="X10" s="28"/>
      <c r="Y10" s="29">
        <f t="shared" ref="Y10:Y18" si="3">SUM(V10:X10)</f>
        <v>0</v>
      </c>
      <c r="Z10" s="28"/>
      <c r="AA10" s="28"/>
      <c r="AB10" s="28"/>
      <c r="AC10" s="29">
        <f t="shared" ref="AC10:AC18" si="4">SUM(Z10:AB10)</f>
        <v>0</v>
      </c>
      <c r="AD10" s="28"/>
      <c r="AE10" s="28"/>
      <c r="AF10" s="28"/>
      <c r="AG10" s="29">
        <f t="shared" ref="AG10:AG18" si="5">SUM(AD10:AF10)</f>
        <v>0</v>
      </c>
      <c r="AH10" s="29">
        <f t="shared" si="0"/>
        <v>0</v>
      </c>
      <c r="AI10" s="168">
        <f t="shared" ref="AI10:AI18" si="6">IF(ISERROR(AH10/J10),0,AH10/J10)</f>
        <v>0</v>
      </c>
      <c r="AJ10" s="168">
        <f t="shared" si="1"/>
        <v>0</v>
      </c>
      <c r="AK10" s="11"/>
      <c r="AL10" s="11"/>
      <c r="AM10" s="11"/>
      <c r="AN10" s="11"/>
      <c r="AO10" s="11"/>
      <c r="AP10" s="11"/>
      <c r="AQ10" s="11"/>
      <c r="AR10" s="11"/>
    </row>
    <row r="11" spans="1:44" ht="12.75" hidden="1" customHeight="1" outlineLevel="1" x14ac:dyDescent="0.25">
      <c r="A11" s="22">
        <v>3</v>
      </c>
      <c r="B11" s="23"/>
      <c r="C11" s="32"/>
      <c r="D11" s="33"/>
      <c r="E11" s="34"/>
      <c r="F11" s="34"/>
      <c r="G11" s="34"/>
      <c r="H11" s="33"/>
      <c r="I11" s="33"/>
      <c r="J11" s="62"/>
      <c r="K11" s="35"/>
      <c r="L11" s="34"/>
      <c r="M11" s="28"/>
      <c r="N11" s="28"/>
      <c r="O11" s="28"/>
      <c r="P11" s="34"/>
      <c r="Q11" s="34"/>
      <c r="R11" s="28"/>
      <c r="S11" s="28"/>
      <c r="T11" s="28"/>
      <c r="U11" s="29">
        <f t="shared" si="2"/>
        <v>0</v>
      </c>
      <c r="V11" s="28"/>
      <c r="W11" s="28"/>
      <c r="X11" s="28"/>
      <c r="Y11" s="29">
        <f t="shared" si="3"/>
        <v>0</v>
      </c>
      <c r="Z11" s="28"/>
      <c r="AA11" s="28"/>
      <c r="AB11" s="28"/>
      <c r="AC11" s="29">
        <f t="shared" si="4"/>
        <v>0</v>
      </c>
      <c r="AD11" s="28"/>
      <c r="AE11" s="28"/>
      <c r="AF11" s="28"/>
      <c r="AG11" s="29">
        <f t="shared" si="5"/>
        <v>0</v>
      </c>
      <c r="AH11" s="29">
        <f t="shared" si="0"/>
        <v>0</v>
      </c>
      <c r="AI11" s="168">
        <f t="shared" si="6"/>
        <v>0</v>
      </c>
      <c r="AJ11" s="168">
        <f t="shared" si="1"/>
        <v>0</v>
      </c>
    </row>
    <row r="12" spans="1:44" ht="12.75" hidden="1" customHeight="1" outlineLevel="1" x14ac:dyDescent="0.25">
      <c r="A12" s="22">
        <v>4</v>
      </c>
      <c r="B12" s="23"/>
      <c r="C12" s="32"/>
      <c r="D12" s="33"/>
      <c r="E12" s="34"/>
      <c r="F12" s="34"/>
      <c r="G12" s="34"/>
      <c r="H12" s="33"/>
      <c r="I12" s="33"/>
      <c r="J12" s="62"/>
      <c r="K12" s="35"/>
      <c r="L12" s="34"/>
      <c r="M12" s="28"/>
      <c r="N12" s="28"/>
      <c r="O12" s="28"/>
      <c r="P12" s="34"/>
      <c r="Q12" s="34"/>
      <c r="R12" s="28"/>
      <c r="S12" s="28"/>
      <c r="T12" s="28"/>
      <c r="U12" s="29">
        <f t="shared" si="2"/>
        <v>0</v>
      </c>
      <c r="V12" s="28"/>
      <c r="W12" s="28"/>
      <c r="X12" s="28"/>
      <c r="Y12" s="29">
        <f t="shared" si="3"/>
        <v>0</v>
      </c>
      <c r="Z12" s="28"/>
      <c r="AA12" s="28"/>
      <c r="AB12" s="28"/>
      <c r="AC12" s="29">
        <f t="shared" si="4"/>
        <v>0</v>
      </c>
      <c r="AD12" s="28"/>
      <c r="AE12" s="28"/>
      <c r="AF12" s="28"/>
      <c r="AG12" s="29">
        <f t="shared" si="5"/>
        <v>0</v>
      </c>
      <c r="AH12" s="29">
        <f t="shared" si="0"/>
        <v>0</v>
      </c>
      <c r="AI12" s="168">
        <f t="shared" si="6"/>
        <v>0</v>
      </c>
      <c r="AJ12" s="168">
        <f t="shared" si="1"/>
        <v>0</v>
      </c>
      <c r="AK12" s="11"/>
      <c r="AL12" s="11"/>
      <c r="AM12" s="11"/>
      <c r="AN12" s="11"/>
      <c r="AO12" s="11"/>
      <c r="AP12" s="11"/>
      <c r="AQ12" s="11"/>
      <c r="AR12" s="11"/>
    </row>
    <row r="13" spans="1:44" ht="12.75" hidden="1" customHeight="1" outlineLevel="1" x14ac:dyDescent="0.25">
      <c r="A13" s="22">
        <v>5</v>
      </c>
      <c r="B13" s="23"/>
      <c r="C13" s="32"/>
      <c r="D13" s="33"/>
      <c r="E13" s="34"/>
      <c r="F13" s="34"/>
      <c r="G13" s="34"/>
      <c r="H13" s="33"/>
      <c r="I13" s="33"/>
      <c r="J13" s="62"/>
      <c r="K13" s="35"/>
      <c r="L13" s="34"/>
      <c r="M13" s="28"/>
      <c r="N13" s="28"/>
      <c r="O13" s="28"/>
      <c r="P13" s="34"/>
      <c r="Q13" s="34"/>
      <c r="R13" s="28"/>
      <c r="S13" s="28"/>
      <c r="T13" s="28"/>
      <c r="U13" s="29">
        <f t="shared" si="2"/>
        <v>0</v>
      </c>
      <c r="V13" s="28"/>
      <c r="W13" s="28"/>
      <c r="X13" s="28"/>
      <c r="Y13" s="29">
        <f t="shared" si="3"/>
        <v>0</v>
      </c>
      <c r="Z13" s="28"/>
      <c r="AA13" s="28"/>
      <c r="AB13" s="28"/>
      <c r="AC13" s="29">
        <f t="shared" si="4"/>
        <v>0</v>
      </c>
      <c r="AD13" s="28"/>
      <c r="AE13" s="28"/>
      <c r="AF13" s="28"/>
      <c r="AG13" s="29">
        <f t="shared" si="5"/>
        <v>0</v>
      </c>
      <c r="AH13" s="29">
        <f t="shared" si="0"/>
        <v>0</v>
      </c>
      <c r="AI13" s="168">
        <f t="shared" si="6"/>
        <v>0</v>
      </c>
      <c r="AJ13" s="168">
        <f t="shared" si="1"/>
        <v>0</v>
      </c>
      <c r="AK13" s="11"/>
      <c r="AL13" s="11"/>
      <c r="AM13" s="11"/>
      <c r="AN13" s="11"/>
      <c r="AO13" s="11"/>
      <c r="AP13" s="11"/>
      <c r="AQ13" s="11"/>
      <c r="AR13" s="11"/>
    </row>
    <row r="14" spans="1:44" ht="12.75" hidden="1" customHeight="1" outlineLevel="1" x14ac:dyDescent="0.25">
      <c r="A14" s="22">
        <v>6</v>
      </c>
      <c r="B14" s="23"/>
      <c r="C14" s="32"/>
      <c r="D14" s="33"/>
      <c r="E14" s="34"/>
      <c r="F14" s="34"/>
      <c r="G14" s="34"/>
      <c r="H14" s="33"/>
      <c r="I14" s="33"/>
      <c r="J14" s="62"/>
      <c r="K14" s="35"/>
      <c r="L14" s="34"/>
      <c r="M14" s="28"/>
      <c r="N14" s="28"/>
      <c r="O14" s="28"/>
      <c r="P14" s="34"/>
      <c r="Q14" s="34"/>
      <c r="R14" s="28"/>
      <c r="S14" s="28"/>
      <c r="T14" s="28"/>
      <c r="U14" s="29">
        <f t="shared" si="2"/>
        <v>0</v>
      </c>
      <c r="V14" s="28"/>
      <c r="W14" s="28"/>
      <c r="X14" s="28"/>
      <c r="Y14" s="29">
        <f t="shared" si="3"/>
        <v>0</v>
      </c>
      <c r="Z14" s="28"/>
      <c r="AA14" s="28"/>
      <c r="AB14" s="28"/>
      <c r="AC14" s="29">
        <f t="shared" si="4"/>
        <v>0</v>
      </c>
      <c r="AD14" s="28"/>
      <c r="AE14" s="28"/>
      <c r="AF14" s="28"/>
      <c r="AG14" s="29">
        <f t="shared" si="5"/>
        <v>0</v>
      </c>
      <c r="AH14" s="29">
        <f t="shared" si="0"/>
        <v>0</v>
      </c>
      <c r="AI14" s="168">
        <f t="shared" si="6"/>
        <v>0</v>
      </c>
      <c r="AJ14" s="168">
        <f t="shared" si="1"/>
        <v>0</v>
      </c>
    </row>
    <row r="15" spans="1:44" ht="12.75" hidden="1" customHeight="1" outlineLevel="1" x14ac:dyDescent="0.25">
      <c r="A15" s="22">
        <v>7</v>
      </c>
      <c r="B15" s="23"/>
      <c r="C15" s="32"/>
      <c r="D15" s="33"/>
      <c r="E15" s="34"/>
      <c r="F15" s="34"/>
      <c r="G15" s="34"/>
      <c r="H15" s="33"/>
      <c r="I15" s="33"/>
      <c r="J15" s="62"/>
      <c r="K15" s="35"/>
      <c r="L15" s="34"/>
      <c r="M15" s="28"/>
      <c r="N15" s="28"/>
      <c r="O15" s="28"/>
      <c r="P15" s="34"/>
      <c r="Q15" s="34"/>
      <c r="R15" s="28"/>
      <c r="S15" s="28"/>
      <c r="T15" s="28"/>
      <c r="U15" s="29">
        <f t="shared" si="2"/>
        <v>0</v>
      </c>
      <c r="V15" s="28"/>
      <c r="W15" s="28"/>
      <c r="X15" s="28"/>
      <c r="Y15" s="29">
        <f t="shared" si="3"/>
        <v>0</v>
      </c>
      <c r="Z15" s="28"/>
      <c r="AA15" s="28"/>
      <c r="AB15" s="28"/>
      <c r="AC15" s="29">
        <f t="shared" si="4"/>
        <v>0</v>
      </c>
      <c r="AD15" s="28"/>
      <c r="AE15" s="28"/>
      <c r="AF15" s="28"/>
      <c r="AG15" s="29">
        <f t="shared" si="5"/>
        <v>0</v>
      </c>
      <c r="AH15" s="29">
        <f t="shared" si="0"/>
        <v>0</v>
      </c>
      <c r="AI15" s="168">
        <f t="shared" si="6"/>
        <v>0</v>
      </c>
      <c r="AJ15" s="168">
        <f t="shared" si="1"/>
        <v>0</v>
      </c>
      <c r="AK15" s="11"/>
      <c r="AL15" s="11"/>
      <c r="AM15" s="11"/>
      <c r="AN15" s="11"/>
      <c r="AO15" s="11"/>
      <c r="AP15" s="11"/>
      <c r="AQ15" s="11"/>
      <c r="AR15" s="11"/>
    </row>
    <row r="16" spans="1:44" ht="12.75" hidden="1" customHeight="1" outlineLevel="1" x14ac:dyDescent="0.25">
      <c r="A16" s="22">
        <v>8</v>
      </c>
      <c r="B16" s="23"/>
      <c r="C16" s="32"/>
      <c r="D16" s="33"/>
      <c r="E16" s="34"/>
      <c r="F16" s="34"/>
      <c r="G16" s="34"/>
      <c r="H16" s="33"/>
      <c r="I16" s="33"/>
      <c r="J16" s="62"/>
      <c r="K16" s="35"/>
      <c r="L16" s="34"/>
      <c r="M16" s="28"/>
      <c r="N16" s="28"/>
      <c r="O16" s="28"/>
      <c r="P16" s="34"/>
      <c r="Q16" s="34"/>
      <c r="R16" s="28"/>
      <c r="S16" s="28"/>
      <c r="T16" s="28"/>
      <c r="U16" s="29">
        <f t="shared" si="2"/>
        <v>0</v>
      </c>
      <c r="V16" s="28"/>
      <c r="W16" s="28"/>
      <c r="X16" s="28"/>
      <c r="Y16" s="29">
        <f t="shared" si="3"/>
        <v>0</v>
      </c>
      <c r="Z16" s="28"/>
      <c r="AA16" s="28"/>
      <c r="AB16" s="28"/>
      <c r="AC16" s="29">
        <f t="shared" si="4"/>
        <v>0</v>
      </c>
      <c r="AD16" s="28"/>
      <c r="AE16" s="28"/>
      <c r="AF16" s="28"/>
      <c r="AG16" s="29">
        <f t="shared" si="5"/>
        <v>0</v>
      </c>
      <c r="AH16" s="29">
        <f t="shared" si="0"/>
        <v>0</v>
      </c>
      <c r="AI16" s="168">
        <f t="shared" si="6"/>
        <v>0</v>
      </c>
      <c r="AJ16" s="168">
        <f t="shared" si="1"/>
        <v>0</v>
      </c>
      <c r="AK16" s="11"/>
      <c r="AL16" s="11"/>
      <c r="AM16" s="11"/>
      <c r="AN16" s="11"/>
      <c r="AO16" s="11"/>
      <c r="AP16" s="11"/>
      <c r="AQ16" s="11"/>
      <c r="AR16" s="11"/>
    </row>
    <row r="17" spans="1:44" ht="12.75" hidden="1" customHeight="1" outlineLevel="1" x14ac:dyDescent="0.25">
      <c r="A17" s="22">
        <v>9</v>
      </c>
      <c r="B17" s="23"/>
      <c r="C17" s="32"/>
      <c r="D17" s="33"/>
      <c r="E17" s="34"/>
      <c r="F17" s="34"/>
      <c r="G17" s="34"/>
      <c r="H17" s="33"/>
      <c r="I17" s="33"/>
      <c r="J17" s="62"/>
      <c r="K17" s="35"/>
      <c r="L17" s="34"/>
      <c r="M17" s="28"/>
      <c r="N17" s="28"/>
      <c r="O17" s="28"/>
      <c r="P17" s="34"/>
      <c r="Q17" s="34"/>
      <c r="R17" s="28"/>
      <c r="S17" s="28"/>
      <c r="T17" s="28"/>
      <c r="U17" s="29">
        <f t="shared" si="2"/>
        <v>0</v>
      </c>
      <c r="V17" s="28"/>
      <c r="W17" s="28"/>
      <c r="X17" s="28"/>
      <c r="Y17" s="29">
        <f t="shared" si="3"/>
        <v>0</v>
      </c>
      <c r="Z17" s="28"/>
      <c r="AA17" s="28"/>
      <c r="AB17" s="28"/>
      <c r="AC17" s="29">
        <f t="shared" si="4"/>
        <v>0</v>
      </c>
      <c r="AD17" s="28"/>
      <c r="AE17" s="28"/>
      <c r="AF17" s="28"/>
      <c r="AG17" s="29">
        <f t="shared" si="5"/>
        <v>0</v>
      </c>
      <c r="AH17" s="29">
        <f t="shared" si="0"/>
        <v>0</v>
      </c>
      <c r="AI17" s="168">
        <f t="shared" si="6"/>
        <v>0</v>
      </c>
      <c r="AJ17" s="168">
        <f t="shared" si="1"/>
        <v>0</v>
      </c>
    </row>
    <row r="18" spans="1:44" ht="12.75" hidden="1" customHeight="1" outlineLevel="1" x14ac:dyDescent="0.25">
      <c r="A18" s="22">
        <v>10</v>
      </c>
      <c r="B18" s="23"/>
      <c r="C18" s="32"/>
      <c r="D18" s="33"/>
      <c r="E18" s="34"/>
      <c r="F18" s="34"/>
      <c r="G18" s="34"/>
      <c r="H18" s="33"/>
      <c r="I18" s="33"/>
      <c r="J18" s="62"/>
      <c r="K18" s="36"/>
      <c r="L18" s="34"/>
      <c r="M18" s="28"/>
      <c r="N18" s="28"/>
      <c r="O18" s="28"/>
      <c r="P18" s="34"/>
      <c r="Q18" s="34"/>
      <c r="R18" s="28"/>
      <c r="S18" s="28"/>
      <c r="T18" s="28"/>
      <c r="U18" s="29">
        <f t="shared" si="2"/>
        <v>0</v>
      </c>
      <c r="V18" s="28"/>
      <c r="W18" s="28"/>
      <c r="X18" s="28"/>
      <c r="Y18" s="29">
        <f t="shared" si="3"/>
        <v>0</v>
      </c>
      <c r="Z18" s="28"/>
      <c r="AA18" s="28"/>
      <c r="AB18" s="28"/>
      <c r="AC18" s="29">
        <f t="shared" si="4"/>
        <v>0</v>
      </c>
      <c r="AD18" s="28"/>
      <c r="AE18" s="28"/>
      <c r="AF18" s="28"/>
      <c r="AG18" s="29">
        <f t="shared" si="5"/>
        <v>0</v>
      </c>
      <c r="AH18" s="29">
        <f t="shared" si="0"/>
        <v>0</v>
      </c>
      <c r="AI18" s="168">
        <f t="shared" si="6"/>
        <v>0</v>
      </c>
      <c r="AJ18" s="168">
        <f t="shared" si="1"/>
        <v>0</v>
      </c>
      <c r="AK18" s="11"/>
      <c r="AL18" s="11"/>
      <c r="AM18" s="11"/>
      <c r="AN18" s="11"/>
      <c r="AO18" s="11"/>
      <c r="AP18" s="11"/>
      <c r="AQ18" s="11"/>
      <c r="AR18" s="11"/>
    </row>
    <row r="19" spans="1:44" s="61" customFormat="1" ht="12.75" hidden="1" customHeight="1" collapsed="1" x14ac:dyDescent="0.25">
      <c r="A19" s="507" t="s">
        <v>47</v>
      </c>
      <c r="B19" s="516"/>
      <c r="C19" s="508"/>
      <c r="D19" s="508"/>
      <c r="E19" s="508"/>
      <c r="F19" s="508"/>
      <c r="G19" s="508"/>
      <c r="H19" s="508"/>
      <c r="I19" s="509"/>
      <c r="J19" s="341">
        <f>SUM(J9:J18)</f>
        <v>0</v>
      </c>
      <c r="K19" s="341">
        <f>SUM(K9:K18)</f>
        <v>0</v>
      </c>
      <c r="L19" s="434"/>
      <c r="M19" s="341">
        <f>SUM(M9:M18)</f>
        <v>0</v>
      </c>
      <c r="N19" s="341">
        <f>SUM(N9:N18)</f>
        <v>0</v>
      </c>
      <c r="O19" s="341">
        <f>SUM(O9:O18)</f>
        <v>0</v>
      </c>
      <c r="P19" s="342"/>
      <c r="Q19" s="454"/>
      <c r="R19" s="341">
        <f t="shared" ref="R19:AH19" si="7">SUM(R9:R18)</f>
        <v>0</v>
      </c>
      <c r="S19" s="341">
        <f t="shared" si="7"/>
        <v>0</v>
      </c>
      <c r="T19" s="341">
        <f t="shared" si="7"/>
        <v>0</v>
      </c>
      <c r="U19" s="341">
        <f>SUM(U9:U18)</f>
        <v>0</v>
      </c>
      <c r="V19" s="341">
        <f t="shared" si="7"/>
        <v>0</v>
      </c>
      <c r="W19" s="341">
        <f t="shared" si="7"/>
        <v>0</v>
      </c>
      <c r="X19" s="341">
        <f t="shared" si="7"/>
        <v>0</v>
      </c>
      <c r="Y19" s="341">
        <f t="shared" si="7"/>
        <v>0</v>
      </c>
      <c r="Z19" s="341">
        <f t="shared" si="7"/>
        <v>0</v>
      </c>
      <c r="AA19" s="341">
        <f t="shared" si="7"/>
        <v>0</v>
      </c>
      <c r="AB19" s="341">
        <f t="shared" si="7"/>
        <v>0</v>
      </c>
      <c r="AC19" s="341">
        <f t="shared" si="7"/>
        <v>0</v>
      </c>
      <c r="AD19" s="341">
        <f t="shared" si="7"/>
        <v>0</v>
      </c>
      <c r="AE19" s="341">
        <f t="shared" si="7"/>
        <v>0</v>
      </c>
      <c r="AF19" s="341">
        <f t="shared" si="7"/>
        <v>0</v>
      </c>
      <c r="AG19" s="341">
        <f t="shared" si="7"/>
        <v>0</v>
      </c>
      <c r="AH19" s="341">
        <f t="shared" si="7"/>
        <v>0</v>
      </c>
      <c r="AI19" s="432">
        <f>IF(ISERROR(AH19/J19),0,AH19/J19)</f>
        <v>0</v>
      </c>
      <c r="AJ19" s="432">
        <f>IF(ISERROR(AH19/$AH$191),0,AH19/$AH$191)</f>
        <v>0</v>
      </c>
      <c r="AK19" s="11"/>
      <c r="AL19" s="11"/>
      <c r="AM19" s="11"/>
      <c r="AN19" s="11"/>
      <c r="AO19" s="11"/>
      <c r="AP19" s="11"/>
      <c r="AQ19" s="11"/>
      <c r="AR19" s="11"/>
    </row>
    <row r="20" spans="1:44" ht="12.75" hidden="1" customHeight="1" x14ac:dyDescent="0.25">
      <c r="A20" s="502" t="s">
        <v>48</v>
      </c>
      <c r="B20" s="503"/>
      <c r="C20" s="503"/>
      <c r="D20" s="503"/>
      <c r="E20" s="504"/>
      <c r="F20" s="16"/>
      <c r="G20" s="5"/>
      <c r="H20" s="17"/>
      <c r="I20" s="17"/>
      <c r="J20" s="63"/>
      <c r="K20" s="7"/>
      <c r="L20" s="18"/>
      <c r="M20" s="19"/>
      <c r="N20" s="19"/>
      <c r="O20" s="19"/>
      <c r="P20" s="5"/>
      <c r="Q20" s="20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167"/>
      <c r="AJ20" s="167"/>
    </row>
    <row r="21" spans="1:44" ht="12.75" hidden="1" customHeight="1" outlineLevel="1" x14ac:dyDescent="0.25">
      <c r="A21" s="22">
        <v>1</v>
      </c>
      <c r="B21" s="23"/>
      <c r="C21" s="24"/>
      <c r="D21" s="25"/>
      <c r="E21" s="26"/>
      <c r="F21" s="26"/>
      <c r="G21" s="26"/>
      <c r="H21" s="25"/>
      <c r="I21" s="25"/>
      <c r="J21" s="63"/>
      <c r="K21" s="27"/>
      <c r="L21" s="26"/>
      <c r="M21" s="28"/>
      <c r="N21" s="28"/>
      <c r="O21" s="28"/>
      <c r="P21" s="26"/>
      <c r="Q21" s="26"/>
      <c r="R21" s="28"/>
      <c r="S21" s="28"/>
      <c r="T21" s="28"/>
      <c r="U21" s="29">
        <f>SUM(R21:T21)</f>
        <v>0</v>
      </c>
      <c r="V21" s="28"/>
      <c r="W21" s="28"/>
      <c r="X21" s="28"/>
      <c r="Y21" s="29">
        <f>SUM(V21:X21)</f>
        <v>0</v>
      </c>
      <c r="Z21" s="28"/>
      <c r="AA21" s="28"/>
      <c r="AB21" s="28"/>
      <c r="AC21" s="29">
        <f>SUM(Z21:AB21)</f>
        <v>0</v>
      </c>
      <c r="AD21" s="28"/>
      <c r="AE21" s="28"/>
      <c r="AF21" s="28"/>
      <c r="AG21" s="29">
        <f>SUM(AD21:AF21)</f>
        <v>0</v>
      </c>
      <c r="AH21" s="29">
        <f t="shared" ref="AH21:AH30" si="8">SUM(U21,Y21,AC21,AG21)</f>
        <v>0</v>
      </c>
      <c r="AI21" s="168">
        <f>IF(ISERROR(AH21/J21),0,AH21/J21)</f>
        <v>0</v>
      </c>
      <c r="AJ21" s="168">
        <f t="shared" ref="AJ21:AJ30" si="9">IF(ISERROR(AH21/$AH$191),"-",AH21/$AH$191)</f>
        <v>0</v>
      </c>
      <c r="AK21" s="11"/>
      <c r="AL21" s="11"/>
      <c r="AM21" s="11"/>
      <c r="AN21" s="11"/>
      <c r="AO21" s="11"/>
      <c r="AP21" s="11"/>
      <c r="AQ21" s="11"/>
      <c r="AR21" s="11"/>
    </row>
    <row r="22" spans="1:44" ht="12.75" hidden="1" customHeight="1" outlineLevel="1" x14ac:dyDescent="0.25">
      <c r="A22" s="22">
        <v>2</v>
      </c>
      <c r="B22" s="23"/>
      <c r="C22" s="32"/>
      <c r="D22" s="33"/>
      <c r="E22" s="34"/>
      <c r="F22" s="34"/>
      <c r="G22" s="34"/>
      <c r="H22" s="33"/>
      <c r="I22" s="33"/>
      <c r="J22" s="63"/>
      <c r="K22" s="35"/>
      <c r="L22" s="34"/>
      <c r="M22" s="28"/>
      <c r="N22" s="28"/>
      <c r="O22" s="28"/>
      <c r="P22" s="34"/>
      <c r="Q22" s="34"/>
      <c r="R22" s="28"/>
      <c r="S22" s="28"/>
      <c r="T22" s="28"/>
      <c r="U22" s="29">
        <f t="shared" ref="U22:U30" si="10">SUM(R22:T22)</f>
        <v>0</v>
      </c>
      <c r="V22" s="28"/>
      <c r="W22" s="28"/>
      <c r="X22" s="28"/>
      <c r="Y22" s="29">
        <f t="shared" ref="Y22:Y30" si="11">SUM(V22:X22)</f>
        <v>0</v>
      </c>
      <c r="Z22" s="28"/>
      <c r="AA22" s="28"/>
      <c r="AB22" s="28"/>
      <c r="AC22" s="29">
        <f t="shared" ref="AC22:AC30" si="12">SUM(Z22:AB22)</f>
        <v>0</v>
      </c>
      <c r="AD22" s="28"/>
      <c r="AE22" s="28"/>
      <c r="AF22" s="28"/>
      <c r="AG22" s="29">
        <f t="shared" ref="AG22:AG30" si="13">SUM(AD22:AF22)</f>
        <v>0</v>
      </c>
      <c r="AH22" s="29">
        <f t="shared" si="8"/>
        <v>0</v>
      </c>
      <c r="AI22" s="168">
        <f t="shared" ref="AI22:AI30" si="14">IF(ISERROR(AH22/J22),0,AH22/J22)</f>
        <v>0</v>
      </c>
      <c r="AJ22" s="168">
        <f t="shared" si="9"/>
        <v>0</v>
      </c>
      <c r="AK22" s="11"/>
      <c r="AL22" s="11"/>
      <c r="AM22" s="11"/>
      <c r="AN22" s="11"/>
      <c r="AO22" s="11"/>
      <c r="AP22" s="11"/>
      <c r="AQ22" s="11"/>
      <c r="AR22" s="11"/>
    </row>
    <row r="23" spans="1:44" ht="12.75" hidden="1" customHeight="1" outlineLevel="1" x14ac:dyDescent="0.25">
      <c r="A23" s="22">
        <v>3</v>
      </c>
      <c r="B23" s="23"/>
      <c r="C23" s="32"/>
      <c r="D23" s="33"/>
      <c r="E23" s="34"/>
      <c r="F23" s="34"/>
      <c r="G23" s="34"/>
      <c r="H23" s="33"/>
      <c r="I23" s="33"/>
      <c r="J23" s="63"/>
      <c r="K23" s="35"/>
      <c r="L23" s="34"/>
      <c r="M23" s="28"/>
      <c r="N23" s="28"/>
      <c r="O23" s="28"/>
      <c r="P23" s="34"/>
      <c r="Q23" s="34"/>
      <c r="R23" s="28"/>
      <c r="S23" s="28"/>
      <c r="T23" s="28"/>
      <c r="U23" s="29">
        <f t="shared" si="10"/>
        <v>0</v>
      </c>
      <c r="V23" s="28"/>
      <c r="W23" s="28"/>
      <c r="X23" s="28"/>
      <c r="Y23" s="29">
        <f t="shared" si="11"/>
        <v>0</v>
      </c>
      <c r="Z23" s="28"/>
      <c r="AA23" s="28"/>
      <c r="AB23" s="28"/>
      <c r="AC23" s="29">
        <f t="shared" si="12"/>
        <v>0</v>
      </c>
      <c r="AD23" s="28"/>
      <c r="AE23" s="28"/>
      <c r="AF23" s="28"/>
      <c r="AG23" s="29">
        <f t="shared" si="13"/>
        <v>0</v>
      </c>
      <c r="AH23" s="29">
        <f t="shared" si="8"/>
        <v>0</v>
      </c>
      <c r="AI23" s="168">
        <f t="shared" si="14"/>
        <v>0</v>
      </c>
      <c r="AJ23" s="168">
        <f t="shared" si="9"/>
        <v>0</v>
      </c>
    </row>
    <row r="24" spans="1:44" ht="12.75" hidden="1" customHeight="1" outlineLevel="1" x14ac:dyDescent="0.25">
      <c r="A24" s="22">
        <v>4</v>
      </c>
      <c r="B24" s="23"/>
      <c r="C24" s="32"/>
      <c r="D24" s="33"/>
      <c r="E24" s="34"/>
      <c r="F24" s="34"/>
      <c r="G24" s="34"/>
      <c r="H24" s="33"/>
      <c r="I24" s="33"/>
      <c r="J24" s="63"/>
      <c r="K24" s="35"/>
      <c r="L24" s="34"/>
      <c r="M24" s="28"/>
      <c r="N24" s="28"/>
      <c r="O24" s="28"/>
      <c r="P24" s="34"/>
      <c r="Q24" s="34"/>
      <c r="R24" s="28"/>
      <c r="S24" s="28"/>
      <c r="T24" s="28"/>
      <c r="U24" s="29">
        <f t="shared" si="10"/>
        <v>0</v>
      </c>
      <c r="V24" s="28"/>
      <c r="W24" s="28"/>
      <c r="X24" s="28"/>
      <c r="Y24" s="29">
        <f t="shared" si="11"/>
        <v>0</v>
      </c>
      <c r="Z24" s="28"/>
      <c r="AA24" s="28"/>
      <c r="AB24" s="28"/>
      <c r="AC24" s="29">
        <f t="shared" si="12"/>
        <v>0</v>
      </c>
      <c r="AD24" s="28"/>
      <c r="AE24" s="28"/>
      <c r="AF24" s="28"/>
      <c r="AG24" s="29">
        <f t="shared" si="13"/>
        <v>0</v>
      </c>
      <c r="AH24" s="29">
        <f t="shared" si="8"/>
        <v>0</v>
      </c>
      <c r="AI24" s="168">
        <f t="shared" si="14"/>
        <v>0</v>
      </c>
      <c r="AJ24" s="168">
        <f t="shared" si="9"/>
        <v>0</v>
      </c>
      <c r="AK24" s="11"/>
      <c r="AL24" s="11"/>
      <c r="AM24" s="11"/>
      <c r="AN24" s="11"/>
      <c r="AO24" s="11"/>
      <c r="AP24" s="11"/>
      <c r="AQ24" s="11"/>
      <c r="AR24" s="11"/>
    </row>
    <row r="25" spans="1:44" ht="12.75" hidden="1" customHeight="1" outlineLevel="1" x14ac:dyDescent="0.25">
      <c r="A25" s="22">
        <v>5</v>
      </c>
      <c r="B25" s="23"/>
      <c r="C25" s="32"/>
      <c r="D25" s="33"/>
      <c r="E25" s="34"/>
      <c r="F25" s="34"/>
      <c r="G25" s="34"/>
      <c r="H25" s="33"/>
      <c r="I25" s="33"/>
      <c r="J25" s="63"/>
      <c r="K25" s="35"/>
      <c r="L25" s="34"/>
      <c r="M25" s="28"/>
      <c r="N25" s="28"/>
      <c r="O25" s="28"/>
      <c r="P25" s="34"/>
      <c r="Q25" s="34"/>
      <c r="R25" s="28"/>
      <c r="S25" s="28"/>
      <c r="T25" s="28"/>
      <c r="U25" s="29">
        <f t="shared" si="10"/>
        <v>0</v>
      </c>
      <c r="V25" s="28"/>
      <c r="W25" s="28"/>
      <c r="X25" s="28"/>
      <c r="Y25" s="29">
        <f t="shared" si="11"/>
        <v>0</v>
      </c>
      <c r="Z25" s="28"/>
      <c r="AA25" s="28"/>
      <c r="AB25" s="28"/>
      <c r="AC25" s="29">
        <f t="shared" si="12"/>
        <v>0</v>
      </c>
      <c r="AD25" s="28"/>
      <c r="AE25" s="28"/>
      <c r="AF25" s="28"/>
      <c r="AG25" s="29">
        <f t="shared" si="13"/>
        <v>0</v>
      </c>
      <c r="AH25" s="29">
        <f t="shared" si="8"/>
        <v>0</v>
      </c>
      <c r="AI25" s="168">
        <f t="shared" si="14"/>
        <v>0</v>
      </c>
      <c r="AJ25" s="168">
        <f t="shared" si="9"/>
        <v>0</v>
      </c>
      <c r="AK25" s="11"/>
      <c r="AL25" s="11"/>
      <c r="AM25" s="11"/>
      <c r="AN25" s="11"/>
      <c r="AO25" s="11"/>
      <c r="AP25" s="11"/>
      <c r="AQ25" s="11"/>
      <c r="AR25" s="11"/>
    </row>
    <row r="26" spans="1:44" ht="12.75" hidden="1" customHeight="1" outlineLevel="1" x14ac:dyDescent="0.25">
      <c r="A26" s="22">
        <v>6</v>
      </c>
      <c r="B26" s="23"/>
      <c r="C26" s="32"/>
      <c r="D26" s="33"/>
      <c r="E26" s="34"/>
      <c r="F26" s="34"/>
      <c r="G26" s="34"/>
      <c r="H26" s="33"/>
      <c r="I26" s="33"/>
      <c r="J26" s="63"/>
      <c r="K26" s="35"/>
      <c r="L26" s="34"/>
      <c r="M26" s="28"/>
      <c r="N26" s="28"/>
      <c r="O26" s="28"/>
      <c r="P26" s="34"/>
      <c r="Q26" s="34"/>
      <c r="R26" s="28"/>
      <c r="S26" s="28"/>
      <c r="T26" s="28"/>
      <c r="U26" s="29">
        <f t="shared" si="10"/>
        <v>0</v>
      </c>
      <c r="V26" s="28"/>
      <c r="W26" s="28"/>
      <c r="X26" s="28"/>
      <c r="Y26" s="29">
        <f t="shared" si="11"/>
        <v>0</v>
      </c>
      <c r="Z26" s="28"/>
      <c r="AA26" s="28"/>
      <c r="AB26" s="28"/>
      <c r="AC26" s="29">
        <f t="shared" si="12"/>
        <v>0</v>
      </c>
      <c r="AD26" s="28"/>
      <c r="AE26" s="28"/>
      <c r="AF26" s="28"/>
      <c r="AG26" s="29">
        <f t="shared" si="13"/>
        <v>0</v>
      </c>
      <c r="AH26" s="29">
        <f t="shared" si="8"/>
        <v>0</v>
      </c>
      <c r="AI26" s="168">
        <f t="shared" si="14"/>
        <v>0</v>
      </c>
      <c r="AJ26" s="168">
        <f t="shared" si="9"/>
        <v>0</v>
      </c>
    </row>
    <row r="27" spans="1:44" ht="12.75" hidden="1" customHeight="1" outlineLevel="1" x14ac:dyDescent="0.25">
      <c r="A27" s="22">
        <v>7</v>
      </c>
      <c r="B27" s="23"/>
      <c r="C27" s="32"/>
      <c r="D27" s="33"/>
      <c r="E27" s="34"/>
      <c r="F27" s="34"/>
      <c r="G27" s="34"/>
      <c r="H27" s="33"/>
      <c r="I27" s="33"/>
      <c r="J27" s="63"/>
      <c r="K27" s="35"/>
      <c r="L27" s="34"/>
      <c r="M27" s="28"/>
      <c r="N27" s="28"/>
      <c r="O27" s="28"/>
      <c r="P27" s="34"/>
      <c r="Q27" s="34"/>
      <c r="R27" s="28"/>
      <c r="S27" s="28"/>
      <c r="T27" s="28"/>
      <c r="U27" s="29">
        <f t="shared" si="10"/>
        <v>0</v>
      </c>
      <c r="V27" s="28"/>
      <c r="W27" s="28"/>
      <c r="X27" s="28"/>
      <c r="Y27" s="29">
        <f t="shared" si="11"/>
        <v>0</v>
      </c>
      <c r="Z27" s="28"/>
      <c r="AA27" s="28"/>
      <c r="AB27" s="28"/>
      <c r="AC27" s="29">
        <f t="shared" si="12"/>
        <v>0</v>
      </c>
      <c r="AD27" s="28"/>
      <c r="AE27" s="28"/>
      <c r="AF27" s="28"/>
      <c r="AG27" s="29">
        <f t="shared" si="13"/>
        <v>0</v>
      </c>
      <c r="AH27" s="29">
        <f t="shared" si="8"/>
        <v>0</v>
      </c>
      <c r="AI27" s="168">
        <f t="shared" si="14"/>
        <v>0</v>
      </c>
      <c r="AJ27" s="168">
        <f t="shared" si="9"/>
        <v>0</v>
      </c>
      <c r="AK27" s="11"/>
      <c r="AL27" s="11"/>
      <c r="AM27" s="11"/>
      <c r="AN27" s="11"/>
      <c r="AO27" s="11"/>
      <c r="AP27" s="11"/>
      <c r="AQ27" s="11"/>
      <c r="AR27" s="11"/>
    </row>
    <row r="28" spans="1:44" ht="12.75" hidden="1" customHeight="1" outlineLevel="1" x14ac:dyDescent="0.25">
      <c r="A28" s="22">
        <v>8</v>
      </c>
      <c r="B28" s="23"/>
      <c r="C28" s="32"/>
      <c r="D28" s="33"/>
      <c r="E28" s="34"/>
      <c r="F28" s="34"/>
      <c r="G28" s="34"/>
      <c r="H28" s="33"/>
      <c r="I28" s="33"/>
      <c r="J28" s="63"/>
      <c r="K28" s="35"/>
      <c r="L28" s="34"/>
      <c r="M28" s="28"/>
      <c r="N28" s="28"/>
      <c r="O28" s="28"/>
      <c r="P28" s="34"/>
      <c r="Q28" s="34"/>
      <c r="R28" s="28"/>
      <c r="S28" s="28"/>
      <c r="T28" s="28"/>
      <c r="U28" s="29">
        <f t="shared" si="10"/>
        <v>0</v>
      </c>
      <c r="V28" s="28"/>
      <c r="W28" s="28"/>
      <c r="X28" s="28"/>
      <c r="Y28" s="29">
        <f t="shared" si="11"/>
        <v>0</v>
      </c>
      <c r="Z28" s="28"/>
      <c r="AA28" s="28"/>
      <c r="AB28" s="28"/>
      <c r="AC28" s="29">
        <f t="shared" si="12"/>
        <v>0</v>
      </c>
      <c r="AD28" s="28"/>
      <c r="AE28" s="28"/>
      <c r="AF28" s="28"/>
      <c r="AG28" s="29">
        <f t="shared" si="13"/>
        <v>0</v>
      </c>
      <c r="AH28" s="29">
        <f t="shared" si="8"/>
        <v>0</v>
      </c>
      <c r="AI28" s="168">
        <f t="shared" si="14"/>
        <v>0</v>
      </c>
      <c r="AJ28" s="168">
        <f t="shared" si="9"/>
        <v>0</v>
      </c>
      <c r="AK28" s="11"/>
      <c r="AL28" s="11"/>
      <c r="AM28" s="11"/>
      <c r="AN28" s="11"/>
      <c r="AO28" s="11"/>
      <c r="AP28" s="11"/>
      <c r="AQ28" s="11"/>
      <c r="AR28" s="11"/>
    </row>
    <row r="29" spans="1:44" ht="12.75" hidden="1" customHeight="1" outlineLevel="1" x14ac:dyDescent="0.25">
      <c r="A29" s="22">
        <v>9</v>
      </c>
      <c r="B29" s="23"/>
      <c r="C29" s="32"/>
      <c r="D29" s="33"/>
      <c r="E29" s="34"/>
      <c r="F29" s="34"/>
      <c r="G29" s="34"/>
      <c r="H29" s="33"/>
      <c r="I29" s="33"/>
      <c r="J29" s="63"/>
      <c r="K29" s="35"/>
      <c r="L29" s="34"/>
      <c r="M29" s="28"/>
      <c r="N29" s="28"/>
      <c r="O29" s="28"/>
      <c r="P29" s="34"/>
      <c r="Q29" s="34"/>
      <c r="R29" s="28"/>
      <c r="S29" s="28"/>
      <c r="T29" s="28"/>
      <c r="U29" s="29">
        <f t="shared" si="10"/>
        <v>0</v>
      </c>
      <c r="V29" s="28"/>
      <c r="W29" s="28"/>
      <c r="X29" s="28"/>
      <c r="Y29" s="29">
        <f t="shared" si="11"/>
        <v>0</v>
      </c>
      <c r="Z29" s="28"/>
      <c r="AA29" s="28"/>
      <c r="AB29" s="28"/>
      <c r="AC29" s="29">
        <f t="shared" si="12"/>
        <v>0</v>
      </c>
      <c r="AD29" s="28"/>
      <c r="AE29" s="28"/>
      <c r="AF29" s="28"/>
      <c r="AG29" s="29">
        <f t="shared" si="13"/>
        <v>0</v>
      </c>
      <c r="AH29" s="29">
        <f t="shared" si="8"/>
        <v>0</v>
      </c>
      <c r="AI29" s="168">
        <f t="shared" si="14"/>
        <v>0</v>
      </c>
      <c r="AJ29" s="168">
        <f t="shared" si="9"/>
        <v>0</v>
      </c>
    </row>
    <row r="30" spans="1:44" ht="12.75" hidden="1" customHeight="1" outlineLevel="1" x14ac:dyDescent="0.25">
      <c r="A30" s="22">
        <v>10</v>
      </c>
      <c r="B30" s="23"/>
      <c r="C30" s="32"/>
      <c r="D30" s="33"/>
      <c r="E30" s="34"/>
      <c r="F30" s="34"/>
      <c r="G30" s="34"/>
      <c r="H30" s="33"/>
      <c r="I30" s="33"/>
      <c r="J30" s="63"/>
      <c r="K30" s="36"/>
      <c r="L30" s="34"/>
      <c r="M30" s="28"/>
      <c r="N30" s="28"/>
      <c r="O30" s="28"/>
      <c r="P30" s="34"/>
      <c r="Q30" s="34"/>
      <c r="R30" s="28"/>
      <c r="S30" s="28"/>
      <c r="T30" s="28"/>
      <c r="U30" s="29">
        <f t="shared" si="10"/>
        <v>0</v>
      </c>
      <c r="V30" s="28"/>
      <c r="W30" s="28"/>
      <c r="X30" s="28"/>
      <c r="Y30" s="29">
        <f t="shared" si="11"/>
        <v>0</v>
      </c>
      <c r="Z30" s="28"/>
      <c r="AA30" s="28"/>
      <c r="AB30" s="28"/>
      <c r="AC30" s="29">
        <f t="shared" si="12"/>
        <v>0</v>
      </c>
      <c r="AD30" s="28"/>
      <c r="AE30" s="28"/>
      <c r="AF30" s="28"/>
      <c r="AG30" s="29">
        <f t="shared" si="13"/>
        <v>0</v>
      </c>
      <c r="AH30" s="29">
        <f t="shared" si="8"/>
        <v>0</v>
      </c>
      <c r="AI30" s="168">
        <f t="shared" si="14"/>
        <v>0</v>
      </c>
      <c r="AJ30" s="168">
        <f t="shared" si="9"/>
        <v>0</v>
      </c>
      <c r="AK30" s="11"/>
      <c r="AL30" s="11"/>
      <c r="AM30" s="11"/>
      <c r="AN30" s="11"/>
      <c r="AO30" s="11"/>
      <c r="AP30" s="11"/>
      <c r="AQ30" s="11"/>
      <c r="AR30" s="11"/>
    </row>
    <row r="31" spans="1:44" s="61" customFormat="1" ht="12.75" hidden="1" customHeight="1" collapsed="1" x14ac:dyDescent="0.25">
      <c r="A31" s="507" t="s">
        <v>49</v>
      </c>
      <c r="B31" s="516"/>
      <c r="C31" s="508"/>
      <c r="D31" s="508"/>
      <c r="E31" s="508"/>
      <c r="F31" s="508"/>
      <c r="G31" s="508"/>
      <c r="H31" s="508"/>
      <c r="I31" s="509"/>
      <c r="J31" s="341">
        <f>SUM(J21:J30)</f>
        <v>0</v>
      </c>
      <c r="K31" s="341">
        <f>SUM(K21:K30)</f>
        <v>0</v>
      </c>
      <c r="L31" s="434"/>
      <c r="M31" s="341">
        <f>SUM(M21:M30)</f>
        <v>0</v>
      </c>
      <c r="N31" s="341">
        <f>SUM(N21:N30)</f>
        <v>0</v>
      </c>
      <c r="O31" s="341">
        <f>SUM(O21:O30)</f>
        <v>0</v>
      </c>
      <c r="P31" s="342"/>
      <c r="Q31" s="454"/>
      <c r="R31" s="341">
        <f t="shared" ref="R31:AH31" si="15">SUM(R21:R30)</f>
        <v>0</v>
      </c>
      <c r="S31" s="341">
        <f t="shared" si="15"/>
        <v>0</v>
      </c>
      <c r="T31" s="341">
        <f t="shared" si="15"/>
        <v>0</v>
      </c>
      <c r="U31" s="341">
        <f t="shared" si="15"/>
        <v>0</v>
      </c>
      <c r="V31" s="341">
        <f t="shared" si="15"/>
        <v>0</v>
      </c>
      <c r="W31" s="341">
        <f t="shared" si="15"/>
        <v>0</v>
      </c>
      <c r="X31" s="341">
        <f t="shared" si="15"/>
        <v>0</v>
      </c>
      <c r="Y31" s="341">
        <f t="shared" si="15"/>
        <v>0</v>
      </c>
      <c r="Z31" s="341">
        <f t="shared" si="15"/>
        <v>0</v>
      </c>
      <c r="AA31" s="341">
        <f t="shared" si="15"/>
        <v>0</v>
      </c>
      <c r="AB31" s="341">
        <f t="shared" si="15"/>
        <v>0</v>
      </c>
      <c r="AC31" s="341">
        <f t="shared" si="15"/>
        <v>0</v>
      </c>
      <c r="AD31" s="341">
        <f t="shared" si="15"/>
        <v>0</v>
      </c>
      <c r="AE31" s="341">
        <f t="shared" si="15"/>
        <v>0</v>
      </c>
      <c r="AF31" s="341">
        <f t="shared" si="15"/>
        <v>0</v>
      </c>
      <c r="AG31" s="341">
        <f t="shared" si="15"/>
        <v>0</v>
      </c>
      <c r="AH31" s="341">
        <f t="shared" si="15"/>
        <v>0</v>
      </c>
      <c r="AI31" s="432">
        <f>IF(ISERROR(AH31/J31),0,AH31/J31)</f>
        <v>0</v>
      </c>
      <c r="AJ31" s="432">
        <f>IF(ISERROR(AH31/$AH$191),0,AH31/$AH$191)</f>
        <v>0</v>
      </c>
      <c r="AK31" s="11"/>
      <c r="AL31" s="11"/>
      <c r="AM31" s="11"/>
      <c r="AN31" s="11"/>
      <c r="AO31" s="11"/>
      <c r="AP31" s="11"/>
      <c r="AQ31" s="11"/>
      <c r="AR31" s="11"/>
    </row>
    <row r="32" spans="1:44" ht="12.75" hidden="1" customHeight="1" x14ac:dyDescent="0.25">
      <c r="A32" s="502" t="s">
        <v>50</v>
      </c>
      <c r="B32" s="503"/>
      <c r="C32" s="503"/>
      <c r="D32" s="503"/>
      <c r="E32" s="504"/>
      <c r="F32" s="16"/>
      <c r="G32" s="5"/>
      <c r="H32" s="17"/>
      <c r="I32" s="17"/>
      <c r="J32" s="62"/>
      <c r="K32" s="7"/>
      <c r="L32" s="18"/>
      <c r="M32" s="19"/>
      <c r="N32" s="19"/>
      <c r="O32" s="19"/>
      <c r="P32" s="5"/>
      <c r="Q32" s="20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167"/>
      <c r="AJ32" s="167"/>
    </row>
    <row r="33" spans="1:44" ht="12.75" hidden="1" customHeight="1" outlineLevel="1" x14ac:dyDescent="0.25">
      <c r="A33" s="22">
        <v>1</v>
      </c>
      <c r="B33" s="23"/>
      <c r="C33" s="24"/>
      <c r="D33" s="25"/>
      <c r="E33" s="26"/>
      <c r="F33" s="26"/>
      <c r="G33" s="26"/>
      <c r="H33" s="25"/>
      <c r="I33" s="25"/>
      <c r="J33" s="62"/>
      <c r="K33" s="27"/>
      <c r="L33" s="26"/>
      <c r="M33" s="28"/>
      <c r="N33" s="28"/>
      <c r="O33" s="28"/>
      <c r="P33" s="26"/>
      <c r="Q33" s="26"/>
      <c r="R33" s="28"/>
      <c r="S33" s="28"/>
      <c r="T33" s="28"/>
      <c r="U33" s="29">
        <f>SUM(R33:T33)</f>
        <v>0</v>
      </c>
      <c r="V33" s="28"/>
      <c r="W33" s="28"/>
      <c r="X33" s="28"/>
      <c r="Y33" s="29">
        <f>SUM(V33:X33)</f>
        <v>0</v>
      </c>
      <c r="Z33" s="28"/>
      <c r="AA33" s="28"/>
      <c r="AB33" s="28"/>
      <c r="AC33" s="29">
        <f>SUM(Z33:AB33)</f>
        <v>0</v>
      </c>
      <c r="AD33" s="28"/>
      <c r="AE33" s="28"/>
      <c r="AF33" s="28"/>
      <c r="AG33" s="29">
        <f>SUM(AD33:AF33)</f>
        <v>0</v>
      </c>
      <c r="AH33" s="29">
        <f t="shared" ref="AH33:AH42" si="16">SUM(U33,Y33,AC33,AG33)</f>
        <v>0</v>
      </c>
      <c r="AI33" s="168">
        <f>IF(ISERROR(AH33/J33),0,AH33/J33)</f>
        <v>0</v>
      </c>
      <c r="AJ33" s="168">
        <f t="shared" ref="AJ33:AJ42" si="17">IF(ISERROR(AH33/$AH$191),"-",AH33/$AH$191)</f>
        <v>0</v>
      </c>
      <c r="AK33" s="11"/>
      <c r="AL33" s="11"/>
      <c r="AM33" s="11"/>
      <c r="AN33" s="11"/>
      <c r="AO33" s="11"/>
      <c r="AP33" s="11"/>
      <c r="AQ33" s="11"/>
      <c r="AR33" s="11"/>
    </row>
    <row r="34" spans="1:44" ht="12.75" hidden="1" customHeight="1" outlineLevel="1" x14ac:dyDescent="0.25">
      <c r="A34" s="22">
        <v>2</v>
      </c>
      <c r="B34" s="23"/>
      <c r="C34" s="32"/>
      <c r="D34" s="33"/>
      <c r="E34" s="34"/>
      <c r="F34" s="34"/>
      <c r="G34" s="34"/>
      <c r="H34" s="33"/>
      <c r="I34" s="33"/>
      <c r="J34" s="62"/>
      <c r="K34" s="35"/>
      <c r="L34" s="34"/>
      <c r="M34" s="28"/>
      <c r="N34" s="28"/>
      <c r="O34" s="28"/>
      <c r="P34" s="34"/>
      <c r="Q34" s="34"/>
      <c r="R34" s="28"/>
      <c r="S34" s="28"/>
      <c r="T34" s="28"/>
      <c r="U34" s="29">
        <f t="shared" ref="U34:U42" si="18">SUM(R34:T34)</f>
        <v>0</v>
      </c>
      <c r="V34" s="28"/>
      <c r="W34" s="28"/>
      <c r="X34" s="28"/>
      <c r="Y34" s="29">
        <f t="shared" ref="Y34:Y42" si="19">SUM(V34:X34)</f>
        <v>0</v>
      </c>
      <c r="Z34" s="28"/>
      <c r="AA34" s="28"/>
      <c r="AB34" s="28"/>
      <c r="AC34" s="29">
        <f t="shared" ref="AC34:AC42" si="20">SUM(Z34:AB34)</f>
        <v>0</v>
      </c>
      <c r="AD34" s="28"/>
      <c r="AE34" s="28"/>
      <c r="AF34" s="28"/>
      <c r="AG34" s="29">
        <f t="shared" ref="AG34:AG42" si="21">SUM(AD34:AF34)</f>
        <v>0</v>
      </c>
      <c r="AH34" s="29">
        <f t="shared" si="16"/>
        <v>0</v>
      </c>
      <c r="AI34" s="168">
        <f t="shared" ref="AI34:AI42" si="22">IF(ISERROR(AH34/J34),0,AH34/J34)</f>
        <v>0</v>
      </c>
      <c r="AJ34" s="168">
        <f t="shared" si="17"/>
        <v>0</v>
      </c>
      <c r="AK34" s="11"/>
      <c r="AL34" s="11"/>
      <c r="AM34" s="11"/>
      <c r="AN34" s="11"/>
      <c r="AO34" s="11"/>
      <c r="AP34" s="11"/>
      <c r="AQ34" s="11"/>
      <c r="AR34" s="11"/>
    </row>
    <row r="35" spans="1:44" ht="12.75" hidden="1" customHeight="1" outlineLevel="1" x14ac:dyDescent="0.25">
      <c r="A35" s="22">
        <v>3</v>
      </c>
      <c r="B35" s="23"/>
      <c r="C35" s="32"/>
      <c r="D35" s="33"/>
      <c r="E35" s="34"/>
      <c r="F35" s="34"/>
      <c r="G35" s="34"/>
      <c r="H35" s="33"/>
      <c r="I35" s="33"/>
      <c r="J35" s="62"/>
      <c r="K35" s="35"/>
      <c r="L35" s="34"/>
      <c r="M35" s="28"/>
      <c r="N35" s="28"/>
      <c r="O35" s="28"/>
      <c r="P35" s="34"/>
      <c r="Q35" s="34"/>
      <c r="R35" s="28"/>
      <c r="S35" s="28"/>
      <c r="T35" s="28"/>
      <c r="U35" s="29">
        <f t="shared" si="18"/>
        <v>0</v>
      </c>
      <c r="V35" s="28"/>
      <c r="W35" s="28"/>
      <c r="X35" s="28"/>
      <c r="Y35" s="29">
        <f t="shared" si="19"/>
        <v>0</v>
      </c>
      <c r="Z35" s="28"/>
      <c r="AA35" s="28"/>
      <c r="AB35" s="28"/>
      <c r="AC35" s="29">
        <f t="shared" si="20"/>
        <v>0</v>
      </c>
      <c r="AD35" s="28"/>
      <c r="AE35" s="28"/>
      <c r="AF35" s="28"/>
      <c r="AG35" s="29">
        <f t="shared" si="21"/>
        <v>0</v>
      </c>
      <c r="AH35" s="29">
        <f t="shared" si="16"/>
        <v>0</v>
      </c>
      <c r="AI35" s="168">
        <f t="shared" si="22"/>
        <v>0</v>
      </c>
      <c r="AJ35" s="168">
        <f t="shared" si="17"/>
        <v>0</v>
      </c>
    </row>
    <row r="36" spans="1:44" ht="12.75" hidden="1" customHeight="1" outlineLevel="1" x14ac:dyDescent="0.25">
      <c r="A36" s="22">
        <v>4</v>
      </c>
      <c r="B36" s="23"/>
      <c r="C36" s="32"/>
      <c r="D36" s="33"/>
      <c r="E36" s="34"/>
      <c r="F36" s="34"/>
      <c r="G36" s="34"/>
      <c r="H36" s="33"/>
      <c r="I36" s="33"/>
      <c r="J36" s="62"/>
      <c r="K36" s="35"/>
      <c r="L36" s="34"/>
      <c r="M36" s="28"/>
      <c r="N36" s="28"/>
      <c r="O36" s="28"/>
      <c r="P36" s="34"/>
      <c r="Q36" s="34"/>
      <c r="R36" s="28"/>
      <c r="S36" s="28"/>
      <c r="T36" s="28"/>
      <c r="U36" s="29">
        <f t="shared" si="18"/>
        <v>0</v>
      </c>
      <c r="V36" s="28"/>
      <c r="W36" s="28"/>
      <c r="X36" s="28"/>
      <c r="Y36" s="29">
        <f t="shared" si="19"/>
        <v>0</v>
      </c>
      <c r="Z36" s="28"/>
      <c r="AA36" s="28"/>
      <c r="AB36" s="28"/>
      <c r="AC36" s="29">
        <f t="shared" si="20"/>
        <v>0</v>
      </c>
      <c r="AD36" s="28"/>
      <c r="AE36" s="28"/>
      <c r="AF36" s="28"/>
      <c r="AG36" s="29">
        <f t="shared" si="21"/>
        <v>0</v>
      </c>
      <c r="AH36" s="29">
        <f t="shared" si="16"/>
        <v>0</v>
      </c>
      <c r="AI36" s="168">
        <f t="shared" si="22"/>
        <v>0</v>
      </c>
      <c r="AJ36" s="168">
        <f t="shared" si="17"/>
        <v>0</v>
      </c>
      <c r="AK36" s="11"/>
      <c r="AL36" s="11"/>
      <c r="AM36" s="11"/>
      <c r="AN36" s="11"/>
      <c r="AO36" s="11"/>
      <c r="AP36" s="11"/>
      <c r="AQ36" s="11"/>
      <c r="AR36" s="11"/>
    </row>
    <row r="37" spans="1:44" ht="12.75" hidden="1" customHeight="1" outlineLevel="1" x14ac:dyDescent="0.25">
      <c r="A37" s="22">
        <v>5</v>
      </c>
      <c r="B37" s="23"/>
      <c r="C37" s="32"/>
      <c r="D37" s="33"/>
      <c r="E37" s="34"/>
      <c r="F37" s="34"/>
      <c r="G37" s="34"/>
      <c r="H37" s="33"/>
      <c r="I37" s="33"/>
      <c r="J37" s="62"/>
      <c r="K37" s="35"/>
      <c r="L37" s="34"/>
      <c r="M37" s="28"/>
      <c r="N37" s="28"/>
      <c r="O37" s="28"/>
      <c r="P37" s="34"/>
      <c r="Q37" s="34"/>
      <c r="R37" s="28"/>
      <c r="S37" s="28"/>
      <c r="T37" s="28"/>
      <c r="U37" s="29">
        <f t="shared" si="18"/>
        <v>0</v>
      </c>
      <c r="V37" s="28"/>
      <c r="W37" s="28"/>
      <c r="X37" s="28"/>
      <c r="Y37" s="29">
        <f t="shared" si="19"/>
        <v>0</v>
      </c>
      <c r="Z37" s="28"/>
      <c r="AA37" s="28"/>
      <c r="AB37" s="28"/>
      <c r="AC37" s="29">
        <f t="shared" si="20"/>
        <v>0</v>
      </c>
      <c r="AD37" s="28"/>
      <c r="AE37" s="28"/>
      <c r="AF37" s="28"/>
      <c r="AG37" s="29">
        <f t="shared" si="21"/>
        <v>0</v>
      </c>
      <c r="AH37" s="29">
        <f t="shared" si="16"/>
        <v>0</v>
      </c>
      <c r="AI37" s="168">
        <f t="shared" si="22"/>
        <v>0</v>
      </c>
      <c r="AJ37" s="168">
        <f t="shared" si="17"/>
        <v>0</v>
      </c>
      <c r="AK37" s="11"/>
      <c r="AL37" s="11"/>
      <c r="AM37" s="11"/>
      <c r="AN37" s="11"/>
      <c r="AO37" s="11"/>
      <c r="AP37" s="11"/>
      <c r="AQ37" s="11"/>
      <c r="AR37" s="11"/>
    </row>
    <row r="38" spans="1:44" ht="12.75" hidden="1" customHeight="1" outlineLevel="1" x14ac:dyDescent="0.25">
      <c r="A38" s="22">
        <v>6</v>
      </c>
      <c r="B38" s="23"/>
      <c r="C38" s="32"/>
      <c r="D38" s="33"/>
      <c r="E38" s="34"/>
      <c r="F38" s="34"/>
      <c r="G38" s="34"/>
      <c r="H38" s="33"/>
      <c r="I38" s="33"/>
      <c r="J38" s="62"/>
      <c r="K38" s="35"/>
      <c r="L38" s="34"/>
      <c r="M38" s="28"/>
      <c r="N38" s="28"/>
      <c r="O38" s="28"/>
      <c r="P38" s="34"/>
      <c r="Q38" s="34"/>
      <c r="R38" s="28"/>
      <c r="S38" s="28"/>
      <c r="T38" s="28"/>
      <c r="U38" s="29">
        <f t="shared" si="18"/>
        <v>0</v>
      </c>
      <c r="V38" s="28"/>
      <c r="W38" s="28"/>
      <c r="X38" s="28"/>
      <c r="Y38" s="29">
        <f t="shared" si="19"/>
        <v>0</v>
      </c>
      <c r="Z38" s="28"/>
      <c r="AA38" s="28"/>
      <c r="AB38" s="28"/>
      <c r="AC38" s="29">
        <f t="shared" si="20"/>
        <v>0</v>
      </c>
      <c r="AD38" s="28"/>
      <c r="AE38" s="28"/>
      <c r="AF38" s="28"/>
      <c r="AG38" s="29">
        <f t="shared" si="21"/>
        <v>0</v>
      </c>
      <c r="AH38" s="29">
        <f t="shared" si="16"/>
        <v>0</v>
      </c>
      <c r="AI38" s="168">
        <f t="shared" si="22"/>
        <v>0</v>
      </c>
      <c r="AJ38" s="168">
        <f t="shared" si="17"/>
        <v>0</v>
      </c>
    </row>
    <row r="39" spans="1:44" ht="12.75" hidden="1" customHeight="1" outlineLevel="1" x14ac:dyDescent="0.25">
      <c r="A39" s="22">
        <v>7</v>
      </c>
      <c r="B39" s="23"/>
      <c r="C39" s="32"/>
      <c r="D39" s="33"/>
      <c r="E39" s="34"/>
      <c r="F39" s="34"/>
      <c r="G39" s="34"/>
      <c r="H39" s="33"/>
      <c r="I39" s="33"/>
      <c r="J39" s="62"/>
      <c r="K39" s="35"/>
      <c r="L39" s="34"/>
      <c r="M39" s="28"/>
      <c r="N39" s="28"/>
      <c r="O39" s="28"/>
      <c r="P39" s="34"/>
      <c r="Q39" s="34"/>
      <c r="R39" s="28"/>
      <c r="S39" s="28"/>
      <c r="T39" s="28"/>
      <c r="U39" s="29">
        <f t="shared" si="18"/>
        <v>0</v>
      </c>
      <c r="V39" s="28"/>
      <c r="W39" s="28"/>
      <c r="X39" s="28"/>
      <c r="Y39" s="29">
        <f t="shared" si="19"/>
        <v>0</v>
      </c>
      <c r="Z39" s="28"/>
      <c r="AA39" s="28"/>
      <c r="AB39" s="28"/>
      <c r="AC39" s="29">
        <f t="shared" si="20"/>
        <v>0</v>
      </c>
      <c r="AD39" s="28"/>
      <c r="AE39" s="28"/>
      <c r="AF39" s="28"/>
      <c r="AG39" s="29">
        <f t="shared" si="21"/>
        <v>0</v>
      </c>
      <c r="AH39" s="29">
        <f t="shared" si="16"/>
        <v>0</v>
      </c>
      <c r="AI39" s="168">
        <f t="shared" si="22"/>
        <v>0</v>
      </c>
      <c r="AJ39" s="168">
        <f t="shared" si="17"/>
        <v>0</v>
      </c>
      <c r="AK39" s="11"/>
      <c r="AL39" s="11"/>
      <c r="AM39" s="11"/>
      <c r="AN39" s="11"/>
      <c r="AO39" s="11"/>
      <c r="AP39" s="11"/>
      <c r="AQ39" s="11"/>
      <c r="AR39" s="11"/>
    </row>
    <row r="40" spans="1:44" ht="12.75" hidden="1" customHeight="1" outlineLevel="1" x14ac:dyDescent="0.25">
      <c r="A40" s="22">
        <v>8</v>
      </c>
      <c r="B40" s="23"/>
      <c r="C40" s="32"/>
      <c r="D40" s="33"/>
      <c r="E40" s="34"/>
      <c r="F40" s="34"/>
      <c r="G40" s="34"/>
      <c r="H40" s="33"/>
      <c r="I40" s="33"/>
      <c r="J40" s="62"/>
      <c r="K40" s="35"/>
      <c r="L40" s="34"/>
      <c r="M40" s="28"/>
      <c r="N40" s="28"/>
      <c r="O40" s="28"/>
      <c r="P40" s="34"/>
      <c r="Q40" s="34"/>
      <c r="R40" s="28"/>
      <c r="S40" s="28"/>
      <c r="T40" s="28"/>
      <c r="U40" s="29">
        <f t="shared" si="18"/>
        <v>0</v>
      </c>
      <c r="V40" s="28"/>
      <c r="W40" s="28"/>
      <c r="X40" s="28"/>
      <c r="Y40" s="29">
        <f t="shared" si="19"/>
        <v>0</v>
      </c>
      <c r="Z40" s="28"/>
      <c r="AA40" s="28"/>
      <c r="AB40" s="28"/>
      <c r="AC40" s="29">
        <f t="shared" si="20"/>
        <v>0</v>
      </c>
      <c r="AD40" s="28"/>
      <c r="AE40" s="28"/>
      <c r="AF40" s="28"/>
      <c r="AG40" s="29">
        <f t="shared" si="21"/>
        <v>0</v>
      </c>
      <c r="AH40" s="29">
        <f t="shared" si="16"/>
        <v>0</v>
      </c>
      <c r="AI40" s="168">
        <f t="shared" si="22"/>
        <v>0</v>
      </c>
      <c r="AJ40" s="168">
        <f t="shared" si="17"/>
        <v>0</v>
      </c>
      <c r="AK40" s="11"/>
      <c r="AL40" s="11"/>
      <c r="AM40" s="11"/>
      <c r="AN40" s="11"/>
      <c r="AO40" s="11"/>
      <c r="AP40" s="11"/>
      <c r="AQ40" s="11"/>
      <c r="AR40" s="11"/>
    </row>
    <row r="41" spans="1:44" ht="12.75" hidden="1" customHeight="1" outlineLevel="1" x14ac:dyDescent="0.25">
      <c r="A41" s="22">
        <v>9</v>
      </c>
      <c r="B41" s="23"/>
      <c r="C41" s="32"/>
      <c r="D41" s="33"/>
      <c r="E41" s="34"/>
      <c r="F41" s="34"/>
      <c r="G41" s="34"/>
      <c r="H41" s="33"/>
      <c r="I41" s="33"/>
      <c r="J41" s="62"/>
      <c r="K41" s="35"/>
      <c r="L41" s="34"/>
      <c r="M41" s="28"/>
      <c r="N41" s="28"/>
      <c r="O41" s="28"/>
      <c r="P41" s="34"/>
      <c r="Q41" s="34"/>
      <c r="R41" s="28"/>
      <c r="S41" s="28"/>
      <c r="T41" s="28"/>
      <c r="U41" s="29">
        <f t="shared" si="18"/>
        <v>0</v>
      </c>
      <c r="V41" s="28"/>
      <c r="W41" s="28"/>
      <c r="X41" s="28"/>
      <c r="Y41" s="29">
        <f t="shared" si="19"/>
        <v>0</v>
      </c>
      <c r="Z41" s="28"/>
      <c r="AA41" s="28"/>
      <c r="AB41" s="28"/>
      <c r="AC41" s="29">
        <f t="shared" si="20"/>
        <v>0</v>
      </c>
      <c r="AD41" s="28"/>
      <c r="AE41" s="28"/>
      <c r="AF41" s="28"/>
      <c r="AG41" s="29">
        <f t="shared" si="21"/>
        <v>0</v>
      </c>
      <c r="AH41" s="29">
        <f t="shared" si="16"/>
        <v>0</v>
      </c>
      <c r="AI41" s="168">
        <f t="shared" si="22"/>
        <v>0</v>
      </c>
      <c r="AJ41" s="168">
        <f t="shared" si="17"/>
        <v>0</v>
      </c>
    </row>
    <row r="42" spans="1:44" ht="12.75" hidden="1" customHeight="1" outlineLevel="1" x14ac:dyDescent="0.25">
      <c r="A42" s="22">
        <v>10</v>
      </c>
      <c r="B42" s="23"/>
      <c r="C42" s="32"/>
      <c r="D42" s="33"/>
      <c r="E42" s="34"/>
      <c r="F42" s="34"/>
      <c r="G42" s="34"/>
      <c r="H42" s="33"/>
      <c r="I42" s="33"/>
      <c r="J42" s="62"/>
      <c r="K42" s="36"/>
      <c r="L42" s="34"/>
      <c r="M42" s="28"/>
      <c r="N42" s="28"/>
      <c r="O42" s="28"/>
      <c r="P42" s="34"/>
      <c r="Q42" s="34"/>
      <c r="R42" s="28"/>
      <c r="S42" s="28"/>
      <c r="T42" s="28"/>
      <c r="U42" s="29">
        <f t="shared" si="18"/>
        <v>0</v>
      </c>
      <c r="V42" s="28"/>
      <c r="W42" s="28"/>
      <c r="X42" s="28"/>
      <c r="Y42" s="29">
        <f t="shared" si="19"/>
        <v>0</v>
      </c>
      <c r="Z42" s="28"/>
      <c r="AA42" s="28"/>
      <c r="AB42" s="28"/>
      <c r="AC42" s="29">
        <f t="shared" si="20"/>
        <v>0</v>
      </c>
      <c r="AD42" s="28"/>
      <c r="AE42" s="28"/>
      <c r="AF42" s="28"/>
      <c r="AG42" s="29">
        <f t="shared" si="21"/>
        <v>0</v>
      </c>
      <c r="AH42" s="29">
        <f t="shared" si="16"/>
        <v>0</v>
      </c>
      <c r="AI42" s="168">
        <f t="shared" si="22"/>
        <v>0</v>
      </c>
      <c r="AJ42" s="168">
        <f t="shared" si="17"/>
        <v>0</v>
      </c>
      <c r="AK42" s="11"/>
      <c r="AL42" s="11"/>
      <c r="AM42" s="11"/>
      <c r="AN42" s="11"/>
      <c r="AO42" s="11"/>
      <c r="AP42" s="11"/>
      <c r="AQ42" s="11"/>
      <c r="AR42" s="11"/>
    </row>
    <row r="43" spans="1:44" s="61" customFormat="1" ht="12.75" hidden="1" customHeight="1" collapsed="1" x14ac:dyDescent="0.25">
      <c r="A43" s="507" t="s">
        <v>51</v>
      </c>
      <c r="B43" s="516"/>
      <c r="C43" s="508"/>
      <c r="D43" s="508"/>
      <c r="E43" s="508"/>
      <c r="F43" s="508"/>
      <c r="G43" s="508"/>
      <c r="H43" s="508"/>
      <c r="I43" s="509"/>
      <c r="J43" s="341">
        <f>SUM(J33:J42)</f>
        <v>0</v>
      </c>
      <c r="K43" s="341">
        <f>SUM(K33:K42)</f>
        <v>0</v>
      </c>
      <c r="L43" s="434"/>
      <c r="M43" s="341">
        <f>SUM(M33:M42)</f>
        <v>0</v>
      </c>
      <c r="N43" s="341">
        <f>SUM(N33:N42)</f>
        <v>0</v>
      </c>
      <c r="O43" s="341">
        <f>SUM(O33:O42)</f>
        <v>0</v>
      </c>
      <c r="P43" s="342"/>
      <c r="Q43" s="454"/>
      <c r="R43" s="341">
        <f t="shared" ref="R43:AH43" si="23">SUM(R33:R42)</f>
        <v>0</v>
      </c>
      <c r="S43" s="341">
        <f t="shared" si="23"/>
        <v>0</v>
      </c>
      <c r="T43" s="341">
        <f t="shared" si="23"/>
        <v>0</v>
      </c>
      <c r="U43" s="341">
        <f t="shared" si="23"/>
        <v>0</v>
      </c>
      <c r="V43" s="341">
        <f t="shared" si="23"/>
        <v>0</v>
      </c>
      <c r="W43" s="341">
        <f t="shared" si="23"/>
        <v>0</v>
      </c>
      <c r="X43" s="341">
        <f t="shared" si="23"/>
        <v>0</v>
      </c>
      <c r="Y43" s="341">
        <f t="shared" si="23"/>
        <v>0</v>
      </c>
      <c r="Z43" s="341">
        <f t="shared" si="23"/>
        <v>0</v>
      </c>
      <c r="AA43" s="341">
        <f t="shared" si="23"/>
        <v>0</v>
      </c>
      <c r="AB43" s="341">
        <f t="shared" si="23"/>
        <v>0</v>
      </c>
      <c r="AC43" s="341">
        <f t="shared" si="23"/>
        <v>0</v>
      </c>
      <c r="AD43" s="341">
        <f t="shared" si="23"/>
        <v>0</v>
      </c>
      <c r="AE43" s="341">
        <f t="shared" si="23"/>
        <v>0</v>
      </c>
      <c r="AF43" s="341">
        <f t="shared" si="23"/>
        <v>0</v>
      </c>
      <c r="AG43" s="341">
        <f t="shared" si="23"/>
        <v>0</v>
      </c>
      <c r="AH43" s="341">
        <f t="shared" si="23"/>
        <v>0</v>
      </c>
      <c r="AI43" s="432">
        <f>IF(ISERROR(AH43/J43),0,AH43/J43)</f>
        <v>0</v>
      </c>
      <c r="AJ43" s="432">
        <f>IF(ISERROR(AH43/$AH$191),0,AH43/$AH$191)</f>
        <v>0</v>
      </c>
      <c r="AK43" s="11"/>
      <c r="AL43" s="11"/>
      <c r="AM43" s="11"/>
      <c r="AN43" s="11"/>
      <c r="AO43" s="11"/>
      <c r="AP43" s="11"/>
      <c r="AQ43" s="11"/>
      <c r="AR43" s="11"/>
    </row>
    <row r="44" spans="1:44" ht="12.75" hidden="1" customHeight="1" x14ac:dyDescent="0.25">
      <c r="A44" s="502" t="s">
        <v>52</v>
      </c>
      <c r="B44" s="503"/>
      <c r="C44" s="503"/>
      <c r="D44" s="503"/>
      <c r="E44" s="504"/>
      <c r="F44" s="16"/>
      <c r="G44" s="5"/>
      <c r="H44" s="17"/>
      <c r="I44" s="17"/>
      <c r="J44" s="62"/>
      <c r="K44" s="7"/>
      <c r="L44" s="18"/>
      <c r="M44" s="19"/>
      <c r="N44" s="19"/>
      <c r="O44" s="19"/>
      <c r="P44" s="5"/>
      <c r="Q44" s="20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167"/>
      <c r="AJ44" s="167"/>
    </row>
    <row r="45" spans="1:44" ht="12.75" hidden="1" customHeight="1" outlineLevel="1" x14ac:dyDescent="0.25">
      <c r="A45" s="22">
        <v>1</v>
      </c>
      <c r="B45" s="23"/>
      <c r="C45" s="24"/>
      <c r="D45" s="25"/>
      <c r="E45" s="26"/>
      <c r="F45" s="26"/>
      <c r="G45" s="26"/>
      <c r="H45" s="25"/>
      <c r="I45" s="25"/>
      <c r="J45" s="62"/>
      <c r="K45" s="27"/>
      <c r="L45" s="26"/>
      <c r="M45" s="28"/>
      <c r="N45" s="28"/>
      <c r="O45" s="28"/>
      <c r="P45" s="26"/>
      <c r="Q45" s="26"/>
      <c r="R45" s="28"/>
      <c r="S45" s="28"/>
      <c r="T45" s="28"/>
      <c r="U45" s="29">
        <f>SUM(R45:T45)</f>
        <v>0</v>
      </c>
      <c r="V45" s="28"/>
      <c r="W45" s="28"/>
      <c r="X45" s="28"/>
      <c r="Y45" s="29">
        <f>SUM(V45:X45)</f>
        <v>0</v>
      </c>
      <c r="Z45" s="28"/>
      <c r="AA45" s="28"/>
      <c r="AB45" s="28"/>
      <c r="AC45" s="29">
        <f>SUM(Z45:AB45)</f>
        <v>0</v>
      </c>
      <c r="AD45" s="28"/>
      <c r="AE45" s="28"/>
      <c r="AF45" s="28"/>
      <c r="AG45" s="29">
        <f>SUM(AD45:AF45)</f>
        <v>0</v>
      </c>
      <c r="AH45" s="29">
        <f t="shared" ref="AH45:AH54" si="24">SUM(U45,Y45,AC45,AG45)</f>
        <v>0</v>
      </c>
      <c r="AI45" s="168">
        <f>IF(ISERROR(AH45/J45),0,AH45/J45)</f>
        <v>0</v>
      </c>
      <c r="AJ45" s="168">
        <f t="shared" ref="AJ45:AJ54" si="25">IF(ISERROR(AH45/$AH$191),"-",AH45/$AH$191)</f>
        <v>0</v>
      </c>
      <c r="AK45" s="11"/>
      <c r="AL45" s="11"/>
      <c r="AM45" s="11"/>
      <c r="AN45" s="11"/>
      <c r="AO45" s="11"/>
      <c r="AP45" s="11"/>
      <c r="AQ45" s="11"/>
      <c r="AR45" s="11"/>
    </row>
    <row r="46" spans="1:44" ht="12.75" hidden="1" customHeight="1" outlineLevel="1" x14ac:dyDescent="0.25">
      <c r="A46" s="22">
        <v>2</v>
      </c>
      <c r="B46" s="23"/>
      <c r="C46" s="32"/>
      <c r="D46" s="33"/>
      <c r="E46" s="34"/>
      <c r="F46" s="34"/>
      <c r="G46" s="34"/>
      <c r="H46" s="33"/>
      <c r="I46" s="33"/>
      <c r="J46" s="62"/>
      <c r="K46" s="35"/>
      <c r="L46" s="34"/>
      <c r="M46" s="28"/>
      <c r="N46" s="28"/>
      <c r="O46" s="28"/>
      <c r="P46" s="34"/>
      <c r="Q46" s="34"/>
      <c r="R46" s="28"/>
      <c r="S46" s="28"/>
      <c r="T46" s="28"/>
      <c r="U46" s="29">
        <f t="shared" ref="U46:U54" si="26">SUM(R46:T46)</f>
        <v>0</v>
      </c>
      <c r="V46" s="28"/>
      <c r="W46" s="28"/>
      <c r="X46" s="28"/>
      <c r="Y46" s="29">
        <f t="shared" ref="Y46:Y54" si="27">SUM(V46:X46)</f>
        <v>0</v>
      </c>
      <c r="Z46" s="28"/>
      <c r="AA46" s="28"/>
      <c r="AB46" s="28"/>
      <c r="AC46" s="29">
        <f t="shared" ref="AC46:AC54" si="28">SUM(Z46:AB46)</f>
        <v>0</v>
      </c>
      <c r="AD46" s="28"/>
      <c r="AE46" s="28"/>
      <c r="AF46" s="28"/>
      <c r="AG46" s="29">
        <f t="shared" ref="AG46:AG54" si="29">SUM(AD46:AF46)</f>
        <v>0</v>
      </c>
      <c r="AH46" s="29">
        <f t="shared" si="24"/>
        <v>0</v>
      </c>
      <c r="AI46" s="168">
        <f t="shared" ref="AI46:AI54" si="30">IF(ISERROR(AH46/J46),0,AH46/J46)</f>
        <v>0</v>
      </c>
      <c r="AJ46" s="168">
        <f t="shared" si="25"/>
        <v>0</v>
      </c>
      <c r="AK46" s="11"/>
      <c r="AL46" s="11"/>
      <c r="AM46" s="11"/>
      <c r="AN46" s="11"/>
      <c r="AO46" s="11"/>
      <c r="AP46" s="11"/>
      <c r="AQ46" s="11"/>
      <c r="AR46" s="11"/>
    </row>
    <row r="47" spans="1:44" ht="12.75" hidden="1" customHeight="1" outlineLevel="1" x14ac:dyDescent="0.25">
      <c r="A47" s="22">
        <v>3</v>
      </c>
      <c r="B47" s="23"/>
      <c r="C47" s="32"/>
      <c r="D47" s="33"/>
      <c r="E47" s="34"/>
      <c r="F47" s="34"/>
      <c r="G47" s="34"/>
      <c r="H47" s="33"/>
      <c r="I47" s="33"/>
      <c r="J47" s="62"/>
      <c r="K47" s="35"/>
      <c r="L47" s="34"/>
      <c r="M47" s="28"/>
      <c r="N47" s="28"/>
      <c r="O47" s="28"/>
      <c r="P47" s="34"/>
      <c r="Q47" s="34"/>
      <c r="R47" s="28"/>
      <c r="S47" s="28"/>
      <c r="T47" s="28"/>
      <c r="U47" s="29">
        <f t="shared" si="26"/>
        <v>0</v>
      </c>
      <c r="V47" s="28"/>
      <c r="W47" s="28"/>
      <c r="X47" s="28"/>
      <c r="Y47" s="29">
        <f t="shared" si="27"/>
        <v>0</v>
      </c>
      <c r="Z47" s="28"/>
      <c r="AA47" s="28"/>
      <c r="AB47" s="28"/>
      <c r="AC47" s="29">
        <f t="shared" si="28"/>
        <v>0</v>
      </c>
      <c r="AD47" s="28"/>
      <c r="AE47" s="28"/>
      <c r="AF47" s="28"/>
      <c r="AG47" s="29">
        <f t="shared" si="29"/>
        <v>0</v>
      </c>
      <c r="AH47" s="29">
        <f t="shared" si="24"/>
        <v>0</v>
      </c>
      <c r="AI47" s="168">
        <f t="shared" si="30"/>
        <v>0</v>
      </c>
      <c r="AJ47" s="168">
        <f t="shared" si="25"/>
        <v>0</v>
      </c>
    </row>
    <row r="48" spans="1:44" ht="12.75" hidden="1" customHeight="1" outlineLevel="1" x14ac:dyDescent="0.25">
      <c r="A48" s="22">
        <v>4</v>
      </c>
      <c r="B48" s="23"/>
      <c r="C48" s="32"/>
      <c r="D48" s="33"/>
      <c r="E48" s="34"/>
      <c r="F48" s="34"/>
      <c r="G48" s="34"/>
      <c r="H48" s="33"/>
      <c r="I48" s="33"/>
      <c r="J48" s="62"/>
      <c r="K48" s="35"/>
      <c r="L48" s="34"/>
      <c r="M48" s="28"/>
      <c r="N48" s="28"/>
      <c r="O48" s="28"/>
      <c r="P48" s="34"/>
      <c r="Q48" s="34"/>
      <c r="R48" s="28"/>
      <c r="S48" s="28"/>
      <c r="T48" s="28"/>
      <c r="U48" s="29">
        <f t="shared" si="26"/>
        <v>0</v>
      </c>
      <c r="V48" s="28"/>
      <c r="W48" s="28"/>
      <c r="X48" s="28"/>
      <c r="Y48" s="29">
        <f t="shared" si="27"/>
        <v>0</v>
      </c>
      <c r="Z48" s="28"/>
      <c r="AA48" s="28"/>
      <c r="AB48" s="28"/>
      <c r="AC48" s="29">
        <f t="shared" si="28"/>
        <v>0</v>
      </c>
      <c r="AD48" s="28"/>
      <c r="AE48" s="28"/>
      <c r="AF48" s="28"/>
      <c r="AG48" s="29">
        <f t="shared" si="29"/>
        <v>0</v>
      </c>
      <c r="AH48" s="29">
        <f t="shared" si="24"/>
        <v>0</v>
      </c>
      <c r="AI48" s="168">
        <f t="shared" si="30"/>
        <v>0</v>
      </c>
      <c r="AJ48" s="168">
        <f t="shared" si="25"/>
        <v>0</v>
      </c>
      <c r="AK48" s="11"/>
      <c r="AL48" s="11"/>
      <c r="AM48" s="11"/>
      <c r="AN48" s="11"/>
      <c r="AO48" s="11"/>
      <c r="AP48" s="11"/>
      <c r="AQ48" s="11"/>
      <c r="AR48" s="11"/>
    </row>
    <row r="49" spans="1:44" ht="12.75" hidden="1" customHeight="1" outlineLevel="1" x14ac:dyDescent="0.25">
      <c r="A49" s="22">
        <v>5</v>
      </c>
      <c r="B49" s="23"/>
      <c r="C49" s="32"/>
      <c r="D49" s="33"/>
      <c r="E49" s="34"/>
      <c r="F49" s="34"/>
      <c r="G49" s="34"/>
      <c r="H49" s="33"/>
      <c r="I49" s="33"/>
      <c r="J49" s="62"/>
      <c r="K49" s="35"/>
      <c r="L49" s="34"/>
      <c r="M49" s="28"/>
      <c r="N49" s="28"/>
      <c r="O49" s="28"/>
      <c r="P49" s="34"/>
      <c r="Q49" s="34"/>
      <c r="R49" s="28"/>
      <c r="S49" s="28"/>
      <c r="T49" s="28"/>
      <c r="U49" s="29">
        <f t="shared" si="26"/>
        <v>0</v>
      </c>
      <c r="V49" s="28"/>
      <c r="W49" s="28"/>
      <c r="X49" s="28"/>
      <c r="Y49" s="29">
        <f t="shared" si="27"/>
        <v>0</v>
      </c>
      <c r="Z49" s="28"/>
      <c r="AA49" s="28"/>
      <c r="AB49" s="28"/>
      <c r="AC49" s="29">
        <f t="shared" si="28"/>
        <v>0</v>
      </c>
      <c r="AD49" s="28"/>
      <c r="AE49" s="28"/>
      <c r="AF49" s="28"/>
      <c r="AG49" s="29">
        <f t="shared" si="29"/>
        <v>0</v>
      </c>
      <c r="AH49" s="29">
        <f t="shared" si="24"/>
        <v>0</v>
      </c>
      <c r="AI49" s="168">
        <f t="shared" si="30"/>
        <v>0</v>
      </c>
      <c r="AJ49" s="168">
        <f t="shared" si="25"/>
        <v>0</v>
      </c>
      <c r="AK49" s="11"/>
      <c r="AL49" s="11"/>
      <c r="AM49" s="11"/>
      <c r="AN49" s="11"/>
      <c r="AO49" s="11"/>
      <c r="AP49" s="11"/>
      <c r="AQ49" s="11"/>
      <c r="AR49" s="11"/>
    </row>
    <row r="50" spans="1:44" ht="12.75" hidden="1" customHeight="1" outlineLevel="1" x14ac:dyDescent="0.25">
      <c r="A50" s="22">
        <v>6</v>
      </c>
      <c r="B50" s="23"/>
      <c r="C50" s="32"/>
      <c r="D50" s="33"/>
      <c r="E50" s="34"/>
      <c r="F50" s="34"/>
      <c r="G50" s="34"/>
      <c r="H50" s="33"/>
      <c r="I50" s="33"/>
      <c r="J50" s="62"/>
      <c r="K50" s="35"/>
      <c r="L50" s="34"/>
      <c r="M50" s="28"/>
      <c r="N50" s="28"/>
      <c r="O50" s="28"/>
      <c r="P50" s="34"/>
      <c r="Q50" s="34"/>
      <c r="R50" s="28"/>
      <c r="S50" s="28"/>
      <c r="T50" s="28"/>
      <c r="U50" s="29">
        <f t="shared" si="26"/>
        <v>0</v>
      </c>
      <c r="V50" s="28"/>
      <c r="W50" s="28"/>
      <c r="X50" s="28"/>
      <c r="Y50" s="29">
        <f t="shared" si="27"/>
        <v>0</v>
      </c>
      <c r="Z50" s="28"/>
      <c r="AA50" s="28"/>
      <c r="AB50" s="28"/>
      <c r="AC50" s="29">
        <f t="shared" si="28"/>
        <v>0</v>
      </c>
      <c r="AD50" s="28"/>
      <c r="AE50" s="28"/>
      <c r="AF50" s="28"/>
      <c r="AG50" s="29">
        <f t="shared" si="29"/>
        <v>0</v>
      </c>
      <c r="AH50" s="29">
        <f t="shared" si="24"/>
        <v>0</v>
      </c>
      <c r="AI50" s="168">
        <f t="shared" si="30"/>
        <v>0</v>
      </c>
      <c r="AJ50" s="168">
        <f t="shared" si="25"/>
        <v>0</v>
      </c>
    </row>
    <row r="51" spans="1:44" ht="12.75" hidden="1" customHeight="1" outlineLevel="1" x14ac:dyDescent="0.25">
      <c r="A51" s="22">
        <v>7</v>
      </c>
      <c r="B51" s="23"/>
      <c r="C51" s="32"/>
      <c r="D51" s="33"/>
      <c r="E51" s="34"/>
      <c r="F51" s="34"/>
      <c r="G51" s="34"/>
      <c r="H51" s="33"/>
      <c r="I51" s="33"/>
      <c r="J51" s="62"/>
      <c r="K51" s="35"/>
      <c r="L51" s="34"/>
      <c r="M51" s="28"/>
      <c r="N51" s="28"/>
      <c r="O51" s="28"/>
      <c r="P51" s="34"/>
      <c r="Q51" s="34"/>
      <c r="R51" s="28"/>
      <c r="S51" s="28"/>
      <c r="T51" s="28"/>
      <c r="U51" s="29">
        <f t="shared" si="26"/>
        <v>0</v>
      </c>
      <c r="V51" s="28"/>
      <c r="W51" s="28"/>
      <c r="X51" s="28"/>
      <c r="Y51" s="29">
        <f t="shared" si="27"/>
        <v>0</v>
      </c>
      <c r="Z51" s="28"/>
      <c r="AA51" s="28"/>
      <c r="AB51" s="28"/>
      <c r="AC51" s="29">
        <f t="shared" si="28"/>
        <v>0</v>
      </c>
      <c r="AD51" s="28"/>
      <c r="AE51" s="28"/>
      <c r="AF51" s="28"/>
      <c r="AG51" s="29">
        <f t="shared" si="29"/>
        <v>0</v>
      </c>
      <c r="AH51" s="29">
        <f t="shared" si="24"/>
        <v>0</v>
      </c>
      <c r="AI51" s="168">
        <f t="shared" si="30"/>
        <v>0</v>
      </c>
      <c r="AJ51" s="168">
        <f t="shared" si="25"/>
        <v>0</v>
      </c>
      <c r="AK51" s="11"/>
      <c r="AL51" s="11"/>
      <c r="AM51" s="11"/>
      <c r="AN51" s="11"/>
      <c r="AO51" s="11"/>
      <c r="AP51" s="11"/>
      <c r="AQ51" s="11"/>
      <c r="AR51" s="11"/>
    </row>
    <row r="52" spans="1:44" ht="12.75" hidden="1" customHeight="1" outlineLevel="1" x14ac:dyDescent="0.25">
      <c r="A52" s="22">
        <v>8</v>
      </c>
      <c r="B52" s="23"/>
      <c r="C52" s="32"/>
      <c r="D52" s="33"/>
      <c r="E52" s="34"/>
      <c r="F52" s="34"/>
      <c r="G52" s="34"/>
      <c r="H52" s="33"/>
      <c r="I52" s="33"/>
      <c r="J52" s="62"/>
      <c r="K52" s="35"/>
      <c r="L52" s="34"/>
      <c r="M52" s="28"/>
      <c r="N52" s="28"/>
      <c r="O52" s="28"/>
      <c r="P52" s="34"/>
      <c r="Q52" s="34"/>
      <c r="R52" s="28"/>
      <c r="S52" s="28"/>
      <c r="T52" s="28"/>
      <c r="U52" s="29">
        <f t="shared" si="26"/>
        <v>0</v>
      </c>
      <c r="V52" s="28"/>
      <c r="W52" s="28"/>
      <c r="X52" s="28"/>
      <c r="Y52" s="29">
        <f t="shared" si="27"/>
        <v>0</v>
      </c>
      <c r="Z52" s="28"/>
      <c r="AA52" s="28"/>
      <c r="AB52" s="28"/>
      <c r="AC52" s="29">
        <f t="shared" si="28"/>
        <v>0</v>
      </c>
      <c r="AD52" s="28"/>
      <c r="AE52" s="28"/>
      <c r="AF52" s="28"/>
      <c r="AG52" s="29">
        <f t="shared" si="29"/>
        <v>0</v>
      </c>
      <c r="AH52" s="29">
        <f t="shared" si="24"/>
        <v>0</v>
      </c>
      <c r="AI52" s="168">
        <f t="shared" si="30"/>
        <v>0</v>
      </c>
      <c r="AJ52" s="168">
        <f t="shared" si="25"/>
        <v>0</v>
      </c>
      <c r="AK52" s="11"/>
      <c r="AL52" s="11"/>
      <c r="AM52" s="11"/>
      <c r="AN52" s="11"/>
      <c r="AO52" s="11"/>
      <c r="AP52" s="11"/>
      <c r="AQ52" s="11"/>
      <c r="AR52" s="11"/>
    </row>
    <row r="53" spans="1:44" ht="12.75" hidden="1" customHeight="1" outlineLevel="1" x14ac:dyDescent="0.25">
      <c r="A53" s="22">
        <v>9</v>
      </c>
      <c r="B53" s="23"/>
      <c r="C53" s="32"/>
      <c r="D53" s="33"/>
      <c r="E53" s="34"/>
      <c r="F53" s="34"/>
      <c r="G53" s="34"/>
      <c r="H53" s="33"/>
      <c r="I53" s="33"/>
      <c r="J53" s="62"/>
      <c r="K53" s="35"/>
      <c r="L53" s="34"/>
      <c r="M53" s="28"/>
      <c r="N53" s="28"/>
      <c r="O53" s="28"/>
      <c r="P53" s="34"/>
      <c r="Q53" s="34"/>
      <c r="R53" s="28"/>
      <c r="S53" s="28"/>
      <c r="T53" s="28"/>
      <c r="U53" s="29">
        <f t="shared" si="26"/>
        <v>0</v>
      </c>
      <c r="V53" s="28"/>
      <c r="W53" s="28"/>
      <c r="X53" s="28"/>
      <c r="Y53" s="29">
        <f t="shared" si="27"/>
        <v>0</v>
      </c>
      <c r="Z53" s="28"/>
      <c r="AA53" s="28"/>
      <c r="AB53" s="28"/>
      <c r="AC53" s="29">
        <f t="shared" si="28"/>
        <v>0</v>
      </c>
      <c r="AD53" s="28"/>
      <c r="AE53" s="28"/>
      <c r="AF53" s="28"/>
      <c r="AG53" s="29">
        <f t="shared" si="29"/>
        <v>0</v>
      </c>
      <c r="AH53" s="29">
        <f t="shared" si="24"/>
        <v>0</v>
      </c>
      <c r="AI53" s="168">
        <f t="shared" si="30"/>
        <v>0</v>
      </c>
      <c r="AJ53" s="168">
        <f t="shared" si="25"/>
        <v>0</v>
      </c>
    </row>
    <row r="54" spans="1:44" ht="12.75" hidden="1" customHeight="1" outlineLevel="1" x14ac:dyDescent="0.25">
      <c r="A54" s="22">
        <v>10</v>
      </c>
      <c r="B54" s="23"/>
      <c r="C54" s="32"/>
      <c r="D54" s="33"/>
      <c r="E54" s="34"/>
      <c r="F54" s="34"/>
      <c r="G54" s="34"/>
      <c r="H54" s="33"/>
      <c r="I54" s="33"/>
      <c r="J54" s="62"/>
      <c r="K54" s="36"/>
      <c r="L54" s="34"/>
      <c r="M54" s="28"/>
      <c r="N54" s="28"/>
      <c r="O54" s="28"/>
      <c r="P54" s="34"/>
      <c r="Q54" s="34"/>
      <c r="R54" s="28"/>
      <c r="S54" s="28"/>
      <c r="T54" s="28"/>
      <c r="U54" s="29">
        <f t="shared" si="26"/>
        <v>0</v>
      </c>
      <c r="V54" s="28"/>
      <c r="W54" s="28"/>
      <c r="X54" s="28"/>
      <c r="Y54" s="29">
        <f t="shared" si="27"/>
        <v>0</v>
      </c>
      <c r="Z54" s="28"/>
      <c r="AA54" s="28"/>
      <c r="AB54" s="28"/>
      <c r="AC54" s="29">
        <f t="shared" si="28"/>
        <v>0</v>
      </c>
      <c r="AD54" s="28"/>
      <c r="AE54" s="28"/>
      <c r="AF54" s="28"/>
      <c r="AG54" s="29">
        <f t="shared" si="29"/>
        <v>0</v>
      </c>
      <c r="AH54" s="29">
        <f t="shared" si="24"/>
        <v>0</v>
      </c>
      <c r="AI54" s="168">
        <f t="shared" si="30"/>
        <v>0</v>
      </c>
      <c r="AJ54" s="168">
        <f t="shared" si="25"/>
        <v>0</v>
      </c>
      <c r="AK54" s="11"/>
      <c r="AL54" s="11"/>
      <c r="AM54" s="11"/>
      <c r="AN54" s="11"/>
      <c r="AO54" s="11"/>
      <c r="AP54" s="11"/>
      <c r="AQ54" s="11"/>
      <c r="AR54" s="11"/>
    </row>
    <row r="55" spans="1:44" s="61" customFormat="1" ht="12.75" hidden="1" customHeight="1" collapsed="1" x14ac:dyDescent="0.25">
      <c r="A55" s="507" t="s">
        <v>53</v>
      </c>
      <c r="B55" s="516"/>
      <c r="C55" s="508"/>
      <c r="D55" s="508"/>
      <c r="E55" s="508"/>
      <c r="F55" s="508"/>
      <c r="G55" s="508"/>
      <c r="H55" s="508"/>
      <c r="I55" s="509"/>
      <c r="J55" s="341">
        <f>SUM(J45:J54)</f>
        <v>0</v>
      </c>
      <c r="K55" s="341">
        <f>SUM(K45:K54)</f>
        <v>0</v>
      </c>
      <c r="L55" s="434"/>
      <c r="M55" s="341">
        <f>SUM(M45:M54)</f>
        <v>0</v>
      </c>
      <c r="N55" s="341">
        <f>SUM(N45:N54)</f>
        <v>0</v>
      </c>
      <c r="O55" s="341">
        <f>SUM(O45:O54)</f>
        <v>0</v>
      </c>
      <c r="P55" s="342"/>
      <c r="Q55" s="454"/>
      <c r="R55" s="341">
        <f t="shared" ref="R55:AH55" si="31">SUM(R45:R54)</f>
        <v>0</v>
      </c>
      <c r="S55" s="341">
        <f t="shared" si="31"/>
        <v>0</v>
      </c>
      <c r="T55" s="341">
        <f t="shared" si="31"/>
        <v>0</v>
      </c>
      <c r="U55" s="341">
        <f t="shared" si="31"/>
        <v>0</v>
      </c>
      <c r="V55" s="341">
        <f t="shared" si="31"/>
        <v>0</v>
      </c>
      <c r="W55" s="341">
        <f t="shared" si="31"/>
        <v>0</v>
      </c>
      <c r="X55" s="341">
        <f t="shared" si="31"/>
        <v>0</v>
      </c>
      <c r="Y55" s="341">
        <f t="shared" si="31"/>
        <v>0</v>
      </c>
      <c r="Z55" s="341">
        <f t="shared" si="31"/>
        <v>0</v>
      </c>
      <c r="AA55" s="341">
        <f t="shared" si="31"/>
        <v>0</v>
      </c>
      <c r="AB55" s="341">
        <f t="shared" si="31"/>
        <v>0</v>
      </c>
      <c r="AC55" s="341">
        <f t="shared" si="31"/>
        <v>0</v>
      </c>
      <c r="AD55" s="341">
        <f t="shared" si="31"/>
        <v>0</v>
      </c>
      <c r="AE55" s="341">
        <f t="shared" si="31"/>
        <v>0</v>
      </c>
      <c r="AF55" s="341">
        <f t="shared" si="31"/>
        <v>0</v>
      </c>
      <c r="AG55" s="341">
        <f t="shared" si="31"/>
        <v>0</v>
      </c>
      <c r="AH55" s="341">
        <f t="shared" si="31"/>
        <v>0</v>
      </c>
      <c r="AI55" s="432">
        <f>IF(ISERROR(AH55/J55),0,AH55/J55)</f>
        <v>0</v>
      </c>
      <c r="AJ55" s="432">
        <f>IF(ISERROR(AH55/$AH$191),0,AH55/$AH$191)</f>
        <v>0</v>
      </c>
      <c r="AK55" s="11"/>
      <c r="AL55" s="11"/>
      <c r="AM55" s="11"/>
      <c r="AN55" s="11"/>
      <c r="AO55" s="11"/>
      <c r="AP55" s="11"/>
      <c r="AQ55" s="11"/>
      <c r="AR55" s="11"/>
    </row>
    <row r="56" spans="1:44" ht="12.75" hidden="1" customHeight="1" x14ac:dyDescent="0.25">
      <c r="A56" s="502" t="s">
        <v>54</v>
      </c>
      <c r="B56" s="503"/>
      <c r="C56" s="503"/>
      <c r="D56" s="503"/>
      <c r="E56" s="504"/>
      <c r="F56" s="16"/>
      <c r="G56" s="5"/>
      <c r="H56" s="17"/>
      <c r="I56" s="17"/>
      <c r="J56" s="62"/>
      <c r="K56" s="7"/>
      <c r="L56" s="18"/>
      <c r="M56" s="19"/>
      <c r="N56" s="19"/>
      <c r="O56" s="19"/>
      <c r="P56" s="5"/>
      <c r="Q56" s="20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167"/>
      <c r="AJ56" s="167"/>
    </row>
    <row r="57" spans="1:44" hidden="1" outlineLevel="1" x14ac:dyDescent="0.25">
      <c r="A57" s="22">
        <v>1</v>
      </c>
      <c r="B57" s="23"/>
      <c r="C57" s="89"/>
      <c r="D57" s="90"/>
      <c r="E57" s="54"/>
      <c r="F57" s="91"/>
      <c r="G57" s="91"/>
      <c r="H57" s="2"/>
      <c r="I57" s="2"/>
      <c r="J57" s="62"/>
      <c r="K57" s="50"/>
      <c r="L57" s="1"/>
      <c r="M57" s="49"/>
      <c r="N57" s="53"/>
      <c r="O57" s="49"/>
      <c r="P57" s="47"/>
      <c r="Q57" s="47"/>
      <c r="R57" s="28"/>
      <c r="S57" s="28"/>
      <c r="T57" s="28"/>
      <c r="U57" s="29">
        <f>SUM(R57:T57)</f>
        <v>0</v>
      </c>
      <c r="V57" s="28"/>
      <c r="W57" s="28"/>
      <c r="X57" s="28"/>
      <c r="Y57" s="29">
        <f>SUM(V57:X57)</f>
        <v>0</v>
      </c>
      <c r="Z57" s="28"/>
      <c r="AA57" s="28"/>
      <c r="AB57" s="28"/>
      <c r="AC57" s="29">
        <f>SUM(Z57:AB57)</f>
        <v>0</v>
      </c>
      <c r="AD57" s="28"/>
      <c r="AE57" s="28">
        <v>0</v>
      </c>
      <c r="AF57" s="28">
        <v>0</v>
      </c>
      <c r="AG57" s="29">
        <f>SUM(AD57:AF57)</f>
        <v>0</v>
      </c>
      <c r="AH57" s="29">
        <f t="shared" ref="AH57:AH66" si="32">SUM(U57,Y57,AC57,AG57)</f>
        <v>0</v>
      </c>
      <c r="AI57" s="168">
        <f>IF(ISERROR(AH57/J57),0,AH57/J57)</f>
        <v>0</v>
      </c>
      <c r="AJ57" s="168">
        <f t="shared" ref="AJ57:AJ66" si="33">IF(ISERROR(AH57/$AH$191),"-",AH57/$AH$191)</f>
        <v>0</v>
      </c>
      <c r="AK57" s="11"/>
      <c r="AL57" s="11"/>
      <c r="AM57" s="11"/>
      <c r="AN57" s="11"/>
      <c r="AO57" s="11"/>
      <c r="AP57" s="11"/>
      <c r="AQ57" s="11"/>
      <c r="AR57" s="11"/>
    </row>
    <row r="58" spans="1:44" hidden="1" outlineLevel="1" x14ac:dyDescent="0.25">
      <c r="A58" s="22">
        <v>2</v>
      </c>
      <c r="B58" s="23"/>
      <c r="C58" s="87"/>
      <c r="D58" s="88"/>
      <c r="E58" s="52"/>
      <c r="F58" s="91"/>
      <c r="G58" s="91"/>
      <c r="H58" s="10"/>
      <c r="I58" s="2"/>
      <c r="J58" s="62"/>
      <c r="K58" s="51"/>
      <c r="L58" s="1"/>
      <c r="M58" s="49"/>
      <c r="N58" s="53"/>
      <c r="O58" s="49"/>
      <c r="P58" s="47"/>
      <c r="Q58" s="47"/>
      <c r="R58" s="28"/>
      <c r="S58" s="28"/>
      <c r="T58" s="28"/>
      <c r="U58" s="29">
        <f t="shared" ref="U58:U66" si="34">SUM(R58:T58)</f>
        <v>0</v>
      </c>
      <c r="V58" s="28"/>
      <c r="W58" s="28"/>
      <c r="X58" s="28"/>
      <c r="Y58" s="29">
        <f t="shared" ref="Y58:Y66" si="35">SUM(V58:X58)</f>
        <v>0</v>
      </c>
      <c r="Z58" s="28"/>
      <c r="AA58" s="28"/>
      <c r="AB58" s="28"/>
      <c r="AC58" s="29">
        <f t="shared" ref="AC58:AC66" si="36">SUM(Z58:AB58)</f>
        <v>0</v>
      </c>
      <c r="AD58" s="28"/>
      <c r="AE58" s="28">
        <v>0</v>
      </c>
      <c r="AF58" s="28">
        <v>0</v>
      </c>
      <c r="AG58" s="29">
        <f t="shared" ref="AG58:AG66" si="37">SUM(AD58:AF58)</f>
        <v>0</v>
      </c>
      <c r="AH58" s="29">
        <f t="shared" si="32"/>
        <v>0</v>
      </c>
      <c r="AI58" s="168">
        <f>IF(ISERROR(AH58/J58),0,AH58/J58)</f>
        <v>0</v>
      </c>
      <c r="AJ58" s="168">
        <f t="shared" si="33"/>
        <v>0</v>
      </c>
      <c r="AK58" s="11"/>
      <c r="AL58" s="11"/>
      <c r="AM58" s="11"/>
      <c r="AN58" s="11"/>
      <c r="AO58" s="11"/>
      <c r="AP58" s="11"/>
      <c r="AQ58" s="11"/>
      <c r="AR58" s="11"/>
    </row>
    <row r="59" spans="1:44" ht="12.75" hidden="1" customHeight="1" outlineLevel="1" x14ac:dyDescent="0.25">
      <c r="A59" s="22">
        <v>3</v>
      </c>
      <c r="B59" s="23"/>
      <c r="C59" s="24"/>
      <c r="D59" s="25"/>
      <c r="E59" s="34"/>
      <c r="F59" s="34"/>
      <c r="G59" s="34"/>
      <c r="H59" s="33"/>
      <c r="I59" s="33"/>
      <c r="J59" s="62"/>
      <c r="K59" s="35"/>
      <c r="L59" s="26"/>
      <c r="M59" s="28"/>
      <c r="N59" s="28"/>
      <c r="O59" s="28"/>
      <c r="P59" s="34"/>
      <c r="Q59" s="34"/>
      <c r="R59" s="28"/>
      <c r="S59" s="28"/>
      <c r="T59" s="28"/>
      <c r="U59" s="29">
        <f t="shared" si="34"/>
        <v>0</v>
      </c>
      <c r="V59" s="28"/>
      <c r="W59" s="28"/>
      <c r="X59" s="28"/>
      <c r="Y59" s="29">
        <f t="shared" si="35"/>
        <v>0</v>
      </c>
      <c r="Z59" s="28"/>
      <c r="AA59" s="28"/>
      <c r="AB59" s="28"/>
      <c r="AC59" s="29">
        <f t="shared" si="36"/>
        <v>0</v>
      </c>
      <c r="AD59" s="28"/>
      <c r="AE59" s="28"/>
      <c r="AF59" s="28"/>
      <c r="AG59" s="29">
        <f t="shared" si="37"/>
        <v>0</v>
      </c>
      <c r="AH59" s="29">
        <f t="shared" si="32"/>
        <v>0</v>
      </c>
      <c r="AI59" s="168">
        <f>IF(ISERROR(AH59/J59),0,AH59/J59)</f>
        <v>0</v>
      </c>
      <c r="AJ59" s="168">
        <f t="shared" si="33"/>
        <v>0</v>
      </c>
    </row>
    <row r="60" spans="1:44" ht="12.75" hidden="1" customHeight="1" outlineLevel="1" x14ac:dyDescent="0.25">
      <c r="A60" s="22">
        <v>4</v>
      </c>
      <c r="B60" s="23"/>
      <c r="C60" s="32"/>
      <c r="D60" s="33"/>
      <c r="E60" s="34"/>
      <c r="F60" s="34"/>
      <c r="G60" s="34"/>
      <c r="H60" s="33"/>
      <c r="I60" s="33"/>
      <c r="J60" s="62"/>
      <c r="K60" s="35"/>
      <c r="L60" s="34"/>
      <c r="M60" s="28"/>
      <c r="N60" s="28"/>
      <c r="O60" s="28"/>
      <c r="P60" s="34"/>
      <c r="Q60" s="34"/>
      <c r="R60" s="28"/>
      <c r="S60" s="28"/>
      <c r="T60" s="28"/>
      <c r="U60" s="29">
        <f t="shared" si="34"/>
        <v>0</v>
      </c>
      <c r="V60" s="28"/>
      <c r="W60" s="28"/>
      <c r="X60" s="28"/>
      <c r="Y60" s="29">
        <f t="shared" si="35"/>
        <v>0</v>
      </c>
      <c r="Z60" s="28"/>
      <c r="AA60" s="28"/>
      <c r="AB60" s="28"/>
      <c r="AC60" s="29">
        <f t="shared" si="36"/>
        <v>0</v>
      </c>
      <c r="AD60" s="28"/>
      <c r="AE60" s="28"/>
      <c r="AF60" s="28"/>
      <c r="AG60" s="29">
        <f t="shared" si="37"/>
        <v>0</v>
      </c>
      <c r="AH60" s="29">
        <f t="shared" si="32"/>
        <v>0</v>
      </c>
      <c r="AI60" s="168">
        <f t="shared" ref="AI60:AI66" si="38">IF(ISERROR(AH60/J60),0,AH60/J60)</f>
        <v>0</v>
      </c>
      <c r="AJ60" s="168">
        <f t="shared" si="33"/>
        <v>0</v>
      </c>
      <c r="AK60" s="11"/>
      <c r="AL60" s="11"/>
      <c r="AM60" s="11"/>
      <c r="AN60" s="11"/>
      <c r="AO60" s="11"/>
      <c r="AP60" s="11"/>
      <c r="AQ60" s="11"/>
      <c r="AR60" s="11"/>
    </row>
    <row r="61" spans="1:44" ht="12.75" hidden="1" customHeight="1" outlineLevel="1" x14ac:dyDescent="0.25">
      <c r="A61" s="22">
        <v>5</v>
      </c>
      <c r="B61" s="23"/>
      <c r="C61" s="32"/>
      <c r="D61" s="33"/>
      <c r="E61" s="34"/>
      <c r="F61" s="34"/>
      <c r="G61" s="34"/>
      <c r="H61" s="33"/>
      <c r="I61" s="33"/>
      <c r="J61" s="62"/>
      <c r="K61" s="35"/>
      <c r="L61" s="34"/>
      <c r="M61" s="28"/>
      <c r="N61" s="28"/>
      <c r="O61" s="28"/>
      <c r="P61" s="34"/>
      <c r="Q61" s="34"/>
      <c r="R61" s="28"/>
      <c r="S61" s="28"/>
      <c r="T61" s="28"/>
      <c r="U61" s="29">
        <f t="shared" si="34"/>
        <v>0</v>
      </c>
      <c r="V61" s="28"/>
      <c r="W61" s="28"/>
      <c r="X61" s="28"/>
      <c r="Y61" s="29">
        <f t="shared" si="35"/>
        <v>0</v>
      </c>
      <c r="Z61" s="28"/>
      <c r="AA61" s="28"/>
      <c r="AB61" s="28"/>
      <c r="AC61" s="29">
        <f t="shared" si="36"/>
        <v>0</v>
      </c>
      <c r="AD61" s="28"/>
      <c r="AE61" s="28"/>
      <c r="AF61" s="28"/>
      <c r="AG61" s="29">
        <f t="shared" si="37"/>
        <v>0</v>
      </c>
      <c r="AH61" s="29">
        <f t="shared" si="32"/>
        <v>0</v>
      </c>
      <c r="AI61" s="168">
        <f t="shared" si="38"/>
        <v>0</v>
      </c>
      <c r="AJ61" s="168">
        <f t="shared" si="33"/>
        <v>0</v>
      </c>
      <c r="AK61" s="11"/>
      <c r="AL61" s="11"/>
      <c r="AM61" s="11"/>
      <c r="AN61" s="11"/>
      <c r="AO61" s="11"/>
      <c r="AP61" s="11"/>
      <c r="AQ61" s="11"/>
      <c r="AR61" s="11"/>
    </row>
    <row r="62" spans="1:44" ht="12.75" hidden="1" customHeight="1" outlineLevel="1" x14ac:dyDescent="0.25">
      <c r="A62" s="22">
        <v>6</v>
      </c>
      <c r="B62" s="23"/>
      <c r="C62" s="32"/>
      <c r="D62" s="33"/>
      <c r="E62" s="34"/>
      <c r="F62" s="34"/>
      <c r="G62" s="34"/>
      <c r="H62" s="33"/>
      <c r="I62" s="33"/>
      <c r="J62" s="62"/>
      <c r="K62" s="35"/>
      <c r="L62" s="34"/>
      <c r="M62" s="28"/>
      <c r="N62" s="28"/>
      <c r="O62" s="28"/>
      <c r="P62" s="34"/>
      <c r="Q62" s="34"/>
      <c r="R62" s="28"/>
      <c r="S62" s="28"/>
      <c r="T62" s="28"/>
      <c r="U62" s="29">
        <f t="shared" si="34"/>
        <v>0</v>
      </c>
      <c r="V62" s="28"/>
      <c r="W62" s="28"/>
      <c r="X62" s="28"/>
      <c r="Y62" s="29">
        <f t="shared" si="35"/>
        <v>0</v>
      </c>
      <c r="Z62" s="28"/>
      <c r="AA62" s="28"/>
      <c r="AB62" s="28"/>
      <c r="AC62" s="29">
        <f t="shared" si="36"/>
        <v>0</v>
      </c>
      <c r="AD62" s="28"/>
      <c r="AE62" s="28"/>
      <c r="AF62" s="28"/>
      <c r="AG62" s="29">
        <f t="shared" si="37"/>
        <v>0</v>
      </c>
      <c r="AH62" s="29">
        <f t="shared" si="32"/>
        <v>0</v>
      </c>
      <c r="AI62" s="168">
        <f t="shared" si="38"/>
        <v>0</v>
      </c>
      <c r="AJ62" s="168">
        <f t="shared" si="33"/>
        <v>0</v>
      </c>
    </row>
    <row r="63" spans="1:44" ht="12.75" hidden="1" customHeight="1" outlineLevel="1" x14ac:dyDescent="0.25">
      <c r="A63" s="22">
        <v>7</v>
      </c>
      <c r="B63" s="23"/>
      <c r="C63" s="32"/>
      <c r="D63" s="33"/>
      <c r="E63" s="34"/>
      <c r="F63" s="34"/>
      <c r="G63" s="34"/>
      <c r="H63" s="33"/>
      <c r="I63" s="33"/>
      <c r="J63" s="62"/>
      <c r="K63" s="35"/>
      <c r="L63" s="34"/>
      <c r="M63" s="28"/>
      <c r="N63" s="28"/>
      <c r="O63" s="28"/>
      <c r="P63" s="34"/>
      <c r="Q63" s="34"/>
      <c r="R63" s="28"/>
      <c r="S63" s="28"/>
      <c r="T63" s="28"/>
      <c r="U63" s="29">
        <f t="shared" si="34"/>
        <v>0</v>
      </c>
      <c r="V63" s="28"/>
      <c r="W63" s="28"/>
      <c r="X63" s="28"/>
      <c r="Y63" s="29">
        <f t="shared" si="35"/>
        <v>0</v>
      </c>
      <c r="Z63" s="28"/>
      <c r="AA63" s="28"/>
      <c r="AB63" s="28"/>
      <c r="AC63" s="29">
        <f t="shared" si="36"/>
        <v>0</v>
      </c>
      <c r="AD63" s="28"/>
      <c r="AE63" s="28"/>
      <c r="AF63" s="28"/>
      <c r="AG63" s="29">
        <f t="shared" si="37"/>
        <v>0</v>
      </c>
      <c r="AH63" s="29">
        <f t="shared" si="32"/>
        <v>0</v>
      </c>
      <c r="AI63" s="168">
        <f t="shared" si="38"/>
        <v>0</v>
      </c>
      <c r="AJ63" s="168">
        <f t="shared" si="33"/>
        <v>0</v>
      </c>
      <c r="AK63" s="11"/>
      <c r="AL63" s="11"/>
      <c r="AM63" s="11"/>
      <c r="AN63" s="11"/>
      <c r="AO63" s="11"/>
      <c r="AP63" s="11"/>
      <c r="AQ63" s="11"/>
      <c r="AR63" s="11"/>
    </row>
    <row r="64" spans="1:44" ht="12.75" hidden="1" customHeight="1" outlineLevel="1" x14ac:dyDescent="0.25">
      <c r="A64" s="22">
        <v>8</v>
      </c>
      <c r="B64" s="23"/>
      <c r="C64" s="32"/>
      <c r="D64" s="33"/>
      <c r="E64" s="34"/>
      <c r="F64" s="34"/>
      <c r="G64" s="34"/>
      <c r="H64" s="33"/>
      <c r="I64" s="33"/>
      <c r="J64" s="62"/>
      <c r="K64" s="35"/>
      <c r="L64" s="34"/>
      <c r="M64" s="28"/>
      <c r="N64" s="28"/>
      <c r="O64" s="28"/>
      <c r="P64" s="34"/>
      <c r="Q64" s="34"/>
      <c r="R64" s="28"/>
      <c r="S64" s="28"/>
      <c r="T64" s="28"/>
      <c r="U64" s="29">
        <f t="shared" si="34"/>
        <v>0</v>
      </c>
      <c r="V64" s="28"/>
      <c r="W64" s="28"/>
      <c r="X64" s="28"/>
      <c r="Y64" s="29">
        <f t="shared" si="35"/>
        <v>0</v>
      </c>
      <c r="Z64" s="28"/>
      <c r="AA64" s="28"/>
      <c r="AB64" s="28"/>
      <c r="AC64" s="29">
        <f t="shared" si="36"/>
        <v>0</v>
      </c>
      <c r="AD64" s="28"/>
      <c r="AE64" s="28"/>
      <c r="AF64" s="28"/>
      <c r="AG64" s="29">
        <f t="shared" si="37"/>
        <v>0</v>
      </c>
      <c r="AH64" s="29">
        <f t="shared" si="32"/>
        <v>0</v>
      </c>
      <c r="AI64" s="168">
        <f t="shared" si="38"/>
        <v>0</v>
      </c>
      <c r="AJ64" s="168">
        <f t="shared" si="33"/>
        <v>0</v>
      </c>
      <c r="AK64" s="11"/>
      <c r="AL64" s="11"/>
      <c r="AM64" s="11"/>
      <c r="AN64" s="11"/>
      <c r="AO64" s="11"/>
      <c r="AP64" s="11"/>
      <c r="AQ64" s="11"/>
      <c r="AR64" s="11"/>
    </row>
    <row r="65" spans="1:44" ht="12.75" hidden="1" customHeight="1" outlineLevel="1" x14ac:dyDescent="0.25">
      <c r="A65" s="22">
        <v>9</v>
      </c>
      <c r="B65" s="23"/>
      <c r="C65" s="32"/>
      <c r="D65" s="33"/>
      <c r="E65" s="34"/>
      <c r="F65" s="34"/>
      <c r="G65" s="34"/>
      <c r="H65" s="33"/>
      <c r="I65" s="33"/>
      <c r="J65" s="62"/>
      <c r="K65" s="35"/>
      <c r="L65" s="34"/>
      <c r="M65" s="28"/>
      <c r="N65" s="28"/>
      <c r="O65" s="28"/>
      <c r="P65" s="34"/>
      <c r="Q65" s="34"/>
      <c r="R65" s="28"/>
      <c r="S65" s="28"/>
      <c r="T65" s="28"/>
      <c r="U65" s="29">
        <f t="shared" si="34"/>
        <v>0</v>
      </c>
      <c r="V65" s="28"/>
      <c r="W65" s="28"/>
      <c r="X65" s="28"/>
      <c r="Y65" s="29">
        <f t="shared" si="35"/>
        <v>0</v>
      </c>
      <c r="Z65" s="28"/>
      <c r="AA65" s="28"/>
      <c r="AB65" s="28"/>
      <c r="AC65" s="29">
        <f t="shared" si="36"/>
        <v>0</v>
      </c>
      <c r="AD65" s="28"/>
      <c r="AE65" s="28"/>
      <c r="AF65" s="28"/>
      <c r="AG65" s="29">
        <f t="shared" si="37"/>
        <v>0</v>
      </c>
      <c r="AH65" s="29">
        <f t="shared" si="32"/>
        <v>0</v>
      </c>
      <c r="AI65" s="168">
        <f t="shared" si="38"/>
        <v>0</v>
      </c>
      <c r="AJ65" s="168">
        <f t="shared" si="33"/>
        <v>0</v>
      </c>
    </row>
    <row r="66" spans="1:44" ht="12.75" hidden="1" customHeight="1" outlineLevel="1" x14ac:dyDescent="0.25">
      <c r="A66" s="22">
        <v>10</v>
      </c>
      <c r="B66" s="23"/>
      <c r="C66" s="32"/>
      <c r="D66" s="33"/>
      <c r="E66" s="34"/>
      <c r="F66" s="34"/>
      <c r="G66" s="34"/>
      <c r="H66" s="33"/>
      <c r="I66" s="33"/>
      <c r="J66" s="62"/>
      <c r="K66" s="36"/>
      <c r="L66" s="34"/>
      <c r="M66" s="28"/>
      <c r="N66" s="28"/>
      <c r="O66" s="28"/>
      <c r="P66" s="34"/>
      <c r="Q66" s="34"/>
      <c r="R66" s="28"/>
      <c r="S66" s="28"/>
      <c r="T66" s="28"/>
      <c r="U66" s="29">
        <f t="shared" si="34"/>
        <v>0</v>
      </c>
      <c r="V66" s="28"/>
      <c r="W66" s="28"/>
      <c r="X66" s="28"/>
      <c r="Y66" s="29">
        <f t="shared" si="35"/>
        <v>0</v>
      </c>
      <c r="Z66" s="28"/>
      <c r="AA66" s="28"/>
      <c r="AB66" s="28"/>
      <c r="AC66" s="29">
        <f t="shared" si="36"/>
        <v>0</v>
      </c>
      <c r="AD66" s="28"/>
      <c r="AE66" s="28"/>
      <c r="AF66" s="28"/>
      <c r="AG66" s="29">
        <f t="shared" si="37"/>
        <v>0</v>
      </c>
      <c r="AH66" s="29">
        <f t="shared" si="32"/>
        <v>0</v>
      </c>
      <c r="AI66" s="168">
        <f t="shared" si="38"/>
        <v>0</v>
      </c>
      <c r="AJ66" s="168">
        <f t="shared" si="33"/>
        <v>0</v>
      </c>
      <c r="AK66" s="11"/>
      <c r="AL66" s="11"/>
      <c r="AM66" s="11"/>
      <c r="AN66" s="11"/>
      <c r="AO66" s="11"/>
      <c r="AP66" s="11"/>
      <c r="AQ66" s="11"/>
      <c r="AR66" s="11"/>
    </row>
    <row r="67" spans="1:44" s="61" customFormat="1" ht="12.75" hidden="1" customHeight="1" collapsed="1" x14ac:dyDescent="0.25">
      <c r="A67" s="507" t="s">
        <v>55</v>
      </c>
      <c r="B67" s="516"/>
      <c r="C67" s="508"/>
      <c r="D67" s="508"/>
      <c r="E67" s="508"/>
      <c r="F67" s="508"/>
      <c r="G67" s="508"/>
      <c r="H67" s="508"/>
      <c r="I67" s="509"/>
      <c r="J67" s="341">
        <f>SUM(J57:J66)</f>
        <v>0</v>
      </c>
      <c r="K67" s="341">
        <f>SUM(K57:K66)</f>
        <v>0</v>
      </c>
      <c r="L67" s="434"/>
      <c r="M67" s="341">
        <f>SUM(M57:M66)</f>
        <v>0</v>
      </c>
      <c r="N67" s="341">
        <f>SUM(N57:N66)</f>
        <v>0</v>
      </c>
      <c r="O67" s="341">
        <f>SUM(O57:O66)</f>
        <v>0</v>
      </c>
      <c r="P67" s="342"/>
      <c r="Q67" s="454"/>
      <c r="R67" s="341">
        <f t="shared" ref="R67:AH67" si="39">SUM(R57:R66)</f>
        <v>0</v>
      </c>
      <c r="S67" s="341">
        <f t="shared" si="39"/>
        <v>0</v>
      </c>
      <c r="T67" s="341">
        <f t="shared" si="39"/>
        <v>0</v>
      </c>
      <c r="U67" s="341">
        <f t="shared" si="39"/>
        <v>0</v>
      </c>
      <c r="V67" s="341">
        <f t="shared" si="39"/>
        <v>0</v>
      </c>
      <c r="W67" s="341">
        <f t="shared" si="39"/>
        <v>0</v>
      </c>
      <c r="X67" s="341">
        <f t="shared" si="39"/>
        <v>0</v>
      </c>
      <c r="Y67" s="341">
        <f t="shared" si="39"/>
        <v>0</v>
      </c>
      <c r="Z67" s="341">
        <f t="shared" si="39"/>
        <v>0</v>
      </c>
      <c r="AA67" s="341">
        <f t="shared" si="39"/>
        <v>0</v>
      </c>
      <c r="AB67" s="341">
        <f t="shared" si="39"/>
        <v>0</v>
      </c>
      <c r="AC67" s="341">
        <f t="shared" si="39"/>
        <v>0</v>
      </c>
      <c r="AD67" s="341">
        <f t="shared" si="39"/>
        <v>0</v>
      </c>
      <c r="AE67" s="341">
        <f t="shared" si="39"/>
        <v>0</v>
      </c>
      <c r="AF67" s="341">
        <f t="shared" si="39"/>
        <v>0</v>
      </c>
      <c r="AG67" s="341">
        <f t="shared" si="39"/>
        <v>0</v>
      </c>
      <c r="AH67" s="341">
        <f t="shared" si="39"/>
        <v>0</v>
      </c>
      <c r="AI67" s="432">
        <f>IF(ISERROR(AH67/J67),0,AH67/J67)</f>
        <v>0</v>
      </c>
      <c r="AJ67" s="432">
        <f>IF(ISERROR(AH67/$AH$191),0,AH67/$AH$191)</f>
        <v>0</v>
      </c>
      <c r="AK67" s="11"/>
      <c r="AL67" s="11"/>
      <c r="AM67" s="11"/>
      <c r="AN67" s="11"/>
      <c r="AO67" s="11"/>
      <c r="AP67" s="11"/>
      <c r="AQ67" s="11"/>
      <c r="AR67" s="11"/>
    </row>
    <row r="68" spans="1:44" ht="12.75" hidden="1" customHeight="1" x14ac:dyDescent="0.25">
      <c r="A68" s="502" t="s">
        <v>56</v>
      </c>
      <c r="B68" s="503"/>
      <c r="C68" s="503"/>
      <c r="D68" s="503"/>
      <c r="E68" s="504"/>
      <c r="F68" s="16"/>
      <c r="G68" s="5"/>
      <c r="H68" s="17"/>
      <c r="I68" s="17"/>
      <c r="J68" s="62"/>
      <c r="K68" s="7"/>
      <c r="L68" s="18"/>
      <c r="M68" s="19"/>
      <c r="N68" s="19"/>
      <c r="O68" s="19"/>
      <c r="P68" s="5"/>
      <c r="Q68" s="20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167"/>
      <c r="AJ68" s="167"/>
    </row>
    <row r="69" spans="1:44" ht="12.75" hidden="1" customHeight="1" outlineLevel="1" x14ac:dyDescent="0.25">
      <c r="A69" s="22">
        <v>1</v>
      </c>
      <c r="B69" s="23"/>
      <c r="C69" s="24"/>
      <c r="D69" s="25"/>
      <c r="E69" s="26"/>
      <c r="F69" s="26"/>
      <c r="G69" s="26"/>
      <c r="H69" s="25"/>
      <c r="I69" s="25"/>
      <c r="J69" s="62"/>
      <c r="K69" s="27"/>
      <c r="L69" s="26"/>
      <c r="M69" s="28"/>
      <c r="N69" s="28"/>
      <c r="O69" s="28"/>
      <c r="P69" s="26"/>
      <c r="Q69" s="26"/>
      <c r="R69" s="28"/>
      <c r="S69" s="28"/>
      <c r="T69" s="28"/>
      <c r="U69" s="29">
        <f>SUM(R69:T69)</f>
        <v>0</v>
      </c>
      <c r="V69" s="28"/>
      <c r="W69" s="28"/>
      <c r="X69" s="28"/>
      <c r="Y69" s="29">
        <f>SUM(V69:X69)</f>
        <v>0</v>
      </c>
      <c r="Z69" s="28"/>
      <c r="AA69" s="28"/>
      <c r="AB69" s="28"/>
      <c r="AC69" s="29">
        <f>SUM(Z69:AB69)</f>
        <v>0</v>
      </c>
      <c r="AD69" s="28"/>
      <c r="AE69" s="28"/>
      <c r="AF69" s="28"/>
      <c r="AG69" s="29">
        <f>SUM(AD69:AF69)</f>
        <v>0</v>
      </c>
      <c r="AH69" s="29">
        <f t="shared" ref="AH69:AH78" si="40">SUM(U69,Y69,AC69,AG69)</f>
        <v>0</v>
      </c>
      <c r="AI69" s="168">
        <f>IF(ISERROR(AH69/J69),0,AH69/J69)</f>
        <v>0</v>
      </c>
      <c r="AJ69" s="168">
        <f t="shared" ref="AJ69:AJ78" si="41">IF(ISERROR(AH69/$AH$191),"-",AH69/$AH$191)</f>
        <v>0</v>
      </c>
      <c r="AK69" s="11"/>
      <c r="AL69" s="11"/>
      <c r="AM69" s="11"/>
      <c r="AN69" s="11"/>
      <c r="AO69" s="11"/>
      <c r="AP69" s="11"/>
      <c r="AQ69" s="11"/>
      <c r="AR69" s="11"/>
    </row>
    <row r="70" spans="1:44" ht="12.75" hidden="1" customHeight="1" outlineLevel="1" x14ac:dyDescent="0.25">
      <c r="A70" s="22">
        <v>2</v>
      </c>
      <c r="B70" s="23"/>
      <c r="C70" s="32"/>
      <c r="D70" s="33"/>
      <c r="E70" s="34"/>
      <c r="F70" s="34"/>
      <c r="G70" s="34"/>
      <c r="H70" s="33"/>
      <c r="I70" s="33"/>
      <c r="J70" s="62"/>
      <c r="K70" s="35"/>
      <c r="L70" s="34"/>
      <c r="M70" s="28"/>
      <c r="N70" s="28"/>
      <c r="O70" s="28"/>
      <c r="P70" s="34"/>
      <c r="Q70" s="34"/>
      <c r="R70" s="28"/>
      <c r="S70" s="28"/>
      <c r="T70" s="28"/>
      <c r="U70" s="29">
        <f t="shared" ref="U70:U78" si="42">SUM(R70:T70)</f>
        <v>0</v>
      </c>
      <c r="V70" s="28"/>
      <c r="W70" s="28"/>
      <c r="X70" s="28"/>
      <c r="Y70" s="29">
        <f t="shared" ref="Y70:Y78" si="43">SUM(V70:X70)</f>
        <v>0</v>
      </c>
      <c r="Z70" s="28"/>
      <c r="AA70" s="28"/>
      <c r="AB70" s="28"/>
      <c r="AC70" s="29">
        <f t="shared" ref="AC70:AC78" si="44">SUM(Z70:AB70)</f>
        <v>0</v>
      </c>
      <c r="AD70" s="28"/>
      <c r="AE70" s="28"/>
      <c r="AF70" s="28"/>
      <c r="AG70" s="29">
        <f t="shared" ref="AG70:AG78" si="45">SUM(AD70:AF70)</f>
        <v>0</v>
      </c>
      <c r="AH70" s="29">
        <f t="shared" si="40"/>
        <v>0</v>
      </c>
      <c r="AI70" s="168">
        <f t="shared" ref="AI70:AI78" si="46">IF(ISERROR(AH70/J70),0,AH70/J70)</f>
        <v>0</v>
      </c>
      <c r="AJ70" s="168">
        <f t="shared" si="41"/>
        <v>0</v>
      </c>
      <c r="AK70" s="11"/>
      <c r="AL70" s="11"/>
      <c r="AM70" s="11"/>
      <c r="AN70" s="11"/>
      <c r="AO70" s="11"/>
      <c r="AP70" s="11"/>
      <c r="AQ70" s="11"/>
      <c r="AR70" s="11"/>
    </row>
    <row r="71" spans="1:44" ht="12.75" hidden="1" customHeight="1" outlineLevel="1" x14ac:dyDescent="0.25">
      <c r="A71" s="22">
        <v>3</v>
      </c>
      <c r="B71" s="23"/>
      <c r="C71" s="32"/>
      <c r="D71" s="33"/>
      <c r="E71" s="34"/>
      <c r="F71" s="34"/>
      <c r="G71" s="34"/>
      <c r="H71" s="33"/>
      <c r="I71" s="33"/>
      <c r="J71" s="62"/>
      <c r="K71" s="35"/>
      <c r="L71" s="34"/>
      <c r="M71" s="28"/>
      <c r="N71" s="28"/>
      <c r="O71" s="28"/>
      <c r="P71" s="34"/>
      <c r="Q71" s="34"/>
      <c r="R71" s="28"/>
      <c r="S71" s="28"/>
      <c r="T71" s="28"/>
      <c r="U71" s="29">
        <f t="shared" si="42"/>
        <v>0</v>
      </c>
      <c r="V71" s="28"/>
      <c r="W71" s="28"/>
      <c r="X71" s="28"/>
      <c r="Y71" s="29">
        <f t="shared" si="43"/>
        <v>0</v>
      </c>
      <c r="Z71" s="28"/>
      <c r="AA71" s="28"/>
      <c r="AB71" s="28"/>
      <c r="AC71" s="29">
        <f t="shared" si="44"/>
        <v>0</v>
      </c>
      <c r="AD71" s="28"/>
      <c r="AE71" s="28"/>
      <c r="AF71" s="28"/>
      <c r="AG71" s="29">
        <f t="shared" si="45"/>
        <v>0</v>
      </c>
      <c r="AH71" s="29">
        <f t="shared" si="40"/>
        <v>0</v>
      </c>
      <c r="AI71" s="168">
        <f t="shared" si="46"/>
        <v>0</v>
      </c>
      <c r="AJ71" s="168">
        <f t="shared" si="41"/>
        <v>0</v>
      </c>
    </row>
    <row r="72" spans="1:44" ht="12.75" hidden="1" customHeight="1" outlineLevel="1" x14ac:dyDescent="0.25">
      <c r="A72" s="22">
        <v>4</v>
      </c>
      <c r="B72" s="23"/>
      <c r="C72" s="32"/>
      <c r="D72" s="33"/>
      <c r="E72" s="34"/>
      <c r="F72" s="34"/>
      <c r="G72" s="34"/>
      <c r="H72" s="33"/>
      <c r="I72" s="33"/>
      <c r="J72" s="62"/>
      <c r="K72" s="35"/>
      <c r="L72" s="34"/>
      <c r="M72" s="28"/>
      <c r="N72" s="28"/>
      <c r="O72" s="28"/>
      <c r="P72" s="34"/>
      <c r="Q72" s="34"/>
      <c r="R72" s="28"/>
      <c r="S72" s="28"/>
      <c r="T72" s="28"/>
      <c r="U72" s="29">
        <f t="shared" si="42"/>
        <v>0</v>
      </c>
      <c r="V72" s="28"/>
      <c r="W72" s="28"/>
      <c r="X72" s="28"/>
      <c r="Y72" s="29">
        <f t="shared" si="43"/>
        <v>0</v>
      </c>
      <c r="Z72" s="28"/>
      <c r="AA72" s="28"/>
      <c r="AB72" s="28"/>
      <c r="AC72" s="29">
        <f t="shared" si="44"/>
        <v>0</v>
      </c>
      <c r="AD72" s="28"/>
      <c r="AE72" s="28"/>
      <c r="AF72" s="28"/>
      <c r="AG72" s="29">
        <f t="shared" si="45"/>
        <v>0</v>
      </c>
      <c r="AH72" s="29">
        <f t="shared" si="40"/>
        <v>0</v>
      </c>
      <c r="AI72" s="168">
        <f t="shared" si="46"/>
        <v>0</v>
      </c>
      <c r="AJ72" s="168">
        <f t="shared" si="41"/>
        <v>0</v>
      </c>
      <c r="AK72" s="11"/>
      <c r="AL72" s="11"/>
      <c r="AM72" s="11"/>
      <c r="AN72" s="11"/>
      <c r="AO72" s="11"/>
      <c r="AP72" s="11"/>
      <c r="AQ72" s="11"/>
      <c r="AR72" s="11"/>
    </row>
    <row r="73" spans="1:44" ht="12.75" hidden="1" customHeight="1" outlineLevel="1" x14ac:dyDescent="0.25">
      <c r="A73" s="22">
        <v>5</v>
      </c>
      <c r="B73" s="23"/>
      <c r="C73" s="32"/>
      <c r="D73" s="33"/>
      <c r="E73" s="34"/>
      <c r="F73" s="34"/>
      <c r="G73" s="34"/>
      <c r="H73" s="33"/>
      <c r="I73" s="33"/>
      <c r="J73" s="62"/>
      <c r="K73" s="35"/>
      <c r="L73" s="34"/>
      <c r="M73" s="28"/>
      <c r="N73" s="28"/>
      <c r="O73" s="28"/>
      <c r="P73" s="34"/>
      <c r="Q73" s="34"/>
      <c r="R73" s="28"/>
      <c r="S73" s="28"/>
      <c r="T73" s="28"/>
      <c r="U73" s="29">
        <f t="shared" si="42"/>
        <v>0</v>
      </c>
      <c r="V73" s="28"/>
      <c r="W73" s="28"/>
      <c r="X73" s="28"/>
      <c r="Y73" s="29">
        <f t="shared" si="43"/>
        <v>0</v>
      </c>
      <c r="Z73" s="28"/>
      <c r="AA73" s="28"/>
      <c r="AB73" s="28"/>
      <c r="AC73" s="29">
        <f t="shared" si="44"/>
        <v>0</v>
      </c>
      <c r="AD73" s="28"/>
      <c r="AE73" s="28"/>
      <c r="AF73" s="28"/>
      <c r="AG73" s="29">
        <f t="shared" si="45"/>
        <v>0</v>
      </c>
      <c r="AH73" s="29">
        <f t="shared" si="40"/>
        <v>0</v>
      </c>
      <c r="AI73" s="168">
        <f t="shared" si="46"/>
        <v>0</v>
      </c>
      <c r="AJ73" s="168">
        <f t="shared" si="41"/>
        <v>0</v>
      </c>
      <c r="AK73" s="11"/>
      <c r="AL73" s="11"/>
      <c r="AM73" s="11"/>
      <c r="AN73" s="11"/>
      <c r="AO73" s="11"/>
      <c r="AP73" s="11"/>
      <c r="AQ73" s="11"/>
      <c r="AR73" s="11"/>
    </row>
    <row r="74" spans="1:44" ht="12.75" hidden="1" customHeight="1" outlineLevel="1" x14ac:dyDescent="0.25">
      <c r="A74" s="22">
        <v>6</v>
      </c>
      <c r="B74" s="23"/>
      <c r="C74" s="32"/>
      <c r="D74" s="33"/>
      <c r="E74" s="34"/>
      <c r="F74" s="34"/>
      <c r="G74" s="34"/>
      <c r="H74" s="33"/>
      <c r="I74" s="33"/>
      <c r="J74" s="62"/>
      <c r="K74" s="35"/>
      <c r="L74" s="34"/>
      <c r="M74" s="28"/>
      <c r="N74" s="28"/>
      <c r="O74" s="28"/>
      <c r="P74" s="34"/>
      <c r="Q74" s="34"/>
      <c r="R74" s="28"/>
      <c r="S74" s="28"/>
      <c r="T74" s="28"/>
      <c r="U74" s="29">
        <f t="shared" si="42"/>
        <v>0</v>
      </c>
      <c r="V74" s="28"/>
      <c r="W74" s="28"/>
      <c r="X74" s="28"/>
      <c r="Y74" s="29">
        <f t="shared" si="43"/>
        <v>0</v>
      </c>
      <c r="Z74" s="28"/>
      <c r="AA74" s="28"/>
      <c r="AB74" s="28"/>
      <c r="AC74" s="29">
        <f t="shared" si="44"/>
        <v>0</v>
      </c>
      <c r="AD74" s="28"/>
      <c r="AE74" s="28"/>
      <c r="AF74" s="28"/>
      <c r="AG74" s="29">
        <f t="shared" si="45"/>
        <v>0</v>
      </c>
      <c r="AH74" s="29">
        <f t="shared" si="40"/>
        <v>0</v>
      </c>
      <c r="AI74" s="168">
        <f t="shared" si="46"/>
        <v>0</v>
      </c>
      <c r="AJ74" s="168">
        <f t="shared" si="41"/>
        <v>0</v>
      </c>
    </row>
    <row r="75" spans="1:44" ht="12.75" hidden="1" customHeight="1" outlineLevel="1" x14ac:dyDescent="0.25">
      <c r="A75" s="22">
        <v>7</v>
      </c>
      <c r="B75" s="23"/>
      <c r="C75" s="32"/>
      <c r="D75" s="33"/>
      <c r="E75" s="34"/>
      <c r="F75" s="34"/>
      <c r="G75" s="34"/>
      <c r="H75" s="33"/>
      <c r="I75" s="33"/>
      <c r="J75" s="62"/>
      <c r="K75" s="35"/>
      <c r="L75" s="34"/>
      <c r="M75" s="28"/>
      <c r="N75" s="28"/>
      <c r="O75" s="28"/>
      <c r="P75" s="34"/>
      <c r="Q75" s="34"/>
      <c r="R75" s="28"/>
      <c r="S75" s="28"/>
      <c r="T75" s="28"/>
      <c r="U75" s="29">
        <f t="shared" si="42"/>
        <v>0</v>
      </c>
      <c r="V75" s="28"/>
      <c r="W75" s="28"/>
      <c r="X75" s="28"/>
      <c r="Y75" s="29">
        <f t="shared" si="43"/>
        <v>0</v>
      </c>
      <c r="Z75" s="28"/>
      <c r="AA75" s="28"/>
      <c r="AB75" s="28"/>
      <c r="AC75" s="29">
        <f t="shared" si="44"/>
        <v>0</v>
      </c>
      <c r="AD75" s="28"/>
      <c r="AE75" s="28"/>
      <c r="AF75" s="28"/>
      <c r="AG75" s="29">
        <f t="shared" si="45"/>
        <v>0</v>
      </c>
      <c r="AH75" s="29">
        <f t="shared" si="40"/>
        <v>0</v>
      </c>
      <c r="AI75" s="168">
        <f t="shared" si="46"/>
        <v>0</v>
      </c>
      <c r="AJ75" s="168">
        <f t="shared" si="41"/>
        <v>0</v>
      </c>
      <c r="AK75" s="11"/>
      <c r="AL75" s="11"/>
      <c r="AM75" s="11"/>
      <c r="AN75" s="11"/>
      <c r="AO75" s="11"/>
      <c r="AP75" s="11"/>
      <c r="AQ75" s="11"/>
      <c r="AR75" s="11"/>
    </row>
    <row r="76" spans="1:44" ht="12.75" hidden="1" customHeight="1" outlineLevel="1" x14ac:dyDescent="0.25">
      <c r="A76" s="22">
        <v>8</v>
      </c>
      <c r="B76" s="23"/>
      <c r="C76" s="32"/>
      <c r="D76" s="33"/>
      <c r="E76" s="34"/>
      <c r="F76" s="34"/>
      <c r="G76" s="34"/>
      <c r="H76" s="33"/>
      <c r="I76" s="33"/>
      <c r="J76" s="62"/>
      <c r="K76" s="35"/>
      <c r="L76" s="34"/>
      <c r="M76" s="28"/>
      <c r="N76" s="28"/>
      <c r="O76" s="28"/>
      <c r="P76" s="34"/>
      <c r="Q76" s="34"/>
      <c r="R76" s="28"/>
      <c r="S76" s="28"/>
      <c r="T76" s="28"/>
      <c r="U76" s="29">
        <f t="shared" si="42"/>
        <v>0</v>
      </c>
      <c r="V76" s="28"/>
      <c r="W76" s="28"/>
      <c r="X76" s="28"/>
      <c r="Y76" s="29">
        <f t="shared" si="43"/>
        <v>0</v>
      </c>
      <c r="Z76" s="28"/>
      <c r="AA76" s="28"/>
      <c r="AB76" s="28"/>
      <c r="AC76" s="29">
        <f t="shared" si="44"/>
        <v>0</v>
      </c>
      <c r="AD76" s="28"/>
      <c r="AE76" s="28"/>
      <c r="AF76" s="28"/>
      <c r="AG76" s="29">
        <f t="shared" si="45"/>
        <v>0</v>
      </c>
      <c r="AH76" s="29">
        <f t="shared" si="40"/>
        <v>0</v>
      </c>
      <c r="AI76" s="168">
        <f t="shared" si="46"/>
        <v>0</v>
      </c>
      <c r="AJ76" s="168">
        <f t="shared" si="41"/>
        <v>0</v>
      </c>
      <c r="AK76" s="11"/>
      <c r="AL76" s="11"/>
      <c r="AM76" s="11"/>
      <c r="AN76" s="11"/>
      <c r="AO76" s="11"/>
      <c r="AP76" s="11"/>
      <c r="AQ76" s="11"/>
      <c r="AR76" s="11"/>
    </row>
    <row r="77" spans="1:44" ht="12.75" hidden="1" customHeight="1" outlineLevel="1" x14ac:dyDescent="0.25">
      <c r="A77" s="22">
        <v>9</v>
      </c>
      <c r="B77" s="23"/>
      <c r="C77" s="32"/>
      <c r="D77" s="33"/>
      <c r="E77" s="34"/>
      <c r="F77" s="34"/>
      <c r="G77" s="34"/>
      <c r="H77" s="33"/>
      <c r="I77" s="33"/>
      <c r="J77" s="62"/>
      <c r="K77" s="35"/>
      <c r="L77" s="34"/>
      <c r="M77" s="28"/>
      <c r="N77" s="28"/>
      <c r="O77" s="28"/>
      <c r="P77" s="34"/>
      <c r="Q77" s="34"/>
      <c r="R77" s="28"/>
      <c r="S77" s="28"/>
      <c r="T77" s="28"/>
      <c r="U77" s="29">
        <f t="shared" si="42"/>
        <v>0</v>
      </c>
      <c r="V77" s="28"/>
      <c r="W77" s="28"/>
      <c r="X77" s="28"/>
      <c r="Y77" s="29">
        <f t="shared" si="43"/>
        <v>0</v>
      </c>
      <c r="Z77" s="28"/>
      <c r="AA77" s="28"/>
      <c r="AB77" s="28"/>
      <c r="AC77" s="29">
        <f t="shared" si="44"/>
        <v>0</v>
      </c>
      <c r="AD77" s="28"/>
      <c r="AE77" s="28"/>
      <c r="AF77" s="28"/>
      <c r="AG77" s="29">
        <f t="shared" si="45"/>
        <v>0</v>
      </c>
      <c r="AH77" s="29">
        <f t="shared" si="40"/>
        <v>0</v>
      </c>
      <c r="AI77" s="168">
        <f t="shared" si="46"/>
        <v>0</v>
      </c>
      <c r="AJ77" s="168">
        <f t="shared" si="41"/>
        <v>0</v>
      </c>
    </row>
    <row r="78" spans="1:44" ht="12.75" hidden="1" customHeight="1" outlineLevel="1" x14ac:dyDescent="0.25">
      <c r="A78" s="22">
        <v>10</v>
      </c>
      <c r="B78" s="23"/>
      <c r="C78" s="32"/>
      <c r="D78" s="33"/>
      <c r="E78" s="34"/>
      <c r="F78" s="34"/>
      <c r="G78" s="34"/>
      <c r="H78" s="33"/>
      <c r="I78" s="33"/>
      <c r="J78" s="62"/>
      <c r="K78" s="36"/>
      <c r="L78" s="34"/>
      <c r="M78" s="28"/>
      <c r="N78" s="28"/>
      <c r="O78" s="28"/>
      <c r="P78" s="34"/>
      <c r="Q78" s="34"/>
      <c r="R78" s="28"/>
      <c r="S78" s="28"/>
      <c r="T78" s="28"/>
      <c r="U78" s="29">
        <f t="shared" si="42"/>
        <v>0</v>
      </c>
      <c r="V78" s="28"/>
      <c r="W78" s="28"/>
      <c r="X78" s="28"/>
      <c r="Y78" s="29">
        <f t="shared" si="43"/>
        <v>0</v>
      </c>
      <c r="Z78" s="28"/>
      <c r="AA78" s="28"/>
      <c r="AB78" s="28"/>
      <c r="AC78" s="29">
        <f t="shared" si="44"/>
        <v>0</v>
      </c>
      <c r="AD78" s="28"/>
      <c r="AE78" s="28"/>
      <c r="AF78" s="28"/>
      <c r="AG78" s="29">
        <f t="shared" si="45"/>
        <v>0</v>
      </c>
      <c r="AH78" s="29">
        <f t="shared" si="40"/>
        <v>0</v>
      </c>
      <c r="AI78" s="168">
        <f t="shared" si="46"/>
        <v>0</v>
      </c>
      <c r="AJ78" s="168">
        <f t="shared" si="41"/>
        <v>0</v>
      </c>
      <c r="AK78" s="11"/>
      <c r="AL78" s="11"/>
      <c r="AM78" s="11"/>
      <c r="AN78" s="11"/>
      <c r="AO78" s="11"/>
      <c r="AP78" s="11"/>
      <c r="AQ78" s="11"/>
      <c r="AR78" s="11"/>
    </row>
    <row r="79" spans="1:44" s="61" customFormat="1" ht="12.75" hidden="1" customHeight="1" collapsed="1" x14ac:dyDescent="0.25">
      <c r="A79" s="507" t="s">
        <v>57</v>
      </c>
      <c r="B79" s="516"/>
      <c r="C79" s="508"/>
      <c r="D79" s="508"/>
      <c r="E79" s="508"/>
      <c r="F79" s="508"/>
      <c r="G79" s="508"/>
      <c r="H79" s="508"/>
      <c r="I79" s="509"/>
      <c r="J79" s="341">
        <f>SUM(J69:J78)</f>
        <v>0</v>
      </c>
      <c r="K79" s="341">
        <f>SUM(K69:K78)</f>
        <v>0</v>
      </c>
      <c r="L79" s="434"/>
      <c r="M79" s="341">
        <f>SUM(M69:M78)</f>
        <v>0</v>
      </c>
      <c r="N79" s="341">
        <f>SUM(N69:N78)</f>
        <v>0</v>
      </c>
      <c r="O79" s="341">
        <f>SUM(O69:O78)</f>
        <v>0</v>
      </c>
      <c r="P79" s="342"/>
      <c r="Q79" s="454"/>
      <c r="R79" s="341">
        <f t="shared" ref="R79:AH79" si="47">SUM(R69:R78)</f>
        <v>0</v>
      </c>
      <c r="S79" s="341">
        <f t="shared" si="47"/>
        <v>0</v>
      </c>
      <c r="T79" s="341">
        <f t="shared" si="47"/>
        <v>0</v>
      </c>
      <c r="U79" s="341">
        <f t="shared" si="47"/>
        <v>0</v>
      </c>
      <c r="V79" s="341">
        <f t="shared" si="47"/>
        <v>0</v>
      </c>
      <c r="W79" s="341">
        <f t="shared" si="47"/>
        <v>0</v>
      </c>
      <c r="X79" s="341">
        <f t="shared" si="47"/>
        <v>0</v>
      </c>
      <c r="Y79" s="341">
        <f t="shared" si="47"/>
        <v>0</v>
      </c>
      <c r="Z79" s="341">
        <f t="shared" si="47"/>
        <v>0</v>
      </c>
      <c r="AA79" s="341">
        <f t="shared" si="47"/>
        <v>0</v>
      </c>
      <c r="AB79" s="341">
        <f t="shared" si="47"/>
        <v>0</v>
      </c>
      <c r="AC79" s="341">
        <f t="shared" si="47"/>
        <v>0</v>
      </c>
      <c r="AD79" s="341">
        <f t="shared" si="47"/>
        <v>0</v>
      </c>
      <c r="AE79" s="341">
        <f t="shared" si="47"/>
        <v>0</v>
      </c>
      <c r="AF79" s="341">
        <f t="shared" si="47"/>
        <v>0</v>
      </c>
      <c r="AG79" s="341">
        <f t="shared" si="47"/>
        <v>0</v>
      </c>
      <c r="AH79" s="341">
        <f t="shared" si="47"/>
        <v>0</v>
      </c>
      <c r="AI79" s="432">
        <f>IF(ISERROR(AH79/J79),0,AH79/J79)</f>
        <v>0</v>
      </c>
      <c r="AJ79" s="432">
        <f>IF(ISERROR(AH79/$AH$191),0,AH79/$AH$191)</f>
        <v>0</v>
      </c>
      <c r="AK79" s="11"/>
      <c r="AL79" s="11"/>
      <c r="AM79" s="11"/>
      <c r="AN79" s="11"/>
      <c r="AO79" s="11"/>
      <c r="AP79" s="11"/>
      <c r="AQ79" s="11"/>
      <c r="AR79" s="11"/>
    </row>
    <row r="80" spans="1:44" ht="12.75" hidden="1" customHeight="1" x14ac:dyDescent="0.25">
      <c r="A80" s="502" t="s">
        <v>58</v>
      </c>
      <c r="B80" s="503"/>
      <c r="C80" s="503"/>
      <c r="D80" s="503"/>
      <c r="E80" s="504"/>
      <c r="F80" s="16"/>
      <c r="G80" s="5"/>
      <c r="H80" s="17"/>
      <c r="I80" s="17"/>
      <c r="J80" s="62"/>
      <c r="K80" s="7"/>
      <c r="L80" s="18"/>
      <c r="M80" s="19"/>
      <c r="N80" s="19"/>
      <c r="O80" s="19"/>
      <c r="P80" s="5"/>
      <c r="Q80" s="20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167"/>
      <c r="AJ80" s="167"/>
    </row>
    <row r="81" spans="1:44" ht="12.75" hidden="1" customHeight="1" outlineLevel="1" x14ac:dyDescent="0.25">
      <c r="A81" s="22">
        <v>1</v>
      </c>
      <c r="B81" s="23"/>
      <c r="C81" s="24"/>
      <c r="D81" s="25"/>
      <c r="E81" s="26"/>
      <c r="F81" s="26"/>
      <c r="G81" s="26"/>
      <c r="H81" s="25"/>
      <c r="I81" s="25"/>
      <c r="J81" s="62"/>
      <c r="K81" s="27"/>
      <c r="L81" s="26"/>
      <c r="M81" s="28"/>
      <c r="N81" s="28"/>
      <c r="O81" s="28"/>
      <c r="P81" s="26"/>
      <c r="Q81" s="26"/>
      <c r="R81" s="28"/>
      <c r="S81" s="28"/>
      <c r="T81" s="28"/>
      <c r="U81" s="29">
        <f>SUM(R81:T81)</f>
        <v>0</v>
      </c>
      <c r="V81" s="28"/>
      <c r="W81" s="28"/>
      <c r="X81" s="28"/>
      <c r="Y81" s="29">
        <f>SUM(V81:X81)</f>
        <v>0</v>
      </c>
      <c r="Z81" s="28"/>
      <c r="AA81" s="28"/>
      <c r="AB81" s="28"/>
      <c r="AC81" s="29">
        <f>SUM(Z81:AB81)</f>
        <v>0</v>
      </c>
      <c r="AD81" s="28"/>
      <c r="AE81" s="28"/>
      <c r="AF81" s="28"/>
      <c r="AG81" s="29">
        <f>SUM(AD81:AF81)</f>
        <v>0</v>
      </c>
      <c r="AH81" s="29">
        <f t="shared" ref="AH81:AH90" si="48">SUM(U81,Y81,AC81,AG81)</f>
        <v>0</v>
      </c>
      <c r="AI81" s="168">
        <f>IF(ISERROR(AH81/J81),0,AH81/J81)</f>
        <v>0</v>
      </c>
      <c r="AJ81" s="168">
        <f t="shared" ref="AJ81:AJ90" si="49">IF(ISERROR(AH81/$AH$191),"-",AH81/$AH$191)</f>
        <v>0</v>
      </c>
      <c r="AK81" s="11"/>
      <c r="AL81" s="11"/>
      <c r="AM81" s="11"/>
      <c r="AN81" s="11"/>
      <c r="AO81" s="11"/>
      <c r="AP81" s="11"/>
      <c r="AQ81" s="11"/>
      <c r="AR81" s="11"/>
    </row>
    <row r="82" spans="1:44" ht="12.75" hidden="1" customHeight="1" outlineLevel="1" x14ac:dyDescent="0.25">
      <c r="A82" s="22">
        <v>2</v>
      </c>
      <c r="B82" s="23"/>
      <c r="C82" s="32"/>
      <c r="D82" s="33"/>
      <c r="E82" s="34"/>
      <c r="F82" s="34"/>
      <c r="G82" s="34"/>
      <c r="H82" s="33"/>
      <c r="I82" s="33"/>
      <c r="J82" s="62"/>
      <c r="K82" s="35"/>
      <c r="L82" s="34"/>
      <c r="M82" s="28"/>
      <c r="N82" s="28"/>
      <c r="O82" s="28"/>
      <c r="P82" s="34"/>
      <c r="Q82" s="34"/>
      <c r="R82" s="28"/>
      <c r="S82" s="28"/>
      <c r="T82" s="28"/>
      <c r="U82" s="29">
        <f t="shared" ref="U82:U90" si="50">SUM(R82:T82)</f>
        <v>0</v>
      </c>
      <c r="V82" s="28"/>
      <c r="W82" s="28"/>
      <c r="X82" s="28"/>
      <c r="Y82" s="29">
        <f t="shared" ref="Y82:Y90" si="51">SUM(V82:X82)</f>
        <v>0</v>
      </c>
      <c r="Z82" s="28"/>
      <c r="AA82" s="28"/>
      <c r="AB82" s="28"/>
      <c r="AC82" s="29">
        <f t="shared" ref="AC82:AC90" si="52">SUM(Z82:AB82)</f>
        <v>0</v>
      </c>
      <c r="AD82" s="28"/>
      <c r="AE82" s="28"/>
      <c r="AF82" s="28"/>
      <c r="AG82" s="29">
        <f t="shared" ref="AG82:AG90" si="53">SUM(AD82:AF82)</f>
        <v>0</v>
      </c>
      <c r="AH82" s="29">
        <f t="shared" si="48"/>
        <v>0</v>
      </c>
      <c r="AI82" s="168">
        <f t="shared" ref="AI82:AI90" si="54">IF(ISERROR(AH82/J82),0,AH82/J82)</f>
        <v>0</v>
      </c>
      <c r="AJ82" s="168">
        <f t="shared" si="49"/>
        <v>0</v>
      </c>
      <c r="AK82" s="11"/>
      <c r="AL82" s="11"/>
      <c r="AM82" s="11"/>
      <c r="AN82" s="11"/>
      <c r="AO82" s="11"/>
      <c r="AP82" s="11"/>
      <c r="AQ82" s="11"/>
      <c r="AR82" s="11"/>
    </row>
    <row r="83" spans="1:44" ht="12.75" hidden="1" customHeight="1" outlineLevel="1" x14ac:dyDescent="0.25">
      <c r="A83" s="22">
        <v>3</v>
      </c>
      <c r="B83" s="23"/>
      <c r="C83" s="32"/>
      <c r="D83" s="33"/>
      <c r="E83" s="34"/>
      <c r="F83" s="34"/>
      <c r="G83" s="34"/>
      <c r="H83" s="33"/>
      <c r="I83" s="33"/>
      <c r="J83" s="62"/>
      <c r="K83" s="35"/>
      <c r="L83" s="34"/>
      <c r="M83" s="28"/>
      <c r="N83" s="28"/>
      <c r="O83" s="28"/>
      <c r="P83" s="34"/>
      <c r="Q83" s="34"/>
      <c r="R83" s="28"/>
      <c r="S83" s="28"/>
      <c r="T83" s="28"/>
      <c r="U83" s="29">
        <f t="shared" si="50"/>
        <v>0</v>
      </c>
      <c r="V83" s="28"/>
      <c r="W83" s="28"/>
      <c r="X83" s="28"/>
      <c r="Y83" s="29">
        <f t="shared" si="51"/>
        <v>0</v>
      </c>
      <c r="Z83" s="28"/>
      <c r="AA83" s="28"/>
      <c r="AB83" s="28"/>
      <c r="AC83" s="29">
        <f t="shared" si="52"/>
        <v>0</v>
      </c>
      <c r="AD83" s="28"/>
      <c r="AE83" s="28"/>
      <c r="AF83" s="28"/>
      <c r="AG83" s="29">
        <f t="shared" si="53"/>
        <v>0</v>
      </c>
      <c r="AH83" s="29">
        <f t="shared" si="48"/>
        <v>0</v>
      </c>
      <c r="AI83" s="168">
        <f t="shared" si="54"/>
        <v>0</v>
      </c>
      <c r="AJ83" s="168">
        <f t="shared" si="49"/>
        <v>0</v>
      </c>
    </row>
    <row r="84" spans="1:44" ht="12.75" hidden="1" customHeight="1" outlineLevel="1" x14ac:dyDescent="0.25">
      <c r="A84" s="22">
        <v>4</v>
      </c>
      <c r="B84" s="23"/>
      <c r="C84" s="32"/>
      <c r="D84" s="33"/>
      <c r="E84" s="34"/>
      <c r="F84" s="34"/>
      <c r="G84" s="34"/>
      <c r="H84" s="33"/>
      <c r="I84" s="33"/>
      <c r="J84" s="62"/>
      <c r="K84" s="35"/>
      <c r="L84" s="34"/>
      <c r="M84" s="28"/>
      <c r="N84" s="28"/>
      <c r="O84" s="28"/>
      <c r="P84" s="34"/>
      <c r="Q84" s="34"/>
      <c r="R84" s="28"/>
      <c r="S84" s="28"/>
      <c r="T84" s="28"/>
      <c r="U84" s="29">
        <f t="shared" si="50"/>
        <v>0</v>
      </c>
      <c r="V84" s="28"/>
      <c r="W84" s="28"/>
      <c r="X84" s="28"/>
      <c r="Y84" s="29">
        <f t="shared" si="51"/>
        <v>0</v>
      </c>
      <c r="Z84" s="28"/>
      <c r="AA84" s="28"/>
      <c r="AB84" s="28"/>
      <c r="AC84" s="29">
        <f t="shared" si="52"/>
        <v>0</v>
      </c>
      <c r="AD84" s="28"/>
      <c r="AE84" s="28"/>
      <c r="AF84" s="28"/>
      <c r="AG84" s="29">
        <f t="shared" si="53"/>
        <v>0</v>
      </c>
      <c r="AH84" s="29">
        <f t="shared" si="48"/>
        <v>0</v>
      </c>
      <c r="AI84" s="168">
        <f t="shared" si="54"/>
        <v>0</v>
      </c>
      <c r="AJ84" s="168">
        <f t="shared" si="49"/>
        <v>0</v>
      </c>
      <c r="AK84" s="11"/>
      <c r="AL84" s="11"/>
      <c r="AM84" s="11"/>
      <c r="AN84" s="11"/>
      <c r="AO84" s="11"/>
      <c r="AP84" s="11"/>
      <c r="AQ84" s="11"/>
      <c r="AR84" s="11"/>
    </row>
    <row r="85" spans="1:44" ht="12.75" hidden="1" customHeight="1" outlineLevel="1" x14ac:dyDescent="0.25">
      <c r="A85" s="22">
        <v>5</v>
      </c>
      <c r="B85" s="23"/>
      <c r="C85" s="32"/>
      <c r="D85" s="33"/>
      <c r="E85" s="34"/>
      <c r="F85" s="34"/>
      <c r="G85" s="34"/>
      <c r="H85" s="33"/>
      <c r="I85" s="33"/>
      <c r="J85" s="62"/>
      <c r="K85" s="35"/>
      <c r="L85" s="34"/>
      <c r="M85" s="28"/>
      <c r="N85" s="28"/>
      <c r="O85" s="28"/>
      <c r="P85" s="34"/>
      <c r="Q85" s="34"/>
      <c r="R85" s="28"/>
      <c r="S85" s="28"/>
      <c r="T85" s="28"/>
      <c r="U85" s="29">
        <f t="shared" si="50"/>
        <v>0</v>
      </c>
      <c r="V85" s="28"/>
      <c r="W85" s="28"/>
      <c r="X85" s="28"/>
      <c r="Y85" s="29">
        <f t="shared" si="51"/>
        <v>0</v>
      </c>
      <c r="Z85" s="28"/>
      <c r="AA85" s="28"/>
      <c r="AB85" s="28"/>
      <c r="AC85" s="29">
        <f t="shared" si="52"/>
        <v>0</v>
      </c>
      <c r="AD85" s="28"/>
      <c r="AE85" s="28"/>
      <c r="AF85" s="28"/>
      <c r="AG85" s="29">
        <f t="shared" si="53"/>
        <v>0</v>
      </c>
      <c r="AH85" s="29">
        <f t="shared" si="48"/>
        <v>0</v>
      </c>
      <c r="AI85" s="168">
        <f t="shared" si="54"/>
        <v>0</v>
      </c>
      <c r="AJ85" s="168">
        <f t="shared" si="49"/>
        <v>0</v>
      </c>
      <c r="AK85" s="11"/>
      <c r="AL85" s="11"/>
      <c r="AM85" s="11"/>
      <c r="AN85" s="11"/>
      <c r="AO85" s="11"/>
      <c r="AP85" s="11"/>
      <c r="AQ85" s="11"/>
      <c r="AR85" s="11"/>
    </row>
    <row r="86" spans="1:44" ht="12.75" hidden="1" customHeight="1" outlineLevel="1" x14ac:dyDescent="0.25">
      <c r="A86" s="22">
        <v>6</v>
      </c>
      <c r="B86" s="23"/>
      <c r="C86" s="32"/>
      <c r="D86" s="33"/>
      <c r="E86" s="34"/>
      <c r="F86" s="34"/>
      <c r="G86" s="34"/>
      <c r="H86" s="33"/>
      <c r="I86" s="33"/>
      <c r="J86" s="62"/>
      <c r="K86" s="35"/>
      <c r="L86" s="34"/>
      <c r="M86" s="28"/>
      <c r="N86" s="28"/>
      <c r="O86" s="28"/>
      <c r="P86" s="34"/>
      <c r="Q86" s="34"/>
      <c r="R86" s="28"/>
      <c r="S86" s="28"/>
      <c r="T86" s="28"/>
      <c r="U86" s="29">
        <f t="shared" si="50"/>
        <v>0</v>
      </c>
      <c r="V86" s="28"/>
      <c r="W86" s="28"/>
      <c r="X86" s="28"/>
      <c r="Y86" s="29">
        <f t="shared" si="51"/>
        <v>0</v>
      </c>
      <c r="Z86" s="28"/>
      <c r="AA86" s="28"/>
      <c r="AB86" s="28"/>
      <c r="AC86" s="29">
        <f t="shared" si="52"/>
        <v>0</v>
      </c>
      <c r="AD86" s="28"/>
      <c r="AE86" s="28"/>
      <c r="AF86" s="28"/>
      <c r="AG86" s="29">
        <f t="shared" si="53"/>
        <v>0</v>
      </c>
      <c r="AH86" s="29">
        <f t="shared" si="48"/>
        <v>0</v>
      </c>
      <c r="AI86" s="168">
        <f t="shared" si="54"/>
        <v>0</v>
      </c>
      <c r="AJ86" s="168">
        <f t="shared" si="49"/>
        <v>0</v>
      </c>
    </row>
    <row r="87" spans="1:44" ht="12.75" hidden="1" customHeight="1" outlineLevel="1" x14ac:dyDescent="0.25">
      <c r="A87" s="22">
        <v>7</v>
      </c>
      <c r="B87" s="23"/>
      <c r="C87" s="32"/>
      <c r="D87" s="33"/>
      <c r="E87" s="34"/>
      <c r="F87" s="34"/>
      <c r="G87" s="34"/>
      <c r="H87" s="33"/>
      <c r="I87" s="33"/>
      <c r="J87" s="62"/>
      <c r="K87" s="35"/>
      <c r="L87" s="34"/>
      <c r="M87" s="28"/>
      <c r="N87" s="28"/>
      <c r="O87" s="28"/>
      <c r="P87" s="34"/>
      <c r="Q87" s="34"/>
      <c r="R87" s="28"/>
      <c r="S87" s="28"/>
      <c r="T87" s="28"/>
      <c r="U87" s="29">
        <f t="shared" si="50"/>
        <v>0</v>
      </c>
      <c r="V87" s="28"/>
      <c r="W87" s="28"/>
      <c r="X87" s="28"/>
      <c r="Y87" s="29">
        <f t="shared" si="51"/>
        <v>0</v>
      </c>
      <c r="Z87" s="28"/>
      <c r="AA87" s="28"/>
      <c r="AB87" s="28"/>
      <c r="AC87" s="29">
        <f t="shared" si="52"/>
        <v>0</v>
      </c>
      <c r="AD87" s="28"/>
      <c r="AE87" s="28"/>
      <c r="AF87" s="28"/>
      <c r="AG87" s="29">
        <f t="shared" si="53"/>
        <v>0</v>
      </c>
      <c r="AH87" s="29">
        <f t="shared" si="48"/>
        <v>0</v>
      </c>
      <c r="AI87" s="168">
        <f t="shared" si="54"/>
        <v>0</v>
      </c>
      <c r="AJ87" s="168">
        <f t="shared" si="49"/>
        <v>0</v>
      </c>
      <c r="AK87" s="11"/>
      <c r="AL87" s="11"/>
      <c r="AM87" s="11"/>
      <c r="AN87" s="11"/>
      <c r="AO87" s="11"/>
      <c r="AP87" s="11"/>
      <c r="AQ87" s="11"/>
      <c r="AR87" s="11"/>
    </row>
    <row r="88" spans="1:44" ht="12.75" hidden="1" customHeight="1" outlineLevel="1" x14ac:dyDescent="0.25">
      <c r="A88" s="22">
        <v>8</v>
      </c>
      <c r="B88" s="23"/>
      <c r="C88" s="32"/>
      <c r="D88" s="33"/>
      <c r="E88" s="34"/>
      <c r="F88" s="34"/>
      <c r="G88" s="34"/>
      <c r="H88" s="33"/>
      <c r="I88" s="33"/>
      <c r="J88" s="62"/>
      <c r="K88" s="35"/>
      <c r="L88" s="34"/>
      <c r="M88" s="28"/>
      <c r="N88" s="28"/>
      <c r="O88" s="28"/>
      <c r="P88" s="34"/>
      <c r="Q88" s="34"/>
      <c r="R88" s="28"/>
      <c r="S88" s="28"/>
      <c r="T88" s="28"/>
      <c r="U88" s="29">
        <f t="shared" si="50"/>
        <v>0</v>
      </c>
      <c r="V88" s="28"/>
      <c r="W88" s="28"/>
      <c r="X88" s="28"/>
      <c r="Y88" s="29">
        <f t="shared" si="51"/>
        <v>0</v>
      </c>
      <c r="Z88" s="28"/>
      <c r="AA88" s="28"/>
      <c r="AB88" s="28"/>
      <c r="AC88" s="29">
        <f t="shared" si="52"/>
        <v>0</v>
      </c>
      <c r="AD88" s="28"/>
      <c r="AE88" s="28"/>
      <c r="AF88" s="28"/>
      <c r="AG88" s="29">
        <f t="shared" si="53"/>
        <v>0</v>
      </c>
      <c r="AH88" s="29">
        <f t="shared" si="48"/>
        <v>0</v>
      </c>
      <c r="AI88" s="168">
        <f t="shared" si="54"/>
        <v>0</v>
      </c>
      <c r="AJ88" s="168">
        <f t="shared" si="49"/>
        <v>0</v>
      </c>
      <c r="AK88" s="11"/>
      <c r="AL88" s="11"/>
      <c r="AM88" s="11"/>
      <c r="AN88" s="11"/>
      <c r="AO88" s="11"/>
      <c r="AP88" s="11"/>
      <c r="AQ88" s="11"/>
      <c r="AR88" s="11"/>
    </row>
    <row r="89" spans="1:44" ht="12.75" hidden="1" customHeight="1" outlineLevel="1" x14ac:dyDescent="0.25">
      <c r="A89" s="22">
        <v>9</v>
      </c>
      <c r="B89" s="23"/>
      <c r="C89" s="32"/>
      <c r="D89" s="33"/>
      <c r="E89" s="34"/>
      <c r="F89" s="34"/>
      <c r="G89" s="34"/>
      <c r="H89" s="33"/>
      <c r="I89" s="33"/>
      <c r="J89" s="62"/>
      <c r="K89" s="35"/>
      <c r="L89" s="34"/>
      <c r="M89" s="28"/>
      <c r="N89" s="28"/>
      <c r="O89" s="28"/>
      <c r="P89" s="34"/>
      <c r="Q89" s="34"/>
      <c r="R89" s="28"/>
      <c r="S89" s="28"/>
      <c r="T89" s="28"/>
      <c r="U89" s="29">
        <f t="shared" si="50"/>
        <v>0</v>
      </c>
      <c r="V89" s="28"/>
      <c r="W89" s="28"/>
      <c r="X89" s="28"/>
      <c r="Y89" s="29">
        <f t="shared" si="51"/>
        <v>0</v>
      </c>
      <c r="Z89" s="28"/>
      <c r="AA89" s="28"/>
      <c r="AB89" s="28"/>
      <c r="AC89" s="29">
        <f t="shared" si="52"/>
        <v>0</v>
      </c>
      <c r="AD89" s="28"/>
      <c r="AE89" s="28"/>
      <c r="AF89" s="28"/>
      <c r="AG89" s="29">
        <f t="shared" si="53"/>
        <v>0</v>
      </c>
      <c r="AH89" s="29">
        <f t="shared" si="48"/>
        <v>0</v>
      </c>
      <c r="AI89" s="168">
        <f t="shared" si="54"/>
        <v>0</v>
      </c>
      <c r="AJ89" s="168">
        <f t="shared" si="49"/>
        <v>0</v>
      </c>
    </row>
    <row r="90" spans="1:44" ht="12.75" hidden="1" customHeight="1" outlineLevel="1" x14ac:dyDescent="0.25">
      <c r="A90" s="22">
        <v>10</v>
      </c>
      <c r="B90" s="23"/>
      <c r="C90" s="32"/>
      <c r="D90" s="33"/>
      <c r="E90" s="34"/>
      <c r="F90" s="34"/>
      <c r="G90" s="34"/>
      <c r="H90" s="33"/>
      <c r="I90" s="33"/>
      <c r="J90" s="62"/>
      <c r="K90" s="36"/>
      <c r="L90" s="34"/>
      <c r="M90" s="28"/>
      <c r="N90" s="28"/>
      <c r="O90" s="28"/>
      <c r="P90" s="34"/>
      <c r="Q90" s="34"/>
      <c r="R90" s="28"/>
      <c r="S90" s="28"/>
      <c r="T90" s="28"/>
      <c r="U90" s="29">
        <f t="shared" si="50"/>
        <v>0</v>
      </c>
      <c r="V90" s="28"/>
      <c r="W90" s="28"/>
      <c r="X90" s="28"/>
      <c r="Y90" s="29">
        <f t="shared" si="51"/>
        <v>0</v>
      </c>
      <c r="Z90" s="28"/>
      <c r="AA90" s="28"/>
      <c r="AB90" s="28"/>
      <c r="AC90" s="29">
        <f t="shared" si="52"/>
        <v>0</v>
      </c>
      <c r="AD90" s="28"/>
      <c r="AE90" s="28"/>
      <c r="AF90" s="28"/>
      <c r="AG90" s="29">
        <f t="shared" si="53"/>
        <v>0</v>
      </c>
      <c r="AH90" s="29">
        <f t="shared" si="48"/>
        <v>0</v>
      </c>
      <c r="AI90" s="168">
        <f t="shared" si="54"/>
        <v>0</v>
      </c>
      <c r="AJ90" s="168">
        <f t="shared" si="49"/>
        <v>0</v>
      </c>
      <c r="AK90" s="11"/>
      <c r="AL90" s="11"/>
      <c r="AM90" s="11"/>
      <c r="AN90" s="11"/>
      <c r="AO90" s="11"/>
      <c r="AP90" s="11"/>
      <c r="AQ90" s="11"/>
      <c r="AR90" s="11"/>
    </row>
    <row r="91" spans="1:44" s="61" customFormat="1" ht="12.75" hidden="1" customHeight="1" collapsed="1" x14ac:dyDescent="0.25">
      <c r="A91" s="507" t="s">
        <v>59</v>
      </c>
      <c r="B91" s="516"/>
      <c r="C91" s="508"/>
      <c r="D91" s="508"/>
      <c r="E91" s="508"/>
      <c r="F91" s="508"/>
      <c r="G91" s="508"/>
      <c r="H91" s="508"/>
      <c r="I91" s="509"/>
      <c r="J91" s="341">
        <f>SUM(J81:J90)</f>
        <v>0</v>
      </c>
      <c r="K91" s="341">
        <f>SUM(K81:K90)</f>
        <v>0</v>
      </c>
      <c r="L91" s="434"/>
      <c r="M91" s="341">
        <f>SUM(M81:M90)</f>
        <v>0</v>
      </c>
      <c r="N91" s="341">
        <f>SUM(N81:N90)</f>
        <v>0</v>
      </c>
      <c r="O91" s="341">
        <f>SUM(O81:O90)</f>
        <v>0</v>
      </c>
      <c r="P91" s="342"/>
      <c r="Q91" s="454"/>
      <c r="R91" s="341">
        <f t="shared" ref="R91:AH91" si="55">SUM(R81:R90)</f>
        <v>0</v>
      </c>
      <c r="S91" s="341">
        <f t="shared" si="55"/>
        <v>0</v>
      </c>
      <c r="T91" s="341">
        <f t="shared" si="55"/>
        <v>0</v>
      </c>
      <c r="U91" s="341">
        <f t="shared" si="55"/>
        <v>0</v>
      </c>
      <c r="V91" s="341">
        <f t="shared" si="55"/>
        <v>0</v>
      </c>
      <c r="W91" s="341">
        <f t="shared" si="55"/>
        <v>0</v>
      </c>
      <c r="X91" s="341">
        <f t="shared" si="55"/>
        <v>0</v>
      </c>
      <c r="Y91" s="341">
        <f t="shared" si="55"/>
        <v>0</v>
      </c>
      <c r="Z91" s="341">
        <f t="shared" si="55"/>
        <v>0</v>
      </c>
      <c r="AA91" s="341">
        <f t="shared" si="55"/>
        <v>0</v>
      </c>
      <c r="AB91" s="341">
        <f t="shared" si="55"/>
        <v>0</v>
      </c>
      <c r="AC91" s="341">
        <f t="shared" si="55"/>
        <v>0</v>
      </c>
      <c r="AD91" s="341">
        <f t="shared" si="55"/>
        <v>0</v>
      </c>
      <c r="AE91" s="341">
        <f t="shared" si="55"/>
        <v>0</v>
      </c>
      <c r="AF91" s="341">
        <f t="shared" si="55"/>
        <v>0</v>
      </c>
      <c r="AG91" s="341">
        <f t="shared" si="55"/>
        <v>0</v>
      </c>
      <c r="AH91" s="341">
        <f t="shared" si="55"/>
        <v>0</v>
      </c>
      <c r="AI91" s="432">
        <f>IF(ISERROR(AH91/J91),0,AH91/J91)</f>
        <v>0</v>
      </c>
      <c r="AJ91" s="432">
        <f>IF(ISERROR(AH91/$AH$191),0,AH91/$AH$191)</f>
        <v>0</v>
      </c>
      <c r="AK91" s="11"/>
      <c r="AL91" s="11"/>
      <c r="AM91" s="11"/>
      <c r="AN91" s="11"/>
      <c r="AO91" s="11"/>
      <c r="AP91" s="11"/>
      <c r="AQ91" s="11"/>
      <c r="AR91" s="11"/>
    </row>
    <row r="92" spans="1:44" ht="12.75" hidden="1" customHeight="1" x14ac:dyDescent="0.25">
      <c r="A92" s="502" t="s">
        <v>60</v>
      </c>
      <c r="B92" s="503"/>
      <c r="C92" s="503"/>
      <c r="D92" s="503"/>
      <c r="E92" s="504"/>
      <c r="F92" s="16"/>
      <c r="G92" s="5"/>
      <c r="H92" s="17"/>
      <c r="I92" s="17"/>
      <c r="J92" s="62"/>
      <c r="K92" s="7"/>
      <c r="L92" s="18"/>
      <c r="M92" s="19"/>
      <c r="N92" s="19"/>
      <c r="O92" s="19"/>
      <c r="P92" s="5"/>
      <c r="Q92" s="20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167"/>
      <c r="AJ92" s="167"/>
    </row>
    <row r="93" spans="1:44" ht="12.75" hidden="1" customHeight="1" outlineLevel="1" x14ac:dyDescent="0.25">
      <c r="A93" s="22">
        <v>1</v>
      </c>
      <c r="B93" s="23"/>
      <c r="C93" s="24"/>
      <c r="D93" s="25"/>
      <c r="E93" s="26"/>
      <c r="F93" s="26"/>
      <c r="G93" s="26"/>
      <c r="H93" s="25"/>
      <c r="I93" s="25"/>
      <c r="J93" s="62"/>
      <c r="K93" s="27"/>
      <c r="L93" s="26"/>
      <c r="M93" s="28"/>
      <c r="N93" s="28"/>
      <c r="O93" s="28"/>
      <c r="P93" s="26"/>
      <c r="Q93" s="26"/>
      <c r="R93" s="28"/>
      <c r="S93" s="28"/>
      <c r="T93" s="28"/>
      <c r="U93" s="29">
        <f>SUM(R93:T93)</f>
        <v>0</v>
      </c>
      <c r="V93" s="28"/>
      <c r="W93" s="28"/>
      <c r="X93" s="28"/>
      <c r="Y93" s="29">
        <f>SUM(V93:X93)</f>
        <v>0</v>
      </c>
      <c r="Z93" s="28"/>
      <c r="AA93" s="28"/>
      <c r="AB93" s="28"/>
      <c r="AC93" s="29">
        <f>SUM(Z93:AB93)</f>
        <v>0</v>
      </c>
      <c r="AD93" s="28"/>
      <c r="AE93" s="28"/>
      <c r="AF93" s="28"/>
      <c r="AG93" s="29">
        <f>SUM(AD93:AF93)</f>
        <v>0</v>
      </c>
      <c r="AH93" s="29">
        <f t="shared" ref="AH93:AH102" si="56">SUM(U93,Y93,AC93,AG93)</f>
        <v>0</v>
      </c>
      <c r="AI93" s="168">
        <f>IF(ISERROR(AH93/J93),0,AH93/J93)</f>
        <v>0</v>
      </c>
      <c r="AJ93" s="168">
        <f t="shared" ref="AJ93:AJ102" si="57">IF(ISERROR(AH93/$AH$191),"-",AH93/$AH$191)</f>
        <v>0</v>
      </c>
      <c r="AK93" s="11"/>
      <c r="AL93" s="11"/>
      <c r="AM93" s="11"/>
      <c r="AN93" s="11"/>
      <c r="AO93" s="11"/>
      <c r="AP93" s="11"/>
      <c r="AQ93" s="11"/>
      <c r="AR93" s="11"/>
    </row>
    <row r="94" spans="1:44" ht="12.75" hidden="1" customHeight="1" outlineLevel="1" x14ac:dyDescent="0.25">
      <c r="A94" s="22">
        <v>2</v>
      </c>
      <c r="B94" s="23"/>
      <c r="C94" s="32"/>
      <c r="D94" s="33"/>
      <c r="E94" s="34"/>
      <c r="F94" s="34"/>
      <c r="G94" s="34"/>
      <c r="H94" s="33"/>
      <c r="I94" s="33"/>
      <c r="J94" s="62"/>
      <c r="K94" s="35"/>
      <c r="L94" s="34"/>
      <c r="M94" s="28"/>
      <c r="N94" s="28"/>
      <c r="O94" s="28"/>
      <c r="P94" s="34"/>
      <c r="Q94" s="34"/>
      <c r="R94" s="28"/>
      <c r="S94" s="28"/>
      <c r="T94" s="28"/>
      <c r="U94" s="29">
        <f t="shared" ref="U94:U102" si="58">SUM(R94:T94)</f>
        <v>0</v>
      </c>
      <c r="V94" s="28"/>
      <c r="W94" s="28"/>
      <c r="X94" s="28"/>
      <c r="Y94" s="29">
        <f t="shared" ref="Y94:Y102" si="59">SUM(V94:X94)</f>
        <v>0</v>
      </c>
      <c r="Z94" s="28"/>
      <c r="AA94" s="28"/>
      <c r="AB94" s="28"/>
      <c r="AC94" s="29">
        <f t="shared" ref="AC94:AC102" si="60">SUM(Z94:AB94)</f>
        <v>0</v>
      </c>
      <c r="AD94" s="28"/>
      <c r="AE94" s="28"/>
      <c r="AF94" s="28"/>
      <c r="AG94" s="29">
        <f t="shared" ref="AG94:AG102" si="61">SUM(AD94:AF94)</f>
        <v>0</v>
      </c>
      <c r="AH94" s="29">
        <f t="shared" si="56"/>
        <v>0</v>
      </c>
      <c r="AI94" s="168">
        <f t="shared" ref="AI94:AI102" si="62">IF(ISERROR(AH94/J94),0,AH94/J94)</f>
        <v>0</v>
      </c>
      <c r="AJ94" s="168">
        <f t="shared" si="57"/>
        <v>0</v>
      </c>
      <c r="AK94" s="11"/>
      <c r="AL94" s="11"/>
      <c r="AM94" s="11"/>
      <c r="AN94" s="11"/>
      <c r="AO94" s="11"/>
      <c r="AP94" s="11"/>
      <c r="AQ94" s="11"/>
      <c r="AR94" s="11"/>
    </row>
    <row r="95" spans="1:44" ht="12.75" hidden="1" customHeight="1" outlineLevel="1" x14ac:dyDescent="0.25">
      <c r="A95" s="22">
        <v>3</v>
      </c>
      <c r="B95" s="23"/>
      <c r="C95" s="32"/>
      <c r="D95" s="33"/>
      <c r="E95" s="34"/>
      <c r="F95" s="34"/>
      <c r="G95" s="34"/>
      <c r="H95" s="33"/>
      <c r="I95" s="33"/>
      <c r="J95" s="62"/>
      <c r="K95" s="35"/>
      <c r="L95" s="34"/>
      <c r="M95" s="28"/>
      <c r="N95" s="28"/>
      <c r="O95" s="28"/>
      <c r="P95" s="34"/>
      <c r="Q95" s="34"/>
      <c r="R95" s="28"/>
      <c r="S95" s="28"/>
      <c r="T95" s="28"/>
      <c r="U95" s="29">
        <f t="shared" si="58"/>
        <v>0</v>
      </c>
      <c r="V95" s="28"/>
      <c r="W95" s="28"/>
      <c r="X95" s="28"/>
      <c r="Y95" s="29">
        <f t="shared" si="59"/>
        <v>0</v>
      </c>
      <c r="Z95" s="28"/>
      <c r="AA95" s="28"/>
      <c r="AB95" s="28"/>
      <c r="AC95" s="29">
        <f t="shared" si="60"/>
        <v>0</v>
      </c>
      <c r="AD95" s="28"/>
      <c r="AE95" s="28"/>
      <c r="AF95" s="28"/>
      <c r="AG95" s="29">
        <f t="shared" si="61"/>
        <v>0</v>
      </c>
      <c r="AH95" s="29">
        <f t="shared" si="56"/>
        <v>0</v>
      </c>
      <c r="AI95" s="168">
        <f t="shared" si="62"/>
        <v>0</v>
      </c>
      <c r="AJ95" s="168">
        <f t="shared" si="57"/>
        <v>0</v>
      </c>
    </row>
    <row r="96" spans="1:44" ht="12.75" hidden="1" customHeight="1" outlineLevel="1" x14ac:dyDescent="0.25">
      <c r="A96" s="22">
        <v>4</v>
      </c>
      <c r="B96" s="23"/>
      <c r="C96" s="32"/>
      <c r="D96" s="33"/>
      <c r="E96" s="34"/>
      <c r="F96" s="34"/>
      <c r="G96" s="34"/>
      <c r="H96" s="33"/>
      <c r="I96" s="33"/>
      <c r="J96" s="62"/>
      <c r="K96" s="35"/>
      <c r="L96" s="34"/>
      <c r="M96" s="28"/>
      <c r="N96" s="28"/>
      <c r="O96" s="28"/>
      <c r="P96" s="34"/>
      <c r="Q96" s="34"/>
      <c r="R96" s="28"/>
      <c r="S96" s="28"/>
      <c r="T96" s="28"/>
      <c r="U96" s="29">
        <f t="shared" si="58"/>
        <v>0</v>
      </c>
      <c r="V96" s="28"/>
      <c r="W96" s="28"/>
      <c r="X96" s="28"/>
      <c r="Y96" s="29">
        <f t="shared" si="59"/>
        <v>0</v>
      </c>
      <c r="Z96" s="28"/>
      <c r="AA96" s="28"/>
      <c r="AB96" s="28"/>
      <c r="AC96" s="29">
        <f t="shared" si="60"/>
        <v>0</v>
      </c>
      <c r="AD96" s="28"/>
      <c r="AE96" s="28"/>
      <c r="AF96" s="28"/>
      <c r="AG96" s="29">
        <f t="shared" si="61"/>
        <v>0</v>
      </c>
      <c r="AH96" s="29">
        <f t="shared" si="56"/>
        <v>0</v>
      </c>
      <c r="AI96" s="168">
        <f t="shared" si="62"/>
        <v>0</v>
      </c>
      <c r="AJ96" s="168">
        <f t="shared" si="57"/>
        <v>0</v>
      </c>
      <c r="AK96" s="11"/>
      <c r="AL96" s="11"/>
      <c r="AM96" s="11"/>
      <c r="AN96" s="11"/>
      <c r="AO96" s="11"/>
      <c r="AP96" s="11"/>
      <c r="AQ96" s="11"/>
      <c r="AR96" s="11"/>
    </row>
    <row r="97" spans="1:44" ht="12.75" hidden="1" customHeight="1" outlineLevel="1" x14ac:dyDescent="0.25">
      <c r="A97" s="22">
        <v>5</v>
      </c>
      <c r="B97" s="23"/>
      <c r="C97" s="32"/>
      <c r="D97" s="33"/>
      <c r="E97" s="34"/>
      <c r="F97" s="34"/>
      <c r="G97" s="34"/>
      <c r="H97" s="33"/>
      <c r="I97" s="33"/>
      <c r="J97" s="62"/>
      <c r="K97" s="35"/>
      <c r="L97" s="34"/>
      <c r="M97" s="28"/>
      <c r="N97" s="28"/>
      <c r="O97" s="28"/>
      <c r="P97" s="34"/>
      <c r="Q97" s="34"/>
      <c r="R97" s="28"/>
      <c r="S97" s="28"/>
      <c r="T97" s="28"/>
      <c r="U97" s="29">
        <f t="shared" si="58"/>
        <v>0</v>
      </c>
      <c r="V97" s="28"/>
      <c r="W97" s="28"/>
      <c r="X97" s="28"/>
      <c r="Y97" s="29">
        <f t="shared" si="59"/>
        <v>0</v>
      </c>
      <c r="Z97" s="28"/>
      <c r="AA97" s="28"/>
      <c r="AB97" s="28"/>
      <c r="AC97" s="29">
        <f t="shared" si="60"/>
        <v>0</v>
      </c>
      <c r="AD97" s="28"/>
      <c r="AE97" s="28"/>
      <c r="AF97" s="28"/>
      <c r="AG97" s="29">
        <f t="shared" si="61"/>
        <v>0</v>
      </c>
      <c r="AH97" s="29">
        <f t="shared" si="56"/>
        <v>0</v>
      </c>
      <c r="AI97" s="168">
        <f t="shared" si="62"/>
        <v>0</v>
      </c>
      <c r="AJ97" s="168">
        <f t="shared" si="57"/>
        <v>0</v>
      </c>
      <c r="AK97" s="11"/>
      <c r="AL97" s="11"/>
      <c r="AM97" s="11"/>
      <c r="AN97" s="11"/>
      <c r="AO97" s="11"/>
      <c r="AP97" s="11"/>
      <c r="AQ97" s="11"/>
      <c r="AR97" s="11"/>
    </row>
    <row r="98" spans="1:44" ht="12.75" hidden="1" customHeight="1" outlineLevel="1" x14ac:dyDescent="0.25">
      <c r="A98" s="22">
        <v>6</v>
      </c>
      <c r="B98" s="23"/>
      <c r="C98" s="32"/>
      <c r="D98" s="33"/>
      <c r="E98" s="34"/>
      <c r="F98" s="34"/>
      <c r="G98" s="34"/>
      <c r="H98" s="33"/>
      <c r="I98" s="33"/>
      <c r="J98" s="62"/>
      <c r="K98" s="35"/>
      <c r="L98" s="34"/>
      <c r="M98" s="28"/>
      <c r="N98" s="28"/>
      <c r="O98" s="28"/>
      <c r="P98" s="34"/>
      <c r="Q98" s="34"/>
      <c r="R98" s="28"/>
      <c r="S98" s="28"/>
      <c r="T98" s="28"/>
      <c r="U98" s="29">
        <f t="shared" si="58"/>
        <v>0</v>
      </c>
      <c r="V98" s="28"/>
      <c r="W98" s="28"/>
      <c r="X98" s="28"/>
      <c r="Y98" s="29">
        <f t="shared" si="59"/>
        <v>0</v>
      </c>
      <c r="Z98" s="28"/>
      <c r="AA98" s="28"/>
      <c r="AB98" s="28"/>
      <c r="AC98" s="29">
        <f t="shared" si="60"/>
        <v>0</v>
      </c>
      <c r="AD98" s="28"/>
      <c r="AE98" s="28"/>
      <c r="AF98" s="28"/>
      <c r="AG98" s="29">
        <f t="shared" si="61"/>
        <v>0</v>
      </c>
      <c r="AH98" s="29">
        <f t="shared" si="56"/>
        <v>0</v>
      </c>
      <c r="AI98" s="168">
        <f t="shared" si="62"/>
        <v>0</v>
      </c>
      <c r="AJ98" s="168">
        <f t="shared" si="57"/>
        <v>0</v>
      </c>
    </row>
    <row r="99" spans="1:44" ht="12.75" hidden="1" customHeight="1" outlineLevel="1" x14ac:dyDescent="0.25">
      <c r="A99" s="22">
        <v>7</v>
      </c>
      <c r="B99" s="23"/>
      <c r="C99" s="32"/>
      <c r="D99" s="33"/>
      <c r="E99" s="34"/>
      <c r="F99" s="34"/>
      <c r="G99" s="34"/>
      <c r="H99" s="33"/>
      <c r="I99" s="33"/>
      <c r="J99" s="62"/>
      <c r="K99" s="35"/>
      <c r="L99" s="34"/>
      <c r="M99" s="28"/>
      <c r="N99" s="28"/>
      <c r="O99" s="28"/>
      <c r="P99" s="34"/>
      <c r="Q99" s="34"/>
      <c r="R99" s="28"/>
      <c r="S99" s="28"/>
      <c r="T99" s="28"/>
      <c r="U99" s="29">
        <f t="shared" si="58"/>
        <v>0</v>
      </c>
      <c r="V99" s="28"/>
      <c r="W99" s="28"/>
      <c r="X99" s="28"/>
      <c r="Y99" s="29">
        <f t="shared" si="59"/>
        <v>0</v>
      </c>
      <c r="Z99" s="28"/>
      <c r="AA99" s="28"/>
      <c r="AB99" s="28"/>
      <c r="AC99" s="29">
        <f t="shared" si="60"/>
        <v>0</v>
      </c>
      <c r="AD99" s="28"/>
      <c r="AE99" s="28"/>
      <c r="AF99" s="28"/>
      <c r="AG99" s="29">
        <f t="shared" si="61"/>
        <v>0</v>
      </c>
      <c r="AH99" s="29">
        <f t="shared" si="56"/>
        <v>0</v>
      </c>
      <c r="AI99" s="168">
        <f t="shared" si="62"/>
        <v>0</v>
      </c>
      <c r="AJ99" s="168">
        <f t="shared" si="57"/>
        <v>0</v>
      </c>
      <c r="AK99" s="11"/>
      <c r="AL99" s="11"/>
      <c r="AM99" s="11"/>
      <c r="AN99" s="11"/>
      <c r="AO99" s="11"/>
      <c r="AP99" s="11"/>
      <c r="AQ99" s="11"/>
      <c r="AR99" s="11"/>
    </row>
    <row r="100" spans="1:44" ht="12.75" hidden="1" customHeight="1" outlineLevel="1" x14ac:dyDescent="0.25">
      <c r="A100" s="22">
        <v>8</v>
      </c>
      <c r="B100" s="23"/>
      <c r="C100" s="32"/>
      <c r="D100" s="33"/>
      <c r="E100" s="34"/>
      <c r="F100" s="34"/>
      <c r="G100" s="34"/>
      <c r="H100" s="33"/>
      <c r="I100" s="33"/>
      <c r="J100" s="62"/>
      <c r="K100" s="35"/>
      <c r="L100" s="34"/>
      <c r="M100" s="28"/>
      <c r="N100" s="28"/>
      <c r="O100" s="28"/>
      <c r="P100" s="34"/>
      <c r="Q100" s="34"/>
      <c r="R100" s="28"/>
      <c r="S100" s="28"/>
      <c r="T100" s="28"/>
      <c r="U100" s="29">
        <f t="shared" si="58"/>
        <v>0</v>
      </c>
      <c r="V100" s="28"/>
      <c r="W100" s="28"/>
      <c r="X100" s="28"/>
      <c r="Y100" s="29">
        <f t="shared" si="59"/>
        <v>0</v>
      </c>
      <c r="Z100" s="28"/>
      <c r="AA100" s="28"/>
      <c r="AB100" s="28"/>
      <c r="AC100" s="29">
        <f t="shared" si="60"/>
        <v>0</v>
      </c>
      <c r="AD100" s="28"/>
      <c r="AE100" s="28"/>
      <c r="AF100" s="28"/>
      <c r="AG100" s="29">
        <f t="shared" si="61"/>
        <v>0</v>
      </c>
      <c r="AH100" s="29">
        <f t="shared" si="56"/>
        <v>0</v>
      </c>
      <c r="AI100" s="168">
        <f t="shared" si="62"/>
        <v>0</v>
      </c>
      <c r="AJ100" s="168">
        <f t="shared" si="57"/>
        <v>0</v>
      </c>
      <c r="AK100" s="11"/>
      <c r="AL100" s="11"/>
      <c r="AM100" s="11"/>
      <c r="AN100" s="11"/>
      <c r="AO100" s="11"/>
      <c r="AP100" s="11"/>
      <c r="AQ100" s="11"/>
      <c r="AR100" s="11"/>
    </row>
    <row r="101" spans="1:44" ht="12.75" hidden="1" customHeight="1" outlineLevel="1" x14ac:dyDescent="0.25">
      <c r="A101" s="22">
        <v>9</v>
      </c>
      <c r="B101" s="23"/>
      <c r="C101" s="32"/>
      <c r="D101" s="33"/>
      <c r="E101" s="34"/>
      <c r="F101" s="34"/>
      <c r="G101" s="34"/>
      <c r="H101" s="33"/>
      <c r="I101" s="33"/>
      <c r="J101" s="62"/>
      <c r="K101" s="35"/>
      <c r="L101" s="34"/>
      <c r="M101" s="28"/>
      <c r="N101" s="28"/>
      <c r="O101" s="28"/>
      <c r="P101" s="34"/>
      <c r="Q101" s="34"/>
      <c r="R101" s="28"/>
      <c r="S101" s="28"/>
      <c r="T101" s="28"/>
      <c r="U101" s="29">
        <f t="shared" si="58"/>
        <v>0</v>
      </c>
      <c r="V101" s="28"/>
      <c r="W101" s="28"/>
      <c r="X101" s="28"/>
      <c r="Y101" s="29">
        <f t="shared" si="59"/>
        <v>0</v>
      </c>
      <c r="Z101" s="28"/>
      <c r="AA101" s="28"/>
      <c r="AB101" s="28"/>
      <c r="AC101" s="29">
        <f t="shared" si="60"/>
        <v>0</v>
      </c>
      <c r="AD101" s="28"/>
      <c r="AE101" s="28"/>
      <c r="AF101" s="28"/>
      <c r="AG101" s="29">
        <f t="shared" si="61"/>
        <v>0</v>
      </c>
      <c r="AH101" s="29">
        <f t="shared" si="56"/>
        <v>0</v>
      </c>
      <c r="AI101" s="168">
        <f t="shared" si="62"/>
        <v>0</v>
      </c>
      <c r="AJ101" s="168">
        <f t="shared" si="57"/>
        <v>0</v>
      </c>
    </row>
    <row r="102" spans="1:44" ht="12.75" hidden="1" customHeight="1" outlineLevel="1" x14ac:dyDescent="0.25">
      <c r="A102" s="22">
        <v>10</v>
      </c>
      <c r="B102" s="23"/>
      <c r="C102" s="32"/>
      <c r="D102" s="33"/>
      <c r="E102" s="34"/>
      <c r="F102" s="34"/>
      <c r="G102" s="34"/>
      <c r="H102" s="33"/>
      <c r="I102" s="33"/>
      <c r="J102" s="62"/>
      <c r="K102" s="36"/>
      <c r="L102" s="34"/>
      <c r="M102" s="28"/>
      <c r="N102" s="28"/>
      <c r="O102" s="28"/>
      <c r="P102" s="34"/>
      <c r="Q102" s="34"/>
      <c r="R102" s="28"/>
      <c r="S102" s="28"/>
      <c r="T102" s="28"/>
      <c r="U102" s="29">
        <f t="shared" si="58"/>
        <v>0</v>
      </c>
      <c r="V102" s="28"/>
      <c r="W102" s="28"/>
      <c r="X102" s="28"/>
      <c r="Y102" s="29">
        <f t="shared" si="59"/>
        <v>0</v>
      </c>
      <c r="Z102" s="28"/>
      <c r="AA102" s="28"/>
      <c r="AB102" s="28"/>
      <c r="AC102" s="29">
        <f t="shared" si="60"/>
        <v>0</v>
      </c>
      <c r="AD102" s="28"/>
      <c r="AE102" s="28"/>
      <c r="AF102" s="28"/>
      <c r="AG102" s="29">
        <f t="shared" si="61"/>
        <v>0</v>
      </c>
      <c r="AH102" s="29">
        <f t="shared" si="56"/>
        <v>0</v>
      </c>
      <c r="AI102" s="168">
        <f t="shared" si="62"/>
        <v>0</v>
      </c>
      <c r="AJ102" s="168">
        <f t="shared" si="57"/>
        <v>0</v>
      </c>
      <c r="AK102" s="11"/>
      <c r="AL102" s="11"/>
      <c r="AM102" s="11"/>
      <c r="AN102" s="11"/>
      <c r="AO102" s="11"/>
      <c r="AP102" s="11"/>
      <c r="AQ102" s="11"/>
      <c r="AR102" s="11"/>
    </row>
    <row r="103" spans="1:44" s="61" customFormat="1" ht="12.75" hidden="1" customHeight="1" collapsed="1" x14ac:dyDescent="0.25">
      <c r="A103" s="507" t="s">
        <v>61</v>
      </c>
      <c r="B103" s="516"/>
      <c r="C103" s="508"/>
      <c r="D103" s="508"/>
      <c r="E103" s="508"/>
      <c r="F103" s="508"/>
      <c r="G103" s="508"/>
      <c r="H103" s="508"/>
      <c r="I103" s="509"/>
      <c r="J103" s="341">
        <f>SUM(J93:J102)</f>
        <v>0</v>
      </c>
      <c r="K103" s="341">
        <f>SUM(K93:K102)</f>
        <v>0</v>
      </c>
      <c r="L103" s="434"/>
      <c r="M103" s="341">
        <f>SUM(M93:M102)</f>
        <v>0</v>
      </c>
      <c r="N103" s="341">
        <f>SUM(N93:N102)</f>
        <v>0</v>
      </c>
      <c r="O103" s="341">
        <f>SUM(O93:O102)</f>
        <v>0</v>
      </c>
      <c r="P103" s="342"/>
      <c r="Q103" s="454"/>
      <c r="R103" s="341">
        <f t="shared" ref="R103:AH103" si="63">SUM(R93:R102)</f>
        <v>0</v>
      </c>
      <c r="S103" s="341">
        <f t="shared" si="63"/>
        <v>0</v>
      </c>
      <c r="T103" s="341">
        <f t="shared" si="63"/>
        <v>0</v>
      </c>
      <c r="U103" s="341">
        <f t="shared" si="63"/>
        <v>0</v>
      </c>
      <c r="V103" s="341">
        <f t="shared" si="63"/>
        <v>0</v>
      </c>
      <c r="W103" s="341">
        <f t="shared" si="63"/>
        <v>0</v>
      </c>
      <c r="X103" s="341">
        <f t="shared" si="63"/>
        <v>0</v>
      </c>
      <c r="Y103" s="341">
        <f t="shared" si="63"/>
        <v>0</v>
      </c>
      <c r="Z103" s="341">
        <f t="shared" si="63"/>
        <v>0</v>
      </c>
      <c r="AA103" s="341">
        <f t="shared" si="63"/>
        <v>0</v>
      </c>
      <c r="AB103" s="341">
        <f t="shared" si="63"/>
        <v>0</v>
      </c>
      <c r="AC103" s="341">
        <f t="shared" si="63"/>
        <v>0</v>
      </c>
      <c r="AD103" s="341">
        <f t="shared" si="63"/>
        <v>0</v>
      </c>
      <c r="AE103" s="341">
        <f t="shared" si="63"/>
        <v>0</v>
      </c>
      <c r="AF103" s="341">
        <f t="shared" si="63"/>
        <v>0</v>
      </c>
      <c r="AG103" s="341">
        <f t="shared" si="63"/>
        <v>0</v>
      </c>
      <c r="AH103" s="341">
        <f t="shared" si="63"/>
        <v>0</v>
      </c>
      <c r="AI103" s="432">
        <f>IF(ISERROR(AH103/J103),0,AH103/J103)</f>
        <v>0</v>
      </c>
      <c r="AJ103" s="432">
        <f>IF(ISERROR(AH103/$AH$191),0,AH103/$AH$191)</f>
        <v>0</v>
      </c>
      <c r="AK103" s="11"/>
      <c r="AL103" s="11"/>
      <c r="AM103" s="11"/>
      <c r="AN103" s="11"/>
      <c r="AO103" s="11"/>
      <c r="AP103" s="11"/>
      <c r="AQ103" s="11"/>
      <c r="AR103" s="11"/>
    </row>
    <row r="104" spans="1:44" ht="12.75" hidden="1" customHeight="1" x14ac:dyDescent="0.25">
      <c r="A104" s="502" t="s">
        <v>62</v>
      </c>
      <c r="B104" s="503"/>
      <c r="C104" s="503"/>
      <c r="D104" s="503"/>
      <c r="E104" s="504"/>
      <c r="F104" s="16"/>
      <c r="G104" s="5"/>
      <c r="H104" s="17"/>
      <c r="I104" s="17"/>
      <c r="J104" s="62"/>
      <c r="K104" s="7"/>
      <c r="L104" s="18"/>
      <c r="M104" s="19"/>
      <c r="N104" s="19"/>
      <c r="O104" s="19"/>
      <c r="P104" s="5"/>
      <c r="Q104" s="20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167"/>
      <c r="AJ104" s="167"/>
    </row>
    <row r="105" spans="1:44" hidden="1" outlineLevel="1" x14ac:dyDescent="0.25">
      <c r="A105" s="22">
        <v>1</v>
      </c>
      <c r="B105" s="23"/>
      <c r="C105" s="89"/>
      <c r="D105" s="90"/>
      <c r="E105" s="54"/>
      <c r="F105" s="91"/>
      <c r="G105" s="91"/>
      <c r="H105" s="6"/>
      <c r="I105" s="6"/>
      <c r="J105" s="62"/>
      <c r="K105" s="50"/>
      <c r="L105" s="1"/>
      <c r="M105" s="49"/>
      <c r="N105" s="53"/>
      <c r="O105" s="49"/>
      <c r="P105" s="47"/>
      <c r="Q105" s="47"/>
      <c r="R105" s="28"/>
      <c r="S105" s="28"/>
      <c r="T105" s="28"/>
      <c r="U105" s="29">
        <f>SUM(R105:T105)</f>
        <v>0</v>
      </c>
      <c r="V105" s="28"/>
      <c r="W105" s="28"/>
      <c r="X105" s="28"/>
      <c r="Y105" s="29">
        <f>SUM(V105:X105)</f>
        <v>0</v>
      </c>
      <c r="Z105" s="28"/>
      <c r="AA105" s="28"/>
      <c r="AB105" s="28"/>
      <c r="AC105" s="29">
        <f>SUM(Z105:AB105)</f>
        <v>0</v>
      </c>
      <c r="AD105" s="28"/>
      <c r="AE105" s="28">
        <v>0</v>
      </c>
      <c r="AF105" s="28">
        <v>0</v>
      </c>
      <c r="AG105" s="29">
        <f>SUM(AD105:AF105)</f>
        <v>0</v>
      </c>
      <c r="AH105" s="29">
        <f t="shared" ref="AH105:AH114" si="64">SUM(U105,Y105,AC105,AG105)</f>
        <v>0</v>
      </c>
      <c r="AI105" s="168">
        <f t="shared" ref="AI105:AI114" si="65">IF(ISERROR(AH105/J105),0,AH105/J105)</f>
        <v>0</v>
      </c>
      <c r="AJ105" s="168">
        <f t="shared" ref="AJ105:AJ114" si="66">IF(ISERROR(AH105/$AH$191),"-",AH105/$AH$191)</f>
        <v>0</v>
      </c>
      <c r="AK105" s="11"/>
      <c r="AL105" s="11"/>
      <c r="AM105" s="11"/>
      <c r="AN105" s="11"/>
      <c r="AO105" s="11"/>
      <c r="AP105" s="11"/>
      <c r="AQ105" s="11"/>
      <c r="AR105" s="11"/>
    </row>
    <row r="106" spans="1:44" ht="12.75" hidden="1" customHeight="1" outlineLevel="1" x14ac:dyDescent="0.25">
      <c r="A106" s="22">
        <v>2</v>
      </c>
      <c r="B106" s="23"/>
      <c r="C106" s="24"/>
      <c r="D106" s="25"/>
      <c r="E106" s="34"/>
      <c r="F106" s="34"/>
      <c r="G106" s="34"/>
      <c r="H106" s="33"/>
      <c r="I106" s="33"/>
      <c r="J106" s="62"/>
      <c r="K106" s="35"/>
      <c r="L106" s="26"/>
      <c r="M106" s="28"/>
      <c r="N106" s="28"/>
      <c r="O106" s="28"/>
      <c r="P106" s="34"/>
      <c r="Q106" s="34"/>
      <c r="R106" s="28"/>
      <c r="S106" s="28"/>
      <c r="T106" s="28"/>
      <c r="U106" s="29">
        <f t="shared" ref="U106:U114" si="67">SUM(R106:T106)</f>
        <v>0</v>
      </c>
      <c r="V106" s="28"/>
      <c r="W106" s="28"/>
      <c r="X106" s="28"/>
      <c r="Y106" s="29">
        <f t="shared" ref="Y106:Y114" si="68">SUM(V106:X106)</f>
        <v>0</v>
      </c>
      <c r="Z106" s="28"/>
      <c r="AA106" s="28"/>
      <c r="AB106" s="28"/>
      <c r="AC106" s="29">
        <f t="shared" ref="AC106:AC114" si="69">SUM(Z106:AB106)</f>
        <v>0</v>
      </c>
      <c r="AD106" s="28"/>
      <c r="AE106" s="28"/>
      <c r="AF106" s="28"/>
      <c r="AG106" s="29">
        <f t="shared" ref="AG106:AG114" si="70">SUM(AD106:AF106)</f>
        <v>0</v>
      </c>
      <c r="AH106" s="29">
        <f t="shared" si="64"/>
        <v>0</v>
      </c>
      <c r="AI106" s="168">
        <f t="shared" si="65"/>
        <v>0</v>
      </c>
      <c r="AJ106" s="168">
        <f t="shared" si="66"/>
        <v>0</v>
      </c>
      <c r="AK106" s="11"/>
      <c r="AL106" s="11"/>
      <c r="AM106" s="11"/>
      <c r="AN106" s="11"/>
      <c r="AO106" s="11"/>
      <c r="AP106" s="11"/>
      <c r="AQ106" s="11"/>
      <c r="AR106" s="11"/>
    </row>
    <row r="107" spans="1:44" ht="12.75" hidden="1" customHeight="1" outlineLevel="1" x14ac:dyDescent="0.25">
      <c r="A107" s="22">
        <v>3</v>
      </c>
      <c r="B107" s="23"/>
      <c r="C107" s="32"/>
      <c r="D107" s="33"/>
      <c r="E107" s="34"/>
      <c r="F107" s="34"/>
      <c r="G107" s="34"/>
      <c r="H107" s="33"/>
      <c r="I107" s="33"/>
      <c r="J107" s="62"/>
      <c r="K107" s="35"/>
      <c r="L107" s="34"/>
      <c r="M107" s="28"/>
      <c r="N107" s="28"/>
      <c r="O107" s="28"/>
      <c r="P107" s="34"/>
      <c r="Q107" s="34"/>
      <c r="R107" s="28"/>
      <c r="S107" s="28"/>
      <c r="T107" s="28"/>
      <c r="U107" s="29">
        <f t="shared" si="67"/>
        <v>0</v>
      </c>
      <c r="V107" s="28"/>
      <c r="W107" s="28"/>
      <c r="X107" s="28"/>
      <c r="Y107" s="29">
        <f t="shared" si="68"/>
        <v>0</v>
      </c>
      <c r="Z107" s="28"/>
      <c r="AA107" s="28"/>
      <c r="AB107" s="28"/>
      <c r="AC107" s="29">
        <f t="shared" si="69"/>
        <v>0</v>
      </c>
      <c r="AD107" s="28"/>
      <c r="AE107" s="28"/>
      <c r="AF107" s="28"/>
      <c r="AG107" s="29">
        <f t="shared" si="70"/>
        <v>0</v>
      </c>
      <c r="AH107" s="29">
        <f t="shared" si="64"/>
        <v>0</v>
      </c>
      <c r="AI107" s="168">
        <f t="shared" si="65"/>
        <v>0</v>
      </c>
      <c r="AJ107" s="168">
        <f t="shared" si="66"/>
        <v>0</v>
      </c>
    </row>
    <row r="108" spans="1:44" ht="12.75" hidden="1" customHeight="1" outlineLevel="1" x14ac:dyDescent="0.25">
      <c r="A108" s="22">
        <v>4</v>
      </c>
      <c r="B108" s="23"/>
      <c r="C108" s="32"/>
      <c r="D108" s="33"/>
      <c r="E108" s="34"/>
      <c r="F108" s="34"/>
      <c r="G108" s="34"/>
      <c r="H108" s="33"/>
      <c r="I108" s="33"/>
      <c r="J108" s="62"/>
      <c r="K108" s="35"/>
      <c r="L108" s="34"/>
      <c r="M108" s="28"/>
      <c r="N108" s="28"/>
      <c r="O108" s="28"/>
      <c r="P108" s="34"/>
      <c r="Q108" s="34"/>
      <c r="R108" s="28"/>
      <c r="S108" s="28"/>
      <c r="T108" s="28"/>
      <c r="U108" s="29">
        <f t="shared" si="67"/>
        <v>0</v>
      </c>
      <c r="V108" s="28"/>
      <c r="W108" s="28"/>
      <c r="X108" s="28"/>
      <c r="Y108" s="29">
        <f t="shared" si="68"/>
        <v>0</v>
      </c>
      <c r="Z108" s="28"/>
      <c r="AA108" s="28"/>
      <c r="AB108" s="28"/>
      <c r="AC108" s="29">
        <f t="shared" si="69"/>
        <v>0</v>
      </c>
      <c r="AD108" s="28"/>
      <c r="AE108" s="28"/>
      <c r="AF108" s="28"/>
      <c r="AG108" s="29">
        <f t="shared" si="70"/>
        <v>0</v>
      </c>
      <c r="AH108" s="29">
        <f t="shared" si="64"/>
        <v>0</v>
      </c>
      <c r="AI108" s="168">
        <f t="shared" si="65"/>
        <v>0</v>
      </c>
      <c r="AJ108" s="168">
        <f t="shared" si="66"/>
        <v>0</v>
      </c>
      <c r="AK108" s="11"/>
      <c r="AL108" s="11"/>
      <c r="AM108" s="11"/>
      <c r="AN108" s="11"/>
      <c r="AO108" s="11"/>
      <c r="AP108" s="11"/>
      <c r="AQ108" s="11"/>
      <c r="AR108" s="11"/>
    </row>
    <row r="109" spans="1:44" ht="12.75" hidden="1" customHeight="1" outlineLevel="1" x14ac:dyDescent="0.25">
      <c r="A109" s="22">
        <v>5</v>
      </c>
      <c r="B109" s="23"/>
      <c r="C109" s="32"/>
      <c r="D109" s="33"/>
      <c r="E109" s="34"/>
      <c r="F109" s="34"/>
      <c r="G109" s="34"/>
      <c r="H109" s="33"/>
      <c r="I109" s="33"/>
      <c r="J109" s="62"/>
      <c r="K109" s="35"/>
      <c r="L109" s="34"/>
      <c r="M109" s="28"/>
      <c r="N109" s="28"/>
      <c r="O109" s="28"/>
      <c r="P109" s="34"/>
      <c r="Q109" s="34"/>
      <c r="R109" s="28"/>
      <c r="S109" s="28"/>
      <c r="T109" s="28"/>
      <c r="U109" s="29">
        <f t="shared" si="67"/>
        <v>0</v>
      </c>
      <c r="V109" s="28"/>
      <c r="W109" s="28"/>
      <c r="X109" s="28"/>
      <c r="Y109" s="29">
        <f t="shared" si="68"/>
        <v>0</v>
      </c>
      <c r="Z109" s="28"/>
      <c r="AA109" s="28"/>
      <c r="AB109" s="28"/>
      <c r="AC109" s="29">
        <f t="shared" si="69"/>
        <v>0</v>
      </c>
      <c r="AD109" s="28"/>
      <c r="AE109" s="28"/>
      <c r="AF109" s="28"/>
      <c r="AG109" s="29">
        <f t="shared" si="70"/>
        <v>0</v>
      </c>
      <c r="AH109" s="29">
        <f t="shared" si="64"/>
        <v>0</v>
      </c>
      <c r="AI109" s="168">
        <f t="shared" si="65"/>
        <v>0</v>
      </c>
      <c r="AJ109" s="168">
        <f t="shared" si="66"/>
        <v>0</v>
      </c>
      <c r="AK109" s="11"/>
      <c r="AL109" s="11"/>
      <c r="AM109" s="11"/>
      <c r="AN109" s="11"/>
      <c r="AO109" s="11"/>
      <c r="AP109" s="11"/>
      <c r="AQ109" s="11"/>
      <c r="AR109" s="11"/>
    </row>
    <row r="110" spans="1:44" ht="12.75" hidden="1" customHeight="1" outlineLevel="1" x14ac:dyDescent="0.25">
      <c r="A110" s="22">
        <v>6</v>
      </c>
      <c r="B110" s="23"/>
      <c r="C110" s="32"/>
      <c r="D110" s="33"/>
      <c r="E110" s="34"/>
      <c r="F110" s="34"/>
      <c r="G110" s="34"/>
      <c r="H110" s="33"/>
      <c r="I110" s="33"/>
      <c r="J110" s="62"/>
      <c r="K110" s="35"/>
      <c r="L110" s="34"/>
      <c r="M110" s="28"/>
      <c r="N110" s="28"/>
      <c r="O110" s="28"/>
      <c r="P110" s="34"/>
      <c r="Q110" s="34"/>
      <c r="R110" s="28"/>
      <c r="S110" s="28"/>
      <c r="T110" s="28"/>
      <c r="U110" s="29">
        <f t="shared" si="67"/>
        <v>0</v>
      </c>
      <c r="V110" s="28"/>
      <c r="W110" s="28"/>
      <c r="X110" s="28"/>
      <c r="Y110" s="29">
        <f t="shared" si="68"/>
        <v>0</v>
      </c>
      <c r="Z110" s="28"/>
      <c r="AA110" s="28"/>
      <c r="AB110" s="28"/>
      <c r="AC110" s="29">
        <f t="shared" si="69"/>
        <v>0</v>
      </c>
      <c r="AD110" s="28"/>
      <c r="AE110" s="28"/>
      <c r="AF110" s="28"/>
      <c r="AG110" s="29">
        <f t="shared" si="70"/>
        <v>0</v>
      </c>
      <c r="AH110" s="29">
        <f t="shared" si="64"/>
        <v>0</v>
      </c>
      <c r="AI110" s="168">
        <f t="shared" si="65"/>
        <v>0</v>
      </c>
      <c r="AJ110" s="168">
        <f t="shared" si="66"/>
        <v>0</v>
      </c>
    </row>
    <row r="111" spans="1:44" ht="12.75" hidden="1" customHeight="1" outlineLevel="1" x14ac:dyDescent="0.25">
      <c r="A111" s="22">
        <v>7</v>
      </c>
      <c r="B111" s="23"/>
      <c r="C111" s="32"/>
      <c r="D111" s="33"/>
      <c r="E111" s="34"/>
      <c r="F111" s="34"/>
      <c r="G111" s="34"/>
      <c r="H111" s="33"/>
      <c r="I111" s="33"/>
      <c r="J111" s="62"/>
      <c r="K111" s="35"/>
      <c r="L111" s="34"/>
      <c r="M111" s="28"/>
      <c r="N111" s="28"/>
      <c r="O111" s="28"/>
      <c r="P111" s="34"/>
      <c r="Q111" s="34"/>
      <c r="R111" s="28"/>
      <c r="S111" s="28"/>
      <c r="T111" s="28"/>
      <c r="U111" s="29">
        <f t="shared" si="67"/>
        <v>0</v>
      </c>
      <c r="V111" s="28"/>
      <c r="W111" s="28"/>
      <c r="X111" s="28"/>
      <c r="Y111" s="29">
        <f t="shared" si="68"/>
        <v>0</v>
      </c>
      <c r="Z111" s="28"/>
      <c r="AA111" s="28"/>
      <c r="AB111" s="28"/>
      <c r="AC111" s="29">
        <f t="shared" si="69"/>
        <v>0</v>
      </c>
      <c r="AD111" s="28"/>
      <c r="AE111" s="28"/>
      <c r="AF111" s="28"/>
      <c r="AG111" s="29">
        <f t="shared" si="70"/>
        <v>0</v>
      </c>
      <c r="AH111" s="29">
        <f t="shared" si="64"/>
        <v>0</v>
      </c>
      <c r="AI111" s="168">
        <f t="shared" si="65"/>
        <v>0</v>
      </c>
      <c r="AJ111" s="168">
        <f t="shared" si="66"/>
        <v>0</v>
      </c>
      <c r="AK111" s="11"/>
      <c r="AL111" s="11"/>
      <c r="AM111" s="11"/>
      <c r="AN111" s="11"/>
      <c r="AO111" s="11"/>
      <c r="AP111" s="11"/>
      <c r="AQ111" s="11"/>
      <c r="AR111" s="11"/>
    </row>
    <row r="112" spans="1:44" ht="12.75" hidden="1" customHeight="1" outlineLevel="1" x14ac:dyDescent="0.25">
      <c r="A112" s="22">
        <v>8</v>
      </c>
      <c r="B112" s="23"/>
      <c r="C112" s="32"/>
      <c r="D112" s="33"/>
      <c r="E112" s="34"/>
      <c r="F112" s="34"/>
      <c r="G112" s="34"/>
      <c r="H112" s="33"/>
      <c r="I112" s="33"/>
      <c r="J112" s="62"/>
      <c r="K112" s="35"/>
      <c r="L112" s="34"/>
      <c r="M112" s="28"/>
      <c r="N112" s="28"/>
      <c r="O112" s="28"/>
      <c r="P112" s="34"/>
      <c r="Q112" s="34"/>
      <c r="R112" s="28"/>
      <c r="S112" s="28"/>
      <c r="T112" s="28"/>
      <c r="U112" s="29">
        <f t="shared" si="67"/>
        <v>0</v>
      </c>
      <c r="V112" s="28"/>
      <c r="W112" s="28"/>
      <c r="X112" s="28"/>
      <c r="Y112" s="29">
        <f t="shared" si="68"/>
        <v>0</v>
      </c>
      <c r="Z112" s="28"/>
      <c r="AA112" s="28"/>
      <c r="AB112" s="28"/>
      <c r="AC112" s="29">
        <f t="shared" si="69"/>
        <v>0</v>
      </c>
      <c r="AD112" s="28"/>
      <c r="AE112" s="28"/>
      <c r="AF112" s="28"/>
      <c r="AG112" s="29">
        <f t="shared" si="70"/>
        <v>0</v>
      </c>
      <c r="AH112" s="29">
        <f t="shared" si="64"/>
        <v>0</v>
      </c>
      <c r="AI112" s="168">
        <f t="shared" si="65"/>
        <v>0</v>
      </c>
      <c r="AJ112" s="168">
        <f t="shared" si="66"/>
        <v>0</v>
      </c>
      <c r="AK112" s="11"/>
      <c r="AL112" s="11"/>
      <c r="AM112" s="11"/>
      <c r="AN112" s="11"/>
      <c r="AO112" s="11"/>
      <c r="AP112" s="11"/>
      <c r="AQ112" s="11"/>
      <c r="AR112" s="11"/>
    </row>
    <row r="113" spans="1:44" ht="12.75" hidden="1" customHeight="1" outlineLevel="1" x14ac:dyDescent="0.25">
      <c r="A113" s="22">
        <v>9</v>
      </c>
      <c r="B113" s="23"/>
      <c r="C113" s="32"/>
      <c r="D113" s="33"/>
      <c r="E113" s="34"/>
      <c r="F113" s="34"/>
      <c r="G113" s="34"/>
      <c r="H113" s="33"/>
      <c r="I113" s="33"/>
      <c r="J113" s="62"/>
      <c r="K113" s="35"/>
      <c r="L113" s="34"/>
      <c r="M113" s="28"/>
      <c r="N113" s="28"/>
      <c r="O113" s="28"/>
      <c r="P113" s="34"/>
      <c r="Q113" s="34"/>
      <c r="R113" s="28"/>
      <c r="S113" s="28"/>
      <c r="T113" s="28"/>
      <c r="U113" s="29">
        <f t="shared" si="67"/>
        <v>0</v>
      </c>
      <c r="V113" s="28"/>
      <c r="W113" s="28"/>
      <c r="X113" s="28"/>
      <c r="Y113" s="29">
        <f t="shared" si="68"/>
        <v>0</v>
      </c>
      <c r="Z113" s="28"/>
      <c r="AA113" s="28"/>
      <c r="AB113" s="28"/>
      <c r="AC113" s="29">
        <f t="shared" si="69"/>
        <v>0</v>
      </c>
      <c r="AD113" s="28"/>
      <c r="AE113" s="28"/>
      <c r="AF113" s="28"/>
      <c r="AG113" s="29">
        <f t="shared" si="70"/>
        <v>0</v>
      </c>
      <c r="AH113" s="29">
        <f t="shared" si="64"/>
        <v>0</v>
      </c>
      <c r="AI113" s="168">
        <f t="shared" si="65"/>
        <v>0</v>
      </c>
      <c r="AJ113" s="168">
        <f t="shared" si="66"/>
        <v>0</v>
      </c>
    </row>
    <row r="114" spans="1:44" ht="12.75" hidden="1" customHeight="1" outlineLevel="1" x14ac:dyDescent="0.25">
      <c r="A114" s="22">
        <v>10</v>
      </c>
      <c r="B114" s="23"/>
      <c r="C114" s="32"/>
      <c r="D114" s="33"/>
      <c r="E114" s="34"/>
      <c r="F114" s="34"/>
      <c r="G114" s="34"/>
      <c r="H114" s="33"/>
      <c r="I114" s="33"/>
      <c r="J114" s="62"/>
      <c r="K114" s="36"/>
      <c r="L114" s="34"/>
      <c r="M114" s="28"/>
      <c r="N114" s="28"/>
      <c r="O114" s="28"/>
      <c r="P114" s="34"/>
      <c r="Q114" s="34"/>
      <c r="R114" s="28"/>
      <c r="S114" s="28"/>
      <c r="T114" s="28"/>
      <c r="U114" s="29">
        <f t="shared" si="67"/>
        <v>0</v>
      </c>
      <c r="V114" s="28"/>
      <c r="W114" s="28"/>
      <c r="X114" s="28"/>
      <c r="Y114" s="29">
        <f t="shared" si="68"/>
        <v>0</v>
      </c>
      <c r="Z114" s="28"/>
      <c r="AA114" s="28"/>
      <c r="AB114" s="28"/>
      <c r="AC114" s="29">
        <f t="shared" si="69"/>
        <v>0</v>
      </c>
      <c r="AD114" s="28"/>
      <c r="AE114" s="28"/>
      <c r="AF114" s="28"/>
      <c r="AG114" s="29">
        <f t="shared" si="70"/>
        <v>0</v>
      </c>
      <c r="AH114" s="29">
        <f t="shared" si="64"/>
        <v>0</v>
      </c>
      <c r="AI114" s="168">
        <f t="shared" si="65"/>
        <v>0</v>
      </c>
      <c r="AJ114" s="168">
        <f t="shared" si="66"/>
        <v>0</v>
      </c>
      <c r="AK114" s="11"/>
      <c r="AL114" s="11"/>
      <c r="AM114" s="11"/>
      <c r="AN114" s="11"/>
      <c r="AO114" s="11"/>
      <c r="AP114" s="11"/>
      <c r="AQ114" s="11"/>
      <c r="AR114" s="11"/>
    </row>
    <row r="115" spans="1:44" s="61" customFormat="1" ht="12.75" hidden="1" customHeight="1" collapsed="1" x14ac:dyDescent="0.25">
      <c r="A115" s="507" t="s">
        <v>63</v>
      </c>
      <c r="B115" s="516"/>
      <c r="C115" s="508"/>
      <c r="D115" s="508"/>
      <c r="E115" s="508"/>
      <c r="F115" s="508"/>
      <c r="G115" s="508"/>
      <c r="H115" s="508"/>
      <c r="I115" s="509"/>
      <c r="J115" s="341">
        <f>SUM(J105:J114)</f>
        <v>0</v>
      </c>
      <c r="K115" s="341">
        <f>SUM(K105:K114)</f>
        <v>0</v>
      </c>
      <c r="L115" s="434"/>
      <c r="M115" s="341">
        <f>SUM(M105:M114)</f>
        <v>0</v>
      </c>
      <c r="N115" s="341">
        <f>SUM(N105:N114)</f>
        <v>0</v>
      </c>
      <c r="O115" s="341">
        <f>SUM(O105:O114)</f>
        <v>0</v>
      </c>
      <c r="P115" s="342"/>
      <c r="Q115" s="454"/>
      <c r="R115" s="341">
        <f t="shared" ref="R115:AH115" si="71">SUM(R105:R114)</f>
        <v>0</v>
      </c>
      <c r="S115" s="341">
        <f t="shared" si="71"/>
        <v>0</v>
      </c>
      <c r="T115" s="341">
        <f t="shared" si="71"/>
        <v>0</v>
      </c>
      <c r="U115" s="341">
        <f t="shared" si="71"/>
        <v>0</v>
      </c>
      <c r="V115" s="341">
        <f t="shared" si="71"/>
        <v>0</v>
      </c>
      <c r="W115" s="341">
        <f t="shared" si="71"/>
        <v>0</v>
      </c>
      <c r="X115" s="341">
        <f t="shared" si="71"/>
        <v>0</v>
      </c>
      <c r="Y115" s="341">
        <f t="shared" si="71"/>
        <v>0</v>
      </c>
      <c r="Z115" s="341">
        <f t="shared" si="71"/>
        <v>0</v>
      </c>
      <c r="AA115" s="341">
        <f t="shared" si="71"/>
        <v>0</v>
      </c>
      <c r="AB115" s="341">
        <f t="shared" si="71"/>
        <v>0</v>
      </c>
      <c r="AC115" s="341">
        <f t="shared" si="71"/>
        <v>0</v>
      </c>
      <c r="AD115" s="341">
        <f t="shared" si="71"/>
        <v>0</v>
      </c>
      <c r="AE115" s="341">
        <f t="shared" si="71"/>
        <v>0</v>
      </c>
      <c r="AF115" s="341">
        <f t="shared" si="71"/>
        <v>0</v>
      </c>
      <c r="AG115" s="341">
        <f t="shared" si="71"/>
        <v>0</v>
      </c>
      <c r="AH115" s="341">
        <f t="shared" si="71"/>
        <v>0</v>
      </c>
      <c r="AI115" s="432">
        <f>IF(ISERROR(AH115/J115),0,AH115/J115)</f>
        <v>0</v>
      </c>
      <c r="AJ115" s="432">
        <f>IF(ISERROR(AH115/$AH$191),0,AH115/$AH$191)</f>
        <v>0</v>
      </c>
      <c r="AK115" s="11"/>
      <c r="AL115" s="11"/>
      <c r="AM115" s="11"/>
      <c r="AN115" s="11"/>
      <c r="AO115" s="11"/>
      <c r="AP115" s="11"/>
      <c r="AQ115" s="11"/>
      <c r="AR115" s="11"/>
    </row>
    <row r="116" spans="1:44" ht="12.75" hidden="1" customHeight="1" x14ac:dyDescent="0.25">
      <c r="A116" s="502" t="s">
        <v>64</v>
      </c>
      <c r="B116" s="503"/>
      <c r="C116" s="503"/>
      <c r="D116" s="503"/>
      <c r="E116" s="504"/>
      <c r="F116" s="16"/>
      <c r="G116" s="5"/>
      <c r="H116" s="17"/>
      <c r="I116" s="17"/>
      <c r="J116" s="62"/>
      <c r="K116" s="7"/>
      <c r="L116" s="18"/>
      <c r="M116" s="19"/>
      <c r="N116" s="19"/>
      <c r="O116" s="19"/>
      <c r="P116" s="5"/>
      <c r="Q116" s="20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167"/>
      <c r="AJ116" s="167"/>
    </row>
    <row r="117" spans="1:44" hidden="1" outlineLevel="1" x14ac:dyDescent="0.25">
      <c r="A117" s="22">
        <v>1</v>
      </c>
      <c r="B117" s="23"/>
      <c r="C117" s="89"/>
      <c r="D117" s="90"/>
      <c r="E117" s="55"/>
      <c r="F117" s="91"/>
      <c r="G117" s="91"/>
      <c r="H117" s="6"/>
      <c r="I117" s="6"/>
      <c r="J117" s="62"/>
      <c r="K117" s="46"/>
      <c r="L117" s="48"/>
      <c r="M117" s="49"/>
      <c r="N117" s="53"/>
      <c r="O117" s="49"/>
      <c r="P117" s="47"/>
      <c r="Q117" s="47"/>
      <c r="R117" s="28">
        <v>0</v>
      </c>
      <c r="S117" s="28">
        <v>0</v>
      </c>
      <c r="T117" s="28">
        <v>0</v>
      </c>
      <c r="U117" s="29">
        <f>SUM(R117:T117)</f>
        <v>0</v>
      </c>
      <c r="V117" s="28">
        <v>0</v>
      </c>
      <c r="W117" s="28">
        <v>0</v>
      </c>
      <c r="X117" s="28">
        <v>0</v>
      </c>
      <c r="Y117" s="29">
        <f>SUM(V117:X117)</f>
        <v>0</v>
      </c>
      <c r="Z117" s="28">
        <v>0</v>
      </c>
      <c r="AA117" s="28">
        <v>0</v>
      </c>
      <c r="AB117" s="28">
        <v>0</v>
      </c>
      <c r="AC117" s="29">
        <f>SUM(Z117:AB117)</f>
        <v>0</v>
      </c>
      <c r="AD117" s="28">
        <v>0</v>
      </c>
      <c r="AE117" s="28">
        <v>0</v>
      </c>
      <c r="AF117" s="28">
        <v>0</v>
      </c>
      <c r="AG117" s="29">
        <f>SUM(AD117:AF117)</f>
        <v>0</v>
      </c>
      <c r="AH117" s="29">
        <f t="shared" ref="AH117:AH126" si="72">SUM(U117,Y117,AC117,AG117)</f>
        <v>0</v>
      </c>
      <c r="AI117" s="168">
        <f t="shared" ref="AI117:AI126" si="73">IF(ISERROR(AH117/J117),0,AH117/J117)</f>
        <v>0</v>
      </c>
      <c r="AJ117" s="168">
        <f t="shared" ref="AJ117:AJ126" si="74">IF(ISERROR(AH117/$AH$191),"-",AH117/$AH$191)</f>
        <v>0</v>
      </c>
      <c r="AK117" s="11"/>
      <c r="AL117" s="11"/>
      <c r="AM117" s="11"/>
      <c r="AN117" s="11"/>
      <c r="AO117" s="11"/>
      <c r="AP117" s="11"/>
      <c r="AQ117" s="11"/>
      <c r="AR117" s="11"/>
    </row>
    <row r="118" spans="1:44" ht="12.75" hidden="1" customHeight="1" outlineLevel="1" x14ac:dyDescent="0.25">
      <c r="A118" s="22">
        <v>2</v>
      </c>
      <c r="B118" s="23"/>
      <c r="C118" s="24"/>
      <c r="D118" s="25"/>
      <c r="E118" s="34"/>
      <c r="F118" s="26"/>
      <c r="G118" s="26"/>
      <c r="H118" s="25"/>
      <c r="I118" s="33"/>
      <c r="J118" s="62"/>
      <c r="K118" s="35"/>
      <c r="L118" s="34"/>
      <c r="M118" s="28"/>
      <c r="N118" s="28"/>
      <c r="O118" s="28"/>
      <c r="P118" s="34"/>
      <c r="Q118" s="34"/>
      <c r="R118" s="28"/>
      <c r="S118" s="28"/>
      <c r="T118" s="28"/>
      <c r="U118" s="29">
        <f t="shared" ref="U118:U126" si="75">SUM(R118:T118)</f>
        <v>0</v>
      </c>
      <c r="V118" s="28"/>
      <c r="W118" s="28"/>
      <c r="X118" s="28"/>
      <c r="Y118" s="29">
        <f t="shared" ref="Y118:Y126" si="76">SUM(V118:X118)</f>
        <v>0</v>
      </c>
      <c r="Z118" s="28"/>
      <c r="AA118" s="28"/>
      <c r="AB118" s="28"/>
      <c r="AC118" s="29">
        <f t="shared" ref="AC118:AC126" si="77">SUM(Z118:AB118)</f>
        <v>0</v>
      </c>
      <c r="AD118" s="28"/>
      <c r="AE118" s="28"/>
      <c r="AF118" s="28"/>
      <c r="AG118" s="29">
        <f t="shared" ref="AG118:AG126" si="78">SUM(AD118:AF118)</f>
        <v>0</v>
      </c>
      <c r="AH118" s="29">
        <f t="shared" si="72"/>
        <v>0</v>
      </c>
      <c r="AI118" s="168">
        <f t="shared" si="73"/>
        <v>0</v>
      </c>
      <c r="AJ118" s="168">
        <f t="shared" si="74"/>
        <v>0</v>
      </c>
      <c r="AK118" s="11"/>
      <c r="AL118" s="11"/>
      <c r="AM118" s="11"/>
      <c r="AN118" s="11"/>
      <c r="AO118" s="11"/>
      <c r="AP118" s="11"/>
      <c r="AQ118" s="11"/>
      <c r="AR118" s="11"/>
    </row>
    <row r="119" spans="1:44" ht="12.75" hidden="1" customHeight="1" outlineLevel="1" x14ac:dyDescent="0.25">
      <c r="A119" s="22">
        <v>3</v>
      </c>
      <c r="B119" s="23"/>
      <c r="C119" s="32"/>
      <c r="D119" s="33"/>
      <c r="E119" s="34"/>
      <c r="F119" s="34"/>
      <c r="G119" s="34"/>
      <c r="H119" s="33"/>
      <c r="I119" s="33"/>
      <c r="J119" s="62"/>
      <c r="K119" s="35"/>
      <c r="L119" s="34"/>
      <c r="M119" s="28"/>
      <c r="N119" s="28"/>
      <c r="O119" s="28"/>
      <c r="P119" s="34"/>
      <c r="Q119" s="34"/>
      <c r="R119" s="28"/>
      <c r="S119" s="28"/>
      <c r="T119" s="28"/>
      <c r="U119" s="29">
        <f t="shared" si="75"/>
        <v>0</v>
      </c>
      <c r="V119" s="28"/>
      <c r="W119" s="28"/>
      <c r="X119" s="28"/>
      <c r="Y119" s="29">
        <f t="shared" si="76"/>
        <v>0</v>
      </c>
      <c r="Z119" s="28"/>
      <c r="AA119" s="28"/>
      <c r="AB119" s="28"/>
      <c r="AC119" s="29">
        <f t="shared" si="77"/>
        <v>0</v>
      </c>
      <c r="AD119" s="28"/>
      <c r="AE119" s="28"/>
      <c r="AF119" s="28"/>
      <c r="AG119" s="29">
        <f t="shared" si="78"/>
        <v>0</v>
      </c>
      <c r="AH119" s="29">
        <f t="shared" si="72"/>
        <v>0</v>
      </c>
      <c r="AI119" s="168">
        <f t="shared" si="73"/>
        <v>0</v>
      </c>
      <c r="AJ119" s="168">
        <f t="shared" si="74"/>
        <v>0</v>
      </c>
    </row>
    <row r="120" spans="1:44" ht="12.75" hidden="1" customHeight="1" outlineLevel="1" x14ac:dyDescent="0.25">
      <c r="A120" s="22">
        <v>4</v>
      </c>
      <c r="B120" s="23"/>
      <c r="C120" s="32"/>
      <c r="D120" s="33"/>
      <c r="E120" s="34"/>
      <c r="F120" s="34"/>
      <c r="G120" s="34"/>
      <c r="H120" s="33"/>
      <c r="I120" s="33"/>
      <c r="J120" s="62"/>
      <c r="K120" s="35"/>
      <c r="L120" s="34"/>
      <c r="M120" s="28"/>
      <c r="N120" s="28"/>
      <c r="O120" s="28"/>
      <c r="P120" s="34"/>
      <c r="Q120" s="34"/>
      <c r="R120" s="28"/>
      <c r="S120" s="28"/>
      <c r="T120" s="28"/>
      <c r="U120" s="29">
        <f t="shared" si="75"/>
        <v>0</v>
      </c>
      <c r="V120" s="28"/>
      <c r="W120" s="28"/>
      <c r="X120" s="28"/>
      <c r="Y120" s="29">
        <f t="shared" si="76"/>
        <v>0</v>
      </c>
      <c r="Z120" s="28"/>
      <c r="AA120" s="28"/>
      <c r="AB120" s="28"/>
      <c r="AC120" s="29">
        <f t="shared" si="77"/>
        <v>0</v>
      </c>
      <c r="AD120" s="28"/>
      <c r="AE120" s="28"/>
      <c r="AF120" s="28"/>
      <c r="AG120" s="29">
        <f t="shared" si="78"/>
        <v>0</v>
      </c>
      <c r="AH120" s="29">
        <f t="shared" si="72"/>
        <v>0</v>
      </c>
      <c r="AI120" s="168">
        <f t="shared" si="73"/>
        <v>0</v>
      </c>
      <c r="AJ120" s="168">
        <f t="shared" si="74"/>
        <v>0</v>
      </c>
      <c r="AK120" s="11"/>
      <c r="AL120" s="11"/>
      <c r="AM120" s="11"/>
      <c r="AN120" s="11"/>
      <c r="AO120" s="11"/>
      <c r="AP120" s="11"/>
      <c r="AQ120" s="11"/>
      <c r="AR120" s="11"/>
    </row>
    <row r="121" spans="1:44" ht="12.75" hidden="1" customHeight="1" outlineLevel="1" x14ac:dyDescent="0.25">
      <c r="A121" s="22">
        <v>5</v>
      </c>
      <c r="B121" s="23"/>
      <c r="C121" s="32"/>
      <c r="D121" s="33"/>
      <c r="E121" s="34"/>
      <c r="F121" s="34"/>
      <c r="G121" s="34"/>
      <c r="H121" s="33"/>
      <c r="I121" s="33"/>
      <c r="J121" s="62"/>
      <c r="K121" s="35"/>
      <c r="L121" s="34"/>
      <c r="M121" s="28"/>
      <c r="N121" s="28"/>
      <c r="O121" s="28"/>
      <c r="P121" s="34"/>
      <c r="Q121" s="34"/>
      <c r="R121" s="28"/>
      <c r="S121" s="28"/>
      <c r="T121" s="28"/>
      <c r="U121" s="29">
        <f t="shared" si="75"/>
        <v>0</v>
      </c>
      <c r="V121" s="28"/>
      <c r="W121" s="28"/>
      <c r="X121" s="28"/>
      <c r="Y121" s="29">
        <f t="shared" si="76"/>
        <v>0</v>
      </c>
      <c r="Z121" s="28"/>
      <c r="AA121" s="28"/>
      <c r="AB121" s="28"/>
      <c r="AC121" s="29">
        <f t="shared" si="77"/>
        <v>0</v>
      </c>
      <c r="AD121" s="28"/>
      <c r="AE121" s="28"/>
      <c r="AF121" s="28"/>
      <c r="AG121" s="29">
        <f t="shared" si="78"/>
        <v>0</v>
      </c>
      <c r="AH121" s="29">
        <f t="shared" si="72"/>
        <v>0</v>
      </c>
      <c r="AI121" s="168">
        <f t="shared" si="73"/>
        <v>0</v>
      </c>
      <c r="AJ121" s="168">
        <f t="shared" si="74"/>
        <v>0</v>
      </c>
      <c r="AK121" s="11"/>
      <c r="AL121" s="11"/>
      <c r="AM121" s="11"/>
      <c r="AN121" s="11"/>
      <c r="AO121" s="11"/>
      <c r="AP121" s="11"/>
      <c r="AQ121" s="11"/>
      <c r="AR121" s="11"/>
    </row>
    <row r="122" spans="1:44" ht="12.75" hidden="1" customHeight="1" outlineLevel="1" x14ac:dyDescent="0.25">
      <c r="A122" s="22">
        <v>6</v>
      </c>
      <c r="B122" s="23"/>
      <c r="C122" s="32"/>
      <c r="D122" s="33"/>
      <c r="E122" s="34"/>
      <c r="F122" s="34"/>
      <c r="G122" s="34"/>
      <c r="H122" s="33"/>
      <c r="I122" s="33"/>
      <c r="J122" s="62"/>
      <c r="K122" s="35"/>
      <c r="L122" s="34"/>
      <c r="M122" s="28"/>
      <c r="N122" s="28"/>
      <c r="O122" s="28"/>
      <c r="P122" s="34"/>
      <c r="Q122" s="34"/>
      <c r="R122" s="28"/>
      <c r="S122" s="28"/>
      <c r="T122" s="28"/>
      <c r="U122" s="29">
        <f t="shared" si="75"/>
        <v>0</v>
      </c>
      <c r="V122" s="28"/>
      <c r="W122" s="28"/>
      <c r="X122" s="28"/>
      <c r="Y122" s="29">
        <f t="shared" si="76"/>
        <v>0</v>
      </c>
      <c r="Z122" s="28"/>
      <c r="AA122" s="28"/>
      <c r="AB122" s="28"/>
      <c r="AC122" s="29">
        <f t="shared" si="77"/>
        <v>0</v>
      </c>
      <c r="AD122" s="28"/>
      <c r="AE122" s="28"/>
      <c r="AF122" s="28"/>
      <c r="AG122" s="29">
        <f t="shared" si="78"/>
        <v>0</v>
      </c>
      <c r="AH122" s="29">
        <f t="shared" si="72"/>
        <v>0</v>
      </c>
      <c r="AI122" s="168">
        <f t="shared" si="73"/>
        <v>0</v>
      </c>
      <c r="AJ122" s="168">
        <f t="shared" si="74"/>
        <v>0</v>
      </c>
    </row>
    <row r="123" spans="1:44" ht="12.75" hidden="1" customHeight="1" outlineLevel="1" x14ac:dyDescent="0.25">
      <c r="A123" s="22">
        <v>7</v>
      </c>
      <c r="B123" s="23"/>
      <c r="C123" s="32"/>
      <c r="D123" s="33"/>
      <c r="E123" s="34"/>
      <c r="F123" s="34"/>
      <c r="G123" s="34"/>
      <c r="H123" s="33"/>
      <c r="I123" s="33"/>
      <c r="J123" s="62"/>
      <c r="K123" s="35"/>
      <c r="L123" s="34"/>
      <c r="M123" s="28"/>
      <c r="N123" s="28"/>
      <c r="O123" s="28"/>
      <c r="P123" s="34"/>
      <c r="Q123" s="34"/>
      <c r="R123" s="28"/>
      <c r="S123" s="28"/>
      <c r="T123" s="28"/>
      <c r="U123" s="29">
        <f t="shared" si="75"/>
        <v>0</v>
      </c>
      <c r="V123" s="28"/>
      <c r="W123" s="28"/>
      <c r="X123" s="28"/>
      <c r="Y123" s="29">
        <f t="shared" si="76"/>
        <v>0</v>
      </c>
      <c r="Z123" s="28"/>
      <c r="AA123" s="28"/>
      <c r="AB123" s="28"/>
      <c r="AC123" s="29">
        <f t="shared" si="77"/>
        <v>0</v>
      </c>
      <c r="AD123" s="28"/>
      <c r="AE123" s="28"/>
      <c r="AF123" s="28"/>
      <c r="AG123" s="29">
        <f t="shared" si="78"/>
        <v>0</v>
      </c>
      <c r="AH123" s="29">
        <f t="shared" si="72"/>
        <v>0</v>
      </c>
      <c r="AI123" s="168">
        <f t="shared" si="73"/>
        <v>0</v>
      </c>
      <c r="AJ123" s="168">
        <f t="shared" si="74"/>
        <v>0</v>
      </c>
      <c r="AK123" s="11"/>
      <c r="AL123" s="11"/>
      <c r="AM123" s="11"/>
      <c r="AN123" s="11"/>
      <c r="AO123" s="11"/>
      <c r="AP123" s="11"/>
      <c r="AQ123" s="11"/>
      <c r="AR123" s="11"/>
    </row>
    <row r="124" spans="1:44" ht="12.75" hidden="1" customHeight="1" outlineLevel="1" x14ac:dyDescent="0.25">
      <c r="A124" s="22">
        <v>8</v>
      </c>
      <c r="B124" s="23"/>
      <c r="C124" s="32"/>
      <c r="D124" s="33"/>
      <c r="E124" s="34"/>
      <c r="F124" s="34"/>
      <c r="G124" s="34"/>
      <c r="H124" s="33"/>
      <c r="I124" s="33"/>
      <c r="J124" s="62"/>
      <c r="K124" s="35"/>
      <c r="L124" s="34"/>
      <c r="M124" s="28"/>
      <c r="N124" s="28"/>
      <c r="O124" s="28"/>
      <c r="P124" s="34"/>
      <c r="Q124" s="34"/>
      <c r="R124" s="28"/>
      <c r="S124" s="28"/>
      <c r="T124" s="28"/>
      <c r="U124" s="29">
        <f t="shared" si="75"/>
        <v>0</v>
      </c>
      <c r="V124" s="28"/>
      <c r="W124" s="28"/>
      <c r="X124" s="28"/>
      <c r="Y124" s="29">
        <f t="shared" si="76"/>
        <v>0</v>
      </c>
      <c r="Z124" s="28"/>
      <c r="AA124" s="28"/>
      <c r="AB124" s="28"/>
      <c r="AC124" s="29">
        <f t="shared" si="77"/>
        <v>0</v>
      </c>
      <c r="AD124" s="28"/>
      <c r="AE124" s="28"/>
      <c r="AF124" s="28"/>
      <c r="AG124" s="29">
        <f t="shared" si="78"/>
        <v>0</v>
      </c>
      <c r="AH124" s="29">
        <f t="shared" si="72"/>
        <v>0</v>
      </c>
      <c r="AI124" s="168">
        <f t="shared" si="73"/>
        <v>0</v>
      </c>
      <c r="AJ124" s="168">
        <f t="shared" si="74"/>
        <v>0</v>
      </c>
      <c r="AK124" s="11"/>
      <c r="AL124" s="11"/>
      <c r="AM124" s="11"/>
      <c r="AN124" s="11"/>
      <c r="AO124" s="11"/>
      <c r="AP124" s="11"/>
      <c r="AQ124" s="11"/>
      <c r="AR124" s="11"/>
    </row>
    <row r="125" spans="1:44" ht="12.75" hidden="1" customHeight="1" outlineLevel="1" x14ac:dyDescent="0.25">
      <c r="A125" s="22">
        <v>9</v>
      </c>
      <c r="B125" s="23"/>
      <c r="C125" s="32"/>
      <c r="D125" s="33"/>
      <c r="E125" s="34"/>
      <c r="F125" s="34"/>
      <c r="G125" s="34"/>
      <c r="H125" s="33"/>
      <c r="I125" s="33"/>
      <c r="J125" s="62"/>
      <c r="K125" s="35"/>
      <c r="L125" s="34"/>
      <c r="M125" s="28"/>
      <c r="N125" s="28"/>
      <c r="O125" s="28"/>
      <c r="P125" s="34"/>
      <c r="Q125" s="34"/>
      <c r="R125" s="28"/>
      <c r="S125" s="28"/>
      <c r="T125" s="28"/>
      <c r="U125" s="29">
        <f t="shared" si="75"/>
        <v>0</v>
      </c>
      <c r="V125" s="28"/>
      <c r="W125" s="28"/>
      <c r="X125" s="28"/>
      <c r="Y125" s="29">
        <f t="shared" si="76"/>
        <v>0</v>
      </c>
      <c r="Z125" s="28"/>
      <c r="AA125" s="28"/>
      <c r="AB125" s="28"/>
      <c r="AC125" s="29">
        <f t="shared" si="77"/>
        <v>0</v>
      </c>
      <c r="AD125" s="28"/>
      <c r="AE125" s="28"/>
      <c r="AF125" s="28"/>
      <c r="AG125" s="29">
        <f t="shared" si="78"/>
        <v>0</v>
      </c>
      <c r="AH125" s="29">
        <f t="shared" si="72"/>
        <v>0</v>
      </c>
      <c r="AI125" s="168">
        <f t="shared" si="73"/>
        <v>0</v>
      </c>
      <c r="AJ125" s="168">
        <f t="shared" si="74"/>
        <v>0</v>
      </c>
    </row>
    <row r="126" spans="1:44" ht="12.75" hidden="1" customHeight="1" outlineLevel="1" x14ac:dyDescent="0.25">
      <c r="A126" s="22">
        <v>10</v>
      </c>
      <c r="B126" s="23"/>
      <c r="C126" s="32"/>
      <c r="D126" s="33"/>
      <c r="E126" s="34"/>
      <c r="F126" s="34"/>
      <c r="G126" s="34"/>
      <c r="H126" s="33"/>
      <c r="I126" s="33"/>
      <c r="J126" s="62"/>
      <c r="K126" s="36"/>
      <c r="L126" s="34"/>
      <c r="M126" s="28"/>
      <c r="N126" s="28"/>
      <c r="O126" s="28"/>
      <c r="P126" s="34"/>
      <c r="Q126" s="34"/>
      <c r="R126" s="28"/>
      <c r="S126" s="28"/>
      <c r="T126" s="28"/>
      <c r="U126" s="29">
        <f t="shared" si="75"/>
        <v>0</v>
      </c>
      <c r="V126" s="28"/>
      <c r="W126" s="28"/>
      <c r="X126" s="28"/>
      <c r="Y126" s="29">
        <f t="shared" si="76"/>
        <v>0</v>
      </c>
      <c r="Z126" s="28"/>
      <c r="AA126" s="28"/>
      <c r="AB126" s="28"/>
      <c r="AC126" s="29">
        <f t="shared" si="77"/>
        <v>0</v>
      </c>
      <c r="AD126" s="28"/>
      <c r="AE126" s="28"/>
      <c r="AF126" s="28"/>
      <c r="AG126" s="29">
        <f t="shared" si="78"/>
        <v>0</v>
      </c>
      <c r="AH126" s="29">
        <f t="shared" si="72"/>
        <v>0</v>
      </c>
      <c r="AI126" s="168">
        <f t="shared" si="73"/>
        <v>0</v>
      </c>
      <c r="AJ126" s="168">
        <f t="shared" si="74"/>
        <v>0</v>
      </c>
      <c r="AK126" s="11"/>
      <c r="AL126" s="11"/>
      <c r="AM126" s="11"/>
      <c r="AN126" s="11"/>
      <c r="AO126" s="11"/>
      <c r="AP126" s="11"/>
      <c r="AQ126" s="11"/>
      <c r="AR126" s="11"/>
    </row>
    <row r="127" spans="1:44" s="61" customFormat="1" ht="12.75" hidden="1" customHeight="1" collapsed="1" x14ac:dyDescent="0.25">
      <c r="A127" s="507" t="s">
        <v>65</v>
      </c>
      <c r="B127" s="516"/>
      <c r="C127" s="508"/>
      <c r="D127" s="508"/>
      <c r="E127" s="508"/>
      <c r="F127" s="508"/>
      <c r="G127" s="508"/>
      <c r="H127" s="508"/>
      <c r="I127" s="509"/>
      <c r="J127" s="341">
        <f>SUM(J117:J126)</f>
        <v>0</v>
      </c>
      <c r="K127" s="341">
        <f>SUM(K117:K126)</f>
        <v>0</v>
      </c>
      <c r="L127" s="434"/>
      <c r="M127" s="341">
        <f>SUM(M117:M126)</f>
        <v>0</v>
      </c>
      <c r="N127" s="341">
        <f>SUM(N117:N126)</f>
        <v>0</v>
      </c>
      <c r="O127" s="341">
        <f>SUM(O117:O126)</f>
        <v>0</v>
      </c>
      <c r="P127" s="342"/>
      <c r="Q127" s="454"/>
      <c r="R127" s="341">
        <f t="shared" ref="R127:AH127" si="79">SUM(R117:R126)</f>
        <v>0</v>
      </c>
      <c r="S127" s="341">
        <f t="shared" si="79"/>
        <v>0</v>
      </c>
      <c r="T127" s="341">
        <f t="shared" si="79"/>
        <v>0</v>
      </c>
      <c r="U127" s="341">
        <f t="shared" si="79"/>
        <v>0</v>
      </c>
      <c r="V127" s="341">
        <f t="shared" si="79"/>
        <v>0</v>
      </c>
      <c r="W127" s="341">
        <f t="shared" si="79"/>
        <v>0</v>
      </c>
      <c r="X127" s="341">
        <f t="shared" si="79"/>
        <v>0</v>
      </c>
      <c r="Y127" s="341">
        <f t="shared" si="79"/>
        <v>0</v>
      </c>
      <c r="Z127" s="341">
        <f t="shared" si="79"/>
        <v>0</v>
      </c>
      <c r="AA127" s="341">
        <f t="shared" si="79"/>
        <v>0</v>
      </c>
      <c r="AB127" s="341">
        <f t="shared" si="79"/>
        <v>0</v>
      </c>
      <c r="AC127" s="341">
        <f t="shared" si="79"/>
        <v>0</v>
      </c>
      <c r="AD127" s="341">
        <f t="shared" si="79"/>
        <v>0</v>
      </c>
      <c r="AE127" s="341">
        <f t="shared" si="79"/>
        <v>0</v>
      </c>
      <c r="AF127" s="341">
        <f t="shared" si="79"/>
        <v>0</v>
      </c>
      <c r="AG127" s="341">
        <f t="shared" si="79"/>
        <v>0</v>
      </c>
      <c r="AH127" s="341">
        <f t="shared" si="79"/>
        <v>0</v>
      </c>
      <c r="AI127" s="432">
        <f>IF(ISERROR(AH127/J127),0,AH127/J127)</f>
        <v>0</v>
      </c>
      <c r="AJ127" s="432">
        <f>IF(ISERROR(AH127/$AH$191),0,AH127/$AH$191)</f>
        <v>0</v>
      </c>
      <c r="AK127" s="11"/>
      <c r="AL127" s="11"/>
      <c r="AM127" s="11"/>
      <c r="AN127" s="11"/>
      <c r="AO127" s="11"/>
      <c r="AP127" s="11"/>
      <c r="AQ127" s="11"/>
      <c r="AR127" s="11"/>
    </row>
    <row r="128" spans="1:44" ht="12.75" hidden="1" customHeight="1" x14ac:dyDescent="0.25">
      <c r="A128" s="502" t="s">
        <v>66</v>
      </c>
      <c r="B128" s="503"/>
      <c r="C128" s="503"/>
      <c r="D128" s="503"/>
      <c r="E128" s="504"/>
      <c r="F128" s="16"/>
      <c r="G128" s="5"/>
      <c r="H128" s="17"/>
      <c r="I128" s="17"/>
      <c r="J128" s="62"/>
      <c r="K128" s="7"/>
      <c r="L128" s="18"/>
      <c r="M128" s="19"/>
      <c r="N128" s="19"/>
      <c r="O128" s="19"/>
      <c r="P128" s="5"/>
      <c r="Q128" s="20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167"/>
      <c r="AJ128" s="167"/>
    </row>
    <row r="129" spans="1:44" hidden="1" outlineLevel="1" x14ac:dyDescent="0.25">
      <c r="A129" s="23">
        <v>1</v>
      </c>
      <c r="B129" s="1"/>
      <c r="C129" s="1"/>
      <c r="D129" s="2"/>
      <c r="E129" s="3"/>
      <c r="F129" s="4"/>
      <c r="G129" s="5"/>
      <c r="H129" s="6"/>
      <c r="I129" s="6"/>
      <c r="J129" s="62"/>
      <c r="K129" s="7"/>
      <c r="L129" s="8"/>
      <c r="M129" s="453"/>
      <c r="N129" s="453"/>
      <c r="O129" s="5"/>
      <c r="P129" s="5"/>
      <c r="Q129" s="5"/>
      <c r="R129" s="9"/>
      <c r="S129" s="9"/>
      <c r="T129" s="9"/>
      <c r="U129" s="29">
        <f>SUM(R129:T129)</f>
        <v>0</v>
      </c>
      <c r="V129" s="28"/>
      <c r="W129" s="28"/>
      <c r="X129" s="28"/>
      <c r="Y129" s="29">
        <f>SUM(V129:X129)</f>
        <v>0</v>
      </c>
      <c r="Z129" s="28"/>
      <c r="AA129" s="28"/>
      <c r="AB129" s="28"/>
      <c r="AC129" s="29">
        <f>SUM(Z129:AB129)</f>
        <v>0</v>
      </c>
      <c r="AD129" s="28"/>
      <c r="AE129" s="28"/>
      <c r="AF129" s="28"/>
      <c r="AG129" s="29">
        <f>SUM(AD129:AF129)</f>
        <v>0</v>
      </c>
      <c r="AH129" s="29">
        <f t="shared" ref="AH129:AH138" si="80">SUM(U129,Y129,AC129,AG129)</f>
        <v>0</v>
      </c>
      <c r="AI129" s="168">
        <f>IF(ISERROR(AH129/J129),0,AH129/J129)</f>
        <v>0</v>
      </c>
      <c r="AJ129" s="168">
        <f t="shared" ref="AJ129:AJ138" si="81">IF(ISERROR(AH129/$AH$191),"-",AH129/$AH$191)</f>
        <v>0</v>
      </c>
      <c r="AK129" s="11"/>
      <c r="AL129" s="11"/>
      <c r="AM129" s="11"/>
      <c r="AN129" s="11"/>
      <c r="AO129" s="11"/>
      <c r="AP129" s="11"/>
      <c r="AQ129" s="11"/>
      <c r="AR129" s="11"/>
    </row>
    <row r="130" spans="1:44" ht="12.75" hidden="1" customHeight="1" outlineLevel="1" x14ac:dyDescent="0.25">
      <c r="A130" s="23">
        <v>2</v>
      </c>
      <c r="B130" s="23"/>
      <c r="C130" s="37"/>
      <c r="D130" s="33"/>
      <c r="E130" s="37"/>
      <c r="F130" s="37"/>
      <c r="G130" s="37"/>
      <c r="H130" s="33"/>
      <c r="I130" s="33"/>
      <c r="J130" s="62"/>
      <c r="K130" s="35"/>
      <c r="L130" s="34"/>
      <c r="M130" s="28"/>
      <c r="N130" s="28"/>
      <c r="O130" s="28"/>
      <c r="P130" s="34"/>
      <c r="Q130" s="34"/>
      <c r="R130" s="28"/>
      <c r="S130" s="28"/>
      <c r="T130" s="28"/>
      <c r="U130" s="29">
        <f t="shared" ref="U130:U138" si="82">SUM(R130:T130)</f>
        <v>0</v>
      </c>
      <c r="V130" s="28"/>
      <c r="W130" s="28"/>
      <c r="X130" s="28"/>
      <c r="Y130" s="29">
        <f t="shared" ref="Y130:Y138" si="83">SUM(V130:X130)</f>
        <v>0</v>
      </c>
      <c r="Z130" s="28"/>
      <c r="AA130" s="28"/>
      <c r="AB130" s="28"/>
      <c r="AC130" s="29">
        <f t="shared" ref="AC130:AC138" si="84">SUM(Z130:AB130)</f>
        <v>0</v>
      </c>
      <c r="AD130" s="28"/>
      <c r="AE130" s="28"/>
      <c r="AF130" s="28"/>
      <c r="AG130" s="29">
        <f t="shared" ref="AG130:AG138" si="85">SUM(AD130:AF130)</f>
        <v>0</v>
      </c>
      <c r="AH130" s="29">
        <f t="shared" si="80"/>
        <v>0</v>
      </c>
      <c r="AI130" s="168">
        <f t="shared" ref="AI130:AI138" si="86">IF(ISERROR(AH130/J130),0,AH130/J130)</f>
        <v>0</v>
      </c>
      <c r="AJ130" s="168">
        <f t="shared" si="81"/>
        <v>0</v>
      </c>
      <c r="AK130" s="11"/>
      <c r="AL130" s="11"/>
      <c r="AM130" s="11"/>
      <c r="AN130" s="11"/>
      <c r="AO130" s="11"/>
      <c r="AP130" s="11"/>
      <c r="AQ130" s="11"/>
      <c r="AR130" s="11"/>
    </row>
    <row r="131" spans="1:44" ht="12.75" hidden="1" customHeight="1" outlineLevel="1" x14ac:dyDescent="0.25">
      <c r="A131" s="23">
        <v>3</v>
      </c>
      <c r="B131" s="23"/>
      <c r="C131" s="37"/>
      <c r="D131" s="33"/>
      <c r="E131" s="37"/>
      <c r="F131" s="37"/>
      <c r="G131" s="37"/>
      <c r="H131" s="33"/>
      <c r="I131" s="33"/>
      <c r="J131" s="62"/>
      <c r="K131" s="35"/>
      <c r="L131" s="34"/>
      <c r="M131" s="28"/>
      <c r="N131" s="28"/>
      <c r="O131" s="28"/>
      <c r="P131" s="34"/>
      <c r="Q131" s="34"/>
      <c r="R131" s="28"/>
      <c r="S131" s="28"/>
      <c r="T131" s="28"/>
      <c r="U131" s="29">
        <f t="shared" si="82"/>
        <v>0</v>
      </c>
      <c r="V131" s="28"/>
      <c r="W131" s="28"/>
      <c r="X131" s="28"/>
      <c r="Y131" s="29">
        <f t="shared" si="83"/>
        <v>0</v>
      </c>
      <c r="Z131" s="28"/>
      <c r="AA131" s="28"/>
      <c r="AB131" s="28"/>
      <c r="AC131" s="29">
        <f t="shared" si="84"/>
        <v>0</v>
      </c>
      <c r="AD131" s="28"/>
      <c r="AE131" s="28"/>
      <c r="AF131" s="28"/>
      <c r="AG131" s="29">
        <f t="shared" si="85"/>
        <v>0</v>
      </c>
      <c r="AH131" s="29">
        <f t="shared" si="80"/>
        <v>0</v>
      </c>
      <c r="AI131" s="168">
        <f t="shared" si="86"/>
        <v>0</v>
      </c>
      <c r="AJ131" s="168">
        <f t="shared" si="81"/>
        <v>0</v>
      </c>
    </row>
    <row r="132" spans="1:44" ht="12.75" hidden="1" customHeight="1" outlineLevel="1" x14ac:dyDescent="0.25">
      <c r="A132" s="23">
        <v>4</v>
      </c>
      <c r="B132" s="22"/>
      <c r="C132" s="37"/>
      <c r="D132" s="38"/>
      <c r="E132" s="37"/>
      <c r="F132" s="37"/>
      <c r="G132" s="37"/>
      <c r="H132" s="33"/>
      <c r="I132" s="33"/>
      <c r="J132" s="62"/>
      <c r="K132" s="35"/>
      <c r="L132" s="34"/>
      <c r="M132" s="28"/>
      <c r="N132" s="28"/>
      <c r="O132" s="28"/>
      <c r="P132" s="34"/>
      <c r="Q132" s="34"/>
      <c r="R132" s="28"/>
      <c r="S132" s="28"/>
      <c r="T132" s="28"/>
      <c r="U132" s="29">
        <f t="shared" si="82"/>
        <v>0</v>
      </c>
      <c r="V132" s="28"/>
      <c r="W132" s="28"/>
      <c r="X132" s="28"/>
      <c r="Y132" s="29">
        <f t="shared" si="83"/>
        <v>0</v>
      </c>
      <c r="Z132" s="28"/>
      <c r="AA132" s="28"/>
      <c r="AB132" s="28"/>
      <c r="AC132" s="29">
        <f t="shared" si="84"/>
        <v>0</v>
      </c>
      <c r="AD132" s="28"/>
      <c r="AE132" s="28"/>
      <c r="AF132" s="28"/>
      <c r="AG132" s="29">
        <f t="shared" si="85"/>
        <v>0</v>
      </c>
      <c r="AH132" s="29">
        <f t="shared" si="80"/>
        <v>0</v>
      </c>
      <c r="AI132" s="168">
        <f t="shared" si="86"/>
        <v>0</v>
      </c>
      <c r="AJ132" s="168">
        <f t="shared" si="81"/>
        <v>0</v>
      </c>
      <c r="AK132" s="11"/>
      <c r="AL132" s="11"/>
      <c r="AM132" s="11"/>
      <c r="AN132" s="11"/>
      <c r="AO132" s="11"/>
      <c r="AP132" s="11"/>
      <c r="AQ132" s="11"/>
      <c r="AR132" s="11"/>
    </row>
    <row r="133" spans="1:44" ht="12.75" hidden="1" customHeight="1" outlineLevel="1" x14ac:dyDescent="0.25">
      <c r="A133" s="23">
        <v>5</v>
      </c>
      <c r="B133" s="22"/>
      <c r="C133" s="37"/>
      <c r="D133" s="38"/>
      <c r="E133" s="37"/>
      <c r="F133" s="37"/>
      <c r="G133" s="37"/>
      <c r="H133" s="33"/>
      <c r="I133" s="33"/>
      <c r="J133" s="62"/>
      <c r="K133" s="35"/>
      <c r="L133" s="34"/>
      <c r="M133" s="28"/>
      <c r="N133" s="28"/>
      <c r="O133" s="28"/>
      <c r="P133" s="34"/>
      <c r="Q133" s="34"/>
      <c r="R133" s="28"/>
      <c r="S133" s="28"/>
      <c r="T133" s="28"/>
      <c r="U133" s="29">
        <f t="shared" si="82"/>
        <v>0</v>
      </c>
      <c r="V133" s="28"/>
      <c r="W133" s="28"/>
      <c r="X133" s="28"/>
      <c r="Y133" s="29">
        <f t="shared" si="83"/>
        <v>0</v>
      </c>
      <c r="Z133" s="28"/>
      <c r="AA133" s="28"/>
      <c r="AB133" s="28"/>
      <c r="AC133" s="29">
        <f t="shared" si="84"/>
        <v>0</v>
      </c>
      <c r="AD133" s="28"/>
      <c r="AE133" s="28"/>
      <c r="AF133" s="28"/>
      <c r="AG133" s="29">
        <f t="shared" si="85"/>
        <v>0</v>
      </c>
      <c r="AH133" s="29">
        <f t="shared" si="80"/>
        <v>0</v>
      </c>
      <c r="AI133" s="168">
        <f t="shared" si="86"/>
        <v>0</v>
      </c>
      <c r="AJ133" s="168">
        <f t="shared" si="81"/>
        <v>0</v>
      </c>
      <c r="AK133" s="11"/>
      <c r="AL133" s="11"/>
      <c r="AM133" s="11"/>
      <c r="AN133" s="11"/>
      <c r="AO133" s="11"/>
      <c r="AP133" s="11"/>
      <c r="AQ133" s="11"/>
      <c r="AR133" s="11"/>
    </row>
    <row r="134" spans="1:44" ht="12.75" hidden="1" customHeight="1" outlineLevel="1" x14ac:dyDescent="0.25">
      <c r="A134" s="23">
        <v>6</v>
      </c>
      <c r="B134" s="23"/>
      <c r="C134" s="37"/>
      <c r="D134" s="33"/>
      <c r="E134" s="37"/>
      <c r="F134" s="37"/>
      <c r="G134" s="37"/>
      <c r="H134" s="33"/>
      <c r="I134" s="33"/>
      <c r="J134" s="62"/>
      <c r="K134" s="35"/>
      <c r="L134" s="34"/>
      <c r="M134" s="28"/>
      <c r="N134" s="28"/>
      <c r="O134" s="28"/>
      <c r="P134" s="34"/>
      <c r="Q134" s="34"/>
      <c r="R134" s="28"/>
      <c r="S134" s="28"/>
      <c r="T134" s="28"/>
      <c r="U134" s="29">
        <f t="shared" si="82"/>
        <v>0</v>
      </c>
      <c r="V134" s="28"/>
      <c r="W134" s="28"/>
      <c r="X134" s="28"/>
      <c r="Y134" s="29">
        <f t="shared" si="83"/>
        <v>0</v>
      </c>
      <c r="Z134" s="28"/>
      <c r="AA134" s="28"/>
      <c r="AB134" s="28"/>
      <c r="AC134" s="29">
        <f t="shared" si="84"/>
        <v>0</v>
      </c>
      <c r="AD134" s="28"/>
      <c r="AE134" s="28"/>
      <c r="AF134" s="28"/>
      <c r="AG134" s="29">
        <f t="shared" si="85"/>
        <v>0</v>
      </c>
      <c r="AH134" s="29">
        <f t="shared" si="80"/>
        <v>0</v>
      </c>
      <c r="AI134" s="168">
        <f t="shared" si="86"/>
        <v>0</v>
      </c>
      <c r="AJ134" s="168">
        <f t="shared" si="81"/>
        <v>0</v>
      </c>
    </row>
    <row r="135" spans="1:44" ht="12.75" hidden="1" customHeight="1" outlineLevel="1" x14ac:dyDescent="0.25">
      <c r="A135" s="23">
        <v>7</v>
      </c>
      <c r="B135" s="23"/>
      <c r="C135" s="37"/>
      <c r="D135" s="33"/>
      <c r="E135" s="37"/>
      <c r="F135" s="37"/>
      <c r="G135" s="37"/>
      <c r="H135" s="33"/>
      <c r="I135" s="33"/>
      <c r="J135" s="62"/>
      <c r="K135" s="35"/>
      <c r="L135" s="34"/>
      <c r="M135" s="28"/>
      <c r="N135" s="28"/>
      <c r="O135" s="28"/>
      <c r="P135" s="34"/>
      <c r="Q135" s="34"/>
      <c r="R135" s="28"/>
      <c r="S135" s="28"/>
      <c r="T135" s="28"/>
      <c r="U135" s="29">
        <f t="shared" si="82"/>
        <v>0</v>
      </c>
      <c r="V135" s="28"/>
      <c r="W135" s="28"/>
      <c r="X135" s="28"/>
      <c r="Y135" s="29">
        <f t="shared" si="83"/>
        <v>0</v>
      </c>
      <c r="Z135" s="28"/>
      <c r="AA135" s="28"/>
      <c r="AB135" s="28"/>
      <c r="AC135" s="29">
        <f t="shared" si="84"/>
        <v>0</v>
      </c>
      <c r="AD135" s="28"/>
      <c r="AE135" s="28"/>
      <c r="AF135" s="28"/>
      <c r="AG135" s="29">
        <f t="shared" si="85"/>
        <v>0</v>
      </c>
      <c r="AH135" s="29">
        <f t="shared" si="80"/>
        <v>0</v>
      </c>
      <c r="AI135" s="168">
        <f t="shared" si="86"/>
        <v>0</v>
      </c>
      <c r="AJ135" s="168">
        <f t="shared" si="81"/>
        <v>0</v>
      </c>
      <c r="AK135" s="11"/>
      <c r="AL135" s="11"/>
      <c r="AM135" s="11"/>
      <c r="AN135" s="11"/>
      <c r="AO135" s="11"/>
      <c r="AP135" s="11"/>
      <c r="AQ135" s="11"/>
      <c r="AR135" s="11"/>
    </row>
    <row r="136" spans="1:44" ht="12.75" hidden="1" customHeight="1" outlineLevel="1" x14ac:dyDescent="0.25">
      <c r="A136" s="23">
        <v>8</v>
      </c>
      <c r="B136" s="23"/>
      <c r="C136" s="37"/>
      <c r="D136" s="33"/>
      <c r="E136" s="37"/>
      <c r="F136" s="37"/>
      <c r="G136" s="37"/>
      <c r="H136" s="33"/>
      <c r="I136" s="33"/>
      <c r="J136" s="62"/>
      <c r="K136" s="35"/>
      <c r="L136" s="34"/>
      <c r="M136" s="28"/>
      <c r="N136" s="28"/>
      <c r="O136" s="28"/>
      <c r="P136" s="34"/>
      <c r="Q136" s="34"/>
      <c r="R136" s="28"/>
      <c r="S136" s="28"/>
      <c r="T136" s="28"/>
      <c r="U136" s="29">
        <f t="shared" si="82"/>
        <v>0</v>
      </c>
      <c r="V136" s="28"/>
      <c r="W136" s="28"/>
      <c r="X136" s="28"/>
      <c r="Y136" s="29">
        <f t="shared" si="83"/>
        <v>0</v>
      </c>
      <c r="Z136" s="28"/>
      <c r="AA136" s="28"/>
      <c r="AB136" s="28"/>
      <c r="AC136" s="29">
        <f t="shared" si="84"/>
        <v>0</v>
      </c>
      <c r="AD136" s="28"/>
      <c r="AE136" s="28"/>
      <c r="AF136" s="28"/>
      <c r="AG136" s="29">
        <f t="shared" si="85"/>
        <v>0</v>
      </c>
      <c r="AH136" s="29">
        <f t="shared" si="80"/>
        <v>0</v>
      </c>
      <c r="AI136" s="168">
        <f t="shared" si="86"/>
        <v>0</v>
      </c>
      <c r="AJ136" s="168">
        <f t="shared" si="81"/>
        <v>0</v>
      </c>
      <c r="AK136" s="11"/>
      <c r="AL136" s="11"/>
      <c r="AM136" s="11"/>
      <c r="AN136" s="11"/>
      <c r="AO136" s="11"/>
      <c r="AP136" s="11"/>
      <c r="AQ136" s="11"/>
      <c r="AR136" s="11"/>
    </row>
    <row r="137" spans="1:44" ht="12.75" hidden="1" customHeight="1" outlineLevel="1" x14ac:dyDescent="0.25">
      <c r="A137" s="23">
        <v>9</v>
      </c>
      <c r="B137" s="23"/>
      <c r="C137" s="37"/>
      <c r="D137" s="33"/>
      <c r="E137" s="37"/>
      <c r="F137" s="37"/>
      <c r="G137" s="37"/>
      <c r="H137" s="33"/>
      <c r="I137" s="33"/>
      <c r="J137" s="62"/>
      <c r="K137" s="35"/>
      <c r="L137" s="34"/>
      <c r="M137" s="28"/>
      <c r="N137" s="28"/>
      <c r="O137" s="28"/>
      <c r="P137" s="34"/>
      <c r="Q137" s="34"/>
      <c r="R137" s="28"/>
      <c r="S137" s="28"/>
      <c r="T137" s="28"/>
      <c r="U137" s="29">
        <f t="shared" si="82"/>
        <v>0</v>
      </c>
      <c r="V137" s="28"/>
      <c r="W137" s="28"/>
      <c r="X137" s="28"/>
      <c r="Y137" s="29">
        <f t="shared" si="83"/>
        <v>0</v>
      </c>
      <c r="Z137" s="28"/>
      <c r="AA137" s="28"/>
      <c r="AB137" s="28"/>
      <c r="AC137" s="29">
        <f t="shared" si="84"/>
        <v>0</v>
      </c>
      <c r="AD137" s="28"/>
      <c r="AE137" s="28"/>
      <c r="AF137" s="28"/>
      <c r="AG137" s="29">
        <f t="shared" si="85"/>
        <v>0</v>
      </c>
      <c r="AH137" s="29">
        <f t="shared" si="80"/>
        <v>0</v>
      </c>
      <c r="AI137" s="168">
        <f t="shared" si="86"/>
        <v>0</v>
      </c>
      <c r="AJ137" s="168">
        <f t="shared" si="81"/>
        <v>0</v>
      </c>
    </row>
    <row r="138" spans="1:44" ht="12.75" hidden="1" customHeight="1" outlineLevel="1" x14ac:dyDescent="0.25">
      <c r="A138" s="23">
        <v>10</v>
      </c>
      <c r="B138" s="23"/>
      <c r="C138" s="37"/>
      <c r="D138" s="33"/>
      <c r="E138" s="37"/>
      <c r="F138" s="37"/>
      <c r="G138" s="37"/>
      <c r="H138" s="33"/>
      <c r="I138" s="33"/>
      <c r="J138" s="62"/>
      <c r="K138" s="36"/>
      <c r="L138" s="34"/>
      <c r="M138" s="28"/>
      <c r="N138" s="28"/>
      <c r="O138" s="28"/>
      <c r="P138" s="34"/>
      <c r="Q138" s="34"/>
      <c r="R138" s="28"/>
      <c r="S138" s="28"/>
      <c r="T138" s="28"/>
      <c r="U138" s="29">
        <f t="shared" si="82"/>
        <v>0</v>
      </c>
      <c r="V138" s="28"/>
      <c r="W138" s="28"/>
      <c r="X138" s="28"/>
      <c r="Y138" s="29">
        <f t="shared" si="83"/>
        <v>0</v>
      </c>
      <c r="Z138" s="28"/>
      <c r="AA138" s="28"/>
      <c r="AB138" s="28"/>
      <c r="AC138" s="29">
        <f t="shared" si="84"/>
        <v>0</v>
      </c>
      <c r="AD138" s="28"/>
      <c r="AE138" s="28"/>
      <c r="AF138" s="28"/>
      <c r="AG138" s="29">
        <f t="shared" si="85"/>
        <v>0</v>
      </c>
      <c r="AH138" s="29">
        <f t="shared" si="80"/>
        <v>0</v>
      </c>
      <c r="AI138" s="168">
        <f t="shared" si="86"/>
        <v>0</v>
      </c>
      <c r="AJ138" s="168">
        <f t="shared" si="81"/>
        <v>0</v>
      </c>
      <c r="AK138" s="11"/>
      <c r="AL138" s="11"/>
      <c r="AM138" s="11"/>
      <c r="AN138" s="11"/>
      <c r="AO138" s="11"/>
      <c r="AP138" s="11"/>
      <c r="AQ138" s="11"/>
      <c r="AR138" s="11"/>
    </row>
    <row r="139" spans="1:44" s="61" customFormat="1" ht="12.75" hidden="1" customHeight="1" collapsed="1" x14ac:dyDescent="0.25">
      <c r="A139" s="512" t="s">
        <v>67</v>
      </c>
      <c r="B139" s="512"/>
      <c r="C139" s="512"/>
      <c r="D139" s="512"/>
      <c r="E139" s="512"/>
      <c r="F139" s="512"/>
      <c r="G139" s="512"/>
      <c r="H139" s="512"/>
      <c r="I139" s="512"/>
      <c r="J139" s="341">
        <v>0</v>
      </c>
      <c r="K139" s="341">
        <v>0</v>
      </c>
      <c r="L139" s="434"/>
      <c r="M139" s="341">
        <f>SUM(M129:M138)</f>
        <v>0</v>
      </c>
      <c r="N139" s="341">
        <f>SUM(N129:N138)</f>
        <v>0</v>
      </c>
      <c r="O139" s="341">
        <f>SUM(O129:O138)</f>
        <v>0</v>
      </c>
      <c r="P139" s="342"/>
      <c r="Q139" s="454"/>
      <c r="R139" s="341">
        <f t="shared" ref="R139:AH139" si="87">SUM(R129:R138)</f>
        <v>0</v>
      </c>
      <c r="S139" s="341">
        <f t="shared" si="87"/>
        <v>0</v>
      </c>
      <c r="T139" s="341">
        <f t="shared" si="87"/>
        <v>0</v>
      </c>
      <c r="U139" s="341">
        <f t="shared" si="87"/>
        <v>0</v>
      </c>
      <c r="V139" s="341">
        <f t="shared" si="87"/>
        <v>0</v>
      </c>
      <c r="W139" s="341">
        <f t="shared" si="87"/>
        <v>0</v>
      </c>
      <c r="X139" s="341">
        <f t="shared" si="87"/>
        <v>0</v>
      </c>
      <c r="Y139" s="341">
        <f t="shared" si="87"/>
        <v>0</v>
      </c>
      <c r="Z139" s="341">
        <f t="shared" si="87"/>
        <v>0</v>
      </c>
      <c r="AA139" s="341">
        <f t="shared" si="87"/>
        <v>0</v>
      </c>
      <c r="AB139" s="341">
        <f t="shared" si="87"/>
        <v>0</v>
      </c>
      <c r="AC139" s="341">
        <f t="shared" si="87"/>
        <v>0</v>
      </c>
      <c r="AD139" s="341">
        <f t="shared" si="87"/>
        <v>0</v>
      </c>
      <c r="AE139" s="341">
        <f t="shared" si="87"/>
        <v>0</v>
      </c>
      <c r="AF139" s="341">
        <f t="shared" si="87"/>
        <v>0</v>
      </c>
      <c r="AG139" s="341">
        <f t="shared" si="87"/>
        <v>0</v>
      </c>
      <c r="AH139" s="341">
        <f t="shared" si="87"/>
        <v>0</v>
      </c>
      <c r="AI139" s="432">
        <f>IF(ISERROR(AH139/J139),0,AH139/J139)</f>
        <v>0</v>
      </c>
      <c r="AJ139" s="432">
        <f>IF(ISERROR(AH139/$AH$191),0,AH139/$AH$191)</f>
        <v>0</v>
      </c>
      <c r="AK139" s="11"/>
      <c r="AL139" s="11"/>
      <c r="AM139" s="11"/>
      <c r="AN139" s="11"/>
      <c r="AO139" s="11"/>
      <c r="AP139" s="11"/>
      <c r="AQ139" s="11"/>
      <c r="AR139" s="11"/>
    </row>
    <row r="140" spans="1:44" ht="12.75" hidden="1" customHeight="1" x14ac:dyDescent="0.25">
      <c r="A140" s="513" t="s">
        <v>68</v>
      </c>
      <c r="B140" s="514"/>
      <c r="C140" s="514"/>
      <c r="D140" s="514"/>
      <c r="E140" s="515"/>
      <c r="F140" s="39"/>
      <c r="G140" s="40"/>
      <c r="H140" s="153"/>
      <c r="I140" s="153"/>
      <c r="J140" s="62"/>
      <c r="K140" s="7"/>
      <c r="L140" s="18"/>
      <c r="M140" s="19"/>
      <c r="N140" s="19"/>
      <c r="O140" s="19"/>
      <c r="P140" s="5"/>
      <c r="Q140" s="20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167"/>
      <c r="AJ140" s="167"/>
    </row>
    <row r="141" spans="1:44" ht="12.75" hidden="1" customHeight="1" outlineLevel="1" x14ac:dyDescent="0.25">
      <c r="A141" s="22">
        <v>1</v>
      </c>
      <c r="B141" s="23"/>
      <c r="C141" s="24"/>
      <c r="D141" s="25"/>
      <c r="E141" s="26"/>
      <c r="F141" s="26"/>
      <c r="G141" s="26"/>
      <c r="H141" s="25"/>
      <c r="I141" s="25"/>
      <c r="J141" s="62"/>
      <c r="K141" s="27"/>
      <c r="L141" s="26"/>
      <c r="M141" s="28"/>
      <c r="N141" s="28"/>
      <c r="O141" s="28"/>
      <c r="P141" s="26"/>
      <c r="Q141" s="26"/>
      <c r="R141" s="28"/>
      <c r="S141" s="28"/>
      <c r="T141" s="28"/>
      <c r="U141" s="29">
        <f>SUM(R141:T141)</f>
        <v>0</v>
      </c>
      <c r="V141" s="28"/>
      <c r="W141" s="28"/>
      <c r="X141" s="28"/>
      <c r="Y141" s="29">
        <f>SUM(V141:X141)</f>
        <v>0</v>
      </c>
      <c r="Z141" s="28"/>
      <c r="AA141" s="28"/>
      <c r="AB141" s="28"/>
      <c r="AC141" s="29">
        <f>SUM(Z141:AB141)</f>
        <v>0</v>
      </c>
      <c r="AD141" s="28"/>
      <c r="AE141" s="28"/>
      <c r="AF141" s="28"/>
      <c r="AG141" s="29">
        <f>SUM(AD141:AF141)</f>
        <v>0</v>
      </c>
      <c r="AH141" s="29">
        <f t="shared" ref="AH141:AH150" si="88">SUM(U141,Y141,AC141,AG141)</f>
        <v>0</v>
      </c>
      <c r="AI141" s="168">
        <f>IF(ISERROR(AH141/J141),0,AH141/J141)</f>
        <v>0</v>
      </c>
      <c r="AJ141" s="168">
        <f t="shared" ref="AJ141:AJ150" si="89">IF(ISERROR(AH141/$AH$191),"-",AH141/$AH$191)</f>
        <v>0</v>
      </c>
      <c r="AK141" s="11"/>
      <c r="AL141" s="11"/>
      <c r="AM141" s="11"/>
      <c r="AN141" s="11"/>
      <c r="AO141" s="11"/>
      <c r="AP141" s="11"/>
      <c r="AQ141" s="11"/>
      <c r="AR141" s="11"/>
    </row>
    <row r="142" spans="1:44" ht="12.75" hidden="1" customHeight="1" outlineLevel="1" x14ac:dyDescent="0.25">
      <c r="A142" s="22">
        <v>2</v>
      </c>
      <c r="B142" s="23"/>
      <c r="C142" s="32"/>
      <c r="D142" s="33"/>
      <c r="E142" s="34"/>
      <c r="F142" s="34"/>
      <c r="G142" s="34"/>
      <c r="H142" s="33"/>
      <c r="I142" s="33"/>
      <c r="J142" s="62"/>
      <c r="K142" s="35"/>
      <c r="L142" s="34"/>
      <c r="M142" s="28"/>
      <c r="N142" s="28"/>
      <c r="O142" s="28"/>
      <c r="P142" s="34"/>
      <c r="Q142" s="34"/>
      <c r="R142" s="28"/>
      <c r="S142" s="28"/>
      <c r="T142" s="28"/>
      <c r="U142" s="29">
        <f t="shared" ref="U142:U150" si="90">SUM(R142:T142)</f>
        <v>0</v>
      </c>
      <c r="V142" s="28"/>
      <c r="W142" s="28"/>
      <c r="X142" s="28"/>
      <c r="Y142" s="29">
        <f t="shared" ref="Y142:Y150" si="91">SUM(V142:X142)</f>
        <v>0</v>
      </c>
      <c r="Z142" s="28"/>
      <c r="AA142" s="28"/>
      <c r="AB142" s="28"/>
      <c r="AC142" s="29">
        <f t="shared" ref="AC142:AC150" si="92">SUM(Z142:AB142)</f>
        <v>0</v>
      </c>
      <c r="AD142" s="28"/>
      <c r="AE142" s="28"/>
      <c r="AF142" s="28"/>
      <c r="AG142" s="29">
        <f t="shared" ref="AG142:AG150" si="93">SUM(AD142:AF142)</f>
        <v>0</v>
      </c>
      <c r="AH142" s="29">
        <f t="shared" si="88"/>
        <v>0</v>
      </c>
      <c r="AI142" s="168">
        <f t="shared" ref="AI142:AI150" si="94">IF(ISERROR(AH142/J142),0,AH142/J142)</f>
        <v>0</v>
      </c>
      <c r="AJ142" s="168">
        <f t="shared" si="89"/>
        <v>0</v>
      </c>
      <c r="AK142" s="11"/>
      <c r="AL142" s="11"/>
      <c r="AM142" s="11"/>
      <c r="AN142" s="11"/>
      <c r="AO142" s="11"/>
      <c r="AP142" s="11"/>
      <c r="AQ142" s="11"/>
      <c r="AR142" s="11"/>
    </row>
    <row r="143" spans="1:44" ht="12.75" hidden="1" customHeight="1" outlineLevel="1" x14ac:dyDescent="0.25">
      <c r="A143" s="22">
        <v>3</v>
      </c>
      <c r="B143" s="23"/>
      <c r="C143" s="32"/>
      <c r="D143" s="33"/>
      <c r="E143" s="34"/>
      <c r="F143" s="34"/>
      <c r="G143" s="34"/>
      <c r="H143" s="33"/>
      <c r="I143" s="33"/>
      <c r="J143" s="62"/>
      <c r="K143" s="35"/>
      <c r="L143" s="34"/>
      <c r="M143" s="28"/>
      <c r="N143" s="28"/>
      <c r="O143" s="28"/>
      <c r="P143" s="34"/>
      <c r="Q143" s="34"/>
      <c r="R143" s="28"/>
      <c r="S143" s="28"/>
      <c r="T143" s="28"/>
      <c r="U143" s="29">
        <f t="shared" si="90"/>
        <v>0</v>
      </c>
      <c r="V143" s="28"/>
      <c r="W143" s="28"/>
      <c r="X143" s="28"/>
      <c r="Y143" s="29">
        <f t="shared" si="91"/>
        <v>0</v>
      </c>
      <c r="Z143" s="28"/>
      <c r="AA143" s="28"/>
      <c r="AB143" s="28"/>
      <c r="AC143" s="29">
        <f t="shared" si="92"/>
        <v>0</v>
      </c>
      <c r="AD143" s="28"/>
      <c r="AE143" s="28"/>
      <c r="AF143" s="28"/>
      <c r="AG143" s="29">
        <f t="shared" si="93"/>
        <v>0</v>
      </c>
      <c r="AH143" s="29">
        <f t="shared" si="88"/>
        <v>0</v>
      </c>
      <c r="AI143" s="168">
        <f t="shared" si="94"/>
        <v>0</v>
      </c>
      <c r="AJ143" s="168">
        <f t="shared" si="89"/>
        <v>0</v>
      </c>
    </row>
    <row r="144" spans="1:44" ht="12.75" hidden="1" customHeight="1" outlineLevel="1" x14ac:dyDescent="0.25">
      <c r="A144" s="22">
        <v>4</v>
      </c>
      <c r="B144" s="23"/>
      <c r="C144" s="32"/>
      <c r="D144" s="33"/>
      <c r="E144" s="34"/>
      <c r="F144" s="34"/>
      <c r="G144" s="34"/>
      <c r="H144" s="33"/>
      <c r="I144" s="33"/>
      <c r="J144" s="62"/>
      <c r="K144" s="35"/>
      <c r="L144" s="34"/>
      <c r="M144" s="28"/>
      <c r="N144" s="28"/>
      <c r="O144" s="28"/>
      <c r="P144" s="34"/>
      <c r="Q144" s="34"/>
      <c r="R144" s="28"/>
      <c r="S144" s="28"/>
      <c r="T144" s="28"/>
      <c r="U144" s="29">
        <f t="shared" si="90"/>
        <v>0</v>
      </c>
      <c r="V144" s="28"/>
      <c r="W144" s="28"/>
      <c r="X144" s="28"/>
      <c r="Y144" s="29">
        <f t="shared" si="91"/>
        <v>0</v>
      </c>
      <c r="Z144" s="28"/>
      <c r="AA144" s="28"/>
      <c r="AB144" s="28"/>
      <c r="AC144" s="29">
        <f t="shared" si="92"/>
        <v>0</v>
      </c>
      <c r="AD144" s="28"/>
      <c r="AE144" s="28"/>
      <c r="AF144" s="28"/>
      <c r="AG144" s="29">
        <f t="shared" si="93"/>
        <v>0</v>
      </c>
      <c r="AH144" s="29">
        <f t="shared" si="88"/>
        <v>0</v>
      </c>
      <c r="AI144" s="168">
        <f t="shared" si="94"/>
        <v>0</v>
      </c>
      <c r="AJ144" s="168">
        <f t="shared" si="89"/>
        <v>0</v>
      </c>
      <c r="AK144" s="11"/>
      <c r="AL144" s="11"/>
      <c r="AM144" s="11"/>
      <c r="AN144" s="11"/>
      <c r="AO144" s="11"/>
      <c r="AP144" s="11"/>
      <c r="AQ144" s="11"/>
      <c r="AR144" s="11"/>
    </row>
    <row r="145" spans="1:44" ht="12.75" hidden="1" customHeight="1" outlineLevel="1" x14ac:dyDescent="0.25">
      <c r="A145" s="22">
        <v>5</v>
      </c>
      <c r="B145" s="23"/>
      <c r="C145" s="32"/>
      <c r="D145" s="33"/>
      <c r="E145" s="34"/>
      <c r="F145" s="34"/>
      <c r="G145" s="34"/>
      <c r="H145" s="33"/>
      <c r="I145" s="33"/>
      <c r="J145" s="62"/>
      <c r="K145" s="35"/>
      <c r="L145" s="34"/>
      <c r="M145" s="28"/>
      <c r="N145" s="28"/>
      <c r="O145" s="28"/>
      <c r="P145" s="34"/>
      <c r="Q145" s="34"/>
      <c r="R145" s="28"/>
      <c r="S145" s="28"/>
      <c r="T145" s="28"/>
      <c r="U145" s="29">
        <f t="shared" si="90"/>
        <v>0</v>
      </c>
      <c r="V145" s="28"/>
      <c r="W145" s="28"/>
      <c r="X145" s="28"/>
      <c r="Y145" s="29">
        <f t="shared" si="91"/>
        <v>0</v>
      </c>
      <c r="Z145" s="28"/>
      <c r="AA145" s="28"/>
      <c r="AB145" s="28"/>
      <c r="AC145" s="29">
        <f t="shared" si="92"/>
        <v>0</v>
      </c>
      <c r="AD145" s="28"/>
      <c r="AE145" s="28"/>
      <c r="AF145" s="28"/>
      <c r="AG145" s="29">
        <f t="shared" si="93"/>
        <v>0</v>
      </c>
      <c r="AH145" s="29">
        <f t="shared" si="88"/>
        <v>0</v>
      </c>
      <c r="AI145" s="168">
        <f t="shared" si="94"/>
        <v>0</v>
      </c>
      <c r="AJ145" s="168">
        <f t="shared" si="89"/>
        <v>0</v>
      </c>
      <c r="AK145" s="11"/>
      <c r="AL145" s="11"/>
      <c r="AM145" s="11"/>
      <c r="AN145" s="11"/>
      <c r="AO145" s="11"/>
      <c r="AP145" s="11"/>
      <c r="AQ145" s="11"/>
      <c r="AR145" s="11"/>
    </row>
    <row r="146" spans="1:44" ht="12.75" hidden="1" customHeight="1" outlineLevel="1" x14ac:dyDescent="0.25">
      <c r="A146" s="22">
        <v>6</v>
      </c>
      <c r="B146" s="23"/>
      <c r="C146" s="32"/>
      <c r="D146" s="33"/>
      <c r="E146" s="34"/>
      <c r="F146" s="34"/>
      <c r="G146" s="34"/>
      <c r="H146" s="33"/>
      <c r="I146" s="33"/>
      <c r="J146" s="62"/>
      <c r="K146" s="35"/>
      <c r="L146" s="34"/>
      <c r="M146" s="28"/>
      <c r="N146" s="28"/>
      <c r="O146" s="28"/>
      <c r="P146" s="34"/>
      <c r="Q146" s="34"/>
      <c r="R146" s="28"/>
      <c r="S146" s="28"/>
      <c r="T146" s="28"/>
      <c r="U146" s="29">
        <f t="shared" si="90"/>
        <v>0</v>
      </c>
      <c r="V146" s="28"/>
      <c r="W146" s="28"/>
      <c r="X146" s="28"/>
      <c r="Y146" s="29">
        <f t="shared" si="91"/>
        <v>0</v>
      </c>
      <c r="Z146" s="28"/>
      <c r="AA146" s="28"/>
      <c r="AB146" s="28"/>
      <c r="AC146" s="29">
        <f t="shared" si="92"/>
        <v>0</v>
      </c>
      <c r="AD146" s="28"/>
      <c r="AE146" s="28"/>
      <c r="AF146" s="28"/>
      <c r="AG146" s="29">
        <f t="shared" si="93"/>
        <v>0</v>
      </c>
      <c r="AH146" s="29">
        <f t="shared" si="88"/>
        <v>0</v>
      </c>
      <c r="AI146" s="168">
        <f t="shared" si="94"/>
        <v>0</v>
      </c>
      <c r="AJ146" s="168">
        <f t="shared" si="89"/>
        <v>0</v>
      </c>
    </row>
    <row r="147" spans="1:44" ht="12.75" hidden="1" customHeight="1" outlineLevel="1" x14ac:dyDescent="0.25">
      <c r="A147" s="22">
        <v>7</v>
      </c>
      <c r="B147" s="23"/>
      <c r="C147" s="32"/>
      <c r="D147" s="33"/>
      <c r="E147" s="34"/>
      <c r="F147" s="34"/>
      <c r="G147" s="34"/>
      <c r="H147" s="33"/>
      <c r="I147" s="33"/>
      <c r="J147" s="62"/>
      <c r="K147" s="35"/>
      <c r="L147" s="34"/>
      <c r="M147" s="28"/>
      <c r="N147" s="28"/>
      <c r="O147" s="28"/>
      <c r="P147" s="34"/>
      <c r="Q147" s="34"/>
      <c r="R147" s="28"/>
      <c r="S147" s="28"/>
      <c r="T147" s="28"/>
      <c r="U147" s="29">
        <f t="shared" si="90"/>
        <v>0</v>
      </c>
      <c r="V147" s="28"/>
      <c r="W147" s="28"/>
      <c r="X147" s="28"/>
      <c r="Y147" s="29">
        <f t="shared" si="91"/>
        <v>0</v>
      </c>
      <c r="Z147" s="28"/>
      <c r="AA147" s="28"/>
      <c r="AB147" s="28"/>
      <c r="AC147" s="29">
        <f t="shared" si="92"/>
        <v>0</v>
      </c>
      <c r="AD147" s="28"/>
      <c r="AE147" s="28"/>
      <c r="AF147" s="28"/>
      <c r="AG147" s="29">
        <f t="shared" si="93"/>
        <v>0</v>
      </c>
      <c r="AH147" s="29">
        <f t="shared" si="88"/>
        <v>0</v>
      </c>
      <c r="AI147" s="168">
        <f t="shared" si="94"/>
        <v>0</v>
      </c>
      <c r="AJ147" s="168">
        <f t="shared" si="89"/>
        <v>0</v>
      </c>
      <c r="AK147" s="11"/>
      <c r="AL147" s="11"/>
      <c r="AM147" s="11"/>
      <c r="AN147" s="11"/>
      <c r="AO147" s="11"/>
      <c r="AP147" s="11"/>
      <c r="AQ147" s="11"/>
      <c r="AR147" s="11"/>
    </row>
    <row r="148" spans="1:44" ht="12.75" hidden="1" customHeight="1" outlineLevel="1" x14ac:dyDescent="0.25">
      <c r="A148" s="22">
        <v>8</v>
      </c>
      <c r="B148" s="23"/>
      <c r="C148" s="32"/>
      <c r="D148" s="33"/>
      <c r="E148" s="34"/>
      <c r="F148" s="34"/>
      <c r="G148" s="34"/>
      <c r="H148" s="33"/>
      <c r="I148" s="33"/>
      <c r="J148" s="62"/>
      <c r="K148" s="35"/>
      <c r="L148" s="34"/>
      <c r="M148" s="28"/>
      <c r="N148" s="28"/>
      <c r="O148" s="28"/>
      <c r="P148" s="34"/>
      <c r="Q148" s="34"/>
      <c r="R148" s="28"/>
      <c r="S148" s="28"/>
      <c r="T148" s="28"/>
      <c r="U148" s="29">
        <f t="shared" si="90"/>
        <v>0</v>
      </c>
      <c r="V148" s="28"/>
      <c r="W148" s="28"/>
      <c r="X148" s="28"/>
      <c r="Y148" s="29">
        <f t="shared" si="91"/>
        <v>0</v>
      </c>
      <c r="Z148" s="28"/>
      <c r="AA148" s="28"/>
      <c r="AB148" s="28"/>
      <c r="AC148" s="29">
        <f t="shared" si="92"/>
        <v>0</v>
      </c>
      <c r="AD148" s="28"/>
      <c r="AE148" s="28"/>
      <c r="AF148" s="28"/>
      <c r="AG148" s="29">
        <f t="shared" si="93"/>
        <v>0</v>
      </c>
      <c r="AH148" s="29">
        <f t="shared" si="88"/>
        <v>0</v>
      </c>
      <c r="AI148" s="168">
        <f t="shared" si="94"/>
        <v>0</v>
      </c>
      <c r="AJ148" s="168">
        <f t="shared" si="89"/>
        <v>0</v>
      </c>
      <c r="AK148" s="11"/>
      <c r="AL148" s="11"/>
      <c r="AM148" s="11"/>
      <c r="AN148" s="11"/>
      <c r="AO148" s="11"/>
      <c r="AP148" s="11"/>
      <c r="AQ148" s="11"/>
      <c r="AR148" s="11"/>
    </row>
    <row r="149" spans="1:44" ht="12.75" hidden="1" customHeight="1" outlineLevel="1" x14ac:dyDescent="0.25">
      <c r="A149" s="22">
        <v>9</v>
      </c>
      <c r="B149" s="23"/>
      <c r="C149" s="32"/>
      <c r="D149" s="33"/>
      <c r="E149" s="34"/>
      <c r="F149" s="34"/>
      <c r="G149" s="34"/>
      <c r="H149" s="33"/>
      <c r="I149" s="33"/>
      <c r="J149" s="62"/>
      <c r="K149" s="35"/>
      <c r="L149" s="34"/>
      <c r="M149" s="28"/>
      <c r="N149" s="28"/>
      <c r="O149" s="28"/>
      <c r="P149" s="34"/>
      <c r="Q149" s="34"/>
      <c r="R149" s="28"/>
      <c r="S149" s="28"/>
      <c r="T149" s="28"/>
      <c r="U149" s="29">
        <f t="shared" si="90"/>
        <v>0</v>
      </c>
      <c r="V149" s="28"/>
      <c r="W149" s="28"/>
      <c r="X149" s="28"/>
      <c r="Y149" s="29">
        <f t="shared" si="91"/>
        <v>0</v>
      </c>
      <c r="Z149" s="28"/>
      <c r="AA149" s="28"/>
      <c r="AB149" s="28"/>
      <c r="AC149" s="29">
        <f t="shared" si="92"/>
        <v>0</v>
      </c>
      <c r="AD149" s="28"/>
      <c r="AE149" s="28"/>
      <c r="AF149" s="28"/>
      <c r="AG149" s="29">
        <f t="shared" si="93"/>
        <v>0</v>
      </c>
      <c r="AH149" s="29">
        <f t="shared" si="88"/>
        <v>0</v>
      </c>
      <c r="AI149" s="168">
        <f t="shared" si="94"/>
        <v>0</v>
      </c>
      <c r="AJ149" s="168">
        <f t="shared" si="89"/>
        <v>0</v>
      </c>
    </row>
    <row r="150" spans="1:44" ht="12.75" hidden="1" customHeight="1" outlineLevel="1" x14ac:dyDescent="0.25">
      <c r="A150" s="22">
        <v>10</v>
      </c>
      <c r="B150" s="23"/>
      <c r="C150" s="32"/>
      <c r="D150" s="33"/>
      <c r="E150" s="34"/>
      <c r="F150" s="34"/>
      <c r="G150" s="34"/>
      <c r="H150" s="33"/>
      <c r="I150" s="33"/>
      <c r="J150" s="62"/>
      <c r="K150" s="36"/>
      <c r="L150" s="34"/>
      <c r="M150" s="28"/>
      <c r="N150" s="28"/>
      <c r="O150" s="28"/>
      <c r="P150" s="34"/>
      <c r="Q150" s="34"/>
      <c r="R150" s="28"/>
      <c r="S150" s="28"/>
      <c r="T150" s="28"/>
      <c r="U150" s="29">
        <f t="shared" si="90"/>
        <v>0</v>
      </c>
      <c r="V150" s="28"/>
      <c r="W150" s="28"/>
      <c r="X150" s="28"/>
      <c r="Y150" s="29">
        <f t="shared" si="91"/>
        <v>0</v>
      </c>
      <c r="Z150" s="28"/>
      <c r="AA150" s="28"/>
      <c r="AB150" s="28"/>
      <c r="AC150" s="29">
        <f t="shared" si="92"/>
        <v>0</v>
      </c>
      <c r="AD150" s="28"/>
      <c r="AE150" s="28"/>
      <c r="AF150" s="28"/>
      <c r="AG150" s="29">
        <f t="shared" si="93"/>
        <v>0</v>
      </c>
      <c r="AH150" s="29">
        <f t="shared" si="88"/>
        <v>0</v>
      </c>
      <c r="AI150" s="168">
        <f t="shared" si="94"/>
        <v>0</v>
      </c>
      <c r="AJ150" s="168">
        <f t="shared" si="89"/>
        <v>0</v>
      </c>
      <c r="AK150" s="11"/>
      <c r="AL150" s="11"/>
      <c r="AM150" s="11"/>
      <c r="AN150" s="11"/>
      <c r="AO150" s="11"/>
      <c r="AP150" s="11"/>
      <c r="AQ150" s="11"/>
      <c r="AR150" s="11"/>
    </row>
    <row r="151" spans="1:44" s="61" customFormat="1" ht="12.75" hidden="1" customHeight="1" collapsed="1" x14ac:dyDescent="0.25">
      <c r="A151" s="507" t="s">
        <v>69</v>
      </c>
      <c r="B151" s="508"/>
      <c r="C151" s="508"/>
      <c r="D151" s="508"/>
      <c r="E151" s="508"/>
      <c r="F151" s="508"/>
      <c r="G151" s="508"/>
      <c r="H151" s="508"/>
      <c r="I151" s="509"/>
      <c r="J151" s="341">
        <f>SUM(J141:J150)</f>
        <v>0</v>
      </c>
      <c r="K151" s="341">
        <f>SUM(K141:K150)</f>
        <v>0</v>
      </c>
      <c r="L151" s="434"/>
      <c r="M151" s="341">
        <f>SUM(M141:M150)</f>
        <v>0</v>
      </c>
      <c r="N151" s="341">
        <f>SUM(N141:N150)</f>
        <v>0</v>
      </c>
      <c r="O151" s="341">
        <f>SUM(O141:O150)</f>
        <v>0</v>
      </c>
      <c r="P151" s="342"/>
      <c r="Q151" s="454"/>
      <c r="R151" s="341">
        <f t="shared" ref="R151:AH151" si="95">SUM(R141:R150)</f>
        <v>0</v>
      </c>
      <c r="S151" s="341">
        <f t="shared" si="95"/>
        <v>0</v>
      </c>
      <c r="T151" s="341">
        <f t="shared" si="95"/>
        <v>0</v>
      </c>
      <c r="U151" s="341">
        <f t="shared" si="95"/>
        <v>0</v>
      </c>
      <c r="V151" s="341">
        <f t="shared" si="95"/>
        <v>0</v>
      </c>
      <c r="W151" s="341">
        <f t="shared" si="95"/>
        <v>0</v>
      </c>
      <c r="X151" s="341">
        <f t="shared" si="95"/>
        <v>0</v>
      </c>
      <c r="Y151" s="341">
        <f t="shared" si="95"/>
        <v>0</v>
      </c>
      <c r="Z151" s="341">
        <f t="shared" si="95"/>
        <v>0</v>
      </c>
      <c r="AA151" s="341">
        <f t="shared" si="95"/>
        <v>0</v>
      </c>
      <c r="AB151" s="341">
        <f t="shared" si="95"/>
        <v>0</v>
      </c>
      <c r="AC151" s="341">
        <f t="shared" si="95"/>
        <v>0</v>
      </c>
      <c r="AD151" s="341">
        <f t="shared" si="95"/>
        <v>0</v>
      </c>
      <c r="AE151" s="341">
        <f t="shared" si="95"/>
        <v>0</v>
      </c>
      <c r="AF151" s="341">
        <f t="shared" si="95"/>
        <v>0</v>
      </c>
      <c r="AG151" s="341">
        <f t="shared" si="95"/>
        <v>0</v>
      </c>
      <c r="AH151" s="341">
        <f t="shared" si="95"/>
        <v>0</v>
      </c>
      <c r="AI151" s="432">
        <f>IF(ISERROR(AH151/J151),0,AH151/J151)</f>
        <v>0</v>
      </c>
      <c r="AJ151" s="432">
        <f>IF(ISERROR(AH151/$AH$191),0,AH151/$AH$191)</f>
        <v>0</v>
      </c>
      <c r="AK151" s="11"/>
      <c r="AL151" s="11"/>
      <c r="AM151" s="11"/>
      <c r="AN151" s="11"/>
      <c r="AO151" s="11"/>
      <c r="AP151" s="11"/>
      <c r="AQ151" s="11"/>
      <c r="AR151" s="11"/>
    </row>
    <row r="152" spans="1:44" ht="12.75" hidden="1" customHeight="1" x14ac:dyDescent="0.25">
      <c r="A152" s="502" t="s">
        <v>70</v>
      </c>
      <c r="B152" s="503"/>
      <c r="C152" s="503"/>
      <c r="D152" s="503"/>
      <c r="E152" s="504"/>
      <c r="F152" s="16"/>
      <c r="G152" s="5"/>
      <c r="H152" s="17"/>
      <c r="I152" s="17"/>
      <c r="J152" s="62"/>
      <c r="K152" s="7"/>
      <c r="L152" s="18"/>
      <c r="M152" s="19"/>
      <c r="N152" s="19"/>
      <c r="O152" s="19"/>
      <c r="P152" s="5"/>
      <c r="Q152" s="20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167"/>
      <c r="AJ152" s="167"/>
    </row>
    <row r="153" spans="1:44" ht="12.75" hidden="1" customHeight="1" outlineLevel="1" x14ac:dyDescent="0.25">
      <c r="A153" s="22">
        <v>1</v>
      </c>
      <c r="B153" s="23"/>
      <c r="C153" s="24"/>
      <c r="D153" s="25"/>
      <c r="E153" s="26"/>
      <c r="F153" s="26"/>
      <c r="G153" s="26"/>
      <c r="H153" s="25"/>
      <c r="I153" s="25"/>
      <c r="J153" s="62"/>
      <c r="K153" s="27"/>
      <c r="L153" s="26"/>
      <c r="M153" s="28"/>
      <c r="N153" s="28"/>
      <c r="O153" s="28"/>
      <c r="P153" s="26"/>
      <c r="Q153" s="26"/>
      <c r="R153" s="28"/>
      <c r="S153" s="28"/>
      <c r="T153" s="28"/>
      <c r="U153" s="29">
        <f>SUM(R153:T153)</f>
        <v>0</v>
      </c>
      <c r="V153" s="28"/>
      <c r="W153" s="28"/>
      <c r="X153" s="28"/>
      <c r="Y153" s="29">
        <f>SUM(V153:X153)</f>
        <v>0</v>
      </c>
      <c r="Z153" s="28"/>
      <c r="AA153" s="28"/>
      <c r="AB153" s="28"/>
      <c r="AC153" s="29">
        <f>SUM(Z153:AB153)</f>
        <v>0</v>
      </c>
      <c r="AD153" s="28"/>
      <c r="AE153" s="28"/>
      <c r="AF153" s="28"/>
      <c r="AG153" s="29">
        <f>SUM(AD153:AF153)</f>
        <v>0</v>
      </c>
      <c r="AH153" s="29">
        <f t="shared" ref="AH153:AH162" si="96">SUM(U153,Y153,AC153,AG153)</f>
        <v>0</v>
      </c>
      <c r="AI153" s="168">
        <f>IF(ISERROR(AH153/J153),0,AH153/J153)</f>
        <v>0</v>
      </c>
      <c r="AJ153" s="168">
        <f t="shared" ref="AJ153:AJ162" si="97">IF(ISERROR(AH153/$AH$191),"-",AH153/$AH$191)</f>
        <v>0</v>
      </c>
      <c r="AK153" s="11"/>
      <c r="AL153" s="11"/>
      <c r="AM153" s="11"/>
      <c r="AN153" s="11"/>
      <c r="AO153" s="11"/>
      <c r="AP153" s="11"/>
      <c r="AQ153" s="11"/>
      <c r="AR153" s="11"/>
    </row>
    <row r="154" spans="1:44" ht="12.75" hidden="1" customHeight="1" outlineLevel="1" x14ac:dyDescent="0.25">
      <c r="A154" s="22">
        <v>2</v>
      </c>
      <c r="B154" s="23"/>
      <c r="C154" s="32"/>
      <c r="D154" s="33"/>
      <c r="E154" s="34"/>
      <c r="F154" s="34"/>
      <c r="G154" s="34"/>
      <c r="H154" s="33"/>
      <c r="I154" s="33"/>
      <c r="J154" s="62"/>
      <c r="K154" s="35"/>
      <c r="L154" s="34"/>
      <c r="M154" s="28"/>
      <c r="N154" s="28"/>
      <c r="O154" s="28"/>
      <c r="P154" s="34"/>
      <c r="Q154" s="34"/>
      <c r="R154" s="28"/>
      <c r="S154" s="28"/>
      <c r="T154" s="28"/>
      <c r="U154" s="29">
        <f t="shared" ref="U154:U162" si="98">SUM(R154:T154)</f>
        <v>0</v>
      </c>
      <c r="V154" s="28"/>
      <c r="W154" s="28"/>
      <c r="X154" s="28"/>
      <c r="Y154" s="29">
        <f t="shared" ref="Y154:Y162" si="99">SUM(V154:X154)</f>
        <v>0</v>
      </c>
      <c r="Z154" s="28"/>
      <c r="AA154" s="28"/>
      <c r="AB154" s="28"/>
      <c r="AC154" s="29">
        <f t="shared" ref="AC154:AC162" si="100">SUM(Z154:AB154)</f>
        <v>0</v>
      </c>
      <c r="AD154" s="28"/>
      <c r="AE154" s="28"/>
      <c r="AF154" s="28"/>
      <c r="AG154" s="29">
        <f t="shared" ref="AG154:AG162" si="101">SUM(AD154:AF154)</f>
        <v>0</v>
      </c>
      <c r="AH154" s="29">
        <f t="shared" si="96"/>
        <v>0</v>
      </c>
      <c r="AI154" s="168">
        <f t="shared" ref="AI154:AI162" si="102">IF(ISERROR(AH154/J154),0,AH154/J154)</f>
        <v>0</v>
      </c>
      <c r="AJ154" s="168">
        <f t="shared" si="97"/>
        <v>0</v>
      </c>
      <c r="AK154" s="11"/>
      <c r="AL154" s="11"/>
      <c r="AM154" s="11"/>
      <c r="AN154" s="11"/>
      <c r="AO154" s="11"/>
      <c r="AP154" s="11"/>
      <c r="AQ154" s="11"/>
      <c r="AR154" s="11"/>
    </row>
    <row r="155" spans="1:44" ht="12.75" hidden="1" customHeight="1" outlineLevel="1" x14ac:dyDescent="0.25">
      <c r="A155" s="22">
        <v>3</v>
      </c>
      <c r="B155" s="23"/>
      <c r="C155" s="32"/>
      <c r="D155" s="33"/>
      <c r="E155" s="34"/>
      <c r="F155" s="34"/>
      <c r="G155" s="34"/>
      <c r="H155" s="33"/>
      <c r="I155" s="33"/>
      <c r="J155" s="62"/>
      <c r="K155" s="35"/>
      <c r="L155" s="34"/>
      <c r="M155" s="28"/>
      <c r="N155" s="28"/>
      <c r="O155" s="28"/>
      <c r="P155" s="34"/>
      <c r="Q155" s="34"/>
      <c r="R155" s="28"/>
      <c r="S155" s="28"/>
      <c r="T155" s="28"/>
      <c r="U155" s="29">
        <f t="shared" si="98"/>
        <v>0</v>
      </c>
      <c r="V155" s="28"/>
      <c r="W155" s="28"/>
      <c r="X155" s="28"/>
      <c r="Y155" s="29">
        <f t="shared" si="99"/>
        <v>0</v>
      </c>
      <c r="Z155" s="28"/>
      <c r="AA155" s="28"/>
      <c r="AB155" s="28"/>
      <c r="AC155" s="29">
        <f t="shared" si="100"/>
        <v>0</v>
      </c>
      <c r="AD155" s="28"/>
      <c r="AE155" s="28"/>
      <c r="AF155" s="28"/>
      <c r="AG155" s="29">
        <f t="shared" si="101"/>
        <v>0</v>
      </c>
      <c r="AH155" s="29">
        <f t="shared" si="96"/>
        <v>0</v>
      </c>
      <c r="AI155" s="168">
        <f t="shared" si="102"/>
        <v>0</v>
      </c>
      <c r="AJ155" s="168">
        <f t="shared" si="97"/>
        <v>0</v>
      </c>
    </row>
    <row r="156" spans="1:44" ht="12.75" hidden="1" customHeight="1" outlineLevel="1" x14ac:dyDescent="0.25">
      <c r="A156" s="22">
        <v>4</v>
      </c>
      <c r="B156" s="23"/>
      <c r="C156" s="32"/>
      <c r="D156" s="33"/>
      <c r="E156" s="34"/>
      <c r="F156" s="34"/>
      <c r="G156" s="34"/>
      <c r="H156" s="33"/>
      <c r="I156" s="33"/>
      <c r="J156" s="62"/>
      <c r="K156" s="35"/>
      <c r="L156" s="34"/>
      <c r="M156" s="28"/>
      <c r="N156" s="28"/>
      <c r="O156" s="28"/>
      <c r="P156" s="34"/>
      <c r="Q156" s="34"/>
      <c r="R156" s="28"/>
      <c r="S156" s="28"/>
      <c r="T156" s="28"/>
      <c r="U156" s="29">
        <f t="shared" si="98"/>
        <v>0</v>
      </c>
      <c r="V156" s="28"/>
      <c r="W156" s="28"/>
      <c r="X156" s="28"/>
      <c r="Y156" s="29">
        <f t="shared" si="99"/>
        <v>0</v>
      </c>
      <c r="Z156" s="28"/>
      <c r="AA156" s="28"/>
      <c r="AB156" s="28"/>
      <c r="AC156" s="29">
        <f t="shared" si="100"/>
        <v>0</v>
      </c>
      <c r="AD156" s="28"/>
      <c r="AE156" s="28"/>
      <c r="AF156" s="28"/>
      <c r="AG156" s="29">
        <f t="shared" si="101"/>
        <v>0</v>
      </c>
      <c r="AH156" s="29">
        <f t="shared" si="96"/>
        <v>0</v>
      </c>
      <c r="AI156" s="168">
        <f t="shared" si="102"/>
        <v>0</v>
      </c>
      <c r="AJ156" s="168">
        <f t="shared" si="97"/>
        <v>0</v>
      </c>
      <c r="AK156" s="11"/>
      <c r="AL156" s="11"/>
      <c r="AM156" s="11"/>
      <c r="AN156" s="11"/>
      <c r="AO156" s="11"/>
      <c r="AP156" s="11"/>
      <c r="AQ156" s="11"/>
      <c r="AR156" s="11"/>
    </row>
    <row r="157" spans="1:44" ht="12.75" hidden="1" customHeight="1" outlineLevel="1" x14ac:dyDescent="0.25">
      <c r="A157" s="22">
        <v>5</v>
      </c>
      <c r="B157" s="23"/>
      <c r="C157" s="32"/>
      <c r="D157" s="33"/>
      <c r="E157" s="34"/>
      <c r="F157" s="34"/>
      <c r="G157" s="34"/>
      <c r="H157" s="33"/>
      <c r="I157" s="33"/>
      <c r="J157" s="62"/>
      <c r="K157" s="35"/>
      <c r="L157" s="34"/>
      <c r="M157" s="28"/>
      <c r="N157" s="28"/>
      <c r="O157" s="28"/>
      <c r="P157" s="34"/>
      <c r="Q157" s="34"/>
      <c r="R157" s="28"/>
      <c r="S157" s="28"/>
      <c r="T157" s="28"/>
      <c r="U157" s="29">
        <f t="shared" si="98"/>
        <v>0</v>
      </c>
      <c r="V157" s="28"/>
      <c r="W157" s="28"/>
      <c r="X157" s="28"/>
      <c r="Y157" s="29">
        <f t="shared" si="99"/>
        <v>0</v>
      </c>
      <c r="Z157" s="28"/>
      <c r="AA157" s="28"/>
      <c r="AB157" s="28"/>
      <c r="AC157" s="29">
        <f t="shared" si="100"/>
        <v>0</v>
      </c>
      <c r="AD157" s="28"/>
      <c r="AE157" s="28"/>
      <c r="AF157" s="28"/>
      <c r="AG157" s="29">
        <f t="shared" si="101"/>
        <v>0</v>
      </c>
      <c r="AH157" s="29">
        <f t="shared" si="96"/>
        <v>0</v>
      </c>
      <c r="AI157" s="168">
        <f t="shared" si="102"/>
        <v>0</v>
      </c>
      <c r="AJ157" s="168">
        <f t="shared" si="97"/>
        <v>0</v>
      </c>
      <c r="AK157" s="11"/>
      <c r="AL157" s="11"/>
      <c r="AM157" s="11"/>
      <c r="AN157" s="11"/>
      <c r="AO157" s="11"/>
      <c r="AP157" s="11"/>
      <c r="AQ157" s="11"/>
      <c r="AR157" s="11"/>
    </row>
    <row r="158" spans="1:44" ht="12.75" hidden="1" customHeight="1" outlineLevel="1" x14ac:dyDescent="0.25">
      <c r="A158" s="22">
        <v>6</v>
      </c>
      <c r="B158" s="23"/>
      <c r="C158" s="32"/>
      <c r="D158" s="33"/>
      <c r="E158" s="34"/>
      <c r="F158" s="34"/>
      <c r="G158" s="34"/>
      <c r="H158" s="33"/>
      <c r="I158" s="33"/>
      <c r="J158" s="62"/>
      <c r="K158" s="35"/>
      <c r="L158" s="34"/>
      <c r="M158" s="28"/>
      <c r="N158" s="28"/>
      <c r="O158" s="28"/>
      <c r="P158" s="34"/>
      <c r="Q158" s="34"/>
      <c r="R158" s="28"/>
      <c r="S158" s="28"/>
      <c r="T158" s="28"/>
      <c r="U158" s="29">
        <f t="shared" si="98"/>
        <v>0</v>
      </c>
      <c r="V158" s="28"/>
      <c r="W158" s="28"/>
      <c r="X158" s="28"/>
      <c r="Y158" s="29">
        <f t="shared" si="99"/>
        <v>0</v>
      </c>
      <c r="Z158" s="28"/>
      <c r="AA158" s="28"/>
      <c r="AB158" s="28"/>
      <c r="AC158" s="29">
        <f t="shared" si="100"/>
        <v>0</v>
      </c>
      <c r="AD158" s="28"/>
      <c r="AE158" s="28"/>
      <c r="AF158" s="28"/>
      <c r="AG158" s="29">
        <f t="shared" si="101"/>
        <v>0</v>
      </c>
      <c r="AH158" s="29">
        <f t="shared" si="96"/>
        <v>0</v>
      </c>
      <c r="AI158" s="168">
        <f t="shared" si="102"/>
        <v>0</v>
      </c>
      <c r="AJ158" s="168">
        <f t="shared" si="97"/>
        <v>0</v>
      </c>
    </row>
    <row r="159" spans="1:44" ht="12.75" hidden="1" customHeight="1" outlineLevel="1" x14ac:dyDescent="0.25">
      <c r="A159" s="22">
        <v>7</v>
      </c>
      <c r="B159" s="23"/>
      <c r="C159" s="32"/>
      <c r="D159" s="33"/>
      <c r="E159" s="34"/>
      <c r="F159" s="34"/>
      <c r="G159" s="34"/>
      <c r="H159" s="33"/>
      <c r="I159" s="33"/>
      <c r="J159" s="62"/>
      <c r="K159" s="35"/>
      <c r="L159" s="34"/>
      <c r="M159" s="28"/>
      <c r="N159" s="28"/>
      <c r="O159" s="28"/>
      <c r="P159" s="34"/>
      <c r="Q159" s="34"/>
      <c r="R159" s="28"/>
      <c r="S159" s="28"/>
      <c r="T159" s="28"/>
      <c r="U159" s="29">
        <f t="shared" si="98"/>
        <v>0</v>
      </c>
      <c r="V159" s="28"/>
      <c r="W159" s="28"/>
      <c r="X159" s="28"/>
      <c r="Y159" s="29">
        <f t="shared" si="99"/>
        <v>0</v>
      </c>
      <c r="Z159" s="28"/>
      <c r="AA159" s="28"/>
      <c r="AB159" s="28"/>
      <c r="AC159" s="29">
        <f t="shared" si="100"/>
        <v>0</v>
      </c>
      <c r="AD159" s="28"/>
      <c r="AE159" s="28"/>
      <c r="AF159" s="28"/>
      <c r="AG159" s="29">
        <f t="shared" si="101"/>
        <v>0</v>
      </c>
      <c r="AH159" s="29">
        <f t="shared" si="96"/>
        <v>0</v>
      </c>
      <c r="AI159" s="168">
        <f t="shared" si="102"/>
        <v>0</v>
      </c>
      <c r="AJ159" s="168">
        <f t="shared" si="97"/>
        <v>0</v>
      </c>
      <c r="AK159" s="11"/>
      <c r="AL159" s="11"/>
      <c r="AM159" s="11"/>
      <c r="AN159" s="11"/>
      <c r="AO159" s="11"/>
      <c r="AP159" s="11"/>
      <c r="AQ159" s="11"/>
      <c r="AR159" s="11"/>
    </row>
    <row r="160" spans="1:44" ht="12.75" hidden="1" customHeight="1" outlineLevel="1" x14ac:dyDescent="0.25">
      <c r="A160" s="22">
        <v>8</v>
      </c>
      <c r="B160" s="23"/>
      <c r="C160" s="32"/>
      <c r="D160" s="33"/>
      <c r="E160" s="34"/>
      <c r="F160" s="34"/>
      <c r="G160" s="34"/>
      <c r="H160" s="33"/>
      <c r="I160" s="33"/>
      <c r="J160" s="62"/>
      <c r="K160" s="35"/>
      <c r="L160" s="34"/>
      <c r="M160" s="28"/>
      <c r="N160" s="28"/>
      <c r="O160" s="28"/>
      <c r="P160" s="34"/>
      <c r="Q160" s="34"/>
      <c r="R160" s="28"/>
      <c r="S160" s="28"/>
      <c r="T160" s="28"/>
      <c r="U160" s="29">
        <f t="shared" si="98"/>
        <v>0</v>
      </c>
      <c r="V160" s="28"/>
      <c r="W160" s="28"/>
      <c r="X160" s="28"/>
      <c r="Y160" s="29">
        <f t="shared" si="99"/>
        <v>0</v>
      </c>
      <c r="Z160" s="28"/>
      <c r="AA160" s="28"/>
      <c r="AB160" s="28"/>
      <c r="AC160" s="29">
        <f t="shared" si="100"/>
        <v>0</v>
      </c>
      <c r="AD160" s="28"/>
      <c r="AE160" s="28"/>
      <c r="AF160" s="28"/>
      <c r="AG160" s="29">
        <f t="shared" si="101"/>
        <v>0</v>
      </c>
      <c r="AH160" s="29">
        <f t="shared" si="96"/>
        <v>0</v>
      </c>
      <c r="AI160" s="168">
        <f t="shared" si="102"/>
        <v>0</v>
      </c>
      <c r="AJ160" s="168">
        <f t="shared" si="97"/>
        <v>0</v>
      </c>
      <c r="AK160" s="11"/>
      <c r="AL160" s="11"/>
      <c r="AM160" s="11"/>
      <c r="AN160" s="11"/>
      <c r="AO160" s="11"/>
      <c r="AP160" s="11"/>
      <c r="AQ160" s="11"/>
      <c r="AR160" s="11"/>
    </row>
    <row r="161" spans="1:44" ht="12.75" hidden="1" customHeight="1" outlineLevel="1" x14ac:dyDescent="0.25">
      <c r="A161" s="22">
        <v>9</v>
      </c>
      <c r="B161" s="23"/>
      <c r="C161" s="32"/>
      <c r="D161" s="33"/>
      <c r="E161" s="34"/>
      <c r="F161" s="34"/>
      <c r="G161" s="34"/>
      <c r="H161" s="33"/>
      <c r="I161" s="33"/>
      <c r="J161" s="62"/>
      <c r="K161" s="35"/>
      <c r="L161" s="34"/>
      <c r="M161" s="28"/>
      <c r="N161" s="28"/>
      <c r="O161" s="28"/>
      <c r="P161" s="34"/>
      <c r="Q161" s="34"/>
      <c r="R161" s="28"/>
      <c r="S161" s="28"/>
      <c r="T161" s="28"/>
      <c r="U161" s="29">
        <f t="shared" si="98"/>
        <v>0</v>
      </c>
      <c r="V161" s="28"/>
      <c r="W161" s="28"/>
      <c r="X161" s="28"/>
      <c r="Y161" s="29">
        <f t="shared" si="99"/>
        <v>0</v>
      </c>
      <c r="Z161" s="28"/>
      <c r="AA161" s="28"/>
      <c r="AB161" s="28"/>
      <c r="AC161" s="29">
        <f t="shared" si="100"/>
        <v>0</v>
      </c>
      <c r="AD161" s="28"/>
      <c r="AE161" s="28"/>
      <c r="AF161" s="28"/>
      <c r="AG161" s="29">
        <f t="shared" si="101"/>
        <v>0</v>
      </c>
      <c r="AH161" s="29">
        <f t="shared" si="96"/>
        <v>0</v>
      </c>
      <c r="AI161" s="168">
        <f t="shared" si="102"/>
        <v>0</v>
      </c>
      <c r="AJ161" s="168">
        <f t="shared" si="97"/>
        <v>0</v>
      </c>
    </row>
    <row r="162" spans="1:44" ht="12.75" hidden="1" customHeight="1" outlineLevel="1" x14ac:dyDescent="0.25">
      <c r="A162" s="22">
        <v>10</v>
      </c>
      <c r="B162" s="23"/>
      <c r="C162" s="32"/>
      <c r="D162" s="33"/>
      <c r="E162" s="34"/>
      <c r="F162" s="34"/>
      <c r="G162" s="34"/>
      <c r="H162" s="33"/>
      <c r="I162" s="33"/>
      <c r="J162" s="62"/>
      <c r="K162" s="36"/>
      <c r="L162" s="34"/>
      <c r="M162" s="28"/>
      <c r="N162" s="28"/>
      <c r="O162" s="28"/>
      <c r="P162" s="34"/>
      <c r="Q162" s="34"/>
      <c r="R162" s="28"/>
      <c r="S162" s="28"/>
      <c r="T162" s="28"/>
      <c r="U162" s="29">
        <f t="shared" si="98"/>
        <v>0</v>
      </c>
      <c r="V162" s="28"/>
      <c r="W162" s="28"/>
      <c r="X162" s="28"/>
      <c r="Y162" s="29">
        <f t="shared" si="99"/>
        <v>0</v>
      </c>
      <c r="Z162" s="28"/>
      <c r="AA162" s="28"/>
      <c r="AB162" s="28"/>
      <c r="AC162" s="29">
        <f t="shared" si="100"/>
        <v>0</v>
      </c>
      <c r="AD162" s="28"/>
      <c r="AE162" s="28"/>
      <c r="AF162" s="28"/>
      <c r="AG162" s="29">
        <f t="shared" si="101"/>
        <v>0</v>
      </c>
      <c r="AH162" s="29">
        <f t="shared" si="96"/>
        <v>0</v>
      </c>
      <c r="AI162" s="168">
        <f t="shared" si="102"/>
        <v>0</v>
      </c>
      <c r="AJ162" s="168">
        <f t="shared" si="97"/>
        <v>0</v>
      </c>
      <c r="AK162" s="11"/>
      <c r="AL162" s="11"/>
      <c r="AM162" s="11"/>
      <c r="AN162" s="11"/>
      <c r="AO162" s="11"/>
      <c r="AP162" s="11"/>
      <c r="AQ162" s="11"/>
      <c r="AR162" s="11"/>
    </row>
    <row r="163" spans="1:44" s="61" customFormat="1" ht="12.75" hidden="1" customHeight="1" collapsed="1" x14ac:dyDescent="0.25">
      <c r="A163" s="507" t="s">
        <v>71</v>
      </c>
      <c r="B163" s="508"/>
      <c r="C163" s="508"/>
      <c r="D163" s="508"/>
      <c r="E163" s="508"/>
      <c r="F163" s="508"/>
      <c r="G163" s="508"/>
      <c r="H163" s="508"/>
      <c r="I163" s="509"/>
      <c r="J163" s="341">
        <f>SUM(J153:J162)</f>
        <v>0</v>
      </c>
      <c r="K163" s="341">
        <f>SUM(K153:K162)</f>
        <v>0</v>
      </c>
      <c r="L163" s="434"/>
      <c r="M163" s="341">
        <f>SUM(M153:M162)</f>
        <v>0</v>
      </c>
      <c r="N163" s="341">
        <f>SUM(N153:N162)</f>
        <v>0</v>
      </c>
      <c r="O163" s="341">
        <f>SUM(O153:O162)</f>
        <v>0</v>
      </c>
      <c r="P163" s="342"/>
      <c r="Q163" s="454"/>
      <c r="R163" s="341">
        <f t="shared" ref="R163:AH163" si="103">SUM(R153:R162)</f>
        <v>0</v>
      </c>
      <c r="S163" s="341">
        <f t="shared" si="103"/>
        <v>0</v>
      </c>
      <c r="T163" s="341">
        <f t="shared" si="103"/>
        <v>0</v>
      </c>
      <c r="U163" s="341">
        <f t="shared" si="103"/>
        <v>0</v>
      </c>
      <c r="V163" s="341">
        <f t="shared" si="103"/>
        <v>0</v>
      </c>
      <c r="W163" s="341">
        <f t="shared" si="103"/>
        <v>0</v>
      </c>
      <c r="X163" s="341">
        <f t="shared" si="103"/>
        <v>0</v>
      </c>
      <c r="Y163" s="341">
        <f t="shared" si="103"/>
        <v>0</v>
      </c>
      <c r="Z163" s="341">
        <f t="shared" si="103"/>
        <v>0</v>
      </c>
      <c r="AA163" s="341">
        <f t="shared" si="103"/>
        <v>0</v>
      </c>
      <c r="AB163" s="341">
        <f t="shared" si="103"/>
        <v>0</v>
      </c>
      <c r="AC163" s="341">
        <f t="shared" si="103"/>
        <v>0</v>
      </c>
      <c r="AD163" s="341">
        <f t="shared" si="103"/>
        <v>0</v>
      </c>
      <c r="AE163" s="341">
        <f t="shared" si="103"/>
        <v>0</v>
      </c>
      <c r="AF163" s="341">
        <f t="shared" si="103"/>
        <v>0</v>
      </c>
      <c r="AG163" s="341">
        <f t="shared" si="103"/>
        <v>0</v>
      </c>
      <c r="AH163" s="341">
        <f t="shared" si="103"/>
        <v>0</v>
      </c>
      <c r="AI163" s="432">
        <f>IF(ISERROR(AH163/J163),0,AH163/J163)</f>
        <v>0</v>
      </c>
      <c r="AJ163" s="432">
        <f>IF(ISERROR(AH163/$AH$191),0,AH163/$AH$191)</f>
        <v>0</v>
      </c>
      <c r="AK163" s="11"/>
      <c r="AL163" s="11"/>
      <c r="AM163" s="11"/>
      <c r="AN163" s="11"/>
      <c r="AO163" s="11"/>
      <c r="AP163" s="11"/>
      <c r="AQ163" s="11"/>
      <c r="AR163" s="11"/>
    </row>
    <row r="164" spans="1:44" ht="12.75" hidden="1" customHeight="1" x14ac:dyDescent="0.25">
      <c r="A164" s="502" t="s">
        <v>72</v>
      </c>
      <c r="B164" s="503"/>
      <c r="C164" s="503"/>
      <c r="D164" s="503"/>
      <c r="E164" s="504"/>
      <c r="F164" s="16"/>
      <c r="G164" s="5"/>
      <c r="H164" s="17"/>
      <c r="I164" s="17"/>
      <c r="J164" s="62"/>
      <c r="K164" s="7"/>
      <c r="L164" s="18"/>
      <c r="M164" s="19"/>
      <c r="N164" s="19"/>
      <c r="O164" s="19"/>
      <c r="P164" s="5"/>
      <c r="Q164" s="20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167"/>
      <c r="AJ164" s="167"/>
    </row>
    <row r="165" spans="1:44" ht="12.75" hidden="1" customHeight="1" outlineLevel="1" x14ac:dyDescent="0.25">
      <c r="A165" s="22">
        <v>1</v>
      </c>
      <c r="B165" s="23"/>
      <c r="C165" s="24"/>
      <c r="D165" s="25"/>
      <c r="E165" s="26"/>
      <c r="F165" s="26"/>
      <c r="G165" s="26"/>
      <c r="H165" s="25"/>
      <c r="I165" s="25"/>
      <c r="J165" s="62"/>
      <c r="K165" s="27"/>
      <c r="L165" s="26"/>
      <c r="M165" s="28"/>
      <c r="N165" s="28"/>
      <c r="O165" s="28"/>
      <c r="P165" s="26"/>
      <c r="Q165" s="26"/>
      <c r="R165" s="28"/>
      <c r="S165" s="28"/>
      <c r="T165" s="28"/>
      <c r="U165" s="29">
        <f>SUM(R165:T165)</f>
        <v>0</v>
      </c>
      <c r="V165" s="28"/>
      <c r="W165" s="28"/>
      <c r="X165" s="28"/>
      <c r="Y165" s="29">
        <f>SUM(V165:X165)</f>
        <v>0</v>
      </c>
      <c r="Z165" s="28"/>
      <c r="AA165" s="28"/>
      <c r="AB165" s="28"/>
      <c r="AC165" s="29">
        <f>SUM(Z165:AB165)</f>
        <v>0</v>
      </c>
      <c r="AD165" s="28"/>
      <c r="AE165" s="28"/>
      <c r="AF165" s="28"/>
      <c r="AG165" s="29">
        <f>SUM(AD165:AF165)</f>
        <v>0</v>
      </c>
      <c r="AH165" s="29">
        <f t="shared" ref="AH165:AH174" si="104">SUM(U165,Y165,AC165,AG165)</f>
        <v>0</v>
      </c>
      <c r="AI165" s="168">
        <f>IF(ISERROR(AH165/J165),0,AH165/J165)</f>
        <v>0</v>
      </c>
      <c r="AJ165" s="168">
        <f t="shared" ref="AJ165:AJ174" si="105">IF(ISERROR(AH165/$AH$191),"-",AH165/$AH$191)</f>
        <v>0</v>
      </c>
      <c r="AK165" s="11"/>
      <c r="AL165" s="11"/>
      <c r="AM165" s="11"/>
      <c r="AN165" s="11"/>
      <c r="AO165" s="11"/>
      <c r="AP165" s="11"/>
      <c r="AQ165" s="11"/>
      <c r="AR165" s="11"/>
    </row>
    <row r="166" spans="1:44" ht="12.75" hidden="1" customHeight="1" outlineLevel="1" x14ac:dyDescent="0.25">
      <c r="A166" s="22">
        <v>2</v>
      </c>
      <c r="B166" s="23"/>
      <c r="C166" s="32"/>
      <c r="D166" s="33"/>
      <c r="E166" s="34"/>
      <c r="F166" s="34"/>
      <c r="G166" s="34"/>
      <c r="H166" s="33"/>
      <c r="I166" s="33"/>
      <c r="J166" s="62"/>
      <c r="K166" s="35"/>
      <c r="L166" s="34"/>
      <c r="M166" s="28"/>
      <c r="N166" s="28"/>
      <c r="O166" s="28"/>
      <c r="P166" s="34"/>
      <c r="Q166" s="34"/>
      <c r="R166" s="28"/>
      <c r="S166" s="28"/>
      <c r="T166" s="28"/>
      <c r="U166" s="29">
        <f t="shared" ref="U166:U174" si="106">SUM(R166:T166)</f>
        <v>0</v>
      </c>
      <c r="V166" s="28"/>
      <c r="W166" s="28"/>
      <c r="X166" s="28"/>
      <c r="Y166" s="29">
        <f t="shared" ref="Y166:Y174" si="107">SUM(V166:X166)</f>
        <v>0</v>
      </c>
      <c r="Z166" s="28"/>
      <c r="AA166" s="28"/>
      <c r="AB166" s="28"/>
      <c r="AC166" s="29">
        <f t="shared" ref="AC166:AC174" si="108">SUM(Z166:AB166)</f>
        <v>0</v>
      </c>
      <c r="AD166" s="28"/>
      <c r="AE166" s="28"/>
      <c r="AF166" s="28"/>
      <c r="AG166" s="29">
        <f t="shared" ref="AG166:AG174" si="109">SUM(AD166:AF166)</f>
        <v>0</v>
      </c>
      <c r="AH166" s="29">
        <f t="shared" si="104"/>
        <v>0</v>
      </c>
      <c r="AI166" s="168">
        <f t="shared" ref="AI166:AI174" si="110">IF(ISERROR(AH166/J166),0,AH166/J166)</f>
        <v>0</v>
      </c>
      <c r="AJ166" s="168">
        <f t="shared" si="105"/>
        <v>0</v>
      </c>
      <c r="AK166" s="11"/>
      <c r="AL166" s="11"/>
      <c r="AM166" s="11"/>
      <c r="AN166" s="11"/>
      <c r="AO166" s="11"/>
      <c r="AP166" s="11"/>
      <c r="AQ166" s="11"/>
      <c r="AR166" s="11"/>
    </row>
    <row r="167" spans="1:44" ht="12.75" hidden="1" customHeight="1" outlineLevel="1" x14ac:dyDescent="0.25">
      <c r="A167" s="22">
        <v>3</v>
      </c>
      <c r="B167" s="23"/>
      <c r="C167" s="32"/>
      <c r="D167" s="33"/>
      <c r="E167" s="34"/>
      <c r="F167" s="34"/>
      <c r="G167" s="34"/>
      <c r="H167" s="33"/>
      <c r="I167" s="33"/>
      <c r="J167" s="62"/>
      <c r="K167" s="35"/>
      <c r="L167" s="34"/>
      <c r="M167" s="28"/>
      <c r="N167" s="28"/>
      <c r="O167" s="28"/>
      <c r="P167" s="34"/>
      <c r="Q167" s="34"/>
      <c r="R167" s="28"/>
      <c r="S167" s="28"/>
      <c r="T167" s="28"/>
      <c r="U167" s="29">
        <f t="shared" si="106"/>
        <v>0</v>
      </c>
      <c r="V167" s="28"/>
      <c r="W167" s="28"/>
      <c r="X167" s="28"/>
      <c r="Y167" s="29">
        <f t="shared" si="107"/>
        <v>0</v>
      </c>
      <c r="Z167" s="28"/>
      <c r="AA167" s="28"/>
      <c r="AB167" s="28"/>
      <c r="AC167" s="29">
        <f t="shared" si="108"/>
        <v>0</v>
      </c>
      <c r="AD167" s="28"/>
      <c r="AE167" s="28"/>
      <c r="AF167" s="28"/>
      <c r="AG167" s="29">
        <f t="shared" si="109"/>
        <v>0</v>
      </c>
      <c r="AH167" s="29">
        <f t="shared" si="104"/>
        <v>0</v>
      </c>
      <c r="AI167" s="168">
        <f t="shared" si="110"/>
        <v>0</v>
      </c>
      <c r="AJ167" s="168">
        <f t="shared" si="105"/>
        <v>0</v>
      </c>
    </row>
    <row r="168" spans="1:44" ht="12.75" hidden="1" customHeight="1" outlineLevel="1" x14ac:dyDescent="0.25">
      <c r="A168" s="22">
        <v>4</v>
      </c>
      <c r="B168" s="23"/>
      <c r="C168" s="32"/>
      <c r="D168" s="33"/>
      <c r="E168" s="34"/>
      <c r="F168" s="34"/>
      <c r="G168" s="34"/>
      <c r="H168" s="33"/>
      <c r="I168" s="33"/>
      <c r="J168" s="62"/>
      <c r="K168" s="35"/>
      <c r="L168" s="34"/>
      <c r="M168" s="28"/>
      <c r="N168" s="28"/>
      <c r="O168" s="28"/>
      <c r="P168" s="34"/>
      <c r="Q168" s="34"/>
      <c r="R168" s="28"/>
      <c r="S168" s="28"/>
      <c r="T168" s="28"/>
      <c r="U168" s="29">
        <f t="shared" si="106"/>
        <v>0</v>
      </c>
      <c r="V168" s="28"/>
      <c r="W168" s="28"/>
      <c r="X168" s="28"/>
      <c r="Y168" s="29">
        <f t="shared" si="107"/>
        <v>0</v>
      </c>
      <c r="Z168" s="28"/>
      <c r="AA168" s="28"/>
      <c r="AB168" s="28"/>
      <c r="AC168" s="29">
        <f t="shared" si="108"/>
        <v>0</v>
      </c>
      <c r="AD168" s="28"/>
      <c r="AE168" s="28"/>
      <c r="AF168" s="28"/>
      <c r="AG168" s="29">
        <f t="shared" si="109"/>
        <v>0</v>
      </c>
      <c r="AH168" s="29">
        <f t="shared" si="104"/>
        <v>0</v>
      </c>
      <c r="AI168" s="168">
        <f t="shared" si="110"/>
        <v>0</v>
      </c>
      <c r="AJ168" s="168">
        <f t="shared" si="105"/>
        <v>0</v>
      </c>
      <c r="AK168" s="11"/>
      <c r="AL168" s="11"/>
      <c r="AM168" s="11"/>
      <c r="AN168" s="11"/>
      <c r="AO168" s="11"/>
      <c r="AP168" s="11"/>
      <c r="AQ168" s="11"/>
      <c r="AR168" s="11"/>
    </row>
    <row r="169" spans="1:44" ht="12.75" hidden="1" customHeight="1" outlineLevel="1" x14ac:dyDescent="0.25">
      <c r="A169" s="22">
        <v>5</v>
      </c>
      <c r="B169" s="23"/>
      <c r="C169" s="32"/>
      <c r="D169" s="33"/>
      <c r="E169" s="34"/>
      <c r="F169" s="34"/>
      <c r="G169" s="34"/>
      <c r="H169" s="33"/>
      <c r="I169" s="33"/>
      <c r="J169" s="62"/>
      <c r="K169" s="35"/>
      <c r="L169" s="34"/>
      <c r="M169" s="28"/>
      <c r="N169" s="28"/>
      <c r="O169" s="28"/>
      <c r="P169" s="34"/>
      <c r="Q169" s="34"/>
      <c r="R169" s="28"/>
      <c r="S169" s="28"/>
      <c r="T169" s="28"/>
      <c r="U169" s="29">
        <f t="shared" si="106"/>
        <v>0</v>
      </c>
      <c r="V169" s="28"/>
      <c r="W169" s="28"/>
      <c r="X169" s="28"/>
      <c r="Y169" s="29">
        <f t="shared" si="107"/>
        <v>0</v>
      </c>
      <c r="Z169" s="28"/>
      <c r="AA169" s="28"/>
      <c r="AB169" s="28"/>
      <c r="AC169" s="29">
        <f t="shared" si="108"/>
        <v>0</v>
      </c>
      <c r="AD169" s="28"/>
      <c r="AE169" s="28"/>
      <c r="AF169" s="28"/>
      <c r="AG169" s="29">
        <f t="shared" si="109"/>
        <v>0</v>
      </c>
      <c r="AH169" s="29">
        <f t="shared" si="104"/>
        <v>0</v>
      </c>
      <c r="AI169" s="168">
        <f t="shared" si="110"/>
        <v>0</v>
      </c>
      <c r="AJ169" s="168">
        <f t="shared" si="105"/>
        <v>0</v>
      </c>
      <c r="AK169" s="11"/>
      <c r="AL169" s="11"/>
      <c r="AM169" s="11"/>
      <c r="AN169" s="11"/>
      <c r="AO169" s="11"/>
      <c r="AP169" s="11"/>
      <c r="AQ169" s="11"/>
      <c r="AR169" s="11"/>
    </row>
    <row r="170" spans="1:44" ht="12.75" hidden="1" customHeight="1" outlineLevel="1" x14ac:dyDescent="0.25">
      <c r="A170" s="22">
        <v>6</v>
      </c>
      <c r="B170" s="23"/>
      <c r="C170" s="32"/>
      <c r="D170" s="33"/>
      <c r="E170" s="34"/>
      <c r="F170" s="34"/>
      <c r="G170" s="34"/>
      <c r="H170" s="33"/>
      <c r="I170" s="33"/>
      <c r="J170" s="62"/>
      <c r="K170" s="35"/>
      <c r="L170" s="34"/>
      <c r="M170" s="28"/>
      <c r="N170" s="28"/>
      <c r="O170" s="28"/>
      <c r="P170" s="34"/>
      <c r="Q170" s="34"/>
      <c r="R170" s="28"/>
      <c r="S170" s="28"/>
      <c r="T170" s="28"/>
      <c r="U170" s="29">
        <f t="shared" si="106"/>
        <v>0</v>
      </c>
      <c r="V170" s="28"/>
      <c r="W170" s="28"/>
      <c r="X170" s="28"/>
      <c r="Y170" s="29">
        <f t="shared" si="107"/>
        <v>0</v>
      </c>
      <c r="Z170" s="28"/>
      <c r="AA170" s="28"/>
      <c r="AB170" s="28"/>
      <c r="AC170" s="29">
        <f t="shared" si="108"/>
        <v>0</v>
      </c>
      <c r="AD170" s="28"/>
      <c r="AE170" s="28"/>
      <c r="AF170" s="28"/>
      <c r="AG170" s="29">
        <f t="shared" si="109"/>
        <v>0</v>
      </c>
      <c r="AH170" s="29">
        <f t="shared" si="104"/>
        <v>0</v>
      </c>
      <c r="AI170" s="168">
        <f t="shared" si="110"/>
        <v>0</v>
      </c>
      <c r="AJ170" s="168">
        <f t="shared" si="105"/>
        <v>0</v>
      </c>
    </row>
    <row r="171" spans="1:44" ht="12.75" hidden="1" customHeight="1" outlineLevel="1" x14ac:dyDescent="0.25">
      <c r="A171" s="22">
        <v>7</v>
      </c>
      <c r="B171" s="23"/>
      <c r="C171" s="32"/>
      <c r="D171" s="33"/>
      <c r="E171" s="34"/>
      <c r="F171" s="34"/>
      <c r="G171" s="34"/>
      <c r="H171" s="33"/>
      <c r="I171" s="33"/>
      <c r="J171" s="62"/>
      <c r="K171" s="35"/>
      <c r="L171" s="34"/>
      <c r="M171" s="28"/>
      <c r="N171" s="28"/>
      <c r="O171" s="28"/>
      <c r="P171" s="34"/>
      <c r="Q171" s="34"/>
      <c r="R171" s="28"/>
      <c r="S171" s="28"/>
      <c r="T171" s="28"/>
      <c r="U171" s="29">
        <f t="shared" si="106"/>
        <v>0</v>
      </c>
      <c r="V171" s="28"/>
      <c r="W171" s="28"/>
      <c r="X171" s="28"/>
      <c r="Y171" s="29">
        <f t="shared" si="107"/>
        <v>0</v>
      </c>
      <c r="Z171" s="28"/>
      <c r="AA171" s="28"/>
      <c r="AB171" s="28"/>
      <c r="AC171" s="29">
        <f t="shared" si="108"/>
        <v>0</v>
      </c>
      <c r="AD171" s="28"/>
      <c r="AE171" s="28"/>
      <c r="AF171" s="28"/>
      <c r="AG171" s="29">
        <f t="shared" si="109"/>
        <v>0</v>
      </c>
      <c r="AH171" s="29">
        <f t="shared" si="104"/>
        <v>0</v>
      </c>
      <c r="AI171" s="168">
        <f t="shared" si="110"/>
        <v>0</v>
      </c>
      <c r="AJ171" s="168">
        <f t="shared" si="105"/>
        <v>0</v>
      </c>
      <c r="AK171" s="11"/>
      <c r="AL171" s="11"/>
      <c r="AM171" s="11"/>
      <c r="AN171" s="11"/>
      <c r="AO171" s="11"/>
      <c r="AP171" s="11"/>
      <c r="AQ171" s="11"/>
      <c r="AR171" s="11"/>
    </row>
    <row r="172" spans="1:44" ht="12.75" hidden="1" customHeight="1" outlineLevel="1" x14ac:dyDescent="0.25">
      <c r="A172" s="22">
        <v>8</v>
      </c>
      <c r="B172" s="23"/>
      <c r="C172" s="32"/>
      <c r="D172" s="33"/>
      <c r="E172" s="34"/>
      <c r="F172" s="34"/>
      <c r="G172" s="34"/>
      <c r="H172" s="33"/>
      <c r="I172" s="33"/>
      <c r="J172" s="62"/>
      <c r="K172" s="35"/>
      <c r="L172" s="34"/>
      <c r="M172" s="28"/>
      <c r="N172" s="28"/>
      <c r="O172" s="28"/>
      <c r="P172" s="34"/>
      <c r="Q172" s="34"/>
      <c r="R172" s="28"/>
      <c r="S172" s="28"/>
      <c r="T172" s="28"/>
      <c r="U172" s="29">
        <f t="shared" si="106"/>
        <v>0</v>
      </c>
      <c r="V172" s="28"/>
      <c r="W172" s="28"/>
      <c r="X172" s="28"/>
      <c r="Y172" s="29">
        <f t="shared" si="107"/>
        <v>0</v>
      </c>
      <c r="Z172" s="28"/>
      <c r="AA172" s="28"/>
      <c r="AB172" s="28"/>
      <c r="AC172" s="29">
        <f t="shared" si="108"/>
        <v>0</v>
      </c>
      <c r="AD172" s="28"/>
      <c r="AE172" s="28"/>
      <c r="AF172" s="28"/>
      <c r="AG172" s="29">
        <f t="shared" si="109"/>
        <v>0</v>
      </c>
      <c r="AH172" s="29">
        <f t="shared" si="104"/>
        <v>0</v>
      </c>
      <c r="AI172" s="168">
        <f t="shared" si="110"/>
        <v>0</v>
      </c>
      <c r="AJ172" s="168">
        <f t="shared" si="105"/>
        <v>0</v>
      </c>
      <c r="AK172" s="11"/>
      <c r="AL172" s="11"/>
      <c r="AM172" s="11"/>
      <c r="AN172" s="11"/>
      <c r="AO172" s="11"/>
      <c r="AP172" s="11"/>
      <c r="AQ172" s="11"/>
      <c r="AR172" s="11"/>
    </row>
    <row r="173" spans="1:44" ht="12.75" hidden="1" customHeight="1" outlineLevel="1" x14ac:dyDescent="0.25">
      <c r="A173" s="22">
        <v>9</v>
      </c>
      <c r="B173" s="23"/>
      <c r="C173" s="32"/>
      <c r="D173" s="33"/>
      <c r="E173" s="34"/>
      <c r="F173" s="34"/>
      <c r="G173" s="34"/>
      <c r="H173" s="33"/>
      <c r="I173" s="33"/>
      <c r="J173" s="62"/>
      <c r="K173" s="35"/>
      <c r="L173" s="34"/>
      <c r="M173" s="28"/>
      <c r="N173" s="28"/>
      <c r="O173" s="28"/>
      <c r="P173" s="34"/>
      <c r="Q173" s="34"/>
      <c r="R173" s="28"/>
      <c r="S173" s="28"/>
      <c r="T173" s="28"/>
      <c r="U173" s="29">
        <f t="shared" si="106"/>
        <v>0</v>
      </c>
      <c r="V173" s="28"/>
      <c r="W173" s="28"/>
      <c r="X173" s="28"/>
      <c r="Y173" s="29">
        <f t="shared" si="107"/>
        <v>0</v>
      </c>
      <c r="Z173" s="28"/>
      <c r="AA173" s="28"/>
      <c r="AB173" s="28"/>
      <c r="AC173" s="29">
        <f t="shared" si="108"/>
        <v>0</v>
      </c>
      <c r="AD173" s="28"/>
      <c r="AE173" s="28"/>
      <c r="AF173" s="28"/>
      <c r="AG173" s="29">
        <f t="shared" si="109"/>
        <v>0</v>
      </c>
      <c r="AH173" s="29">
        <f t="shared" si="104"/>
        <v>0</v>
      </c>
      <c r="AI173" s="168">
        <f t="shared" si="110"/>
        <v>0</v>
      </c>
      <c r="AJ173" s="168">
        <f t="shared" si="105"/>
        <v>0</v>
      </c>
    </row>
    <row r="174" spans="1:44" ht="12.75" hidden="1" customHeight="1" outlineLevel="1" x14ac:dyDescent="0.25">
      <c r="A174" s="22">
        <v>10</v>
      </c>
      <c r="B174" s="23"/>
      <c r="C174" s="32"/>
      <c r="D174" s="33"/>
      <c r="E174" s="34"/>
      <c r="F174" s="34"/>
      <c r="G174" s="34"/>
      <c r="H174" s="33"/>
      <c r="I174" s="33"/>
      <c r="J174" s="62"/>
      <c r="K174" s="36"/>
      <c r="L174" s="34"/>
      <c r="M174" s="28"/>
      <c r="N174" s="28"/>
      <c r="O174" s="28"/>
      <c r="P174" s="34"/>
      <c r="Q174" s="34"/>
      <c r="R174" s="28"/>
      <c r="S174" s="28"/>
      <c r="T174" s="28"/>
      <c r="U174" s="29">
        <f t="shared" si="106"/>
        <v>0</v>
      </c>
      <c r="V174" s="28"/>
      <c r="W174" s="28"/>
      <c r="X174" s="28"/>
      <c r="Y174" s="29">
        <f t="shared" si="107"/>
        <v>0</v>
      </c>
      <c r="Z174" s="28"/>
      <c r="AA174" s="28"/>
      <c r="AB174" s="28"/>
      <c r="AC174" s="29">
        <f t="shared" si="108"/>
        <v>0</v>
      </c>
      <c r="AD174" s="28"/>
      <c r="AE174" s="28"/>
      <c r="AF174" s="28"/>
      <c r="AG174" s="29">
        <f t="shared" si="109"/>
        <v>0</v>
      </c>
      <c r="AH174" s="29">
        <f t="shared" si="104"/>
        <v>0</v>
      </c>
      <c r="AI174" s="168">
        <f t="shared" si="110"/>
        <v>0</v>
      </c>
      <c r="AJ174" s="168">
        <f t="shared" si="105"/>
        <v>0</v>
      </c>
      <c r="AK174" s="11"/>
      <c r="AL174" s="11"/>
      <c r="AM174" s="11"/>
      <c r="AN174" s="11"/>
      <c r="AO174" s="11"/>
      <c r="AP174" s="11"/>
      <c r="AQ174" s="11"/>
      <c r="AR174" s="11"/>
    </row>
    <row r="175" spans="1:44" s="61" customFormat="1" ht="12.75" hidden="1" customHeight="1" collapsed="1" x14ac:dyDescent="0.25">
      <c r="A175" s="507" t="s">
        <v>73</v>
      </c>
      <c r="B175" s="508"/>
      <c r="C175" s="508"/>
      <c r="D175" s="508"/>
      <c r="E175" s="508"/>
      <c r="F175" s="508"/>
      <c r="G175" s="508"/>
      <c r="H175" s="508"/>
      <c r="I175" s="509"/>
      <c r="J175" s="341">
        <f>SUM(J165:J174)</f>
        <v>0</v>
      </c>
      <c r="K175" s="341">
        <f>SUM(K165:K174)</f>
        <v>0</v>
      </c>
      <c r="L175" s="434"/>
      <c r="M175" s="341">
        <f>SUM(M165:M174)</f>
        <v>0</v>
      </c>
      <c r="N175" s="341">
        <f>SUM(N165:N174)</f>
        <v>0</v>
      </c>
      <c r="O175" s="341">
        <f>SUM(O165:O174)</f>
        <v>0</v>
      </c>
      <c r="P175" s="342"/>
      <c r="Q175" s="454"/>
      <c r="R175" s="341">
        <f t="shared" ref="R175:AH175" si="111">SUM(R165:R174)</f>
        <v>0</v>
      </c>
      <c r="S175" s="341">
        <f t="shared" si="111"/>
        <v>0</v>
      </c>
      <c r="T175" s="341">
        <f t="shared" si="111"/>
        <v>0</v>
      </c>
      <c r="U175" s="341">
        <f t="shared" si="111"/>
        <v>0</v>
      </c>
      <c r="V175" s="341">
        <f t="shared" si="111"/>
        <v>0</v>
      </c>
      <c r="W175" s="341">
        <f t="shared" si="111"/>
        <v>0</v>
      </c>
      <c r="X175" s="341">
        <f t="shared" si="111"/>
        <v>0</v>
      </c>
      <c r="Y175" s="341">
        <f t="shared" si="111"/>
        <v>0</v>
      </c>
      <c r="Z175" s="341">
        <f t="shared" si="111"/>
        <v>0</v>
      </c>
      <c r="AA175" s="341">
        <f t="shared" si="111"/>
        <v>0</v>
      </c>
      <c r="AB175" s="341">
        <f t="shared" si="111"/>
        <v>0</v>
      </c>
      <c r="AC175" s="341">
        <f t="shared" si="111"/>
        <v>0</v>
      </c>
      <c r="AD175" s="341">
        <f t="shared" si="111"/>
        <v>0</v>
      </c>
      <c r="AE175" s="341">
        <f t="shared" si="111"/>
        <v>0</v>
      </c>
      <c r="AF175" s="341">
        <f t="shared" si="111"/>
        <v>0</v>
      </c>
      <c r="AG175" s="341">
        <f t="shared" si="111"/>
        <v>0</v>
      </c>
      <c r="AH175" s="341">
        <f t="shared" si="111"/>
        <v>0</v>
      </c>
      <c r="AI175" s="432">
        <f>IF(ISERROR(AH175/J175),0,AH175/J175)</f>
        <v>0</v>
      </c>
      <c r="AJ175" s="432">
        <f>IF(ISERROR(AH175/$AH$191),0,AH175/$AH$191)</f>
        <v>0</v>
      </c>
      <c r="AK175" s="11"/>
      <c r="AL175" s="11"/>
      <c r="AM175" s="11"/>
      <c r="AN175" s="11"/>
      <c r="AO175" s="11"/>
      <c r="AP175" s="11"/>
      <c r="AQ175" s="11"/>
      <c r="AR175" s="11"/>
    </row>
    <row r="176" spans="1:44" ht="12.75" hidden="1" customHeight="1" x14ac:dyDescent="0.25">
      <c r="A176" s="502" t="s">
        <v>74</v>
      </c>
      <c r="B176" s="503"/>
      <c r="C176" s="503"/>
      <c r="D176" s="503"/>
      <c r="E176" s="504"/>
      <c r="F176" s="16"/>
      <c r="G176" s="5"/>
      <c r="H176" s="17"/>
      <c r="I176" s="17"/>
      <c r="J176" s="62"/>
      <c r="K176" s="7"/>
      <c r="L176" s="18"/>
      <c r="M176" s="19"/>
      <c r="N176" s="19"/>
      <c r="O176" s="19"/>
      <c r="P176" s="5"/>
      <c r="Q176" s="20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167"/>
      <c r="AJ176" s="167"/>
    </row>
    <row r="177" spans="1:44" ht="12.75" hidden="1" customHeight="1" outlineLevel="1" x14ac:dyDescent="0.25">
      <c r="A177" s="22">
        <v>1</v>
      </c>
      <c r="B177" s="23"/>
      <c r="C177" s="24"/>
      <c r="D177" s="25"/>
      <c r="E177" s="26"/>
      <c r="F177" s="26"/>
      <c r="G177" s="26"/>
      <c r="H177" s="25"/>
      <c r="I177" s="25"/>
      <c r="J177" s="62"/>
      <c r="K177" s="27"/>
      <c r="L177" s="26"/>
      <c r="M177" s="28"/>
      <c r="N177" s="28"/>
      <c r="O177" s="28"/>
      <c r="P177" s="26"/>
      <c r="Q177" s="26"/>
      <c r="R177" s="28"/>
      <c r="S177" s="28"/>
      <c r="T177" s="28"/>
      <c r="U177" s="29">
        <f>SUM(R177:T177)</f>
        <v>0</v>
      </c>
      <c r="V177" s="28"/>
      <c r="W177" s="28"/>
      <c r="X177" s="28"/>
      <c r="Y177" s="29">
        <f>SUM(V177:X177)</f>
        <v>0</v>
      </c>
      <c r="Z177" s="28"/>
      <c r="AA177" s="28"/>
      <c r="AB177" s="28"/>
      <c r="AC177" s="29">
        <f>SUM(Z177:AB177)</f>
        <v>0</v>
      </c>
      <c r="AD177" s="28"/>
      <c r="AE177" s="28"/>
      <c r="AF177" s="28"/>
      <c r="AG177" s="29">
        <f>SUM(AD177:AF177)</f>
        <v>0</v>
      </c>
      <c r="AH177" s="29">
        <f t="shared" ref="AH177:AH186" si="112">SUM(U177,Y177,AC177,AG177)</f>
        <v>0</v>
      </c>
      <c r="AI177" s="168">
        <f>IF(ISERROR(AH177/J177),0,AH177/J177)</f>
        <v>0</v>
      </c>
      <c r="AJ177" s="168">
        <f t="shared" ref="AJ177:AJ186" si="113">IF(ISERROR(AH177/$AH$191),"-",AH177/$AH$191)</f>
        <v>0</v>
      </c>
      <c r="AK177" s="11"/>
      <c r="AL177" s="11"/>
      <c r="AM177" s="11"/>
      <c r="AN177" s="11"/>
      <c r="AO177" s="11"/>
      <c r="AP177" s="11"/>
      <c r="AQ177" s="11"/>
      <c r="AR177" s="11"/>
    </row>
    <row r="178" spans="1:44" ht="12.75" hidden="1" customHeight="1" outlineLevel="1" x14ac:dyDescent="0.25">
      <c r="A178" s="22">
        <v>2</v>
      </c>
      <c r="B178" s="23"/>
      <c r="C178" s="32"/>
      <c r="D178" s="33"/>
      <c r="E178" s="34"/>
      <c r="F178" s="34"/>
      <c r="G178" s="34"/>
      <c r="H178" s="33"/>
      <c r="I178" s="33"/>
      <c r="J178" s="62"/>
      <c r="K178" s="35"/>
      <c r="L178" s="34"/>
      <c r="M178" s="28"/>
      <c r="N178" s="28"/>
      <c r="O178" s="28"/>
      <c r="P178" s="34"/>
      <c r="Q178" s="34"/>
      <c r="R178" s="28"/>
      <c r="S178" s="28"/>
      <c r="T178" s="28"/>
      <c r="U178" s="29">
        <f t="shared" ref="U178:U186" si="114">SUM(R178:T178)</f>
        <v>0</v>
      </c>
      <c r="V178" s="28"/>
      <c r="W178" s="28"/>
      <c r="X178" s="28"/>
      <c r="Y178" s="29">
        <f t="shared" ref="Y178:Y186" si="115">SUM(V178:X178)</f>
        <v>0</v>
      </c>
      <c r="Z178" s="28"/>
      <c r="AA178" s="28"/>
      <c r="AB178" s="28"/>
      <c r="AC178" s="29">
        <f t="shared" ref="AC178:AC186" si="116">SUM(Z178:AB178)</f>
        <v>0</v>
      </c>
      <c r="AD178" s="28"/>
      <c r="AE178" s="28"/>
      <c r="AF178" s="28"/>
      <c r="AG178" s="29">
        <f t="shared" ref="AG178:AG186" si="117">SUM(AD178:AF178)</f>
        <v>0</v>
      </c>
      <c r="AH178" s="29">
        <f t="shared" si="112"/>
        <v>0</v>
      </c>
      <c r="AI178" s="168">
        <f t="shared" ref="AI178:AI186" si="118">IF(ISERROR(AH178/J178),0,AH178/J178)</f>
        <v>0</v>
      </c>
      <c r="AJ178" s="168">
        <f t="shared" si="113"/>
        <v>0</v>
      </c>
      <c r="AK178" s="11"/>
      <c r="AL178" s="11"/>
      <c r="AM178" s="11"/>
      <c r="AN178" s="11"/>
      <c r="AO178" s="11"/>
      <c r="AP178" s="11"/>
      <c r="AQ178" s="11"/>
      <c r="AR178" s="11"/>
    </row>
    <row r="179" spans="1:44" ht="12.75" hidden="1" customHeight="1" outlineLevel="1" x14ac:dyDescent="0.25">
      <c r="A179" s="22">
        <v>3</v>
      </c>
      <c r="B179" s="23"/>
      <c r="C179" s="32"/>
      <c r="D179" s="33"/>
      <c r="E179" s="34"/>
      <c r="F179" s="34"/>
      <c r="G179" s="34"/>
      <c r="H179" s="33"/>
      <c r="I179" s="33"/>
      <c r="J179" s="62"/>
      <c r="K179" s="35"/>
      <c r="L179" s="34"/>
      <c r="M179" s="28"/>
      <c r="N179" s="28"/>
      <c r="O179" s="28"/>
      <c r="P179" s="34"/>
      <c r="Q179" s="34"/>
      <c r="R179" s="28"/>
      <c r="S179" s="28"/>
      <c r="T179" s="28"/>
      <c r="U179" s="29">
        <f t="shared" si="114"/>
        <v>0</v>
      </c>
      <c r="V179" s="28"/>
      <c r="W179" s="28"/>
      <c r="X179" s="28"/>
      <c r="Y179" s="29">
        <f t="shared" si="115"/>
        <v>0</v>
      </c>
      <c r="Z179" s="28"/>
      <c r="AA179" s="28"/>
      <c r="AB179" s="28"/>
      <c r="AC179" s="29">
        <f t="shared" si="116"/>
        <v>0</v>
      </c>
      <c r="AD179" s="28"/>
      <c r="AE179" s="28"/>
      <c r="AF179" s="28"/>
      <c r="AG179" s="29">
        <f t="shared" si="117"/>
        <v>0</v>
      </c>
      <c r="AH179" s="29">
        <f t="shared" si="112"/>
        <v>0</v>
      </c>
      <c r="AI179" s="168">
        <f t="shared" si="118"/>
        <v>0</v>
      </c>
      <c r="AJ179" s="168">
        <f t="shared" si="113"/>
        <v>0</v>
      </c>
    </row>
    <row r="180" spans="1:44" ht="12.75" hidden="1" customHeight="1" outlineLevel="1" x14ac:dyDescent="0.25">
      <c r="A180" s="22">
        <v>4</v>
      </c>
      <c r="B180" s="23"/>
      <c r="C180" s="32"/>
      <c r="D180" s="33"/>
      <c r="E180" s="34"/>
      <c r="F180" s="34"/>
      <c r="G180" s="34"/>
      <c r="H180" s="33"/>
      <c r="I180" s="33"/>
      <c r="J180" s="62"/>
      <c r="K180" s="35"/>
      <c r="L180" s="34"/>
      <c r="M180" s="28"/>
      <c r="N180" s="28"/>
      <c r="O180" s="28"/>
      <c r="P180" s="34"/>
      <c r="Q180" s="34"/>
      <c r="R180" s="28"/>
      <c r="S180" s="28"/>
      <c r="T180" s="28"/>
      <c r="U180" s="29">
        <f t="shared" si="114"/>
        <v>0</v>
      </c>
      <c r="V180" s="28"/>
      <c r="W180" s="28"/>
      <c r="X180" s="28"/>
      <c r="Y180" s="29">
        <f t="shared" si="115"/>
        <v>0</v>
      </c>
      <c r="Z180" s="28"/>
      <c r="AA180" s="28"/>
      <c r="AB180" s="28"/>
      <c r="AC180" s="29">
        <f t="shared" si="116"/>
        <v>0</v>
      </c>
      <c r="AD180" s="28"/>
      <c r="AE180" s="28"/>
      <c r="AF180" s="28"/>
      <c r="AG180" s="29">
        <f t="shared" si="117"/>
        <v>0</v>
      </c>
      <c r="AH180" s="29">
        <f t="shared" si="112"/>
        <v>0</v>
      </c>
      <c r="AI180" s="168">
        <f t="shared" si="118"/>
        <v>0</v>
      </c>
      <c r="AJ180" s="168">
        <f t="shared" si="113"/>
        <v>0</v>
      </c>
      <c r="AK180" s="11"/>
      <c r="AL180" s="11"/>
      <c r="AM180" s="11"/>
      <c r="AN180" s="11"/>
      <c r="AO180" s="11"/>
      <c r="AP180" s="11"/>
      <c r="AQ180" s="11"/>
      <c r="AR180" s="11"/>
    </row>
    <row r="181" spans="1:44" ht="12.75" hidden="1" customHeight="1" outlineLevel="1" x14ac:dyDescent="0.25">
      <c r="A181" s="22">
        <v>5</v>
      </c>
      <c r="B181" s="23"/>
      <c r="C181" s="32"/>
      <c r="D181" s="33"/>
      <c r="E181" s="34"/>
      <c r="F181" s="34"/>
      <c r="G181" s="34"/>
      <c r="H181" s="33"/>
      <c r="I181" s="33"/>
      <c r="J181" s="62"/>
      <c r="K181" s="35"/>
      <c r="L181" s="34"/>
      <c r="M181" s="28"/>
      <c r="N181" s="28"/>
      <c r="O181" s="28"/>
      <c r="P181" s="34"/>
      <c r="Q181" s="34"/>
      <c r="R181" s="28"/>
      <c r="S181" s="28"/>
      <c r="T181" s="28"/>
      <c r="U181" s="29">
        <f t="shared" si="114"/>
        <v>0</v>
      </c>
      <c r="V181" s="28"/>
      <c r="W181" s="28"/>
      <c r="X181" s="28"/>
      <c r="Y181" s="29">
        <f t="shared" si="115"/>
        <v>0</v>
      </c>
      <c r="Z181" s="28"/>
      <c r="AA181" s="28"/>
      <c r="AB181" s="28"/>
      <c r="AC181" s="29">
        <f t="shared" si="116"/>
        <v>0</v>
      </c>
      <c r="AD181" s="28"/>
      <c r="AE181" s="28"/>
      <c r="AF181" s="28"/>
      <c r="AG181" s="29">
        <f t="shared" si="117"/>
        <v>0</v>
      </c>
      <c r="AH181" s="29">
        <f t="shared" si="112"/>
        <v>0</v>
      </c>
      <c r="AI181" s="168">
        <f t="shared" si="118"/>
        <v>0</v>
      </c>
      <c r="AJ181" s="168">
        <f t="shared" si="113"/>
        <v>0</v>
      </c>
      <c r="AK181" s="11"/>
      <c r="AL181" s="11"/>
      <c r="AM181" s="11"/>
      <c r="AN181" s="11"/>
      <c r="AO181" s="11"/>
      <c r="AP181" s="11"/>
      <c r="AQ181" s="11"/>
      <c r="AR181" s="11"/>
    </row>
    <row r="182" spans="1:44" ht="12.75" hidden="1" customHeight="1" outlineLevel="1" x14ac:dyDescent="0.25">
      <c r="A182" s="22">
        <v>6</v>
      </c>
      <c r="B182" s="23"/>
      <c r="C182" s="32"/>
      <c r="D182" s="33"/>
      <c r="E182" s="34"/>
      <c r="F182" s="34"/>
      <c r="G182" s="34"/>
      <c r="H182" s="33"/>
      <c r="I182" s="33"/>
      <c r="J182" s="62"/>
      <c r="K182" s="35"/>
      <c r="L182" s="34"/>
      <c r="M182" s="28"/>
      <c r="N182" s="28"/>
      <c r="O182" s="28"/>
      <c r="P182" s="34"/>
      <c r="Q182" s="34"/>
      <c r="R182" s="28"/>
      <c r="S182" s="28"/>
      <c r="T182" s="28"/>
      <c r="U182" s="29">
        <f t="shared" si="114"/>
        <v>0</v>
      </c>
      <c r="V182" s="28"/>
      <c r="W182" s="28"/>
      <c r="X182" s="28"/>
      <c r="Y182" s="29">
        <f t="shared" si="115"/>
        <v>0</v>
      </c>
      <c r="Z182" s="28"/>
      <c r="AA182" s="28"/>
      <c r="AB182" s="28"/>
      <c r="AC182" s="29">
        <f t="shared" si="116"/>
        <v>0</v>
      </c>
      <c r="AD182" s="28"/>
      <c r="AE182" s="28"/>
      <c r="AF182" s="28"/>
      <c r="AG182" s="29">
        <f t="shared" si="117"/>
        <v>0</v>
      </c>
      <c r="AH182" s="29">
        <f t="shared" si="112"/>
        <v>0</v>
      </c>
      <c r="AI182" s="168">
        <f t="shared" si="118"/>
        <v>0</v>
      </c>
      <c r="AJ182" s="168">
        <f t="shared" si="113"/>
        <v>0</v>
      </c>
    </row>
    <row r="183" spans="1:44" ht="12.75" hidden="1" customHeight="1" outlineLevel="1" x14ac:dyDescent="0.25">
      <c r="A183" s="22">
        <v>7</v>
      </c>
      <c r="B183" s="23"/>
      <c r="C183" s="32"/>
      <c r="D183" s="33"/>
      <c r="E183" s="34"/>
      <c r="F183" s="34"/>
      <c r="G183" s="34"/>
      <c r="H183" s="33"/>
      <c r="I183" s="33"/>
      <c r="J183" s="62"/>
      <c r="K183" s="35"/>
      <c r="L183" s="34"/>
      <c r="M183" s="28"/>
      <c r="N183" s="28"/>
      <c r="O183" s="28"/>
      <c r="P183" s="34"/>
      <c r="Q183" s="34"/>
      <c r="R183" s="28"/>
      <c r="S183" s="28"/>
      <c r="T183" s="28"/>
      <c r="U183" s="29">
        <f t="shared" si="114"/>
        <v>0</v>
      </c>
      <c r="V183" s="28"/>
      <c r="W183" s="28"/>
      <c r="X183" s="28"/>
      <c r="Y183" s="29">
        <f t="shared" si="115"/>
        <v>0</v>
      </c>
      <c r="Z183" s="28"/>
      <c r="AA183" s="28"/>
      <c r="AB183" s="28"/>
      <c r="AC183" s="29">
        <f t="shared" si="116"/>
        <v>0</v>
      </c>
      <c r="AD183" s="28"/>
      <c r="AE183" s="28"/>
      <c r="AF183" s="28"/>
      <c r="AG183" s="29">
        <f t="shared" si="117"/>
        <v>0</v>
      </c>
      <c r="AH183" s="29">
        <f t="shared" si="112"/>
        <v>0</v>
      </c>
      <c r="AI183" s="168">
        <f t="shared" si="118"/>
        <v>0</v>
      </c>
      <c r="AJ183" s="168">
        <f t="shared" si="113"/>
        <v>0</v>
      </c>
      <c r="AK183" s="11"/>
      <c r="AL183" s="11"/>
      <c r="AM183" s="11"/>
      <c r="AN183" s="11"/>
      <c r="AO183" s="11"/>
      <c r="AP183" s="11"/>
      <c r="AQ183" s="11"/>
      <c r="AR183" s="11"/>
    </row>
    <row r="184" spans="1:44" ht="12.75" hidden="1" customHeight="1" outlineLevel="1" x14ac:dyDescent="0.25">
      <c r="A184" s="22">
        <v>8</v>
      </c>
      <c r="B184" s="23"/>
      <c r="C184" s="32"/>
      <c r="D184" s="33"/>
      <c r="E184" s="34"/>
      <c r="F184" s="34"/>
      <c r="G184" s="34"/>
      <c r="H184" s="33"/>
      <c r="I184" s="33"/>
      <c r="J184" s="62"/>
      <c r="K184" s="35"/>
      <c r="L184" s="34"/>
      <c r="M184" s="28"/>
      <c r="N184" s="28"/>
      <c r="O184" s="28"/>
      <c r="P184" s="34"/>
      <c r="Q184" s="34"/>
      <c r="R184" s="28"/>
      <c r="S184" s="28"/>
      <c r="T184" s="28"/>
      <c r="U184" s="29">
        <f t="shared" si="114"/>
        <v>0</v>
      </c>
      <c r="V184" s="28"/>
      <c r="W184" s="28"/>
      <c r="X184" s="28"/>
      <c r="Y184" s="29">
        <f t="shared" si="115"/>
        <v>0</v>
      </c>
      <c r="Z184" s="28"/>
      <c r="AA184" s="28"/>
      <c r="AB184" s="28"/>
      <c r="AC184" s="29">
        <f t="shared" si="116"/>
        <v>0</v>
      </c>
      <c r="AD184" s="28"/>
      <c r="AE184" s="28"/>
      <c r="AF184" s="28"/>
      <c r="AG184" s="29">
        <f t="shared" si="117"/>
        <v>0</v>
      </c>
      <c r="AH184" s="29">
        <f t="shared" si="112"/>
        <v>0</v>
      </c>
      <c r="AI184" s="168">
        <f t="shared" si="118"/>
        <v>0</v>
      </c>
      <c r="AJ184" s="168">
        <f t="shared" si="113"/>
        <v>0</v>
      </c>
      <c r="AK184" s="11"/>
      <c r="AL184" s="11"/>
      <c r="AM184" s="11"/>
      <c r="AN184" s="11"/>
      <c r="AO184" s="11"/>
      <c r="AP184" s="11"/>
      <c r="AQ184" s="11"/>
      <c r="AR184" s="11"/>
    </row>
    <row r="185" spans="1:44" ht="12.75" hidden="1" customHeight="1" outlineLevel="1" x14ac:dyDescent="0.25">
      <c r="A185" s="22">
        <v>9</v>
      </c>
      <c r="B185" s="23"/>
      <c r="C185" s="32"/>
      <c r="D185" s="33"/>
      <c r="E185" s="34"/>
      <c r="F185" s="34"/>
      <c r="G185" s="34"/>
      <c r="H185" s="33"/>
      <c r="I185" s="33"/>
      <c r="J185" s="62"/>
      <c r="K185" s="35"/>
      <c r="L185" s="34"/>
      <c r="M185" s="28"/>
      <c r="N185" s="28"/>
      <c r="O185" s="28"/>
      <c r="P185" s="34"/>
      <c r="Q185" s="34"/>
      <c r="R185" s="28"/>
      <c r="S185" s="28"/>
      <c r="T185" s="28"/>
      <c r="U185" s="29">
        <f t="shared" si="114"/>
        <v>0</v>
      </c>
      <c r="V185" s="28"/>
      <c r="W185" s="28"/>
      <c r="X185" s="28"/>
      <c r="Y185" s="29">
        <f t="shared" si="115"/>
        <v>0</v>
      </c>
      <c r="Z185" s="28"/>
      <c r="AA185" s="28"/>
      <c r="AB185" s="28"/>
      <c r="AC185" s="29">
        <f t="shared" si="116"/>
        <v>0</v>
      </c>
      <c r="AD185" s="28"/>
      <c r="AE185" s="28"/>
      <c r="AF185" s="28"/>
      <c r="AG185" s="29">
        <f t="shared" si="117"/>
        <v>0</v>
      </c>
      <c r="AH185" s="29">
        <f t="shared" si="112"/>
        <v>0</v>
      </c>
      <c r="AI185" s="168">
        <f t="shared" si="118"/>
        <v>0</v>
      </c>
      <c r="AJ185" s="168">
        <f t="shared" si="113"/>
        <v>0</v>
      </c>
    </row>
    <row r="186" spans="1:44" ht="12.75" hidden="1" customHeight="1" outlineLevel="1" x14ac:dyDescent="0.25">
      <c r="A186" s="22">
        <v>10</v>
      </c>
      <c r="B186" s="23"/>
      <c r="C186" s="32"/>
      <c r="D186" s="33"/>
      <c r="E186" s="34"/>
      <c r="F186" s="34"/>
      <c r="G186" s="34"/>
      <c r="H186" s="33"/>
      <c r="I186" s="33"/>
      <c r="J186" s="62"/>
      <c r="K186" s="36"/>
      <c r="L186" s="34"/>
      <c r="M186" s="28"/>
      <c r="N186" s="28"/>
      <c r="O186" s="28"/>
      <c r="P186" s="34"/>
      <c r="Q186" s="34"/>
      <c r="R186" s="28"/>
      <c r="S186" s="28"/>
      <c r="T186" s="28"/>
      <c r="U186" s="29">
        <f t="shared" si="114"/>
        <v>0</v>
      </c>
      <c r="V186" s="28"/>
      <c r="W186" s="28"/>
      <c r="X186" s="28"/>
      <c r="Y186" s="29">
        <f t="shared" si="115"/>
        <v>0</v>
      </c>
      <c r="Z186" s="28"/>
      <c r="AA186" s="28"/>
      <c r="AB186" s="28"/>
      <c r="AC186" s="29">
        <f t="shared" si="116"/>
        <v>0</v>
      </c>
      <c r="AD186" s="28"/>
      <c r="AE186" s="28"/>
      <c r="AF186" s="28"/>
      <c r="AG186" s="29">
        <f t="shared" si="117"/>
        <v>0</v>
      </c>
      <c r="AH186" s="29">
        <f t="shared" si="112"/>
        <v>0</v>
      </c>
      <c r="AI186" s="168">
        <f t="shared" si="118"/>
        <v>0</v>
      </c>
      <c r="AJ186" s="168">
        <f t="shared" si="113"/>
        <v>0</v>
      </c>
      <c r="AK186" s="11"/>
      <c r="AL186" s="11"/>
      <c r="AM186" s="11"/>
      <c r="AN186" s="11"/>
      <c r="AO186" s="11"/>
      <c r="AP186" s="11"/>
      <c r="AQ186" s="11"/>
      <c r="AR186" s="11"/>
    </row>
    <row r="187" spans="1:44" s="61" customFormat="1" ht="12.75" hidden="1" customHeight="1" collapsed="1" x14ac:dyDescent="0.25">
      <c r="A187" s="507" t="s">
        <v>75</v>
      </c>
      <c r="B187" s="508"/>
      <c r="C187" s="508"/>
      <c r="D187" s="508"/>
      <c r="E187" s="508"/>
      <c r="F187" s="508"/>
      <c r="G187" s="508"/>
      <c r="H187" s="508"/>
      <c r="I187" s="509"/>
      <c r="J187" s="341">
        <f>SUM(J177:J186)</f>
        <v>0</v>
      </c>
      <c r="K187" s="341">
        <f>SUM(K177:K186)</f>
        <v>0</v>
      </c>
      <c r="L187" s="434"/>
      <c r="M187" s="341">
        <f>SUM(M177:M186)</f>
        <v>0</v>
      </c>
      <c r="N187" s="341">
        <f>SUM(N177:N186)</f>
        <v>0</v>
      </c>
      <c r="O187" s="341">
        <f>SUM(O177:O186)</f>
        <v>0</v>
      </c>
      <c r="P187" s="342"/>
      <c r="Q187" s="454"/>
      <c r="R187" s="341">
        <f t="shared" ref="R187:AH187" si="119">SUM(R177:R186)</f>
        <v>0</v>
      </c>
      <c r="S187" s="341">
        <f t="shared" si="119"/>
        <v>0</v>
      </c>
      <c r="T187" s="341">
        <f t="shared" si="119"/>
        <v>0</v>
      </c>
      <c r="U187" s="341">
        <f t="shared" si="119"/>
        <v>0</v>
      </c>
      <c r="V187" s="341">
        <f t="shared" si="119"/>
        <v>0</v>
      </c>
      <c r="W187" s="341">
        <f t="shared" si="119"/>
        <v>0</v>
      </c>
      <c r="X187" s="341">
        <f t="shared" si="119"/>
        <v>0</v>
      </c>
      <c r="Y187" s="341">
        <f t="shared" si="119"/>
        <v>0</v>
      </c>
      <c r="Z187" s="341">
        <f t="shared" si="119"/>
        <v>0</v>
      </c>
      <c r="AA187" s="341">
        <f t="shared" si="119"/>
        <v>0</v>
      </c>
      <c r="AB187" s="341">
        <f t="shared" si="119"/>
        <v>0</v>
      </c>
      <c r="AC187" s="341">
        <f t="shared" si="119"/>
        <v>0</v>
      </c>
      <c r="AD187" s="341">
        <f t="shared" si="119"/>
        <v>0</v>
      </c>
      <c r="AE187" s="341">
        <f t="shared" si="119"/>
        <v>0</v>
      </c>
      <c r="AF187" s="341">
        <f t="shared" si="119"/>
        <v>0</v>
      </c>
      <c r="AG187" s="341">
        <f t="shared" si="119"/>
        <v>0</v>
      </c>
      <c r="AH187" s="341">
        <f t="shared" si="119"/>
        <v>0</v>
      </c>
      <c r="AI187" s="432">
        <f>IF(ISERROR(AH187/J187),0,AH187/J187)</f>
        <v>0</v>
      </c>
      <c r="AJ187" s="432">
        <f>IF(ISERROR(AH187/$AH$191),0,AH187/$AH$191)</f>
        <v>0</v>
      </c>
      <c r="AK187" s="11"/>
      <c r="AL187" s="11"/>
      <c r="AM187" s="11"/>
      <c r="AN187" s="11"/>
      <c r="AO187" s="11"/>
      <c r="AP187" s="11"/>
      <c r="AQ187" s="11"/>
      <c r="AR187" s="11"/>
    </row>
    <row r="188" spans="1:44" ht="12.75" customHeight="1" x14ac:dyDescent="0.25">
      <c r="A188" s="502" t="s">
        <v>76</v>
      </c>
      <c r="B188" s="503"/>
      <c r="C188" s="503"/>
      <c r="D188" s="503"/>
      <c r="E188" s="504"/>
      <c r="F188" s="16"/>
      <c r="G188" s="5"/>
      <c r="H188" s="17"/>
      <c r="I188" s="17"/>
      <c r="J188" s="510">
        <v>10783306000</v>
      </c>
      <c r="K188" s="7"/>
      <c r="L188" s="18"/>
      <c r="M188" s="19"/>
      <c r="N188" s="19"/>
      <c r="O188" s="19"/>
      <c r="P188" s="5"/>
      <c r="Q188" s="20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336"/>
      <c r="AJ188" s="336"/>
    </row>
    <row r="189" spans="1:44" ht="25.5" outlineLevel="1" x14ac:dyDescent="0.25">
      <c r="A189" s="23">
        <v>1</v>
      </c>
      <c r="B189" s="23"/>
      <c r="C189" s="89" t="s">
        <v>981</v>
      </c>
      <c r="D189" s="90">
        <v>44663</v>
      </c>
      <c r="E189" s="54" t="s">
        <v>862</v>
      </c>
      <c r="F189" s="93" t="s">
        <v>982</v>
      </c>
      <c r="G189" s="91" t="s">
        <v>983</v>
      </c>
      <c r="H189" s="58"/>
      <c r="I189" s="2"/>
      <c r="J189" s="585"/>
      <c r="K189" s="206">
        <v>10783306000</v>
      </c>
      <c r="L189" s="141" t="s">
        <v>81</v>
      </c>
      <c r="M189" s="49"/>
      <c r="N189" s="142"/>
      <c r="O189" s="49"/>
      <c r="P189" s="143"/>
      <c r="Q189" s="143"/>
      <c r="R189" s="28"/>
      <c r="S189" s="28"/>
      <c r="T189" s="28"/>
      <c r="U189" s="29">
        <f>SUM(R189:T189)</f>
        <v>0</v>
      </c>
      <c r="V189" s="28"/>
      <c r="W189" s="206">
        <v>10783306000</v>
      </c>
      <c r="X189" s="28"/>
      <c r="Y189" s="29">
        <f>SUM(V189:X189)</f>
        <v>10783306000</v>
      </c>
      <c r="Z189" s="28"/>
      <c r="AA189" s="28"/>
      <c r="AB189" s="28"/>
      <c r="AC189" s="29">
        <f>SUM(Z189:AB189)</f>
        <v>0</v>
      </c>
      <c r="AD189" s="28"/>
      <c r="AE189" s="28">
        <v>0</v>
      </c>
      <c r="AF189" s="28">
        <v>0</v>
      </c>
      <c r="AG189" s="29">
        <f>SUM(AD189:AF189)</f>
        <v>0</v>
      </c>
      <c r="AH189" s="29">
        <f>SUM(U189,Y189,AC189,AG189)</f>
        <v>10783306000</v>
      </c>
      <c r="AI189" s="30">
        <f>IF(ISERROR(AH189/J188),0,AH189/J188)</f>
        <v>1</v>
      </c>
      <c r="AJ189" s="30">
        <f>IF(ISERROR(AH189/$AH$191),"-",AH189/$AH$191)</f>
        <v>1</v>
      </c>
      <c r="AK189" s="11"/>
      <c r="AL189" s="11"/>
      <c r="AM189" s="11"/>
      <c r="AN189" s="11"/>
      <c r="AO189" s="11"/>
      <c r="AP189" s="11"/>
      <c r="AQ189" s="11"/>
      <c r="AR189" s="11"/>
    </row>
    <row r="190" spans="1:44" s="61" customFormat="1" x14ac:dyDescent="0.25">
      <c r="A190" s="538" t="s">
        <v>82</v>
      </c>
      <c r="B190" s="539"/>
      <c r="C190" s="539"/>
      <c r="D190" s="539"/>
      <c r="E190" s="539"/>
      <c r="F190" s="539"/>
      <c r="G190" s="539"/>
      <c r="H190" s="539"/>
      <c r="I190" s="540"/>
      <c r="J190" s="339">
        <f>J188</f>
        <v>10783306000</v>
      </c>
      <c r="K190" s="339">
        <f>SUM(K189:K189)</f>
        <v>10783306000</v>
      </c>
      <c r="L190" s="445"/>
      <c r="M190" s="339">
        <f>SUM(M189:M189)</f>
        <v>0</v>
      </c>
      <c r="N190" s="339">
        <f>SUM(N189:N189)</f>
        <v>0</v>
      </c>
      <c r="O190" s="339">
        <f>SUM(O189:O189)</f>
        <v>0</v>
      </c>
      <c r="P190" s="344"/>
      <c r="Q190" s="438"/>
      <c r="R190" s="339">
        <f t="shared" ref="R190:AH190" si="120">SUM(R189:R189)</f>
        <v>0</v>
      </c>
      <c r="S190" s="339">
        <f t="shared" si="120"/>
        <v>0</v>
      </c>
      <c r="T190" s="339">
        <f t="shared" si="120"/>
        <v>0</v>
      </c>
      <c r="U190" s="339">
        <f t="shared" si="120"/>
        <v>0</v>
      </c>
      <c r="V190" s="339">
        <f t="shared" si="120"/>
        <v>0</v>
      </c>
      <c r="W190" s="339">
        <f t="shared" si="120"/>
        <v>10783306000</v>
      </c>
      <c r="X190" s="339">
        <f t="shared" si="120"/>
        <v>0</v>
      </c>
      <c r="Y190" s="339">
        <f t="shared" si="120"/>
        <v>10783306000</v>
      </c>
      <c r="Z190" s="339">
        <f t="shared" si="120"/>
        <v>0</v>
      </c>
      <c r="AA190" s="339">
        <f t="shared" si="120"/>
        <v>0</v>
      </c>
      <c r="AB190" s="339">
        <f t="shared" si="120"/>
        <v>0</v>
      </c>
      <c r="AC190" s="339">
        <f t="shared" si="120"/>
        <v>0</v>
      </c>
      <c r="AD190" s="339">
        <f t="shared" si="120"/>
        <v>0</v>
      </c>
      <c r="AE190" s="339">
        <f t="shared" si="120"/>
        <v>0</v>
      </c>
      <c r="AF190" s="339">
        <f t="shared" si="120"/>
        <v>0</v>
      </c>
      <c r="AG190" s="339">
        <f t="shared" si="120"/>
        <v>0</v>
      </c>
      <c r="AH190" s="339">
        <f t="shared" si="120"/>
        <v>10783306000</v>
      </c>
      <c r="AI190" s="345">
        <f>IF(ISERROR(AH190/J190),0,AH190/J190)</f>
        <v>1</v>
      </c>
      <c r="AJ190" s="345">
        <f>IF(ISERROR(AH190/$AH$191),0,AH190/$AH$191)</f>
        <v>1</v>
      </c>
      <c r="AK190" s="11"/>
      <c r="AL190" s="11"/>
      <c r="AM190" s="11"/>
      <c r="AN190" s="11"/>
      <c r="AO190" s="11"/>
      <c r="AP190" s="11"/>
      <c r="AQ190" s="11"/>
      <c r="AR190" s="11"/>
    </row>
    <row r="191" spans="1:44" s="59" customFormat="1" ht="15" customHeight="1" x14ac:dyDescent="0.25">
      <c r="A191" s="499" t="str">
        <f>"TOTAL ASIG."&amp;" "&amp;$A$5</f>
        <v>TOTAL ASIG. 24-03-352 "Programa Pago Cuidadores de Personas con Discapacidad"</v>
      </c>
      <c r="B191" s="500"/>
      <c r="C191" s="500"/>
      <c r="D191" s="500"/>
      <c r="E191" s="500"/>
      <c r="F191" s="500"/>
      <c r="G191" s="500"/>
      <c r="H191" s="500"/>
      <c r="I191" s="501"/>
      <c r="J191" s="341">
        <f>SUM(J19,J31,J43,J55,J67,J79,J91,J103,J115,J127,J139,J151,J163,J175,J187,J190)</f>
        <v>10783306000</v>
      </c>
      <c r="K191" s="341">
        <f>+K19+K31+K43+K55+K67+K79+K91+K103+K115+K127+K139+K151+K187+K163+K175+K190</f>
        <v>10783306000</v>
      </c>
      <c r="L191" s="434"/>
      <c r="M191" s="341">
        <f>+M19+M31+M43+M55+M67+M79+M91+M103+M115+M127+M139+M151+M187+M163+M175+M190</f>
        <v>0</v>
      </c>
      <c r="N191" s="341">
        <f>+N19+N31+N43+N55+N67+N79+N91+N103+N115+N127+N139+N151+N187+N163+N175+N190</f>
        <v>0</v>
      </c>
      <c r="O191" s="341">
        <f>+O19+O31+O43+O55+O67+O79+O91+O103+O115+O127+O139+O151+O187+O163+O175+O190</f>
        <v>0</v>
      </c>
      <c r="P191" s="342"/>
      <c r="Q191" s="454"/>
      <c r="R191" s="341">
        <f t="shared" ref="R191:AH191" si="121">+R19+R31+R43+R55+R67+R79+R91+R103+R115+R127+R139+R151+R187+R163+R175+R190</f>
        <v>0</v>
      </c>
      <c r="S191" s="341">
        <f t="shared" si="121"/>
        <v>0</v>
      </c>
      <c r="T191" s="341">
        <f t="shared" si="121"/>
        <v>0</v>
      </c>
      <c r="U191" s="341">
        <f t="shared" si="121"/>
        <v>0</v>
      </c>
      <c r="V191" s="341">
        <f t="shared" si="121"/>
        <v>0</v>
      </c>
      <c r="W191" s="341">
        <f t="shared" si="121"/>
        <v>10783306000</v>
      </c>
      <c r="X191" s="341">
        <f t="shared" si="121"/>
        <v>0</v>
      </c>
      <c r="Y191" s="341">
        <f t="shared" si="121"/>
        <v>10783306000</v>
      </c>
      <c r="Z191" s="341">
        <f t="shared" si="121"/>
        <v>0</v>
      </c>
      <c r="AA191" s="341">
        <f t="shared" si="121"/>
        <v>0</v>
      </c>
      <c r="AB191" s="341">
        <f t="shared" si="121"/>
        <v>0</v>
      </c>
      <c r="AC191" s="341">
        <f t="shared" si="121"/>
        <v>0</v>
      </c>
      <c r="AD191" s="341">
        <f t="shared" si="121"/>
        <v>0</v>
      </c>
      <c r="AE191" s="341">
        <f t="shared" si="121"/>
        <v>0</v>
      </c>
      <c r="AF191" s="341">
        <f t="shared" si="121"/>
        <v>0</v>
      </c>
      <c r="AG191" s="341">
        <f t="shared" si="121"/>
        <v>0</v>
      </c>
      <c r="AH191" s="341">
        <f t="shared" si="121"/>
        <v>10783306000</v>
      </c>
      <c r="AI191" s="343">
        <f>IF(ISERROR(AH191/J191),0,AH191/J191)</f>
        <v>1</v>
      </c>
      <c r="AJ191" s="343">
        <f>IF(ISERROR(AH191/$AH$191),0,AH191/$AH$191)</f>
        <v>1</v>
      </c>
      <c r="AK191" s="14"/>
      <c r="AL191" s="14"/>
      <c r="AM191" s="14"/>
      <c r="AN191" s="14"/>
      <c r="AO191" s="14"/>
      <c r="AP191" s="14"/>
      <c r="AQ191" s="14"/>
      <c r="AR191" s="14"/>
    </row>
    <row r="192" spans="1:44" x14ac:dyDescent="0.25">
      <c r="J192" s="41"/>
      <c r="R192" s="41"/>
      <c r="S192" s="41"/>
      <c r="T192" s="41"/>
      <c r="V192" s="41"/>
      <c r="W192" s="41"/>
      <c r="X192" s="41"/>
      <c r="Z192" s="41"/>
      <c r="AA192" s="41"/>
      <c r="AB192" s="41"/>
      <c r="AD192" s="41"/>
      <c r="AE192" s="41"/>
      <c r="AF192" s="41"/>
      <c r="AK192" s="11"/>
      <c r="AL192" s="11"/>
      <c r="AM192" s="11"/>
      <c r="AN192" s="11"/>
      <c r="AO192" s="11"/>
      <c r="AP192" s="11"/>
      <c r="AQ192" s="11"/>
      <c r="AR192" s="11"/>
    </row>
    <row r="193" spans="1:44" x14ac:dyDescent="0.25">
      <c r="J193" s="41"/>
      <c r="R193" s="41"/>
      <c r="S193" s="41"/>
      <c r="T193" s="41"/>
      <c r="V193" s="41"/>
      <c r="W193" s="41"/>
      <c r="X193" s="41"/>
      <c r="Z193" s="41"/>
      <c r="AA193" s="41"/>
      <c r="AB193" s="41"/>
      <c r="AD193" s="41"/>
      <c r="AE193" s="41"/>
      <c r="AF193" s="41"/>
      <c r="AK193" s="11"/>
      <c r="AL193" s="11"/>
      <c r="AM193" s="11"/>
      <c r="AN193" s="11"/>
      <c r="AO193" s="11"/>
      <c r="AP193" s="11"/>
      <c r="AQ193" s="11"/>
      <c r="AR193" s="11"/>
    </row>
    <row r="194" spans="1:44" x14ac:dyDescent="0.25">
      <c r="J194" s="41"/>
      <c r="R194" s="41"/>
      <c r="S194" s="41"/>
      <c r="T194" s="41"/>
      <c r="V194" s="41"/>
      <c r="W194" s="41"/>
      <c r="X194" s="41"/>
      <c r="Z194" s="41"/>
      <c r="AA194" s="41"/>
      <c r="AB194" s="41"/>
      <c r="AD194" s="41"/>
      <c r="AE194" s="41"/>
      <c r="AF194" s="41"/>
    </row>
    <row r="195" spans="1:44" x14ac:dyDescent="0.25">
      <c r="J195" s="41"/>
      <c r="R195" s="41"/>
      <c r="S195" s="41"/>
      <c r="T195" s="41"/>
      <c r="V195" s="41"/>
      <c r="W195" s="41"/>
      <c r="X195" s="41"/>
      <c r="Z195" s="41"/>
      <c r="AA195" s="41"/>
      <c r="AB195" s="41"/>
      <c r="AD195" s="41"/>
      <c r="AE195" s="41"/>
      <c r="AF195" s="41"/>
      <c r="AK195" s="11"/>
      <c r="AL195" s="11"/>
      <c r="AM195" s="11"/>
      <c r="AN195" s="11"/>
      <c r="AO195" s="11"/>
      <c r="AP195" s="11"/>
      <c r="AQ195" s="11"/>
      <c r="AR195" s="11"/>
    </row>
    <row r="196" spans="1:44" x14ac:dyDescent="0.25">
      <c r="J196" s="41"/>
      <c r="R196" s="41"/>
      <c r="S196" s="41"/>
      <c r="T196" s="41"/>
      <c r="V196" s="41"/>
      <c r="W196" s="41"/>
      <c r="X196" s="41"/>
      <c r="Z196" s="41"/>
      <c r="AA196" s="41"/>
      <c r="AB196" s="41"/>
      <c r="AD196" s="41"/>
      <c r="AE196" s="41"/>
      <c r="AF196" s="41"/>
    </row>
    <row r="197" spans="1:44" x14ac:dyDescent="0.25">
      <c r="J197" s="41"/>
      <c r="R197" s="41"/>
      <c r="S197" s="41"/>
      <c r="T197" s="41"/>
      <c r="V197" s="41"/>
      <c r="W197" s="41"/>
      <c r="X197" s="41"/>
      <c r="Z197" s="41"/>
      <c r="AA197" s="41"/>
      <c r="AB197" s="41"/>
      <c r="AD197" s="41"/>
      <c r="AE197" s="41"/>
      <c r="AF197" s="41"/>
    </row>
    <row r="198" spans="1:44" x14ac:dyDescent="0.25">
      <c r="J198" s="41"/>
      <c r="R198" s="41"/>
      <c r="S198" s="41"/>
      <c r="T198" s="41"/>
      <c r="V198" s="41"/>
      <c r="W198" s="41"/>
      <c r="X198" s="41"/>
      <c r="Z198" s="41"/>
      <c r="AA198" s="41"/>
      <c r="AB198" s="41"/>
      <c r="AD198" s="41"/>
      <c r="AE198" s="41"/>
      <c r="AF198" s="41"/>
    </row>
    <row r="199" spans="1:44" x14ac:dyDescent="0.25">
      <c r="J199" s="41"/>
      <c r="R199" s="41"/>
      <c r="S199" s="41"/>
      <c r="T199" s="41"/>
      <c r="V199" s="41"/>
      <c r="W199" s="41"/>
      <c r="X199" s="41"/>
      <c r="Z199" s="41"/>
      <c r="AA199" s="41"/>
      <c r="AB199" s="41"/>
      <c r="AD199" s="41"/>
      <c r="AE199" s="41"/>
      <c r="AF199" s="41"/>
    </row>
    <row r="200" spans="1:44" x14ac:dyDescent="0.25">
      <c r="A200" s="14"/>
      <c r="J200" s="41"/>
      <c r="R200" s="41"/>
      <c r="S200" s="41"/>
      <c r="T200" s="41"/>
      <c r="V200" s="41"/>
      <c r="W200" s="41"/>
      <c r="X200" s="41"/>
      <c r="Z200" s="41"/>
      <c r="AA200" s="41"/>
      <c r="AB200" s="41"/>
      <c r="AD200" s="41"/>
      <c r="AE200" s="41"/>
      <c r="AF200" s="41"/>
    </row>
    <row r="201" spans="1:44" x14ac:dyDescent="0.25">
      <c r="A201" s="14"/>
      <c r="J201" s="41"/>
      <c r="R201" s="41"/>
      <c r="S201" s="41"/>
      <c r="T201" s="41"/>
      <c r="V201" s="41"/>
      <c r="W201" s="41"/>
      <c r="X201" s="41"/>
      <c r="Z201" s="41"/>
      <c r="AA201" s="41"/>
      <c r="AB201" s="41"/>
      <c r="AD201" s="41"/>
      <c r="AE201" s="41"/>
      <c r="AF201" s="41"/>
    </row>
    <row r="202" spans="1:44" x14ac:dyDescent="0.25">
      <c r="A202" s="14"/>
      <c r="J202" s="41"/>
      <c r="R202" s="41"/>
      <c r="S202" s="41"/>
      <c r="T202" s="41"/>
      <c r="V202" s="41"/>
      <c r="W202" s="41"/>
      <c r="X202" s="41"/>
      <c r="Z202" s="41"/>
      <c r="AA202" s="41"/>
      <c r="AB202" s="41"/>
      <c r="AD202" s="41"/>
      <c r="AE202" s="41"/>
      <c r="AF202" s="41"/>
    </row>
    <row r="203" spans="1:44" x14ac:dyDescent="0.25">
      <c r="A203" s="14"/>
      <c r="J203" s="41"/>
      <c r="R203" s="41"/>
      <c r="S203" s="41"/>
      <c r="T203" s="41"/>
      <c r="V203" s="41"/>
      <c r="W203" s="41"/>
      <c r="X203" s="41"/>
      <c r="Z203" s="41"/>
      <c r="AA203" s="41"/>
      <c r="AB203" s="41"/>
      <c r="AD203" s="41"/>
      <c r="AE203" s="41"/>
      <c r="AF203" s="41"/>
    </row>
    <row r="204" spans="1:44" x14ac:dyDescent="0.25">
      <c r="A204" s="14"/>
      <c r="J204" s="41"/>
      <c r="R204" s="41"/>
      <c r="S204" s="41"/>
      <c r="T204" s="41"/>
      <c r="V204" s="41"/>
      <c r="W204" s="41"/>
      <c r="X204" s="41"/>
      <c r="Z204" s="41"/>
      <c r="AA204" s="41"/>
      <c r="AB204" s="41"/>
      <c r="AD204" s="41"/>
      <c r="AE204" s="41"/>
      <c r="AF204" s="41"/>
    </row>
    <row r="205" spans="1:44" x14ac:dyDescent="0.25">
      <c r="A205" s="14"/>
      <c r="J205" s="41"/>
      <c r="R205" s="41"/>
      <c r="S205" s="41"/>
      <c r="T205" s="41"/>
      <c r="V205" s="41"/>
      <c r="W205" s="41"/>
      <c r="X205" s="41"/>
      <c r="Z205" s="41"/>
      <c r="AA205" s="41"/>
      <c r="AB205" s="41"/>
      <c r="AD205" s="41"/>
      <c r="AE205" s="41"/>
      <c r="AF205" s="41"/>
    </row>
    <row r="206" spans="1:44" x14ac:dyDescent="0.25">
      <c r="A206" s="14"/>
      <c r="J206" s="41"/>
      <c r="R206" s="41"/>
      <c r="S206" s="41"/>
      <c r="T206" s="41"/>
      <c r="V206" s="41"/>
      <c r="W206" s="41"/>
      <c r="X206" s="41"/>
      <c r="Z206" s="41"/>
      <c r="AA206" s="41"/>
      <c r="AB206" s="41"/>
      <c r="AD206" s="41"/>
      <c r="AE206" s="41"/>
      <c r="AF206" s="41"/>
    </row>
    <row r="207" spans="1:44" x14ac:dyDescent="0.25">
      <c r="A207" s="14"/>
      <c r="J207" s="41"/>
      <c r="R207" s="41"/>
      <c r="S207" s="41"/>
      <c r="T207" s="41"/>
      <c r="V207" s="41"/>
      <c r="W207" s="41"/>
      <c r="X207" s="41"/>
      <c r="Z207" s="41"/>
      <c r="AA207" s="41"/>
      <c r="AB207" s="41"/>
      <c r="AD207" s="41"/>
      <c r="AE207" s="41"/>
      <c r="AF207" s="41"/>
    </row>
    <row r="208" spans="1:44" x14ac:dyDescent="0.25">
      <c r="A208" s="14"/>
      <c r="J208" s="41"/>
      <c r="R208" s="41"/>
      <c r="S208" s="41"/>
      <c r="T208" s="41"/>
      <c r="V208" s="41"/>
      <c r="W208" s="41"/>
      <c r="X208" s="41"/>
      <c r="Z208" s="41"/>
      <c r="AA208" s="41"/>
      <c r="AB208" s="41"/>
      <c r="AD208" s="41"/>
      <c r="AE208" s="41"/>
      <c r="AF208" s="41"/>
    </row>
  </sheetData>
  <mergeCells count="63">
    <mergeCell ref="C6:C7"/>
    <mergeCell ref="AC6:AC7"/>
    <mergeCell ref="AD6:AF6"/>
    <mergeCell ref="AH6:AH7"/>
    <mergeCell ref="AG6:AG7"/>
    <mergeCell ref="L6:L7"/>
    <mergeCell ref="AI6:AJ6"/>
    <mergeCell ref="M6:O6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Z6:AB6"/>
    <mergeCell ref="A190:I190"/>
    <mergeCell ref="A191:I191"/>
    <mergeCell ref="A152:E152"/>
    <mergeCell ref="A163:I163"/>
    <mergeCell ref="A164:E164"/>
    <mergeCell ref="A175:I175"/>
    <mergeCell ref="A176:E176"/>
    <mergeCell ref="A187:I187"/>
    <mergeCell ref="A188:E188"/>
    <mergeCell ref="A79:I79"/>
    <mergeCell ref="A8:E8"/>
    <mergeCell ref="A19:I19"/>
    <mergeCell ref="J188:J189"/>
    <mergeCell ref="A151:I151"/>
    <mergeCell ref="A80:E80"/>
    <mergeCell ref="A91:I91"/>
    <mergeCell ref="A92:E92"/>
    <mergeCell ref="A103:I103"/>
    <mergeCell ref="A139:I139"/>
    <mergeCell ref="A140:E140"/>
    <mergeCell ref="A43:I43"/>
    <mergeCell ref="A44:E44"/>
    <mergeCell ref="A116:E116"/>
    <mergeCell ref="A127:I127"/>
    <mergeCell ref="A128:E128"/>
    <mergeCell ref="A5:AJ5"/>
    <mergeCell ref="Y6:Y7"/>
    <mergeCell ref="V6:X6"/>
    <mergeCell ref="A115:I115"/>
    <mergeCell ref="P6:P7"/>
    <mergeCell ref="Q6:Q7"/>
    <mergeCell ref="R6:T6"/>
    <mergeCell ref="U6:U7"/>
    <mergeCell ref="A55:I55"/>
    <mergeCell ref="A56:E56"/>
    <mergeCell ref="A67:I67"/>
    <mergeCell ref="A68:E68"/>
    <mergeCell ref="A104:E104"/>
    <mergeCell ref="A20:E20"/>
    <mergeCell ref="A31:I31"/>
    <mergeCell ref="A32:E32"/>
  </mergeCells>
  <dataValidations count="11">
    <dataValidation type="date" errorStyle="information" operator="greaterThan" allowBlank="1" showInputMessage="1" showErrorMessage="1" errorTitle="SÓLO FECHAS" error="Las fechas corresponden al Presupuesto 2014" sqref="H170" xr:uid="{00000000-0002-0000-1000-000000000000}">
      <formula1>41275</formula1>
    </dataValidation>
    <dataValidation allowBlank="1" showInputMessage="1" showErrorMessage="1" errorTitle="Sólo números" error="Sólo ingresar números sin letras_x000a_" sqref="O8:O18 O188:O189 O32:O42 O44:O54 O104:O114 O68:O78 O80:O90 O92:O102 O20:O30 P129 O128:O138 O140:O150 O152:O162 O164:O174 O176:O186 O116:O126 O56:O66" xr:uid="{00000000-0002-0000-1000-000001000000}"/>
    <dataValidation type="date" operator="greaterThan" allowBlank="1" showInputMessage="1" showErrorMessage="1" errorTitle="Error en Ingresos de Fechas" error="La fecha debe corresponder al Año 2014." sqref="D9:D18 D21:D30 D33:D42 D45:D54 D106:D114 D69:D78 D81:D90 D93:D102 D118:D126 D129:D138 D141:D150 D153:D162 D165:D174 D177:D186 D59:D66" xr:uid="{00000000-0002-0000-1000-000002000000}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P189:Q189 L45:L54 E45:G54 P33:Q42 L33:L42 E33:G42 P21:Q30 L21:L30 E21:G30 P9:Q18 L9:L18 N57:N58 C59:C66 P45:Q54 P69:Q78 L69:L78 E69:G78 P81:Q90 L81:L90 E81:G90 P93:Q102 L93:L102 E93:G102 P105:Q114 E189:G189 N189 L118:L126 Q129 C118:C126 C9:C18 L129:L138 E129:G138 P141:Q150 L141:L150 E141:G150 P153:Q162 L153:L162 E153:G162 P165:Q174 L165:L174 E165:G174 P177:Q186 L177:L186 E177:G186 E57:G66 E117:G126 P57:Q66 C153:C162 C165:C174 C177:C186 C141:C150 C129:C138 N117 N105 C93:C102 C81:C90 C69:C78 C106:C114 C45:C54 C33:C42 C21:C30 P130:Q138 P117:Q126 L106:L114 L59:L66 E105:G114" xr:uid="{00000000-0002-0000-1000-000003000000}">
      <formula1>255</formula1>
    </dataValidation>
    <dataValidation type="date" operator="greaterThan" allowBlank="1" showInputMessage="1" showErrorMessage="1" errorTitle="SÓLO FECHAS" error="Las fechas corresponden a las del Año 2013" sqref="H107:I107 H47:I47 H179:I179 H35:I35 H131:I131 H23:I23 H155:I155 H11:I11 H59:I59 H119:I119 H71:I71 H167:I167 H83:I83 H143:I143 H95:I95" xr:uid="{00000000-0002-0000-1000-000004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48:I54 H45:I46 H180:I186 H177:I178 H36:I42 H33:I34 H132:I138 H129:I130 H24:I30 H21:I22 H118:I118 H12:I18 H106:I106 H168:H169 H60:I66 H120:I126 H171:H174 H72:I78 H69:I70 H153:I154 H165:I166 H84:I90 H81:I82 H144:I150 H141:I142 H96:I102 H93:I94 H156:I162 I168:I174 H10:I10" xr:uid="{00000000-0002-0000-1000-000005000000}">
      <formula1>42005</formula1>
    </dataValidation>
    <dataValidation type="textLength" operator="lessThanOrEqual" allowBlank="1" showInputMessage="1" showErrorMessage="1" sqref="K105:K114 K189:L189 K21:K30 K9:K18 K69:K78 K45:K54 K57:K66 K81:K90 K153:K162 K117:K126 K165:K174 K33:K42 K93:K102 K129:K138 K177:K186 K141:K150 W189" xr:uid="{00000000-0002-0000-1000-000006000000}">
      <formula1>255</formula1>
    </dataValidation>
    <dataValidation type="decimal" allowBlank="1" showInputMessage="1" showErrorMessage="1" errorTitle="Sólo números" error="Sólo ingresar números sin letras_x000a_" sqref="M117 AD189:AF189 M153:N162 M9:N18 M129:N138 M81:N90 R33:T42 M69:N78 M93:N102 M141:N150 M165:N174 R45:T54 AD45:AF54 Z45:AB54 V45:X54 M105 M45:N54 AD33:AF42 Z33:AB42 V33:X42 R21:T30 M33:N42 Z21:AB30 AD21:AF30 V9:X18 R9:T18 V21:X30 M21:N30 AD9:AF18 Z9:AB18 R57:T66 M57:M58 Z57:AB66 V57:X66 R69:T78 AD69:AF78 Z69:AB78 V69:X78 R81:T90 AD81:AF90 Z81:AB90 V81:X90 R93:T102 AD93:AF102 Z93:AB102 V93:X102 R105:T114 AD57:AF66 Z105:AB114 V105:X114 R117:T126 AD105:AF114 Z117:AB126 AD117:AF126 R129:T138 AD129:AF138 Z129:AB138 V129:X138 R141:T150 AD141:AF150 Z141:AB150 V141:X150 R153:T162 AD153:AF162 Z153:AB162 V153:X162 R165:T174 AD165:AF174 Z165:AB174 V165:X174 R177:T186 AD177:AF186 Z177:AB186 V177:X186 M177:N186 V117:X126 R189:T189 Z189:AB189 M118:N126 M189 M106:N114 M59:N66 V189 X189" xr:uid="{00000000-0002-0000-1000-000007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 xr:uid="{00000000-0002-0000-1000-000008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000-000009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000-00000A000000}">
      <formula1>42005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91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33CCFF"/>
    <pageSetUpPr fitToPage="1"/>
  </sheetPr>
  <dimension ref="A1:AR41"/>
  <sheetViews>
    <sheetView topLeftCell="A7" zoomScaleNormal="100" workbookViewId="0">
      <selection activeCell="AA13" sqref="AA13"/>
    </sheetView>
  </sheetViews>
  <sheetFormatPr baseColWidth="10" defaultColWidth="11.42578125" defaultRowHeight="12.75" outlineLevelCol="1" x14ac:dyDescent="0.25"/>
  <cols>
    <col min="1" max="1" width="48.5703125" style="15" customWidth="1"/>
    <col min="2" max="2" width="12.140625" style="12" customWidth="1"/>
    <col min="3" max="3" width="12.140625" style="15" customWidth="1"/>
    <col min="4" max="4" width="10" style="15" hidden="1" customWidth="1"/>
    <col min="5" max="5" width="10.28515625" style="15" hidden="1" customWidth="1"/>
    <col min="6" max="6" width="9.85546875" style="15" hidden="1" customWidth="1"/>
    <col min="7" max="7" width="10.7109375" style="12" hidden="1" customWidth="1" outlineLevel="1"/>
    <col min="8" max="9" width="8.85546875" style="12" hidden="1" customWidth="1" outlineLevel="1"/>
    <col min="10" max="10" width="11.42578125" style="12" customWidth="1" collapsed="1"/>
    <col min="11" max="11" width="12.28515625" style="12" hidden="1" customWidth="1" outlineLevel="1"/>
    <col min="12" max="12" width="10.140625" style="12" hidden="1" customWidth="1" outlineLevel="1"/>
    <col min="13" max="13" width="12.28515625" style="12" hidden="1" customWidth="1" outlineLevel="1"/>
    <col min="14" max="14" width="11.7109375" style="12" customWidth="1" collapsed="1"/>
    <col min="15" max="17" width="12.5703125" style="12" hidden="1" customWidth="1" outlineLevel="1"/>
    <col min="18" max="18" width="11.85546875" style="12" customWidth="1" collapsed="1"/>
    <col min="19" max="20" width="9.42578125" style="12" bestFit="1" customWidth="1" outlineLevel="1"/>
    <col min="21" max="21" width="8.28515625" style="12" bestFit="1" customWidth="1" outlineLevel="1"/>
    <col min="22" max="22" width="12.140625" style="12" customWidth="1"/>
    <col min="23" max="23" width="12.42578125" style="12" customWidth="1"/>
    <col min="24" max="24" width="11.42578125" style="169" customWidth="1"/>
    <col min="25" max="25" width="13.5703125" style="169" customWidth="1"/>
    <col min="26" max="16384" width="11.42578125" style="14"/>
  </cols>
  <sheetData>
    <row r="1" spans="1:44" s="11" customFormat="1" ht="15" customHeight="1" x14ac:dyDescent="0.25">
      <c r="A1" s="533" t="str">
        <f>+'24-03-351 Ind. Proy'!A1:AJ1</f>
        <v>PARTIDA 21-01-001 "SUBSECRETARIA DE SERVICIOS SOCIALES"</v>
      </c>
      <c r="B1" s="533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533"/>
      <c r="O1" s="533"/>
      <c r="P1" s="533"/>
      <c r="Q1" s="533"/>
      <c r="R1" s="533"/>
      <c r="S1" s="533"/>
      <c r="T1" s="533"/>
      <c r="U1" s="533"/>
      <c r="V1" s="533"/>
      <c r="W1" s="533"/>
      <c r="X1" s="533"/>
      <c r="Y1" s="533"/>
    </row>
    <row r="2" spans="1:44" s="11" customFormat="1" ht="15" customHeight="1" x14ac:dyDescent="0.25">
      <c r="A2" s="526" t="s">
        <v>1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526"/>
      <c r="S2" s="526"/>
      <c r="T2" s="526"/>
      <c r="U2" s="526"/>
      <c r="V2" s="526"/>
      <c r="W2" s="526"/>
      <c r="X2" s="526"/>
      <c r="Y2" s="526"/>
    </row>
    <row r="3" spans="1:44" s="11" customFormat="1" ht="15" customHeight="1" x14ac:dyDescent="0.25">
      <c r="A3" s="526" t="str">
        <f>+'24-03-351 Ind. Proy'!A3:AJ3</f>
        <v>EJECUCIÓN AL 31 DE DICIEMBRE DE 2022</v>
      </c>
      <c r="B3" s="526"/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526"/>
      <c r="Q3" s="526"/>
      <c r="R3" s="526"/>
      <c r="S3" s="526"/>
      <c r="T3" s="526"/>
      <c r="U3" s="526"/>
      <c r="V3" s="526"/>
      <c r="W3" s="526"/>
      <c r="X3" s="526"/>
      <c r="Y3" s="526"/>
    </row>
    <row r="4" spans="1:44" s="11" customFormat="1" ht="15" customHeight="1" x14ac:dyDescent="0.25">
      <c r="A4" s="528" t="s">
        <v>3</v>
      </c>
      <c r="B4" s="528"/>
      <c r="C4" s="528"/>
      <c r="D4" s="528"/>
      <c r="E4" s="528"/>
      <c r="F4" s="528"/>
      <c r="G4" s="528"/>
      <c r="H4" s="528"/>
      <c r="I4" s="528"/>
      <c r="J4" s="528"/>
      <c r="K4" s="528"/>
      <c r="L4" s="528"/>
      <c r="M4" s="528"/>
      <c r="N4" s="528"/>
      <c r="O4" s="528"/>
      <c r="P4" s="528"/>
      <c r="Q4" s="528"/>
      <c r="R4" s="528"/>
      <c r="S4" s="528"/>
      <c r="T4" s="528"/>
      <c r="U4" s="528"/>
      <c r="V4" s="528"/>
      <c r="W4" s="528"/>
      <c r="X4" s="528"/>
      <c r="Y4" s="528"/>
    </row>
    <row r="5" spans="1:44" ht="26.25" customHeight="1" x14ac:dyDescent="0.25">
      <c r="A5" s="338" t="str">
        <f>+'24-03-352 Ind. Proy'!A5:U5</f>
        <v>24-03-352 "Programa Pago Cuidadores de Personas con Discapacidad"</v>
      </c>
      <c r="B5" s="556"/>
      <c r="C5" s="556"/>
      <c r="D5" s="556"/>
      <c r="E5" s="556"/>
      <c r="F5" s="556"/>
      <c r="G5" s="556"/>
      <c r="H5" s="556"/>
      <c r="I5" s="556"/>
      <c r="J5" s="556"/>
      <c r="K5" s="556"/>
      <c r="L5" s="556"/>
      <c r="M5" s="556"/>
      <c r="N5" s="556"/>
      <c r="O5" s="556"/>
      <c r="P5" s="556"/>
      <c r="Q5" s="556"/>
      <c r="R5" s="556"/>
      <c r="S5" s="556"/>
      <c r="T5" s="556"/>
      <c r="U5" s="556"/>
      <c r="V5" s="556"/>
      <c r="W5" s="556"/>
      <c r="X5" s="556"/>
      <c r="Y5" s="557"/>
      <c r="Z5" s="12"/>
      <c r="AA5" s="12"/>
      <c r="AB5" s="12"/>
      <c r="AC5" s="12"/>
      <c r="AD5" s="12"/>
      <c r="AE5" s="12"/>
      <c r="AF5" s="12"/>
      <c r="AG5" s="12"/>
      <c r="AH5" s="12"/>
      <c r="AI5" s="13"/>
      <c r="AJ5" s="13"/>
    </row>
    <row r="6" spans="1:44" s="15" customFormat="1" ht="17.25" customHeight="1" x14ac:dyDescent="0.25">
      <c r="A6" s="523" t="s">
        <v>7</v>
      </c>
      <c r="B6" s="523" t="s">
        <v>13</v>
      </c>
      <c r="C6" s="547" t="s">
        <v>83</v>
      </c>
      <c r="D6" s="558" t="s">
        <v>16</v>
      </c>
      <c r="E6" s="559"/>
      <c r="F6" s="560"/>
      <c r="G6" s="558" t="s">
        <v>19</v>
      </c>
      <c r="H6" s="559"/>
      <c r="I6" s="560"/>
      <c r="J6" s="522" t="s">
        <v>20</v>
      </c>
      <c r="K6" s="553" t="s">
        <v>19</v>
      </c>
      <c r="L6" s="555"/>
      <c r="M6" s="554"/>
      <c r="N6" s="530" t="s">
        <v>21</v>
      </c>
      <c r="O6" s="553" t="s">
        <v>19</v>
      </c>
      <c r="P6" s="555"/>
      <c r="Q6" s="554"/>
      <c r="R6" s="530" t="s">
        <v>22</v>
      </c>
      <c r="S6" s="553" t="s">
        <v>19</v>
      </c>
      <c r="T6" s="555"/>
      <c r="U6" s="554"/>
      <c r="V6" s="530" t="s">
        <v>23</v>
      </c>
      <c r="W6" s="530" t="s">
        <v>24</v>
      </c>
      <c r="X6" s="553" t="s">
        <v>84</v>
      </c>
      <c r="Y6" s="554"/>
      <c r="Z6" s="551"/>
      <c r="AA6" s="551"/>
      <c r="AB6" s="551"/>
      <c r="AC6" s="551"/>
      <c r="AD6" s="551"/>
      <c r="AE6" s="551"/>
      <c r="AF6" s="551"/>
      <c r="AG6" s="551"/>
      <c r="AH6" s="551"/>
      <c r="AI6" s="552"/>
      <c r="AJ6" s="552"/>
      <c r="AK6" s="11"/>
      <c r="AL6" s="11"/>
      <c r="AM6" s="11"/>
      <c r="AN6" s="11"/>
      <c r="AO6" s="11"/>
      <c r="AP6" s="11"/>
      <c r="AQ6" s="11"/>
      <c r="AR6" s="11"/>
    </row>
    <row r="7" spans="1:44" s="15" customFormat="1" ht="24" customHeight="1" x14ac:dyDescent="0.25">
      <c r="A7" s="523"/>
      <c r="B7" s="523"/>
      <c r="C7" s="548"/>
      <c r="D7" s="433" t="s">
        <v>29</v>
      </c>
      <c r="E7" s="433" t="s">
        <v>30</v>
      </c>
      <c r="F7" s="433" t="s">
        <v>31</v>
      </c>
      <c r="G7" s="433" t="s">
        <v>32</v>
      </c>
      <c r="H7" s="433" t="s">
        <v>33</v>
      </c>
      <c r="I7" s="433" t="s">
        <v>34</v>
      </c>
      <c r="J7" s="522"/>
      <c r="K7" s="431" t="s">
        <v>35</v>
      </c>
      <c r="L7" s="431" t="s">
        <v>36</v>
      </c>
      <c r="M7" s="431" t="s">
        <v>37</v>
      </c>
      <c r="N7" s="531"/>
      <c r="O7" s="431" t="s">
        <v>38</v>
      </c>
      <c r="P7" s="431" t="s">
        <v>39</v>
      </c>
      <c r="Q7" s="431" t="s">
        <v>40</v>
      </c>
      <c r="R7" s="531"/>
      <c r="S7" s="431" t="s">
        <v>41</v>
      </c>
      <c r="T7" s="431" t="s">
        <v>42</v>
      </c>
      <c r="U7" s="431" t="s">
        <v>43</v>
      </c>
      <c r="V7" s="531"/>
      <c r="W7" s="531"/>
      <c r="X7" s="431" t="s">
        <v>44</v>
      </c>
      <c r="Y7" s="431" t="s">
        <v>85</v>
      </c>
      <c r="Z7" s="449"/>
      <c r="AA7" s="449"/>
      <c r="AB7" s="449"/>
      <c r="AC7" s="551"/>
      <c r="AD7" s="449"/>
      <c r="AE7" s="449"/>
      <c r="AF7" s="449"/>
      <c r="AG7" s="551"/>
      <c r="AH7" s="551"/>
      <c r="AI7" s="450"/>
      <c r="AJ7" s="450"/>
      <c r="AK7" s="11"/>
      <c r="AL7" s="11"/>
      <c r="AM7" s="11"/>
      <c r="AN7" s="11"/>
      <c r="AO7" s="11"/>
      <c r="AP7" s="11"/>
      <c r="AQ7" s="11"/>
      <c r="AR7" s="11"/>
    </row>
    <row r="8" spans="1:44" ht="24.75" customHeight="1" x14ac:dyDescent="0.25">
      <c r="A8" s="43" t="s">
        <v>46</v>
      </c>
      <c r="B8" s="9">
        <f>+'24-03-352 Ind. Proy'!J19</f>
        <v>0</v>
      </c>
      <c r="C8" s="9">
        <v>0</v>
      </c>
      <c r="D8" s="9">
        <f>+'24-03-351 Ind. Proy'!M11</f>
        <v>0</v>
      </c>
      <c r="E8" s="9">
        <f>+'24-03-351 Ind. Proy'!N11</f>
        <v>0</v>
      </c>
      <c r="F8" s="9">
        <f>+'24-03-351 Ind. Proy'!O11</f>
        <v>0</v>
      </c>
      <c r="G8" s="9">
        <f>+'24-03-351 Ind. Proy'!R11</f>
        <v>0</v>
      </c>
      <c r="H8" s="9">
        <f>+'24-03-351 Ind. Proy'!S11</f>
        <v>0</v>
      </c>
      <c r="I8" s="9">
        <f>+'24-03-351 Ind. Proy'!T11</f>
        <v>0</v>
      </c>
      <c r="J8" s="9">
        <f>+'24-03-351 Ind. Proy'!U11</f>
        <v>0</v>
      </c>
      <c r="K8" s="9">
        <f>+'24-03-351 Ind. Proy'!V11</f>
        <v>0</v>
      </c>
      <c r="L8" s="9">
        <f>+'24-03-351 Ind. Proy'!W11</f>
        <v>0</v>
      </c>
      <c r="M8" s="9">
        <f>+'24-03-351 Ind. Proy'!X11</f>
        <v>0</v>
      </c>
      <c r="N8" s="9">
        <f>+'24-03-351 Ind. Proy'!Y11</f>
        <v>0</v>
      </c>
      <c r="O8" s="9">
        <f>+'24-03-351 Ind. Proy'!Z11</f>
        <v>147580403</v>
      </c>
      <c r="P8" s="9">
        <f>+'24-03-351 Ind. Proy'!AA11</f>
        <v>0</v>
      </c>
      <c r="Q8" s="9">
        <f>+'24-03-351 Ind. Proy'!AB11</f>
        <v>0</v>
      </c>
      <c r="R8" s="9">
        <v>0</v>
      </c>
      <c r="S8" s="9">
        <v>0</v>
      </c>
      <c r="T8" s="9">
        <v>0</v>
      </c>
      <c r="U8" s="9">
        <v>0</v>
      </c>
      <c r="V8" s="9">
        <v>0</v>
      </c>
      <c r="W8" s="9">
        <v>0</v>
      </c>
      <c r="X8" s="168">
        <f>+'24-03-351 Ind. Proy'!AI68</f>
        <v>0</v>
      </c>
      <c r="Y8" s="168">
        <v>0</v>
      </c>
    </row>
    <row r="9" spans="1:44" ht="24.75" customHeight="1" x14ac:dyDescent="0.25">
      <c r="A9" s="43" t="s">
        <v>48</v>
      </c>
      <c r="B9" s="9">
        <f>+'24-03-352 Ind. Proy'!J31</f>
        <v>0</v>
      </c>
      <c r="C9" s="9">
        <v>0</v>
      </c>
      <c r="D9" s="9">
        <f>+'24-03-351 Ind. Proy'!M17</f>
        <v>0</v>
      </c>
      <c r="E9" s="9">
        <f>+'24-03-351 Ind. Proy'!N17</f>
        <v>0</v>
      </c>
      <c r="F9" s="9">
        <f>+'24-03-351 Ind. Proy'!O17</f>
        <v>0</v>
      </c>
      <c r="G9" s="9">
        <f>+'24-03-351 Ind. Proy'!R17</f>
        <v>0</v>
      </c>
      <c r="H9" s="9">
        <f>+'24-03-351 Ind. Proy'!S17</f>
        <v>0</v>
      </c>
      <c r="I9" s="9">
        <f>+'24-03-351 Ind. Proy'!T17</f>
        <v>0</v>
      </c>
      <c r="J9" s="9">
        <f>+'24-03-351 Ind. Proy'!U17</f>
        <v>0</v>
      </c>
      <c r="K9" s="9">
        <f>+'24-03-351 Ind. Proy'!V17</f>
        <v>0</v>
      </c>
      <c r="L9" s="9">
        <f>+'24-03-351 Ind. Proy'!W17</f>
        <v>0</v>
      </c>
      <c r="M9" s="9">
        <f>+'24-03-351 Ind. Proy'!X17</f>
        <v>0</v>
      </c>
      <c r="N9" s="9">
        <f>+'24-03-351 Ind. Proy'!Y17</f>
        <v>0</v>
      </c>
      <c r="O9" s="9">
        <f>+'24-03-351 Ind. Proy'!Z17</f>
        <v>0</v>
      </c>
      <c r="P9" s="9">
        <f>+'24-03-351 Ind. Proy'!AA17</f>
        <v>61258261</v>
      </c>
      <c r="Q9" s="9">
        <f>+'24-03-351 Ind. Proy'!AB17</f>
        <v>0</v>
      </c>
      <c r="R9" s="9">
        <v>0</v>
      </c>
      <c r="S9" s="9">
        <v>0</v>
      </c>
      <c r="T9" s="9">
        <v>0</v>
      </c>
      <c r="U9" s="9">
        <v>0</v>
      </c>
      <c r="V9" s="9">
        <v>0</v>
      </c>
      <c r="W9" s="9">
        <v>0</v>
      </c>
      <c r="X9" s="168">
        <f>+'24-03-351 Ind. Proy'!AI69</f>
        <v>0</v>
      </c>
      <c r="Y9" s="168">
        <v>0</v>
      </c>
    </row>
    <row r="10" spans="1:44" ht="24.75" customHeight="1" x14ac:dyDescent="0.25">
      <c r="A10" s="43" t="s">
        <v>50</v>
      </c>
      <c r="B10" s="9">
        <f>+'24-03-352 Ind. Proy'!J43</f>
        <v>0</v>
      </c>
      <c r="C10" s="9">
        <v>0</v>
      </c>
      <c r="D10" s="9">
        <f>+'24-03-351 Ind. Proy'!M22</f>
        <v>0</v>
      </c>
      <c r="E10" s="9">
        <f>+'24-03-351 Ind. Proy'!N22</f>
        <v>0</v>
      </c>
      <c r="F10" s="9">
        <f>+'24-03-351 Ind. Proy'!O22</f>
        <v>0</v>
      </c>
      <c r="G10" s="9">
        <f>+'24-03-351 Ind. Proy'!R22</f>
        <v>0</v>
      </c>
      <c r="H10" s="9">
        <f>+'24-03-351 Ind. Proy'!S22</f>
        <v>0</v>
      </c>
      <c r="I10" s="9">
        <f>+'24-03-351 Ind. Proy'!T22</f>
        <v>0</v>
      </c>
      <c r="J10" s="9">
        <f>+'24-03-351 Ind. Proy'!U22</f>
        <v>0</v>
      </c>
      <c r="K10" s="9">
        <f>+'24-03-351 Ind. Proy'!V22</f>
        <v>0</v>
      </c>
      <c r="L10" s="9">
        <f>+'24-03-351 Ind. Proy'!W22</f>
        <v>0</v>
      </c>
      <c r="M10" s="9">
        <f>+'24-03-351 Ind. Proy'!X22</f>
        <v>0</v>
      </c>
      <c r="N10" s="9">
        <f>+'24-03-351 Ind. Proy'!Y22</f>
        <v>0</v>
      </c>
      <c r="O10" s="9">
        <f>+'24-03-351 Ind. Proy'!Z22</f>
        <v>0</v>
      </c>
      <c r="P10" s="9">
        <f>+'24-03-351 Ind. Proy'!AA22</f>
        <v>188653618</v>
      </c>
      <c r="Q10" s="9">
        <f>+'24-03-351 Ind. Proy'!AB22</f>
        <v>0</v>
      </c>
      <c r="R10" s="9">
        <v>0</v>
      </c>
      <c r="S10" s="9">
        <v>0</v>
      </c>
      <c r="T10" s="9">
        <v>0</v>
      </c>
      <c r="U10" s="9">
        <v>0</v>
      </c>
      <c r="V10" s="9">
        <v>0</v>
      </c>
      <c r="W10" s="9">
        <v>0</v>
      </c>
      <c r="X10" s="168">
        <f>+'24-03-351 Ind. Proy'!AI70</f>
        <v>0</v>
      </c>
      <c r="Y10" s="168">
        <v>0</v>
      </c>
    </row>
    <row r="11" spans="1:44" ht="24.75" customHeight="1" x14ac:dyDescent="0.25">
      <c r="A11" s="43" t="s">
        <v>52</v>
      </c>
      <c r="B11" s="9">
        <f>+'24-03-352 Ind. Proy'!J55</f>
        <v>0</v>
      </c>
      <c r="C11" s="9">
        <v>0</v>
      </c>
      <c r="D11" s="9">
        <f>+'24-03-351 Ind. Proy'!M28</f>
        <v>0</v>
      </c>
      <c r="E11" s="9">
        <f>+'24-03-351 Ind. Proy'!N28</f>
        <v>0</v>
      </c>
      <c r="F11" s="9">
        <f>+'24-03-351 Ind. Proy'!O28</f>
        <v>0</v>
      </c>
      <c r="G11" s="9">
        <f>+'24-03-351 Ind. Proy'!R28</f>
        <v>0</v>
      </c>
      <c r="H11" s="9">
        <f>+'24-03-351 Ind. Proy'!S28</f>
        <v>0</v>
      </c>
      <c r="I11" s="9">
        <f>+'24-03-351 Ind. Proy'!T28</f>
        <v>0</v>
      </c>
      <c r="J11" s="9">
        <f>+'24-03-351 Ind. Proy'!U28</f>
        <v>0</v>
      </c>
      <c r="K11" s="9">
        <f>+'24-03-351 Ind. Proy'!V28</f>
        <v>0</v>
      </c>
      <c r="L11" s="9">
        <f>+'24-03-351 Ind. Proy'!W28</f>
        <v>0</v>
      </c>
      <c r="M11" s="9">
        <f>+'24-03-351 Ind. Proy'!X28</f>
        <v>0</v>
      </c>
      <c r="N11" s="9">
        <f>+'24-03-351 Ind. Proy'!Y28</f>
        <v>0</v>
      </c>
      <c r="O11" s="9">
        <f>+'24-03-351 Ind. Proy'!Z28</f>
        <v>283220406</v>
      </c>
      <c r="P11" s="9">
        <f>+'24-03-351 Ind. Proy'!AA28</f>
        <v>0</v>
      </c>
      <c r="Q11" s="9">
        <f>+'24-03-351 Ind. Proy'!AB28</f>
        <v>0</v>
      </c>
      <c r="R11" s="9">
        <v>0</v>
      </c>
      <c r="S11" s="9">
        <v>0</v>
      </c>
      <c r="T11" s="9">
        <v>0</v>
      </c>
      <c r="U11" s="9">
        <v>0</v>
      </c>
      <c r="V11" s="9">
        <v>0</v>
      </c>
      <c r="W11" s="9">
        <v>0</v>
      </c>
      <c r="X11" s="168">
        <f>+'24-03-351 Ind. Proy'!AI71</f>
        <v>0</v>
      </c>
      <c r="Y11" s="168">
        <v>0</v>
      </c>
    </row>
    <row r="12" spans="1:44" ht="24.75" customHeight="1" x14ac:dyDescent="0.25">
      <c r="A12" s="43" t="s">
        <v>54</v>
      </c>
      <c r="B12" s="9">
        <f>+'24-03-352 Ind. Proy'!J67</f>
        <v>0</v>
      </c>
      <c r="C12" s="9">
        <v>0</v>
      </c>
      <c r="D12" s="9">
        <f>+'24-03-351 Ind. Proy'!M38</f>
        <v>0</v>
      </c>
      <c r="E12" s="9">
        <f>+'24-03-351 Ind. Proy'!N38</f>
        <v>0</v>
      </c>
      <c r="F12" s="9">
        <f>+'24-03-351 Ind. Proy'!O38</f>
        <v>0</v>
      </c>
      <c r="G12" s="9">
        <f>+'24-03-351 Ind. Proy'!R38</f>
        <v>0</v>
      </c>
      <c r="H12" s="9">
        <f>+'24-03-351 Ind. Proy'!S38</f>
        <v>0</v>
      </c>
      <c r="I12" s="9">
        <f>+'24-03-351 Ind. Proy'!T38</f>
        <v>0</v>
      </c>
      <c r="J12" s="9">
        <f>+'24-03-351 Ind. Proy'!U38</f>
        <v>0</v>
      </c>
      <c r="K12" s="9">
        <f>+'24-03-351 Ind. Proy'!V38</f>
        <v>0</v>
      </c>
      <c r="L12" s="9">
        <f>+'24-03-351 Ind. Proy'!W38</f>
        <v>0</v>
      </c>
      <c r="M12" s="9">
        <f>+'24-03-351 Ind. Proy'!X38</f>
        <v>0</v>
      </c>
      <c r="N12" s="9">
        <f>+'24-03-351 Ind. Proy'!Y38</f>
        <v>0</v>
      </c>
      <c r="O12" s="9">
        <f>+'24-03-351 Ind. Proy'!Z38</f>
        <v>599353887</v>
      </c>
      <c r="P12" s="9">
        <f>+'24-03-351 Ind. Proy'!AA38</f>
        <v>49934415</v>
      </c>
      <c r="Q12" s="9">
        <f>+'24-03-351 Ind. Proy'!AB38</f>
        <v>0</v>
      </c>
      <c r="R12" s="9">
        <v>0</v>
      </c>
      <c r="S12" s="9">
        <v>0</v>
      </c>
      <c r="T12" s="9">
        <v>0</v>
      </c>
      <c r="U12" s="9">
        <v>0</v>
      </c>
      <c r="V12" s="9">
        <v>0</v>
      </c>
      <c r="W12" s="9">
        <v>0</v>
      </c>
      <c r="X12" s="168">
        <f>+'24-03-351 Ind. Proy'!AI72</f>
        <v>0</v>
      </c>
      <c r="Y12" s="168">
        <v>0</v>
      </c>
    </row>
    <row r="13" spans="1:44" ht="24.75" customHeight="1" x14ac:dyDescent="0.25">
      <c r="A13" s="43" t="s">
        <v>56</v>
      </c>
      <c r="B13" s="9">
        <f>+'24-03-352 Ind. Proy'!J79</f>
        <v>0</v>
      </c>
      <c r="C13" s="9">
        <v>0</v>
      </c>
      <c r="D13" s="9">
        <f>+'24-03-351 Ind. Proy'!M47</f>
        <v>0</v>
      </c>
      <c r="E13" s="9">
        <f>+'24-03-351 Ind. Proy'!N47</f>
        <v>0</v>
      </c>
      <c r="F13" s="9">
        <f>+'24-03-351 Ind. Proy'!O47</f>
        <v>0</v>
      </c>
      <c r="G13" s="9">
        <f>+'24-03-351 Ind. Proy'!R47</f>
        <v>0</v>
      </c>
      <c r="H13" s="9">
        <f>+'24-03-351 Ind. Proy'!S47</f>
        <v>0</v>
      </c>
      <c r="I13" s="9">
        <f>+'24-03-351 Ind. Proy'!T47</f>
        <v>0</v>
      </c>
      <c r="J13" s="9">
        <f>+'24-03-351 Ind. Proy'!U47</f>
        <v>0</v>
      </c>
      <c r="K13" s="9">
        <f>+'24-03-351 Ind. Proy'!V47</f>
        <v>0</v>
      </c>
      <c r="L13" s="9">
        <f>+'24-03-351 Ind. Proy'!W47</f>
        <v>0</v>
      </c>
      <c r="M13" s="9">
        <f>+'24-03-351 Ind. Proy'!X47</f>
        <v>0</v>
      </c>
      <c r="N13" s="9">
        <f>+'24-03-351 Ind. Proy'!Y47</f>
        <v>0</v>
      </c>
      <c r="O13" s="9">
        <f>+'24-03-351 Ind. Proy'!Z47</f>
        <v>357549037</v>
      </c>
      <c r="P13" s="9">
        <f>+'24-03-351 Ind. Proy'!AA47</f>
        <v>0</v>
      </c>
      <c r="Q13" s="9">
        <f>+'24-03-351 Ind. Proy'!AB47</f>
        <v>336234021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168">
        <f>+'24-03-351 Ind. Proy'!AI73</f>
        <v>0</v>
      </c>
      <c r="Y13" s="168">
        <v>0</v>
      </c>
    </row>
    <row r="14" spans="1:44" ht="24.75" customHeight="1" x14ac:dyDescent="0.25">
      <c r="A14" s="43" t="s">
        <v>58</v>
      </c>
      <c r="B14" s="9">
        <f>+'24-03-352 Ind. Proy'!J91</f>
        <v>0</v>
      </c>
      <c r="C14" s="9">
        <v>0</v>
      </c>
      <c r="D14" s="9">
        <f>+'24-03-351 Ind. Proy'!M56</f>
        <v>0</v>
      </c>
      <c r="E14" s="9">
        <f>+'24-03-351 Ind. Proy'!N56</f>
        <v>0</v>
      </c>
      <c r="F14" s="9">
        <f>+'24-03-351 Ind. Proy'!O56</f>
        <v>0</v>
      </c>
      <c r="G14" s="9">
        <f>+'24-03-351 Ind. Proy'!R56</f>
        <v>0</v>
      </c>
      <c r="H14" s="9">
        <f>+'24-03-351 Ind. Proy'!S56</f>
        <v>0</v>
      </c>
      <c r="I14" s="9">
        <f>+'24-03-351 Ind. Proy'!T56</f>
        <v>0</v>
      </c>
      <c r="J14" s="9">
        <f>+'24-03-351 Ind. Proy'!U56</f>
        <v>0</v>
      </c>
      <c r="K14" s="9">
        <f>+'24-03-351 Ind. Proy'!V56</f>
        <v>0</v>
      </c>
      <c r="L14" s="9">
        <f>+'24-03-351 Ind. Proy'!W56</f>
        <v>0</v>
      </c>
      <c r="M14" s="9">
        <f>+'24-03-351 Ind. Proy'!X56</f>
        <v>0</v>
      </c>
      <c r="N14" s="9">
        <f>+'24-03-351 Ind. Proy'!Y56</f>
        <v>0</v>
      </c>
      <c r="O14" s="9">
        <f>+'24-03-351 Ind. Proy'!Z56</f>
        <v>0</v>
      </c>
      <c r="P14" s="9">
        <f>+'24-03-351 Ind. Proy'!AA56</f>
        <v>155825049</v>
      </c>
      <c r="Q14" s="9">
        <f>+'24-03-351 Ind. Proy'!AB56</f>
        <v>345095221</v>
      </c>
      <c r="R14" s="9">
        <v>0</v>
      </c>
      <c r="S14" s="9">
        <v>0</v>
      </c>
      <c r="T14" s="9">
        <v>0</v>
      </c>
      <c r="U14" s="9">
        <v>0</v>
      </c>
      <c r="V14" s="9">
        <v>0</v>
      </c>
      <c r="W14" s="9">
        <v>0</v>
      </c>
      <c r="X14" s="168">
        <f>+'24-03-351 Ind. Proy'!AI74</f>
        <v>0</v>
      </c>
      <c r="Y14" s="168">
        <v>0</v>
      </c>
    </row>
    <row r="15" spans="1:44" ht="24.75" customHeight="1" x14ac:dyDescent="0.25">
      <c r="A15" s="43" t="s">
        <v>60</v>
      </c>
      <c r="B15" s="9">
        <f>+'24-03-352 Ind. Proy'!J103</f>
        <v>0</v>
      </c>
      <c r="C15" s="9">
        <v>0</v>
      </c>
      <c r="D15" s="9">
        <f>+'24-03-351 Ind. Proy'!M65</f>
        <v>0</v>
      </c>
      <c r="E15" s="9">
        <f>+'24-03-351 Ind. Proy'!N65</f>
        <v>0</v>
      </c>
      <c r="F15" s="9">
        <f>+'24-03-351 Ind. Proy'!O65</f>
        <v>0</v>
      </c>
      <c r="G15" s="9">
        <f>+'24-03-351 Ind. Proy'!R65</f>
        <v>0</v>
      </c>
      <c r="H15" s="9">
        <f>+'24-03-351 Ind. Proy'!S65</f>
        <v>0</v>
      </c>
      <c r="I15" s="9">
        <f>+'24-03-351 Ind. Proy'!T65</f>
        <v>0</v>
      </c>
      <c r="J15" s="9">
        <f>+'24-03-351 Ind. Proy'!U65</f>
        <v>0</v>
      </c>
      <c r="K15" s="9">
        <f>+'24-03-351 Ind. Proy'!V65</f>
        <v>0</v>
      </c>
      <c r="L15" s="9">
        <f>+'24-03-351 Ind. Proy'!W65</f>
        <v>0</v>
      </c>
      <c r="M15" s="9">
        <f>+'24-03-351 Ind. Proy'!X65</f>
        <v>0</v>
      </c>
      <c r="N15" s="9">
        <f>+'24-03-351 Ind. Proy'!Y65</f>
        <v>0</v>
      </c>
      <c r="O15" s="9">
        <f>+'24-03-351 Ind. Proy'!Z65</f>
        <v>176713218</v>
      </c>
      <c r="P15" s="9">
        <f>+'24-03-351 Ind. Proy'!AA65</f>
        <v>148052942</v>
      </c>
      <c r="Q15" s="9">
        <f>+'24-03-351 Ind. Proy'!AB65</f>
        <v>49934415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168">
        <f>+'24-03-351 Ind. Proy'!AI76</f>
        <v>0</v>
      </c>
      <c r="Y15" s="168">
        <v>0</v>
      </c>
    </row>
    <row r="16" spans="1:44" ht="24.75" customHeight="1" x14ac:dyDescent="0.25">
      <c r="A16" s="43" t="s">
        <v>62</v>
      </c>
      <c r="B16" s="9">
        <f>+'24-03-352 Ind. Proy'!J115</f>
        <v>0</v>
      </c>
      <c r="C16" s="9">
        <v>0</v>
      </c>
      <c r="D16" s="9">
        <f>+'24-03-351 Ind. Proy'!M77</f>
        <v>0</v>
      </c>
      <c r="E16" s="9">
        <f>+'24-03-351 Ind. Proy'!N77</f>
        <v>0</v>
      </c>
      <c r="F16" s="9">
        <f>+'24-03-351 Ind. Proy'!O77</f>
        <v>0</v>
      </c>
      <c r="G16" s="9">
        <f>+'24-03-351 Ind. Proy'!R77</f>
        <v>0</v>
      </c>
      <c r="H16" s="9">
        <f>+'24-03-351 Ind. Proy'!S77</f>
        <v>0</v>
      </c>
      <c r="I16" s="9">
        <f>+'24-03-351 Ind. Proy'!T77</f>
        <v>0</v>
      </c>
      <c r="J16" s="9">
        <f>+'24-03-351 Ind. Proy'!U77</f>
        <v>0</v>
      </c>
      <c r="K16" s="9">
        <f>+'24-03-351 Ind. Proy'!V77</f>
        <v>0</v>
      </c>
      <c r="L16" s="9">
        <f>+'24-03-351 Ind. Proy'!W77</f>
        <v>0</v>
      </c>
      <c r="M16" s="9">
        <f>+'24-03-351 Ind. Proy'!X77</f>
        <v>0</v>
      </c>
      <c r="N16" s="9">
        <f>+'24-03-351 Ind. Proy'!Y77</f>
        <v>0</v>
      </c>
      <c r="O16" s="9">
        <f>+'24-03-351 Ind. Proy'!Z77</f>
        <v>449403400</v>
      </c>
      <c r="P16" s="9">
        <f>+'24-03-351 Ind. Proy'!AA77</f>
        <v>0</v>
      </c>
      <c r="Q16" s="9">
        <f>+'24-03-351 Ind. Proy'!AB77</f>
        <v>0</v>
      </c>
      <c r="R16" s="9">
        <v>0</v>
      </c>
      <c r="S16" s="9">
        <v>0</v>
      </c>
      <c r="T16" s="9">
        <v>0</v>
      </c>
      <c r="U16" s="9">
        <v>0</v>
      </c>
      <c r="V16" s="9">
        <v>0</v>
      </c>
      <c r="W16" s="9">
        <v>0</v>
      </c>
      <c r="X16" s="168">
        <v>0</v>
      </c>
      <c r="Y16" s="168">
        <v>0</v>
      </c>
    </row>
    <row r="17" spans="1:25" ht="24.75" customHeight="1" x14ac:dyDescent="0.25">
      <c r="A17" s="43" t="s">
        <v>64</v>
      </c>
      <c r="B17" s="9">
        <f>+'24-03-352 Ind. Proy'!J127</f>
        <v>0</v>
      </c>
      <c r="C17" s="9">
        <v>0</v>
      </c>
      <c r="D17" s="9">
        <f>+'24-03-351 Ind. Proy'!M87</f>
        <v>0</v>
      </c>
      <c r="E17" s="9">
        <f>+'24-03-351 Ind. Proy'!N87</f>
        <v>0</v>
      </c>
      <c r="F17" s="9">
        <f>+'24-03-351 Ind. Proy'!O87</f>
        <v>0</v>
      </c>
      <c r="G17" s="9">
        <f>+'24-03-351 Ind. Proy'!R87</f>
        <v>0</v>
      </c>
      <c r="H17" s="9">
        <f>+'24-03-351 Ind. Proy'!S87</f>
        <v>0</v>
      </c>
      <c r="I17" s="9">
        <f>+'24-03-351 Ind. Proy'!T87</f>
        <v>0</v>
      </c>
      <c r="J17" s="9">
        <f>+'24-03-351 Ind. Proy'!U87</f>
        <v>0</v>
      </c>
      <c r="K17" s="9">
        <f>+'24-03-351 Ind. Proy'!V87</f>
        <v>0</v>
      </c>
      <c r="L17" s="9">
        <f>+'24-03-351 Ind. Proy'!W87</f>
        <v>0</v>
      </c>
      <c r="M17" s="9">
        <f>+'24-03-351 Ind. Proy'!X87</f>
        <v>0</v>
      </c>
      <c r="N17" s="9">
        <f>+'24-03-351 Ind. Proy'!Y87</f>
        <v>0</v>
      </c>
      <c r="O17" s="9">
        <f>+'24-03-351 Ind. Proy'!Z87</f>
        <v>41073215</v>
      </c>
      <c r="P17" s="9">
        <f>+'24-03-351 Ind. Proy'!AA87</f>
        <v>283220406</v>
      </c>
      <c r="Q17" s="9">
        <f>+'24-03-351 Ind. Proy'!AB87</f>
        <v>49934415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168">
        <f>+'24-03-351 Ind. Proy'!AI78</f>
        <v>0</v>
      </c>
      <c r="Y17" s="168">
        <v>0</v>
      </c>
    </row>
    <row r="18" spans="1:25" ht="24.75" customHeight="1" x14ac:dyDescent="0.25">
      <c r="A18" s="43" t="s">
        <v>66</v>
      </c>
      <c r="B18" s="9">
        <f>+'24-03-352 Ind. Proy'!J139</f>
        <v>0</v>
      </c>
      <c r="C18" s="9">
        <v>0</v>
      </c>
      <c r="D18" s="9">
        <f>+'24-03-351 Ind. Proy'!M93</f>
        <v>0</v>
      </c>
      <c r="E18" s="9">
        <f>+'24-03-351 Ind. Proy'!N93</f>
        <v>0</v>
      </c>
      <c r="F18" s="9">
        <f>+'24-03-351 Ind. Proy'!O93</f>
        <v>0</v>
      </c>
      <c r="G18" s="9">
        <f>+'24-03-351 Ind. Proy'!R93</f>
        <v>0</v>
      </c>
      <c r="H18" s="9">
        <f>+'24-03-351 Ind. Proy'!S93</f>
        <v>0</v>
      </c>
      <c r="I18" s="9">
        <f>+'24-03-351 Ind. Proy'!T93</f>
        <v>0</v>
      </c>
      <c r="J18" s="9">
        <f>+'24-03-351 Ind. Proy'!U93</f>
        <v>0</v>
      </c>
      <c r="K18" s="9">
        <f>+'24-03-351 Ind. Proy'!V93</f>
        <v>0</v>
      </c>
      <c r="L18" s="9">
        <f>+'24-03-351 Ind. Proy'!W93</f>
        <v>0</v>
      </c>
      <c r="M18" s="9">
        <f>+'24-03-351 Ind. Proy'!X93</f>
        <v>0</v>
      </c>
      <c r="N18" s="9">
        <f>+'24-03-351 Ind. Proy'!Y93</f>
        <v>0</v>
      </c>
      <c r="O18" s="9">
        <f>+'24-03-351 Ind. Proy'!Z93</f>
        <v>167765449</v>
      </c>
      <c r="P18" s="9">
        <f>+'24-03-351 Ind. Proy'!AA93</f>
        <v>0</v>
      </c>
      <c r="Q18" s="9">
        <f>+'24-03-351 Ind. Proy'!AB93</f>
        <v>0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168">
        <v>0</v>
      </c>
      <c r="Y18" s="168">
        <v>0</v>
      </c>
    </row>
    <row r="19" spans="1:25" ht="24.75" customHeight="1" x14ac:dyDescent="0.25">
      <c r="A19" s="43" t="s">
        <v>68</v>
      </c>
      <c r="B19" s="9">
        <f>+'24-03-352 Ind. Proy'!J151</f>
        <v>0</v>
      </c>
      <c r="C19" s="9">
        <v>0</v>
      </c>
      <c r="D19" s="9">
        <f>+'24-03-351 Ind. Proy'!M98</f>
        <v>0</v>
      </c>
      <c r="E19" s="9">
        <f>+'24-03-351 Ind. Proy'!N98</f>
        <v>0</v>
      </c>
      <c r="F19" s="9">
        <f>+'24-03-351 Ind. Proy'!O98</f>
        <v>0</v>
      </c>
      <c r="G19" s="9">
        <f>+'24-03-351 Ind. Proy'!R98</f>
        <v>0</v>
      </c>
      <c r="H19" s="9">
        <f>+'24-03-351 Ind. Proy'!S98</f>
        <v>0</v>
      </c>
      <c r="I19" s="9">
        <f>+'24-03-351 Ind. Proy'!T98</f>
        <v>0</v>
      </c>
      <c r="J19" s="9">
        <f>+'24-03-351 Ind. Proy'!U98</f>
        <v>0</v>
      </c>
      <c r="K19" s="9">
        <f>+'24-03-351 Ind. Proy'!V98</f>
        <v>0</v>
      </c>
      <c r="L19" s="9">
        <f>+'24-03-351 Ind. Proy'!W98</f>
        <v>0</v>
      </c>
      <c r="M19" s="9">
        <f>+'24-03-351 Ind. Proy'!X98</f>
        <v>0</v>
      </c>
      <c r="N19" s="9">
        <f>+'24-03-351 Ind. Proy'!Y98</f>
        <v>0</v>
      </c>
      <c r="O19" s="9">
        <f>+'24-03-351 Ind. Proy'!Z98</f>
        <v>0</v>
      </c>
      <c r="P19" s="9">
        <f>+'24-03-351 Ind. Proy'!AA98</f>
        <v>0</v>
      </c>
      <c r="Q19" s="9">
        <f>+'24-03-351 Ind. Proy'!AB98</f>
        <v>135640003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168">
        <f>+'24-03-351 Ind. Proy'!AI80</f>
        <v>0</v>
      </c>
      <c r="Y19" s="168">
        <v>0</v>
      </c>
    </row>
    <row r="20" spans="1:25" ht="24.75" customHeight="1" x14ac:dyDescent="0.25">
      <c r="A20" s="44" t="s">
        <v>70</v>
      </c>
      <c r="B20" s="9">
        <f>+'24-03-352 Ind. Proy'!J163</f>
        <v>0</v>
      </c>
      <c r="C20" s="9">
        <v>0</v>
      </c>
      <c r="D20" s="9">
        <f>+'24-03-351 Ind. Proy'!M104</f>
        <v>0</v>
      </c>
      <c r="E20" s="9">
        <f>+'24-03-351 Ind. Proy'!N104</f>
        <v>0</v>
      </c>
      <c r="F20" s="9">
        <f>+'24-03-351 Ind. Proy'!O104</f>
        <v>0</v>
      </c>
      <c r="G20" s="9">
        <f>+'24-03-351 Ind. Proy'!R104</f>
        <v>0</v>
      </c>
      <c r="H20" s="9">
        <f>+'24-03-351 Ind. Proy'!S104</f>
        <v>0</v>
      </c>
      <c r="I20" s="9">
        <f>+'24-03-351 Ind. Proy'!T104</f>
        <v>0</v>
      </c>
      <c r="J20" s="9">
        <f>+'24-03-351 Ind. Proy'!U104</f>
        <v>0</v>
      </c>
      <c r="K20" s="9">
        <f>+'24-03-351 Ind. Proy'!V104</f>
        <v>0</v>
      </c>
      <c r="L20" s="9">
        <f>+'24-03-351 Ind. Proy'!W104</f>
        <v>0</v>
      </c>
      <c r="M20" s="9">
        <f>+'24-03-351 Ind. Proy'!X104</f>
        <v>0</v>
      </c>
      <c r="N20" s="9">
        <f>+'24-03-351 Ind. Proy'!Y104</f>
        <v>0</v>
      </c>
      <c r="O20" s="9">
        <f>+'24-03-351 Ind. Proy'!Z104</f>
        <v>176713218</v>
      </c>
      <c r="P20" s="9">
        <f>+'24-03-351 Ind. Proy'!AA104</f>
        <v>295160806</v>
      </c>
      <c r="Q20" s="9">
        <f>+'24-03-351 Ind. Proy'!AB104</f>
        <v>0</v>
      </c>
      <c r="R20" s="9">
        <v>0</v>
      </c>
      <c r="S20" s="9">
        <v>0</v>
      </c>
      <c r="T20" s="9">
        <v>0</v>
      </c>
      <c r="U20" s="9">
        <v>0</v>
      </c>
      <c r="V20" s="9">
        <v>0</v>
      </c>
      <c r="W20" s="9">
        <v>0</v>
      </c>
      <c r="X20" s="168">
        <f>+'24-03-351 Ind. Proy'!AI81</f>
        <v>0</v>
      </c>
      <c r="Y20" s="168">
        <v>0</v>
      </c>
    </row>
    <row r="21" spans="1:25" ht="24.75" customHeight="1" x14ac:dyDescent="0.25">
      <c r="A21" s="44" t="s">
        <v>72</v>
      </c>
      <c r="B21" s="9">
        <f>+'24-03-352 Ind. Proy'!J175</f>
        <v>0</v>
      </c>
      <c r="C21" s="9">
        <v>0</v>
      </c>
      <c r="D21" s="9">
        <f>+'24-03-351 Ind. Proy'!M115</f>
        <v>0</v>
      </c>
      <c r="E21" s="9">
        <f>+'24-03-351 Ind. Proy'!N115</f>
        <v>0</v>
      </c>
      <c r="F21" s="9">
        <f>+'24-03-351 Ind. Proy'!O115</f>
        <v>0</v>
      </c>
      <c r="G21" s="9">
        <f>+'24-03-351 Ind. Proy'!R115</f>
        <v>0</v>
      </c>
      <c r="H21" s="9">
        <f>+'24-03-351 Ind. Proy'!S115</f>
        <v>0</v>
      </c>
      <c r="I21" s="9">
        <f>+'24-03-351 Ind. Proy'!T115</f>
        <v>0</v>
      </c>
      <c r="J21" s="9">
        <f>+'24-03-351 Ind. Proy'!U115</f>
        <v>0</v>
      </c>
      <c r="K21" s="9">
        <f>+'24-03-351 Ind. Proy'!V115</f>
        <v>0</v>
      </c>
      <c r="L21" s="9">
        <f>+'24-03-351 Ind. Proy'!W115</f>
        <v>0</v>
      </c>
      <c r="M21" s="9">
        <f>+'24-03-351 Ind. Proy'!X115</f>
        <v>0</v>
      </c>
      <c r="N21" s="9">
        <f>+'24-03-351 Ind. Proy'!Y115</f>
        <v>0</v>
      </c>
      <c r="O21" s="9">
        <f>+'24-03-351 Ind. Proy'!Z115</f>
        <v>176713218</v>
      </c>
      <c r="P21" s="9">
        <f>+'24-03-351 Ind. Proy'!AA115</f>
        <v>170734454</v>
      </c>
      <c r="Q21" s="9">
        <f>+'24-03-351 Ind. Proy'!AB115</f>
        <v>295160806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168">
        <f>+'24-03-351 Ind. Proy'!AI82</f>
        <v>0</v>
      </c>
      <c r="Y21" s="168">
        <v>0</v>
      </c>
    </row>
    <row r="22" spans="1:25" ht="24.75" customHeight="1" x14ac:dyDescent="0.25">
      <c r="A22" s="44" t="s">
        <v>74</v>
      </c>
      <c r="B22" s="9">
        <f>+'24-03-352 Ind. Proy'!J187</f>
        <v>0</v>
      </c>
      <c r="C22" s="9">
        <v>0</v>
      </c>
      <c r="D22" s="9">
        <f>+'24-03-351 Ind. Proy'!M130</f>
        <v>0</v>
      </c>
      <c r="E22" s="9">
        <f>+'24-03-351 Ind. Proy'!N130</f>
        <v>0</v>
      </c>
      <c r="F22" s="9">
        <f>+'24-03-351 Ind. Proy'!O130</f>
        <v>0</v>
      </c>
      <c r="G22" s="9">
        <f>+'24-03-351 Ind. Proy'!R130</f>
        <v>0</v>
      </c>
      <c r="H22" s="9">
        <f>+'24-03-351 Ind. Proy'!S130</f>
        <v>0</v>
      </c>
      <c r="I22" s="9">
        <f>+'24-03-351 Ind. Proy'!T130</f>
        <v>0</v>
      </c>
      <c r="J22" s="9">
        <f>+'24-03-351 Ind. Proy'!U130</f>
        <v>0</v>
      </c>
      <c r="K22" s="9">
        <f>+'24-03-351 Ind. Proy'!V130</f>
        <v>0</v>
      </c>
      <c r="L22" s="9">
        <f>+'24-03-351 Ind. Proy'!W130</f>
        <v>0</v>
      </c>
      <c r="M22" s="9">
        <f>+'24-03-351 Ind. Proy'!X130</f>
        <v>0</v>
      </c>
      <c r="N22" s="9">
        <f>+'24-03-351 Ind. Proy'!Y130</f>
        <v>0</v>
      </c>
      <c r="O22" s="9">
        <f>+'24-03-351 Ind. Proy'!Z130</f>
        <v>0</v>
      </c>
      <c r="P22" s="9">
        <f>+'24-03-351 Ind. Proy'!AA130</f>
        <v>357049025</v>
      </c>
      <c r="Q22" s="9">
        <f>+'24-03-351 Ind. Proy'!AB130</f>
        <v>711348451</v>
      </c>
      <c r="R22" s="9">
        <v>0</v>
      </c>
      <c r="S22" s="9">
        <v>0</v>
      </c>
      <c r="T22" s="9">
        <v>0</v>
      </c>
      <c r="U22" s="9">
        <v>0</v>
      </c>
      <c r="V22" s="9">
        <v>0</v>
      </c>
      <c r="W22" s="9">
        <v>0</v>
      </c>
      <c r="X22" s="168">
        <f>+'24-03-351 Ind. Proy'!AI83</f>
        <v>0</v>
      </c>
      <c r="Y22" s="168">
        <v>0</v>
      </c>
    </row>
    <row r="23" spans="1:25" ht="24.75" customHeight="1" x14ac:dyDescent="0.25">
      <c r="A23" s="45" t="s">
        <v>76</v>
      </c>
      <c r="B23" s="9">
        <f>+'24-03-352 Ind. Proy'!J190</f>
        <v>10783306000</v>
      </c>
      <c r="C23" s="9">
        <f>+'24-03-352 Ind. Proy'!K190</f>
        <v>10783306000</v>
      </c>
      <c r="D23" s="9">
        <f>+'24-03-352 Ind. Proy'!M190</f>
        <v>0</v>
      </c>
      <c r="E23" s="9">
        <f>+'24-03-352 Ind. Proy'!N190</f>
        <v>0</v>
      </c>
      <c r="F23" s="9">
        <f>+'24-03-352 Ind. Proy'!O190</f>
        <v>0</v>
      </c>
      <c r="G23" s="9">
        <f>+'24-03-352 Ind. Proy'!R190</f>
        <v>0</v>
      </c>
      <c r="H23" s="9">
        <f>+'24-03-352 Ind. Proy'!S190</f>
        <v>0</v>
      </c>
      <c r="I23" s="9">
        <f>+'24-03-352 Ind. Proy'!T190</f>
        <v>0</v>
      </c>
      <c r="J23" s="9">
        <f>+'24-03-352 Ind. Proy'!U190</f>
        <v>0</v>
      </c>
      <c r="K23" s="9">
        <f>+'24-03-352 Ind. Proy'!V190</f>
        <v>0</v>
      </c>
      <c r="L23" s="9">
        <f>+'24-03-352 Ind. Proy'!W190</f>
        <v>10783306000</v>
      </c>
      <c r="M23" s="9">
        <f>+'24-03-352 Ind. Proy'!X190</f>
        <v>0</v>
      </c>
      <c r="N23" s="9">
        <f>+'24-03-352 Ind. Proy'!Y190</f>
        <v>10783306000</v>
      </c>
      <c r="O23" s="9">
        <f>+'24-03-351 Ind. Proy'!Z142</f>
        <v>8302610</v>
      </c>
      <c r="P23" s="9">
        <f>+'24-03-351 Ind. Proy'!AA142</f>
        <v>14448323</v>
      </c>
      <c r="Q23" s="9">
        <f>+'24-03-351 Ind. Proy'!AB142</f>
        <v>10938368</v>
      </c>
      <c r="R23" s="9">
        <f>+'24-03-352 Ind. Proy'!AC190</f>
        <v>0</v>
      </c>
      <c r="S23" s="9">
        <f>+'24-03-351 Ind. Proy'!AD142</f>
        <v>17900222</v>
      </c>
      <c r="T23" s="9">
        <f>+'24-03-351 Ind. Proy'!AE142</f>
        <v>6156978</v>
      </c>
      <c r="U23" s="9">
        <f>+'24-03-351 Ind. Proy'!AF142</f>
        <v>375318235</v>
      </c>
      <c r="V23" s="9">
        <f>+'24-03-352 Ind. Proy'!AG190</f>
        <v>0</v>
      </c>
      <c r="W23" s="9">
        <f>+'24-03-352 Ind. Proy'!AH190</f>
        <v>10783306000</v>
      </c>
      <c r="X23" s="168">
        <f>+'24-03-351 Ind. Proy'!AI142</f>
        <v>0.98778765957285153</v>
      </c>
      <c r="Y23" s="168">
        <f>+'24-03-351 Ind. Proy'!AJ142</f>
        <v>4.4811250988211364E-2</v>
      </c>
    </row>
    <row r="24" spans="1:25" ht="25.5" x14ac:dyDescent="0.25">
      <c r="A24" s="435" t="str">
        <f>"TOTAL ASIG."&amp;" "&amp;$A$5</f>
        <v>TOTAL ASIG. 24-03-352 "Programa Pago Cuidadores de Personas con Discapacidad"</v>
      </c>
      <c r="B24" s="339">
        <f t="shared" ref="B24:W24" si="0">SUM(B8:B23)</f>
        <v>10783306000</v>
      </c>
      <c r="C24" s="339">
        <f t="shared" si="0"/>
        <v>10783306000</v>
      </c>
      <c r="D24" s="339">
        <f t="shared" si="0"/>
        <v>0</v>
      </c>
      <c r="E24" s="339">
        <f>SUM(E8:E23)</f>
        <v>0</v>
      </c>
      <c r="F24" s="339">
        <f t="shared" si="0"/>
        <v>0</v>
      </c>
      <c r="G24" s="339">
        <f>SUM(G8:G23)</f>
        <v>0</v>
      </c>
      <c r="H24" s="339">
        <f t="shared" si="0"/>
        <v>0</v>
      </c>
      <c r="I24" s="339">
        <f t="shared" si="0"/>
        <v>0</v>
      </c>
      <c r="J24" s="339">
        <f t="shared" si="0"/>
        <v>0</v>
      </c>
      <c r="K24" s="339">
        <f t="shared" si="0"/>
        <v>0</v>
      </c>
      <c r="L24" s="339">
        <f t="shared" si="0"/>
        <v>10783306000</v>
      </c>
      <c r="M24" s="339">
        <f t="shared" si="0"/>
        <v>0</v>
      </c>
      <c r="N24" s="339">
        <f t="shared" si="0"/>
        <v>10783306000</v>
      </c>
      <c r="O24" s="339">
        <f t="shared" si="0"/>
        <v>2584388061</v>
      </c>
      <c r="P24" s="339">
        <f t="shared" si="0"/>
        <v>1724337299</v>
      </c>
      <c r="Q24" s="339">
        <f t="shared" si="0"/>
        <v>1934285700</v>
      </c>
      <c r="R24" s="339">
        <f t="shared" si="0"/>
        <v>0</v>
      </c>
      <c r="S24" s="339">
        <f t="shared" si="0"/>
        <v>17900222</v>
      </c>
      <c r="T24" s="339">
        <f t="shared" si="0"/>
        <v>6156978</v>
      </c>
      <c r="U24" s="339">
        <f t="shared" si="0"/>
        <v>375318235</v>
      </c>
      <c r="V24" s="339">
        <f t="shared" si="0"/>
        <v>0</v>
      </c>
      <c r="W24" s="339">
        <f t="shared" si="0"/>
        <v>10783306000</v>
      </c>
      <c r="X24" s="340">
        <f>+'24-03-351 Ind. Proy'!AI143</f>
        <v>0.99944629067880297</v>
      </c>
      <c r="Y24" s="340">
        <f>'24-03-351 Ind. Proy'!AJ143</f>
        <v>1</v>
      </c>
    </row>
    <row r="25" spans="1:25" x14ac:dyDescent="0.25">
      <c r="B25" s="41"/>
      <c r="G25" s="41"/>
      <c r="H25" s="41"/>
      <c r="I25" s="41"/>
      <c r="K25" s="41"/>
      <c r="L25" s="41"/>
      <c r="M25" s="41"/>
      <c r="O25" s="41"/>
      <c r="P25" s="41"/>
      <c r="Q25" s="41"/>
      <c r="S25" s="41"/>
      <c r="T25" s="41"/>
      <c r="U25" s="41"/>
    </row>
    <row r="26" spans="1:25" x14ac:dyDescent="0.25">
      <c r="B26" s="41"/>
      <c r="G26" s="41"/>
      <c r="H26" s="41"/>
      <c r="I26" s="41"/>
      <c r="K26" s="41"/>
      <c r="L26" s="41"/>
      <c r="M26" s="41"/>
      <c r="O26" s="41"/>
      <c r="P26" s="41"/>
      <c r="Q26" s="41"/>
      <c r="S26" s="41"/>
      <c r="T26" s="41"/>
      <c r="U26" s="41"/>
    </row>
    <row r="27" spans="1:25" x14ac:dyDescent="0.25">
      <c r="B27" s="41"/>
      <c r="G27" s="41"/>
      <c r="H27" s="41"/>
      <c r="I27" s="41"/>
      <c r="K27" s="41"/>
      <c r="L27" s="41"/>
      <c r="M27" s="41"/>
      <c r="O27" s="41"/>
      <c r="P27" s="41"/>
      <c r="Q27" s="41"/>
      <c r="S27" s="41"/>
      <c r="T27" s="41"/>
      <c r="U27" s="41"/>
    </row>
    <row r="28" spans="1:25" x14ac:dyDescent="0.25">
      <c r="B28" s="41"/>
      <c r="G28" s="41"/>
      <c r="H28" s="41"/>
      <c r="I28" s="41"/>
      <c r="K28" s="41"/>
      <c r="L28" s="41"/>
      <c r="M28" s="41"/>
      <c r="O28" s="41"/>
      <c r="P28" s="41"/>
      <c r="Q28" s="41"/>
      <c r="S28" s="41"/>
      <c r="T28" s="41"/>
      <c r="U28" s="41"/>
    </row>
    <row r="29" spans="1:25" x14ac:dyDescent="0.25">
      <c r="B29" s="41"/>
      <c r="G29" s="41"/>
      <c r="H29" s="41"/>
      <c r="I29" s="41"/>
      <c r="K29" s="41"/>
      <c r="L29" s="41"/>
      <c r="M29" s="41"/>
      <c r="O29" s="41"/>
      <c r="P29" s="41"/>
      <c r="Q29" s="41"/>
      <c r="S29" s="41"/>
      <c r="T29" s="41"/>
      <c r="U29" s="41"/>
    </row>
    <row r="30" spans="1:25" x14ac:dyDescent="0.25">
      <c r="B30" s="41"/>
      <c r="G30" s="41"/>
      <c r="H30" s="41"/>
      <c r="I30" s="41"/>
      <c r="K30" s="41"/>
      <c r="L30" s="41"/>
      <c r="M30" s="41"/>
      <c r="O30" s="41"/>
      <c r="P30" s="41"/>
      <c r="Q30" s="41"/>
      <c r="S30" s="41"/>
      <c r="T30" s="41"/>
      <c r="U30" s="41"/>
    </row>
    <row r="31" spans="1:25" x14ac:dyDescent="0.25">
      <c r="B31" s="41"/>
      <c r="G31" s="41"/>
      <c r="H31" s="41"/>
      <c r="I31" s="41"/>
      <c r="K31" s="41"/>
      <c r="L31" s="41"/>
      <c r="M31" s="41"/>
      <c r="O31" s="41"/>
      <c r="P31" s="41"/>
      <c r="Q31" s="41"/>
      <c r="S31" s="41"/>
      <c r="T31" s="41"/>
      <c r="U31" s="41"/>
    </row>
    <row r="32" spans="1:25" x14ac:dyDescent="0.25">
      <c r="B32" s="41"/>
      <c r="G32" s="41"/>
      <c r="H32" s="41"/>
      <c r="I32" s="41"/>
      <c r="K32" s="41"/>
      <c r="L32" s="41"/>
      <c r="M32" s="41"/>
      <c r="O32" s="41"/>
      <c r="P32" s="41"/>
      <c r="Q32" s="41"/>
      <c r="S32" s="41"/>
      <c r="T32" s="41"/>
      <c r="U32" s="41"/>
    </row>
    <row r="33" spans="2:25" s="14" customFormat="1" x14ac:dyDescent="0.25">
      <c r="B33" s="41"/>
      <c r="C33" s="15"/>
      <c r="D33" s="15"/>
      <c r="E33" s="15"/>
      <c r="F33" s="15"/>
      <c r="G33" s="41"/>
      <c r="H33" s="41"/>
      <c r="I33" s="41"/>
      <c r="J33" s="12"/>
      <c r="K33" s="41"/>
      <c r="L33" s="41"/>
      <c r="M33" s="41"/>
      <c r="N33" s="12"/>
      <c r="O33" s="41"/>
      <c r="P33" s="41"/>
      <c r="Q33" s="41"/>
      <c r="R33" s="12"/>
      <c r="S33" s="41"/>
      <c r="T33" s="41"/>
      <c r="U33" s="41"/>
      <c r="X33" s="15"/>
      <c r="Y33" s="15"/>
    </row>
    <row r="34" spans="2:25" s="14" customFormat="1" x14ac:dyDescent="0.25">
      <c r="B34" s="41"/>
      <c r="C34" s="15"/>
      <c r="D34" s="15"/>
      <c r="E34" s="15"/>
      <c r="F34" s="15"/>
      <c r="G34" s="41"/>
      <c r="H34" s="41"/>
      <c r="I34" s="41"/>
      <c r="J34" s="12"/>
      <c r="K34" s="41"/>
      <c r="L34" s="41"/>
      <c r="M34" s="41"/>
      <c r="N34" s="12"/>
      <c r="O34" s="41"/>
      <c r="P34" s="41"/>
      <c r="Q34" s="41"/>
      <c r="R34" s="12"/>
      <c r="S34" s="41"/>
      <c r="T34" s="41"/>
      <c r="U34" s="41"/>
      <c r="X34" s="15"/>
      <c r="Y34" s="15"/>
    </row>
    <row r="35" spans="2:25" s="14" customFormat="1" x14ac:dyDescent="0.25">
      <c r="B35" s="41"/>
      <c r="C35" s="15"/>
      <c r="D35" s="15"/>
      <c r="E35" s="15"/>
      <c r="F35" s="15"/>
      <c r="G35" s="41"/>
      <c r="H35" s="41"/>
      <c r="I35" s="41"/>
      <c r="J35" s="12"/>
      <c r="K35" s="41"/>
      <c r="L35" s="41"/>
      <c r="M35" s="41"/>
      <c r="N35" s="12"/>
      <c r="O35" s="41"/>
      <c r="P35" s="41"/>
      <c r="Q35" s="41"/>
      <c r="R35" s="12"/>
      <c r="S35" s="41"/>
      <c r="T35" s="41"/>
      <c r="U35" s="41"/>
      <c r="X35" s="15"/>
      <c r="Y35" s="15"/>
    </row>
    <row r="36" spans="2:25" s="14" customFormat="1" x14ac:dyDescent="0.25">
      <c r="B36" s="41"/>
      <c r="C36" s="15"/>
      <c r="D36" s="15"/>
      <c r="E36" s="15"/>
      <c r="F36" s="15"/>
      <c r="G36" s="41"/>
      <c r="H36" s="41"/>
      <c r="I36" s="41"/>
      <c r="J36" s="12"/>
      <c r="K36" s="41"/>
      <c r="L36" s="41"/>
      <c r="M36" s="41"/>
      <c r="N36" s="12"/>
      <c r="O36" s="41"/>
      <c r="P36" s="41"/>
      <c r="Q36" s="41"/>
      <c r="R36" s="12"/>
      <c r="S36" s="41"/>
      <c r="T36" s="41"/>
      <c r="U36" s="41"/>
      <c r="X36" s="15"/>
      <c r="Y36" s="15"/>
    </row>
    <row r="37" spans="2:25" s="14" customFormat="1" x14ac:dyDescent="0.25">
      <c r="B37" s="41"/>
      <c r="C37" s="15"/>
      <c r="D37" s="15"/>
      <c r="E37" s="15"/>
      <c r="F37" s="15"/>
      <c r="G37" s="41"/>
      <c r="H37" s="41"/>
      <c r="I37" s="41"/>
      <c r="J37" s="12"/>
      <c r="K37" s="41"/>
      <c r="L37" s="41"/>
      <c r="M37" s="41"/>
      <c r="N37" s="12"/>
      <c r="O37" s="41"/>
      <c r="P37" s="41"/>
      <c r="Q37" s="41"/>
      <c r="R37" s="12"/>
      <c r="S37" s="41"/>
      <c r="T37" s="41"/>
      <c r="U37" s="41"/>
      <c r="X37" s="15"/>
      <c r="Y37" s="15"/>
    </row>
    <row r="38" spans="2:25" s="14" customFormat="1" x14ac:dyDescent="0.25">
      <c r="B38" s="41"/>
      <c r="C38" s="15"/>
      <c r="D38" s="15"/>
      <c r="E38" s="15"/>
      <c r="F38" s="15"/>
      <c r="G38" s="41"/>
      <c r="H38" s="41"/>
      <c r="I38" s="41"/>
      <c r="J38" s="12"/>
      <c r="K38" s="41"/>
      <c r="L38" s="41"/>
      <c r="M38" s="41"/>
      <c r="N38" s="12"/>
      <c r="O38" s="41"/>
      <c r="P38" s="41"/>
      <c r="Q38" s="41"/>
      <c r="R38" s="12"/>
      <c r="S38" s="41"/>
      <c r="T38" s="41"/>
      <c r="U38" s="41"/>
      <c r="X38" s="15"/>
      <c r="Y38" s="15"/>
    </row>
    <row r="39" spans="2:25" s="14" customFormat="1" x14ac:dyDescent="0.25">
      <c r="B39" s="41"/>
      <c r="C39" s="15"/>
      <c r="D39" s="15"/>
      <c r="E39" s="15"/>
      <c r="F39" s="15"/>
      <c r="G39" s="41"/>
      <c r="H39" s="41"/>
      <c r="I39" s="41"/>
      <c r="J39" s="12"/>
      <c r="K39" s="41"/>
      <c r="L39" s="41"/>
      <c r="M39" s="41"/>
      <c r="N39" s="12"/>
      <c r="O39" s="41"/>
      <c r="P39" s="41"/>
      <c r="Q39" s="41"/>
      <c r="R39" s="12"/>
      <c r="S39" s="41"/>
      <c r="T39" s="41"/>
      <c r="U39" s="41"/>
      <c r="X39" s="15"/>
      <c r="Y39" s="15"/>
    </row>
    <row r="40" spans="2:25" s="14" customFormat="1" x14ac:dyDescent="0.25">
      <c r="B40" s="41"/>
      <c r="C40" s="15"/>
      <c r="D40" s="15"/>
      <c r="E40" s="15"/>
      <c r="F40" s="15"/>
      <c r="G40" s="41"/>
      <c r="H40" s="41"/>
      <c r="I40" s="41"/>
      <c r="J40" s="12"/>
      <c r="K40" s="41"/>
      <c r="L40" s="41"/>
      <c r="M40" s="41"/>
      <c r="N40" s="12"/>
      <c r="O40" s="41"/>
      <c r="P40" s="41"/>
      <c r="Q40" s="41"/>
      <c r="R40" s="12"/>
      <c r="S40" s="41"/>
      <c r="T40" s="41"/>
      <c r="U40" s="41"/>
      <c r="X40" s="15"/>
      <c r="Y40" s="15"/>
    </row>
    <row r="41" spans="2:25" s="14" customFormat="1" x14ac:dyDescent="0.25">
      <c r="B41" s="41"/>
      <c r="C41" s="15"/>
      <c r="D41" s="15"/>
      <c r="E41" s="15"/>
      <c r="F41" s="15"/>
      <c r="G41" s="41"/>
      <c r="H41" s="41"/>
      <c r="I41" s="41"/>
      <c r="J41" s="12"/>
      <c r="K41" s="41"/>
      <c r="L41" s="41"/>
      <c r="M41" s="41"/>
      <c r="N41" s="12"/>
      <c r="O41" s="41"/>
      <c r="P41" s="41"/>
      <c r="Q41" s="41"/>
      <c r="R41" s="12"/>
      <c r="S41" s="41"/>
      <c r="T41" s="41"/>
      <c r="U41" s="41"/>
      <c r="X41" s="15"/>
      <c r="Y41" s="15"/>
    </row>
  </sheetData>
  <mergeCells count="25">
    <mergeCell ref="AH6:AH7"/>
    <mergeCell ref="AI6:AJ6"/>
    <mergeCell ref="AG6:AG7"/>
    <mergeCell ref="A1:Y1"/>
    <mergeCell ref="A2:Y2"/>
    <mergeCell ref="A3:Y3"/>
    <mergeCell ref="A4:Y4"/>
    <mergeCell ref="A6:A7"/>
    <mergeCell ref="B6:B7"/>
    <mergeCell ref="V6:V7"/>
    <mergeCell ref="W6:W7"/>
    <mergeCell ref="J6:J7"/>
    <mergeCell ref="B5:Y5"/>
    <mergeCell ref="C6:C7"/>
    <mergeCell ref="D6:F6"/>
    <mergeCell ref="R6:R7"/>
    <mergeCell ref="G6:I6"/>
    <mergeCell ref="K6:M6"/>
    <mergeCell ref="N6:N7"/>
    <mergeCell ref="O6:Q6"/>
    <mergeCell ref="AD6:AF6"/>
    <mergeCell ref="S6:U6"/>
    <mergeCell ref="X6:Y6"/>
    <mergeCell ref="Z6:AB6"/>
    <mergeCell ref="AC6:AC7"/>
  </mergeCells>
  <printOptions horizontalCentered="1" verticalCentered="1"/>
  <pageMargins left="0" right="0" top="0.74803149606299213" bottom="0.74803149606299213" header="0.31496062992125984" footer="0.31496062992125984"/>
  <pageSetup paperSize="41" scale="97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7DB5"/>
    <pageSetUpPr fitToPage="1"/>
  </sheetPr>
  <dimension ref="A1:BJ225"/>
  <sheetViews>
    <sheetView zoomScaleNormal="100" workbookViewId="0">
      <pane ySplit="7" topLeftCell="A176" activePane="bottomLeft" state="frozen"/>
      <selection pane="bottomLeft" activeCell="A189" sqref="A189:XFD190"/>
    </sheetView>
  </sheetViews>
  <sheetFormatPr baseColWidth="10" defaultColWidth="11.42578125" defaultRowHeight="12.75" outlineLevelRow="1" outlineLevelCol="1" x14ac:dyDescent="0.25"/>
  <cols>
    <col min="1" max="1" width="3.5703125" style="15" customWidth="1"/>
    <col min="2" max="2" width="13.28515625" style="15" hidden="1" customWidth="1"/>
    <col min="3" max="3" width="11.85546875" style="15" customWidth="1"/>
    <col min="4" max="4" width="10.42578125" style="15" bestFit="1" customWidth="1"/>
    <col min="5" max="5" width="29.140625" style="14" customWidth="1"/>
    <col min="6" max="6" width="40" style="14" customWidth="1"/>
    <col min="7" max="7" width="11.140625" style="15" customWidth="1"/>
    <col min="8" max="9" width="9.85546875" style="15" hidden="1" customWidth="1"/>
    <col min="10" max="10" width="12.85546875" style="12" customWidth="1"/>
    <col min="11" max="11" width="12.7109375" style="41" customWidth="1"/>
    <col min="12" max="12" width="14.85546875" style="14" customWidth="1"/>
    <col min="13" max="13" width="10.42578125" style="15" hidden="1" customWidth="1"/>
    <col min="14" max="14" width="9.140625" style="15" hidden="1" customWidth="1"/>
    <col min="15" max="15" width="13" style="15" hidden="1" customWidth="1"/>
    <col min="16" max="16" width="10.5703125" style="15" hidden="1" customWidth="1"/>
    <col min="17" max="17" width="13.85546875" style="42" hidden="1" customWidth="1"/>
    <col min="18" max="18" width="12.85546875" style="12" hidden="1" customWidth="1" outlineLevel="1"/>
    <col min="19" max="20" width="12" style="12" hidden="1" customWidth="1" outlineLevel="1"/>
    <col min="21" max="21" width="12" style="12" customWidth="1" collapsed="1"/>
    <col min="22" max="24" width="13.7109375" style="12" hidden="1" customWidth="1" outlineLevel="1"/>
    <col min="25" max="25" width="12.140625" style="12" customWidth="1" collapsed="1"/>
    <col min="26" max="28" width="12.140625" style="12" hidden="1" customWidth="1" outlineLevel="1"/>
    <col min="29" max="29" width="10" style="12" bestFit="1" customWidth="1" collapsed="1"/>
    <col min="30" max="30" width="6.85546875" style="12" bestFit="1" customWidth="1" outlineLevel="1"/>
    <col min="31" max="31" width="8.140625" style="12" customWidth="1" outlineLevel="1"/>
    <col min="32" max="32" width="7.7109375" style="12" customWidth="1" outlineLevel="1"/>
    <col min="33" max="33" width="10" style="12" bestFit="1" customWidth="1"/>
    <col min="34" max="34" width="12" style="12" customWidth="1"/>
    <col min="35" max="35" width="10.28515625" style="169" bestFit="1" customWidth="1"/>
    <col min="36" max="36" width="11.140625" style="169" customWidth="1"/>
    <col min="37" max="16384" width="11.42578125" style="14"/>
  </cols>
  <sheetData>
    <row r="1" spans="1:62" s="11" customFormat="1" ht="16.5" customHeight="1" x14ac:dyDescent="0.25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 s="525"/>
      <c r="AD1" s="525"/>
      <c r="AE1" s="525"/>
      <c r="AF1" s="525"/>
      <c r="AG1" s="525"/>
      <c r="AH1" s="525"/>
      <c r="AI1" s="525"/>
      <c r="AJ1" s="525"/>
    </row>
    <row r="2" spans="1:62" s="11" customFormat="1" ht="16.5" customHeight="1" x14ac:dyDescent="0.25">
      <c r="A2" s="526" t="s">
        <v>1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526"/>
      <c r="S2" s="526"/>
      <c r="T2" s="526"/>
      <c r="U2" s="526"/>
      <c r="V2" s="526"/>
      <c r="W2" s="526"/>
      <c r="X2" s="526"/>
      <c r="Y2" s="526"/>
      <c r="Z2" s="526"/>
      <c r="AA2" s="526"/>
      <c r="AB2" s="526"/>
      <c r="AC2" s="526"/>
      <c r="AD2" s="526"/>
      <c r="AE2" s="526"/>
      <c r="AF2" s="526"/>
      <c r="AG2" s="526"/>
      <c r="AH2" s="526"/>
      <c r="AI2" s="526"/>
      <c r="AJ2" s="526"/>
    </row>
    <row r="3" spans="1:62" s="11" customFormat="1" ht="16.5" customHeight="1" x14ac:dyDescent="0.25">
      <c r="A3" s="550" t="str">
        <f>+'24-03-341 Ind. Proy'!A3:AJ3</f>
        <v>EJECUCIÓN AL 31 DE DICIEMBRE DE 2022</v>
      </c>
      <c r="B3" s="550"/>
      <c r="C3" s="550"/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  <c r="Q3" s="550"/>
      <c r="R3" s="550"/>
      <c r="S3" s="550"/>
      <c r="T3" s="550"/>
      <c r="U3" s="550"/>
      <c r="V3" s="550"/>
      <c r="W3" s="550"/>
      <c r="X3" s="550"/>
      <c r="Y3" s="550"/>
      <c r="Z3" s="550"/>
      <c r="AA3" s="550"/>
      <c r="AB3" s="550"/>
      <c r="AC3" s="550"/>
      <c r="AD3" s="550"/>
      <c r="AE3" s="550"/>
      <c r="AF3" s="550"/>
      <c r="AG3" s="550"/>
      <c r="AH3" s="550"/>
      <c r="AI3" s="550"/>
      <c r="AJ3" s="550"/>
    </row>
    <row r="4" spans="1:62" s="11" customFormat="1" ht="16.5" customHeight="1" x14ac:dyDescent="0.25">
      <c r="A4" s="528" t="s">
        <v>3</v>
      </c>
      <c r="B4" s="528"/>
      <c r="C4" s="528"/>
      <c r="D4" s="528"/>
      <c r="E4" s="528"/>
      <c r="F4" s="528"/>
      <c r="G4" s="528"/>
      <c r="H4" s="528"/>
      <c r="I4" s="528"/>
      <c r="J4" s="528"/>
      <c r="K4" s="528"/>
      <c r="L4" s="528"/>
      <c r="M4" s="528"/>
      <c r="N4" s="528"/>
      <c r="O4" s="528"/>
      <c r="P4" s="528"/>
      <c r="Q4" s="528"/>
      <c r="R4" s="528"/>
      <c r="S4" s="528"/>
      <c r="T4" s="528"/>
      <c r="U4" s="528"/>
      <c r="V4" s="528"/>
      <c r="W4" s="528"/>
      <c r="X4" s="528"/>
      <c r="Y4" s="528"/>
      <c r="Z4" s="528"/>
      <c r="AA4" s="528"/>
      <c r="AB4" s="528"/>
      <c r="AC4" s="528"/>
      <c r="AD4" s="528"/>
      <c r="AE4" s="528"/>
      <c r="AF4" s="528"/>
      <c r="AG4" s="528"/>
      <c r="AH4" s="528"/>
      <c r="AI4" s="528"/>
      <c r="AJ4" s="528"/>
    </row>
    <row r="5" spans="1:62" ht="17.25" customHeight="1" x14ac:dyDescent="0.25">
      <c r="A5" s="569" t="s">
        <v>984</v>
      </c>
      <c r="B5" s="570"/>
      <c r="C5" s="570"/>
      <c r="D5" s="570"/>
      <c r="E5" s="570"/>
      <c r="F5" s="570"/>
      <c r="G5" s="570"/>
      <c r="H5" s="570"/>
      <c r="I5" s="570"/>
      <c r="J5" s="570"/>
      <c r="K5" s="570"/>
      <c r="L5" s="570"/>
      <c r="M5" s="570"/>
      <c r="N5" s="570"/>
      <c r="O5" s="570"/>
      <c r="P5" s="570"/>
      <c r="Q5" s="570"/>
      <c r="R5" s="570"/>
      <c r="S5" s="570"/>
      <c r="T5" s="570"/>
      <c r="U5" s="570"/>
      <c r="V5" s="570"/>
      <c r="W5" s="570"/>
      <c r="X5" s="570"/>
      <c r="Y5" s="570"/>
      <c r="Z5" s="570"/>
      <c r="AA5" s="570"/>
      <c r="AB5" s="570"/>
      <c r="AC5" s="570"/>
      <c r="AD5" s="570"/>
      <c r="AE5" s="570"/>
      <c r="AF5" s="570"/>
      <c r="AG5" s="570"/>
      <c r="AH5" s="570"/>
      <c r="AI5" s="570"/>
      <c r="AJ5" s="571"/>
    </row>
    <row r="6" spans="1:62" s="60" customFormat="1" ht="15" customHeight="1" x14ac:dyDescent="0.25">
      <c r="A6" s="523" t="s">
        <v>5</v>
      </c>
      <c r="B6" s="547" t="s">
        <v>6</v>
      </c>
      <c r="C6" s="547" t="s">
        <v>26</v>
      </c>
      <c r="D6" s="547" t="s">
        <v>8</v>
      </c>
      <c r="E6" s="523" t="s">
        <v>9</v>
      </c>
      <c r="F6" s="547" t="s">
        <v>10</v>
      </c>
      <c r="G6" s="523" t="s">
        <v>11</v>
      </c>
      <c r="H6" s="558" t="s">
        <v>12</v>
      </c>
      <c r="I6" s="560"/>
      <c r="J6" s="530" t="s">
        <v>13</v>
      </c>
      <c r="K6" s="530" t="s">
        <v>14</v>
      </c>
      <c r="L6" s="523" t="s">
        <v>15</v>
      </c>
      <c r="M6" s="535" t="s">
        <v>16</v>
      </c>
      <c r="N6" s="536"/>
      <c r="O6" s="537"/>
      <c r="P6" s="523" t="s">
        <v>17</v>
      </c>
      <c r="Q6" s="547" t="s">
        <v>18</v>
      </c>
      <c r="R6" s="522" t="s">
        <v>19</v>
      </c>
      <c r="S6" s="522"/>
      <c r="T6" s="522"/>
      <c r="U6" s="530" t="s">
        <v>20</v>
      </c>
      <c r="V6" s="522" t="s">
        <v>19</v>
      </c>
      <c r="W6" s="522"/>
      <c r="X6" s="522"/>
      <c r="Y6" s="530" t="s">
        <v>21</v>
      </c>
      <c r="Z6" s="522" t="s">
        <v>19</v>
      </c>
      <c r="AA6" s="522"/>
      <c r="AB6" s="522"/>
      <c r="AC6" s="530" t="s">
        <v>22</v>
      </c>
      <c r="AD6" s="522" t="s">
        <v>19</v>
      </c>
      <c r="AE6" s="522"/>
      <c r="AF6" s="522"/>
      <c r="AG6" s="530" t="s">
        <v>23</v>
      </c>
      <c r="AH6" s="530" t="s">
        <v>24</v>
      </c>
      <c r="AI6" s="532" t="s">
        <v>25</v>
      </c>
      <c r="AJ6" s="532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</row>
    <row r="7" spans="1:62" s="60" customFormat="1" ht="25.5" x14ac:dyDescent="0.25">
      <c r="A7" s="523"/>
      <c r="B7" s="548"/>
      <c r="C7" s="548"/>
      <c r="D7" s="548"/>
      <c r="E7" s="523"/>
      <c r="F7" s="548"/>
      <c r="G7" s="523"/>
      <c r="H7" s="433" t="s">
        <v>27</v>
      </c>
      <c r="I7" s="433" t="s">
        <v>28</v>
      </c>
      <c r="J7" s="531"/>
      <c r="K7" s="531"/>
      <c r="L7" s="523"/>
      <c r="M7" s="431" t="s">
        <v>29</v>
      </c>
      <c r="N7" s="431" t="s">
        <v>30</v>
      </c>
      <c r="O7" s="431" t="s">
        <v>31</v>
      </c>
      <c r="P7" s="523"/>
      <c r="Q7" s="548"/>
      <c r="R7" s="431" t="s">
        <v>32</v>
      </c>
      <c r="S7" s="431" t="s">
        <v>33</v>
      </c>
      <c r="T7" s="431" t="s">
        <v>34</v>
      </c>
      <c r="U7" s="531"/>
      <c r="V7" s="431" t="s">
        <v>35</v>
      </c>
      <c r="W7" s="431" t="s">
        <v>36</v>
      </c>
      <c r="X7" s="431" t="s">
        <v>37</v>
      </c>
      <c r="Y7" s="531"/>
      <c r="Z7" s="431" t="s">
        <v>38</v>
      </c>
      <c r="AA7" s="431" t="s">
        <v>39</v>
      </c>
      <c r="AB7" s="431" t="s">
        <v>40</v>
      </c>
      <c r="AC7" s="531"/>
      <c r="AD7" s="431" t="s">
        <v>41</v>
      </c>
      <c r="AE7" s="431" t="s">
        <v>42</v>
      </c>
      <c r="AF7" s="431" t="s">
        <v>43</v>
      </c>
      <c r="AG7" s="531"/>
      <c r="AH7" s="531"/>
      <c r="AI7" s="432" t="s">
        <v>44</v>
      </c>
      <c r="AJ7" s="432" t="s">
        <v>45</v>
      </c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</row>
    <row r="8" spans="1:62" ht="12.75" customHeight="1" x14ac:dyDescent="0.25">
      <c r="A8" s="517" t="s">
        <v>46</v>
      </c>
      <c r="B8" s="518"/>
      <c r="C8" s="518"/>
      <c r="D8" s="518"/>
      <c r="E8" s="519"/>
      <c r="F8" s="16"/>
      <c r="G8" s="5"/>
      <c r="H8" s="17"/>
      <c r="I8" s="17"/>
      <c r="J8" s="62"/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336"/>
      <c r="AJ8" s="336"/>
    </row>
    <row r="9" spans="1:62" ht="12.75" hidden="1" customHeight="1" outlineLevel="1" x14ac:dyDescent="0.25">
      <c r="A9" s="22">
        <v>1</v>
      </c>
      <c r="B9" s="23"/>
      <c r="C9" s="24"/>
      <c r="D9" s="25"/>
      <c r="E9" s="26"/>
      <c r="F9" s="26"/>
      <c r="G9" s="26"/>
      <c r="H9" s="25"/>
      <c r="I9" s="25"/>
      <c r="J9" s="62"/>
      <c r="K9" s="27"/>
      <c r="L9" s="26"/>
      <c r="M9" s="28"/>
      <c r="N9" s="28"/>
      <c r="O9" s="28"/>
      <c r="P9" s="26"/>
      <c r="Q9" s="26"/>
      <c r="R9" s="28"/>
      <c r="S9" s="28"/>
      <c r="T9" s="28"/>
      <c r="U9" s="29">
        <f>SUM(R9:T9)</f>
        <v>0</v>
      </c>
      <c r="V9" s="28"/>
      <c r="W9" s="28"/>
      <c r="X9" s="28"/>
      <c r="Y9" s="29">
        <f>SUM(V9:X9)</f>
        <v>0</v>
      </c>
      <c r="Z9" s="28"/>
      <c r="AA9" s="28"/>
      <c r="AB9" s="28"/>
      <c r="AC9" s="29">
        <f>SUM(Z9:AB9)</f>
        <v>0</v>
      </c>
      <c r="AD9" s="28"/>
      <c r="AE9" s="28"/>
      <c r="AF9" s="28"/>
      <c r="AG9" s="29">
        <f>SUM(AD9:AF9)</f>
        <v>0</v>
      </c>
      <c r="AH9" s="29">
        <f t="shared" ref="AH9:AH18" si="0">SUM(U9,Y9,AC9,AG9)</f>
        <v>0</v>
      </c>
      <c r="AI9" s="30">
        <f>IF(ISERROR(AH9/J9),0,AH9/J9)</f>
        <v>0</v>
      </c>
      <c r="AJ9" s="30">
        <f t="shared" ref="AJ9:AJ18" si="1">IF(ISERROR(AH9/$AH$208),"-",AH9/$AH$208)</f>
        <v>0</v>
      </c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</row>
    <row r="10" spans="1:62" ht="12.75" hidden="1" customHeight="1" outlineLevel="1" x14ac:dyDescent="0.25">
      <c r="A10" s="22">
        <v>2</v>
      </c>
      <c r="B10" s="23"/>
      <c r="C10" s="32"/>
      <c r="D10" s="33"/>
      <c r="E10" s="34"/>
      <c r="F10" s="26"/>
      <c r="G10" s="26"/>
      <c r="H10" s="25"/>
      <c r="I10" s="25"/>
      <c r="J10" s="62"/>
      <c r="K10" s="35"/>
      <c r="L10" s="34"/>
      <c r="M10" s="28"/>
      <c r="N10" s="28"/>
      <c r="O10" s="28"/>
      <c r="P10" s="34"/>
      <c r="Q10" s="34"/>
      <c r="R10" s="28"/>
      <c r="S10" s="28"/>
      <c r="T10" s="28"/>
      <c r="U10" s="29">
        <f t="shared" ref="U10:U18" si="2">SUM(R10:T10)</f>
        <v>0</v>
      </c>
      <c r="V10" s="28"/>
      <c r="W10" s="28"/>
      <c r="X10" s="28"/>
      <c r="Y10" s="29">
        <f t="shared" ref="Y10:Y18" si="3">SUM(V10:X10)</f>
        <v>0</v>
      </c>
      <c r="Z10" s="28"/>
      <c r="AA10" s="28"/>
      <c r="AB10" s="28"/>
      <c r="AC10" s="29">
        <f t="shared" ref="AC10:AC18" si="4">SUM(Z10:AB10)</f>
        <v>0</v>
      </c>
      <c r="AD10" s="28"/>
      <c r="AE10" s="28"/>
      <c r="AF10" s="28"/>
      <c r="AG10" s="29">
        <f t="shared" ref="AG10:AG18" si="5">SUM(AD10:AF10)</f>
        <v>0</v>
      </c>
      <c r="AH10" s="29">
        <f t="shared" si="0"/>
        <v>0</v>
      </c>
      <c r="AI10" s="30">
        <f t="shared" ref="AI10:AI18" si="6">IF(ISERROR(AH10/J10),0,AH10/J10)</f>
        <v>0</v>
      </c>
      <c r="AJ10" s="30">
        <f t="shared" si="1"/>
        <v>0</v>
      </c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</row>
    <row r="11" spans="1:62" ht="12.75" hidden="1" customHeight="1" outlineLevel="1" x14ac:dyDescent="0.25">
      <c r="A11" s="22">
        <v>3</v>
      </c>
      <c r="B11" s="23"/>
      <c r="C11" s="32"/>
      <c r="D11" s="33"/>
      <c r="E11" s="34"/>
      <c r="F11" s="34"/>
      <c r="G11" s="34"/>
      <c r="H11" s="33"/>
      <c r="I11" s="33"/>
      <c r="J11" s="62"/>
      <c r="K11" s="35"/>
      <c r="L11" s="34"/>
      <c r="M11" s="28"/>
      <c r="N11" s="28"/>
      <c r="O11" s="28"/>
      <c r="P11" s="34"/>
      <c r="Q11" s="34"/>
      <c r="R11" s="28"/>
      <c r="S11" s="28"/>
      <c r="T11" s="28"/>
      <c r="U11" s="29">
        <f t="shared" si="2"/>
        <v>0</v>
      </c>
      <c r="V11" s="28"/>
      <c r="W11" s="28"/>
      <c r="X11" s="28"/>
      <c r="Y11" s="29">
        <f t="shared" si="3"/>
        <v>0</v>
      </c>
      <c r="Z11" s="28"/>
      <c r="AA11" s="28"/>
      <c r="AB11" s="28"/>
      <c r="AC11" s="29">
        <f t="shared" si="4"/>
        <v>0</v>
      </c>
      <c r="AD11" s="28"/>
      <c r="AE11" s="28"/>
      <c r="AF11" s="28"/>
      <c r="AG11" s="29">
        <f t="shared" si="5"/>
        <v>0</v>
      </c>
      <c r="AH11" s="29">
        <f t="shared" si="0"/>
        <v>0</v>
      </c>
      <c r="AI11" s="30">
        <f t="shared" si="6"/>
        <v>0</v>
      </c>
      <c r="AJ11" s="30">
        <f t="shared" si="1"/>
        <v>0</v>
      </c>
    </row>
    <row r="12" spans="1:62" ht="12.75" hidden="1" customHeight="1" outlineLevel="1" x14ac:dyDescent="0.25">
      <c r="A12" s="22">
        <v>4</v>
      </c>
      <c r="B12" s="23"/>
      <c r="C12" s="32"/>
      <c r="D12" s="33"/>
      <c r="E12" s="34"/>
      <c r="F12" s="34"/>
      <c r="G12" s="34"/>
      <c r="H12" s="33"/>
      <c r="I12" s="33"/>
      <c r="J12" s="62"/>
      <c r="K12" s="35"/>
      <c r="L12" s="34"/>
      <c r="M12" s="28"/>
      <c r="N12" s="28"/>
      <c r="O12" s="28"/>
      <c r="P12" s="34"/>
      <c r="Q12" s="34"/>
      <c r="R12" s="28"/>
      <c r="S12" s="28"/>
      <c r="T12" s="28"/>
      <c r="U12" s="29">
        <f t="shared" si="2"/>
        <v>0</v>
      </c>
      <c r="V12" s="28"/>
      <c r="W12" s="28"/>
      <c r="X12" s="28"/>
      <c r="Y12" s="29">
        <f t="shared" si="3"/>
        <v>0</v>
      </c>
      <c r="Z12" s="28"/>
      <c r="AA12" s="28"/>
      <c r="AB12" s="28"/>
      <c r="AC12" s="29">
        <f t="shared" si="4"/>
        <v>0</v>
      </c>
      <c r="AD12" s="28"/>
      <c r="AE12" s="28"/>
      <c r="AF12" s="28"/>
      <c r="AG12" s="29">
        <f t="shared" si="5"/>
        <v>0</v>
      </c>
      <c r="AH12" s="29">
        <f t="shared" si="0"/>
        <v>0</v>
      </c>
      <c r="AI12" s="30">
        <f t="shared" si="6"/>
        <v>0</v>
      </c>
      <c r="AJ12" s="30">
        <f t="shared" si="1"/>
        <v>0</v>
      </c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</row>
    <row r="13" spans="1:62" ht="12.75" hidden="1" customHeight="1" outlineLevel="1" x14ac:dyDescent="0.25">
      <c r="A13" s="22">
        <v>5</v>
      </c>
      <c r="B13" s="23"/>
      <c r="C13" s="32"/>
      <c r="D13" s="33"/>
      <c r="E13" s="34"/>
      <c r="F13" s="34"/>
      <c r="G13" s="34"/>
      <c r="H13" s="33"/>
      <c r="I13" s="33"/>
      <c r="J13" s="62"/>
      <c r="K13" s="35"/>
      <c r="L13" s="34"/>
      <c r="M13" s="28"/>
      <c r="N13" s="28"/>
      <c r="O13" s="28"/>
      <c r="P13" s="34"/>
      <c r="Q13" s="34"/>
      <c r="R13" s="28"/>
      <c r="S13" s="28"/>
      <c r="T13" s="28"/>
      <c r="U13" s="29">
        <f t="shared" si="2"/>
        <v>0</v>
      </c>
      <c r="V13" s="28"/>
      <c r="W13" s="28"/>
      <c r="X13" s="28"/>
      <c r="Y13" s="29">
        <f t="shared" si="3"/>
        <v>0</v>
      </c>
      <c r="Z13" s="28"/>
      <c r="AA13" s="28"/>
      <c r="AB13" s="28"/>
      <c r="AC13" s="29">
        <f t="shared" si="4"/>
        <v>0</v>
      </c>
      <c r="AD13" s="28"/>
      <c r="AE13" s="28"/>
      <c r="AF13" s="28"/>
      <c r="AG13" s="29">
        <f t="shared" si="5"/>
        <v>0</v>
      </c>
      <c r="AH13" s="29">
        <f t="shared" si="0"/>
        <v>0</v>
      </c>
      <c r="AI13" s="30">
        <f t="shared" si="6"/>
        <v>0</v>
      </c>
      <c r="AJ13" s="30">
        <f t="shared" si="1"/>
        <v>0</v>
      </c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</row>
    <row r="14" spans="1:62" ht="12.75" hidden="1" customHeight="1" outlineLevel="1" x14ac:dyDescent="0.25">
      <c r="A14" s="22">
        <v>6</v>
      </c>
      <c r="B14" s="23"/>
      <c r="C14" s="32"/>
      <c r="D14" s="33"/>
      <c r="E14" s="34"/>
      <c r="F14" s="34"/>
      <c r="G14" s="34"/>
      <c r="H14" s="33"/>
      <c r="I14" s="33"/>
      <c r="J14" s="62"/>
      <c r="K14" s="35"/>
      <c r="L14" s="34"/>
      <c r="M14" s="28"/>
      <c r="N14" s="28"/>
      <c r="O14" s="28"/>
      <c r="P14" s="34"/>
      <c r="Q14" s="34"/>
      <c r="R14" s="28"/>
      <c r="S14" s="28"/>
      <c r="T14" s="28"/>
      <c r="U14" s="29">
        <f t="shared" si="2"/>
        <v>0</v>
      </c>
      <c r="V14" s="28"/>
      <c r="W14" s="28"/>
      <c r="X14" s="28"/>
      <c r="Y14" s="29">
        <f t="shared" si="3"/>
        <v>0</v>
      </c>
      <c r="Z14" s="28"/>
      <c r="AA14" s="28"/>
      <c r="AB14" s="28"/>
      <c r="AC14" s="29">
        <f t="shared" si="4"/>
        <v>0</v>
      </c>
      <c r="AD14" s="28"/>
      <c r="AE14" s="28"/>
      <c r="AF14" s="28"/>
      <c r="AG14" s="29">
        <f t="shared" si="5"/>
        <v>0</v>
      </c>
      <c r="AH14" s="29">
        <f t="shared" si="0"/>
        <v>0</v>
      </c>
      <c r="AI14" s="30">
        <f t="shared" si="6"/>
        <v>0</v>
      </c>
      <c r="AJ14" s="30">
        <f t="shared" si="1"/>
        <v>0</v>
      </c>
    </row>
    <row r="15" spans="1:62" ht="12.75" hidden="1" customHeight="1" outlineLevel="1" x14ac:dyDescent="0.25">
      <c r="A15" s="22">
        <v>7</v>
      </c>
      <c r="B15" s="23"/>
      <c r="C15" s="32"/>
      <c r="D15" s="33"/>
      <c r="E15" s="34"/>
      <c r="F15" s="34"/>
      <c r="G15" s="34"/>
      <c r="H15" s="33"/>
      <c r="I15" s="33"/>
      <c r="J15" s="62"/>
      <c r="K15" s="35"/>
      <c r="L15" s="34"/>
      <c r="M15" s="28"/>
      <c r="N15" s="28"/>
      <c r="O15" s="28"/>
      <c r="P15" s="34"/>
      <c r="Q15" s="34"/>
      <c r="R15" s="28"/>
      <c r="S15" s="28"/>
      <c r="T15" s="28"/>
      <c r="U15" s="29">
        <f t="shared" si="2"/>
        <v>0</v>
      </c>
      <c r="V15" s="28"/>
      <c r="W15" s="28"/>
      <c r="X15" s="28"/>
      <c r="Y15" s="29">
        <f t="shared" si="3"/>
        <v>0</v>
      </c>
      <c r="Z15" s="28"/>
      <c r="AA15" s="28"/>
      <c r="AB15" s="28"/>
      <c r="AC15" s="29">
        <f t="shared" si="4"/>
        <v>0</v>
      </c>
      <c r="AD15" s="28"/>
      <c r="AE15" s="28"/>
      <c r="AF15" s="28"/>
      <c r="AG15" s="29">
        <f t="shared" si="5"/>
        <v>0</v>
      </c>
      <c r="AH15" s="29">
        <f t="shared" si="0"/>
        <v>0</v>
      </c>
      <c r="AI15" s="30">
        <f t="shared" si="6"/>
        <v>0</v>
      </c>
      <c r="AJ15" s="30">
        <f t="shared" si="1"/>
        <v>0</v>
      </c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</row>
    <row r="16" spans="1:62" ht="12.75" hidden="1" customHeight="1" outlineLevel="1" x14ac:dyDescent="0.25">
      <c r="A16" s="22">
        <v>8</v>
      </c>
      <c r="B16" s="23"/>
      <c r="C16" s="32"/>
      <c r="D16" s="33"/>
      <c r="E16" s="34"/>
      <c r="F16" s="34"/>
      <c r="G16" s="34"/>
      <c r="H16" s="33"/>
      <c r="I16" s="33"/>
      <c r="J16" s="62"/>
      <c r="K16" s="35"/>
      <c r="L16" s="34"/>
      <c r="M16" s="28"/>
      <c r="N16" s="28"/>
      <c r="O16" s="28"/>
      <c r="P16" s="34"/>
      <c r="Q16" s="34"/>
      <c r="R16" s="28"/>
      <c r="S16" s="28"/>
      <c r="T16" s="28"/>
      <c r="U16" s="29">
        <f t="shared" si="2"/>
        <v>0</v>
      </c>
      <c r="V16" s="28"/>
      <c r="W16" s="28"/>
      <c r="X16" s="28"/>
      <c r="Y16" s="29">
        <f t="shared" si="3"/>
        <v>0</v>
      </c>
      <c r="Z16" s="28"/>
      <c r="AA16" s="28"/>
      <c r="AB16" s="28"/>
      <c r="AC16" s="29">
        <f t="shared" si="4"/>
        <v>0</v>
      </c>
      <c r="AD16" s="28"/>
      <c r="AE16" s="28"/>
      <c r="AF16" s="28"/>
      <c r="AG16" s="29">
        <f t="shared" si="5"/>
        <v>0</v>
      </c>
      <c r="AH16" s="29">
        <f t="shared" si="0"/>
        <v>0</v>
      </c>
      <c r="AI16" s="30">
        <f t="shared" si="6"/>
        <v>0</v>
      </c>
      <c r="AJ16" s="30">
        <f t="shared" si="1"/>
        <v>0</v>
      </c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</row>
    <row r="17" spans="1:62" ht="12.75" hidden="1" customHeight="1" outlineLevel="1" x14ac:dyDescent="0.25">
      <c r="A17" s="22">
        <v>9</v>
      </c>
      <c r="B17" s="23"/>
      <c r="C17" s="32"/>
      <c r="D17" s="33"/>
      <c r="E17" s="34"/>
      <c r="F17" s="34"/>
      <c r="G17" s="34"/>
      <c r="H17" s="33"/>
      <c r="I17" s="33"/>
      <c r="J17" s="62"/>
      <c r="K17" s="35"/>
      <c r="L17" s="34"/>
      <c r="M17" s="28"/>
      <c r="N17" s="28"/>
      <c r="O17" s="28"/>
      <c r="P17" s="34"/>
      <c r="Q17" s="34"/>
      <c r="R17" s="28"/>
      <c r="S17" s="28"/>
      <c r="T17" s="28"/>
      <c r="U17" s="29">
        <f t="shared" si="2"/>
        <v>0</v>
      </c>
      <c r="V17" s="28"/>
      <c r="W17" s="28"/>
      <c r="X17" s="28"/>
      <c r="Y17" s="29">
        <f t="shared" si="3"/>
        <v>0</v>
      </c>
      <c r="Z17" s="28"/>
      <c r="AA17" s="28"/>
      <c r="AB17" s="28"/>
      <c r="AC17" s="29">
        <f t="shared" si="4"/>
        <v>0</v>
      </c>
      <c r="AD17" s="28"/>
      <c r="AE17" s="28"/>
      <c r="AF17" s="28"/>
      <c r="AG17" s="29">
        <f t="shared" si="5"/>
        <v>0</v>
      </c>
      <c r="AH17" s="29">
        <f t="shared" si="0"/>
        <v>0</v>
      </c>
      <c r="AI17" s="30">
        <f t="shared" si="6"/>
        <v>0</v>
      </c>
      <c r="AJ17" s="30">
        <f t="shared" si="1"/>
        <v>0</v>
      </c>
    </row>
    <row r="18" spans="1:62" ht="12.75" hidden="1" customHeight="1" outlineLevel="1" x14ac:dyDescent="0.25">
      <c r="A18" s="22">
        <v>10</v>
      </c>
      <c r="B18" s="23"/>
      <c r="C18" s="32"/>
      <c r="D18" s="33"/>
      <c r="E18" s="34"/>
      <c r="F18" s="34"/>
      <c r="G18" s="34"/>
      <c r="H18" s="33"/>
      <c r="I18" s="33"/>
      <c r="J18" s="62"/>
      <c r="K18" s="36"/>
      <c r="L18" s="34"/>
      <c r="M18" s="28"/>
      <c r="N18" s="28"/>
      <c r="O18" s="28"/>
      <c r="P18" s="34"/>
      <c r="Q18" s="34"/>
      <c r="R18" s="28"/>
      <c r="S18" s="28"/>
      <c r="T18" s="28"/>
      <c r="U18" s="29">
        <f t="shared" si="2"/>
        <v>0</v>
      </c>
      <c r="V18" s="28"/>
      <c r="W18" s="28"/>
      <c r="X18" s="28"/>
      <c r="Y18" s="29">
        <f t="shared" si="3"/>
        <v>0</v>
      </c>
      <c r="Z18" s="28"/>
      <c r="AA18" s="28"/>
      <c r="AB18" s="28"/>
      <c r="AC18" s="29">
        <f t="shared" si="4"/>
        <v>0</v>
      </c>
      <c r="AD18" s="28"/>
      <c r="AE18" s="28"/>
      <c r="AF18" s="28"/>
      <c r="AG18" s="29">
        <f t="shared" si="5"/>
        <v>0</v>
      </c>
      <c r="AH18" s="29">
        <f t="shared" si="0"/>
        <v>0</v>
      </c>
      <c r="AI18" s="30">
        <f t="shared" si="6"/>
        <v>0</v>
      </c>
      <c r="AJ18" s="30">
        <f t="shared" si="1"/>
        <v>0</v>
      </c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</row>
    <row r="19" spans="1:62" s="61" customFormat="1" ht="12.75" customHeight="1" collapsed="1" x14ac:dyDescent="0.25">
      <c r="A19" s="538" t="s">
        <v>47</v>
      </c>
      <c r="B19" s="542"/>
      <c r="C19" s="539"/>
      <c r="D19" s="539"/>
      <c r="E19" s="539"/>
      <c r="F19" s="539"/>
      <c r="G19" s="539"/>
      <c r="H19" s="539"/>
      <c r="I19" s="540"/>
      <c r="J19" s="339">
        <f>SUM(J9:J18)</f>
        <v>0</v>
      </c>
      <c r="K19" s="339">
        <f>SUM(K9:K18)</f>
        <v>0</v>
      </c>
      <c r="L19" s="445"/>
      <c r="M19" s="339">
        <f>SUM(M9:M18)</f>
        <v>0</v>
      </c>
      <c r="N19" s="339">
        <f>SUM(N9:N18)</f>
        <v>0</v>
      </c>
      <c r="O19" s="339">
        <f>SUM(O9:O18)</f>
        <v>0</v>
      </c>
      <c r="P19" s="344"/>
      <c r="Q19" s="438"/>
      <c r="R19" s="339">
        <f t="shared" ref="R19:AH19" si="7">SUM(R9:R18)</f>
        <v>0</v>
      </c>
      <c r="S19" s="339">
        <f t="shared" si="7"/>
        <v>0</v>
      </c>
      <c r="T19" s="339">
        <f t="shared" si="7"/>
        <v>0</v>
      </c>
      <c r="U19" s="339">
        <f>SUM(U9:U18)</f>
        <v>0</v>
      </c>
      <c r="V19" s="339">
        <f t="shared" si="7"/>
        <v>0</v>
      </c>
      <c r="W19" s="339">
        <f t="shared" si="7"/>
        <v>0</v>
      </c>
      <c r="X19" s="339">
        <f t="shared" si="7"/>
        <v>0</v>
      </c>
      <c r="Y19" s="339">
        <f t="shared" si="7"/>
        <v>0</v>
      </c>
      <c r="Z19" s="339">
        <f t="shared" si="7"/>
        <v>0</v>
      </c>
      <c r="AA19" s="339">
        <f t="shared" si="7"/>
        <v>0</v>
      </c>
      <c r="AB19" s="339">
        <f t="shared" si="7"/>
        <v>0</v>
      </c>
      <c r="AC19" s="339">
        <f t="shared" si="7"/>
        <v>0</v>
      </c>
      <c r="AD19" s="339">
        <f t="shared" si="7"/>
        <v>0</v>
      </c>
      <c r="AE19" s="339">
        <f t="shared" si="7"/>
        <v>0</v>
      </c>
      <c r="AF19" s="339">
        <f t="shared" si="7"/>
        <v>0</v>
      </c>
      <c r="AG19" s="339">
        <f t="shared" si="7"/>
        <v>0</v>
      </c>
      <c r="AH19" s="339">
        <f t="shared" si="7"/>
        <v>0</v>
      </c>
      <c r="AI19" s="345">
        <f>IF(ISERROR(AH19/J19),0,AH19/J19)</f>
        <v>0</v>
      </c>
      <c r="AJ19" s="345">
        <f>IF(ISERROR(AH19/$AH$208),0,AH19/$AH$208)</f>
        <v>0</v>
      </c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</row>
    <row r="20" spans="1:62" ht="12.75" customHeight="1" x14ac:dyDescent="0.25">
      <c r="A20" s="502" t="s">
        <v>48</v>
      </c>
      <c r="B20" s="503"/>
      <c r="C20" s="503"/>
      <c r="D20" s="503"/>
      <c r="E20" s="504"/>
      <c r="F20" s="16"/>
      <c r="G20" s="5"/>
      <c r="H20" s="17"/>
      <c r="I20" s="17"/>
      <c r="J20" s="63"/>
      <c r="K20" s="7"/>
      <c r="L20" s="18"/>
      <c r="M20" s="19"/>
      <c r="N20" s="19"/>
      <c r="O20" s="19"/>
      <c r="P20" s="5"/>
      <c r="Q20" s="20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336"/>
      <c r="AJ20" s="336"/>
    </row>
    <row r="21" spans="1:62" ht="12.75" hidden="1" customHeight="1" outlineLevel="1" x14ac:dyDescent="0.25">
      <c r="A21" s="22">
        <v>1</v>
      </c>
      <c r="B21" s="23"/>
      <c r="C21" s="24"/>
      <c r="D21" s="25"/>
      <c r="E21" s="26"/>
      <c r="F21" s="26"/>
      <c r="G21" s="26"/>
      <c r="H21" s="25"/>
      <c r="I21" s="25"/>
      <c r="J21" s="63"/>
      <c r="K21" s="27"/>
      <c r="L21" s="26"/>
      <c r="M21" s="28"/>
      <c r="N21" s="28"/>
      <c r="O21" s="28"/>
      <c r="P21" s="26"/>
      <c r="Q21" s="26"/>
      <c r="R21" s="28"/>
      <c r="S21" s="28"/>
      <c r="T21" s="28"/>
      <c r="U21" s="29">
        <f>SUM(R21:T21)</f>
        <v>0</v>
      </c>
      <c r="V21" s="28"/>
      <c r="W21" s="28"/>
      <c r="X21" s="28"/>
      <c r="Y21" s="29">
        <f>SUM(V21:X21)</f>
        <v>0</v>
      </c>
      <c r="Z21" s="28"/>
      <c r="AA21" s="28"/>
      <c r="AB21" s="28"/>
      <c r="AC21" s="29">
        <f>SUM(Z21:AB21)</f>
        <v>0</v>
      </c>
      <c r="AD21" s="28"/>
      <c r="AE21" s="28"/>
      <c r="AF21" s="28"/>
      <c r="AG21" s="29">
        <f>SUM(AD21:AF21)</f>
        <v>0</v>
      </c>
      <c r="AH21" s="29">
        <f t="shared" ref="AH21:AH30" si="8">SUM(U21,Y21,AC21,AG21)</f>
        <v>0</v>
      </c>
      <c r="AI21" s="30">
        <f>IF(ISERROR(AH21/J21),0,AH21/J21)</f>
        <v>0</v>
      </c>
      <c r="AJ21" s="30">
        <f t="shared" ref="AJ21:AJ30" si="9">IF(ISERROR(AH21/$AH$208),"-",AH21/$AH$208)</f>
        <v>0</v>
      </c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</row>
    <row r="22" spans="1:62" ht="12.75" hidden="1" customHeight="1" outlineLevel="1" x14ac:dyDescent="0.25">
      <c r="A22" s="22">
        <v>2</v>
      </c>
      <c r="B22" s="23"/>
      <c r="C22" s="32"/>
      <c r="D22" s="33"/>
      <c r="E22" s="34"/>
      <c r="F22" s="34"/>
      <c r="G22" s="34"/>
      <c r="H22" s="33"/>
      <c r="I22" s="33"/>
      <c r="J22" s="63"/>
      <c r="K22" s="35"/>
      <c r="L22" s="34"/>
      <c r="M22" s="28"/>
      <c r="N22" s="28"/>
      <c r="O22" s="28"/>
      <c r="P22" s="34"/>
      <c r="Q22" s="34"/>
      <c r="R22" s="28"/>
      <c r="S22" s="28"/>
      <c r="T22" s="28"/>
      <c r="U22" s="29">
        <f t="shared" ref="U22:U30" si="10">SUM(R22:T22)</f>
        <v>0</v>
      </c>
      <c r="V22" s="28"/>
      <c r="W22" s="28"/>
      <c r="X22" s="28"/>
      <c r="Y22" s="29">
        <f t="shared" ref="Y22:Y30" si="11">SUM(V22:X22)</f>
        <v>0</v>
      </c>
      <c r="Z22" s="28"/>
      <c r="AA22" s="28"/>
      <c r="AB22" s="28"/>
      <c r="AC22" s="29">
        <f t="shared" ref="AC22:AC30" si="12">SUM(Z22:AB22)</f>
        <v>0</v>
      </c>
      <c r="AD22" s="28"/>
      <c r="AE22" s="28"/>
      <c r="AF22" s="28"/>
      <c r="AG22" s="29">
        <f t="shared" ref="AG22:AG30" si="13">SUM(AD22:AF22)</f>
        <v>0</v>
      </c>
      <c r="AH22" s="29">
        <f t="shared" si="8"/>
        <v>0</v>
      </c>
      <c r="AI22" s="30">
        <f t="shared" ref="AI22:AI30" si="14">IF(ISERROR(AH22/J22),0,AH22/J22)</f>
        <v>0</v>
      </c>
      <c r="AJ22" s="30">
        <f t="shared" si="9"/>
        <v>0</v>
      </c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</row>
    <row r="23" spans="1:62" ht="12.75" hidden="1" customHeight="1" outlineLevel="1" x14ac:dyDescent="0.25">
      <c r="A23" s="22">
        <v>3</v>
      </c>
      <c r="B23" s="23"/>
      <c r="C23" s="32"/>
      <c r="D23" s="33"/>
      <c r="E23" s="34"/>
      <c r="F23" s="34"/>
      <c r="G23" s="34"/>
      <c r="H23" s="33"/>
      <c r="I23" s="33"/>
      <c r="J23" s="63"/>
      <c r="K23" s="35"/>
      <c r="L23" s="34"/>
      <c r="M23" s="28"/>
      <c r="N23" s="28"/>
      <c r="O23" s="28"/>
      <c r="P23" s="34"/>
      <c r="Q23" s="34"/>
      <c r="R23" s="28"/>
      <c r="S23" s="28"/>
      <c r="T23" s="28"/>
      <c r="U23" s="29">
        <f t="shared" si="10"/>
        <v>0</v>
      </c>
      <c r="V23" s="28"/>
      <c r="W23" s="28"/>
      <c r="X23" s="28"/>
      <c r="Y23" s="29">
        <f t="shared" si="11"/>
        <v>0</v>
      </c>
      <c r="Z23" s="28"/>
      <c r="AA23" s="28"/>
      <c r="AB23" s="28"/>
      <c r="AC23" s="29">
        <f t="shared" si="12"/>
        <v>0</v>
      </c>
      <c r="AD23" s="28"/>
      <c r="AE23" s="28"/>
      <c r="AF23" s="28"/>
      <c r="AG23" s="29">
        <f t="shared" si="13"/>
        <v>0</v>
      </c>
      <c r="AH23" s="29">
        <f t="shared" si="8"/>
        <v>0</v>
      </c>
      <c r="AI23" s="30">
        <f t="shared" si="14"/>
        <v>0</v>
      </c>
      <c r="AJ23" s="30">
        <f t="shared" si="9"/>
        <v>0</v>
      </c>
    </row>
    <row r="24" spans="1:62" ht="12.75" hidden="1" customHeight="1" outlineLevel="1" x14ac:dyDescent="0.25">
      <c r="A24" s="22">
        <v>4</v>
      </c>
      <c r="B24" s="23"/>
      <c r="C24" s="32"/>
      <c r="D24" s="33"/>
      <c r="E24" s="34"/>
      <c r="F24" s="34"/>
      <c r="G24" s="34"/>
      <c r="H24" s="33"/>
      <c r="I24" s="33"/>
      <c r="J24" s="63"/>
      <c r="K24" s="35"/>
      <c r="L24" s="34"/>
      <c r="M24" s="28"/>
      <c r="N24" s="28"/>
      <c r="O24" s="28"/>
      <c r="P24" s="34"/>
      <c r="Q24" s="34"/>
      <c r="R24" s="28"/>
      <c r="S24" s="28"/>
      <c r="T24" s="28"/>
      <c r="U24" s="29">
        <f t="shared" si="10"/>
        <v>0</v>
      </c>
      <c r="V24" s="28"/>
      <c r="W24" s="28"/>
      <c r="X24" s="28"/>
      <c r="Y24" s="29">
        <f t="shared" si="11"/>
        <v>0</v>
      </c>
      <c r="Z24" s="28"/>
      <c r="AA24" s="28"/>
      <c r="AB24" s="28"/>
      <c r="AC24" s="29">
        <f t="shared" si="12"/>
        <v>0</v>
      </c>
      <c r="AD24" s="28"/>
      <c r="AE24" s="28"/>
      <c r="AF24" s="28"/>
      <c r="AG24" s="29">
        <f t="shared" si="13"/>
        <v>0</v>
      </c>
      <c r="AH24" s="29">
        <f t="shared" si="8"/>
        <v>0</v>
      </c>
      <c r="AI24" s="30">
        <f t="shared" si="14"/>
        <v>0</v>
      </c>
      <c r="AJ24" s="30">
        <f t="shared" si="9"/>
        <v>0</v>
      </c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</row>
    <row r="25" spans="1:62" ht="12.75" hidden="1" customHeight="1" outlineLevel="1" x14ac:dyDescent="0.25">
      <c r="A25" s="22">
        <v>5</v>
      </c>
      <c r="B25" s="23"/>
      <c r="C25" s="32"/>
      <c r="D25" s="33"/>
      <c r="E25" s="34"/>
      <c r="F25" s="34"/>
      <c r="G25" s="34"/>
      <c r="H25" s="33"/>
      <c r="I25" s="33"/>
      <c r="J25" s="63"/>
      <c r="K25" s="35"/>
      <c r="L25" s="34"/>
      <c r="M25" s="28"/>
      <c r="N25" s="28"/>
      <c r="O25" s="28"/>
      <c r="P25" s="34"/>
      <c r="Q25" s="34"/>
      <c r="R25" s="28"/>
      <c r="S25" s="28"/>
      <c r="T25" s="28"/>
      <c r="U25" s="29">
        <f t="shared" si="10"/>
        <v>0</v>
      </c>
      <c r="V25" s="28"/>
      <c r="W25" s="28"/>
      <c r="X25" s="28"/>
      <c r="Y25" s="29">
        <f t="shared" si="11"/>
        <v>0</v>
      </c>
      <c r="Z25" s="28"/>
      <c r="AA25" s="28"/>
      <c r="AB25" s="28"/>
      <c r="AC25" s="29">
        <f t="shared" si="12"/>
        <v>0</v>
      </c>
      <c r="AD25" s="28"/>
      <c r="AE25" s="28"/>
      <c r="AF25" s="28"/>
      <c r="AG25" s="29">
        <f t="shared" si="13"/>
        <v>0</v>
      </c>
      <c r="AH25" s="29">
        <f t="shared" si="8"/>
        <v>0</v>
      </c>
      <c r="AI25" s="30">
        <f t="shared" si="14"/>
        <v>0</v>
      </c>
      <c r="AJ25" s="30">
        <f t="shared" si="9"/>
        <v>0</v>
      </c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</row>
    <row r="26" spans="1:62" ht="12.75" hidden="1" customHeight="1" outlineLevel="1" x14ac:dyDescent="0.25">
      <c r="A26" s="22">
        <v>6</v>
      </c>
      <c r="B26" s="23"/>
      <c r="C26" s="32"/>
      <c r="D26" s="33"/>
      <c r="E26" s="34"/>
      <c r="F26" s="34"/>
      <c r="G26" s="34"/>
      <c r="H26" s="33"/>
      <c r="I26" s="33"/>
      <c r="J26" s="63"/>
      <c r="K26" s="35"/>
      <c r="L26" s="34"/>
      <c r="M26" s="28"/>
      <c r="N26" s="28"/>
      <c r="O26" s="28"/>
      <c r="P26" s="34"/>
      <c r="Q26" s="34"/>
      <c r="R26" s="28"/>
      <c r="S26" s="28"/>
      <c r="T26" s="28"/>
      <c r="U26" s="29">
        <f t="shared" si="10"/>
        <v>0</v>
      </c>
      <c r="V26" s="28"/>
      <c r="W26" s="28"/>
      <c r="X26" s="28"/>
      <c r="Y26" s="29">
        <f t="shared" si="11"/>
        <v>0</v>
      </c>
      <c r="Z26" s="28"/>
      <c r="AA26" s="28"/>
      <c r="AB26" s="28"/>
      <c r="AC26" s="29">
        <f t="shared" si="12"/>
        <v>0</v>
      </c>
      <c r="AD26" s="28"/>
      <c r="AE26" s="28"/>
      <c r="AF26" s="28"/>
      <c r="AG26" s="29">
        <f t="shared" si="13"/>
        <v>0</v>
      </c>
      <c r="AH26" s="29">
        <f t="shared" si="8"/>
        <v>0</v>
      </c>
      <c r="AI26" s="30">
        <f t="shared" si="14"/>
        <v>0</v>
      </c>
      <c r="AJ26" s="30">
        <f t="shared" si="9"/>
        <v>0</v>
      </c>
    </row>
    <row r="27" spans="1:62" ht="12.75" hidden="1" customHeight="1" outlineLevel="1" x14ac:dyDescent="0.25">
      <c r="A27" s="22">
        <v>7</v>
      </c>
      <c r="B27" s="23"/>
      <c r="C27" s="32"/>
      <c r="D27" s="33"/>
      <c r="E27" s="34"/>
      <c r="F27" s="34"/>
      <c r="G27" s="34"/>
      <c r="H27" s="33"/>
      <c r="I27" s="33"/>
      <c r="J27" s="63"/>
      <c r="K27" s="35"/>
      <c r="L27" s="34"/>
      <c r="M27" s="28"/>
      <c r="N27" s="28"/>
      <c r="O27" s="28"/>
      <c r="P27" s="34"/>
      <c r="Q27" s="34"/>
      <c r="R27" s="28"/>
      <c r="S27" s="28"/>
      <c r="T27" s="28"/>
      <c r="U27" s="29">
        <f t="shared" si="10"/>
        <v>0</v>
      </c>
      <c r="V27" s="28"/>
      <c r="W27" s="28"/>
      <c r="X27" s="28"/>
      <c r="Y27" s="29">
        <f t="shared" si="11"/>
        <v>0</v>
      </c>
      <c r="Z27" s="28"/>
      <c r="AA27" s="28"/>
      <c r="AB27" s="28"/>
      <c r="AC27" s="29">
        <f t="shared" si="12"/>
        <v>0</v>
      </c>
      <c r="AD27" s="28"/>
      <c r="AE27" s="28"/>
      <c r="AF27" s="28"/>
      <c r="AG27" s="29">
        <f t="shared" si="13"/>
        <v>0</v>
      </c>
      <c r="AH27" s="29">
        <f t="shared" si="8"/>
        <v>0</v>
      </c>
      <c r="AI27" s="30">
        <f t="shared" si="14"/>
        <v>0</v>
      </c>
      <c r="AJ27" s="30">
        <f t="shared" si="9"/>
        <v>0</v>
      </c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</row>
    <row r="28" spans="1:62" ht="12.75" hidden="1" customHeight="1" outlineLevel="1" x14ac:dyDescent="0.25">
      <c r="A28" s="22">
        <v>8</v>
      </c>
      <c r="B28" s="23"/>
      <c r="C28" s="32"/>
      <c r="D28" s="33"/>
      <c r="E28" s="34"/>
      <c r="F28" s="34"/>
      <c r="G28" s="34"/>
      <c r="H28" s="33"/>
      <c r="I28" s="33"/>
      <c r="J28" s="63"/>
      <c r="K28" s="35"/>
      <c r="L28" s="34"/>
      <c r="M28" s="28"/>
      <c r="N28" s="28"/>
      <c r="O28" s="28"/>
      <c r="P28" s="34"/>
      <c r="Q28" s="34"/>
      <c r="R28" s="28"/>
      <c r="S28" s="28"/>
      <c r="T28" s="28"/>
      <c r="U28" s="29">
        <f t="shared" si="10"/>
        <v>0</v>
      </c>
      <c r="V28" s="28"/>
      <c r="W28" s="28"/>
      <c r="X28" s="28"/>
      <c r="Y28" s="29">
        <f t="shared" si="11"/>
        <v>0</v>
      </c>
      <c r="Z28" s="28"/>
      <c r="AA28" s="28"/>
      <c r="AB28" s="28"/>
      <c r="AC28" s="29">
        <f t="shared" si="12"/>
        <v>0</v>
      </c>
      <c r="AD28" s="28"/>
      <c r="AE28" s="28"/>
      <c r="AF28" s="28"/>
      <c r="AG28" s="29">
        <f t="shared" si="13"/>
        <v>0</v>
      </c>
      <c r="AH28" s="29">
        <f t="shared" si="8"/>
        <v>0</v>
      </c>
      <c r="AI28" s="30">
        <f t="shared" si="14"/>
        <v>0</v>
      </c>
      <c r="AJ28" s="30">
        <f t="shared" si="9"/>
        <v>0</v>
      </c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</row>
    <row r="29" spans="1:62" ht="12.75" hidden="1" customHeight="1" outlineLevel="1" x14ac:dyDescent="0.25">
      <c r="A29" s="22">
        <v>9</v>
      </c>
      <c r="B29" s="23"/>
      <c r="C29" s="32"/>
      <c r="D29" s="33"/>
      <c r="E29" s="34"/>
      <c r="F29" s="34"/>
      <c r="G29" s="34"/>
      <c r="H29" s="33"/>
      <c r="I29" s="33"/>
      <c r="J29" s="63"/>
      <c r="K29" s="35"/>
      <c r="L29" s="34"/>
      <c r="M29" s="28"/>
      <c r="N29" s="28"/>
      <c r="O29" s="28"/>
      <c r="P29" s="34"/>
      <c r="Q29" s="34"/>
      <c r="R29" s="28"/>
      <c r="S29" s="28"/>
      <c r="T29" s="28"/>
      <c r="U29" s="29">
        <f t="shared" si="10"/>
        <v>0</v>
      </c>
      <c r="V29" s="28"/>
      <c r="W29" s="28"/>
      <c r="X29" s="28"/>
      <c r="Y29" s="29">
        <f t="shared" si="11"/>
        <v>0</v>
      </c>
      <c r="Z29" s="28"/>
      <c r="AA29" s="28"/>
      <c r="AB29" s="28"/>
      <c r="AC29" s="29">
        <f t="shared" si="12"/>
        <v>0</v>
      </c>
      <c r="AD29" s="28"/>
      <c r="AE29" s="28"/>
      <c r="AF29" s="28"/>
      <c r="AG29" s="29">
        <f t="shared" si="13"/>
        <v>0</v>
      </c>
      <c r="AH29" s="29">
        <f t="shared" si="8"/>
        <v>0</v>
      </c>
      <c r="AI29" s="30">
        <f t="shared" si="14"/>
        <v>0</v>
      </c>
      <c r="AJ29" s="30">
        <f t="shared" si="9"/>
        <v>0</v>
      </c>
    </row>
    <row r="30" spans="1:62" ht="12.75" hidden="1" customHeight="1" outlineLevel="1" x14ac:dyDescent="0.25">
      <c r="A30" s="22">
        <v>10</v>
      </c>
      <c r="B30" s="23"/>
      <c r="C30" s="32"/>
      <c r="D30" s="33"/>
      <c r="E30" s="34"/>
      <c r="F30" s="34"/>
      <c r="G30" s="34"/>
      <c r="H30" s="33"/>
      <c r="I30" s="33"/>
      <c r="J30" s="63"/>
      <c r="K30" s="36"/>
      <c r="L30" s="34"/>
      <c r="M30" s="28"/>
      <c r="N30" s="28"/>
      <c r="O30" s="28"/>
      <c r="P30" s="34"/>
      <c r="Q30" s="34"/>
      <c r="R30" s="28"/>
      <c r="S30" s="28"/>
      <c r="T30" s="28"/>
      <c r="U30" s="29">
        <f t="shared" si="10"/>
        <v>0</v>
      </c>
      <c r="V30" s="28"/>
      <c r="W30" s="28"/>
      <c r="X30" s="28"/>
      <c r="Y30" s="29">
        <f t="shared" si="11"/>
        <v>0</v>
      </c>
      <c r="Z30" s="28"/>
      <c r="AA30" s="28"/>
      <c r="AB30" s="28"/>
      <c r="AC30" s="29">
        <f t="shared" si="12"/>
        <v>0</v>
      </c>
      <c r="AD30" s="28"/>
      <c r="AE30" s="28"/>
      <c r="AF30" s="28"/>
      <c r="AG30" s="29">
        <f t="shared" si="13"/>
        <v>0</v>
      </c>
      <c r="AH30" s="29">
        <f t="shared" si="8"/>
        <v>0</v>
      </c>
      <c r="AI30" s="30">
        <f t="shared" si="14"/>
        <v>0</v>
      </c>
      <c r="AJ30" s="30">
        <f t="shared" si="9"/>
        <v>0</v>
      </c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</row>
    <row r="31" spans="1:62" s="61" customFormat="1" ht="12.75" customHeight="1" collapsed="1" x14ac:dyDescent="0.25">
      <c r="A31" s="538" t="s">
        <v>49</v>
      </c>
      <c r="B31" s="542"/>
      <c r="C31" s="539"/>
      <c r="D31" s="539"/>
      <c r="E31" s="539"/>
      <c r="F31" s="539"/>
      <c r="G31" s="539"/>
      <c r="H31" s="539"/>
      <c r="I31" s="540"/>
      <c r="J31" s="339">
        <f>SUM(J21:J30)</f>
        <v>0</v>
      </c>
      <c r="K31" s="339">
        <f>SUM(K21:K30)</f>
        <v>0</v>
      </c>
      <c r="L31" s="445"/>
      <c r="M31" s="339">
        <f>SUM(M21:M30)</f>
        <v>0</v>
      </c>
      <c r="N31" s="339">
        <f>SUM(N21:N30)</f>
        <v>0</v>
      </c>
      <c r="O31" s="339">
        <f>SUM(O21:O30)</f>
        <v>0</v>
      </c>
      <c r="P31" s="344"/>
      <c r="Q31" s="438"/>
      <c r="R31" s="339">
        <f t="shared" ref="R31:AH31" si="15">SUM(R21:R30)</f>
        <v>0</v>
      </c>
      <c r="S31" s="339">
        <f t="shared" si="15"/>
        <v>0</v>
      </c>
      <c r="T31" s="339">
        <f t="shared" si="15"/>
        <v>0</v>
      </c>
      <c r="U31" s="339">
        <f t="shared" si="15"/>
        <v>0</v>
      </c>
      <c r="V31" s="339">
        <f t="shared" si="15"/>
        <v>0</v>
      </c>
      <c r="W31" s="339">
        <f t="shared" si="15"/>
        <v>0</v>
      </c>
      <c r="X31" s="339">
        <f t="shared" si="15"/>
        <v>0</v>
      </c>
      <c r="Y31" s="339">
        <f t="shared" si="15"/>
        <v>0</v>
      </c>
      <c r="Z31" s="339">
        <f t="shared" si="15"/>
        <v>0</v>
      </c>
      <c r="AA31" s="339">
        <f t="shared" si="15"/>
        <v>0</v>
      </c>
      <c r="AB31" s="339">
        <f t="shared" si="15"/>
        <v>0</v>
      </c>
      <c r="AC31" s="339">
        <f t="shared" si="15"/>
        <v>0</v>
      </c>
      <c r="AD31" s="339">
        <f t="shared" si="15"/>
        <v>0</v>
      </c>
      <c r="AE31" s="339">
        <f t="shared" si="15"/>
        <v>0</v>
      </c>
      <c r="AF31" s="339">
        <f t="shared" si="15"/>
        <v>0</v>
      </c>
      <c r="AG31" s="339">
        <f t="shared" si="15"/>
        <v>0</v>
      </c>
      <c r="AH31" s="339">
        <f t="shared" si="15"/>
        <v>0</v>
      </c>
      <c r="AI31" s="345">
        <f>IF(ISERROR(AH31/J31),0,AH31/J31)</f>
        <v>0</v>
      </c>
      <c r="AJ31" s="345">
        <f>IF(ISERROR(AH31/$AH$208),0,AH31/$AH$208)</f>
        <v>0</v>
      </c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</row>
    <row r="32" spans="1:62" ht="12.75" customHeight="1" x14ac:dyDescent="0.25">
      <c r="A32" s="502" t="s">
        <v>50</v>
      </c>
      <c r="B32" s="503"/>
      <c r="C32" s="503"/>
      <c r="D32" s="503"/>
      <c r="E32" s="504"/>
      <c r="F32" s="16"/>
      <c r="G32" s="5"/>
      <c r="H32" s="17"/>
      <c r="I32" s="17"/>
      <c r="J32" s="62"/>
      <c r="K32" s="7"/>
      <c r="L32" s="18"/>
      <c r="M32" s="19"/>
      <c r="N32" s="19"/>
      <c r="O32" s="19"/>
      <c r="P32" s="5"/>
      <c r="Q32" s="20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336"/>
      <c r="AJ32" s="336"/>
    </row>
    <row r="33" spans="1:62" ht="12.75" hidden="1" customHeight="1" outlineLevel="1" x14ac:dyDescent="0.25">
      <c r="A33" s="22">
        <v>1</v>
      </c>
      <c r="B33" s="23"/>
      <c r="C33" s="24"/>
      <c r="D33" s="25"/>
      <c r="E33" s="26"/>
      <c r="F33" s="26"/>
      <c r="G33" s="26"/>
      <c r="H33" s="25"/>
      <c r="I33" s="25"/>
      <c r="J33" s="62"/>
      <c r="K33" s="27"/>
      <c r="L33" s="26"/>
      <c r="M33" s="28"/>
      <c r="N33" s="28"/>
      <c r="O33" s="28"/>
      <c r="P33" s="26"/>
      <c r="Q33" s="26"/>
      <c r="R33" s="28"/>
      <c r="S33" s="28"/>
      <c r="T33" s="28"/>
      <c r="U33" s="29">
        <f>SUM(R33:T33)</f>
        <v>0</v>
      </c>
      <c r="V33" s="28"/>
      <c r="W33" s="28"/>
      <c r="X33" s="28"/>
      <c r="Y33" s="29">
        <f>SUM(V33:X33)</f>
        <v>0</v>
      </c>
      <c r="Z33" s="28"/>
      <c r="AA33" s="28"/>
      <c r="AB33" s="28"/>
      <c r="AC33" s="29">
        <f>SUM(Z33:AB33)</f>
        <v>0</v>
      </c>
      <c r="AD33" s="28"/>
      <c r="AE33" s="28"/>
      <c r="AF33" s="28"/>
      <c r="AG33" s="29">
        <f>SUM(AD33:AF33)</f>
        <v>0</v>
      </c>
      <c r="AH33" s="29">
        <f t="shared" ref="AH33:AH42" si="16">SUM(U33,Y33,AC33,AG33)</f>
        <v>0</v>
      </c>
      <c r="AI33" s="30">
        <f>IF(ISERROR(AH33/J33),0,AH33/J33)</f>
        <v>0</v>
      </c>
      <c r="AJ33" s="30">
        <f t="shared" ref="AJ33:AJ42" si="17">IF(ISERROR(AH33/$AH$208),"-",AH33/$AH$208)</f>
        <v>0</v>
      </c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</row>
    <row r="34" spans="1:62" ht="12.75" hidden="1" customHeight="1" outlineLevel="1" x14ac:dyDescent="0.25">
      <c r="A34" s="22">
        <v>2</v>
      </c>
      <c r="B34" s="23"/>
      <c r="C34" s="32"/>
      <c r="D34" s="33"/>
      <c r="E34" s="34"/>
      <c r="F34" s="34"/>
      <c r="G34" s="34"/>
      <c r="H34" s="33"/>
      <c r="I34" s="33"/>
      <c r="J34" s="62"/>
      <c r="K34" s="35"/>
      <c r="L34" s="34"/>
      <c r="M34" s="28"/>
      <c r="N34" s="28"/>
      <c r="O34" s="28"/>
      <c r="P34" s="34"/>
      <c r="Q34" s="34"/>
      <c r="R34" s="28"/>
      <c r="S34" s="28"/>
      <c r="T34" s="28"/>
      <c r="U34" s="29">
        <f t="shared" ref="U34:U42" si="18">SUM(R34:T34)</f>
        <v>0</v>
      </c>
      <c r="V34" s="28"/>
      <c r="W34" s="28"/>
      <c r="X34" s="28"/>
      <c r="Y34" s="29">
        <f t="shared" ref="Y34:Y42" si="19">SUM(V34:X34)</f>
        <v>0</v>
      </c>
      <c r="Z34" s="28"/>
      <c r="AA34" s="28"/>
      <c r="AB34" s="28"/>
      <c r="AC34" s="29">
        <f t="shared" ref="AC34:AC42" si="20">SUM(Z34:AB34)</f>
        <v>0</v>
      </c>
      <c r="AD34" s="28"/>
      <c r="AE34" s="28"/>
      <c r="AF34" s="28"/>
      <c r="AG34" s="29">
        <f t="shared" ref="AG34:AG42" si="21">SUM(AD34:AF34)</f>
        <v>0</v>
      </c>
      <c r="AH34" s="29">
        <f t="shared" si="16"/>
        <v>0</v>
      </c>
      <c r="AI34" s="30">
        <f t="shared" ref="AI34:AI42" si="22">IF(ISERROR(AH34/J34),0,AH34/J34)</f>
        <v>0</v>
      </c>
      <c r="AJ34" s="30">
        <f t="shared" si="17"/>
        <v>0</v>
      </c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</row>
    <row r="35" spans="1:62" ht="12.75" hidden="1" customHeight="1" outlineLevel="1" x14ac:dyDescent="0.25">
      <c r="A35" s="22">
        <v>3</v>
      </c>
      <c r="B35" s="23"/>
      <c r="C35" s="32"/>
      <c r="D35" s="33"/>
      <c r="E35" s="34"/>
      <c r="F35" s="34"/>
      <c r="G35" s="34"/>
      <c r="H35" s="33"/>
      <c r="I35" s="33"/>
      <c r="J35" s="62"/>
      <c r="K35" s="35"/>
      <c r="L35" s="34"/>
      <c r="M35" s="28"/>
      <c r="N35" s="28"/>
      <c r="O35" s="28"/>
      <c r="P35" s="34"/>
      <c r="Q35" s="34"/>
      <c r="R35" s="28"/>
      <c r="S35" s="28"/>
      <c r="T35" s="28"/>
      <c r="U35" s="29">
        <f t="shared" si="18"/>
        <v>0</v>
      </c>
      <c r="V35" s="28"/>
      <c r="W35" s="28"/>
      <c r="X35" s="28"/>
      <c r="Y35" s="29">
        <f t="shared" si="19"/>
        <v>0</v>
      </c>
      <c r="Z35" s="28"/>
      <c r="AA35" s="28"/>
      <c r="AB35" s="28"/>
      <c r="AC35" s="29">
        <f t="shared" si="20"/>
        <v>0</v>
      </c>
      <c r="AD35" s="28"/>
      <c r="AE35" s="28"/>
      <c r="AF35" s="28"/>
      <c r="AG35" s="29">
        <f t="shared" si="21"/>
        <v>0</v>
      </c>
      <c r="AH35" s="29">
        <f t="shared" si="16"/>
        <v>0</v>
      </c>
      <c r="AI35" s="30">
        <f t="shared" si="22"/>
        <v>0</v>
      </c>
      <c r="AJ35" s="30">
        <f t="shared" si="17"/>
        <v>0</v>
      </c>
    </row>
    <row r="36" spans="1:62" ht="12.75" hidden="1" customHeight="1" outlineLevel="1" x14ac:dyDescent="0.25">
      <c r="A36" s="22">
        <v>4</v>
      </c>
      <c r="B36" s="23"/>
      <c r="C36" s="32"/>
      <c r="D36" s="33"/>
      <c r="E36" s="34"/>
      <c r="F36" s="34"/>
      <c r="G36" s="34"/>
      <c r="H36" s="33"/>
      <c r="I36" s="33"/>
      <c r="J36" s="62"/>
      <c r="K36" s="35"/>
      <c r="L36" s="34"/>
      <c r="M36" s="28"/>
      <c r="N36" s="28"/>
      <c r="O36" s="28"/>
      <c r="P36" s="34"/>
      <c r="Q36" s="34"/>
      <c r="R36" s="28"/>
      <c r="S36" s="28"/>
      <c r="T36" s="28"/>
      <c r="U36" s="29">
        <f t="shared" si="18"/>
        <v>0</v>
      </c>
      <c r="V36" s="28"/>
      <c r="W36" s="28"/>
      <c r="X36" s="28"/>
      <c r="Y36" s="29">
        <f t="shared" si="19"/>
        <v>0</v>
      </c>
      <c r="Z36" s="28"/>
      <c r="AA36" s="28"/>
      <c r="AB36" s="28"/>
      <c r="AC36" s="29">
        <f t="shared" si="20"/>
        <v>0</v>
      </c>
      <c r="AD36" s="28"/>
      <c r="AE36" s="28"/>
      <c r="AF36" s="28"/>
      <c r="AG36" s="29">
        <f t="shared" si="21"/>
        <v>0</v>
      </c>
      <c r="AH36" s="29">
        <f t="shared" si="16"/>
        <v>0</v>
      </c>
      <c r="AI36" s="30">
        <f t="shared" si="22"/>
        <v>0</v>
      </c>
      <c r="AJ36" s="30">
        <f t="shared" si="17"/>
        <v>0</v>
      </c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</row>
    <row r="37" spans="1:62" ht="12.75" hidden="1" customHeight="1" outlineLevel="1" x14ac:dyDescent="0.25">
      <c r="A37" s="22">
        <v>5</v>
      </c>
      <c r="B37" s="23"/>
      <c r="C37" s="32"/>
      <c r="D37" s="33"/>
      <c r="E37" s="34"/>
      <c r="F37" s="34"/>
      <c r="G37" s="34"/>
      <c r="H37" s="33"/>
      <c r="I37" s="33"/>
      <c r="J37" s="62"/>
      <c r="K37" s="35"/>
      <c r="L37" s="34"/>
      <c r="M37" s="28"/>
      <c r="N37" s="28"/>
      <c r="O37" s="28"/>
      <c r="P37" s="34"/>
      <c r="Q37" s="34"/>
      <c r="R37" s="28"/>
      <c r="S37" s="28"/>
      <c r="T37" s="28"/>
      <c r="U37" s="29">
        <f t="shared" si="18"/>
        <v>0</v>
      </c>
      <c r="V37" s="28"/>
      <c r="W37" s="28"/>
      <c r="X37" s="28"/>
      <c r="Y37" s="29">
        <f t="shared" si="19"/>
        <v>0</v>
      </c>
      <c r="Z37" s="28"/>
      <c r="AA37" s="28"/>
      <c r="AB37" s="28"/>
      <c r="AC37" s="29">
        <f t="shared" si="20"/>
        <v>0</v>
      </c>
      <c r="AD37" s="28"/>
      <c r="AE37" s="28"/>
      <c r="AF37" s="28"/>
      <c r="AG37" s="29">
        <f t="shared" si="21"/>
        <v>0</v>
      </c>
      <c r="AH37" s="29">
        <f t="shared" si="16"/>
        <v>0</v>
      </c>
      <c r="AI37" s="30">
        <f t="shared" si="22"/>
        <v>0</v>
      </c>
      <c r="AJ37" s="30">
        <f t="shared" si="17"/>
        <v>0</v>
      </c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</row>
    <row r="38" spans="1:62" ht="12.75" hidden="1" customHeight="1" outlineLevel="1" x14ac:dyDescent="0.25">
      <c r="A38" s="22">
        <v>6</v>
      </c>
      <c r="B38" s="23"/>
      <c r="C38" s="32"/>
      <c r="D38" s="33"/>
      <c r="E38" s="34"/>
      <c r="F38" s="34"/>
      <c r="G38" s="34"/>
      <c r="H38" s="33"/>
      <c r="I38" s="33"/>
      <c r="J38" s="62"/>
      <c r="K38" s="35"/>
      <c r="L38" s="34"/>
      <c r="M38" s="28"/>
      <c r="N38" s="28"/>
      <c r="O38" s="28"/>
      <c r="P38" s="34"/>
      <c r="Q38" s="34"/>
      <c r="R38" s="28"/>
      <c r="S38" s="28"/>
      <c r="T38" s="28"/>
      <c r="U38" s="29">
        <f t="shared" si="18"/>
        <v>0</v>
      </c>
      <c r="V38" s="28"/>
      <c r="W38" s="28"/>
      <c r="X38" s="28"/>
      <c r="Y38" s="29">
        <f t="shared" si="19"/>
        <v>0</v>
      </c>
      <c r="Z38" s="28"/>
      <c r="AA38" s="28"/>
      <c r="AB38" s="28"/>
      <c r="AC38" s="29">
        <f t="shared" si="20"/>
        <v>0</v>
      </c>
      <c r="AD38" s="28"/>
      <c r="AE38" s="28"/>
      <c r="AF38" s="28"/>
      <c r="AG38" s="29">
        <f t="shared" si="21"/>
        <v>0</v>
      </c>
      <c r="AH38" s="29">
        <f t="shared" si="16"/>
        <v>0</v>
      </c>
      <c r="AI38" s="30">
        <f t="shared" si="22"/>
        <v>0</v>
      </c>
      <c r="AJ38" s="30">
        <f t="shared" si="17"/>
        <v>0</v>
      </c>
    </row>
    <row r="39" spans="1:62" ht="12.75" hidden="1" customHeight="1" outlineLevel="1" x14ac:dyDescent="0.25">
      <c r="A39" s="22">
        <v>7</v>
      </c>
      <c r="B39" s="23"/>
      <c r="C39" s="32"/>
      <c r="D39" s="33"/>
      <c r="E39" s="34"/>
      <c r="F39" s="34"/>
      <c r="G39" s="34"/>
      <c r="H39" s="33"/>
      <c r="I39" s="33"/>
      <c r="J39" s="62"/>
      <c r="K39" s="35"/>
      <c r="L39" s="34"/>
      <c r="M39" s="28"/>
      <c r="N39" s="28"/>
      <c r="O39" s="28"/>
      <c r="P39" s="34"/>
      <c r="Q39" s="34"/>
      <c r="R39" s="28"/>
      <c r="S39" s="28"/>
      <c r="T39" s="28"/>
      <c r="U39" s="29">
        <f t="shared" si="18"/>
        <v>0</v>
      </c>
      <c r="V39" s="28"/>
      <c r="W39" s="28"/>
      <c r="X39" s="28"/>
      <c r="Y39" s="29">
        <f t="shared" si="19"/>
        <v>0</v>
      </c>
      <c r="Z39" s="28"/>
      <c r="AA39" s="28"/>
      <c r="AB39" s="28"/>
      <c r="AC39" s="29">
        <f t="shared" si="20"/>
        <v>0</v>
      </c>
      <c r="AD39" s="28"/>
      <c r="AE39" s="28"/>
      <c r="AF39" s="28"/>
      <c r="AG39" s="29">
        <f t="shared" si="21"/>
        <v>0</v>
      </c>
      <c r="AH39" s="29">
        <f t="shared" si="16"/>
        <v>0</v>
      </c>
      <c r="AI39" s="30">
        <f t="shared" si="22"/>
        <v>0</v>
      </c>
      <c r="AJ39" s="30">
        <f t="shared" si="17"/>
        <v>0</v>
      </c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</row>
    <row r="40" spans="1:62" ht="12.75" hidden="1" customHeight="1" outlineLevel="1" x14ac:dyDescent="0.25">
      <c r="A40" s="22">
        <v>8</v>
      </c>
      <c r="B40" s="23"/>
      <c r="C40" s="32"/>
      <c r="D40" s="33"/>
      <c r="E40" s="34"/>
      <c r="F40" s="34"/>
      <c r="G40" s="34"/>
      <c r="H40" s="33"/>
      <c r="I40" s="33"/>
      <c r="J40" s="62"/>
      <c r="K40" s="35"/>
      <c r="L40" s="34"/>
      <c r="M40" s="28"/>
      <c r="N40" s="28"/>
      <c r="O40" s="28"/>
      <c r="P40" s="34"/>
      <c r="Q40" s="34"/>
      <c r="R40" s="28"/>
      <c r="S40" s="28"/>
      <c r="T40" s="28"/>
      <c r="U40" s="29">
        <f t="shared" si="18"/>
        <v>0</v>
      </c>
      <c r="V40" s="28"/>
      <c r="W40" s="28"/>
      <c r="X40" s="28"/>
      <c r="Y40" s="29">
        <f t="shared" si="19"/>
        <v>0</v>
      </c>
      <c r="Z40" s="28"/>
      <c r="AA40" s="28"/>
      <c r="AB40" s="28"/>
      <c r="AC40" s="29">
        <f t="shared" si="20"/>
        <v>0</v>
      </c>
      <c r="AD40" s="28"/>
      <c r="AE40" s="28"/>
      <c r="AF40" s="28"/>
      <c r="AG40" s="29">
        <f t="shared" si="21"/>
        <v>0</v>
      </c>
      <c r="AH40" s="29">
        <f t="shared" si="16"/>
        <v>0</v>
      </c>
      <c r="AI40" s="30">
        <f t="shared" si="22"/>
        <v>0</v>
      </c>
      <c r="AJ40" s="30">
        <f t="shared" si="17"/>
        <v>0</v>
      </c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</row>
    <row r="41" spans="1:62" ht="12.75" hidden="1" customHeight="1" outlineLevel="1" x14ac:dyDescent="0.25">
      <c r="A41" s="22">
        <v>9</v>
      </c>
      <c r="B41" s="23"/>
      <c r="C41" s="32"/>
      <c r="D41" s="33"/>
      <c r="E41" s="34"/>
      <c r="F41" s="34"/>
      <c r="G41" s="34"/>
      <c r="H41" s="33"/>
      <c r="I41" s="33"/>
      <c r="J41" s="62"/>
      <c r="K41" s="35"/>
      <c r="L41" s="34"/>
      <c r="M41" s="28"/>
      <c r="N41" s="28"/>
      <c r="O41" s="28"/>
      <c r="P41" s="34"/>
      <c r="Q41" s="34"/>
      <c r="R41" s="28"/>
      <c r="S41" s="28"/>
      <c r="T41" s="28"/>
      <c r="U41" s="29">
        <f t="shared" si="18"/>
        <v>0</v>
      </c>
      <c r="V41" s="28"/>
      <c r="W41" s="28"/>
      <c r="X41" s="28"/>
      <c r="Y41" s="29">
        <f t="shared" si="19"/>
        <v>0</v>
      </c>
      <c r="Z41" s="28"/>
      <c r="AA41" s="28"/>
      <c r="AB41" s="28"/>
      <c r="AC41" s="29">
        <f t="shared" si="20"/>
        <v>0</v>
      </c>
      <c r="AD41" s="28"/>
      <c r="AE41" s="28"/>
      <c r="AF41" s="28"/>
      <c r="AG41" s="29">
        <f t="shared" si="21"/>
        <v>0</v>
      </c>
      <c r="AH41" s="29">
        <f t="shared" si="16"/>
        <v>0</v>
      </c>
      <c r="AI41" s="30">
        <f t="shared" si="22"/>
        <v>0</v>
      </c>
      <c r="AJ41" s="30">
        <f t="shared" si="17"/>
        <v>0</v>
      </c>
    </row>
    <row r="42" spans="1:62" ht="12.75" hidden="1" customHeight="1" outlineLevel="1" x14ac:dyDescent="0.25">
      <c r="A42" s="22">
        <v>10</v>
      </c>
      <c r="B42" s="23"/>
      <c r="C42" s="32"/>
      <c r="D42" s="33"/>
      <c r="E42" s="34"/>
      <c r="F42" s="34"/>
      <c r="G42" s="34"/>
      <c r="H42" s="33"/>
      <c r="I42" s="33"/>
      <c r="J42" s="62"/>
      <c r="K42" s="36"/>
      <c r="L42" s="34"/>
      <c r="M42" s="28"/>
      <c r="N42" s="28"/>
      <c r="O42" s="28"/>
      <c r="P42" s="34"/>
      <c r="Q42" s="34"/>
      <c r="R42" s="28"/>
      <c r="S42" s="28"/>
      <c r="T42" s="28"/>
      <c r="U42" s="29">
        <f t="shared" si="18"/>
        <v>0</v>
      </c>
      <c r="V42" s="28"/>
      <c r="W42" s="28"/>
      <c r="X42" s="28"/>
      <c r="Y42" s="29">
        <f t="shared" si="19"/>
        <v>0</v>
      </c>
      <c r="Z42" s="28"/>
      <c r="AA42" s="28"/>
      <c r="AB42" s="28"/>
      <c r="AC42" s="29">
        <f t="shared" si="20"/>
        <v>0</v>
      </c>
      <c r="AD42" s="28"/>
      <c r="AE42" s="28"/>
      <c r="AF42" s="28"/>
      <c r="AG42" s="29">
        <f t="shared" si="21"/>
        <v>0</v>
      </c>
      <c r="AH42" s="29">
        <f t="shared" si="16"/>
        <v>0</v>
      </c>
      <c r="AI42" s="30">
        <f t="shared" si="22"/>
        <v>0</v>
      </c>
      <c r="AJ42" s="30">
        <f t="shared" si="17"/>
        <v>0</v>
      </c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</row>
    <row r="43" spans="1:62" s="61" customFormat="1" ht="12.75" customHeight="1" collapsed="1" x14ac:dyDescent="0.25">
      <c r="A43" s="538" t="s">
        <v>51</v>
      </c>
      <c r="B43" s="542"/>
      <c r="C43" s="539"/>
      <c r="D43" s="539"/>
      <c r="E43" s="539"/>
      <c r="F43" s="539"/>
      <c r="G43" s="539"/>
      <c r="H43" s="539"/>
      <c r="I43" s="540"/>
      <c r="J43" s="339">
        <f>SUM(J33:J42)</f>
        <v>0</v>
      </c>
      <c r="K43" s="339">
        <f>SUM(K33:K42)</f>
        <v>0</v>
      </c>
      <c r="L43" s="445"/>
      <c r="M43" s="339">
        <f>SUM(M33:M42)</f>
        <v>0</v>
      </c>
      <c r="N43" s="339">
        <f>SUM(N33:N42)</f>
        <v>0</v>
      </c>
      <c r="O43" s="339">
        <f>SUM(O33:O42)</f>
        <v>0</v>
      </c>
      <c r="P43" s="344"/>
      <c r="Q43" s="438"/>
      <c r="R43" s="339">
        <f t="shared" ref="R43:AH43" si="23">SUM(R33:R42)</f>
        <v>0</v>
      </c>
      <c r="S43" s="339">
        <f t="shared" si="23"/>
        <v>0</v>
      </c>
      <c r="T43" s="339">
        <f t="shared" si="23"/>
        <v>0</v>
      </c>
      <c r="U43" s="339">
        <f t="shared" si="23"/>
        <v>0</v>
      </c>
      <c r="V43" s="339">
        <f t="shared" si="23"/>
        <v>0</v>
      </c>
      <c r="W43" s="339">
        <f t="shared" si="23"/>
        <v>0</v>
      </c>
      <c r="X43" s="339">
        <f t="shared" si="23"/>
        <v>0</v>
      </c>
      <c r="Y43" s="339">
        <f t="shared" si="23"/>
        <v>0</v>
      </c>
      <c r="Z43" s="339">
        <f t="shared" si="23"/>
        <v>0</v>
      </c>
      <c r="AA43" s="339">
        <f t="shared" si="23"/>
        <v>0</v>
      </c>
      <c r="AB43" s="339">
        <f t="shared" si="23"/>
        <v>0</v>
      </c>
      <c r="AC43" s="339">
        <f t="shared" si="23"/>
        <v>0</v>
      </c>
      <c r="AD43" s="339">
        <f t="shared" si="23"/>
        <v>0</v>
      </c>
      <c r="AE43" s="339">
        <f t="shared" si="23"/>
        <v>0</v>
      </c>
      <c r="AF43" s="339">
        <f t="shared" si="23"/>
        <v>0</v>
      </c>
      <c r="AG43" s="339">
        <f t="shared" si="23"/>
        <v>0</v>
      </c>
      <c r="AH43" s="339">
        <f t="shared" si="23"/>
        <v>0</v>
      </c>
      <c r="AI43" s="345">
        <f>IF(ISERROR(AH43/J43),0,AH43/J43)</f>
        <v>0</v>
      </c>
      <c r="AJ43" s="345">
        <f>IF(ISERROR(AH43/$AH$208),0,AH43/$AH$208)</f>
        <v>0</v>
      </c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</row>
    <row r="44" spans="1:62" ht="12.75" customHeight="1" x14ac:dyDescent="0.25">
      <c r="A44" s="502" t="s">
        <v>52</v>
      </c>
      <c r="B44" s="503"/>
      <c r="C44" s="503"/>
      <c r="D44" s="503"/>
      <c r="E44" s="504"/>
      <c r="F44" s="16"/>
      <c r="G44" s="5"/>
      <c r="H44" s="17"/>
      <c r="I44" s="17"/>
      <c r="J44" s="62"/>
      <c r="K44" s="7"/>
      <c r="L44" s="18"/>
      <c r="M44" s="19"/>
      <c r="N44" s="19"/>
      <c r="O44" s="19"/>
      <c r="P44" s="5"/>
      <c r="Q44" s="20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336"/>
      <c r="AJ44" s="336"/>
    </row>
    <row r="45" spans="1:62" ht="12.75" hidden="1" customHeight="1" outlineLevel="1" x14ac:dyDescent="0.25">
      <c r="A45" s="22">
        <v>1</v>
      </c>
      <c r="B45" s="23"/>
      <c r="C45" s="24"/>
      <c r="D45" s="25"/>
      <c r="E45" s="26"/>
      <c r="F45" s="26"/>
      <c r="G45" s="26"/>
      <c r="H45" s="25"/>
      <c r="I45" s="25"/>
      <c r="J45" s="62"/>
      <c r="K45" s="27"/>
      <c r="L45" s="26"/>
      <c r="M45" s="28"/>
      <c r="N45" s="28"/>
      <c r="O45" s="28"/>
      <c r="P45" s="26"/>
      <c r="Q45" s="26"/>
      <c r="R45" s="28"/>
      <c r="S45" s="28"/>
      <c r="T45" s="28"/>
      <c r="U45" s="29">
        <f>SUM(R45:T45)</f>
        <v>0</v>
      </c>
      <c r="V45" s="28"/>
      <c r="W45" s="28"/>
      <c r="X45" s="28"/>
      <c r="Y45" s="29">
        <f>SUM(V45:X45)</f>
        <v>0</v>
      </c>
      <c r="Z45" s="28"/>
      <c r="AA45" s="28"/>
      <c r="AB45" s="28"/>
      <c r="AC45" s="29">
        <f>SUM(Z45:AB45)</f>
        <v>0</v>
      </c>
      <c r="AD45" s="28"/>
      <c r="AE45" s="28"/>
      <c r="AF45" s="28"/>
      <c r="AG45" s="29">
        <f>SUM(AD45:AF45)</f>
        <v>0</v>
      </c>
      <c r="AH45" s="29">
        <f t="shared" ref="AH45:AH54" si="24">SUM(U45,Y45,AC45,AG45)</f>
        <v>0</v>
      </c>
      <c r="AI45" s="30">
        <f>IF(ISERROR(AH45/J45),0,AH45/J45)</f>
        <v>0</v>
      </c>
      <c r="AJ45" s="30">
        <f t="shared" ref="AJ45:AJ54" si="25">IF(ISERROR(AH45/$AH$208),"-",AH45/$AH$208)</f>
        <v>0</v>
      </c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</row>
    <row r="46" spans="1:62" ht="12.75" hidden="1" customHeight="1" outlineLevel="1" x14ac:dyDescent="0.25">
      <c r="A46" s="22">
        <v>2</v>
      </c>
      <c r="B46" s="23"/>
      <c r="C46" s="32"/>
      <c r="D46" s="33"/>
      <c r="E46" s="34"/>
      <c r="F46" s="34"/>
      <c r="G46" s="34"/>
      <c r="H46" s="33"/>
      <c r="I46" s="33"/>
      <c r="J46" s="62"/>
      <c r="K46" s="35"/>
      <c r="L46" s="34"/>
      <c r="M46" s="28"/>
      <c r="N46" s="28"/>
      <c r="O46" s="28"/>
      <c r="P46" s="34"/>
      <c r="Q46" s="34"/>
      <c r="R46" s="28"/>
      <c r="S46" s="28"/>
      <c r="T46" s="28"/>
      <c r="U46" s="29">
        <f t="shared" ref="U46:U54" si="26">SUM(R46:T46)</f>
        <v>0</v>
      </c>
      <c r="V46" s="28"/>
      <c r="W46" s="28"/>
      <c r="X46" s="28"/>
      <c r="Y46" s="29">
        <f t="shared" ref="Y46:Y54" si="27">SUM(V46:X46)</f>
        <v>0</v>
      </c>
      <c r="Z46" s="28"/>
      <c r="AA46" s="28"/>
      <c r="AB46" s="28"/>
      <c r="AC46" s="29">
        <f t="shared" ref="AC46:AC54" si="28">SUM(Z46:AB46)</f>
        <v>0</v>
      </c>
      <c r="AD46" s="28"/>
      <c r="AE46" s="28"/>
      <c r="AF46" s="28"/>
      <c r="AG46" s="29">
        <f t="shared" ref="AG46:AG54" si="29">SUM(AD46:AF46)</f>
        <v>0</v>
      </c>
      <c r="AH46" s="29">
        <f t="shared" si="24"/>
        <v>0</v>
      </c>
      <c r="AI46" s="30">
        <f t="shared" ref="AI46:AI54" si="30">IF(ISERROR(AH46/J46),0,AH46/J46)</f>
        <v>0</v>
      </c>
      <c r="AJ46" s="30">
        <f t="shared" si="25"/>
        <v>0</v>
      </c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</row>
    <row r="47" spans="1:62" ht="12.75" hidden="1" customHeight="1" outlineLevel="1" x14ac:dyDescent="0.25">
      <c r="A47" s="22">
        <v>3</v>
      </c>
      <c r="B47" s="23"/>
      <c r="C47" s="32"/>
      <c r="D47" s="33"/>
      <c r="E47" s="34"/>
      <c r="F47" s="34"/>
      <c r="G47" s="34"/>
      <c r="H47" s="33"/>
      <c r="I47" s="33"/>
      <c r="J47" s="62"/>
      <c r="K47" s="35"/>
      <c r="L47" s="34"/>
      <c r="M47" s="28"/>
      <c r="N47" s="28"/>
      <c r="O47" s="28"/>
      <c r="P47" s="34"/>
      <c r="Q47" s="34"/>
      <c r="R47" s="28"/>
      <c r="S47" s="28"/>
      <c r="T47" s="28"/>
      <c r="U47" s="29">
        <f t="shared" si="26"/>
        <v>0</v>
      </c>
      <c r="V47" s="28"/>
      <c r="W47" s="28"/>
      <c r="X47" s="28"/>
      <c r="Y47" s="29">
        <f t="shared" si="27"/>
        <v>0</v>
      </c>
      <c r="Z47" s="28"/>
      <c r="AA47" s="28"/>
      <c r="AB47" s="28"/>
      <c r="AC47" s="29">
        <f t="shared" si="28"/>
        <v>0</v>
      </c>
      <c r="AD47" s="28"/>
      <c r="AE47" s="28"/>
      <c r="AF47" s="28"/>
      <c r="AG47" s="29">
        <f t="shared" si="29"/>
        <v>0</v>
      </c>
      <c r="AH47" s="29">
        <f t="shared" si="24"/>
        <v>0</v>
      </c>
      <c r="AI47" s="30">
        <f t="shared" si="30"/>
        <v>0</v>
      </c>
      <c r="AJ47" s="30">
        <f t="shared" si="25"/>
        <v>0</v>
      </c>
    </row>
    <row r="48" spans="1:62" ht="12.75" hidden="1" customHeight="1" outlineLevel="1" x14ac:dyDescent="0.25">
      <c r="A48" s="22">
        <v>4</v>
      </c>
      <c r="B48" s="23"/>
      <c r="C48" s="32"/>
      <c r="D48" s="33"/>
      <c r="E48" s="34"/>
      <c r="F48" s="34"/>
      <c r="G48" s="34"/>
      <c r="H48" s="33"/>
      <c r="I48" s="33"/>
      <c r="J48" s="62"/>
      <c r="K48" s="35"/>
      <c r="L48" s="34"/>
      <c r="M48" s="28"/>
      <c r="N48" s="28"/>
      <c r="O48" s="28"/>
      <c r="P48" s="34"/>
      <c r="Q48" s="34"/>
      <c r="R48" s="28"/>
      <c r="S48" s="28"/>
      <c r="T48" s="28"/>
      <c r="U48" s="29">
        <f t="shared" si="26"/>
        <v>0</v>
      </c>
      <c r="V48" s="28"/>
      <c r="W48" s="28"/>
      <c r="X48" s="28"/>
      <c r="Y48" s="29">
        <f t="shared" si="27"/>
        <v>0</v>
      </c>
      <c r="Z48" s="28"/>
      <c r="AA48" s="28"/>
      <c r="AB48" s="28"/>
      <c r="AC48" s="29">
        <f t="shared" si="28"/>
        <v>0</v>
      </c>
      <c r="AD48" s="28"/>
      <c r="AE48" s="28"/>
      <c r="AF48" s="28"/>
      <c r="AG48" s="29">
        <f t="shared" si="29"/>
        <v>0</v>
      </c>
      <c r="AH48" s="29">
        <f t="shared" si="24"/>
        <v>0</v>
      </c>
      <c r="AI48" s="30">
        <f t="shared" si="30"/>
        <v>0</v>
      </c>
      <c r="AJ48" s="30">
        <f t="shared" si="25"/>
        <v>0</v>
      </c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</row>
    <row r="49" spans="1:62" ht="12.75" hidden="1" customHeight="1" outlineLevel="1" x14ac:dyDescent="0.25">
      <c r="A49" s="22">
        <v>5</v>
      </c>
      <c r="B49" s="23"/>
      <c r="C49" s="32"/>
      <c r="D49" s="33"/>
      <c r="E49" s="34"/>
      <c r="F49" s="34"/>
      <c r="G49" s="34"/>
      <c r="H49" s="33"/>
      <c r="I49" s="33"/>
      <c r="J49" s="62"/>
      <c r="K49" s="35"/>
      <c r="L49" s="34"/>
      <c r="M49" s="28"/>
      <c r="N49" s="28"/>
      <c r="O49" s="28"/>
      <c r="P49" s="34"/>
      <c r="Q49" s="34"/>
      <c r="R49" s="28"/>
      <c r="S49" s="28"/>
      <c r="T49" s="28"/>
      <c r="U49" s="29">
        <f t="shared" si="26"/>
        <v>0</v>
      </c>
      <c r="V49" s="28"/>
      <c r="W49" s="28"/>
      <c r="X49" s="28"/>
      <c r="Y49" s="29">
        <f t="shared" si="27"/>
        <v>0</v>
      </c>
      <c r="Z49" s="28"/>
      <c r="AA49" s="28"/>
      <c r="AB49" s="28"/>
      <c r="AC49" s="29">
        <f t="shared" si="28"/>
        <v>0</v>
      </c>
      <c r="AD49" s="28"/>
      <c r="AE49" s="28"/>
      <c r="AF49" s="28"/>
      <c r="AG49" s="29">
        <f t="shared" si="29"/>
        <v>0</v>
      </c>
      <c r="AH49" s="29">
        <f t="shared" si="24"/>
        <v>0</v>
      </c>
      <c r="AI49" s="30">
        <f t="shared" si="30"/>
        <v>0</v>
      </c>
      <c r="AJ49" s="30">
        <f t="shared" si="25"/>
        <v>0</v>
      </c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</row>
    <row r="50" spans="1:62" ht="12.75" hidden="1" customHeight="1" outlineLevel="1" x14ac:dyDescent="0.25">
      <c r="A50" s="22">
        <v>6</v>
      </c>
      <c r="B50" s="23"/>
      <c r="C50" s="32"/>
      <c r="D50" s="33"/>
      <c r="E50" s="34"/>
      <c r="F50" s="34"/>
      <c r="G50" s="34"/>
      <c r="H50" s="33"/>
      <c r="I50" s="33"/>
      <c r="J50" s="62"/>
      <c r="K50" s="35"/>
      <c r="L50" s="34"/>
      <c r="M50" s="28"/>
      <c r="N50" s="28"/>
      <c r="O50" s="28"/>
      <c r="P50" s="34"/>
      <c r="Q50" s="34"/>
      <c r="R50" s="28"/>
      <c r="S50" s="28"/>
      <c r="T50" s="28"/>
      <c r="U50" s="29">
        <f t="shared" si="26"/>
        <v>0</v>
      </c>
      <c r="V50" s="28"/>
      <c r="W50" s="28"/>
      <c r="X50" s="28"/>
      <c r="Y50" s="29">
        <f t="shared" si="27"/>
        <v>0</v>
      </c>
      <c r="Z50" s="28"/>
      <c r="AA50" s="28"/>
      <c r="AB50" s="28"/>
      <c r="AC50" s="29">
        <f t="shared" si="28"/>
        <v>0</v>
      </c>
      <c r="AD50" s="28"/>
      <c r="AE50" s="28"/>
      <c r="AF50" s="28"/>
      <c r="AG50" s="29">
        <f t="shared" si="29"/>
        <v>0</v>
      </c>
      <c r="AH50" s="29">
        <f t="shared" si="24"/>
        <v>0</v>
      </c>
      <c r="AI50" s="30">
        <f t="shared" si="30"/>
        <v>0</v>
      </c>
      <c r="AJ50" s="30">
        <f t="shared" si="25"/>
        <v>0</v>
      </c>
    </row>
    <row r="51" spans="1:62" ht="12.75" hidden="1" customHeight="1" outlineLevel="1" x14ac:dyDescent="0.25">
      <c r="A51" s="22">
        <v>7</v>
      </c>
      <c r="B51" s="23"/>
      <c r="C51" s="32"/>
      <c r="D51" s="33"/>
      <c r="E51" s="34"/>
      <c r="F51" s="34"/>
      <c r="G51" s="34"/>
      <c r="H51" s="33"/>
      <c r="I51" s="33"/>
      <c r="J51" s="62"/>
      <c r="K51" s="35"/>
      <c r="L51" s="34"/>
      <c r="M51" s="28"/>
      <c r="N51" s="28"/>
      <c r="O51" s="28"/>
      <c r="P51" s="34"/>
      <c r="Q51" s="34"/>
      <c r="R51" s="28"/>
      <c r="S51" s="28"/>
      <c r="T51" s="28"/>
      <c r="U51" s="29">
        <f t="shared" si="26"/>
        <v>0</v>
      </c>
      <c r="V51" s="28"/>
      <c r="W51" s="28"/>
      <c r="X51" s="28"/>
      <c r="Y51" s="29">
        <f t="shared" si="27"/>
        <v>0</v>
      </c>
      <c r="Z51" s="28"/>
      <c r="AA51" s="28"/>
      <c r="AB51" s="28"/>
      <c r="AC51" s="29">
        <f t="shared" si="28"/>
        <v>0</v>
      </c>
      <c r="AD51" s="28"/>
      <c r="AE51" s="28"/>
      <c r="AF51" s="28"/>
      <c r="AG51" s="29">
        <f t="shared" si="29"/>
        <v>0</v>
      </c>
      <c r="AH51" s="29">
        <f t="shared" si="24"/>
        <v>0</v>
      </c>
      <c r="AI51" s="30">
        <f t="shared" si="30"/>
        <v>0</v>
      </c>
      <c r="AJ51" s="30">
        <f t="shared" si="25"/>
        <v>0</v>
      </c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</row>
    <row r="52" spans="1:62" ht="12.75" hidden="1" customHeight="1" outlineLevel="1" x14ac:dyDescent="0.25">
      <c r="A52" s="22">
        <v>8</v>
      </c>
      <c r="B52" s="23"/>
      <c r="C52" s="32"/>
      <c r="D52" s="33"/>
      <c r="E52" s="34"/>
      <c r="F52" s="34"/>
      <c r="G52" s="34"/>
      <c r="H52" s="33"/>
      <c r="I52" s="33"/>
      <c r="J52" s="62"/>
      <c r="K52" s="35"/>
      <c r="L52" s="34"/>
      <c r="M52" s="28"/>
      <c r="N52" s="28"/>
      <c r="O52" s="28"/>
      <c r="P52" s="34"/>
      <c r="Q52" s="34"/>
      <c r="R52" s="28"/>
      <c r="S52" s="28"/>
      <c r="T52" s="28"/>
      <c r="U52" s="29">
        <f t="shared" si="26"/>
        <v>0</v>
      </c>
      <c r="V52" s="28"/>
      <c r="W52" s="28"/>
      <c r="X52" s="28"/>
      <c r="Y52" s="29">
        <f t="shared" si="27"/>
        <v>0</v>
      </c>
      <c r="Z52" s="28"/>
      <c r="AA52" s="28"/>
      <c r="AB52" s="28"/>
      <c r="AC52" s="29">
        <f t="shared" si="28"/>
        <v>0</v>
      </c>
      <c r="AD52" s="28"/>
      <c r="AE52" s="28"/>
      <c r="AF52" s="28"/>
      <c r="AG52" s="29">
        <f t="shared" si="29"/>
        <v>0</v>
      </c>
      <c r="AH52" s="29">
        <f t="shared" si="24"/>
        <v>0</v>
      </c>
      <c r="AI52" s="30">
        <f t="shared" si="30"/>
        <v>0</v>
      </c>
      <c r="AJ52" s="30">
        <f t="shared" si="25"/>
        <v>0</v>
      </c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</row>
    <row r="53" spans="1:62" ht="12.75" hidden="1" customHeight="1" outlineLevel="1" x14ac:dyDescent="0.25">
      <c r="A53" s="22">
        <v>9</v>
      </c>
      <c r="B53" s="23"/>
      <c r="C53" s="32"/>
      <c r="D53" s="33"/>
      <c r="E53" s="34"/>
      <c r="F53" s="34"/>
      <c r="G53" s="34"/>
      <c r="H53" s="33"/>
      <c r="I53" s="33"/>
      <c r="J53" s="62"/>
      <c r="K53" s="35"/>
      <c r="L53" s="34"/>
      <c r="M53" s="28"/>
      <c r="N53" s="28"/>
      <c r="O53" s="28"/>
      <c r="P53" s="34"/>
      <c r="Q53" s="34"/>
      <c r="R53" s="28"/>
      <c r="S53" s="28"/>
      <c r="T53" s="28"/>
      <c r="U53" s="29">
        <f t="shared" si="26"/>
        <v>0</v>
      </c>
      <c r="V53" s="28"/>
      <c r="W53" s="28"/>
      <c r="X53" s="28"/>
      <c r="Y53" s="29">
        <f t="shared" si="27"/>
        <v>0</v>
      </c>
      <c r="Z53" s="28"/>
      <c r="AA53" s="28"/>
      <c r="AB53" s="28"/>
      <c r="AC53" s="29">
        <f t="shared" si="28"/>
        <v>0</v>
      </c>
      <c r="AD53" s="28"/>
      <c r="AE53" s="28"/>
      <c r="AF53" s="28"/>
      <c r="AG53" s="29">
        <f t="shared" si="29"/>
        <v>0</v>
      </c>
      <c r="AH53" s="29">
        <f t="shared" si="24"/>
        <v>0</v>
      </c>
      <c r="AI53" s="30">
        <f t="shared" si="30"/>
        <v>0</v>
      </c>
      <c r="AJ53" s="30">
        <f t="shared" si="25"/>
        <v>0</v>
      </c>
    </row>
    <row r="54" spans="1:62" ht="12.75" hidden="1" customHeight="1" outlineLevel="1" x14ac:dyDescent="0.25">
      <c r="A54" s="22">
        <v>10</v>
      </c>
      <c r="B54" s="23"/>
      <c r="C54" s="32"/>
      <c r="D54" s="33"/>
      <c r="E54" s="34"/>
      <c r="F54" s="34"/>
      <c r="G54" s="34"/>
      <c r="H54" s="33"/>
      <c r="I54" s="33"/>
      <c r="J54" s="62"/>
      <c r="K54" s="36"/>
      <c r="L54" s="34"/>
      <c r="M54" s="28"/>
      <c r="N54" s="28"/>
      <c r="O54" s="28"/>
      <c r="P54" s="34"/>
      <c r="Q54" s="34"/>
      <c r="R54" s="28"/>
      <c r="S54" s="28"/>
      <c r="T54" s="28"/>
      <c r="U54" s="29">
        <f t="shared" si="26"/>
        <v>0</v>
      </c>
      <c r="V54" s="28"/>
      <c r="W54" s="28"/>
      <c r="X54" s="28"/>
      <c r="Y54" s="29">
        <f t="shared" si="27"/>
        <v>0</v>
      </c>
      <c r="Z54" s="28"/>
      <c r="AA54" s="28"/>
      <c r="AB54" s="28"/>
      <c r="AC54" s="29">
        <f t="shared" si="28"/>
        <v>0</v>
      </c>
      <c r="AD54" s="28"/>
      <c r="AE54" s="28"/>
      <c r="AF54" s="28"/>
      <c r="AG54" s="29">
        <f t="shared" si="29"/>
        <v>0</v>
      </c>
      <c r="AH54" s="29">
        <f t="shared" si="24"/>
        <v>0</v>
      </c>
      <c r="AI54" s="30">
        <f t="shared" si="30"/>
        <v>0</v>
      </c>
      <c r="AJ54" s="30">
        <f t="shared" si="25"/>
        <v>0</v>
      </c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</row>
    <row r="55" spans="1:62" s="61" customFormat="1" ht="12.75" customHeight="1" collapsed="1" x14ac:dyDescent="0.25">
      <c r="A55" s="538" t="s">
        <v>53</v>
      </c>
      <c r="B55" s="542"/>
      <c r="C55" s="539"/>
      <c r="D55" s="539"/>
      <c r="E55" s="539"/>
      <c r="F55" s="539"/>
      <c r="G55" s="539"/>
      <c r="H55" s="539"/>
      <c r="I55" s="540"/>
      <c r="J55" s="339">
        <f>SUM(J45:J54)</f>
        <v>0</v>
      </c>
      <c r="K55" s="339">
        <f>SUM(K45:K54)</f>
        <v>0</v>
      </c>
      <c r="L55" s="445"/>
      <c r="M55" s="339">
        <f>SUM(M45:M54)</f>
        <v>0</v>
      </c>
      <c r="N55" s="339">
        <f>SUM(N45:N54)</f>
        <v>0</v>
      </c>
      <c r="O55" s="339">
        <f>SUM(O45:O54)</f>
        <v>0</v>
      </c>
      <c r="P55" s="344"/>
      <c r="Q55" s="438"/>
      <c r="R55" s="339">
        <f t="shared" ref="R55:AH55" si="31">SUM(R45:R54)</f>
        <v>0</v>
      </c>
      <c r="S55" s="339">
        <f t="shared" si="31"/>
        <v>0</v>
      </c>
      <c r="T55" s="339">
        <f t="shared" si="31"/>
        <v>0</v>
      </c>
      <c r="U55" s="339">
        <f t="shared" si="31"/>
        <v>0</v>
      </c>
      <c r="V55" s="339">
        <f t="shared" si="31"/>
        <v>0</v>
      </c>
      <c r="W55" s="339">
        <f t="shared" si="31"/>
        <v>0</v>
      </c>
      <c r="X55" s="339">
        <f t="shared" si="31"/>
        <v>0</v>
      </c>
      <c r="Y55" s="339">
        <f t="shared" si="31"/>
        <v>0</v>
      </c>
      <c r="Z55" s="339">
        <f t="shared" si="31"/>
        <v>0</v>
      </c>
      <c r="AA55" s="339">
        <f t="shared" si="31"/>
        <v>0</v>
      </c>
      <c r="AB55" s="339">
        <f t="shared" si="31"/>
        <v>0</v>
      </c>
      <c r="AC55" s="339">
        <f t="shared" si="31"/>
        <v>0</v>
      </c>
      <c r="AD55" s="339">
        <f t="shared" si="31"/>
        <v>0</v>
      </c>
      <c r="AE55" s="339">
        <f t="shared" si="31"/>
        <v>0</v>
      </c>
      <c r="AF55" s="339">
        <f t="shared" si="31"/>
        <v>0</v>
      </c>
      <c r="AG55" s="339">
        <f t="shared" si="31"/>
        <v>0</v>
      </c>
      <c r="AH55" s="339">
        <f t="shared" si="31"/>
        <v>0</v>
      </c>
      <c r="AI55" s="345">
        <f>IF(ISERROR(AH55/J55),0,AH55/J55)</f>
        <v>0</v>
      </c>
      <c r="AJ55" s="345">
        <f>IF(ISERROR(AH55/$AH$208),0,AH55/$AH$208)</f>
        <v>0</v>
      </c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</row>
    <row r="56" spans="1:62" ht="12.75" customHeight="1" x14ac:dyDescent="0.25">
      <c r="A56" s="502" t="s">
        <v>54</v>
      </c>
      <c r="B56" s="503"/>
      <c r="C56" s="503"/>
      <c r="D56" s="503"/>
      <c r="E56" s="504"/>
      <c r="F56" s="16"/>
      <c r="G56" s="5"/>
      <c r="H56" s="17"/>
      <c r="I56" s="17"/>
      <c r="J56" s="62"/>
      <c r="K56" s="7"/>
      <c r="L56" s="18"/>
      <c r="M56" s="19"/>
      <c r="N56" s="19"/>
      <c r="O56" s="19"/>
      <c r="P56" s="5"/>
      <c r="Q56" s="20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336"/>
      <c r="AJ56" s="336"/>
    </row>
    <row r="57" spans="1:62" hidden="1" outlineLevel="1" x14ac:dyDescent="0.25">
      <c r="A57" s="22">
        <v>1</v>
      </c>
      <c r="B57" s="23"/>
      <c r="C57" s="89"/>
      <c r="D57" s="90"/>
      <c r="E57" s="54"/>
      <c r="F57" s="91"/>
      <c r="G57" s="91"/>
      <c r="H57" s="2"/>
      <c r="I57" s="2"/>
      <c r="J57" s="62"/>
      <c r="K57" s="50"/>
      <c r="L57" s="1"/>
      <c r="M57" s="49"/>
      <c r="N57" s="53"/>
      <c r="O57" s="49"/>
      <c r="P57" s="47"/>
      <c r="Q57" s="47"/>
      <c r="R57" s="28"/>
      <c r="S57" s="28"/>
      <c r="T57" s="28"/>
      <c r="U57" s="29">
        <f>SUM(R57:T57)</f>
        <v>0</v>
      </c>
      <c r="V57" s="28"/>
      <c r="W57" s="28"/>
      <c r="X57" s="28"/>
      <c r="Y57" s="29">
        <f>SUM(V57:X57)</f>
        <v>0</v>
      </c>
      <c r="Z57" s="28"/>
      <c r="AA57" s="28"/>
      <c r="AB57" s="28"/>
      <c r="AC57" s="29">
        <f>SUM(Z57:AB57)</f>
        <v>0</v>
      </c>
      <c r="AD57" s="28"/>
      <c r="AE57" s="28">
        <v>0</v>
      </c>
      <c r="AF57" s="28">
        <v>0</v>
      </c>
      <c r="AG57" s="29">
        <f>SUM(AD57:AF57)</f>
        <v>0</v>
      </c>
      <c r="AH57" s="29">
        <f t="shared" ref="AH57:AH66" si="32">SUM(U57,Y57,AC57,AG57)</f>
        <v>0</v>
      </c>
      <c r="AI57" s="30">
        <f>IF(ISERROR(AH57/J57),0,AH57/J57)</f>
        <v>0</v>
      </c>
      <c r="AJ57" s="30">
        <f t="shared" ref="AJ57:AJ66" si="33">IF(ISERROR(AH57/$AH$208),"-",AH57/$AH$208)</f>
        <v>0</v>
      </c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</row>
    <row r="58" spans="1:62" hidden="1" outlineLevel="1" x14ac:dyDescent="0.25">
      <c r="A58" s="22">
        <v>2</v>
      </c>
      <c r="B58" s="23"/>
      <c r="C58" s="87"/>
      <c r="D58" s="88"/>
      <c r="E58" s="52"/>
      <c r="F58" s="91"/>
      <c r="G58" s="91"/>
      <c r="H58" s="10"/>
      <c r="I58" s="2"/>
      <c r="J58" s="62"/>
      <c r="K58" s="51"/>
      <c r="L58" s="1"/>
      <c r="M58" s="49"/>
      <c r="N58" s="53"/>
      <c r="O58" s="49"/>
      <c r="P58" s="47"/>
      <c r="Q58" s="47"/>
      <c r="R58" s="28"/>
      <c r="S58" s="28"/>
      <c r="T58" s="28"/>
      <c r="U58" s="29">
        <f t="shared" ref="U58:U66" si="34">SUM(R58:T58)</f>
        <v>0</v>
      </c>
      <c r="V58" s="28"/>
      <c r="W58" s="28"/>
      <c r="X58" s="28"/>
      <c r="Y58" s="29">
        <f t="shared" ref="Y58:Y66" si="35">SUM(V58:X58)</f>
        <v>0</v>
      </c>
      <c r="Z58" s="28"/>
      <c r="AA58" s="28"/>
      <c r="AB58" s="28"/>
      <c r="AC58" s="29">
        <f t="shared" ref="AC58:AC66" si="36">SUM(Z58:AB58)</f>
        <v>0</v>
      </c>
      <c r="AD58" s="28"/>
      <c r="AE58" s="28">
        <v>0</v>
      </c>
      <c r="AF58" s="28">
        <v>0</v>
      </c>
      <c r="AG58" s="29">
        <f t="shared" ref="AG58:AG66" si="37">SUM(AD58:AF58)</f>
        <v>0</v>
      </c>
      <c r="AH58" s="29">
        <f t="shared" si="32"/>
        <v>0</v>
      </c>
      <c r="AI58" s="30">
        <f>IF(ISERROR(AH58/J58),0,AH58/J58)</f>
        <v>0</v>
      </c>
      <c r="AJ58" s="30">
        <f t="shared" si="33"/>
        <v>0</v>
      </c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</row>
    <row r="59" spans="1:62" ht="12.75" hidden="1" customHeight="1" outlineLevel="1" x14ac:dyDescent="0.25">
      <c r="A59" s="22">
        <v>3</v>
      </c>
      <c r="B59" s="23"/>
      <c r="C59" s="24"/>
      <c r="D59" s="25"/>
      <c r="E59" s="34"/>
      <c r="F59" s="34"/>
      <c r="G59" s="34"/>
      <c r="H59" s="33"/>
      <c r="I59" s="33"/>
      <c r="J59" s="62"/>
      <c r="K59" s="35"/>
      <c r="L59" s="26"/>
      <c r="M59" s="28"/>
      <c r="N59" s="28"/>
      <c r="O59" s="28"/>
      <c r="P59" s="34"/>
      <c r="Q59" s="34"/>
      <c r="R59" s="28"/>
      <c r="S59" s="28"/>
      <c r="T59" s="28"/>
      <c r="U59" s="29">
        <f t="shared" si="34"/>
        <v>0</v>
      </c>
      <c r="V59" s="28"/>
      <c r="W59" s="28"/>
      <c r="X59" s="28"/>
      <c r="Y59" s="29">
        <f t="shared" si="35"/>
        <v>0</v>
      </c>
      <c r="Z59" s="28"/>
      <c r="AA59" s="28"/>
      <c r="AB59" s="28"/>
      <c r="AC59" s="29">
        <f t="shared" si="36"/>
        <v>0</v>
      </c>
      <c r="AD59" s="28"/>
      <c r="AE59" s="28"/>
      <c r="AF59" s="28"/>
      <c r="AG59" s="29">
        <f t="shared" si="37"/>
        <v>0</v>
      </c>
      <c r="AH59" s="29">
        <f t="shared" si="32"/>
        <v>0</v>
      </c>
      <c r="AI59" s="30">
        <f>IF(ISERROR(AH59/J59),0,AH59/J59)</f>
        <v>0</v>
      </c>
      <c r="AJ59" s="30">
        <f t="shared" si="33"/>
        <v>0</v>
      </c>
    </row>
    <row r="60" spans="1:62" ht="12.75" hidden="1" customHeight="1" outlineLevel="1" x14ac:dyDescent="0.25">
      <c r="A60" s="22">
        <v>4</v>
      </c>
      <c r="B60" s="23"/>
      <c r="C60" s="32"/>
      <c r="D60" s="33"/>
      <c r="E60" s="34"/>
      <c r="F60" s="34"/>
      <c r="G60" s="34"/>
      <c r="H60" s="33"/>
      <c r="I60" s="33"/>
      <c r="J60" s="62"/>
      <c r="K60" s="35"/>
      <c r="L60" s="34"/>
      <c r="M60" s="28"/>
      <c r="N60" s="28"/>
      <c r="O60" s="28"/>
      <c r="P60" s="34"/>
      <c r="Q60" s="34"/>
      <c r="R60" s="28"/>
      <c r="S60" s="28"/>
      <c r="T60" s="28"/>
      <c r="U60" s="29">
        <f t="shared" si="34"/>
        <v>0</v>
      </c>
      <c r="V60" s="28"/>
      <c r="W60" s="28"/>
      <c r="X60" s="28"/>
      <c r="Y60" s="29">
        <f t="shared" si="35"/>
        <v>0</v>
      </c>
      <c r="Z60" s="28"/>
      <c r="AA60" s="28"/>
      <c r="AB60" s="28"/>
      <c r="AC60" s="29">
        <f t="shared" si="36"/>
        <v>0</v>
      </c>
      <c r="AD60" s="28"/>
      <c r="AE60" s="28"/>
      <c r="AF60" s="28"/>
      <c r="AG60" s="29">
        <f t="shared" si="37"/>
        <v>0</v>
      </c>
      <c r="AH60" s="29">
        <f t="shared" si="32"/>
        <v>0</v>
      </c>
      <c r="AI60" s="30">
        <f t="shared" ref="AI60:AI66" si="38">IF(ISERROR(AH60/J60),0,AH60/J60)</f>
        <v>0</v>
      </c>
      <c r="AJ60" s="30">
        <f t="shared" si="33"/>
        <v>0</v>
      </c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</row>
    <row r="61" spans="1:62" ht="12.75" hidden="1" customHeight="1" outlineLevel="1" x14ac:dyDescent="0.25">
      <c r="A61" s="22">
        <v>5</v>
      </c>
      <c r="B61" s="23"/>
      <c r="C61" s="32"/>
      <c r="D61" s="33"/>
      <c r="E61" s="34"/>
      <c r="F61" s="34"/>
      <c r="G61" s="34"/>
      <c r="H61" s="33"/>
      <c r="I61" s="33"/>
      <c r="J61" s="62"/>
      <c r="K61" s="35"/>
      <c r="L61" s="34"/>
      <c r="M61" s="28"/>
      <c r="N61" s="28"/>
      <c r="O61" s="28"/>
      <c r="P61" s="34"/>
      <c r="Q61" s="34"/>
      <c r="R61" s="28"/>
      <c r="S61" s="28"/>
      <c r="T61" s="28"/>
      <c r="U61" s="29">
        <f t="shared" si="34"/>
        <v>0</v>
      </c>
      <c r="V61" s="28"/>
      <c r="W61" s="28"/>
      <c r="X61" s="28"/>
      <c r="Y61" s="29">
        <f t="shared" si="35"/>
        <v>0</v>
      </c>
      <c r="Z61" s="28"/>
      <c r="AA61" s="28"/>
      <c r="AB61" s="28"/>
      <c r="AC61" s="29">
        <f t="shared" si="36"/>
        <v>0</v>
      </c>
      <c r="AD61" s="28"/>
      <c r="AE61" s="28"/>
      <c r="AF61" s="28"/>
      <c r="AG61" s="29">
        <f t="shared" si="37"/>
        <v>0</v>
      </c>
      <c r="AH61" s="29">
        <f t="shared" si="32"/>
        <v>0</v>
      </c>
      <c r="AI61" s="30">
        <f t="shared" si="38"/>
        <v>0</v>
      </c>
      <c r="AJ61" s="30">
        <f t="shared" si="33"/>
        <v>0</v>
      </c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</row>
    <row r="62" spans="1:62" ht="12.75" hidden="1" customHeight="1" outlineLevel="1" x14ac:dyDescent="0.25">
      <c r="A62" s="22">
        <v>6</v>
      </c>
      <c r="B62" s="23"/>
      <c r="C62" s="32"/>
      <c r="D62" s="33"/>
      <c r="E62" s="34"/>
      <c r="F62" s="34"/>
      <c r="G62" s="34"/>
      <c r="H62" s="33"/>
      <c r="I62" s="33"/>
      <c r="J62" s="62"/>
      <c r="K62" s="35"/>
      <c r="L62" s="34"/>
      <c r="M62" s="28"/>
      <c r="N62" s="28"/>
      <c r="O62" s="28"/>
      <c r="P62" s="34"/>
      <c r="Q62" s="34"/>
      <c r="R62" s="28"/>
      <c r="S62" s="28"/>
      <c r="T62" s="28"/>
      <c r="U62" s="29">
        <f t="shared" si="34"/>
        <v>0</v>
      </c>
      <c r="V62" s="28"/>
      <c r="W62" s="28"/>
      <c r="X62" s="28"/>
      <c r="Y62" s="29">
        <f t="shared" si="35"/>
        <v>0</v>
      </c>
      <c r="Z62" s="28"/>
      <c r="AA62" s="28"/>
      <c r="AB62" s="28"/>
      <c r="AC62" s="29">
        <f t="shared" si="36"/>
        <v>0</v>
      </c>
      <c r="AD62" s="28"/>
      <c r="AE62" s="28"/>
      <c r="AF62" s="28"/>
      <c r="AG62" s="29">
        <f t="shared" si="37"/>
        <v>0</v>
      </c>
      <c r="AH62" s="29">
        <f t="shared" si="32"/>
        <v>0</v>
      </c>
      <c r="AI62" s="30">
        <f t="shared" si="38"/>
        <v>0</v>
      </c>
      <c r="AJ62" s="30">
        <f t="shared" si="33"/>
        <v>0</v>
      </c>
    </row>
    <row r="63" spans="1:62" ht="12.75" hidden="1" customHeight="1" outlineLevel="1" x14ac:dyDescent="0.25">
      <c r="A63" s="22">
        <v>7</v>
      </c>
      <c r="B63" s="23"/>
      <c r="C63" s="32"/>
      <c r="D63" s="33"/>
      <c r="E63" s="34"/>
      <c r="F63" s="34"/>
      <c r="G63" s="34"/>
      <c r="H63" s="33"/>
      <c r="I63" s="33"/>
      <c r="J63" s="62"/>
      <c r="K63" s="35"/>
      <c r="L63" s="34"/>
      <c r="M63" s="28"/>
      <c r="N63" s="28"/>
      <c r="O63" s="28"/>
      <c r="P63" s="34"/>
      <c r="Q63" s="34"/>
      <c r="R63" s="28"/>
      <c r="S63" s="28"/>
      <c r="T63" s="28"/>
      <c r="U63" s="29">
        <f t="shared" si="34"/>
        <v>0</v>
      </c>
      <c r="V63" s="28"/>
      <c r="W63" s="28"/>
      <c r="X63" s="28"/>
      <c r="Y63" s="29">
        <f t="shared" si="35"/>
        <v>0</v>
      </c>
      <c r="Z63" s="28"/>
      <c r="AA63" s="28"/>
      <c r="AB63" s="28"/>
      <c r="AC63" s="29">
        <f t="shared" si="36"/>
        <v>0</v>
      </c>
      <c r="AD63" s="28"/>
      <c r="AE63" s="28"/>
      <c r="AF63" s="28"/>
      <c r="AG63" s="29">
        <f t="shared" si="37"/>
        <v>0</v>
      </c>
      <c r="AH63" s="29">
        <f t="shared" si="32"/>
        <v>0</v>
      </c>
      <c r="AI63" s="30">
        <f t="shared" si="38"/>
        <v>0</v>
      </c>
      <c r="AJ63" s="30">
        <f t="shared" si="33"/>
        <v>0</v>
      </c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</row>
    <row r="64" spans="1:62" ht="12.75" hidden="1" customHeight="1" outlineLevel="1" x14ac:dyDescent="0.25">
      <c r="A64" s="22">
        <v>8</v>
      </c>
      <c r="B64" s="23"/>
      <c r="C64" s="32"/>
      <c r="D64" s="33"/>
      <c r="E64" s="34"/>
      <c r="F64" s="34"/>
      <c r="G64" s="34"/>
      <c r="H64" s="33"/>
      <c r="I64" s="33"/>
      <c r="J64" s="62"/>
      <c r="K64" s="35"/>
      <c r="L64" s="34"/>
      <c r="M64" s="28"/>
      <c r="N64" s="28"/>
      <c r="O64" s="28"/>
      <c r="P64" s="34"/>
      <c r="Q64" s="34"/>
      <c r="R64" s="28"/>
      <c r="S64" s="28"/>
      <c r="T64" s="28"/>
      <c r="U64" s="29">
        <f t="shared" si="34"/>
        <v>0</v>
      </c>
      <c r="V64" s="28"/>
      <c r="W64" s="28"/>
      <c r="X64" s="28"/>
      <c r="Y64" s="29">
        <f t="shared" si="35"/>
        <v>0</v>
      </c>
      <c r="Z64" s="28"/>
      <c r="AA64" s="28"/>
      <c r="AB64" s="28"/>
      <c r="AC64" s="29">
        <f t="shared" si="36"/>
        <v>0</v>
      </c>
      <c r="AD64" s="28"/>
      <c r="AE64" s="28"/>
      <c r="AF64" s="28"/>
      <c r="AG64" s="29">
        <f t="shared" si="37"/>
        <v>0</v>
      </c>
      <c r="AH64" s="29">
        <f t="shared" si="32"/>
        <v>0</v>
      </c>
      <c r="AI64" s="30">
        <f t="shared" si="38"/>
        <v>0</v>
      </c>
      <c r="AJ64" s="30">
        <f t="shared" si="33"/>
        <v>0</v>
      </c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</row>
    <row r="65" spans="1:62" ht="12.75" hidden="1" customHeight="1" outlineLevel="1" x14ac:dyDescent="0.25">
      <c r="A65" s="22">
        <v>9</v>
      </c>
      <c r="B65" s="23"/>
      <c r="C65" s="32"/>
      <c r="D65" s="33"/>
      <c r="E65" s="34"/>
      <c r="F65" s="34"/>
      <c r="G65" s="34"/>
      <c r="H65" s="33"/>
      <c r="I65" s="33"/>
      <c r="J65" s="62"/>
      <c r="K65" s="35"/>
      <c r="L65" s="34"/>
      <c r="M65" s="28"/>
      <c r="N65" s="28"/>
      <c r="O65" s="28"/>
      <c r="P65" s="34"/>
      <c r="Q65" s="34"/>
      <c r="R65" s="28"/>
      <c r="S65" s="28"/>
      <c r="T65" s="28"/>
      <c r="U65" s="29">
        <f t="shared" si="34"/>
        <v>0</v>
      </c>
      <c r="V65" s="28"/>
      <c r="W65" s="28"/>
      <c r="X65" s="28"/>
      <c r="Y65" s="29">
        <f t="shared" si="35"/>
        <v>0</v>
      </c>
      <c r="Z65" s="28"/>
      <c r="AA65" s="28"/>
      <c r="AB65" s="28"/>
      <c r="AC65" s="29">
        <f t="shared" si="36"/>
        <v>0</v>
      </c>
      <c r="AD65" s="28"/>
      <c r="AE65" s="28"/>
      <c r="AF65" s="28"/>
      <c r="AG65" s="29">
        <f t="shared" si="37"/>
        <v>0</v>
      </c>
      <c r="AH65" s="29">
        <f t="shared" si="32"/>
        <v>0</v>
      </c>
      <c r="AI65" s="30">
        <f t="shared" si="38"/>
        <v>0</v>
      </c>
      <c r="AJ65" s="30">
        <f t="shared" si="33"/>
        <v>0</v>
      </c>
    </row>
    <row r="66" spans="1:62" ht="12.75" hidden="1" customHeight="1" outlineLevel="1" x14ac:dyDescent="0.25">
      <c r="A66" s="22">
        <v>10</v>
      </c>
      <c r="B66" s="23"/>
      <c r="C66" s="32"/>
      <c r="D66" s="33"/>
      <c r="E66" s="34"/>
      <c r="F66" s="34"/>
      <c r="G66" s="34"/>
      <c r="H66" s="33"/>
      <c r="I66" s="33"/>
      <c r="J66" s="62"/>
      <c r="K66" s="36"/>
      <c r="L66" s="34"/>
      <c r="M66" s="28"/>
      <c r="N66" s="28"/>
      <c r="O66" s="28"/>
      <c r="P66" s="34"/>
      <c r="Q66" s="34"/>
      <c r="R66" s="28"/>
      <c r="S66" s="28"/>
      <c r="T66" s="28"/>
      <c r="U66" s="29">
        <f t="shared" si="34"/>
        <v>0</v>
      </c>
      <c r="V66" s="28"/>
      <c r="W66" s="28"/>
      <c r="X66" s="28"/>
      <c r="Y66" s="29">
        <f t="shared" si="35"/>
        <v>0</v>
      </c>
      <c r="Z66" s="28"/>
      <c r="AA66" s="28"/>
      <c r="AB66" s="28"/>
      <c r="AC66" s="29">
        <f t="shared" si="36"/>
        <v>0</v>
      </c>
      <c r="AD66" s="28"/>
      <c r="AE66" s="28"/>
      <c r="AF66" s="28"/>
      <c r="AG66" s="29">
        <f t="shared" si="37"/>
        <v>0</v>
      </c>
      <c r="AH66" s="29">
        <f t="shared" si="32"/>
        <v>0</v>
      </c>
      <c r="AI66" s="30">
        <f t="shared" si="38"/>
        <v>0</v>
      </c>
      <c r="AJ66" s="30">
        <f t="shared" si="33"/>
        <v>0</v>
      </c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</row>
    <row r="67" spans="1:62" s="61" customFormat="1" ht="12.75" customHeight="1" collapsed="1" x14ac:dyDescent="0.25">
      <c r="A67" s="538" t="s">
        <v>55</v>
      </c>
      <c r="B67" s="542"/>
      <c r="C67" s="539"/>
      <c r="D67" s="539"/>
      <c r="E67" s="539"/>
      <c r="F67" s="539"/>
      <c r="G67" s="539"/>
      <c r="H67" s="539"/>
      <c r="I67" s="540"/>
      <c r="J67" s="339">
        <f>SUM(J57:J66)</f>
        <v>0</v>
      </c>
      <c r="K67" s="339">
        <f>SUM(K57:K66)</f>
        <v>0</v>
      </c>
      <c r="L67" s="445"/>
      <c r="M67" s="339">
        <f>SUM(M57:M66)</f>
        <v>0</v>
      </c>
      <c r="N67" s="339">
        <f>SUM(N57:N66)</f>
        <v>0</v>
      </c>
      <c r="O67" s="339">
        <f>SUM(O57:O66)</f>
        <v>0</v>
      </c>
      <c r="P67" s="344"/>
      <c r="Q67" s="438"/>
      <c r="R67" s="339">
        <f t="shared" ref="R67:AH67" si="39">SUM(R57:R66)</f>
        <v>0</v>
      </c>
      <c r="S67" s="339">
        <f t="shared" si="39"/>
        <v>0</v>
      </c>
      <c r="T67" s="339">
        <f t="shared" si="39"/>
        <v>0</v>
      </c>
      <c r="U67" s="339">
        <f t="shared" si="39"/>
        <v>0</v>
      </c>
      <c r="V67" s="339">
        <f t="shared" si="39"/>
        <v>0</v>
      </c>
      <c r="W67" s="339">
        <f t="shared" si="39"/>
        <v>0</v>
      </c>
      <c r="X67" s="339">
        <f t="shared" si="39"/>
        <v>0</v>
      </c>
      <c r="Y67" s="339">
        <f t="shared" si="39"/>
        <v>0</v>
      </c>
      <c r="Z67" s="339">
        <f t="shared" si="39"/>
        <v>0</v>
      </c>
      <c r="AA67" s="339">
        <f t="shared" si="39"/>
        <v>0</v>
      </c>
      <c r="AB67" s="339">
        <f t="shared" si="39"/>
        <v>0</v>
      </c>
      <c r="AC67" s="339">
        <f t="shared" si="39"/>
        <v>0</v>
      </c>
      <c r="AD67" s="339">
        <f t="shared" si="39"/>
        <v>0</v>
      </c>
      <c r="AE67" s="339">
        <f t="shared" si="39"/>
        <v>0</v>
      </c>
      <c r="AF67" s="339">
        <f t="shared" si="39"/>
        <v>0</v>
      </c>
      <c r="AG67" s="339">
        <f t="shared" si="39"/>
        <v>0</v>
      </c>
      <c r="AH67" s="339">
        <f t="shared" si="39"/>
        <v>0</v>
      </c>
      <c r="AI67" s="345">
        <f>IF(ISERROR(AH67/J67),0,AH67/J67)</f>
        <v>0</v>
      </c>
      <c r="AJ67" s="345">
        <f>IF(ISERROR(AH67/$AH$208),0,AH67/$AH$208)</f>
        <v>0</v>
      </c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</row>
    <row r="68" spans="1:62" ht="12.75" customHeight="1" x14ac:dyDescent="0.25">
      <c r="A68" s="502" t="s">
        <v>56</v>
      </c>
      <c r="B68" s="503"/>
      <c r="C68" s="503"/>
      <c r="D68" s="503"/>
      <c r="E68" s="504"/>
      <c r="F68" s="16"/>
      <c r="G68" s="5"/>
      <c r="H68" s="17"/>
      <c r="I68" s="17"/>
      <c r="J68" s="62"/>
      <c r="K68" s="7"/>
      <c r="L68" s="18"/>
      <c r="M68" s="19"/>
      <c r="N68" s="19"/>
      <c r="O68" s="19"/>
      <c r="P68" s="5"/>
      <c r="Q68" s="20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336"/>
      <c r="AJ68" s="336"/>
    </row>
    <row r="69" spans="1:62" ht="12.75" hidden="1" customHeight="1" outlineLevel="1" x14ac:dyDescent="0.25">
      <c r="A69" s="22">
        <v>1</v>
      </c>
      <c r="B69" s="23"/>
      <c r="C69" s="24"/>
      <c r="D69" s="25"/>
      <c r="E69" s="26"/>
      <c r="F69" s="26"/>
      <c r="G69" s="26"/>
      <c r="H69" s="25"/>
      <c r="I69" s="25"/>
      <c r="J69" s="62"/>
      <c r="K69" s="27"/>
      <c r="L69" s="26"/>
      <c r="M69" s="28"/>
      <c r="N69" s="28"/>
      <c r="O69" s="28"/>
      <c r="P69" s="26"/>
      <c r="Q69" s="26"/>
      <c r="R69" s="28"/>
      <c r="S69" s="28"/>
      <c r="T69" s="28"/>
      <c r="U69" s="29">
        <f>SUM(R69:T69)</f>
        <v>0</v>
      </c>
      <c r="V69" s="28"/>
      <c r="W69" s="28"/>
      <c r="X69" s="28"/>
      <c r="Y69" s="29">
        <f>SUM(V69:X69)</f>
        <v>0</v>
      </c>
      <c r="Z69" s="28"/>
      <c r="AA69" s="28"/>
      <c r="AB69" s="28"/>
      <c r="AC69" s="29">
        <f>SUM(Z69:AB69)</f>
        <v>0</v>
      </c>
      <c r="AD69" s="28"/>
      <c r="AE69" s="28"/>
      <c r="AF69" s="28"/>
      <c r="AG69" s="29">
        <f>SUM(AD69:AF69)</f>
        <v>0</v>
      </c>
      <c r="AH69" s="29">
        <f t="shared" ref="AH69:AH78" si="40">SUM(U69,Y69,AC69,AG69)</f>
        <v>0</v>
      </c>
      <c r="AI69" s="30">
        <f>IF(ISERROR(AH69/J69),0,AH69/J69)</f>
        <v>0</v>
      </c>
      <c r="AJ69" s="30">
        <f t="shared" ref="AJ69:AJ78" si="41">IF(ISERROR(AH69/$AH$208),"-",AH69/$AH$208)</f>
        <v>0</v>
      </c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</row>
    <row r="70" spans="1:62" ht="12.75" hidden="1" customHeight="1" outlineLevel="1" x14ac:dyDescent="0.25">
      <c r="A70" s="22">
        <v>2</v>
      </c>
      <c r="B70" s="23"/>
      <c r="C70" s="32"/>
      <c r="D70" s="33"/>
      <c r="E70" s="34"/>
      <c r="F70" s="34"/>
      <c r="G70" s="34"/>
      <c r="H70" s="33"/>
      <c r="I70" s="33"/>
      <c r="J70" s="62"/>
      <c r="K70" s="35"/>
      <c r="L70" s="34"/>
      <c r="M70" s="28"/>
      <c r="N70" s="28"/>
      <c r="O70" s="28"/>
      <c r="P70" s="34"/>
      <c r="Q70" s="34"/>
      <c r="R70" s="28"/>
      <c r="S70" s="28"/>
      <c r="T70" s="28"/>
      <c r="U70" s="29">
        <f t="shared" ref="U70:U78" si="42">SUM(R70:T70)</f>
        <v>0</v>
      </c>
      <c r="V70" s="28"/>
      <c r="W70" s="28"/>
      <c r="X70" s="28"/>
      <c r="Y70" s="29">
        <f t="shared" ref="Y70:Y78" si="43">SUM(V70:X70)</f>
        <v>0</v>
      </c>
      <c r="Z70" s="28"/>
      <c r="AA70" s="28"/>
      <c r="AB70" s="28"/>
      <c r="AC70" s="29">
        <f t="shared" ref="AC70:AC78" si="44">SUM(Z70:AB70)</f>
        <v>0</v>
      </c>
      <c r="AD70" s="28"/>
      <c r="AE70" s="28"/>
      <c r="AF70" s="28"/>
      <c r="AG70" s="29">
        <f t="shared" ref="AG70:AG78" si="45">SUM(AD70:AF70)</f>
        <v>0</v>
      </c>
      <c r="AH70" s="29">
        <f t="shared" si="40"/>
        <v>0</v>
      </c>
      <c r="AI70" s="30">
        <f t="shared" ref="AI70:AI78" si="46">IF(ISERROR(AH70/J70),0,AH70/J70)</f>
        <v>0</v>
      </c>
      <c r="AJ70" s="30">
        <f t="shared" si="41"/>
        <v>0</v>
      </c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</row>
    <row r="71" spans="1:62" ht="12.75" hidden="1" customHeight="1" outlineLevel="1" x14ac:dyDescent="0.25">
      <c r="A71" s="22">
        <v>3</v>
      </c>
      <c r="B71" s="23"/>
      <c r="C71" s="32"/>
      <c r="D71" s="33"/>
      <c r="E71" s="34"/>
      <c r="F71" s="34"/>
      <c r="G71" s="34"/>
      <c r="H71" s="33"/>
      <c r="I71" s="33"/>
      <c r="J71" s="62"/>
      <c r="K71" s="35"/>
      <c r="L71" s="34"/>
      <c r="M71" s="28"/>
      <c r="N71" s="28"/>
      <c r="O71" s="28"/>
      <c r="P71" s="34"/>
      <c r="Q71" s="34"/>
      <c r="R71" s="28"/>
      <c r="S71" s="28"/>
      <c r="T71" s="28"/>
      <c r="U71" s="29">
        <f t="shared" si="42"/>
        <v>0</v>
      </c>
      <c r="V71" s="28"/>
      <c r="W71" s="28"/>
      <c r="X71" s="28"/>
      <c r="Y71" s="29">
        <f t="shared" si="43"/>
        <v>0</v>
      </c>
      <c r="Z71" s="28"/>
      <c r="AA71" s="28"/>
      <c r="AB71" s="28"/>
      <c r="AC71" s="29">
        <f t="shared" si="44"/>
        <v>0</v>
      </c>
      <c r="AD71" s="28"/>
      <c r="AE71" s="28"/>
      <c r="AF71" s="28"/>
      <c r="AG71" s="29">
        <f t="shared" si="45"/>
        <v>0</v>
      </c>
      <c r="AH71" s="29">
        <f t="shared" si="40"/>
        <v>0</v>
      </c>
      <c r="AI71" s="30">
        <f t="shared" si="46"/>
        <v>0</v>
      </c>
      <c r="AJ71" s="30">
        <f t="shared" si="41"/>
        <v>0</v>
      </c>
    </row>
    <row r="72" spans="1:62" ht="12.75" hidden="1" customHeight="1" outlineLevel="1" x14ac:dyDescent="0.25">
      <c r="A72" s="22">
        <v>4</v>
      </c>
      <c r="B72" s="23"/>
      <c r="C72" s="32"/>
      <c r="D72" s="33"/>
      <c r="E72" s="34"/>
      <c r="F72" s="34"/>
      <c r="G72" s="34"/>
      <c r="H72" s="33"/>
      <c r="I72" s="33"/>
      <c r="J72" s="62"/>
      <c r="K72" s="35"/>
      <c r="L72" s="34"/>
      <c r="M72" s="28"/>
      <c r="N72" s="28"/>
      <c r="O72" s="28"/>
      <c r="P72" s="34"/>
      <c r="Q72" s="34"/>
      <c r="R72" s="28"/>
      <c r="S72" s="28"/>
      <c r="T72" s="28"/>
      <c r="U72" s="29">
        <f t="shared" si="42"/>
        <v>0</v>
      </c>
      <c r="V72" s="28"/>
      <c r="W72" s="28"/>
      <c r="X72" s="28"/>
      <c r="Y72" s="29">
        <f t="shared" si="43"/>
        <v>0</v>
      </c>
      <c r="Z72" s="28"/>
      <c r="AA72" s="28"/>
      <c r="AB72" s="28"/>
      <c r="AC72" s="29">
        <f t="shared" si="44"/>
        <v>0</v>
      </c>
      <c r="AD72" s="28"/>
      <c r="AE72" s="28"/>
      <c r="AF72" s="28"/>
      <c r="AG72" s="29">
        <f t="shared" si="45"/>
        <v>0</v>
      </c>
      <c r="AH72" s="29">
        <f t="shared" si="40"/>
        <v>0</v>
      </c>
      <c r="AI72" s="30">
        <f t="shared" si="46"/>
        <v>0</v>
      </c>
      <c r="AJ72" s="30">
        <f t="shared" si="41"/>
        <v>0</v>
      </c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</row>
    <row r="73" spans="1:62" ht="12.75" hidden="1" customHeight="1" outlineLevel="1" x14ac:dyDescent="0.25">
      <c r="A73" s="22">
        <v>5</v>
      </c>
      <c r="B73" s="23"/>
      <c r="C73" s="32"/>
      <c r="D73" s="33"/>
      <c r="E73" s="34"/>
      <c r="F73" s="34"/>
      <c r="G73" s="34"/>
      <c r="H73" s="33"/>
      <c r="I73" s="33"/>
      <c r="J73" s="62"/>
      <c r="K73" s="35"/>
      <c r="L73" s="34"/>
      <c r="M73" s="28"/>
      <c r="N73" s="28"/>
      <c r="O73" s="28"/>
      <c r="P73" s="34"/>
      <c r="Q73" s="34"/>
      <c r="R73" s="28"/>
      <c r="S73" s="28"/>
      <c r="T73" s="28"/>
      <c r="U73" s="29">
        <f t="shared" si="42"/>
        <v>0</v>
      </c>
      <c r="V73" s="28"/>
      <c r="W73" s="28"/>
      <c r="X73" s="28"/>
      <c r="Y73" s="29">
        <f t="shared" si="43"/>
        <v>0</v>
      </c>
      <c r="Z73" s="28"/>
      <c r="AA73" s="28"/>
      <c r="AB73" s="28"/>
      <c r="AC73" s="29">
        <f t="shared" si="44"/>
        <v>0</v>
      </c>
      <c r="AD73" s="28"/>
      <c r="AE73" s="28"/>
      <c r="AF73" s="28"/>
      <c r="AG73" s="29">
        <f t="shared" si="45"/>
        <v>0</v>
      </c>
      <c r="AH73" s="29">
        <f t="shared" si="40"/>
        <v>0</v>
      </c>
      <c r="AI73" s="30">
        <f t="shared" si="46"/>
        <v>0</v>
      </c>
      <c r="AJ73" s="30">
        <f t="shared" si="41"/>
        <v>0</v>
      </c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</row>
    <row r="74" spans="1:62" ht="12.75" hidden="1" customHeight="1" outlineLevel="1" x14ac:dyDescent="0.25">
      <c r="A74" s="22">
        <v>6</v>
      </c>
      <c r="B74" s="23"/>
      <c r="C74" s="32"/>
      <c r="D74" s="33"/>
      <c r="E74" s="34"/>
      <c r="F74" s="34"/>
      <c r="G74" s="34"/>
      <c r="H74" s="33"/>
      <c r="I74" s="33"/>
      <c r="J74" s="62"/>
      <c r="K74" s="35"/>
      <c r="L74" s="34"/>
      <c r="M74" s="28"/>
      <c r="N74" s="28"/>
      <c r="O74" s="28"/>
      <c r="P74" s="34"/>
      <c r="Q74" s="34"/>
      <c r="R74" s="28"/>
      <c r="S74" s="28"/>
      <c r="T74" s="28"/>
      <c r="U74" s="29">
        <f t="shared" si="42"/>
        <v>0</v>
      </c>
      <c r="V74" s="28"/>
      <c r="W74" s="28"/>
      <c r="X74" s="28"/>
      <c r="Y74" s="29">
        <f t="shared" si="43"/>
        <v>0</v>
      </c>
      <c r="Z74" s="28"/>
      <c r="AA74" s="28"/>
      <c r="AB74" s="28"/>
      <c r="AC74" s="29">
        <f t="shared" si="44"/>
        <v>0</v>
      </c>
      <c r="AD74" s="28"/>
      <c r="AE74" s="28"/>
      <c r="AF74" s="28"/>
      <c r="AG74" s="29">
        <f t="shared" si="45"/>
        <v>0</v>
      </c>
      <c r="AH74" s="29">
        <f t="shared" si="40"/>
        <v>0</v>
      </c>
      <c r="AI74" s="30">
        <f t="shared" si="46"/>
        <v>0</v>
      </c>
      <c r="AJ74" s="30">
        <f t="shared" si="41"/>
        <v>0</v>
      </c>
    </row>
    <row r="75" spans="1:62" ht="12.75" hidden="1" customHeight="1" outlineLevel="1" x14ac:dyDescent="0.25">
      <c r="A75" s="22">
        <v>7</v>
      </c>
      <c r="B75" s="23"/>
      <c r="C75" s="32"/>
      <c r="D75" s="33"/>
      <c r="E75" s="34"/>
      <c r="F75" s="34"/>
      <c r="G75" s="34"/>
      <c r="H75" s="33"/>
      <c r="I75" s="33"/>
      <c r="J75" s="62"/>
      <c r="K75" s="35"/>
      <c r="L75" s="34"/>
      <c r="M75" s="28"/>
      <c r="N75" s="28"/>
      <c r="O75" s="28"/>
      <c r="P75" s="34"/>
      <c r="Q75" s="34"/>
      <c r="R75" s="28"/>
      <c r="S75" s="28"/>
      <c r="T75" s="28"/>
      <c r="U75" s="29">
        <f t="shared" si="42"/>
        <v>0</v>
      </c>
      <c r="V75" s="28"/>
      <c r="W75" s="28"/>
      <c r="X75" s="28"/>
      <c r="Y75" s="29">
        <f t="shared" si="43"/>
        <v>0</v>
      </c>
      <c r="Z75" s="28"/>
      <c r="AA75" s="28"/>
      <c r="AB75" s="28"/>
      <c r="AC75" s="29">
        <f t="shared" si="44"/>
        <v>0</v>
      </c>
      <c r="AD75" s="28"/>
      <c r="AE75" s="28"/>
      <c r="AF75" s="28"/>
      <c r="AG75" s="29">
        <f t="shared" si="45"/>
        <v>0</v>
      </c>
      <c r="AH75" s="29">
        <f t="shared" si="40"/>
        <v>0</v>
      </c>
      <c r="AI75" s="30">
        <f t="shared" si="46"/>
        <v>0</v>
      </c>
      <c r="AJ75" s="30">
        <f t="shared" si="41"/>
        <v>0</v>
      </c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</row>
    <row r="76" spans="1:62" ht="12.75" hidden="1" customHeight="1" outlineLevel="1" x14ac:dyDescent="0.25">
      <c r="A76" s="22">
        <v>8</v>
      </c>
      <c r="B76" s="23"/>
      <c r="C76" s="32"/>
      <c r="D76" s="33"/>
      <c r="E76" s="34"/>
      <c r="F76" s="34"/>
      <c r="G76" s="34"/>
      <c r="H76" s="33"/>
      <c r="I76" s="33"/>
      <c r="J76" s="62"/>
      <c r="K76" s="35"/>
      <c r="L76" s="34"/>
      <c r="M76" s="28"/>
      <c r="N76" s="28"/>
      <c r="O76" s="28"/>
      <c r="P76" s="34"/>
      <c r="Q76" s="34"/>
      <c r="R76" s="28"/>
      <c r="S76" s="28"/>
      <c r="T76" s="28"/>
      <c r="U76" s="29">
        <f t="shared" si="42"/>
        <v>0</v>
      </c>
      <c r="V76" s="28"/>
      <c r="W76" s="28"/>
      <c r="X76" s="28"/>
      <c r="Y76" s="29">
        <f t="shared" si="43"/>
        <v>0</v>
      </c>
      <c r="Z76" s="28"/>
      <c r="AA76" s="28"/>
      <c r="AB76" s="28"/>
      <c r="AC76" s="29">
        <f t="shared" si="44"/>
        <v>0</v>
      </c>
      <c r="AD76" s="28"/>
      <c r="AE76" s="28"/>
      <c r="AF76" s="28"/>
      <c r="AG76" s="29">
        <f t="shared" si="45"/>
        <v>0</v>
      </c>
      <c r="AH76" s="29">
        <f t="shared" si="40"/>
        <v>0</v>
      </c>
      <c r="AI76" s="30">
        <f t="shared" si="46"/>
        <v>0</v>
      </c>
      <c r="AJ76" s="30">
        <f t="shared" si="41"/>
        <v>0</v>
      </c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</row>
    <row r="77" spans="1:62" ht="12.75" hidden="1" customHeight="1" outlineLevel="1" x14ac:dyDescent="0.25">
      <c r="A77" s="22">
        <v>9</v>
      </c>
      <c r="B77" s="23"/>
      <c r="C77" s="32"/>
      <c r="D77" s="33"/>
      <c r="E77" s="34"/>
      <c r="F77" s="34"/>
      <c r="G77" s="34"/>
      <c r="H77" s="33"/>
      <c r="I77" s="33"/>
      <c r="J77" s="62"/>
      <c r="K77" s="35"/>
      <c r="L77" s="34"/>
      <c r="M77" s="28"/>
      <c r="N77" s="28"/>
      <c r="O77" s="28"/>
      <c r="P77" s="34"/>
      <c r="Q77" s="34"/>
      <c r="R77" s="28"/>
      <c r="S77" s="28"/>
      <c r="T77" s="28"/>
      <c r="U77" s="29">
        <f t="shared" si="42"/>
        <v>0</v>
      </c>
      <c r="V77" s="28"/>
      <c r="W77" s="28"/>
      <c r="X77" s="28"/>
      <c r="Y77" s="29">
        <f t="shared" si="43"/>
        <v>0</v>
      </c>
      <c r="Z77" s="28"/>
      <c r="AA77" s="28"/>
      <c r="AB77" s="28"/>
      <c r="AC77" s="29">
        <f t="shared" si="44"/>
        <v>0</v>
      </c>
      <c r="AD77" s="28"/>
      <c r="AE77" s="28"/>
      <c r="AF77" s="28"/>
      <c r="AG77" s="29">
        <f t="shared" si="45"/>
        <v>0</v>
      </c>
      <c r="AH77" s="29">
        <f t="shared" si="40"/>
        <v>0</v>
      </c>
      <c r="AI77" s="30">
        <f t="shared" si="46"/>
        <v>0</v>
      </c>
      <c r="AJ77" s="30">
        <f t="shared" si="41"/>
        <v>0</v>
      </c>
    </row>
    <row r="78" spans="1:62" ht="12.75" hidden="1" customHeight="1" outlineLevel="1" x14ac:dyDescent="0.25">
      <c r="A78" s="22">
        <v>10</v>
      </c>
      <c r="B78" s="23"/>
      <c r="C78" s="32"/>
      <c r="D78" s="33"/>
      <c r="E78" s="34"/>
      <c r="F78" s="34"/>
      <c r="G78" s="34"/>
      <c r="H78" s="33"/>
      <c r="I78" s="33"/>
      <c r="J78" s="62"/>
      <c r="K78" s="36"/>
      <c r="L78" s="34"/>
      <c r="M78" s="28"/>
      <c r="N78" s="28"/>
      <c r="O78" s="28"/>
      <c r="P78" s="34"/>
      <c r="Q78" s="34"/>
      <c r="R78" s="28"/>
      <c r="S78" s="28"/>
      <c r="T78" s="28"/>
      <c r="U78" s="29">
        <f t="shared" si="42"/>
        <v>0</v>
      </c>
      <c r="V78" s="28"/>
      <c r="W78" s="28"/>
      <c r="X78" s="28"/>
      <c r="Y78" s="29">
        <f t="shared" si="43"/>
        <v>0</v>
      </c>
      <c r="Z78" s="28"/>
      <c r="AA78" s="28"/>
      <c r="AB78" s="28"/>
      <c r="AC78" s="29">
        <f t="shared" si="44"/>
        <v>0</v>
      </c>
      <c r="AD78" s="28"/>
      <c r="AE78" s="28"/>
      <c r="AF78" s="28"/>
      <c r="AG78" s="29">
        <f t="shared" si="45"/>
        <v>0</v>
      </c>
      <c r="AH78" s="29">
        <f t="shared" si="40"/>
        <v>0</v>
      </c>
      <c r="AI78" s="30">
        <f t="shared" si="46"/>
        <v>0</v>
      </c>
      <c r="AJ78" s="30">
        <f t="shared" si="41"/>
        <v>0</v>
      </c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</row>
    <row r="79" spans="1:62" s="61" customFormat="1" ht="12.75" customHeight="1" collapsed="1" x14ac:dyDescent="0.25">
      <c r="A79" s="538" t="s">
        <v>57</v>
      </c>
      <c r="B79" s="542"/>
      <c r="C79" s="539"/>
      <c r="D79" s="539"/>
      <c r="E79" s="539"/>
      <c r="F79" s="539"/>
      <c r="G79" s="539"/>
      <c r="H79" s="539"/>
      <c r="I79" s="540"/>
      <c r="J79" s="339">
        <f>SUM(J69:J78)</f>
        <v>0</v>
      </c>
      <c r="K79" s="339">
        <f>SUM(K69:K78)</f>
        <v>0</v>
      </c>
      <c r="L79" s="445"/>
      <c r="M79" s="339">
        <f>SUM(M69:M78)</f>
        <v>0</v>
      </c>
      <c r="N79" s="339">
        <f>SUM(N69:N78)</f>
        <v>0</v>
      </c>
      <c r="O79" s="339">
        <f>SUM(O69:O78)</f>
        <v>0</v>
      </c>
      <c r="P79" s="344"/>
      <c r="Q79" s="438"/>
      <c r="R79" s="339">
        <f t="shared" ref="R79:AH79" si="47">SUM(R69:R78)</f>
        <v>0</v>
      </c>
      <c r="S79" s="339">
        <f t="shared" si="47"/>
        <v>0</v>
      </c>
      <c r="T79" s="339">
        <f t="shared" si="47"/>
        <v>0</v>
      </c>
      <c r="U79" s="339">
        <f t="shared" si="47"/>
        <v>0</v>
      </c>
      <c r="V79" s="339">
        <f t="shared" si="47"/>
        <v>0</v>
      </c>
      <c r="W79" s="339">
        <f t="shared" si="47"/>
        <v>0</v>
      </c>
      <c r="X79" s="339">
        <f t="shared" si="47"/>
        <v>0</v>
      </c>
      <c r="Y79" s="339">
        <f t="shared" si="47"/>
        <v>0</v>
      </c>
      <c r="Z79" s="339">
        <f t="shared" si="47"/>
        <v>0</v>
      </c>
      <c r="AA79" s="339">
        <f t="shared" si="47"/>
        <v>0</v>
      </c>
      <c r="AB79" s="339">
        <f t="shared" si="47"/>
        <v>0</v>
      </c>
      <c r="AC79" s="339">
        <f t="shared" si="47"/>
        <v>0</v>
      </c>
      <c r="AD79" s="339">
        <f t="shared" si="47"/>
        <v>0</v>
      </c>
      <c r="AE79" s="339">
        <f t="shared" si="47"/>
        <v>0</v>
      </c>
      <c r="AF79" s="339">
        <f t="shared" si="47"/>
        <v>0</v>
      </c>
      <c r="AG79" s="339">
        <f t="shared" si="47"/>
        <v>0</v>
      </c>
      <c r="AH79" s="339">
        <f t="shared" si="47"/>
        <v>0</v>
      </c>
      <c r="AI79" s="345">
        <f>IF(ISERROR(AH79/J79),0,AH79/J79)</f>
        <v>0</v>
      </c>
      <c r="AJ79" s="345">
        <f>IF(ISERROR(AH79/$AH$208),0,AH79/$AH$208)</f>
        <v>0</v>
      </c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</row>
    <row r="80" spans="1:62" ht="12.75" customHeight="1" x14ac:dyDescent="0.25">
      <c r="A80" s="502" t="s">
        <v>58</v>
      </c>
      <c r="B80" s="503"/>
      <c r="C80" s="503"/>
      <c r="D80" s="503"/>
      <c r="E80" s="504"/>
      <c r="F80" s="16"/>
      <c r="G80" s="5"/>
      <c r="H80" s="17"/>
      <c r="I80" s="17"/>
      <c r="J80" s="62"/>
      <c r="K80" s="7"/>
      <c r="L80" s="18"/>
      <c r="M80" s="19"/>
      <c r="N80" s="19"/>
      <c r="O80" s="19"/>
      <c r="P80" s="5"/>
      <c r="Q80" s="20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336"/>
      <c r="AJ80" s="336"/>
    </row>
    <row r="81" spans="1:62" ht="12.75" hidden="1" customHeight="1" outlineLevel="1" x14ac:dyDescent="0.25">
      <c r="A81" s="22">
        <v>1</v>
      </c>
      <c r="B81" s="23"/>
      <c r="C81" s="24"/>
      <c r="D81" s="25"/>
      <c r="E81" s="26"/>
      <c r="F81" s="26"/>
      <c r="G81" s="26"/>
      <c r="H81" s="25"/>
      <c r="I81" s="25"/>
      <c r="J81" s="62"/>
      <c r="K81" s="27"/>
      <c r="L81" s="26"/>
      <c r="M81" s="28"/>
      <c r="N81" s="28"/>
      <c r="O81" s="28"/>
      <c r="P81" s="26"/>
      <c r="Q81" s="26"/>
      <c r="R81" s="28"/>
      <c r="S81" s="28"/>
      <c r="T81" s="28"/>
      <c r="U81" s="29">
        <f>SUM(R81:T81)</f>
        <v>0</v>
      </c>
      <c r="V81" s="28"/>
      <c r="W81" s="28"/>
      <c r="X81" s="28"/>
      <c r="Y81" s="29">
        <f>SUM(V81:X81)</f>
        <v>0</v>
      </c>
      <c r="Z81" s="28"/>
      <c r="AA81" s="28"/>
      <c r="AB81" s="28"/>
      <c r="AC81" s="29">
        <f>SUM(Z81:AB81)</f>
        <v>0</v>
      </c>
      <c r="AD81" s="28"/>
      <c r="AE81" s="28"/>
      <c r="AF81" s="28"/>
      <c r="AG81" s="29">
        <f>SUM(AD81:AF81)</f>
        <v>0</v>
      </c>
      <c r="AH81" s="29">
        <f t="shared" ref="AH81:AH90" si="48">SUM(U81,Y81,AC81,AG81)</f>
        <v>0</v>
      </c>
      <c r="AI81" s="30">
        <f>IF(ISERROR(AH81/J81),0,AH81/J81)</f>
        <v>0</v>
      </c>
      <c r="AJ81" s="30">
        <f t="shared" ref="AJ81:AJ90" si="49">IF(ISERROR(AH81/$AH$208),"-",AH81/$AH$208)</f>
        <v>0</v>
      </c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</row>
    <row r="82" spans="1:62" ht="12.75" hidden="1" customHeight="1" outlineLevel="1" x14ac:dyDescent="0.25">
      <c r="A82" s="22">
        <v>2</v>
      </c>
      <c r="B82" s="23"/>
      <c r="C82" s="32"/>
      <c r="D82" s="33"/>
      <c r="E82" s="34"/>
      <c r="F82" s="34"/>
      <c r="G82" s="34"/>
      <c r="H82" s="33"/>
      <c r="I82" s="33"/>
      <c r="J82" s="62"/>
      <c r="K82" s="35"/>
      <c r="L82" s="34"/>
      <c r="M82" s="28"/>
      <c r="N82" s="28"/>
      <c r="O82" s="28"/>
      <c r="P82" s="34"/>
      <c r="Q82" s="34"/>
      <c r="R82" s="28"/>
      <c r="S82" s="28"/>
      <c r="T82" s="28"/>
      <c r="U82" s="29">
        <f t="shared" ref="U82:U90" si="50">SUM(R82:T82)</f>
        <v>0</v>
      </c>
      <c r="V82" s="28"/>
      <c r="W82" s="28"/>
      <c r="X82" s="28"/>
      <c r="Y82" s="29">
        <f t="shared" ref="Y82:Y90" si="51">SUM(V82:X82)</f>
        <v>0</v>
      </c>
      <c r="Z82" s="28"/>
      <c r="AA82" s="28"/>
      <c r="AB82" s="28"/>
      <c r="AC82" s="29">
        <f t="shared" ref="AC82:AC90" si="52">SUM(Z82:AB82)</f>
        <v>0</v>
      </c>
      <c r="AD82" s="28"/>
      <c r="AE82" s="28"/>
      <c r="AF82" s="28"/>
      <c r="AG82" s="29">
        <f t="shared" ref="AG82:AG90" si="53">SUM(AD82:AF82)</f>
        <v>0</v>
      </c>
      <c r="AH82" s="29">
        <f t="shared" si="48"/>
        <v>0</v>
      </c>
      <c r="AI82" s="30">
        <f t="shared" ref="AI82:AI90" si="54">IF(ISERROR(AH82/J82),0,AH82/J82)</f>
        <v>0</v>
      </c>
      <c r="AJ82" s="30">
        <f t="shared" si="49"/>
        <v>0</v>
      </c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</row>
    <row r="83" spans="1:62" ht="12.75" hidden="1" customHeight="1" outlineLevel="1" x14ac:dyDescent="0.25">
      <c r="A83" s="22">
        <v>3</v>
      </c>
      <c r="B83" s="23"/>
      <c r="C83" s="32"/>
      <c r="D83" s="33"/>
      <c r="E83" s="34"/>
      <c r="F83" s="34"/>
      <c r="G83" s="34"/>
      <c r="H83" s="33"/>
      <c r="I83" s="33"/>
      <c r="J83" s="62"/>
      <c r="K83" s="35"/>
      <c r="L83" s="34"/>
      <c r="M83" s="28"/>
      <c r="N83" s="28"/>
      <c r="O83" s="28"/>
      <c r="P83" s="34"/>
      <c r="Q83" s="34"/>
      <c r="R83" s="28"/>
      <c r="S83" s="28"/>
      <c r="T83" s="28"/>
      <c r="U83" s="29">
        <f t="shared" si="50"/>
        <v>0</v>
      </c>
      <c r="V83" s="28"/>
      <c r="W83" s="28"/>
      <c r="X83" s="28"/>
      <c r="Y83" s="29">
        <f t="shared" si="51"/>
        <v>0</v>
      </c>
      <c r="Z83" s="28"/>
      <c r="AA83" s="28"/>
      <c r="AB83" s="28"/>
      <c r="AC83" s="29">
        <f t="shared" si="52"/>
        <v>0</v>
      </c>
      <c r="AD83" s="28"/>
      <c r="AE83" s="28"/>
      <c r="AF83" s="28"/>
      <c r="AG83" s="29">
        <f t="shared" si="53"/>
        <v>0</v>
      </c>
      <c r="AH83" s="29">
        <f t="shared" si="48"/>
        <v>0</v>
      </c>
      <c r="AI83" s="30">
        <f t="shared" si="54"/>
        <v>0</v>
      </c>
      <c r="AJ83" s="30">
        <f t="shared" si="49"/>
        <v>0</v>
      </c>
    </row>
    <row r="84" spans="1:62" ht="12.75" hidden="1" customHeight="1" outlineLevel="1" x14ac:dyDescent="0.25">
      <c r="A84" s="22">
        <v>4</v>
      </c>
      <c r="B84" s="23"/>
      <c r="C84" s="32"/>
      <c r="D84" s="33"/>
      <c r="E84" s="34"/>
      <c r="F84" s="34"/>
      <c r="G84" s="34"/>
      <c r="H84" s="33"/>
      <c r="I84" s="33"/>
      <c r="J84" s="62"/>
      <c r="K84" s="35"/>
      <c r="L84" s="34"/>
      <c r="M84" s="28"/>
      <c r="N84" s="28"/>
      <c r="O84" s="28"/>
      <c r="P84" s="34"/>
      <c r="Q84" s="34"/>
      <c r="R84" s="28"/>
      <c r="S84" s="28"/>
      <c r="T84" s="28"/>
      <c r="U84" s="29">
        <f t="shared" si="50"/>
        <v>0</v>
      </c>
      <c r="V84" s="28"/>
      <c r="W84" s="28"/>
      <c r="X84" s="28"/>
      <c r="Y84" s="29">
        <f t="shared" si="51"/>
        <v>0</v>
      </c>
      <c r="Z84" s="28"/>
      <c r="AA84" s="28"/>
      <c r="AB84" s="28"/>
      <c r="AC84" s="29">
        <f t="shared" si="52"/>
        <v>0</v>
      </c>
      <c r="AD84" s="28"/>
      <c r="AE84" s="28"/>
      <c r="AF84" s="28"/>
      <c r="AG84" s="29">
        <f t="shared" si="53"/>
        <v>0</v>
      </c>
      <c r="AH84" s="29">
        <f t="shared" si="48"/>
        <v>0</v>
      </c>
      <c r="AI84" s="30">
        <f t="shared" si="54"/>
        <v>0</v>
      </c>
      <c r="AJ84" s="30">
        <f t="shared" si="49"/>
        <v>0</v>
      </c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</row>
    <row r="85" spans="1:62" ht="12.75" hidden="1" customHeight="1" outlineLevel="1" x14ac:dyDescent="0.25">
      <c r="A85" s="22">
        <v>5</v>
      </c>
      <c r="B85" s="23"/>
      <c r="C85" s="32"/>
      <c r="D85" s="33"/>
      <c r="E85" s="34"/>
      <c r="F85" s="34"/>
      <c r="G85" s="34"/>
      <c r="H85" s="33"/>
      <c r="I85" s="33"/>
      <c r="J85" s="62"/>
      <c r="K85" s="35"/>
      <c r="L85" s="34"/>
      <c r="M85" s="28"/>
      <c r="N85" s="28"/>
      <c r="O85" s="28"/>
      <c r="P85" s="34"/>
      <c r="Q85" s="34"/>
      <c r="R85" s="28"/>
      <c r="S85" s="28"/>
      <c r="T85" s="28"/>
      <c r="U85" s="29">
        <f t="shared" si="50"/>
        <v>0</v>
      </c>
      <c r="V85" s="28"/>
      <c r="W85" s="28"/>
      <c r="X85" s="28"/>
      <c r="Y85" s="29">
        <f t="shared" si="51"/>
        <v>0</v>
      </c>
      <c r="Z85" s="28"/>
      <c r="AA85" s="28"/>
      <c r="AB85" s="28"/>
      <c r="AC85" s="29">
        <f t="shared" si="52"/>
        <v>0</v>
      </c>
      <c r="AD85" s="28"/>
      <c r="AE85" s="28"/>
      <c r="AF85" s="28"/>
      <c r="AG85" s="29">
        <f t="shared" si="53"/>
        <v>0</v>
      </c>
      <c r="AH85" s="29">
        <f t="shared" si="48"/>
        <v>0</v>
      </c>
      <c r="AI85" s="30">
        <f t="shared" si="54"/>
        <v>0</v>
      </c>
      <c r="AJ85" s="30">
        <f t="shared" si="49"/>
        <v>0</v>
      </c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</row>
    <row r="86" spans="1:62" ht="12.75" hidden="1" customHeight="1" outlineLevel="1" x14ac:dyDescent="0.25">
      <c r="A86" s="22">
        <v>6</v>
      </c>
      <c r="B86" s="23"/>
      <c r="C86" s="32"/>
      <c r="D86" s="33"/>
      <c r="E86" s="34"/>
      <c r="F86" s="34"/>
      <c r="G86" s="34"/>
      <c r="H86" s="33"/>
      <c r="I86" s="33"/>
      <c r="J86" s="62"/>
      <c r="K86" s="35"/>
      <c r="L86" s="34"/>
      <c r="M86" s="28"/>
      <c r="N86" s="28"/>
      <c r="O86" s="28"/>
      <c r="P86" s="34"/>
      <c r="Q86" s="34"/>
      <c r="R86" s="28"/>
      <c r="S86" s="28"/>
      <c r="T86" s="28"/>
      <c r="U86" s="29">
        <f t="shared" si="50"/>
        <v>0</v>
      </c>
      <c r="V86" s="28"/>
      <c r="W86" s="28"/>
      <c r="X86" s="28"/>
      <c r="Y86" s="29">
        <f t="shared" si="51"/>
        <v>0</v>
      </c>
      <c r="Z86" s="28"/>
      <c r="AA86" s="28"/>
      <c r="AB86" s="28"/>
      <c r="AC86" s="29">
        <f t="shared" si="52"/>
        <v>0</v>
      </c>
      <c r="AD86" s="28"/>
      <c r="AE86" s="28"/>
      <c r="AF86" s="28"/>
      <c r="AG86" s="29">
        <f t="shared" si="53"/>
        <v>0</v>
      </c>
      <c r="AH86" s="29">
        <f t="shared" si="48"/>
        <v>0</v>
      </c>
      <c r="AI86" s="30">
        <f t="shared" si="54"/>
        <v>0</v>
      </c>
      <c r="AJ86" s="30">
        <f t="shared" si="49"/>
        <v>0</v>
      </c>
    </row>
    <row r="87" spans="1:62" ht="12.75" hidden="1" customHeight="1" outlineLevel="1" x14ac:dyDescent="0.25">
      <c r="A87" s="22">
        <v>7</v>
      </c>
      <c r="B87" s="23"/>
      <c r="C87" s="32"/>
      <c r="D87" s="33"/>
      <c r="E87" s="34"/>
      <c r="F87" s="34"/>
      <c r="G87" s="34"/>
      <c r="H87" s="33"/>
      <c r="I87" s="33"/>
      <c r="J87" s="62"/>
      <c r="K87" s="35"/>
      <c r="L87" s="34"/>
      <c r="M87" s="28"/>
      <c r="N87" s="28"/>
      <c r="O87" s="28"/>
      <c r="P87" s="34"/>
      <c r="Q87" s="34"/>
      <c r="R87" s="28"/>
      <c r="S87" s="28"/>
      <c r="T87" s="28"/>
      <c r="U87" s="29">
        <f t="shared" si="50"/>
        <v>0</v>
      </c>
      <c r="V87" s="28"/>
      <c r="W87" s="28"/>
      <c r="X87" s="28"/>
      <c r="Y87" s="29">
        <f t="shared" si="51"/>
        <v>0</v>
      </c>
      <c r="Z87" s="28"/>
      <c r="AA87" s="28"/>
      <c r="AB87" s="28"/>
      <c r="AC87" s="29">
        <f t="shared" si="52"/>
        <v>0</v>
      </c>
      <c r="AD87" s="28"/>
      <c r="AE87" s="28"/>
      <c r="AF87" s="28"/>
      <c r="AG87" s="29">
        <f t="shared" si="53"/>
        <v>0</v>
      </c>
      <c r="AH87" s="29">
        <f t="shared" si="48"/>
        <v>0</v>
      </c>
      <c r="AI87" s="30">
        <f t="shared" si="54"/>
        <v>0</v>
      </c>
      <c r="AJ87" s="30">
        <f t="shared" si="49"/>
        <v>0</v>
      </c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</row>
    <row r="88" spans="1:62" ht="12.75" hidden="1" customHeight="1" outlineLevel="1" x14ac:dyDescent="0.25">
      <c r="A88" s="22">
        <v>8</v>
      </c>
      <c r="B88" s="23"/>
      <c r="C88" s="32"/>
      <c r="D88" s="33"/>
      <c r="E88" s="34"/>
      <c r="F88" s="34"/>
      <c r="G88" s="34"/>
      <c r="H88" s="33"/>
      <c r="I88" s="33"/>
      <c r="J88" s="62"/>
      <c r="K88" s="35"/>
      <c r="L88" s="34"/>
      <c r="M88" s="28"/>
      <c r="N88" s="28"/>
      <c r="O88" s="28"/>
      <c r="P88" s="34"/>
      <c r="Q88" s="34"/>
      <c r="R88" s="28"/>
      <c r="S88" s="28"/>
      <c r="T88" s="28"/>
      <c r="U88" s="29">
        <f t="shared" si="50"/>
        <v>0</v>
      </c>
      <c r="V88" s="28"/>
      <c r="W88" s="28"/>
      <c r="X88" s="28"/>
      <c r="Y88" s="29">
        <f t="shared" si="51"/>
        <v>0</v>
      </c>
      <c r="Z88" s="28"/>
      <c r="AA88" s="28"/>
      <c r="AB88" s="28"/>
      <c r="AC88" s="29">
        <f t="shared" si="52"/>
        <v>0</v>
      </c>
      <c r="AD88" s="28"/>
      <c r="AE88" s="28"/>
      <c r="AF88" s="28"/>
      <c r="AG88" s="29">
        <f t="shared" si="53"/>
        <v>0</v>
      </c>
      <c r="AH88" s="29">
        <f t="shared" si="48"/>
        <v>0</v>
      </c>
      <c r="AI88" s="30">
        <f t="shared" si="54"/>
        <v>0</v>
      </c>
      <c r="AJ88" s="30">
        <f t="shared" si="49"/>
        <v>0</v>
      </c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</row>
    <row r="89" spans="1:62" ht="12.75" hidden="1" customHeight="1" outlineLevel="1" x14ac:dyDescent="0.25">
      <c r="A89" s="22">
        <v>9</v>
      </c>
      <c r="B89" s="23"/>
      <c r="C89" s="32"/>
      <c r="D89" s="33"/>
      <c r="E89" s="34"/>
      <c r="F89" s="34"/>
      <c r="G89" s="34"/>
      <c r="H89" s="33"/>
      <c r="I89" s="33"/>
      <c r="J89" s="62"/>
      <c r="K89" s="35"/>
      <c r="L89" s="34"/>
      <c r="M89" s="28"/>
      <c r="N89" s="28"/>
      <c r="O89" s="28"/>
      <c r="P89" s="34"/>
      <c r="Q89" s="34"/>
      <c r="R89" s="28"/>
      <c r="S89" s="28"/>
      <c r="T89" s="28"/>
      <c r="U89" s="29">
        <f t="shared" si="50"/>
        <v>0</v>
      </c>
      <c r="V89" s="28"/>
      <c r="W89" s="28"/>
      <c r="X89" s="28"/>
      <c r="Y89" s="29">
        <f t="shared" si="51"/>
        <v>0</v>
      </c>
      <c r="Z89" s="28"/>
      <c r="AA89" s="28"/>
      <c r="AB89" s="28"/>
      <c r="AC89" s="29">
        <f t="shared" si="52"/>
        <v>0</v>
      </c>
      <c r="AD89" s="28"/>
      <c r="AE89" s="28"/>
      <c r="AF89" s="28"/>
      <c r="AG89" s="29">
        <f t="shared" si="53"/>
        <v>0</v>
      </c>
      <c r="AH89" s="29">
        <f t="shared" si="48"/>
        <v>0</v>
      </c>
      <c r="AI89" s="30">
        <f t="shared" si="54"/>
        <v>0</v>
      </c>
      <c r="AJ89" s="30">
        <f t="shared" si="49"/>
        <v>0</v>
      </c>
    </row>
    <row r="90" spans="1:62" ht="12.75" hidden="1" customHeight="1" outlineLevel="1" x14ac:dyDescent="0.25">
      <c r="A90" s="22">
        <v>10</v>
      </c>
      <c r="B90" s="23"/>
      <c r="C90" s="32"/>
      <c r="D90" s="33"/>
      <c r="E90" s="34"/>
      <c r="F90" s="34"/>
      <c r="G90" s="34"/>
      <c r="H90" s="33"/>
      <c r="I90" s="33"/>
      <c r="J90" s="62"/>
      <c r="K90" s="36"/>
      <c r="L90" s="34"/>
      <c r="M90" s="28"/>
      <c r="N90" s="28"/>
      <c r="O90" s="28"/>
      <c r="P90" s="34"/>
      <c r="Q90" s="34"/>
      <c r="R90" s="28"/>
      <c r="S90" s="28"/>
      <c r="T90" s="28"/>
      <c r="U90" s="29">
        <f t="shared" si="50"/>
        <v>0</v>
      </c>
      <c r="V90" s="28"/>
      <c r="W90" s="28"/>
      <c r="X90" s="28"/>
      <c r="Y90" s="29">
        <f t="shared" si="51"/>
        <v>0</v>
      </c>
      <c r="Z90" s="28"/>
      <c r="AA90" s="28"/>
      <c r="AB90" s="28"/>
      <c r="AC90" s="29">
        <f t="shared" si="52"/>
        <v>0</v>
      </c>
      <c r="AD90" s="28"/>
      <c r="AE90" s="28"/>
      <c r="AF90" s="28"/>
      <c r="AG90" s="29">
        <f t="shared" si="53"/>
        <v>0</v>
      </c>
      <c r="AH90" s="29">
        <f t="shared" si="48"/>
        <v>0</v>
      </c>
      <c r="AI90" s="30">
        <f t="shared" si="54"/>
        <v>0</v>
      </c>
      <c r="AJ90" s="30">
        <f t="shared" si="49"/>
        <v>0</v>
      </c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</row>
    <row r="91" spans="1:62" s="61" customFormat="1" ht="12.75" customHeight="1" collapsed="1" x14ac:dyDescent="0.25">
      <c r="A91" s="538" t="s">
        <v>59</v>
      </c>
      <c r="B91" s="542"/>
      <c r="C91" s="539"/>
      <c r="D91" s="539"/>
      <c r="E91" s="539"/>
      <c r="F91" s="539"/>
      <c r="G91" s="539"/>
      <c r="H91" s="539"/>
      <c r="I91" s="540"/>
      <c r="J91" s="339">
        <f>SUM(J81:J90)</f>
        <v>0</v>
      </c>
      <c r="K91" s="339">
        <f>SUM(K81:K90)</f>
        <v>0</v>
      </c>
      <c r="L91" s="445"/>
      <c r="M91" s="339">
        <f>SUM(M81:M90)</f>
        <v>0</v>
      </c>
      <c r="N91" s="339">
        <f>SUM(N81:N90)</f>
        <v>0</v>
      </c>
      <c r="O91" s="339">
        <f>SUM(O81:O90)</f>
        <v>0</v>
      </c>
      <c r="P91" s="344"/>
      <c r="Q91" s="438"/>
      <c r="R91" s="339">
        <f t="shared" ref="R91:AH91" si="55">SUM(R81:R90)</f>
        <v>0</v>
      </c>
      <c r="S91" s="339">
        <f t="shared" si="55"/>
        <v>0</v>
      </c>
      <c r="T91" s="339">
        <f t="shared" si="55"/>
        <v>0</v>
      </c>
      <c r="U91" s="339">
        <f t="shared" si="55"/>
        <v>0</v>
      </c>
      <c r="V91" s="339">
        <f t="shared" si="55"/>
        <v>0</v>
      </c>
      <c r="W91" s="339">
        <f t="shared" si="55"/>
        <v>0</v>
      </c>
      <c r="X91" s="339">
        <f t="shared" si="55"/>
        <v>0</v>
      </c>
      <c r="Y91" s="339">
        <f t="shared" si="55"/>
        <v>0</v>
      </c>
      <c r="Z91" s="339">
        <f t="shared" si="55"/>
        <v>0</v>
      </c>
      <c r="AA91" s="339">
        <f t="shared" si="55"/>
        <v>0</v>
      </c>
      <c r="AB91" s="339">
        <f t="shared" si="55"/>
        <v>0</v>
      </c>
      <c r="AC91" s="339">
        <f t="shared" si="55"/>
        <v>0</v>
      </c>
      <c r="AD91" s="339">
        <f t="shared" si="55"/>
        <v>0</v>
      </c>
      <c r="AE91" s="339">
        <f t="shared" si="55"/>
        <v>0</v>
      </c>
      <c r="AF91" s="339">
        <f t="shared" si="55"/>
        <v>0</v>
      </c>
      <c r="AG91" s="339">
        <f t="shared" si="55"/>
        <v>0</v>
      </c>
      <c r="AH91" s="339">
        <f t="shared" si="55"/>
        <v>0</v>
      </c>
      <c r="AI91" s="345">
        <f>IF(ISERROR(AH91/J91),0,AH91/J91)</f>
        <v>0</v>
      </c>
      <c r="AJ91" s="345">
        <f>IF(ISERROR(AH91/$AH$208),0,AH91/$AH$208)</f>
        <v>0</v>
      </c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</row>
    <row r="92" spans="1:62" ht="12.75" customHeight="1" x14ac:dyDescent="0.25">
      <c r="A92" s="502" t="s">
        <v>60</v>
      </c>
      <c r="B92" s="503"/>
      <c r="C92" s="503"/>
      <c r="D92" s="503"/>
      <c r="E92" s="504"/>
      <c r="F92" s="16"/>
      <c r="G92" s="5"/>
      <c r="H92" s="17"/>
      <c r="I92" s="17"/>
      <c r="J92" s="62"/>
      <c r="K92" s="7"/>
      <c r="L92" s="18"/>
      <c r="M92" s="19"/>
      <c r="N92" s="19"/>
      <c r="O92" s="19"/>
      <c r="P92" s="5"/>
      <c r="Q92" s="20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336"/>
      <c r="AJ92" s="336"/>
    </row>
    <row r="93" spans="1:62" ht="12.75" hidden="1" customHeight="1" outlineLevel="1" x14ac:dyDescent="0.25">
      <c r="A93" s="22">
        <v>1</v>
      </c>
      <c r="B93" s="23"/>
      <c r="C93" s="24"/>
      <c r="D93" s="25"/>
      <c r="E93" s="26"/>
      <c r="F93" s="26"/>
      <c r="G93" s="26"/>
      <c r="H93" s="25"/>
      <c r="I93" s="25"/>
      <c r="J93" s="62"/>
      <c r="K93" s="27"/>
      <c r="L93" s="26"/>
      <c r="M93" s="28"/>
      <c r="N93" s="28"/>
      <c r="O93" s="28"/>
      <c r="P93" s="26"/>
      <c r="Q93" s="26"/>
      <c r="R93" s="28"/>
      <c r="S93" s="28"/>
      <c r="T93" s="28"/>
      <c r="U93" s="29">
        <f>SUM(R93:T93)</f>
        <v>0</v>
      </c>
      <c r="V93" s="28"/>
      <c r="W93" s="28"/>
      <c r="X93" s="28"/>
      <c r="Y93" s="29">
        <f>SUM(V93:X93)</f>
        <v>0</v>
      </c>
      <c r="Z93" s="28"/>
      <c r="AA93" s="28"/>
      <c r="AB93" s="28"/>
      <c r="AC93" s="29">
        <f>SUM(Z93:AB93)</f>
        <v>0</v>
      </c>
      <c r="AD93" s="28"/>
      <c r="AE93" s="28"/>
      <c r="AF93" s="28"/>
      <c r="AG93" s="29">
        <f>SUM(AD93:AF93)</f>
        <v>0</v>
      </c>
      <c r="AH93" s="29">
        <f t="shared" ref="AH93:AH102" si="56">SUM(U93,Y93,AC93,AG93)</f>
        <v>0</v>
      </c>
      <c r="AI93" s="30">
        <f>IF(ISERROR(AH93/J93),0,AH93/J93)</f>
        <v>0</v>
      </c>
      <c r="AJ93" s="30">
        <f t="shared" ref="AJ93:AJ102" si="57">IF(ISERROR(AH93/$AH$208),"-",AH93/$AH$208)</f>
        <v>0</v>
      </c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</row>
    <row r="94" spans="1:62" ht="12.75" hidden="1" customHeight="1" outlineLevel="1" x14ac:dyDescent="0.25">
      <c r="A94" s="22">
        <v>2</v>
      </c>
      <c r="B94" s="23"/>
      <c r="C94" s="32"/>
      <c r="D94" s="33"/>
      <c r="E94" s="34"/>
      <c r="F94" s="34"/>
      <c r="G94" s="34"/>
      <c r="H94" s="33"/>
      <c r="I94" s="33"/>
      <c r="J94" s="62"/>
      <c r="K94" s="35"/>
      <c r="L94" s="34"/>
      <c r="M94" s="28"/>
      <c r="N94" s="28"/>
      <c r="O94" s="28"/>
      <c r="P94" s="34"/>
      <c r="Q94" s="34"/>
      <c r="R94" s="28"/>
      <c r="S94" s="28"/>
      <c r="T94" s="28"/>
      <c r="U94" s="29">
        <f t="shared" ref="U94:U102" si="58">SUM(R94:T94)</f>
        <v>0</v>
      </c>
      <c r="V94" s="28"/>
      <c r="W94" s="28"/>
      <c r="X94" s="28"/>
      <c r="Y94" s="29">
        <f t="shared" ref="Y94:Y102" si="59">SUM(V94:X94)</f>
        <v>0</v>
      </c>
      <c r="Z94" s="28"/>
      <c r="AA94" s="28"/>
      <c r="AB94" s="28"/>
      <c r="AC94" s="29">
        <f t="shared" ref="AC94:AC102" si="60">SUM(Z94:AB94)</f>
        <v>0</v>
      </c>
      <c r="AD94" s="28"/>
      <c r="AE94" s="28"/>
      <c r="AF94" s="28"/>
      <c r="AG94" s="29">
        <f t="shared" ref="AG94:AG102" si="61">SUM(AD94:AF94)</f>
        <v>0</v>
      </c>
      <c r="AH94" s="29">
        <f t="shared" si="56"/>
        <v>0</v>
      </c>
      <c r="AI94" s="30">
        <f t="shared" ref="AI94:AI102" si="62">IF(ISERROR(AH94/J94),0,AH94/J94)</f>
        <v>0</v>
      </c>
      <c r="AJ94" s="30">
        <f t="shared" si="57"/>
        <v>0</v>
      </c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</row>
    <row r="95" spans="1:62" ht="12.75" hidden="1" customHeight="1" outlineLevel="1" x14ac:dyDescent="0.25">
      <c r="A95" s="22">
        <v>3</v>
      </c>
      <c r="B95" s="23"/>
      <c r="C95" s="32"/>
      <c r="D95" s="33"/>
      <c r="E95" s="34"/>
      <c r="F95" s="34"/>
      <c r="G95" s="34"/>
      <c r="H95" s="33"/>
      <c r="I95" s="33"/>
      <c r="J95" s="62"/>
      <c r="K95" s="35"/>
      <c r="L95" s="34"/>
      <c r="M95" s="28"/>
      <c r="N95" s="28"/>
      <c r="O95" s="28"/>
      <c r="P95" s="34"/>
      <c r="Q95" s="34"/>
      <c r="R95" s="28"/>
      <c r="S95" s="28"/>
      <c r="T95" s="28"/>
      <c r="U95" s="29">
        <f t="shared" si="58"/>
        <v>0</v>
      </c>
      <c r="V95" s="28"/>
      <c r="W95" s="28"/>
      <c r="X95" s="28"/>
      <c r="Y95" s="29">
        <f t="shared" si="59"/>
        <v>0</v>
      </c>
      <c r="Z95" s="28"/>
      <c r="AA95" s="28"/>
      <c r="AB95" s="28"/>
      <c r="AC95" s="29">
        <f t="shared" si="60"/>
        <v>0</v>
      </c>
      <c r="AD95" s="28"/>
      <c r="AE95" s="28"/>
      <c r="AF95" s="28"/>
      <c r="AG95" s="29">
        <f t="shared" si="61"/>
        <v>0</v>
      </c>
      <c r="AH95" s="29">
        <f t="shared" si="56"/>
        <v>0</v>
      </c>
      <c r="AI95" s="30">
        <f t="shared" si="62"/>
        <v>0</v>
      </c>
      <c r="AJ95" s="30">
        <f t="shared" si="57"/>
        <v>0</v>
      </c>
    </row>
    <row r="96" spans="1:62" ht="12.75" hidden="1" customHeight="1" outlineLevel="1" x14ac:dyDescent="0.25">
      <c r="A96" s="22">
        <v>4</v>
      </c>
      <c r="B96" s="23"/>
      <c r="C96" s="32"/>
      <c r="D96" s="33"/>
      <c r="E96" s="34"/>
      <c r="F96" s="34"/>
      <c r="G96" s="34"/>
      <c r="H96" s="33"/>
      <c r="I96" s="33"/>
      <c r="J96" s="62"/>
      <c r="K96" s="35"/>
      <c r="L96" s="34"/>
      <c r="M96" s="28"/>
      <c r="N96" s="28"/>
      <c r="O96" s="28"/>
      <c r="P96" s="34"/>
      <c r="Q96" s="34"/>
      <c r="R96" s="28"/>
      <c r="S96" s="28"/>
      <c r="T96" s="28"/>
      <c r="U96" s="29">
        <f t="shared" si="58"/>
        <v>0</v>
      </c>
      <c r="V96" s="28"/>
      <c r="W96" s="28"/>
      <c r="X96" s="28"/>
      <c r="Y96" s="29">
        <f t="shared" si="59"/>
        <v>0</v>
      </c>
      <c r="Z96" s="28"/>
      <c r="AA96" s="28"/>
      <c r="AB96" s="28"/>
      <c r="AC96" s="29">
        <f t="shared" si="60"/>
        <v>0</v>
      </c>
      <c r="AD96" s="28"/>
      <c r="AE96" s="28"/>
      <c r="AF96" s="28"/>
      <c r="AG96" s="29">
        <f t="shared" si="61"/>
        <v>0</v>
      </c>
      <c r="AH96" s="29">
        <f t="shared" si="56"/>
        <v>0</v>
      </c>
      <c r="AI96" s="30">
        <f t="shared" si="62"/>
        <v>0</v>
      </c>
      <c r="AJ96" s="30">
        <f t="shared" si="57"/>
        <v>0</v>
      </c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</row>
    <row r="97" spans="1:62" ht="12.75" hidden="1" customHeight="1" outlineLevel="1" x14ac:dyDescent="0.25">
      <c r="A97" s="22">
        <v>5</v>
      </c>
      <c r="B97" s="23"/>
      <c r="C97" s="32"/>
      <c r="D97" s="33"/>
      <c r="E97" s="34"/>
      <c r="F97" s="34"/>
      <c r="G97" s="34"/>
      <c r="H97" s="33"/>
      <c r="I97" s="33"/>
      <c r="J97" s="62"/>
      <c r="K97" s="35"/>
      <c r="L97" s="34"/>
      <c r="M97" s="28"/>
      <c r="N97" s="28"/>
      <c r="O97" s="28"/>
      <c r="P97" s="34"/>
      <c r="Q97" s="34"/>
      <c r="R97" s="28"/>
      <c r="S97" s="28"/>
      <c r="T97" s="28"/>
      <c r="U97" s="29">
        <f t="shared" si="58"/>
        <v>0</v>
      </c>
      <c r="V97" s="28"/>
      <c r="W97" s="28"/>
      <c r="X97" s="28"/>
      <c r="Y97" s="29">
        <f t="shared" si="59"/>
        <v>0</v>
      </c>
      <c r="Z97" s="28"/>
      <c r="AA97" s="28"/>
      <c r="AB97" s="28"/>
      <c r="AC97" s="29">
        <f t="shared" si="60"/>
        <v>0</v>
      </c>
      <c r="AD97" s="28"/>
      <c r="AE97" s="28"/>
      <c r="AF97" s="28"/>
      <c r="AG97" s="29">
        <f t="shared" si="61"/>
        <v>0</v>
      </c>
      <c r="AH97" s="29">
        <f t="shared" si="56"/>
        <v>0</v>
      </c>
      <c r="AI97" s="30">
        <f t="shared" si="62"/>
        <v>0</v>
      </c>
      <c r="AJ97" s="30">
        <f t="shared" si="57"/>
        <v>0</v>
      </c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</row>
    <row r="98" spans="1:62" ht="12.75" hidden="1" customHeight="1" outlineLevel="1" x14ac:dyDescent="0.25">
      <c r="A98" s="22">
        <v>6</v>
      </c>
      <c r="B98" s="23"/>
      <c r="C98" s="32"/>
      <c r="D98" s="33"/>
      <c r="E98" s="34"/>
      <c r="F98" s="34"/>
      <c r="G98" s="34"/>
      <c r="H98" s="33"/>
      <c r="I98" s="33"/>
      <c r="J98" s="62"/>
      <c r="K98" s="35"/>
      <c r="L98" s="34"/>
      <c r="M98" s="28"/>
      <c r="N98" s="28"/>
      <c r="O98" s="28"/>
      <c r="P98" s="34"/>
      <c r="Q98" s="34"/>
      <c r="R98" s="28"/>
      <c r="S98" s="28"/>
      <c r="T98" s="28"/>
      <c r="U98" s="29">
        <f t="shared" si="58"/>
        <v>0</v>
      </c>
      <c r="V98" s="28"/>
      <c r="W98" s="28"/>
      <c r="X98" s="28"/>
      <c r="Y98" s="29">
        <f t="shared" si="59"/>
        <v>0</v>
      </c>
      <c r="Z98" s="28"/>
      <c r="AA98" s="28"/>
      <c r="AB98" s="28"/>
      <c r="AC98" s="29">
        <f t="shared" si="60"/>
        <v>0</v>
      </c>
      <c r="AD98" s="28"/>
      <c r="AE98" s="28"/>
      <c r="AF98" s="28"/>
      <c r="AG98" s="29">
        <f t="shared" si="61"/>
        <v>0</v>
      </c>
      <c r="AH98" s="29">
        <f t="shared" si="56"/>
        <v>0</v>
      </c>
      <c r="AI98" s="30">
        <f t="shared" si="62"/>
        <v>0</v>
      </c>
      <c r="AJ98" s="30">
        <f t="shared" si="57"/>
        <v>0</v>
      </c>
    </row>
    <row r="99" spans="1:62" ht="12.75" hidden="1" customHeight="1" outlineLevel="1" x14ac:dyDescent="0.25">
      <c r="A99" s="22">
        <v>7</v>
      </c>
      <c r="B99" s="23"/>
      <c r="C99" s="32"/>
      <c r="D99" s="33"/>
      <c r="E99" s="34"/>
      <c r="F99" s="34"/>
      <c r="G99" s="34"/>
      <c r="H99" s="33"/>
      <c r="I99" s="33"/>
      <c r="J99" s="62"/>
      <c r="K99" s="35"/>
      <c r="L99" s="34"/>
      <c r="M99" s="28"/>
      <c r="N99" s="28"/>
      <c r="O99" s="28"/>
      <c r="P99" s="34"/>
      <c r="Q99" s="34"/>
      <c r="R99" s="28"/>
      <c r="S99" s="28"/>
      <c r="T99" s="28"/>
      <c r="U99" s="29">
        <f t="shared" si="58"/>
        <v>0</v>
      </c>
      <c r="V99" s="28"/>
      <c r="W99" s="28"/>
      <c r="X99" s="28"/>
      <c r="Y99" s="29">
        <f t="shared" si="59"/>
        <v>0</v>
      </c>
      <c r="Z99" s="28"/>
      <c r="AA99" s="28"/>
      <c r="AB99" s="28"/>
      <c r="AC99" s="29">
        <f t="shared" si="60"/>
        <v>0</v>
      </c>
      <c r="AD99" s="28"/>
      <c r="AE99" s="28"/>
      <c r="AF99" s="28"/>
      <c r="AG99" s="29">
        <f t="shared" si="61"/>
        <v>0</v>
      </c>
      <c r="AH99" s="29">
        <f t="shared" si="56"/>
        <v>0</v>
      </c>
      <c r="AI99" s="30">
        <f t="shared" si="62"/>
        <v>0</v>
      </c>
      <c r="AJ99" s="30">
        <f t="shared" si="57"/>
        <v>0</v>
      </c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</row>
    <row r="100" spans="1:62" ht="12.75" hidden="1" customHeight="1" outlineLevel="1" x14ac:dyDescent="0.25">
      <c r="A100" s="22">
        <v>8</v>
      </c>
      <c r="B100" s="23"/>
      <c r="C100" s="32"/>
      <c r="D100" s="33"/>
      <c r="E100" s="34"/>
      <c r="F100" s="34"/>
      <c r="G100" s="34"/>
      <c r="H100" s="33"/>
      <c r="I100" s="33"/>
      <c r="J100" s="62"/>
      <c r="K100" s="35"/>
      <c r="L100" s="34"/>
      <c r="M100" s="28"/>
      <c r="N100" s="28"/>
      <c r="O100" s="28"/>
      <c r="P100" s="34"/>
      <c r="Q100" s="34"/>
      <c r="R100" s="28"/>
      <c r="S100" s="28"/>
      <c r="T100" s="28"/>
      <c r="U100" s="29">
        <f t="shared" si="58"/>
        <v>0</v>
      </c>
      <c r="V100" s="28"/>
      <c r="W100" s="28"/>
      <c r="X100" s="28"/>
      <c r="Y100" s="29">
        <f t="shared" si="59"/>
        <v>0</v>
      </c>
      <c r="Z100" s="28"/>
      <c r="AA100" s="28"/>
      <c r="AB100" s="28"/>
      <c r="AC100" s="29">
        <f t="shared" si="60"/>
        <v>0</v>
      </c>
      <c r="AD100" s="28"/>
      <c r="AE100" s="28"/>
      <c r="AF100" s="28"/>
      <c r="AG100" s="29">
        <f t="shared" si="61"/>
        <v>0</v>
      </c>
      <c r="AH100" s="29">
        <f t="shared" si="56"/>
        <v>0</v>
      </c>
      <c r="AI100" s="30">
        <f t="shared" si="62"/>
        <v>0</v>
      </c>
      <c r="AJ100" s="30">
        <f t="shared" si="57"/>
        <v>0</v>
      </c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</row>
    <row r="101" spans="1:62" ht="12.75" hidden="1" customHeight="1" outlineLevel="1" x14ac:dyDescent="0.25">
      <c r="A101" s="22">
        <v>9</v>
      </c>
      <c r="B101" s="23"/>
      <c r="C101" s="32"/>
      <c r="D101" s="33"/>
      <c r="E101" s="34"/>
      <c r="F101" s="34"/>
      <c r="G101" s="34"/>
      <c r="H101" s="33"/>
      <c r="I101" s="33"/>
      <c r="J101" s="62"/>
      <c r="K101" s="35"/>
      <c r="L101" s="34"/>
      <c r="M101" s="28"/>
      <c r="N101" s="28"/>
      <c r="O101" s="28"/>
      <c r="P101" s="34"/>
      <c r="Q101" s="34"/>
      <c r="R101" s="28"/>
      <c r="S101" s="28"/>
      <c r="T101" s="28"/>
      <c r="U101" s="29">
        <f t="shared" si="58"/>
        <v>0</v>
      </c>
      <c r="V101" s="28"/>
      <c r="W101" s="28"/>
      <c r="X101" s="28"/>
      <c r="Y101" s="29">
        <f t="shared" si="59"/>
        <v>0</v>
      </c>
      <c r="Z101" s="28"/>
      <c r="AA101" s="28"/>
      <c r="AB101" s="28"/>
      <c r="AC101" s="29">
        <f t="shared" si="60"/>
        <v>0</v>
      </c>
      <c r="AD101" s="28"/>
      <c r="AE101" s="28"/>
      <c r="AF101" s="28"/>
      <c r="AG101" s="29">
        <f t="shared" si="61"/>
        <v>0</v>
      </c>
      <c r="AH101" s="29">
        <f t="shared" si="56"/>
        <v>0</v>
      </c>
      <c r="AI101" s="30">
        <f t="shared" si="62"/>
        <v>0</v>
      </c>
      <c r="AJ101" s="30">
        <f t="shared" si="57"/>
        <v>0</v>
      </c>
    </row>
    <row r="102" spans="1:62" ht="12.75" hidden="1" customHeight="1" outlineLevel="1" x14ac:dyDescent="0.25">
      <c r="A102" s="22">
        <v>10</v>
      </c>
      <c r="B102" s="23"/>
      <c r="C102" s="32"/>
      <c r="D102" s="33"/>
      <c r="E102" s="34"/>
      <c r="F102" s="34"/>
      <c r="G102" s="34"/>
      <c r="H102" s="33"/>
      <c r="I102" s="33"/>
      <c r="J102" s="62"/>
      <c r="K102" s="36"/>
      <c r="L102" s="34"/>
      <c r="M102" s="28"/>
      <c r="N102" s="28"/>
      <c r="O102" s="28"/>
      <c r="P102" s="34"/>
      <c r="Q102" s="34"/>
      <c r="R102" s="28"/>
      <c r="S102" s="28"/>
      <c r="T102" s="28"/>
      <c r="U102" s="29">
        <f t="shared" si="58"/>
        <v>0</v>
      </c>
      <c r="V102" s="28"/>
      <c r="W102" s="28"/>
      <c r="X102" s="28"/>
      <c r="Y102" s="29">
        <f t="shared" si="59"/>
        <v>0</v>
      </c>
      <c r="Z102" s="28"/>
      <c r="AA102" s="28"/>
      <c r="AB102" s="28"/>
      <c r="AC102" s="29">
        <f t="shared" si="60"/>
        <v>0</v>
      </c>
      <c r="AD102" s="28"/>
      <c r="AE102" s="28"/>
      <c r="AF102" s="28"/>
      <c r="AG102" s="29">
        <f t="shared" si="61"/>
        <v>0</v>
      </c>
      <c r="AH102" s="29">
        <f t="shared" si="56"/>
        <v>0</v>
      </c>
      <c r="AI102" s="30">
        <f t="shared" si="62"/>
        <v>0</v>
      </c>
      <c r="AJ102" s="30">
        <f t="shared" si="57"/>
        <v>0</v>
      </c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</row>
    <row r="103" spans="1:62" s="61" customFormat="1" ht="12.75" customHeight="1" collapsed="1" x14ac:dyDescent="0.25">
      <c r="A103" s="538" t="s">
        <v>61</v>
      </c>
      <c r="B103" s="542"/>
      <c r="C103" s="539"/>
      <c r="D103" s="539"/>
      <c r="E103" s="539"/>
      <c r="F103" s="539"/>
      <c r="G103" s="539"/>
      <c r="H103" s="539"/>
      <c r="I103" s="540"/>
      <c r="J103" s="339">
        <f>SUM(J93:J102)</f>
        <v>0</v>
      </c>
      <c r="K103" s="339">
        <f>SUM(K93:K102)</f>
        <v>0</v>
      </c>
      <c r="L103" s="445"/>
      <c r="M103" s="339">
        <f>SUM(M93:M102)</f>
        <v>0</v>
      </c>
      <c r="N103" s="339">
        <f>SUM(N93:N102)</f>
        <v>0</v>
      </c>
      <c r="O103" s="339">
        <f>SUM(O93:O102)</f>
        <v>0</v>
      </c>
      <c r="P103" s="344"/>
      <c r="Q103" s="438"/>
      <c r="R103" s="339">
        <f t="shared" ref="R103:AH103" si="63">SUM(R93:R102)</f>
        <v>0</v>
      </c>
      <c r="S103" s="339">
        <f t="shared" si="63"/>
        <v>0</v>
      </c>
      <c r="T103" s="339">
        <f t="shared" si="63"/>
        <v>0</v>
      </c>
      <c r="U103" s="339">
        <f t="shared" si="63"/>
        <v>0</v>
      </c>
      <c r="V103" s="339">
        <f t="shared" si="63"/>
        <v>0</v>
      </c>
      <c r="W103" s="339">
        <f t="shared" si="63"/>
        <v>0</v>
      </c>
      <c r="X103" s="339">
        <f t="shared" si="63"/>
        <v>0</v>
      </c>
      <c r="Y103" s="339">
        <f t="shared" si="63"/>
        <v>0</v>
      </c>
      <c r="Z103" s="339">
        <f t="shared" si="63"/>
        <v>0</v>
      </c>
      <c r="AA103" s="339">
        <f t="shared" si="63"/>
        <v>0</v>
      </c>
      <c r="AB103" s="339">
        <f t="shared" si="63"/>
        <v>0</v>
      </c>
      <c r="AC103" s="339">
        <f t="shared" si="63"/>
        <v>0</v>
      </c>
      <c r="AD103" s="339">
        <f t="shared" si="63"/>
        <v>0</v>
      </c>
      <c r="AE103" s="339">
        <f t="shared" si="63"/>
        <v>0</v>
      </c>
      <c r="AF103" s="339">
        <f t="shared" si="63"/>
        <v>0</v>
      </c>
      <c r="AG103" s="339">
        <f t="shared" si="63"/>
        <v>0</v>
      </c>
      <c r="AH103" s="339">
        <f t="shared" si="63"/>
        <v>0</v>
      </c>
      <c r="AI103" s="345">
        <f>IF(ISERROR(AH103/J103),0,AH103/J103)</f>
        <v>0</v>
      </c>
      <c r="AJ103" s="345">
        <f>IF(ISERROR(AH103/$AH$208),0,AH103/$AH$208)</f>
        <v>0</v>
      </c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</row>
    <row r="104" spans="1:62" ht="12.75" customHeight="1" x14ac:dyDescent="0.25">
      <c r="A104" s="502" t="s">
        <v>62</v>
      </c>
      <c r="B104" s="503"/>
      <c r="C104" s="503"/>
      <c r="D104" s="503"/>
      <c r="E104" s="504"/>
      <c r="F104" s="16"/>
      <c r="G104" s="5"/>
      <c r="H104" s="17"/>
      <c r="I104" s="17"/>
      <c r="J104" s="62"/>
      <c r="K104" s="7"/>
      <c r="L104" s="18"/>
      <c r="M104" s="19"/>
      <c r="N104" s="19"/>
      <c r="O104" s="19"/>
      <c r="P104" s="5"/>
      <c r="Q104" s="20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336"/>
      <c r="AJ104" s="336"/>
    </row>
    <row r="105" spans="1:62" hidden="1" outlineLevel="1" x14ac:dyDescent="0.25">
      <c r="A105" s="22">
        <v>1</v>
      </c>
      <c r="B105" s="23"/>
      <c r="C105" s="89"/>
      <c r="D105" s="90"/>
      <c r="E105" s="54"/>
      <c r="F105" s="91"/>
      <c r="G105" s="91"/>
      <c r="H105" s="6"/>
      <c r="I105" s="6"/>
      <c r="J105" s="62"/>
      <c r="K105" s="50"/>
      <c r="L105" s="1"/>
      <c r="M105" s="49"/>
      <c r="N105" s="53"/>
      <c r="O105" s="49"/>
      <c r="P105" s="47"/>
      <c r="Q105" s="47"/>
      <c r="R105" s="28"/>
      <c r="S105" s="28"/>
      <c r="T105" s="28"/>
      <c r="U105" s="29">
        <f>SUM(R105:T105)</f>
        <v>0</v>
      </c>
      <c r="V105" s="28"/>
      <c r="W105" s="28"/>
      <c r="X105" s="28"/>
      <c r="Y105" s="29">
        <f>SUM(V105:X105)</f>
        <v>0</v>
      </c>
      <c r="Z105" s="28"/>
      <c r="AA105" s="28"/>
      <c r="AB105" s="28"/>
      <c r="AC105" s="29">
        <f>SUM(Z105:AB105)</f>
        <v>0</v>
      </c>
      <c r="AD105" s="28"/>
      <c r="AE105" s="28">
        <v>0</v>
      </c>
      <c r="AF105" s="28">
        <v>0</v>
      </c>
      <c r="AG105" s="29">
        <f>SUM(AD105:AF105)</f>
        <v>0</v>
      </c>
      <c r="AH105" s="29">
        <f t="shared" ref="AH105:AH114" si="64">SUM(U105,Y105,AC105,AG105)</f>
        <v>0</v>
      </c>
      <c r="AI105" s="30">
        <f t="shared" ref="AI105:AI114" si="65">IF(ISERROR(AH105/J105),0,AH105/J105)</f>
        <v>0</v>
      </c>
      <c r="AJ105" s="30">
        <f t="shared" ref="AJ105:AJ114" si="66">IF(ISERROR(AH105/$AH$208),"-",AH105/$AH$208)</f>
        <v>0</v>
      </c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</row>
    <row r="106" spans="1:62" ht="12.75" hidden="1" customHeight="1" outlineLevel="1" x14ac:dyDescent="0.25">
      <c r="A106" s="22">
        <v>2</v>
      </c>
      <c r="B106" s="23"/>
      <c r="C106" s="24"/>
      <c r="D106" s="25"/>
      <c r="E106" s="34"/>
      <c r="F106" s="34"/>
      <c r="G106" s="34"/>
      <c r="H106" s="33"/>
      <c r="I106" s="33"/>
      <c r="J106" s="62"/>
      <c r="K106" s="35"/>
      <c r="L106" s="26"/>
      <c r="M106" s="28"/>
      <c r="N106" s="28"/>
      <c r="O106" s="28"/>
      <c r="P106" s="34"/>
      <c r="Q106" s="34"/>
      <c r="R106" s="28"/>
      <c r="S106" s="28"/>
      <c r="T106" s="28"/>
      <c r="U106" s="29">
        <f t="shared" ref="U106:U114" si="67">SUM(R106:T106)</f>
        <v>0</v>
      </c>
      <c r="V106" s="28"/>
      <c r="W106" s="28"/>
      <c r="X106" s="28"/>
      <c r="Y106" s="29">
        <f t="shared" ref="Y106:Y114" si="68">SUM(V106:X106)</f>
        <v>0</v>
      </c>
      <c r="Z106" s="28"/>
      <c r="AA106" s="28"/>
      <c r="AB106" s="28"/>
      <c r="AC106" s="29">
        <f t="shared" ref="AC106:AC114" si="69">SUM(Z106:AB106)</f>
        <v>0</v>
      </c>
      <c r="AD106" s="28"/>
      <c r="AE106" s="28"/>
      <c r="AF106" s="28"/>
      <c r="AG106" s="29">
        <f t="shared" ref="AG106:AG114" si="70">SUM(AD106:AF106)</f>
        <v>0</v>
      </c>
      <c r="AH106" s="29">
        <f t="shared" si="64"/>
        <v>0</v>
      </c>
      <c r="AI106" s="30">
        <f t="shared" si="65"/>
        <v>0</v>
      </c>
      <c r="AJ106" s="30">
        <f t="shared" si="66"/>
        <v>0</v>
      </c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</row>
    <row r="107" spans="1:62" ht="12.75" hidden="1" customHeight="1" outlineLevel="1" x14ac:dyDescent="0.25">
      <c r="A107" s="22">
        <v>3</v>
      </c>
      <c r="B107" s="23"/>
      <c r="C107" s="32"/>
      <c r="D107" s="33"/>
      <c r="E107" s="34"/>
      <c r="F107" s="34"/>
      <c r="G107" s="34"/>
      <c r="H107" s="33"/>
      <c r="I107" s="33"/>
      <c r="J107" s="62"/>
      <c r="K107" s="35"/>
      <c r="L107" s="34"/>
      <c r="M107" s="28"/>
      <c r="N107" s="28"/>
      <c r="O107" s="28"/>
      <c r="P107" s="34"/>
      <c r="Q107" s="34"/>
      <c r="R107" s="28"/>
      <c r="S107" s="28"/>
      <c r="T107" s="28"/>
      <c r="U107" s="29">
        <f t="shared" si="67"/>
        <v>0</v>
      </c>
      <c r="V107" s="28"/>
      <c r="W107" s="28"/>
      <c r="X107" s="28"/>
      <c r="Y107" s="29">
        <f t="shared" si="68"/>
        <v>0</v>
      </c>
      <c r="Z107" s="28"/>
      <c r="AA107" s="28"/>
      <c r="AB107" s="28"/>
      <c r="AC107" s="29">
        <f t="shared" si="69"/>
        <v>0</v>
      </c>
      <c r="AD107" s="28"/>
      <c r="AE107" s="28"/>
      <c r="AF107" s="28"/>
      <c r="AG107" s="29">
        <f t="shared" si="70"/>
        <v>0</v>
      </c>
      <c r="AH107" s="29">
        <f t="shared" si="64"/>
        <v>0</v>
      </c>
      <c r="AI107" s="30">
        <f t="shared" si="65"/>
        <v>0</v>
      </c>
      <c r="AJ107" s="30">
        <f t="shared" si="66"/>
        <v>0</v>
      </c>
    </row>
    <row r="108" spans="1:62" ht="12.75" hidden="1" customHeight="1" outlineLevel="1" x14ac:dyDescent="0.25">
      <c r="A108" s="22">
        <v>4</v>
      </c>
      <c r="B108" s="23"/>
      <c r="C108" s="32"/>
      <c r="D108" s="33"/>
      <c r="E108" s="34"/>
      <c r="F108" s="34"/>
      <c r="G108" s="34"/>
      <c r="H108" s="33"/>
      <c r="I108" s="33"/>
      <c r="J108" s="62"/>
      <c r="K108" s="35"/>
      <c r="L108" s="34"/>
      <c r="M108" s="28"/>
      <c r="N108" s="28"/>
      <c r="O108" s="28"/>
      <c r="P108" s="34"/>
      <c r="Q108" s="34"/>
      <c r="R108" s="28"/>
      <c r="S108" s="28"/>
      <c r="T108" s="28"/>
      <c r="U108" s="29">
        <f t="shared" si="67"/>
        <v>0</v>
      </c>
      <c r="V108" s="28"/>
      <c r="W108" s="28"/>
      <c r="X108" s="28"/>
      <c r="Y108" s="29">
        <f t="shared" si="68"/>
        <v>0</v>
      </c>
      <c r="Z108" s="28"/>
      <c r="AA108" s="28"/>
      <c r="AB108" s="28"/>
      <c r="AC108" s="29">
        <f t="shared" si="69"/>
        <v>0</v>
      </c>
      <c r="AD108" s="28"/>
      <c r="AE108" s="28"/>
      <c r="AF108" s="28"/>
      <c r="AG108" s="29">
        <f t="shared" si="70"/>
        <v>0</v>
      </c>
      <c r="AH108" s="29">
        <f t="shared" si="64"/>
        <v>0</v>
      </c>
      <c r="AI108" s="30">
        <f t="shared" si="65"/>
        <v>0</v>
      </c>
      <c r="AJ108" s="30">
        <f t="shared" si="66"/>
        <v>0</v>
      </c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</row>
    <row r="109" spans="1:62" ht="12.75" hidden="1" customHeight="1" outlineLevel="1" x14ac:dyDescent="0.25">
      <c r="A109" s="22">
        <v>5</v>
      </c>
      <c r="B109" s="23"/>
      <c r="C109" s="32"/>
      <c r="D109" s="33"/>
      <c r="E109" s="34"/>
      <c r="F109" s="34"/>
      <c r="G109" s="34"/>
      <c r="H109" s="33"/>
      <c r="I109" s="33"/>
      <c r="J109" s="62"/>
      <c r="K109" s="35"/>
      <c r="L109" s="34"/>
      <c r="M109" s="28"/>
      <c r="N109" s="28"/>
      <c r="O109" s="28"/>
      <c r="P109" s="34"/>
      <c r="Q109" s="34"/>
      <c r="R109" s="28"/>
      <c r="S109" s="28"/>
      <c r="T109" s="28"/>
      <c r="U109" s="29">
        <f t="shared" si="67"/>
        <v>0</v>
      </c>
      <c r="V109" s="28"/>
      <c r="W109" s="28"/>
      <c r="X109" s="28"/>
      <c r="Y109" s="29">
        <f t="shared" si="68"/>
        <v>0</v>
      </c>
      <c r="Z109" s="28"/>
      <c r="AA109" s="28"/>
      <c r="AB109" s="28"/>
      <c r="AC109" s="29">
        <f t="shared" si="69"/>
        <v>0</v>
      </c>
      <c r="AD109" s="28"/>
      <c r="AE109" s="28"/>
      <c r="AF109" s="28"/>
      <c r="AG109" s="29">
        <f t="shared" si="70"/>
        <v>0</v>
      </c>
      <c r="AH109" s="29">
        <f t="shared" si="64"/>
        <v>0</v>
      </c>
      <c r="AI109" s="30">
        <f t="shared" si="65"/>
        <v>0</v>
      </c>
      <c r="AJ109" s="30">
        <f t="shared" si="66"/>
        <v>0</v>
      </c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</row>
    <row r="110" spans="1:62" ht="12.75" hidden="1" customHeight="1" outlineLevel="1" x14ac:dyDescent="0.25">
      <c r="A110" s="22">
        <v>6</v>
      </c>
      <c r="B110" s="23"/>
      <c r="C110" s="32"/>
      <c r="D110" s="33"/>
      <c r="E110" s="34"/>
      <c r="F110" s="34"/>
      <c r="G110" s="34"/>
      <c r="H110" s="33"/>
      <c r="I110" s="33"/>
      <c r="J110" s="62"/>
      <c r="K110" s="35"/>
      <c r="L110" s="34"/>
      <c r="M110" s="28"/>
      <c r="N110" s="28"/>
      <c r="O110" s="28"/>
      <c r="P110" s="34"/>
      <c r="Q110" s="34"/>
      <c r="R110" s="28"/>
      <c r="S110" s="28"/>
      <c r="T110" s="28"/>
      <c r="U110" s="29">
        <f t="shared" si="67"/>
        <v>0</v>
      </c>
      <c r="V110" s="28"/>
      <c r="W110" s="28"/>
      <c r="X110" s="28"/>
      <c r="Y110" s="29">
        <f t="shared" si="68"/>
        <v>0</v>
      </c>
      <c r="Z110" s="28"/>
      <c r="AA110" s="28"/>
      <c r="AB110" s="28"/>
      <c r="AC110" s="29">
        <f t="shared" si="69"/>
        <v>0</v>
      </c>
      <c r="AD110" s="28"/>
      <c r="AE110" s="28"/>
      <c r="AF110" s="28"/>
      <c r="AG110" s="29">
        <f t="shared" si="70"/>
        <v>0</v>
      </c>
      <c r="AH110" s="29">
        <f t="shared" si="64"/>
        <v>0</v>
      </c>
      <c r="AI110" s="30">
        <f t="shared" si="65"/>
        <v>0</v>
      </c>
      <c r="AJ110" s="30">
        <f t="shared" si="66"/>
        <v>0</v>
      </c>
    </row>
    <row r="111" spans="1:62" ht="12.75" hidden="1" customHeight="1" outlineLevel="1" x14ac:dyDescent="0.25">
      <c r="A111" s="22">
        <v>7</v>
      </c>
      <c r="B111" s="23"/>
      <c r="C111" s="32"/>
      <c r="D111" s="33"/>
      <c r="E111" s="34"/>
      <c r="F111" s="34"/>
      <c r="G111" s="34"/>
      <c r="H111" s="33"/>
      <c r="I111" s="33"/>
      <c r="J111" s="62"/>
      <c r="K111" s="35"/>
      <c r="L111" s="34"/>
      <c r="M111" s="28"/>
      <c r="N111" s="28"/>
      <c r="O111" s="28"/>
      <c r="P111" s="34"/>
      <c r="Q111" s="34"/>
      <c r="R111" s="28"/>
      <c r="S111" s="28"/>
      <c r="T111" s="28"/>
      <c r="U111" s="29">
        <f t="shared" si="67"/>
        <v>0</v>
      </c>
      <c r="V111" s="28"/>
      <c r="W111" s="28"/>
      <c r="X111" s="28"/>
      <c r="Y111" s="29">
        <f t="shared" si="68"/>
        <v>0</v>
      </c>
      <c r="Z111" s="28"/>
      <c r="AA111" s="28"/>
      <c r="AB111" s="28"/>
      <c r="AC111" s="29">
        <f t="shared" si="69"/>
        <v>0</v>
      </c>
      <c r="AD111" s="28"/>
      <c r="AE111" s="28"/>
      <c r="AF111" s="28"/>
      <c r="AG111" s="29">
        <f t="shared" si="70"/>
        <v>0</v>
      </c>
      <c r="AH111" s="29">
        <f t="shared" si="64"/>
        <v>0</v>
      </c>
      <c r="AI111" s="30">
        <f t="shared" si="65"/>
        <v>0</v>
      </c>
      <c r="AJ111" s="30">
        <f t="shared" si="66"/>
        <v>0</v>
      </c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</row>
    <row r="112" spans="1:62" ht="12.75" hidden="1" customHeight="1" outlineLevel="1" x14ac:dyDescent="0.25">
      <c r="A112" s="22">
        <v>8</v>
      </c>
      <c r="B112" s="23"/>
      <c r="C112" s="32"/>
      <c r="D112" s="33"/>
      <c r="E112" s="34"/>
      <c r="F112" s="34"/>
      <c r="G112" s="34"/>
      <c r="H112" s="33"/>
      <c r="I112" s="33"/>
      <c r="J112" s="62"/>
      <c r="K112" s="35"/>
      <c r="L112" s="34"/>
      <c r="M112" s="28"/>
      <c r="N112" s="28"/>
      <c r="O112" s="28"/>
      <c r="P112" s="34"/>
      <c r="Q112" s="34"/>
      <c r="R112" s="28"/>
      <c r="S112" s="28"/>
      <c r="T112" s="28"/>
      <c r="U112" s="29">
        <f t="shared" si="67"/>
        <v>0</v>
      </c>
      <c r="V112" s="28"/>
      <c r="W112" s="28"/>
      <c r="X112" s="28"/>
      <c r="Y112" s="29">
        <f t="shared" si="68"/>
        <v>0</v>
      </c>
      <c r="Z112" s="28"/>
      <c r="AA112" s="28"/>
      <c r="AB112" s="28"/>
      <c r="AC112" s="29">
        <f t="shared" si="69"/>
        <v>0</v>
      </c>
      <c r="AD112" s="28"/>
      <c r="AE112" s="28"/>
      <c r="AF112" s="28"/>
      <c r="AG112" s="29">
        <f t="shared" si="70"/>
        <v>0</v>
      </c>
      <c r="AH112" s="29">
        <f t="shared" si="64"/>
        <v>0</v>
      </c>
      <c r="AI112" s="30">
        <f t="shared" si="65"/>
        <v>0</v>
      </c>
      <c r="AJ112" s="30">
        <f t="shared" si="66"/>
        <v>0</v>
      </c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</row>
    <row r="113" spans="1:62" ht="12.75" hidden="1" customHeight="1" outlineLevel="1" x14ac:dyDescent="0.25">
      <c r="A113" s="22">
        <v>9</v>
      </c>
      <c r="B113" s="23"/>
      <c r="C113" s="32"/>
      <c r="D113" s="33"/>
      <c r="E113" s="34"/>
      <c r="F113" s="34"/>
      <c r="G113" s="34"/>
      <c r="H113" s="33"/>
      <c r="I113" s="33"/>
      <c r="J113" s="62"/>
      <c r="K113" s="35"/>
      <c r="L113" s="34"/>
      <c r="M113" s="28"/>
      <c r="N113" s="28"/>
      <c r="O113" s="28"/>
      <c r="P113" s="34"/>
      <c r="Q113" s="34"/>
      <c r="R113" s="28"/>
      <c r="S113" s="28"/>
      <c r="T113" s="28"/>
      <c r="U113" s="29">
        <f t="shared" si="67"/>
        <v>0</v>
      </c>
      <c r="V113" s="28"/>
      <c r="W113" s="28"/>
      <c r="X113" s="28"/>
      <c r="Y113" s="29">
        <f t="shared" si="68"/>
        <v>0</v>
      </c>
      <c r="Z113" s="28"/>
      <c r="AA113" s="28"/>
      <c r="AB113" s="28"/>
      <c r="AC113" s="29">
        <f t="shared" si="69"/>
        <v>0</v>
      </c>
      <c r="AD113" s="28"/>
      <c r="AE113" s="28"/>
      <c r="AF113" s="28"/>
      <c r="AG113" s="29">
        <f t="shared" si="70"/>
        <v>0</v>
      </c>
      <c r="AH113" s="29">
        <f t="shared" si="64"/>
        <v>0</v>
      </c>
      <c r="AI113" s="30">
        <f t="shared" si="65"/>
        <v>0</v>
      </c>
      <c r="AJ113" s="30">
        <f t="shared" si="66"/>
        <v>0</v>
      </c>
    </row>
    <row r="114" spans="1:62" ht="12.75" hidden="1" customHeight="1" outlineLevel="1" x14ac:dyDescent="0.25">
      <c r="A114" s="22">
        <v>10</v>
      </c>
      <c r="B114" s="23"/>
      <c r="C114" s="32"/>
      <c r="D114" s="33"/>
      <c r="E114" s="34"/>
      <c r="F114" s="34"/>
      <c r="G114" s="34"/>
      <c r="H114" s="33"/>
      <c r="I114" s="33"/>
      <c r="J114" s="62"/>
      <c r="K114" s="36"/>
      <c r="L114" s="34"/>
      <c r="M114" s="28"/>
      <c r="N114" s="28"/>
      <c r="O114" s="28"/>
      <c r="P114" s="34"/>
      <c r="Q114" s="34"/>
      <c r="R114" s="28"/>
      <c r="S114" s="28"/>
      <c r="T114" s="28"/>
      <c r="U114" s="29">
        <f t="shared" si="67"/>
        <v>0</v>
      </c>
      <c r="V114" s="28"/>
      <c r="W114" s="28"/>
      <c r="X114" s="28"/>
      <c r="Y114" s="29">
        <f t="shared" si="68"/>
        <v>0</v>
      </c>
      <c r="Z114" s="28"/>
      <c r="AA114" s="28"/>
      <c r="AB114" s="28"/>
      <c r="AC114" s="29">
        <f t="shared" si="69"/>
        <v>0</v>
      </c>
      <c r="AD114" s="28"/>
      <c r="AE114" s="28"/>
      <c r="AF114" s="28"/>
      <c r="AG114" s="29">
        <f t="shared" si="70"/>
        <v>0</v>
      </c>
      <c r="AH114" s="29">
        <f t="shared" si="64"/>
        <v>0</v>
      </c>
      <c r="AI114" s="30">
        <f t="shared" si="65"/>
        <v>0</v>
      </c>
      <c r="AJ114" s="30">
        <f t="shared" si="66"/>
        <v>0</v>
      </c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</row>
    <row r="115" spans="1:62" s="61" customFormat="1" ht="12.75" customHeight="1" collapsed="1" x14ac:dyDescent="0.25">
      <c r="A115" s="538" t="s">
        <v>63</v>
      </c>
      <c r="B115" s="542"/>
      <c r="C115" s="539"/>
      <c r="D115" s="539"/>
      <c r="E115" s="539"/>
      <c r="F115" s="539"/>
      <c r="G115" s="539"/>
      <c r="H115" s="539"/>
      <c r="I115" s="540"/>
      <c r="J115" s="339">
        <f>SUM(J105:J114)</f>
        <v>0</v>
      </c>
      <c r="K115" s="339">
        <f>SUM(K105:K114)</f>
        <v>0</v>
      </c>
      <c r="L115" s="445"/>
      <c r="M115" s="339">
        <f>SUM(M105:M114)</f>
        <v>0</v>
      </c>
      <c r="N115" s="339">
        <f>SUM(N105:N114)</f>
        <v>0</v>
      </c>
      <c r="O115" s="339">
        <f>SUM(O105:O114)</f>
        <v>0</v>
      </c>
      <c r="P115" s="344"/>
      <c r="Q115" s="438"/>
      <c r="R115" s="339">
        <f t="shared" ref="R115:AH115" si="71">SUM(R105:R114)</f>
        <v>0</v>
      </c>
      <c r="S115" s="339">
        <f t="shared" si="71"/>
        <v>0</v>
      </c>
      <c r="T115" s="339">
        <f t="shared" si="71"/>
        <v>0</v>
      </c>
      <c r="U115" s="339">
        <f t="shared" si="71"/>
        <v>0</v>
      </c>
      <c r="V115" s="339">
        <f t="shared" si="71"/>
        <v>0</v>
      </c>
      <c r="W115" s="339">
        <f t="shared" si="71"/>
        <v>0</v>
      </c>
      <c r="X115" s="339">
        <f t="shared" si="71"/>
        <v>0</v>
      </c>
      <c r="Y115" s="339">
        <f t="shared" si="71"/>
        <v>0</v>
      </c>
      <c r="Z115" s="339">
        <f t="shared" si="71"/>
        <v>0</v>
      </c>
      <c r="AA115" s="339">
        <f t="shared" si="71"/>
        <v>0</v>
      </c>
      <c r="AB115" s="339">
        <f t="shared" si="71"/>
        <v>0</v>
      </c>
      <c r="AC115" s="339">
        <f t="shared" si="71"/>
        <v>0</v>
      </c>
      <c r="AD115" s="339">
        <f t="shared" si="71"/>
        <v>0</v>
      </c>
      <c r="AE115" s="339">
        <f t="shared" si="71"/>
        <v>0</v>
      </c>
      <c r="AF115" s="339">
        <f t="shared" si="71"/>
        <v>0</v>
      </c>
      <c r="AG115" s="339">
        <f t="shared" si="71"/>
        <v>0</v>
      </c>
      <c r="AH115" s="339">
        <f t="shared" si="71"/>
        <v>0</v>
      </c>
      <c r="AI115" s="345">
        <f>IF(ISERROR(AH115/J115),0,AH115/J115)</f>
        <v>0</v>
      </c>
      <c r="AJ115" s="345">
        <f>IF(ISERROR(AH115/$AH$208),0,AH115/$AH$208)</f>
        <v>0</v>
      </c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</row>
    <row r="116" spans="1:62" ht="12.75" customHeight="1" x14ac:dyDescent="0.25">
      <c r="A116" s="502" t="s">
        <v>64</v>
      </c>
      <c r="B116" s="503"/>
      <c r="C116" s="503"/>
      <c r="D116" s="503"/>
      <c r="E116" s="504"/>
      <c r="F116" s="16"/>
      <c r="G116" s="5"/>
      <c r="H116" s="17"/>
      <c r="I116" s="17"/>
      <c r="J116" s="62"/>
      <c r="K116" s="7"/>
      <c r="L116" s="18"/>
      <c r="M116" s="19"/>
      <c r="N116" s="19"/>
      <c r="O116" s="19"/>
      <c r="P116" s="5"/>
      <c r="Q116" s="20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336"/>
      <c r="AJ116" s="336"/>
    </row>
    <row r="117" spans="1:62" hidden="1" outlineLevel="1" x14ac:dyDescent="0.25">
      <c r="A117" s="22">
        <v>1</v>
      </c>
      <c r="B117" s="23"/>
      <c r="C117" s="89"/>
      <c r="D117" s="90"/>
      <c r="E117" s="55"/>
      <c r="F117" s="91"/>
      <c r="G117" s="91"/>
      <c r="H117" s="6"/>
      <c r="I117" s="6"/>
      <c r="J117" s="62"/>
      <c r="K117" s="46"/>
      <c r="L117" s="48"/>
      <c r="M117" s="49"/>
      <c r="N117" s="53"/>
      <c r="O117" s="49"/>
      <c r="P117" s="47"/>
      <c r="Q117" s="47"/>
      <c r="R117" s="28">
        <v>0</v>
      </c>
      <c r="S117" s="28">
        <v>0</v>
      </c>
      <c r="T117" s="28">
        <v>0</v>
      </c>
      <c r="U117" s="29">
        <f>SUM(R117:T117)</f>
        <v>0</v>
      </c>
      <c r="V117" s="28">
        <v>0</v>
      </c>
      <c r="W117" s="28">
        <v>0</v>
      </c>
      <c r="X117" s="28">
        <v>0</v>
      </c>
      <c r="Y117" s="29">
        <f>SUM(V117:X117)</f>
        <v>0</v>
      </c>
      <c r="Z117" s="28">
        <v>0</v>
      </c>
      <c r="AA117" s="28">
        <v>0</v>
      </c>
      <c r="AB117" s="28">
        <v>0</v>
      </c>
      <c r="AC117" s="29">
        <f>SUM(Z117:AB117)</f>
        <v>0</v>
      </c>
      <c r="AD117" s="28">
        <v>0</v>
      </c>
      <c r="AE117" s="28">
        <v>0</v>
      </c>
      <c r="AF117" s="28">
        <v>0</v>
      </c>
      <c r="AG117" s="29">
        <f>SUM(AD117:AF117)</f>
        <v>0</v>
      </c>
      <c r="AH117" s="29">
        <f t="shared" ref="AH117:AH126" si="72">SUM(U117,Y117,AC117,AG117)</f>
        <v>0</v>
      </c>
      <c r="AI117" s="30">
        <f t="shared" ref="AI117:AI126" si="73">IF(ISERROR(AH117/J117),0,AH117/J117)</f>
        <v>0</v>
      </c>
      <c r="AJ117" s="30">
        <f t="shared" ref="AJ117:AJ126" si="74">IF(ISERROR(AH117/$AH$208),"-",AH117/$AH$208)</f>
        <v>0</v>
      </c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</row>
    <row r="118" spans="1:62" ht="12.75" hidden="1" customHeight="1" outlineLevel="1" x14ac:dyDescent="0.25">
      <c r="A118" s="22">
        <v>2</v>
      </c>
      <c r="B118" s="23"/>
      <c r="C118" s="24"/>
      <c r="D118" s="25"/>
      <c r="E118" s="34"/>
      <c r="F118" s="26"/>
      <c r="G118" s="26"/>
      <c r="H118" s="25"/>
      <c r="I118" s="33"/>
      <c r="J118" s="62"/>
      <c r="K118" s="35"/>
      <c r="L118" s="34"/>
      <c r="M118" s="28"/>
      <c r="N118" s="28"/>
      <c r="O118" s="28"/>
      <c r="P118" s="34"/>
      <c r="Q118" s="34"/>
      <c r="R118" s="28"/>
      <c r="S118" s="28"/>
      <c r="T118" s="28"/>
      <c r="U118" s="29">
        <f t="shared" ref="U118:U126" si="75">SUM(R118:T118)</f>
        <v>0</v>
      </c>
      <c r="V118" s="28"/>
      <c r="W118" s="28"/>
      <c r="X118" s="28"/>
      <c r="Y118" s="29">
        <f t="shared" ref="Y118:Y126" si="76">SUM(V118:X118)</f>
        <v>0</v>
      </c>
      <c r="Z118" s="28"/>
      <c r="AA118" s="28"/>
      <c r="AB118" s="28"/>
      <c r="AC118" s="29">
        <f t="shared" ref="AC118:AC126" si="77">SUM(Z118:AB118)</f>
        <v>0</v>
      </c>
      <c r="AD118" s="28"/>
      <c r="AE118" s="28"/>
      <c r="AF118" s="28"/>
      <c r="AG118" s="29">
        <f t="shared" ref="AG118:AG126" si="78">SUM(AD118:AF118)</f>
        <v>0</v>
      </c>
      <c r="AH118" s="29">
        <f t="shared" si="72"/>
        <v>0</v>
      </c>
      <c r="AI118" s="30">
        <f t="shared" si="73"/>
        <v>0</v>
      </c>
      <c r="AJ118" s="30">
        <f t="shared" si="74"/>
        <v>0</v>
      </c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</row>
    <row r="119" spans="1:62" ht="12.75" hidden="1" customHeight="1" outlineLevel="1" x14ac:dyDescent="0.25">
      <c r="A119" s="22">
        <v>3</v>
      </c>
      <c r="B119" s="23"/>
      <c r="C119" s="32"/>
      <c r="D119" s="33"/>
      <c r="E119" s="34"/>
      <c r="F119" s="34"/>
      <c r="G119" s="34"/>
      <c r="H119" s="33"/>
      <c r="I119" s="33"/>
      <c r="J119" s="62"/>
      <c r="K119" s="35"/>
      <c r="L119" s="34"/>
      <c r="M119" s="28"/>
      <c r="N119" s="28"/>
      <c r="O119" s="28"/>
      <c r="P119" s="34"/>
      <c r="Q119" s="34"/>
      <c r="R119" s="28"/>
      <c r="S119" s="28"/>
      <c r="T119" s="28"/>
      <c r="U119" s="29">
        <f t="shared" si="75"/>
        <v>0</v>
      </c>
      <c r="V119" s="28"/>
      <c r="W119" s="28"/>
      <c r="X119" s="28"/>
      <c r="Y119" s="29">
        <f t="shared" si="76"/>
        <v>0</v>
      </c>
      <c r="Z119" s="28"/>
      <c r="AA119" s="28"/>
      <c r="AB119" s="28"/>
      <c r="AC119" s="29">
        <f t="shared" si="77"/>
        <v>0</v>
      </c>
      <c r="AD119" s="28"/>
      <c r="AE119" s="28"/>
      <c r="AF119" s="28"/>
      <c r="AG119" s="29">
        <f t="shared" si="78"/>
        <v>0</v>
      </c>
      <c r="AH119" s="29">
        <f t="shared" si="72"/>
        <v>0</v>
      </c>
      <c r="AI119" s="30">
        <f t="shared" si="73"/>
        <v>0</v>
      </c>
      <c r="AJ119" s="30">
        <f t="shared" si="74"/>
        <v>0</v>
      </c>
    </row>
    <row r="120" spans="1:62" ht="12.75" hidden="1" customHeight="1" outlineLevel="1" x14ac:dyDescent="0.25">
      <c r="A120" s="22">
        <v>4</v>
      </c>
      <c r="B120" s="23"/>
      <c r="C120" s="32"/>
      <c r="D120" s="33"/>
      <c r="E120" s="34"/>
      <c r="F120" s="34"/>
      <c r="G120" s="34"/>
      <c r="H120" s="33"/>
      <c r="I120" s="33"/>
      <c r="J120" s="62"/>
      <c r="K120" s="35"/>
      <c r="L120" s="34"/>
      <c r="M120" s="28"/>
      <c r="N120" s="28"/>
      <c r="O120" s="28"/>
      <c r="P120" s="34"/>
      <c r="Q120" s="34"/>
      <c r="R120" s="28"/>
      <c r="S120" s="28"/>
      <c r="T120" s="28"/>
      <c r="U120" s="29">
        <f t="shared" si="75"/>
        <v>0</v>
      </c>
      <c r="V120" s="28"/>
      <c r="W120" s="28"/>
      <c r="X120" s="28"/>
      <c r="Y120" s="29">
        <f t="shared" si="76"/>
        <v>0</v>
      </c>
      <c r="Z120" s="28"/>
      <c r="AA120" s="28"/>
      <c r="AB120" s="28"/>
      <c r="AC120" s="29">
        <f t="shared" si="77"/>
        <v>0</v>
      </c>
      <c r="AD120" s="28"/>
      <c r="AE120" s="28"/>
      <c r="AF120" s="28"/>
      <c r="AG120" s="29">
        <f t="shared" si="78"/>
        <v>0</v>
      </c>
      <c r="AH120" s="29">
        <f t="shared" si="72"/>
        <v>0</v>
      </c>
      <c r="AI120" s="30">
        <f t="shared" si="73"/>
        <v>0</v>
      </c>
      <c r="AJ120" s="30">
        <f t="shared" si="74"/>
        <v>0</v>
      </c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</row>
    <row r="121" spans="1:62" ht="12.75" hidden="1" customHeight="1" outlineLevel="1" x14ac:dyDescent="0.25">
      <c r="A121" s="22">
        <v>5</v>
      </c>
      <c r="B121" s="23"/>
      <c r="C121" s="32"/>
      <c r="D121" s="33"/>
      <c r="E121" s="34"/>
      <c r="F121" s="34"/>
      <c r="G121" s="34"/>
      <c r="H121" s="33"/>
      <c r="I121" s="33"/>
      <c r="J121" s="62"/>
      <c r="K121" s="35"/>
      <c r="L121" s="34"/>
      <c r="M121" s="28"/>
      <c r="N121" s="28"/>
      <c r="O121" s="28"/>
      <c r="P121" s="34"/>
      <c r="Q121" s="34"/>
      <c r="R121" s="28"/>
      <c r="S121" s="28"/>
      <c r="T121" s="28"/>
      <c r="U121" s="29">
        <f t="shared" si="75"/>
        <v>0</v>
      </c>
      <c r="V121" s="28"/>
      <c r="W121" s="28"/>
      <c r="X121" s="28"/>
      <c r="Y121" s="29">
        <f t="shared" si="76"/>
        <v>0</v>
      </c>
      <c r="Z121" s="28"/>
      <c r="AA121" s="28"/>
      <c r="AB121" s="28"/>
      <c r="AC121" s="29">
        <f t="shared" si="77"/>
        <v>0</v>
      </c>
      <c r="AD121" s="28"/>
      <c r="AE121" s="28"/>
      <c r="AF121" s="28"/>
      <c r="AG121" s="29">
        <f t="shared" si="78"/>
        <v>0</v>
      </c>
      <c r="AH121" s="29">
        <f t="shared" si="72"/>
        <v>0</v>
      </c>
      <c r="AI121" s="30">
        <f t="shared" si="73"/>
        <v>0</v>
      </c>
      <c r="AJ121" s="30">
        <f t="shared" si="74"/>
        <v>0</v>
      </c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</row>
    <row r="122" spans="1:62" ht="12.75" hidden="1" customHeight="1" outlineLevel="1" x14ac:dyDescent="0.25">
      <c r="A122" s="22">
        <v>6</v>
      </c>
      <c r="B122" s="23"/>
      <c r="C122" s="32"/>
      <c r="D122" s="33"/>
      <c r="E122" s="34"/>
      <c r="F122" s="34"/>
      <c r="G122" s="34"/>
      <c r="H122" s="33"/>
      <c r="I122" s="33"/>
      <c r="J122" s="62"/>
      <c r="K122" s="35"/>
      <c r="L122" s="34"/>
      <c r="M122" s="28"/>
      <c r="N122" s="28"/>
      <c r="O122" s="28"/>
      <c r="P122" s="34"/>
      <c r="Q122" s="34"/>
      <c r="R122" s="28"/>
      <c r="S122" s="28"/>
      <c r="T122" s="28"/>
      <c r="U122" s="29">
        <f t="shared" si="75"/>
        <v>0</v>
      </c>
      <c r="V122" s="28"/>
      <c r="W122" s="28"/>
      <c r="X122" s="28"/>
      <c r="Y122" s="29">
        <f t="shared" si="76"/>
        <v>0</v>
      </c>
      <c r="Z122" s="28"/>
      <c r="AA122" s="28"/>
      <c r="AB122" s="28"/>
      <c r="AC122" s="29">
        <f t="shared" si="77"/>
        <v>0</v>
      </c>
      <c r="AD122" s="28"/>
      <c r="AE122" s="28"/>
      <c r="AF122" s="28"/>
      <c r="AG122" s="29">
        <f t="shared" si="78"/>
        <v>0</v>
      </c>
      <c r="AH122" s="29">
        <f t="shared" si="72"/>
        <v>0</v>
      </c>
      <c r="AI122" s="30">
        <f t="shared" si="73"/>
        <v>0</v>
      </c>
      <c r="AJ122" s="30">
        <f t="shared" si="74"/>
        <v>0</v>
      </c>
    </row>
    <row r="123" spans="1:62" ht="12.75" hidden="1" customHeight="1" outlineLevel="1" x14ac:dyDescent="0.25">
      <c r="A123" s="22">
        <v>7</v>
      </c>
      <c r="B123" s="23"/>
      <c r="C123" s="32"/>
      <c r="D123" s="33"/>
      <c r="E123" s="34"/>
      <c r="F123" s="34"/>
      <c r="G123" s="34"/>
      <c r="H123" s="33"/>
      <c r="I123" s="33"/>
      <c r="J123" s="62"/>
      <c r="K123" s="35"/>
      <c r="L123" s="34"/>
      <c r="M123" s="28"/>
      <c r="N123" s="28"/>
      <c r="O123" s="28"/>
      <c r="P123" s="34"/>
      <c r="Q123" s="34"/>
      <c r="R123" s="28"/>
      <c r="S123" s="28"/>
      <c r="T123" s="28"/>
      <c r="U123" s="29">
        <f t="shared" si="75"/>
        <v>0</v>
      </c>
      <c r="V123" s="28"/>
      <c r="W123" s="28"/>
      <c r="X123" s="28"/>
      <c r="Y123" s="29">
        <f t="shared" si="76"/>
        <v>0</v>
      </c>
      <c r="Z123" s="28"/>
      <c r="AA123" s="28"/>
      <c r="AB123" s="28"/>
      <c r="AC123" s="29">
        <f t="shared" si="77"/>
        <v>0</v>
      </c>
      <c r="AD123" s="28"/>
      <c r="AE123" s="28"/>
      <c r="AF123" s="28"/>
      <c r="AG123" s="29">
        <f t="shared" si="78"/>
        <v>0</v>
      </c>
      <c r="AH123" s="29">
        <f t="shared" si="72"/>
        <v>0</v>
      </c>
      <c r="AI123" s="30">
        <f t="shared" si="73"/>
        <v>0</v>
      </c>
      <c r="AJ123" s="30">
        <f t="shared" si="74"/>
        <v>0</v>
      </c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</row>
    <row r="124" spans="1:62" ht="12.75" hidden="1" customHeight="1" outlineLevel="1" x14ac:dyDescent="0.25">
      <c r="A124" s="22">
        <v>8</v>
      </c>
      <c r="B124" s="23"/>
      <c r="C124" s="32"/>
      <c r="D124" s="33"/>
      <c r="E124" s="34"/>
      <c r="F124" s="34"/>
      <c r="G124" s="34"/>
      <c r="H124" s="33"/>
      <c r="I124" s="33"/>
      <c r="J124" s="62"/>
      <c r="K124" s="35"/>
      <c r="L124" s="34"/>
      <c r="M124" s="28"/>
      <c r="N124" s="28"/>
      <c r="O124" s="28"/>
      <c r="P124" s="34"/>
      <c r="Q124" s="34"/>
      <c r="R124" s="28"/>
      <c r="S124" s="28"/>
      <c r="T124" s="28"/>
      <c r="U124" s="29">
        <f t="shared" si="75"/>
        <v>0</v>
      </c>
      <c r="V124" s="28"/>
      <c r="W124" s="28"/>
      <c r="X124" s="28"/>
      <c r="Y124" s="29">
        <f t="shared" si="76"/>
        <v>0</v>
      </c>
      <c r="Z124" s="28"/>
      <c r="AA124" s="28"/>
      <c r="AB124" s="28"/>
      <c r="AC124" s="29">
        <f t="shared" si="77"/>
        <v>0</v>
      </c>
      <c r="AD124" s="28"/>
      <c r="AE124" s="28"/>
      <c r="AF124" s="28"/>
      <c r="AG124" s="29">
        <f t="shared" si="78"/>
        <v>0</v>
      </c>
      <c r="AH124" s="29">
        <f t="shared" si="72"/>
        <v>0</v>
      </c>
      <c r="AI124" s="30">
        <f t="shared" si="73"/>
        <v>0</v>
      </c>
      <c r="AJ124" s="30">
        <f t="shared" si="74"/>
        <v>0</v>
      </c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</row>
    <row r="125" spans="1:62" ht="12.75" hidden="1" customHeight="1" outlineLevel="1" x14ac:dyDescent="0.25">
      <c r="A125" s="22">
        <v>9</v>
      </c>
      <c r="B125" s="23"/>
      <c r="C125" s="32"/>
      <c r="D125" s="33"/>
      <c r="E125" s="34"/>
      <c r="F125" s="34"/>
      <c r="G125" s="34"/>
      <c r="H125" s="33"/>
      <c r="I125" s="33"/>
      <c r="J125" s="62"/>
      <c r="K125" s="35"/>
      <c r="L125" s="34"/>
      <c r="M125" s="28"/>
      <c r="N125" s="28"/>
      <c r="O125" s="28"/>
      <c r="P125" s="34"/>
      <c r="Q125" s="34"/>
      <c r="R125" s="28"/>
      <c r="S125" s="28"/>
      <c r="T125" s="28"/>
      <c r="U125" s="29">
        <f t="shared" si="75"/>
        <v>0</v>
      </c>
      <c r="V125" s="28"/>
      <c r="W125" s="28"/>
      <c r="X125" s="28"/>
      <c r="Y125" s="29">
        <f t="shared" si="76"/>
        <v>0</v>
      </c>
      <c r="Z125" s="28"/>
      <c r="AA125" s="28"/>
      <c r="AB125" s="28"/>
      <c r="AC125" s="29">
        <f t="shared" si="77"/>
        <v>0</v>
      </c>
      <c r="AD125" s="28"/>
      <c r="AE125" s="28"/>
      <c r="AF125" s="28"/>
      <c r="AG125" s="29">
        <f t="shared" si="78"/>
        <v>0</v>
      </c>
      <c r="AH125" s="29">
        <f t="shared" si="72"/>
        <v>0</v>
      </c>
      <c r="AI125" s="30">
        <f t="shared" si="73"/>
        <v>0</v>
      </c>
      <c r="AJ125" s="30">
        <f t="shared" si="74"/>
        <v>0</v>
      </c>
    </row>
    <row r="126" spans="1:62" ht="12.75" hidden="1" customHeight="1" outlineLevel="1" x14ac:dyDescent="0.25">
      <c r="A126" s="22">
        <v>10</v>
      </c>
      <c r="B126" s="23"/>
      <c r="C126" s="32"/>
      <c r="D126" s="33"/>
      <c r="E126" s="34"/>
      <c r="F126" s="34"/>
      <c r="G126" s="34"/>
      <c r="H126" s="33"/>
      <c r="I126" s="33"/>
      <c r="J126" s="62"/>
      <c r="K126" s="36"/>
      <c r="L126" s="34"/>
      <c r="M126" s="28"/>
      <c r="N126" s="28"/>
      <c r="O126" s="28"/>
      <c r="P126" s="34"/>
      <c r="Q126" s="34"/>
      <c r="R126" s="28"/>
      <c r="S126" s="28"/>
      <c r="T126" s="28"/>
      <c r="U126" s="29">
        <f t="shared" si="75"/>
        <v>0</v>
      </c>
      <c r="V126" s="28"/>
      <c r="W126" s="28"/>
      <c r="X126" s="28"/>
      <c r="Y126" s="29">
        <f t="shared" si="76"/>
        <v>0</v>
      </c>
      <c r="Z126" s="28"/>
      <c r="AA126" s="28"/>
      <c r="AB126" s="28"/>
      <c r="AC126" s="29">
        <f t="shared" si="77"/>
        <v>0</v>
      </c>
      <c r="AD126" s="28"/>
      <c r="AE126" s="28"/>
      <c r="AF126" s="28"/>
      <c r="AG126" s="29">
        <f t="shared" si="78"/>
        <v>0</v>
      </c>
      <c r="AH126" s="29">
        <f t="shared" si="72"/>
        <v>0</v>
      </c>
      <c r="AI126" s="30">
        <f t="shared" si="73"/>
        <v>0</v>
      </c>
      <c r="AJ126" s="30">
        <f t="shared" si="74"/>
        <v>0</v>
      </c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</row>
    <row r="127" spans="1:62" s="61" customFormat="1" ht="12.75" customHeight="1" collapsed="1" x14ac:dyDescent="0.25">
      <c r="A127" s="538" t="s">
        <v>65</v>
      </c>
      <c r="B127" s="542"/>
      <c r="C127" s="539"/>
      <c r="D127" s="539"/>
      <c r="E127" s="539"/>
      <c r="F127" s="539"/>
      <c r="G127" s="539"/>
      <c r="H127" s="539"/>
      <c r="I127" s="540"/>
      <c r="J127" s="339">
        <f>SUM(J117:J126)</f>
        <v>0</v>
      </c>
      <c r="K127" s="339">
        <f>SUM(K117:K126)</f>
        <v>0</v>
      </c>
      <c r="L127" s="445"/>
      <c r="M127" s="339">
        <f>SUM(M117:M126)</f>
        <v>0</v>
      </c>
      <c r="N127" s="339">
        <f>SUM(N117:N126)</f>
        <v>0</v>
      </c>
      <c r="O127" s="339">
        <f>SUM(O117:O126)</f>
        <v>0</v>
      </c>
      <c r="P127" s="344"/>
      <c r="Q127" s="438"/>
      <c r="R127" s="339">
        <f t="shared" ref="R127:AH127" si="79">SUM(R117:R126)</f>
        <v>0</v>
      </c>
      <c r="S127" s="339">
        <f t="shared" si="79"/>
        <v>0</v>
      </c>
      <c r="T127" s="339">
        <f t="shared" si="79"/>
        <v>0</v>
      </c>
      <c r="U127" s="339">
        <f t="shared" si="79"/>
        <v>0</v>
      </c>
      <c r="V127" s="339">
        <f t="shared" si="79"/>
        <v>0</v>
      </c>
      <c r="W127" s="339">
        <f t="shared" si="79"/>
        <v>0</v>
      </c>
      <c r="X127" s="339">
        <f t="shared" si="79"/>
        <v>0</v>
      </c>
      <c r="Y127" s="339">
        <f t="shared" si="79"/>
        <v>0</v>
      </c>
      <c r="Z127" s="339">
        <f t="shared" si="79"/>
        <v>0</v>
      </c>
      <c r="AA127" s="339">
        <f t="shared" si="79"/>
        <v>0</v>
      </c>
      <c r="AB127" s="339">
        <f t="shared" si="79"/>
        <v>0</v>
      </c>
      <c r="AC127" s="339">
        <f t="shared" si="79"/>
        <v>0</v>
      </c>
      <c r="AD127" s="339">
        <f t="shared" si="79"/>
        <v>0</v>
      </c>
      <c r="AE127" s="339">
        <f t="shared" si="79"/>
        <v>0</v>
      </c>
      <c r="AF127" s="339">
        <f t="shared" si="79"/>
        <v>0</v>
      </c>
      <c r="AG127" s="339">
        <f t="shared" si="79"/>
        <v>0</v>
      </c>
      <c r="AH127" s="339">
        <f t="shared" si="79"/>
        <v>0</v>
      </c>
      <c r="AI127" s="345">
        <f>IF(ISERROR(AH127/J127),0,AH127/J127)</f>
        <v>0</v>
      </c>
      <c r="AJ127" s="345">
        <f>IF(ISERROR(AH127/$AH$208),0,AH127/$AH$208)</f>
        <v>0</v>
      </c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</row>
    <row r="128" spans="1:62" ht="12.75" customHeight="1" x14ac:dyDescent="0.25">
      <c r="A128" s="502" t="s">
        <v>66</v>
      </c>
      <c r="B128" s="503"/>
      <c r="C128" s="503"/>
      <c r="D128" s="503"/>
      <c r="E128" s="504"/>
      <c r="F128" s="16"/>
      <c r="G128" s="5"/>
      <c r="H128" s="17"/>
      <c r="I128" s="17"/>
      <c r="J128" s="62"/>
      <c r="K128" s="7"/>
      <c r="L128" s="18"/>
      <c r="M128" s="19"/>
      <c r="N128" s="19"/>
      <c r="O128" s="19"/>
      <c r="P128" s="5"/>
      <c r="Q128" s="20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336"/>
      <c r="AJ128" s="336"/>
    </row>
    <row r="129" spans="1:62" hidden="1" outlineLevel="1" x14ac:dyDescent="0.25">
      <c r="A129" s="23">
        <v>1</v>
      </c>
      <c r="B129" s="1"/>
      <c r="C129" s="1"/>
      <c r="D129" s="2"/>
      <c r="E129" s="3"/>
      <c r="F129" s="4"/>
      <c r="G129" s="5"/>
      <c r="H129" s="6"/>
      <c r="I129" s="6"/>
      <c r="J129" s="62"/>
      <c r="K129" s="7"/>
      <c r="L129" s="8"/>
      <c r="M129" s="453"/>
      <c r="N129" s="453"/>
      <c r="O129" s="5"/>
      <c r="P129" s="5"/>
      <c r="Q129" s="5"/>
      <c r="R129" s="9"/>
      <c r="S129" s="9"/>
      <c r="T129" s="9"/>
      <c r="U129" s="29">
        <f>SUM(R129:T129)</f>
        <v>0</v>
      </c>
      <c r="V129" s="28"/>
      <c r="W129" s="28"/>
      <c r="X129" s="28"/>
      <c r="Y129" s="29">
        <f>SUM(V129:X129)</f>
        <v>0</v>
      </c>
      <c r="Z129" s="28"/>
      <c r="AA129" s="28"/>
      <c r="AB129" s="28"/>
      <c r="AC129" s="29">
        <f>SUM(Z129:AB129)</f>
        <v>0</v>
      </c>
      <c r="AD129" s="28"/>
      <c r="AE129" s="28"/>
      <c r="AF129" s="28"/>
      <c r="AG129" s="29">
        <f>SUM(AD129:AF129)</f>
        <v>0</v>
      </c>
      <c r="AH129" s="29">
        <f t="shared" ref="AH129:AH138" si="80">SUM(U129,Y129,AC129,AG129)</f>
        <v>0</v>
      </c>
      <c r="AI129" s="30">
        <f>IF(ISERROR(AH129/J129),0,AH129/J129)</f>
        <v>0</v>
      </c>
      <c r="AJ129" s="30">
        <f t="shared" ref="AJ129:AJ138" si="81">IF(ISERROR(AH129/$AH$208),"-",AH129/$AH$208)</f>
        <v>0</v>
      </c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</row>
    <row r="130" spans="1:62" ht="12.75" hidden="1" customHeight="1" outlineLevel="1" x14ac:dyDescent="0.25">
      <c r="A130" s="23">
        <v>2</v>
      </c>
      <c r="B130" s="23"/>
      <c r="C130" s="37"/>
      <c r="D130" s="33"/>
      <c r="E130" s="37"/>
      <c r="F130" s="37"/>
      <c r="G130" s="37"/>
      <c r="H130" s="33"/>
      <c r="I130" s="33"/>
      <c r="J130" s="62"/>
      <c r="K130" s="35"/>
      <c r="L130" s="34"/>
      <c r="M130" s="28"/>
      <c r="N130" s="28"/>
      <c r="O130" s="28"/>
      <c r="P130" s="34"/>
      <c r="Q130" s="34"/>
      <c r="R130" s="28"/>
      <c r="S130" s="28"/>
      <c r="T130" s="28"/>
      <c r="U130" s="29">
        <f t="shared" ref="U130:U138" si="82">SUM(R130:T130)</f>
        <v>0</v>
      </c>
      <c r="V130" s="28"/>
      <c r="W130" s="28"/>
      <c r="X130" s="28"/>
      <c r="Y130" s="29">
        <f t="shared" ref="Y130:Y138" si="83">SUM(V130:X130)</f>
        <v>0</v>
      </c>
      <c r="Z130" s="28"/>
      <c r="AA130" s="28"/>
      <c r="AB130" s="28"/>
      <c r="AC130" s="29">
        <f t="shared" ref="AC130:AC138" si="84">SUM(Z130:AB130)</f>
        <v>0</v>
      </c>
      <c r="AD130" s="28"/>
      <c r="AE130" s="28"/>
      <c r="AF130" s="28"/>
      <c r="AG130" s="29">
        <f t="shared" ref="AG130:AG138" si="85">SUM(AD130:AF130)</f>
        <v>0</v>
      </c>
      <c r="AH130" s="29">
        <f t="shared" si="80"/>
        <v>0</v>
      </c>
      <c r="AI130" s="30">
        <f t="shared" ref="AI130:AI138" si="86">IF(ISERROR(AH130/J130),0,AH130/J130)</f>
        <v>0</v>
      </c>
      <c r="AJ130" s="30">
        <f t="shared" si="81"/>
        <v>0</v>
      </c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</row>
    <row r="131" spans="1:62" ht="12.75" hidden="1" customHeight="1" outlineLevel="1" x14ac:dyDescent="0.25">
      <c r="A131" s="23">
        <v>3</v>
      </c>
      <c r="B131" s="23"/>
      <c r="C131" s="37"/>
      <c r="D131" s="33"/>
      <c r="E131" s="37"/>
      <c r="F131" s="37"/>
      <c r="G131" s="37"/>
      <c r="H131" s="33"/>
      <c r="I131" s="33"/>
      <c r="J131" s="62"/>
      <c r="K131" s="35"/>
      <c r="L131" s="34"/>
      <c r="M131" s="28"/>
      <c r="N131" s="28"/>
      <c r="O131" s="28"/>
      <c r="P131" s="34"/>
      <c r="Q131" s="34"/>
      <c r="R131" s="28"/>
      <c r="S131" s="28"/>
      <c r="T131" s="28"/>
      <c r="U131" s="29">
        <f t="shared" si="82"/>
        <v>0</v>
      </c>
      <c r="V131" s="28"/>
      <c r="W131" s="28"/>
      <c r="X131" s="28"/>
      <c r="Y131" s="29">
        <f t="shared" si="83"/>
        <v>0</v>
      </c>
      <c r="Z131" s="28"/>
      <c r="AA131" s="28"/>
      <c r="AB131" s="28"/>
      <c r="AC131" s="29">
        <f t="shared" si="84"/>
        <v>0</v>
      </c>
      <c r="AD131" s="28"/>
      <c r="AE131" s="28"/>
      <c r="AF131" s="28"/>
      <c r="AG131" s="29">
        <f t="shared" si="85"/>
        <v>0</v>
      </c>
      <c r="AH131" s="29">
        <f t="shared" si="80"/>
        <v>0</v>
      </c>
      <c r="AI131" s="30">
        <f t="shared" si="86"/>
        <v>0</v>
      </c>
      <c r="AJ131" s="30">
        <f t="shared" si="81"/>
        <v>0</v>
      </c>
    </row>
    <row r="132" spans="1:62" ht="12.75" hidden="1" customHeight="1" outlineLevel="1" x14ac:dyDescent="0.25">
      <c r="A132" s="23">
        <v>4</v>
      </c>
      <c r="B132" s="22"/>
      <c r="C132" s="37"/>
      <c r="D132" s="38"/>
      <c r="E132" s="37"/>
      <c r="F132" s="37"/>
      <c r="G132" s="37"/>
      <c r="H132" s="33"/>
      <c r="I132" s="33"/>
      <c r="J132" s="62"/>
      <c r="K132" s="35"/>
      <c r="L132" s="34"/>
      <c r="M132" s="28"/>
      <c r="N132" s="28"/>
      <c r="O132" s="28"/>
      <c r="P132" s="34"/>
      <c r="Q132" s="34"/>
      <c r="R132" s="28"/>
      <c r="S132" s="28"/>
      <c r="T132" s="28"/>
      <c r="U132" s="29">
        <f t="shared" si="82"/>
        <v>0</v>
      </c>
      <c r="V132" s="28"/>
      <c r="W132" s="28"/>
      <c r="X132" s="28"/>
      <c r="Y132" s="29">
        <f t="shared" si="83"/>
        <v>0</v>
      </c>
      <c r="Z132" s="28"/>
      <c r="AA132" s="28"/>
      <c r="AB132" s="28"/>
      <c r="AC132" s="29">
        <f t="shared" si="84"/>
        <v>0</v>
      </c>
      <c r="AD132" s="28"/>
      <c r="AE132" s="28"/>
      <c r="AF132" s="28"/>
      <c r="AG132" s="29">
        <f t="shared" si="85"/>
        <v>0</v>
      </c>
      <c r="AH132" s="29">
        <f t="shared" si="80"/>
        <v>0</v>
      </c>
      <c r="AI132" s="30">
        <f t="shared" si="86"/>
        <v>0</v>
      </c>
      <c r="AJ132" s="30">
        <f t="shared" si="81"/>
        <v>0</v>
      </c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</row>
    <row r="133" spans="1:62" ht="12.75" hidden="1" customHeight="1" outlineLevel="1" x14ac:dyDescent="0.25">
      <c r="A133" s="23">
        <v>5</v>
      </c>
      <c r="B133" s="22"/>
      <c r="C133" s="37"/>
      <c r="D133" s="38"/>
      <c r="E133" s="37"/>
      <c r="F133" s="37"/>
      <c r="G133" s="37"/>
      <c r="H133" s="33"/>
      <c r="I133" s="33"/>
      <c r="J133" s="62"/>
      <c r="K133" s="35"/>
      <c r="L133" s="34"/>
      <c r="M133" s="28"/>
      <c r="N133" s="28"/>
      <c r="O133" s="28"/>
      <c r="P133" s="34"/>
      <c r="Q133" s="34"/>
      <c r="R133" s="28"/>
      <c r="S133" s="28"/>
      <c r="T133" s="28"/>
      <c r="U133" s="29">
        <f t="shared" si="82"/>
        <v>0</v>
      </c>
      <c r="V133" s="28"/>
      <c r="W133" s="28"/>
      <c r="X133" s="28"/>
      <c r="Y133" s="29">
        <f t="shared" si="83"/>
        <v>0</v>
      </c>
      <c r="Z133" s="28"/>
      <c r="AA133" s="28"/>
      <c r="AB133" s="28"/>
      <c r="AC133" s="29">
        <f t="shared" si="84"/>
        <v>0</v>
      </c>
      <c r="AD133" s="28"/>
      <c r="AE133" s="28"/>
      <c r="AF133" s="28"/>
      <c r="AG133" s="29">
        <f t="shared" si="85"/>
        <v>0</v>
      </c>
      <c r="AH133" s="29">
        <f t="shared" si="80"/>
        <v>0</v>
      </c>
      <c r="AI133" s="30">
        <f t="shared" si="86"/>
        <v>0</v>
      </c>
      <c r="AJ133" s="30">
        <f t="shared" si="81"/>
        <v>0</v>
      </c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</row>
    <row r="134" spans="1:62" ht="12.75" hidden="1" customHeight="1" outlineLevel="1" x14ac:dyDescent="0.25">
      <c r="A134" s="23">
        <v>6</v>
      </c>
      <c r="B134" s="23"/>
      <c r="C134" s="37"/>
      <c r="D134" s="33"/>
      <c r="E134" s="37"/>
      <c r="F134" s="37"/>
      <c r="G134" s="37"/>
      <c r="H134" s="33"/>
      <c r="I134" s="33"/>
      <c r="J134" s="62"/>
      <c r="K134" s="35"/>
      <c r="L134" s="34"/>
      <c r="M134" s="28"/>
      <c r="N134" s="28"/>
      <c r="O134" s="28"/>
      <c r="P134" s="34"/>
      <c r="Q134" s="34"/>
      <c r="R134" s="28"/>
      <c r="S134" s="28"/>
      <c r="T134" s="28"/>
      <c r="U134" s="29">
        <f t="shared" si="82"/>
        <v>0</v>
      </c>
      <c r="V134" s="28"/>
      <c r="W134" s="28"/>
      <c r="X134" s="28"/>
      <c r="Y134" s="29">
        <f t="shared" si="83"/>
        <v>0</v>
      </c>
      <c r="Z134" s="28"/>
      <c r="AA134" s="28"/>
      <c r="AB134" s="28"/>
      <c r="AC134" s="29">
        <f t="shared" si="84"/>
        <v>0</v>
      </c>
      <c r="AD134" s="28"/>
      <c r="AE134" s="28"/>
      <c r="AF134" s="28"/>
      <c r="AG134" s="29">
        <f t="shared" si="85"/>
        <v>0</v>
      </c>
      <c r="AH134" s="29">
        <f t="shared" si="80"/>
        <v>0</v>
      </c>
      <c r="AI134" s="30">
        <f t="shared" si="86"/>
        <v>0</v>
      </c>
      <c r="AJ134" s="30">
        <f t="shared" si="81"/>
        <v>0</v>
      </c>
    </row>
    <row r="135" spans="1:62" ht="12.75" hidden="1" customHeight="1" outlineLevel="1" x14ac:dyDescent="0.25">
      <c r="A135" s="23">
        <v>7</v>
      </c>
      <c r="B135" s="23"/>
      <c r="C135" s="37"/>
      <c r="D135" s="33"/>
      <c r="E135" s="37"/>
      <c r="F135" s="37"/>
      <c r="G135" s="37"/>
      <c r="H135" s="33"/>
      <c r="I135" s="33"/>
      <c r="J135" s="62"/>
      <c r="K135" s="35"/>
      <c r="L135" s="34"/>
      <c r="M135" s="28"/>
      <c r="N135" s="28"/>
      <c r="O135" s="28"/>
      <c r="P135" s="34"/>
      <c r="Q135" s="34"/>
      <c r="R135" s="28"/>
      <c r="S135" s="28"/>
      <c r="T135" s="28"/>
      <c r="U135" s="29">
        <f t="shared" si="82"/>
        <v>0</v>
      </c>
      <c r="V135" s="28"/>
      <c r="W135" s="28"/>
      <c r="X135" s="28"/>
      <c r="Y135" s="29">
        <f t="shared" si="83"/>
        <v>0</v>
      </c>
      <c r="Z135" s="28"/>
      <c r="AA135" s="28"/>
      <c r="AB135" s="28"/>
      <c r="AC135" s="29">
        <f t="shared" si="84"/>
        <v>0</v>
      </c>
      <c r="AD135" s="28"/>
      <c r="AE135" s="28"/>
      <c r="AF135" s="28"/>
      <c r="AG135" s="29">
        <f t="shared" si="85"/>
        <v>0</v>
      </c>
      <c r="AH135" s="29">
        <f t="shared" si="80"/>
        <v>0</v>
      </c>
      <c r="AI135" s="30">
        <f t="shared" si="86"/>
        <v>0</v>
      </c>
      <c r="AJ135" s="30">
        <f t="shared" si="81"/>
        <v>0</v>
      </c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</row>
    <row r="136" spans="1:62" ht="12.75" hidden="1" customHeight="1" outlineLevel="1" x14ac:dyDescent="0.25">
      <c r="A136" s="23">
        <v>8</v>
      </c>
      <c r="B136" s="23"/>
      <c r="C136" s="37"/>
      <c r="D136" s="33"/>
      <c r="E136" s="37"/>
      <c r="F136" s="37"/>
      <c r="G136" s="37"/>
      <c r="H136" s="33"/>
      <c r="I136" s="33"/>
      <c r="J136" s="62"/>
      <c r="K136" s="35"/>
      <c r="L136" s="34"/>
      <c r="M136" s="28"/>
      <c r="N136" s="28"/>
      <c r="O136" s="28"/>
      <c r="P136" s="34"/>
      <c r="Q136" s="34"/>
      <c r="R136" s="28"/>
      <c r="S136" s="28"/>
      <c r="T136" s="28"/>
      <c r="U136" s="29">
        <f t="shared" si="82"/>
        <v>0</v>
      </c>
      <c r="V136" s="28"/>
      <c r="W136" s="28"/>
      <c r="X136" s="28"/>
      <c r="Y136" s="29">
        <f t="shared" si="83"/>
        <v>0</v>
      </c>
      <c r="Z136" s="28"/>
      <c r="AA136" s="28"/>
      <c r="AB136" s="28"/>
      <c r="AC136" s="29">
        <f t="shared" si="84"/>
        <v>0</v>
      </c>
      <c r="AD136" s="28"/>
      <c r="AE136" s="28"/>
      <c r="AF136" s="28"/>
      <c r="AG136" s="29">
        <f t="shared" si="85"/>
        <v>0</v>
      </c>
      <c r="AH136" s="29">
        <f t="shared" si="80"/>
        <v>0</v>
      </c>
      <c r="AI136" s="30">
        <f t="shared" si="86"/>
        <v>0</v>
      </c>
      <c r="AJ136" s="30">
        <f t="shared" si="81"/>
        <v>0</v>
      </c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</row>
    <row r="137" spans="1:62" ht="12.75" hidden="1" customHeight="1" outlineLevel="1" x14ac:dyDescent="0.25">
      <c r="A137" s="23">
        <v>9</v>
      </c>
      <c r="B137" s="23"/>
      <c r="C137" s="37"/>
      <c r="D137" s="33"/>
      <c r="E137" s="37"/>
      <c r="F137" s="37"/>
      <c r="G137" s="37"/>
      <c r="H137" s="33"/>
      <c r="I137" s="33"/>
      <c r="J137" s="62"/>
      <c r="K137" s="35"/>
      <c r="L137" s="34"/>
      <c r="M137" s="28"/>
      <c r="N137" s="28"/>
      <c r="O137" s="28"/>
      <c r="P137" s="34"/>
      <c r="Q137" s="34"/>
      <c r="R137" s="28"/>
      <c r="S137" s="28"/>
      <c r="T137" s="28"/>
      <c r="U137" s="29">
        <f t="shared" si="82"/>
        <v>0</v>
      </c>
      <c r="V137" s="28"/>
      <c r="W137" s="28"/>
      <c r="X137" s="28"/>
      <c r="Y137" s="29">
        <f t="shared" si="83"/>
        <v>0</v>
      </c>
      <c r="Z137" s="28"/>
      <c r="AA137" s="28"/>
      <c r="AB137" s="28"/>
      <c r="AC137" s="29">
        <f t="shared" si="84"/>
        <v>0</v>
      </c>
      <c r="AD137" s="28"/>
      <c r="AE137" s="28"/>
      <c r="AF137" s="28"/>
      <c r="AG137" s="29">
        <f t="shared" si="85"/>
        <v>0</v>
      </c>
      <c r="AH137" s="29">
        <f t="shared" si="80"/>
        <v>0</v>
      </c>
      <c r="AI137" s="30">
        <f t="shared" si="86"/>
        <v>0</v>
      </c>
      <c r="AJ137" s="30">
        <f t="shared" si="81"/>
        <v>0</v>
      </c>
    </row>
    <row r="138" spans="1:62" ht="12.75" hidden="1" customHeight="1" outlineLevel="1" x14ac:dyDescent="0.25">
      <c r="A138" s="23">
        <v>10</v>
      </c>
      <c r="B138" s="23"/>
      <c r="C138" s="37"/>
      <c r="D138" s="33"/>
      <c r="E138" s="37"/>
      <c r="F138" s="37"/>
      <c r="G138" s="37"/>
      <c r="H138" s="33"/>
      <c r="I138" s="33"/>
      <c r="J138" s="62"/>
      <c r="K138" s="36"/>
      <c r="L138" s="34"/>
      <c r="M138" s="28"/>
      <c r="N138" s="28"/>
      <c r="O138" s="28"/>
      <c r="P138" s="34"/>
      <c r="Q138" s="34"/>
      <c r="R138" s="28"/>
      <c r="S138" s="28"/>
      <c r="T138" s="28"/>
      <c r="U138" s="29">
        <f t="shared" si="82"/>
        <v>0</v>
      </c>
      <c r="V138" s="28"/>
      <c r="W138" s="28"/>
      <c r="X138" s="28"/>
      <c r="Y138" s="29">
        <f t="shared" si="83"/>
        <v>0</v>
      </c>
      <c r="Z138" s="28"/>
      <c r="AA138" s="28"/>
      <c r="AB138" s="28"/>
      <c r="AC138" s="29">
        <f t="shared" si="84"/>
        <v>0</v>
      </c>
      <c r="AD138" s="28"/>
      <c r="AE138" s="28"/>
      <c r="AF138" s="28"/>
      <c r="AG138" s="29">
        <f t="shared" si="85"/>
        <v>0</v>
      </c>
      <c r="AH138" s="29">
        <f t="shared" si="80"/>
        <v>0</v>
      </c>
      <c r="AI138" s="30">
        <f t="shared" si="86"/>
        <v>0</v>
      </c>
      <c r="AJ138" s="30">
        <f t="shared" si="81"/>
        <v>0</v>
      </c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</row>
    <row r="139" spans="1:62" s="61" customFormat="1" ht="12.75" customHeight="1" collapsed="1" x14ac:dyDescent="0.25">
      <c r="A139" s="543" t="s">
        <v>67</v>
      </c>
      <c r="B139" s="543"/>
      <c r="C139" s="543"/>
      <c r="D139" s="543"/>
      <c r="E139" s="543"/>
      <c r="F139" s="543"/>
      <c r="G139" s="543"/>
      <c r="H139" s="543"/>
      <c r="I139" s="543"/>
      <c r="J139" s="339">
        <v>0</v>
      </c>
      <c r="K139" s="339">
        <v>0</v>
      </c>
      <c r="L139" s="445"/>
      <c r="M139" s="339">
        <f>SUM(M129:M138)</f>
        <v>0</v>
      </c>
      <c r="N139" s="339">
        <f>SUM(N129:N138)</f>
        <v>0</v>
      </c>
      <c r="O139" s="339">
        <f>SUM(O129:O138)</f>
        <v>0</v>
      </c>
      <c r="P139" s="344"/>
      <c r="Q139" s="438"/>
      <c r="R139" s="339">
        <f t="shared" ref="R139:AH139" si="87">SUM(R129:R138)</f>
        <v>0</v>
      </c>
      <c r="S139" s="339">
        <f t="shared" si="87"/>
        <v>0</v>
      </c>
      <c r="T139" s="339">
        <f t="shared" si="87"/>
        <v>0</v>
      </c>
      <c r="U139" s="339">
        <f t="shared" si="87"/>
        <v>0</v>
      </c>
      <c r="V139" s="339">
        <f t="shared" si="87"/>
        <v>0</v>
      </c>
      <c r="W139" s="339">
        <f t="shared" si="87"/>
        <v>0</v>
      </c>
      <c r="X139" s="339">
        <f t="shared" si="87"/>
        <v>0</v>
      </c>
      <c r="Y139" s="339">
        <f t="shared" si="87"/>
        <v>0</v>
      </c>
      <c r="Z139" s="339">
        <f t="shared" si="87"/>
        <v>0</v>
      </c>
      <c r="AA139" s="339">
        <f t="shared" si="87"/>
        <v>0</v>
      </c>
      <c r="AB139" s="339">
        <f t="shared" si="87"/>
        <v>0</v>
      </c>
      <c r="AC139" s="339">
        <f t="shared" si="87"/>
        <v>0</v>
      </c>
      <c r="AD139" s="339">
        <f t="shared" si="87"/>
        <v>0</v>
      </c>
      <c r="AE139" s="339">
        <f t="shared" si="87"/>
        <v>0</v>
      </c>
      <c r="AF139" s="339">
        <f t="shared" si="87"/>
        <v>0</v>
      </c>
      <c r="AG139" s="339">
        <f t="shared" si="87"/>
        <v>0</v>
      </c>
      <c r="AH139" s="339">
        <f t="shared" si="87"/>
        <v>0</v>
      </c>
      <c r="AI139" s="345">
        <f>IF(ISERROR(AH139/J139),0,AH139/J139)</f>
        <v>0</v>
      </c>
      <c r="AJ139" s="345">
        <f>IF(ISERROR(AH139/$AH$208),0,AH139/$AH$208)</f>
        <v>0</v>
      </c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</row>
    <row r="140" spans="1:62" ht="12.75" customHeight="1" x14ac:dyDescent="0.25">
      <c r="A140" s="513" t="s">
        <v>68</v>
      </c>
      <c r="B140" s="514"/>
      <c r="C140" s="514"/>
      <c r="D140" s="514"/>
      <c r="E140" s="515"/>
      <c r="F140" s="39"/>
      <c r="G140" s="40"/>
      <c r="H140" s="153"/>
      <c r="I140" s="153"/>
      <c r="J140" s="62"/>
      <c r="K140" s="7"/>
      <c r="L140" s="18"/>
      <c r="M140" s="19"/>
      <c r="N140" s="19"/>
      <c r="O140" s="19"/>
      <c r="P140" s="5"/>
      <c r="Q140" s="20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336"/>
      <c r="AJ140" s="336"/>
    </row>
    <row r="141" spans="1:62" ht="12.75" hidden="1" customHeight="1" outlineLevel="1" x14ac:dyDescent="0.25">
      <c r="A141" s="22">
        <v>1</v>
      </c>
      <c r="B141" s="23"/>
      <c r="C141" s="24"/>
      <c r="D141" s="25"/>
      <c r="E141" s="26"/>
      <c r="F141" s="26"/>
      <c r="G141" s="26"/>
      <c r="H141" s="25"/>
      <c r="I141" s="25"/>
      <c r="J141" s="62"/>
      <c r="K141" s="27"/>
      <c r="L141" s="26"/>
      <c r="M141" s="28"/>
      <c r="N141" s="28"/>
      <c r="O141" s="28"/>
      <c r="P141" s="26"/>
      <c r="Q141" s="26"/>
      <c r="R141" s="28"/>
      <c r="S141" s="28"/>
      <c r="T141" s="28"/>
      <c r="U141" s="29">
        <f>SUM(R141:T141)</f>
        <v>0</v>
      </c>
      <c r="V141" s="28"/>
      <c r="W141" s="28"/>
      <c r="X141" s="28"/>
      <c r="Y141" s="29">
        <f>SUM(V141:X141)</f>
        <v>0</v>
      </c>
      <c r="Z141" s="28"/>
      <c r="AA141" s="28"/>
      <c r="AB141" s="28"/>
      <c r="AC141" s="29">
        <f>SUM(Z141:AB141)</f>
        <v>0</v>
      </c>
      <c r="AD141" s="28"/>
      <c r="AE141" s="28"/>
      <c r="AF141" s="28"/>
      <c r="AG141" s="29">
        <f>SUM(AD141:AF141)</f>
        <v>0</v>
      </c>
      <c r="AH141" s="29">
        <f t="shared" ref="AH141:AH150" si="88">SUM(U141,Y141,AC141,AG141)</f>
        <v>0</v>
      </c>
      <c r="AI141" s="30">
        <f>IF(ISERROR(AH141/J141),0,AH141/J141)</f>
        <v>0</v>
      </c>
      <c r="AJ141" s="30">
        <f t="shared" ref="AJ141:AJ150" si="89">IF(ISERROR(AH141/$AH$208),"-",AH141/$AH$208)</f>
        <v>0</v>
      </c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</row>
    <row r="142" spans="1:62" ht="12.75" hidden="1" customHeight="1" outlineLevel="1" x14ac:dyDescent="0.25">
      <c r="A142" s="22">
        <v>2</v>
      </c>
      <c r="B142" s="23"/>
      <c r="C142" s="32"/>
      <c r="D142" s="33"/>
      <c r="E142" s="34"/>
      <c r="F142" s="34"/>
      <c r="G142" s="34"/>
      <c r="H142" s="33"/>
      <c r="I142" s="33"/>
      <c r="J142" s="62"/>
      <c r="K142" s="35"/>
      <c r="L142" s="34"/>
      <c r="M142" s="28"/>
      <c r="N142" s="28"/>
      <c r="O142" s="28"/>
      <c r="P142" s="34"/>
      <c r="Q142" s="34"/>
      <c r="R142" s="28"/>
      <c r="S142" s="28"/>
      <c r="T142" s="28"/>
      <c r="U142" s="29">
        <f t="shared" ref="U142:U150" si="90">SUM(R142:T142)</f>
        <v>0</v>
      </c>
      <c r="V142" s="28"/>
      <c r="W142" s="28"/>
      <c r="X142" s="28"/>
      <c r="Y142" s="29">
        <f t="shared" ref="Y142:Y150" si="91">SUM(V142:X142)</f>
        <v>0</v>
      </c>
      <c r="Z142" s="28"/>
      <c r="AA142" s="28"/>
      <c r="AB142" s="28"/>
      <c r="AC142" s="29">
        <f t="shared" ref="AC142:AC150" si="92">SUM(Z142:AB142)</f>
        <v>0</v>
      </c>
      <c r="AD142" s="28"/>
      <c r="AE142" s="28"/>
      <c r="AF142" s="28"/>
      <c r="AG142" s="29">
        <f t="shared" ref="AG142:AG150" si="93">SUM(AD142:AF142)</f>
        <v>0</v>
      </c>
      <c r="AH142" s="29">
        <f t="shared" si="88"/>
        <v>0</v>
      </c>
      <c r="AI142" s="30">
        <f t="shared" ref="AI142:AI150" si="94">IF(ISERROR(AH142/J142),0,AH142/J142)</f>
        <v>0</v>
      </c>
      <c r="AJ142" s="30">
        <f t="shared" si="89"/>
        <v>0</v>
      </c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</row>
    <row r="143" spans="1:62" ht="12.75" hidden="1" customHeight="1" outlineLevel="1" x14ac:dyDescent="0.25">
      <c r="A143" s="22">
        <v>3</v>
      </c>
      <c r="B143" s="23"/>
      <c r="C143" s="32"/>
      <c r="D143" s="33"/>
      <c r="E143" s="34"/>
      <c r="F143" s="34"/>
      <c r="G143" s="34"/>
      <c r="H143" s="33"/>
      <c r="I143" s="33"/>
      <c r="J143" s="62"/>
      <c r="K143" s="35"/>
      <c r="L143" s="34"/>
      <c r="M143" s="28"/>
      <c r="N143" s="28"/>
      <c r="O143" s="28"/>
      <c r="P143" s="34"/>
      <c r="Q143" s="34"/>
      <c r="R143" s="28"/>
      <c r="S143" s="28"/>
      <c r="T143" s="28"/>
      <c r="U143" s="29">
        <f t="shared" si="90"/>
        <v>0</v>
      </c>
      <c r="V143" s="28"/>
      <c r="W143" s="28"/>
      <c r="X143" s="28"/>
      <c r="Y143" s="29">
        <f t="shared" si="91"/>
        <v>0</v>
      </c>
      <c r="Z143" s="28"/>
      <c r="AA143" s="28"/>
      <c r="AB143" s="28"/>
      <c r="AC143" s="29">
        <f t="shared" si="92"/>
        <v>0</v>
      </c>
      <c r="AD143" s="28"/>
      <c r="AE143" s="28"/>
      <c r="AF143" s="28"/>
      <c r="AG143" s="29">
        <f t="shared" si="93"/>
        <v>0</v>
      </c>
      <c r="AH143" s="29">
        <f t="shared" si="88"/>
        <v>0</v>
      </c>
      <c r="AI143" s="30">
        <f t="shared" si="94"/>
        <v>0</v>
      </c>
      <c r="AJ143" s="30">
        <f t="shared" si="89"/>
        <v>0</v>
      </c>
    </row>
    <row r="144" spans="1:62" ht="12.75" hidden="1" customHeight="1" outlineLevel="1" x14ac:dyDescent="0.25">
      <c r="A144" s="22">
        <v>4</v>
      </c>
      <c r="B144" s="23"/>
      <c r="C144" s="32"/>
      <c r="D144" s="33"/>
      <c r="E144" s="34"/>
      <c r="F144" s="34"/>
      <c r="G144" s="34"/>
      <c r="H144" s="33"/>
      <c r="I144" s="33"/>
      <c r="J144" s="62"/>
      <c r="K144" s="35"/>
      <c r="L144" s="34"/>
      <c r="M144" s="28"/>
      <c r="N144" s="28"/>
      <c r="O144" s="28"/>
      <c r="P144" s="34"/>
      <c r="Q144" s="34"/>
      <c r="R144" s="28"/>
      <c r="S144" s="28"/>
      <c r="T144" s="28"/>
      <c r="U144" s="29">
        <f t="shared" si="90"/>
        <v>0</v>
      </c>
      <c r="V144" s="28"/>
      <c r="W144" s="28"/>
      <c r="X144" s="28"/>
      <c r="Y144" s="29">
        <f t="shared" si="91"/>
        <v>0</v>
      </c>
      <c r="Z144" s="28"/>
      <c r="AA144" s="28"/>
      <c r="AB144" s="28"/>
      <c r="AC144" s="29">
        <f t="shared" si="92"/>
        <v>0</v>
      </c>
      <c r="AD144" s="28"/>
      <c r="AE144" s="28"/>
      <c r="AF144" s="28"/>
      <c r="AG144" s="29">
        <f t="shared" si="93"/>
        <v>0</v>
      </c>
      <c r="AH144" s="29">
        <f t="shared" si="88"/>
        <v>0</v>
      </c>
      <c r="AI144" s="30">
        <f t="shared" si="94"/>
        <v>0</v>
      </c>
      <c r="AJ144" s="30">
        <f t="shared" si="89"/>
        <v>0</v>
      </c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</row>
    <row r="145" spans="1:62" ht="12.75" hidden="1" customHeight="1" outlineLevel="1" x14ac:dyDescent="0.25">
      <c r="A145" s="22">
        <v>5</v>
      </c>
      <c r="B145" s="23"/>
      <c r="C145" s="32"/>
      <c r="D145" s="33"/>
      <c r="E145" s="34"/>
      <c r="F145" s="34"/>
      <c r="G145" s="34"/>
      <c r="H145" s="33"/>
      <c r="I145" s="33"/>
      <c r="J145" s="62"/>
      <c r="K145" s="35"/>
      <c r="L145" s="34"/>
      <c r="M145" s="28"/>
      <c r="N145" s="28"/>
      <c r="O145" s="28"/>
      <c r="P145" s="34"/>
      <c r="Q145" s="34"/>
      <c r="R145" s="28"/>
      <c r="S145" s="28"/>
      <c r="T145" s="28"/>
      <c r="U145" s="29">
        <f t="shared" si="90"/>
        <v>0</v>
      </c>
      <c r="V145" s="28"/>
      <c r="W145" s="28"/>
      <c r="X145" s="28"/>
      <c r="Y145" s="29">
        <f t="shared" si="91"/>
        <v>0</v>
      </c>
      <c r="Z145" s="28"/>
      <c r="AA145" s="28"/>
      <c r="AB145" s="28"/>
      <c r="AC145" s="29">
        <f t="shared" si="92"/>
        <v>0</v>
      </c>
      <c r="AD145" s="28"/>
      <c r="AE145" s="28"/>
      <c r="AF145" s="28"/>
      <c r="AG145" s="29">
        <f t="shared" si="93"/>
        <v>0</v>
      </c>
      <c r="AH145" s="29">
        <f t="shared" si="88"/>
        <v>0</v>
      </c>
      <c r="AI145" s="30">
        <f t="shared" si="94"/>
        <v>0</v>
      </c>
      <c r="AJ145" s="30">
        <f t="shared" si="89"/>
        <v>0</v>
      </c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</row>
    <row r="146" spans="1:62" ht="12.75" hidden="1" customHeight="1" outlineLevel="1" x14ac:dyDescent="0.25">
      <c r="A146" s="22">
        <v>6</v>
      </c>
      <c r="B146" s="23"/>
      <c r="C146" s="32"/>
      <c r="D146" s="33"/>
      <c r="E146" s="34"/>
      <c r="F146" s="34"/>
      <c r="G146" s="34"/>
      <c r="H146" s="33"/>
      <c r="I146" s="33"/>
      <c r="J146" s="62"/>
      <c r="K146" s="35"/>
      <c r="L146" s="34"/>
      <c r="M146" s="28"/>
      <c r="N146" s="28"/>
      <c r="O146" s="28"/>
      <c r="P146" s="34"/>
      <c r="Q146" s="34"/>
      <c r="R146" s="28"/>
      <c r="S146" s="28"/>
      <c r="T146" s="28"/>
      <c r="U146" s="29">
        <f t="shared" si="90"/>
        <v>0</v>
      </c>
      <c r="V146" s="28"/>
      <c r="W146" s="28"/>
      <c r="X146" s="28"/>
      <c r="Y146" s="29">
        <f t="shared" si="91"/>
        <v>0</v>
      </c>
      <c r="Z146" s="28"/>
      <c r="AA146" s="28"/>
      <c r="AB146" s="28"/>
      <c r="AC146" s="29">
        <f t="shared" si="92"/>
        <v>0</v>
      </c>
      <c r="AD146" s="28"/>
      <c r="AE146" s="28"/>
      <c r="AF146" s="28"/>
      <c r="AG146" s="29">
        <f t="shared" si="93"/>
        <v>0</v>
      </c>
      <c r="AH146" s="29">
        <f t="shared" si="88"/>
        <v>0</v>
      </c>
      <c r="AI146" s="30">
        <f t="shared" si="94"/>
        <v>0</v>
      </c>
      <c r="AJ146" s="30">
        <f t="shared" si="89"/>
        <v>0</v>
      </c>
    </row>
    <row r="147" spans="1:62" ht="12.75" hidden="1" customHeight="1" outlineLevel="1" x14ac:dyDescent="0.25">
      <c r="A147" s="22">
        <v>7</v>
      </c>
      <c r="B147" s="23"/>
      <c r="C147" s="32"/>
      <c r="D147" s="33"/>
      <c r="E147" s="34"/>
      <c r="F147" s="34"/>
      <c r="G147" s="34"/>
      <c r="H147" s="33"/>
      <c r="I147" s="33"/>
      <c r="J147" s="62"/>
      <c r="K147" s="35"/>
      <c r="L147" s="34"/>
      <c r="M147" s="28"/>
      <c r="N147" s="28"/>
      <c r="O147" s="28"/>
      <c r="P147" s="34"/>
      <c r="Q147" s="34"/>
      <c r="R147" s="28"/>
      <c r="S147" s="28"/>
      <c r="T147" s="28"/>
      <c r="U147" s="29">
        <f t="shared" si="90"/>
        <v>0</v>
      </c>
      <c r="V147" s="28"/>
      <c r="W147" s="28"/>
      <c r="X147" s="28"/>
      <c r="Y147" s="29">
        <f t="shared" si="91"/>
        <v>0</v>
      </c>
      <c r="Z147" s="28"/>
      <c r="AA147" s="28"/>
      <c r="AB147" s="28"/>
      <c r="AC147" s="29">
        <f t="shared" si="92"/>
        <v>0</v>
      </c>
      <c r="AD147" s="28"/>
      <c r="AE147" s="28"/>
      <c r="AF147" s="28"/>
      <c r="AG147" s="29">
        <f t="shared" si="93"/>
        <v>0</v>
      </c>
      <c r="AH147" s="29">
        <f t="shared" si="88"/>
        <v>0</v>
      </c>
      <c r="AI147" s="30">
        <f t="shared" si="94"/>
        <v>0</v>
      </c>
      <c r="AJ147" s="30">
        <f t="shared" si="89"/>
        <v>0</v>
      </c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</row>
    <row r="148" spans="1:62" ht="12.75" hidden="1" customHeight="1" outlineLevel="1" x14ac:dyDescent="0.25">
      <c r="A148" s="22">
        <v>8</v>
      </c>
      <c r="B148" s="23"/>
      <c r="C148" s="32"/>
      <c r="D148" s="33"/>
      <c r="E148" s="34"/>
      <c r="F148" s="34"/>
      <c r="G148" s="34"/>
      <c r="H148" s="33"/>
      <c r="I148" s="33"/>
      <c r="J148" s="62"/>
      <c r="K148" s="35"/>
      <c r="L148" s="34"/>
      <c r="M148" s="28"/>
      <c r="N148" s="28"/>
      <c r="O148" s="28"/>
      <c r="P148" s="34"/>
      <c r="Q148" s="34"/>
      <c r="R148" s="28"/>
      <c r="S148" s="28"/>
      <c r="T148" s="28"/>
      <c r="U148" s="29">
        <f t="shared" si="90"/>
        <v>0</v>
      </c>
      <c r="V148" s="28"/>
      <c r="W148" s="28"/>
      <c r="X148" s="28"/>
      <c r="Y148" s="29">
        <f t="shared" si="91"/>
        <v>0</v>
      </c>
      <c r="Z148" s="28"/>
      <c r="AA148" s="28"/>
      <c r="AB148" s="28"/>
      <c r="AC148" s="29">
        <f t="shared" si="92"/>
        <v>0</v>
      </c>
      <c r="AD148" s="28"/>
      <c r="AE148" s="28"/>
      <c r="AF148" s="28"/>
      <c r="AG148" s="29">
        <f t="shared" si="93"/>
        <v>0</v>
      </c>
      <c r="AH148" s="29">
        <f t="shared" si="88"/>
        <v>0</v>
      </c>
      <c r="AI148" s="30">
        <f t="shared" si="94"/>
        <v>0</v>
      </c>
      <c r="AJ148" s="30">
        <f t="shared" si="89"/>
        <v>0</v>
      </c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</row>
    <row r="149" spans="1:62" ht="12.75" hidden="1" customHeight="1" outlineLevel="1" x14ac:dyDescent="0.25">
      <c r="A149" s="22">
        <v>9</v>
      </c>
      <c r="B149" s="23"/>
      <c r="C149" s="32"/>
      <c r="D149" s="33"/>
      <c r="E149" s="34"/>
      <c r="F149" s="34"/>
      <c r="G149" s="34"/>
      <c r="H149" s="33"/>
      <c r="I149" s="33"/>
      <c r="J149" s="62"/>
      <c r="K149" s="35"/>
      <c r="L149" s="34"/>
      <c r="M149" s="28"/>
      <c r="N149" s="28"/>
      <c r="O149" s="28"/>
      <c r="P149" s="34"/>
      <c r="Q149" s="34"/>
      <c r="R149" s="28"/>
      <c r="S149" s="28"/>
      <c r="T149" s="28"/>
      <c r="U149" s="29">
        <f t="shared" si="90"/>
        <v>0</v>
      </c>
      <c r="V149" s="28"/>
      <c r="W149" s="28"/>
      <c r="X149" s="28"/>
      <c r="Y149" s="29">
        <f t="shared" si="91"/>
        <v>0</v>
      </c>
      <c r="Z149" s="28"/>
      <c r="AA149" s="28"/>
      <c r="AB149" s="28"/>
      <c r="AC149" s="29">
        <f t="shared" si="92"/>
        <v>0</v>
      </c>
      <c r="AD149" s="28"/>
      <c r="AE149" s="28"/>
      <c r="AF149" s="28"/>
      <c r="AG149" s="29">
        <f t="shared" si="93"/>
        <v>0</v>
      </c>
      <c r="AH149" s="29">
        <f t="shared" si="88"/>
        <v>0</v>
      </c>
      <c r="AI149" s="30">
        <f t="shared" si="94"/>
        <v>0</v>
      </c>
      <c r="AJ149" s="30">
        <f t="shared" si="89"/>
        <v>0</v>
      </c>
    </row>
    <row r="150" spans="1:62" ht="12.75" hidden="1" customHeight="1" outlineLevel="1" x14ac:dyDescent="0.25">
      <c r="A150" s="22">
        <v>10</v>
      </c>
      <c r="B150" s="23"/>
      <c r="C150" s="32"/>
      <c r="D150" s="33"/>
      <c r="E150" s="34"/>
      <c r="F150" s="34"/>
      <c r="G150" s="34"/>
      <c r="H150" s="33"/>
      <c r="I150" s="33"/>
      <c r="J150" s="62"/>
      <c r="K150" s="36"/>
      <c r="L150" s="34"/>
      <c r="M150" s="28"/>
      <c r="N150" s="28"/>
      <c r="O150" s="28"/>
      <c r="P150" s="34"/>
      <c r="Q150" s="34"/>
      <c r="R150" s="28"/>
      <c r="S150" s="28"/>
      <c r="T150" s="28"/>
      <c r="U150" s="29">
        <f t="shared" si="90"/>
        <v>0</v>
      </c>
      <c r="V150" s="28"/>
      <c r="W150" s="28"/>
      <c r="X150" s="28"/>
      <c r="Y150" s="29">
        <f t="shared" si="91"/>
        <v>0</v>
      </c>
      <c r="Z150" s="28"/>
      <c r="AA150" s="28"/>
      <c r="AB150" s="28"/>
      <c r="AC150" s="29">
        <f t="shared" si="92"/>
        <v>0</v>
      </c>
      <c r="AD150" s="28"/>
      <c r="AE150" s="28"/>
      <c r="AF150" s="28"/>
      <c r="AG150" s="29">
        <f t="shared" si="93"/>
        <v>0</v>
      </c>
      <c r="AH150" s="29">
        <f t="shared" si="88"/>
        <v>0</v>
      </c>
      <c r="AI150" s="30">
        <f t="shared" si="94"/>
        <v>0</v>
      </c>
      <c r="AJ150" s="30">
        <f t="shared" si="89"/>
        <v>0</v>
      </c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</row>
    <row r="151" spans="1:62" s="61" customFormat="1" ht="12.75" customHeight="1" collapsed="1" x14ac:dyDescent="0.25">
      <c r="A151" s="538" t="s">
        <v>69</v>
      </c>
      <c r="B151" s="539"/>
      <c r="C151" s="539"/>
      <c r="D151" s="539"/>
      <c r="E151" s="539"/>
      <c r="F151" s="539"/>
      <c r="G151" s="539"/>
      <c r="H151" s="539"/>
      <c r="I151" s="540"/>
      <c r="J151" s="339">
        <f>SUM(J141:J150)</f>
        <v>0</v>
      </c>
      <c r="K151" s="339">
        <f>SUM(K141:K150)</f>
        <v>0</v>
      </c>
      <c r="L151" s="445"/>
      <c r="M151" s="339">
        <f>SUM(M141:M150)</f>
        <v>0</v>
      </c>
      <c r="N151" s="339">
        <f>SUM(N141:N150)</f>
        <v>0</v>
      </c>
      <c r="O151" s="339">
        <f>SUM(O141:O150)</f>
        <v>0</v>
      </c>
      <c r="P151" s="344"/>
      <c r="Q151" s="438"/>
      <c r="R151" s="339">
        <f t="shared" ref="R151:AH151" si="95">SUM(R141:R150)</f>
        <v>0</v>
      </c>
      <c r="S151" s="339">
        <f t="shared" si="95"/>
        <v>0</v>
      </c>
      <c r="T151" s="339">
        <f t="shared" si="95"/>
        <v>0</v>
      </c>
      <c r="U151" s="339">
        <f t="shared" si="95"/>
        <v>0</v>
      </c>
      <c r="V151" s="339">
        <f t="shared" si="95"/>
        <v>0</v>
      </c>
      <c r="W151" s="339">
        <f t="shared" si="95"/>
        <v>0</v>
      </c>
      <c r="X151" s="339">
        <f t="shared" si="95"/>
        <v>0</v>
      </c>
      <c r="Y151" s="339">
        <f t="shared" si="95"/>
        <v>0</v>
      </c>
      <c r="Z151" s="339">
        <f t="shared" si="95"/>
        <v>0</v>
      </c>
      <c r="AA151" s="339">
        <f t="shared" si="95"/>
        <v>0</v>
      </c>
      <c r="AB151" s="339">
        <f t="shared" si="95"/>
        <v>0</v>
      </c>
      <c r="AC151" s="339">
        <f t="shared" si="95"/>
        <v>0</v>
      </c>
      <c r="AD151" s="339">
        <f t="shared" si="95"/>
        <v>0</v>
      </c>
      <c r="AE151" s="339">
        <f t="shared" si="95"/>
        <v>0</v>
      </c>
      <c r="AF151" s="339">
        <f t="shared" si="95"/>
        <v>0</v>
      </c>
      <c r="AG151" s="339">
        <f t="shared" si="95"/>
        <v>0</v>
      </c>
      <c r="AH151" s="339">
        <f t="shared" si="95"/>
        <v>0</v>
      </c>
      <c r="AI151" s="345">
        <f>IF(ISERROR(AH151/J151),0,AH151/J151)</f>
        <v>0</v>
      </c>
      <c r="AJ151" s="345">
        <f>IF(ISERROR(AH151/$AH$208),0,AH151/$AH$208)</f>
        <v>0</v>
      </c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</row>
    <row r="152" spans="1:62" ht="12.75" customHeight="1" x14ac:dyDescent="0.25">
      <c r="A152" s="502" t="s">
        <v>70</v>
      </c>
      <c r="B152" s="503"/>
      <c r="C152" s="503"/>
      <c r="D152" s="503"/>
      <c r="E152" s="504"/>
      <c r="F152" s="16"/>
      <c r="G152" s="5"/>
      <c r="H152" s="17"/>
      <c r="I152" s="17"/>
      <c r="J152" s="62"/>
      <c r="K152" s="7"/>
      <c r="L152" s="18"/>
      <c r="M152" s="19"/>
      <c r="N152" s="19"/>
      <c r="O152" s="19"/>
      <c r="P152" s="5"/>
      <c r="Q152" s="20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336"/>
      <c r="AJ152" s="336"/>
    </row>
    <row r="153" spans="1:62" ht="12.75" hidden="1" customHeight="1" outlineLevel="1" x14ac:dyDescent="0.25">
      <c r="A153" s="22">
        <v>1</v>
      </c>
      <c r="B153" s="23"/>
      <c r="C153" s="24"/>
      <c r="D153" s="25"/>
      <c r="E153" s="26"/>
      <c r="F153" s="26"/>
      <c r="G153" s="26"/>
      <c r="H153" s="25"/>
      <c r="I153" s="25"/>
      <c r="J153" s="62"/>
      <c r="K153" s="27"/>
      <c r="L153" s="26"/>
      <c r="M153" s="28"/>
      <c r="N153" s="28"/>
      <c r="O153" s="28"/>
      <c r="P153" s="26"/>
      <c r="Q153" s="26"/>
      <c r="R153" s="28"/>
      <c r="S153" s="28"/>
      <c r="T153" s="28"/>
      <c r="U153" s="29">
        <f>SUM(R153:T153)</f>
        <v>0</v>
      </c>
      <c r="V153" s="28"/>
      <c r="W153" s="28"/>
      <c r="X153" s="28"/>
      <c r="Y153" s="29">
        <f>SUM(V153:X153)</f>
        <v>0</v>
      </c>
      <c r="Z153" s="28"/>
      <c r="AA153" s="28"/>
      <c r="AB153" s="28"/>
      <c r="AC153" s="29">
        <f>SUM(Z153:AB153)</f>
        <v>0</v>
      </c>
      <c r="AD153" s="28"/>
      <c r="AE153" s="28"/>
      <c r="AF153" s="28"/>
      <c r="AG153" s="29">
        <f>SUM(AD153:AF153)</f>
        <v>0</v>
      </c>
      <c r="AH153" s="29">
        <f t="shared" ref="AH153:AH162" si="96">SUM(U153,Y153,AC153,AG153)</f>
        <v>0</v>
      </c>
      <c r="AI153" s="30">
        <f>IF(ISERROR(AH153/J153),0,AH153/J153)</f>
        <v>0</v>
      </c>
      <c r="AJ153" s="30">
        <f t="shared" ref="AJ153:AJ162" si="97">IF(ISERROR(AH153/$AH$208),"-",AH153/$AH$208)</f>
        <v>0</v>
      </c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</row>
    <row r="154" spans="1:62" ht="12.75" hidden="1" customHeight="1" outlineLevel="1" x14ac:dyDescent="0.25">
      <c r="A154" s="22">
        <v>2</v>
      </c>
      <c r="B154" s="23"/>
      <c r="C154" s="32"/>
      <c r="D154" s="33"/>
      <c r="E154" s="34"/>
      <c r="F154" s="34"/>
      <c r="G154" s="34"/>
      <c r="H154" s="33"/>
      <c r="I154" s="33"/>
      <c r="J154" s="62"/>
      <c r="K154" s="35"/>
      <c r="L154" s="34"/>
      <c r="M154" s="28"/>
      <c r="N154" s="28"/>
      <c r="O154" s="28"/>
      <c r="P154" s="34"/>
      <c r="Q154" s="34"/>
      <c r="R154" s="28"/>
      <c r="S154" s="28"/>
      <c r="T154" s="28"/>
      <c r="U154" s="29">
        <f t="shared" ref="U154:U162" si="98">SUM(R154:T154)</f>
        <v>0</v>
      </c>
      <c r="V154" s="28"/>
      <c r="W154" s="28"/>
      <c r="X154" s="28"/>
      <c r="Y154" s="29">
        <f t="shared" ref="Y154:Y162" si="99">SUM(V154:X154)</f>
        <v>0</v>
      </c>
      <c r="Z154" s="28"/>
      <c r="AA154" s="28"/>
      <c r="AB154" s="28"/>
      <c r="AC154" s="29">
        <f t="shared" ref="AC154:AC162" si="100">SUM(Z154:AB154)</f>
        <v>0</v>
      </c>
      <c r="AD154" s="28"/>
      <c r="AE154" s="28"/>
      <c r="AF154" s="28"/>
      <c r="AG154" s="29">
        <f t="shared" ref="AG154:AG162" si="101">SUM(AD154:AF154)</f>
        <v>0</v>
      </c>
      <c r="AH154" s="29">
        <f t="shared" si="96"/>
        <v>0</v>
      </c>
      <c r="AI154" s="30">
        <f t="shared" ref="AI154:AI162" si="102">IF(ISERROR(AH154/J154),0,AH154/J154)</f>
        <v>0</v>
      </c>
      <c r="AJ154" s="30">
        <f t="shared" si="97"/>
        <v>0</v>
      </c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</row>
    <row r="155" spans="1:62" ht="12.75" hidden="1" customHeight="1" outlineLevel="1" x14ac:dyDescent="0.25">
      <c r="A155" s="22">
        <v>3</v>
      </c>
      <c r="B155" s="23"/>
      <c r="C155" s="32"/>
      <c r="D155" s="33"/>
      <c r="E155" s="34"/>
      <c r="F155" s="34"/>
      <c r="G155" s="34"/>
      <c r="H155" s="33"/>
      <c r="I155" s="33"/>
      <c r="J155" s="62"/>
      <c r="K155" s="35"/>
      <c r="L155" s="34"/>
      <c r="M155" s="28"/>
      <c r="N155" s="28"/>
      <c r="O155" s="28"/>
      <c r="P155" s="34"/>
      <c r="Q155" s="34"/>
      <c r="R155" s="28"/>
      <c r="S155" s="28"/>
      <c r="T155" s="28"/>
      <c r="U155" s="29">
        <f t="shared" si="98"/>
        <v>0</v>
      </c>
      <c r="V155" s="28"/>
      <c r="W155" s="28"/>
      <c r="X155" s="28"/>
      <c r="Y155" s="29">
        <f t="shared" si="99"/>
        <v>0</v>
      </c>
      <c r="Z155" s="28"/>
      <c r="AA155" s="28"/>
      <c r="AB155" s="28"/>
      <c r="AC155" s="29">
        <f t="shared" si="100"/>
        <v>0</v>
      </c>
      <c r="AD155" s="28"/>
      <c r="AE155" s="28"/>
      <c r="AF155" s="28"/>
      <c r="AG155" s="29">
        <f t="shared" si="101"/>
        <v>0</v>
      </c>
      <c r="AH155" s="29">
        <f t="shared" si="96"/>
        <v>0</v>
      </c>
      <c r="AI155" s="30">
        <f t="shared" si="102"/>
        <v>0</v>
      </c>
      <c r="AJ155" s="30">
        <f t="shared" si="97"/>
        <v>0</v>
      </c>
    </row>
    <row r="156" spans="1:62" ht="12.75" hidden="1" customHeight="1" outlineLevel="1" x14ac:dyDescent="0.25">
      <c r="A156" s="22">
        <v>4</v>
      </c>
      <c r="B156" s="23"/>
      <c r="C156" s="32"/>
      <c r="D156" s="33"/>
      <c r="E156" s="34"/>
      <c r="F156" s="34"/>
      <c r="G156" s="34"/>
      <c r="H156" s="33"/>
      <c r="I156" s="33"/>
      <c r="J156" s="62"/>
      <c r="K156" s="35"/>
      <c r="L156" s="34"/>
      <c r="M156" s="28"/>
      <c r="N156" s="28"/>
      <c r="O156" s="28"/>
      <c r="P156" s="34"/>
      <c r="Q156" s="34"/>
      <c r="R156" s="28"/>
      <c r="S156" s="28"/>
      <c r="T156" s="28"/>
      <c r="U156" s="29">
        <f t="shared" si="98"/>
        <v>0</v>
      </c>
      <c r="V156" s="28"/>
      <c r="W156" s="28"/>
      <c r="X156" s="28"/>
      <c r="Y156" s="29">
        <f t="shared" si="99"/>
        <v>0</v>
      </c>
      <c r="Z156" s="28"/>
      <c r="AA156" s="28"/>
      <c r="AB156" s="28"/>
      <c r="AC156" s="29">
        <f t="shared" si="100"/>
        <v>0</v>
      </c>
      <c r="AD156" s="28"/>
      <c r="AE156" s="28"/>
      <c r="AF156" s="28"/>
      <c r="AG156" s="29">
        <f t="shared" si="101"/>
        <v>0</v>
      </c>
      <c r="AH156" s="29">
        <f t="shared" si="96"/>
        <v>0</v>
      </c>
      <c r="AI156" s="30">
        <f t="shared" si="102"/>
        <v>0</v>
      </c>
      <c r="AJ156" s="30">
        <f t="shared" si="97"/>
        <v>0</v>
      </c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</row>
    <row r="157" spans="1:62" ht="12.75" hidden="1" customHeight="1" outlineLevel="1" x14ac:dyDescent="0.25">
      <c r="A157" s="22">
        <v>5</v>
      </c>
      <c r="B157" s="23"/>
      <c r="C157" s="32"/>
      <c r="D157" s="33"/>
      <c r="E157" s="34"/>
      <c r="F157" s="34"/>
      <c r="G157" s="34"/>
      <c r="H157" s="33"/>
      <c r="I157" s="33"/>
      <c r="J157" s="62"/>
      <c r="K157" s="35"/>
      <c r="L157" s="34"/>
      <c r="M157" s="28"/>
      <c r="N157" s="28"/>
      <c r="O157" s="28"/>
      <c r="P157" s="34"/>
      <c r="Q157" s="34"/>
      <c r="R157" s="28"/>
      <c r="S157" s="28"/>
      <c r="T157" s="28"/>
      <c r="U157" s="29">
        <f t="shared" si="98"/>
        <v>0</v>
      </c>
      <c r="V157" s="28"/>
      <c r="W157" s="28"/>
      <c r="X157" s="28"/>
      <c r="Y157" s="29">
        <f t="shared" si="99"/>
        <v>0</v>
      </c>
      <c r="Z157" s="28"/>
      <c r="AA157" s="28"/>
      <c r="AB157" s="28"/>
      <c r="AC157" s="29">
        <f t="shared" si="100"/>
        <v>0</v>
      </c>
      <c r="AD157" s="28"/>
      <c r="AE157" s="28"/>
      <c r="AF157" s="28"/>
      <c r="AG157" s="29">
        <f t="shared" si="101"/>
        <v>0</v>
      </c>
      <c r="AH157" s="29">
        <f t="shared" si="96"/>
        <v>0</v>
      </c>
      <c r="AI157" s="30">
        <f t="shared" si="102"/>
        <v>0</v>
      </c>
      <c r="AJ157" s="30">
        <f t="shared" si="97"/>
        <v>0</v>
      </c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</row>
    <row r="158" spans="1:62" ht="12.75" hidden="1" customHeight="1" outlineLevel="1" x14ac:dyDescent="0.25">
      <c r="A158" s="22">
        <v>6</v>
      </c>
      <c r="B158" s="23"/>
      <c r="C158" s="32"/>
      <c r="D158" s="33"/>
      <c r="E158" s="34"/>
      <c r="F158" s="34"/>
      <c r="G158" s="34"/>
      <c r="H158" s="33"/>
      <c r="I158" s="33"/>
      <c r="J158" s="62"/>
      <c r="K158" s="35"/>
      <c r="L158" s="34"/>
      <c r="M158" s="28"/>
      <c r="N158" s="28"/>
      <c r="O158" s="28"/>
      <c r="P158" s="34"/>
      <c r="Q158" s="34"/>
      <c r="R158" s="28"/>
      <c r="S158" s="28"/>
      <c r="T158" s="28"/>
      <c r="U158" s="29">
        <f t="shared" si="98"/>
        <v>0</v>
      </c>
      <c r="V158" s="28"/>
      <c r="W158" s="28"/>
      <c r="X158" s="28"/>
      <c r="Y158" s="29">
        <f t="shared" si="99"/>
        <v>0</v>
      </c>
      <c r="Z158" s="28"/>
      <c r="AA158" s="28"/>
      <c r="AB158" s="28"/>
      <c r="AC158" s="29">
        <f t="shared" si="100"/>
        <v>0</v>
      </c>
      <c r="AD158" s="28"/>
      <c r="AE158" s="28"/>
      <c r="AF158" s="28"/>
      <c r="AG158" s="29">
        <f t="shared" si="101"/>
        <v>0</v>
      </c>
      <c r="AH158" s="29">
        <f t="shared" si="96"/>
        <v>0</v>
      </c>
      <c r="AI158" s="30">
        <f t="shared" si="102"/>
        <v>0</v>
      </c>
      <c r="AJ158" s="30">
        <f t="shared" si="97"/>
        <v>0</v>
      </c>
    </row>
    <row r="159" spans="1:62" ht="12.75" hidden="1" customHeight="1" outlineLevel="1" x14ac:dyDescent="0.25">
      <c r="A159" s="22">
        <v>7</v>
      </c>
      <c r="B159" s="23"/>
      <c r="C159" s="32"/>
      <c r="D159" s="33"/>
      <c r="E159" s="34"/>
      <c r="F159" s="34"/>
      <c r="G159" s="34"/>
      <c r="H159" s="33"/>
      <c r="I159" s="33"/>
      <c r="J159" s="62"/>
      <c r="K159" s="35"/>
      <c r="L159" s="34"/>
      <c r="M159" s="28"/>
      <c r="N159" s="28"/>
      <c r="O159" s="28"/>
      <c r="P159" s="34"/>
      <c r="Q159" s="34"/>
      <c r="R159" s="28"/>
      <c r="S159" s="28"/>
      <c r="T159" s="28"/>
      <c r="U159" s="29">
        <f t="shared" si="98"/>
        <v>0</v>
      </c>
      <c r="V159" s="28"/>
      <c r="W159" s="28"/>
      <c r="X159" s="28"/>
      <c r="Y159" s="29">
        <f t="shared" si="99"/>
        <v>0</v>
      </c>
      <c r="Z159" s="28"/>
      <c r="AA159" s="28"/>
      <c r="AB159" s="28"/>
      <c r="AC159" s="29">
        <f t="shared" si="100"/>
        <v>0</v>
      </c>
      <c r="AD159" s="28"/>
      <c r="AE159" s="28"/>
      <c r="AF159" s="28"/>
      <c r="AG159" s="29">
        <f t="shared" si="101"/>
        <v>0</v>
      </c>
      <c r="AH159" s="29">
        <f t="shared" si="96"/>
        <v>0</v>
      </c>
      <c r="AI159" s="30">
        <f t="shared" si="102"/>
        <v>0</v>
      </c>
      <c r="AJ159" s="30">
        <f t="shared" si="97"/>
        <v>0</v>
      </c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</row>
    <row r="160" spans="1:62" ht="12.75" hidden="1" customHeight="1" outlineLevel="1" x14ac:dyDescent="0.25">
      <c r="A160" s="22">
        <v>8</v>
      </c>
      <c r="B160" s="23"/>
      <c r="C160" s="32"/>
      <c r="D160" s="33"/>
      <c r="E160" s="34"/>
      <c r="F160" s="34"/>
      <c r="G160" s="34"/>
      <c r="H160" s="33"/>
      <c r="I160" s="33"/>
      <c r="J160" s="62"/>
      <c r="K160" s="35"/>
      <c r="L160" s="34"/>
      <c r="M160" s="28"/>
      <c r="N160" s="28"/>
      <c r="O160" s="28"/>
      <c r="P160" s="34"/>
      <c r="Q160" s="34"/>
      <c r="R160" s="28"/>
      <c r="S160" s="28"/>
      <c r="T160" s="28"/>
      <c r="U160" s="29">
        <f t="shared" si="98"/>
        <v>0</v>
      </c>
      <c r="V160" s="28"/>
      <c r="W160" s="28"/>
      <c r="X160" s="28"/>
      <c r="Y160" s="29">
        <f t="shared" si="99"/>
        <v>0</v>
      </c>
      <c r="Z160" s="28"/>
      <c r="AA160" s="28"/>
      <c r="AB160" s="28"/>
      <c r="AC160" s="29">
        <f t="shared" si="100"/>
        <v>0</v>
      </c>
      <c r="AD160" s="28"/>
      <c r="AE160" s="28"/>
      <c r="AF160" s="28"/>
      <c r="AG160" s="29">
        <f t="shared" si="101"/>
        <v>0</v>
      </c>
      <c r="AH160" s="29">
        <f t="shared" si="96"/>
        <v>0</v>
      </c>
      <c r="AI160" s="30">
        <f t="shared" si="102"/>
        <v>0</v>
      </c>
      <c r="AJ160" s="30">
        <f t="shared" si="97"/>
        <v>0</v>
      </c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</row>
    <row r="161" spans="1:62" ht="12.75" hidden="1" customHeight="1" outlineLevel="1" x14ac:dyDescent="0.25">
      <c r="A161" s="22">
        <v>9</v>
      </c>
      <c r="B161" s="23"/>
      <c r="C161" s="32"/>
      <c r="D161" s="33"/>
      <c r="E161" s="34"/>
      <c r="F161" s="34"/>
      <c r="G161" s="34"/>
      <c r="H161" s="33"/>
      <c r="I161" s="33"/>
      <c r="J161" s="62"/>
      <c r="K161" s="35"/>
      <c r="L161" s="34"/>
      <c r="M161" s="28"/>
      <c r="N161" s="28"/>
      <c r="O161" s="28"/>
      <c r="P161" s="34"/>
      <c r="Q161" s="34"/>
      <c r="R161" s="28"/>
      <c r="S161" s="28"/>
      <c r="T161" s="28"/>
      <c r="U161" s="29">
        <f t="shared" si="98"/>
        <v>0</v>
      </c>
      <c r="V161" s="28"/>
      <c r="W161" s="28"/>
      <c r="X161" s="28"/>
      <c r="Y161" s="29">
        <f t="shared" si="99"/>
        <v>0</v>
      </c>
      <c r="Z161" s="28"/>
      <c r="AA161" s="28"/>
      <c r="AB161" s="28"/>
      <c r="AC161" s="29">
        <f t="shared" si="100"/>
        <v>0</v>
      </c>
      <c r="AD161" s="28"/>
      <c r="AE161" s="28"/>
      <c r="AF161" s="28"/>
      <c r="AG161" s="29">
        <f t="shared" si="101"/>
        <v>0</v>
      </c>
      <c r="AH161" s="29">
        <f t="shared" si="96"/>
        <v>0</v>
      </c>
      <c r="AI161" s="30">
        <f t="shared" si="102"/>
        <v>0</v>
      </c>
      <c r="AJ161" s="30">
        <f t="shared" si="97"/>
        <v>0</v>
      </c>
    </row>
    <row r="162" spans="1:62" ht="12.75" hidden="1" customHeight="1" outlineLevel="1" x14ac:dyDescent="0.25">
      <c r="A162" s="22">
        <v>10</v>
      </c>
      <c r="B162" s="23"/>
      <c r="C162" s="32"/>
      <c r="D162" s="33"/>
      <c r="E162" s="34"/>
      <c r="F162" s="34"/>
      <c r="G162" s="34"/>
      <c r="H162" s="33"/>
      <c r="I162" s="33"/>
      <c r="J162" s="62"/>
      <c r="K162" s="36"/>
      <c r="L162" s="34"/>
      <c r="M162" s="28"/>
      <c r="N162" s="28"/>
      <c r="O162" s="28"/>
      <c r="P162" s="34"/>
      <c r="Q162" s="34"/>
      <c r="R162" s="28"/>
      <c r="S162" s="28"/>
      <c r="T162" s="28"/>
      <c r="U162" s="29">
        <f t="shared" si="98"/>
        <v>0</v>
      </c>
      <c r="V162" s="28"/>
      <c r="W162" s="28"/>
      <c r="X162" s="28"/>
      <c r="Y162" s="29">
        <f t="shared" si="99"/>
        <v>0</v>
      </c>
      <c r="Z162" s="28"/>
      <c r="AA162" s="28"/>
      <c r="AB162" s="28"/>
      <c r="AC162" s="29">
        <f t="shared" si="100"/>
        <v>0</v>
      </c>
      <c r="AD162" s="28"/>
      <c r="AE162" s="28"/>
      <c r="AF162" s="28"/>
      <c r="AG162" s="29">
        <f t="shared" si="101"/>
        <v>0</v>
      </c>
      <c r="AH162" s="29">
        <f t="shared" si="96"/>
        <v>0</v>
      </c>
      <c r="AI162" s="30">
        <f t="shared" si="102"/>
        <v>0</v>
      </c>
      <c r="AJ162" s="30">
        <f t="shared" si="97"/>
        <v>0</v>
      </c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</row>
    <row r="163" spans="1:62" s="61" customFormat="1" ht="12.75" customHeight="1" collapsed="1" x14ac:dyDescent="0.25">
      <c r="A163" s="538" t="s">
        <v>71</v>
      </c>
      <c r="B163" s="539"/>
      <c r="C163" s="539"/>
      <c r="D163" s="539"/>
      <c r="E163" s="539"/>
      <c r="F163" s="539"/>
      <c r="G163" s="539"/>
      <c r="H163" s="539"/>
      <c r="I163" s="540"/>
      <c r="J163" s="339">
        <f>SUM(J153:J162)</f>
        <v>0</v>
      </c>
      <c r="K163" s="339">
        <f>SUM(K153:K162)</f>
        <v>0</v>
      </c>
      <c r="L163" s="445"/>
      <c r="M163" s="339">
        <f>SUM(M153:M162)</f>
        <v>0</v>
      </c>
      <c r="N163" s="339">
        <f>SUM(N153:N162)</f>
        <v>0</v>
      </c>
      <c r="O163" s="339">
        <f>SUM(O153:O162)</f>
        <v>0</v>
      </c>
      <c r="P163" s="344"/>
      <c r="Q163" s="438"/>
      <c r="R163" s="339">
        <f t="shared" ref="R163:AH163" si="103">SUM(R153:R162)</f>
        <v>0</v>
      </c>
      <c r="S163" s="339">
        <f t="shared" si="103"/>
        <v>0</v>
      </c>
      <c r="T163" s="339">
        <f t="shared" si="103"/>
        <v>0</v>
      </c>
      <c r="U163" s="339">
        <f t="shared" si="103"/>
        <v>0</v>
      </c>
      <c r="V163" s="339">
        <f t="shared" si="103"/>
        <v>0</v>
      </c>
      <c r="W163" s="339">
        <f t="shared" si="103"/>
        <v>0</v>
      </c>
      <c r="X163" s="339">
        <f t="shared" si="103"/>
        <v>0</v>
      </c>
      <c r="Y163" s="339">
        <f t="shared" si="103"/>
        <v>0</v>
      </c>
      <c r="Z163" s="339">
        <f t="shared" si="103"/>
        <v>0</v>
      </c>
      <c r="AA163" s="339">
        <f t="shared" si="103"/>
        <v>0</v>
      </c>
      <c r="AB163" s="339">
        <f t="shared" si="103"/>
        <v>0</v>
      </c>
      <c r="AC163" s="339">
        <f t="shared" si="103"/>
        <v>0</v>
      </c>
      <c r="AD163" s="339">
        <f t="shared" si="103"/>
        <v>0</v>
      </c>
      <c r="AE163" s="339">
        <f t="shared" si="103"/>
        <v>0</v>
      </c>
      <c r="AF163" s="339">
        <f t="shared" si="103"/>
        <v>0</v>
      </c>
      <c r="AG163" s="339">
        <f t="shared" si="103"/>
        <v>0</v>
      </c>
      <c r="AH163" s="339">
        <f t="shared" si="103"/>
        <v>0</v>
      </c>
      <c r="AI163" s="345">
        <f>IF(ISERROR(AH163/J163),0,AH163/J163)</f>
        <v>0</v>
      </c>
      <c r="AJ163" s="345">
        <f>IF(ISERROR(AH163/$AH$208),0,AH163/$AH$208)</f>
        <v>0</v>
      </c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</row>
    <row r="164" spans="1:62" ht="12.75" customHeight="1" x14ac:dyDescent="0.25">
      <c r="A164" s="502" t="s">
        <v>72</v>
      </c>
      <c r="B164" s="503"/>
      <c r="C164" s="503"/>
      <c r="D164" s="503"/>
      <c r="E164" s="504"/>
      <c r="F164" s="16"/>
      <c r="G164" s="5"/>
      <c r="H164" s="17"/>
      <c r="I164" s="17"/>
      <c r="J164" s="62"/>
      <c r="K164" s="7"/>
      <c r="L164" s="18"/>
      <c r="M164" s="19"/>
      <c r="N164" s="19"/>
      <c r="O164" s="19"/>
      <c r="P164" s="5"/>
      <c r="Q164" s="20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336"/>
      <c r="AJ164" s="336"/>
    </row>
    <row r="165" spans="1:62" ht="12.75" hidden="1" customHeight="1" outlineLevel="1" x14ac:dyDescent="0.25">
      <c r="A165" s="22">
        <v>1</v>
      </c>
      <c r="B165" s="23"/>
      <c r="C165" s="24"/>
      <c r="D165" s="25"/>
      <c r="E165" s="26"/>
      <c r="F165" s="26"/>
      <c r="G165" s="26"/>
      <c r="H165" s="25"/>
      <c r="I165" s="25"/>
      <c r="J165" s="62"/>
      <c r="K165" s="27"/>
      <c r="L165" s="26"/>
      <c r="M165" s="28"/>
      <c r="N165" s="28"/>
      <c r="O165" s="28"/>
      <c r="P165" s="26"/>
      <c r="Q165" s="26"/>
      <c r="R165" s="28"/>
      <c r="S165" s="28"/>
      <c r="T165" s="28"/>
      <c r="U165" s="29">
        <f>SUM(R165:T165)</f>
        <v>0</v>
      </c>
      <c r="V165" s="28"/>
      <c r="W165" s="28"/>
      <c r="X165" s="28"/>
      <c r="Y165" s="29">
        <f>SUM(V165:X165)</f>
        <v>0</v>
      </c>
      <c r="Z165" s="28"/>
      <c r="AA165" s="28"/>
      <c r="AB165" s="28"/>
      <c r="AC165" s="29">
        <f>SUM(Z165:AB165)</f>
        <v>0</v>
      </c>
      <c r="AD165" s="28"/>
      <c r="AE165" s="28"/>
      <c r="AF165" s="28"/>
      <c r="AG165" s="29">
        <f>SUM(AD165:AF165)</f>
        <v>0</v>
      </c>
      <c r="AH165" s="29">
        <f t="shared" ref="AH165:AH174" si="104">SUM(U165,Y165,AC165,AG165)</f>
        <v>0</v>
      </c>
      <c r="AI165" s="30">
        <f>IF(ISERROR(AH165/J165),0,AH165/J165)</f>
        <v>0</v>
      </c>
      <c r="AJ165" s="30">
        <f t="shared" ref="AJ165:AJ174" si="105">IF(ISERROR(AH165/$AH$208),"-",AH165/$AH$208)</f>
        <v>0</v>
      </c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</row>
    <row r="166" spans="1:62" ht="12.75" hidden="1" customHeight="1" outlineLevel="1" x14ac:dyDescent="0.25">
      <c r="A166" s="22">
        <v>2</v>
      </c>
      <c r="B166" s="23"/>
      <c r="C166" s="32"/>
      <c r="D166" s="33"/>
      <c r="E166" s="34"/>
      <c r="F166" s="34"/>
      <c r="G166" s="34"/>
      <c r="H166" s="33"/>
      <c r="I166" s="33"/>
      <c r="J166" s="62"/>
      <c r="K166" s="35"/>
      <c r="L166" s="34"/>
      <c r="M166" s="28"/>
      <c r="N166" s="28"/>
      <c r="O166" s="28"/>
      <c r="P166" s="34"/>
      <c r="Q166" s="34"/>
      <c r="R166" s="28"/>
      <c r="S166" s="28"/>
      <c r="T166" s="28"/>
      <c r="U166" s="29">
        <f t="shared" ref="U166:U174" si="106">SUM(R166:T166)</f>
        <v>0</v>
      </c>
      <c r="V166" s="28"/>
      <c r="W166" s="28"/>
      <c r="X166" s="28"/>
      <c r="Y166" s="29">
        <f t="shared" ref="Y166:Y174" si="107">SUM(V166:X166)</f>
        <v>0</v>
      </c>
      <c r="Z166" s="28"/>
      <c r="AA166" s="28"/>
      <c r="AB166" s="28"/>
      <c r="AC166" s="29">
        <f t="shared" ref="AC166:AC174" si="108">SUM(Z166:AB166)</f>
        <v>0</v>
      </c>
      <c r="AD166" s="28"/>
      <c r="AE166" s="28"/>
      <c r="AF166" s="28"/>
      <c r="AG166" s="29">
        <f t="shared" ref="AG166:AG174" si="109">SUM(AD166:AF166)</f>
        <v>0</v>
      </c>
      <c r="AH166" s="29">
        <f t="shared" si="104"/>
        <v>0</v>
      </c>
      <c r="AI166" s="30">
        <f t="shared" ref="AI166:AI174" si="110">IF(ISERROR(AH166/J166),0,AH166/J166)</f>
        <v>0</v>
      </c>
      <c r="AJ166" s="30">
        <f t="shared" si="105"/>
        <v>0</v>
      </c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</row>
    <row r="167" spans="1:62" ht="12.75" hidden="1" customHeight="1" outlineLevel="1" x14ac:dyDescent="0.25">
      <c r="A167" s="22">
        <v>3</v>
      </c>
      <c r="B167" s="23"/>
      <c r="C167" s="32"/>
      <c r="D167" s="33"/>
      <c r="E167" s="34"/>
      <c r="F167" s="34"/>
      <c r="G167" s="34"/>
      <c r="H167" s="33"/>
      <c r="I167" s="33"/>
      <c r="J167" s="62"/>
      <c r="K167" s="35"/>
      <c r="L167" s="34"/>
      <c r="M167" s="28"/>
      <c r="N167" s="28"/>
      <c r="O167" s="28"/>
      <c r="P167" s="34"/>
      <c r="Q167" s="34"/>
      <c r="R167" s="28"/>
      <c r="S167" s="28"/>
      <c r="T167" s="28"/>
      <c r="U167" s="29">
        <f t="shared" si="106"/>
        <v>0</v>
      </c>
      <c r="V167" s="28"/>
      <c r="W167" s="28"/>
      <c r="X167" s="28"/>
      <c r="Y167" s="29">
        <f t="shared" si="107"/>
        <v>0</v>
      </c>
      <c r="Z167" s="28"/>
      <c r="AA167" s="28"/>
      <c r="AB167" s="28"/>
      <c r="AC167" s="29">
        <f t="shared" si="108"/>
        <v>0</v>
      </c>
      <c r="AD167" s="28"/>
      <c r="AE167" s="28"/>
      <c r="AF167" s="28"/>
      <c r="AG167" s="29">
        <f t="shared" si="109"/>
        <v>0</v>
      </c>
      <c r="AH167" s="29">
        <f t="shared" si="104"/>
        <v>0</v>
      </c>
      <c r="AI167" s="30">
        <f t="shared" si="110"/>
        <v>0</v>
      </c>
      <c r="AJ167" s="30">
        <f t="shared" si="105"/>
        <v>0</v>
      </c>
    </row>
    <row r="168" spans="1:62" ht="12.75" hidden="1" customHeight="1" outlineLevel="1" x14ac:dyDescent="0.25">
      <c r="A168" s="22">
        <v>4</v>
      </c>
      <c r="B168" s="23"/>
      <c r="C168" s="32"/>
      <c r="D168" s="33"/>
      <c r="E168" s="34"/>
      <c r="F168" s="34"/>
      <c r="G168" s="34"/>
      <c r="H168" s="33"/>
      <c r="I168" s="33"/>
      <c r="J168" s="62"/>
      <c r="K168" s="35"/>
      <c r="L168" s="34"/>
      <c r="M168" s="28"/>
      <c r="N168" s="28"/>
      <c r="O168" s="28"/>
      <c r="P168" s="34"/>
      <c r="Q168" s="34"/>
      <c r="R168" s="28"/>
      <c r="S168" s="28"/>
      <c r="T168" s="28"/>
      <c r="U168" s="29">
        <f t="shared" si="106"/>
        <v>0</v>
      </c>
      <c r="V168" s="28"/>
      <c r="W168" s="28"/>
      <c r="X168" s="28"/>
      <c r="Y168" s="29">
        <f t="shared" si="107"/>
        <v>0</v>
      </c>
      <c r="Z168" s="28"/>
      <c r="AA168" s="28"/>
      <c r="AB168" s="28"/>
      <c r="AC168" s="29">
        <f t="shared" si="108"/>
        <v>0</v>
      </c>
      <c r="AD168" s="28"/>
      <c r="AE168" s="28"/>
      <c r="AF168" s="28"/>
      <c r="AG168" s="29">
        <f t="shared" si="109"/>
        <v>0</v>
      </c>
      <c r="AH168" s="29">
        <f t="shared" si="104"/>
        <v>0</v>
      </c>
      <c r="AI168" s="30">
        <f t="shared" si="110"/>
        <v>0</v>
      </c>
      <c r="AJ168" s="30">
        <f t="shared" si="105"/>
        <v>0</v>
      </c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</row>
    <row r="169" spans="1:62" ht="12.75" hidden="1" customHeight="1" outlineLevel="1" x14ac:dyDescent="0.25">
      <c r="A169" s="22">
        <v>5</v>
      </c>
      <c r="B169" s="23"/>
      <c r="C169" s="32"/>
      <c r="D169" s="33"/>
      <c r="E169" s="34"/>
      <c r="F169" s="34"/>
      <c r="G169" s="34"/>
      <c r="H169" s="33"/>
      <c r="I169" s="33"/>
      <c r="J169" s="62"/>
      <c r="K169" s="35"/>
      <c r="L169" s="34"/>
      <c r="M169" s="28"/>
      <c r="N169" s="28"/>
      <c r="O169" s="28"/>
      <c r="P169" s="34"/>
      <c r="Q169" s="34"/>
      <c r="R169" s="28"/>
      <c r="S169" s="28"/>
      <c r="T169" s="28"/>
      <c r="U169" s="29">
        <f t="shared" si="106"/>
        <v>0</v>
      </c>
      <c r="V169" s="28"/>
      <c r="W169" s="28"/>
      <c r="X169" s="28"/>
      <c r="Y169" s="29">
        <f t="shared" si="107"/>
        <v>0</v>
      </c>
      <c r="Z169" s="28"/>
      <c r="AA169" s="28"/>
      <c r="AB169" s="28"/>
      <c r="AC169" s="29">
        <f t="shared" si="108"/>
        <v>0</v>
      </c>
      <c r="AD169" s="28"/>
      <c r="AE169" s="28"/>
      <c r="AF169" s="28"/>
      <c r="AG169" s="29">
        <f t="shared" si="109"/>
        <v>0</v>
      </c>
      <c r="AH169" s="29">
        <f t="shared" si="104"/>
        <v>0</v>
      </c>
      <c r="AI169" s="30">
        <f t="shared" si="110"/>
        <v>0</v>
      </c>
      <c r="AJ169" s="30">
        <f t="shared" si="105"/>
        <v>0</v>
      </c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</row>
    <row r="170" spans="1:62" ht="12.75" hidden="1" customHeight="1" outlineLevel="1" x14ac:dyDescent="0.25">
      <c r="A170" s="22">
        <v>6</v>
      </c>
      <c r="B170" s="23"/>
      <c r="C170" s="32"/>
      <c r="D170" s="33"/>
      <c r="E170" s="34"/>
      <c r="F170" s="34"/>
      <c r="G170" s="34"/>
      <c r="H170" s="33"/>
      <c r="I170" s="33"/>
      <c r="J170" s="62"/>
      <c r="K170" s="35"/>
      <c r="L170" s="34"/>
      <c r="M170" s="28"/>
      <c r="N170" s="28"/>
      <c r="O170" s="28"/>
      <c r="P170" s="34"/>
      <c r="Q170" s="34"/>
      <c r="R170" s="28"/>
      <c r="S170" s="28"/>
      <c r="T170" s="28"/>
      <c r="U170" s="29">
        <f t="shared" si="106"/>
        <v>0</v>
      </c>
      <c r="V170" s="28"/>
      <c r="W170" s="28"/>
      <c r="X170" s="28"/>
      <c r="Y170" s="29">
        <f t="shared" si="107"/>
        <v>0</v>
      </c>
      <c r="Z170" s="28"/>
      <c r="AA170" s="28"/>
      <c r="AB170" s="28"/>
      <c r="AC170" s="29">
        <f t="shared" si="108"/>
        <v>0</v>
      </c>
      <c r="AD170" s="28"/>
      <c r="AE170" s="28"/>
      <c r="AF170" s="28"/>
      <c r="AG170" s="29">
        <f t="shared" si="109"/>
        <v>0</v>
      </c>
      <c r="AH170" s="29">
        <f t="shared" si="104"/>
        <v>0</v>
      </c>
      <c r="AI170" s="30">
        <f t="shared" si="110"/>
        <v>0</v>
      </c>
      <c r="AJ170" s="30">
        <f t="shared" si="105"/>
        <v>0</v>
      </c>
    </row>
    <row r="171" spans="1:62" ht="12.75" hidden="1" customHeight="1" outlineLevel="1" x14ac:dyDescent="0.25">
      <c r="A171" s="22">
        <v>7</v>
      </c>
      <c r="B171" s="23"/>
      <c r="C171" s="32"/>
      <c r="D171" s="33"/>
      <c r="E171" s="34"/>
      <c r="F171" s="34"/>
      <c r="G171" s="34"/>
      <c r="H171" s="33"/>
      <c r="I171" s="33"/>
      <c r="J171" s="62"/>
      <c r="K171" s="35"/>
      <c r="L171" s="34"/>
      <c r="M171" s="28"/>
      <c r="N171" s="28"/>
      <c r="O171" s="28"/>
      <c r="P171" s="34"/>
      <c r="Q171" s="34"/>
      <c r="R171" s="28"/>
      <c r="S171" s="28"/>
      <c r="T171" s="28"/>
      <c r="U171" s="29">
        <f t="shared" si="106"/>
        <v>0</v>
      </c>
      <c r="V171" s="28"/>
      <c r="W171" s="28"/>
      <c r="X171" s="28"/>
      <c r="Y171" s="29">
        <f t="shared" si="107"/>
        <v>0</v>
      </c>
      <c r="Z171" s="28"/>
      <c r="AA171" s="28"/>
      <c r="AB171" s="28"/>
      <c r="AC171" s="29">
        <f t="shared" si="108"/>
        <v>0</v>
      </c>
      <c r="AD171" s="28"/>
      <c r="AE171" s="28"/>
      <c r="AF171" s="28"/>
      <c r="AG171" s="29">
        <f t="shared" si="109"/>
        <v>0</v>
      </c>
      <c r="AH171" s="29">
        <f t="shared" si="104"/>
        <v>0</v>
      </c>
      <c r="AI171" s="30">
        <f t="shared" si="110"/>
        <v>0</v>
      </c>
      <c r="AJ171" s="30">
        <f t="shared" si="105"/>
        <v>0</v>
      </c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</row>
    <row r="172" spans="1:62" ht="12.75" hidden="1" customHeight="1" outlineLevel="1" x14ac:dyDescent="0.25">
      <c r="A172" s="22">
        <v>8</v>
      </c>
      <c r="B172" s="23"/>
      <c r="C172" s="32"/>
      <c r="D172" s="33"/>
      <c r="E172" s="34"/>
      <c r="F172" s="34"/>
      <c r="G172" s="34"/>
      <c r="H172" s="33"/>
      <c r="I172" s="33"/>
      <c r="J172" s="62"/>
      <c r="K172" s="35"/>
      <c r="L172" s="34"/>
      <c r="M172" s="28"/>
      <c r="N172" s="28"/>
      <c r="O172" s="28"/>
      <c r="P172" s="34"/>
      <c r="Q172" s="34"/>
      <c r="R172" s="28"/>
      <c r="S172" s="28"/>
      <c r="T172" s="28"/>
      <c r="U172" s="29">
        <f t="shared" si="106"/>
        <v>0</v>
      </c>
      <c r="V172" s="28"/>
      <c r="W172" s="28"/>
      <c r="X172" s="28"/>
      <c r="Y172" s="29">
        <f t="shared" si="107"/>
        <v>0</v>
      </c>
      <c r="Z172" s="28"/>
      <c r="AA172" s="28"/>
      <c r="AB172" s="28"/>
      <c r="AC172" s="29">
        <f t="shared" si="108"/>
        <v>0</v>
      </c>
      <c r="AD172" s="28"/>
      <c r="AE172" s="28"/>
      <c r="AF172" s="28"/>
      <c r="AG172" s="29">
        <f t="shared" si="109"/>
        <v>0</v>
      </c>
      <c r="AH172" s="29">
        <f t="shared" si="104"/>
        <v>0</v>
      </c>
      <c r="AI172" s="30">
        <f t="shared" si="110"/>
        <v>0</v>
      </c>
      <c r="AJ172" s="30">
        <f t="shared" si="105"/>
        <v>0</v>
      </c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</row>
    <row r="173" spans="1:62" ht="12.75" hidden="1" customHeight="1" outlineLevel="1" x14ac:dyDescent="0.25">
      <c r="A173" s="22">
        <v>9</v>
      </c>
      <c r="B173" s="23"/>
      <c r="C173" s="32"/>
      <c r="D173" s="33"/>
      <c r="E173" s="34"/>
      <c r="F173" s="34"/>
      <c r="G173" s="34"/>
      <c r="H173" s="33"/>
      <c r="I173" s="33"/>
      <c r="J173" s="62"/>
      <c r="K173" s="35"/>
      <c r="L173" s="34"/>
      <c r="M173" s="28"/>
      <c r="N173" s="28"/>
      <c r="O173" s="28"/>
      <c r="P173" s="34"/>
      <c r="Q173" s="34"/>
      <c r="R173" s="28"/>
      <c r="S173" s="28"/>
      <c r="T173" s="28"/>
      <c r="U173" s="29">
        <f t="shared" si="106"/>
        <v>0</v>
      </c>
      <c r="V173" s="28"/>
      <c r="W173" s="28"/>
      <c r="X173" s="28"/>
      <c r="Y173" s="29">
        <f t="shared" si="107"/>
        <v>0</v>
      </c>
      <c r="Z173" s="28"/>
      <c r="AA173" s="28"/>
      <c r="AB173" s="28"/>
      <c r="AC173" s="29">
        <f t="shared" si="108"/>
        <v>0</v>
      </c>
      <c r="AD173" s="28"/>
      <c r="AE173" s="28"/>
      <c r="AF173" s="28"/>
      <c r="AG173" s="29">
        <f t="shared" si="109"/>
        <v>0</v>
      </c>
      <c r="AH173" s="29">
        <f t="shared" si="104"/>
        <v>0</v>
      </c>
      <c r="AI173" s="30">
        <f t="shared" si="110"/>
        <v>0</v>
      </c>
      <c r="AJ173" s="30">
        <f t="shared" si="105"/>
        <v>0</v>
      </c>
    </row>
    <row r="174" spans="1:62" ht="12.75" hidden="1" customHeight="1" outlineLevel="1" x14ac:dyDescent="0.25">
      <c r="A174" s="22">
        <v>10</v>
      </c>
      <c r="B174" s="23"/>
      <c r="C174" s="32"/>
      <c r="D174" s="33"/>
      <c r="E174" s="34"/>
      <c r="F174" s="34"/>
      <c r="G174" s="34"/>
      <c r="H174" s="33"/>
      <c r="I174" s="33"/>
      <c r="J174" s="62"/>
      <c r="K174" s="36"/>
      <c r="L174" s="34"/>
      <c r="M174" s="28"/>
      <c r="N174" s="28"/>
      <c r="O174" s="28"/>
      <c r="P174" s="34"/>
      <c r="Q174" s="34"/>
      <c r="R174" s="28"/>
      <c r="S174" s="28"/>
      <c r="T174" s="28"/>
      <c r="U174" s="29">
        <f t="shared" si="106"/>
        <v>0</v>
      </c>
      <c r="V174" s="28"/>
      <c r="W174" s="28"/>
      <c r="X174" s="28"/>
      <c r="Y174" s="29">
        <f t="shared" si="107"/>
        <v>0</v>
      </c>
      <c r="Z174" s="28"/>
      <c r="AA174" s="28"/>
      <c r="AB174" s="28"/>
      <c r="AC174" s="29">
        <f t="shared" si="108"/>
        <v>0</v>
      </c>
      <c r="AD174" s="28"/>
      <c r="AE174" s="28"/>
      <c r="AF174" s="28"/>
      <c r="AG174" s="29">
        <f t="shared" si="109"/>
        <v>0</v>
      </c>
      <c r="AH174" s="29">
        <f t="shared" si="104"/>
        <v>0</v>
      </c>
      <c r="AI174" s="30">
        <f t="shared" si="110"/>
        <v>0</v>
      </c>
      <c r="AJ174" s="30">
        <f t="shared" si="105"/>
        <v>0</v>
      </c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</row>
    <row r="175" spans="1:62" s="61" customFormat="1" ht="12.75" customHeight="1" collapsed="1" x14ac:dyDescent="0.25">
      <c r="A175" s="538" t="s">
        <v>73</v>
      </c>
      <c r="B175" s="539"/>
      <c r="C175" s="539"/>
      <c r="D175" s="539"/>
      <c r="E175" s="539"/>
      <c r="F175" s="539"/>
      <c r="G175" s="539"/>
      <c r="H175" s="539"/>
      <c r="I175" s="540"/>
      <c r="J175" s="339">
        <f>SUM(J165:J174)</f>
        <v>0</v>
      </c>
      <c r="K175" s="339">
        <f>SUM(K165:K174)</f>
        <v>0</v>
      </c>
      <c r="L175" s="445"/>
      <c r="M175" s="339">
        <f>SUM(M165:M174)</f>
        <v>0</v>
      </c>
      <c r="N175" s="339">
        <f>SUM(N165:N174)</f>
        <v>0</v>
      </c>
      <c r="O175" s="339">
        <f>SUM(O165:O174)</f>
        <v>0</v>
      </c>
      <c r="P175" s="344"/>
      <c r="Q175" s="438"/>
      <c r="R175" s="339">
        <f t="shared" ref="R175:AH175" si="111">SUM(R165:R174)</f>
        <v>0</v>
      </c>
      <c r="S175" s="339">
        <f t="shared" si="111"/>
        <v>0</v>
      </c>
      <c r="T175" s="339">
        <f t="shared" si="111"/>
        <v>0</v>
      </c>
      <c r="U175" s="339">
        <f t="shared" si="111"/>
        <v>0</v>
      </c>
      <c r="V175" s="339">
        <f t="shared" si="111"/>
        <v>0</v>
      </c>
      <c r="W175" s="339">
        <f t="shared" si="111"/>
        <v>0</v>
      </c>
      <c r="X175" s="339">
        <f t="shared" si="111"/>
        <v>0</v>
      </c>
      <c r="Y175" s="339">
        <f t="shared" si="111"/>
        <v>0</v>
      </c>
      <c r="Z175" s="339">
        <f t="shared" si="111"/>
        <v>0</v>
      </c>
      <c r="AA175" s="339">
        <f t="shared" si="111"/>
        <v>0</v>
      </c>
      <c r="AB175" s="339">
        <f t="shared" si="111"/>
        <v>0</v>
      </c>
      <c r="AC175" s="339">
        <f t="shared" si="111"/>
        <v>0</v>
      </c>
      <c r="AD175" s="339">
        <f t="shared" si="111"/>
        <v>0</v>
      </c>
      <c r="AE175" s="339">
        <f t="shared" si="111"/>
        <v>0</v>
      </c>
      <c r="AF175" s="339">
        <f t="shared" si="111"/>
        <v>0</v>
      </c>
      <c r="AG175" s="339">
        <f t="shared" si="111"/>
        <v>0</v>
      </c>
      <c r="AH175" s="339">
        <f t="shared" si="111"/>
        <v>0</v>
      </c>
      <c r="AI175" s="345">
        <f>IF(ISERROR(AH175/J175),0,AH175/J175)</f>
        <v>0</v>
      </c>
      <c r="AJ175" s="345">
        <f>IF(ISERROR(AH175/$AH$208),0,AH175/$AH$208)</f>
        <v>0</v>
      </c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</row>
    <row r="176" spans="1:62" ht="12.75" customHeight="1" x14ac:dyDescent="0.25">
      <c r="A176" s="502" t="s">
        <v>74</v>
      </c>
      <c r="B176" s="503"/>
      <c r="C176" s="503"/>
      <c r="D176" s="503"/>
      <c r="E176" s="504"/>
      <c r="F176" s="16"/>
      <c r="G176" s="5"/>
      <c r="H176" s="17"/>
      <c r="I176" s="17"/>
      <c r="J176" s="62"/>
      <c r="K176" s="7"/>
      <c r="L176" s="18"/>
      <c r="M176" s="19"/>
      <c r="N176" s="19"/>
      <c r="O176" s="19"/>
      <c r="P176" s="5"/>
      <c r="Q176" s="20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336"/>
      <c r="AJ176" s="336"/>
    </row>
    <row r="177" spans="1:62" ht="12.75" hidden="1" customHeight="1" outlineLevel="1" x14ac:dyDescent="0.25">
      <c r="A177" s="22">
        <v>1</v>
      </c>
      <c r="B177" s="23"/>
      <c r="C177" s="24"/>
      <c r="D177" s="25"/>
      <c r="E177" s="26"/>
      <c r="F177" s="26"/>
      <c r="G177" s="26"/>
      <c r="H177" s="25"/>
      <c r="I177" s="25"/>
      <c r="J177" s="62"/>
      <c r="K177" s="27"/>
      <c r="L177" s="26"/>
      <c r="M177" s="28"/>
      <c r="N177" s="28"/>
      <c r="O177" s="28"/>
      <c r="P177" s="26"/>
      <c r="Q177" s="26"/>
      <c r="R177" s="28"/>
      <c r="S177" s="28"/>
      <c r="T177" s="28"/>
      <c r="U177" s="29">
        <f>SUM(R177:T177)</f>
        <v>0</v>
      </c>
      <c r="V177" s="28"/>
      <c r="W177" s="28"/>
      <c r="X177" s="28"/>
      <c r="Y177" s="29">
        <f>SUM(V177:X177)</f>
        <v>0</v>
      </c>
      <c r="Z177" s="28"/>
      <c r="AA177" s="28"/>
      <c r="AB177" s="28"/>
      <c r="AC177" s="29">
        <f>SUM(Z177:AB177)</f>
        <v>0</v>
      </c>
      <c r="AD177" s="28"/>
      <c r="AE177" s="28"/>
      <c r="AF177" s="28"/>
      <c r="AG177" s="29">
        <f>SUM(AD177:AF177)</f>
        <v>0</v>
      </c>
      <c r="AH177" s="29">
        <f t="shared" ref="AH177:AH186" si="112">SUM(U177,Y177,AC177,AG177)</f>
        <v>0</v>
      </c>
      <c r="AI177" s="30">
        <f>IF(ISERROR(AH177/J177),0,AH177/J177)</f>
        <v>0</v>
      </c>
      <c r="AJ177" s="30">
        <f t="shared" ref="AJ177:AJ186" si="113">IF(ISERROR(AH177/$AH$208),"-",AH177/$AH$208)</f>
        <v>0</v>
      </c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</row>
    <row r="178" spans="1:62" ht="12.75" hidden="1" customHeight="1" outlineLevel="1" x14ac:dyDescent="0.25">
      <c r="A178" s="22">
        <v>2</v>
      </c>
      <c r="B178" s="23"/>
      <c r="C178" s="32"/>
      <c r="D178" s="33"/>
      <c r="E178" s="34"/>
      <c r="F178" s="34"/>
      <c r="G178" s="34"/>
      <c r="H178" s="33"/>
      <c r="I178" s="33"/>
      <c r="J178" s="62"/>
      <c r="K178" s="35"/>
      <c r="L178" s="34"/>
      <c r="M178" s="28"/>
      <c r="N178" s="28"/>
      <c r="O178" s="28"/>
      <c r="P178" s="34"/>
      <c r="Q178" s="34"/>
      <c r="R178" s="28"/>
      <c r="S178" s="28"/>
      <c r="T178" s="28"/>
      <c r="U178" s="29">
        <f t="shared" ref="U178:U186" si="114">SUM(R178:T178)</f>
        <v>0</v>
      </c>
      <c r="V178" s="28"/>
      <c r="W178" s="28"/>
      <c r="X178" s="28"/>
      <c r="Y178" s="29">
        <f t="shared" ref="Y178:Y186" si="115">SUM(V178:X178)</f>
        <v>0</v>
      </c>
      <c r="Z178" s="28"/>
      <c r="AA178" s="28"/>
      <c r="AB178" s="28"/>
      <c r="AC178" s="29">
        <f t="shared" ref="AC178:AC186" si="116">SUM(Z178:AB178)</f>
        <v>0</v>
      </c>
      <c r="AD178" s="28"/>
      <c r="AE178" s="28"/>
      <c r="AF178" s="28"/>
      <c r="AG178" s="29">
        <f t="shared" ref="AG178:AG186" si="117">SUM(AD178:AF178)</f>
        <v>0</v>
      </c>
      <c r="AH178" s="29">
        <f t="shared" si="112"/>
        <v>0</v>
      </c>
      <c r="AI178" s="30">
        <f t="shared" ref="AI178:AI186" si="118">IF(ISERROR(AH178/J178),0,AH178/J178)</f>
        <v>0</v>
      </c>
      <c r="AJ178" s="30">
        <f t="shared" si="113"/>
        <v>0</v>
      </c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</row>
    <row r="179" spans="1:62" ht="12.75" hidden="1" customHeight="1" outlineLevel="1" x14ac:dyDescent="0.25">
      <c r="A179" s="22">
        <v>3</v>
      </c>
      <c r="B179" s="23"/>
      <c r="C179" s="32"/>
      <c r="D179" s="33"/>
      <c r="E179" s="34"/>
      <c r="F179" s="34"/>
      <c r="G179" s="34"/>
      <c r="H179" s="33"/>
      <c r="I179" s="33"/>
      <c r="J179" s="62"/>
      <c r="K179" s="35"/>
      <c r="L179" s="34"/>
      <c r="M179" s="28"/>
      <c r="N179" s="28"/>
      <c r="O179" s="28"/>
      <c r="P179" s="34"/>
      <c r="Q179" s="34"/>
      <c r="R179" s="28"/>
      <c r="S179" s="28"/>
      <c r="T179" s="28"/>
      <c r="U179" s="29">
        <f t="shared" si="114"/>
        <v>0</v>
      </c>
      <c r="V179" s="28"/>
      <c r="W179" s="28"/>
      <c r="X179" s="28"/>
      <c r="Y179" s="29">
        <f t="shared" si="115"/>
        <v>0</v>
      </c>
      <c r="Z179" s="28"/>
      <c r="AA179" s="28"/>
      <c r="AB179" s="28"/>
      <c r="AC179" s="29">
        <f t="shared" si="116"/>
        <v>0</v>
      </c>
      <c r="AD179" s="28"/>
      <c r="AE179" s="28"/>
      <c r="AF179" s="28"/>
      <c r="AG179" s="29">
        <f t="shared" si="117"/>
        <v>0</v>
      </c>
      <c r="AH179" s="29">
        <f t="shared" si="112"/>
        <v>0</v>
      </c>
      <c r="AI179" s="30">
        <f t="shared" si="118"/>
        <v>0</v>
      </c>
      <c r="AJ179" s="30">
        <f t="shared" si="113"/>
        <v>0</v>
      </c>
    </row>
    <row r="180" spans="1:62" ht="12.75" hidden="1" customHeight="1" outlineLevel="1" x14ac:dyDescent="0.25">
      <c r="A180" s="22">
        <v>4</v>
      </c>
      <c r="B180" s="23"/>
      <c r="C180" s="32"/>
      <c r="D180" s="33"/>
      <c r="E180" s="34"/>
      <c r="F180" s="34"/>
      <c r="G180" s="34"/>
      <c r="H180" s="33"/>
      <c r="I180" s="33"/>
      <c r="J180" s="62"/>
      <c r="K180" s="35"/>
      <c r="L180" s="34"/>
      <c r="M180" s="28"/>
      <c r="N180" s="28"/>
      <c r="O180" s="28"/>
      <c r="P180" s="34"/>
      <c r="Q180" s="34"/>
      <c r="R180" s="28"/>
      <c r="S180" s="28"/>
      <c r="T180" s="28"/>
      <c r="U180" s="29">
        <f t="shared" si="114"/>
        <v>0</v>
      </c>
      <c r="V180" s="28"/>
      <c r="W180" s="28"/>
      <c r="X180" s="28"/>
      <c r="Y180" s="29">
        <f t="shared" si="115"/>
        <v>0</v>
      </c>
      <c r="Z180" s="28"/>
      <c r="AA180" s="28"/>
      <c r="AB180" s="28"/>
      <c r="AC180" s="29">
        <f t="shared" si="116"/>
        <v>0</v>
      </c>
      <c r="AD180" s="28"/>
      <c r="AE180" s="28"/>
      <c r="AF180" s="28"/>
      <c r="AG180" s="29">
        <f t="shared" si="117"/>
        <v>0</v>
      </c>
      <c r="AH180" s="29">
        <f t="shared" si="112"/>
        <v>0</v>
      </c>
      <c r="AI180" s="30">
        <f t="shared" si="118"/>
        <v>0</v>
      </c>
      <c r="AJ180" s="30">
        <f t="shared" si="113"/>
        <v>0</v>
      </c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</row>
    <row r="181" spans="1:62" ht="12.75" hidden="1" customHeight="1" outlineLevel="1" x14ac:dyDescent="0.25">
      <c r="A181" s="22">
        <v>5</v>
      </c>
      <c r="B181" s="23"/>
      <c r="C181" s="32"/>
      <c r="D181" s="33"/>
      <c r="E181" s="34"/>
      <c r="F181" s="34"/>
      <c r="G181" s="34"/>
      <c r="H181" s="33"/>
      <c r="I181" s="33"/>
      <c r="J181" s="62"/>
      <c r="K181" s="35"/>
      <c r="L181" s="34"/>
      <c r="M181" s="28"/>
      <c r="N181" s="28"/>
      <c r="O181" s="28"/>
      <c r="P181" s="34"/>
      <c r="Q181" s="34"/>
      <c r="R181" s="28"/>
      <c r="S181" s="28"/>
      <c r="T181" s="28"/>
      <c r="U181" s="29">
        <f t="shared" si="114"/>
        <v>0</v>
      </c>
      <c r="V181" s="28"/>
      <c r="W181" s="28"/>
      <c r="X181" s="28"/>
      <c r="Y181" s="29">
        <f t="shared" si="115"/>
        <v>0</v>
      </c>
      <c r="Z181" s="28"/>
      <c r="AA181" s="28"/>
      <c r="AB181" s="28"/>
      <c r="AC181" s="29">
        <f t="shared" si="116"/>
        <v>0</v>
      </c>
      <c r="AD181" s="28"/>
      <c r="AE181" s="28"/>
      <c r="AF181" s="28"/>
      <c r="AG181" s="29">
        <f t="shared" si="117"/>
        <v>0</v>
      </c>
      <c r="AH181" s="29">
        <f t="shared" si="112"/>
        <v>0</v>
      </c>
      <c r="AI181" s="30">
        <f t="shared" si="118"/>
        <v>0</v>
      </c>
      <c r="AJ181" s="30">
        <f t="shared" si="113"/>
        <v>0</v>
      </c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</row>
    <row r="182" spans="1:62" ht="12.75" hidden="1" customHeight="1" outlineLevel="1" x14ac:dyDescent="0.25">
      <c r="A182" s="22">
        <v>6</v>
      </c>
      <c r="B182" s="23"/>
      <c r="C182" s="32"/>
      <c r="D182" s="33"/>
      <c r="E182" s="34"/>
      <c r="F182" s="34"/>
      <c r="G182" s="34"/>
      <c r="H182" s="33"/>
      <c r="I182" s="33"/>
      <c r="J182" s="62"/>
      <c r="K182" s="35"/>
      <c r="L182" s="34"/>
      <c r="M182" s="28"/>
      <c r="N182" s="28"/>
      <c r="O182" s="28"/>
      <c r="P182" s="34"/>
      <c r="Q182" s="34"/>
      <c r="R182" s="28"/>
      <c r="S182" s="28"/>
      <c r="T182" s="28"/>
      <c r="U182" s="29">
        <f t="shared" si="114"/>
        <v>0</v>
      </c>
      <c r="V182" s="28"/>
      <c r="W182" s="28"/>
      <c r="X182" s="28"/>
      <c r="Y182" s="29">
        <f t="shared" si="115"/>
        <v>0</v>
      </c>
      <c r="Z182" s="28"/>
      <c r="AA182" s="28"/>
      <c r="AB182" s="28"/>
      <c r="AC182" s="29">
        <f t="shared" si="116"/>
        <v>0</v>
      </c>
      <c r="AD182" s="28"/>
      <c r="AE182" s="28"/>
      <c r="AF182" s="28"/>
      <c r="AG182" s="29">
        <f t="shared" si="117"/>
        <v>0</v>
      </c>
      <c r="AH182" s="29">
        <f t="shared" si="112"/>
        <v>0</v>
      </c>
      <c r="AI182" s="30">
        <f t="shared" si="118"/>
        <v>0</v>
      </c>
      <c r="AJ182" s="30">
        <f t="shared" si="113"/>
        <v>0</v>
      </c>
    </row>
    <row r="183" spans="1:62" ht="12.75" hidden="1" customHeight="1" outlineLevel="1" x14ac:dyDescent="0.25">
      <c r="A183" s="22">
        <v>7</v>
      </c>
      <c r="B183" s="23"/>
      <c r="C183" s="32"/>
      <c r="D183" s="33"/>
      <c r="E183" s="34"/>
      <c r="F183" s="34"/>
      <c r="G183" s="34"/>
      <c r="H183" s="33"/>
      <c r="I183" s="33"/>
      <c r="J183" s="62"/>
      <c r="K183" s="35"/>
      <c r="L183" s="34"/>
      <c r="M183" s="28"/>
      <c r="N183" s="28"/>
      <c r="O183" s="28"/>
      <c r="P183" s="34"/>
      <c r="Q183" s="34"/>
      <c r="R183" s="28"/>
      <c r="S183" s="28"/>
      <c r="T183" s="28"/>
      <c r="U183" s="29">
        <f t="shared" si="114"/>
        <v>0</v>
      </c>
      <c r="V183" s="28"/>
      <c r="W183" s="28"/>
      <c r="X183" s="28"/>
      <c r="Y183" s="29">
        <f t="shared" si="115"/>
        <v>0</v>
      </c>
      <c r="Z183" s="28"/>
      <c r="AA183" s="28"/>
      <c r="AB183" s="28"/>
      <c r="AC183" s="29">
        <f t="shared" si="116"/>
        <v>0</v>
      </c>
      <c r="AD183" s="28"/>
      <c r="AE183" s="28"/>
      <c r="AF183" s="28"/>
      <c r="AG183" s="29">
        <f t="shared" si="117"/>
        <v>0</v>
      </c>
      <c r="AH183" s="29">
        <f t="shared" si="112"/>
        <v>0</v>
      </c>
      <c r="AI183" s="30">
        <f t="shared" si="118"/>
        <v>0</v>
      </c>
      <c r="AJ183" s="30">
        <f t="shared" si="113"/>
        <v>0</v>
      </c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</row>
    <row r="184" spans="1:62" ht="12.75" hidden="1" customHeight="1" outlineLevel="1" x14ac:dyDescent="0.25">
      <c r="A184" s="22">
        <v>8</v>
      </c>
      <c r="B184" s="23"/>
      <c r="C184" s="32"/>
      <c r="D184" s="33"/>
      <c r="E184" s="34"/>
      <c r="F184" s="34"/>
      <c r="G184" s="34"/>
      <c r="H184" s="33"/>
      <c r="I184" s="33"/>
      <c r="J184" s="62"/>
      <c r="K184" s="35"/>
      <c r="L184" s="34"/>
      <c r="M184" s="28"/>
      <c r="N184" s="28"/>
      <c r="O184" s="28"/>
      <c r="P184" s="34"/>
      <c r="Q184" s="34"/>
      <c r="R184" s="28"/>
      <c r="S184" s="28"/>
      <c r="T184" s="28"/>
      <c r="U184" s="29">
        <f t="shared" si="114"/>
        <v>0</v>
      </c>
      <c r="V184" s="28"/>
      <c r="W184" s="28"/>
      <c r="X184" s="28"/>
      <c r="Y184" s="29">
        <f t="shared" si="115"/>
        <v>0</v>
      </c>
      <c r="Z184" s="28"/>
      <c r="AA184" s="28"/>
      <c r="AB184" s="28"/>
      <c r="AC184" s="29">
        <f t="shared" si="116"/>
        <v>0</v>
      </c>
      <c r="AD184" s="28"/>
      <c r="AE184" s="28"/>
      <c r="AF184" s="28"/>
      <c r="AG184" s="29">
        <f t="shared" si="117"/>
        <v>0</v>
      </c>
      <c r="AH184" s="29">
        <f t="shared" si="112"/>
        <v>0</v>
      </c>
      <c r="AI184" s="30">
        <f t="shared" si="118"/>
        <v>0</v>
      </c>
      <c r="AJ184" s="30">
        <f t="shared" si="113"/>
        <v>0</v>
      </c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</row>
    <row r="185" spans="1:62" ht="12.75" hidden="1" customHeight="1" outlineLevel="1" x14ac:dyDescent="0.25">
      <c r="A185" s="22">
        <v>9</v>
      </c>
      <c r="B185" s="23"/>
      <c r="C185" s="32"/>
      <c r="D185" s="33"/>
      <c r="E185" s="34"/>
      <c r="F185" s="34"/>
      <c r="G185" s="34"/>
      <c r="H185" s="33"/>
      <c r="I185" s="33"/>
      <c r="J185" s="62"/>
      <c r="K185" s="35"/>
      <c r="L185" s="34"/>
      <c r="M185" s="28"/>
      <c r="N185" s="28"/>
      <c r="O185" s="28"/>
      <c r="P185" s="34"/>
      <c r="Q185" s="34"/>
      <c r="R185" s="28"/>
      <c r="S185" s="28"/>
      <c r="T185" s="28"/>
      <c r="U185" s="29">
        <f t="shared" si="114"/>
        <v>0</v>
      </c>
      <c r="V185" s="28"/>
      <c r="W185" s="28"/>
      <c r="X185" s="28"/>
      <c r="Y185" s="29">
        <f t="shared" si="115"/>
        <v>0</v>
      </c>
      <c r="Z185" s="28"/>
      <c r="AA185" s="28"/>
      <c r="AB185" s="28"/>
      <c r="AC185" s="29">
        <f t="shared" si="116"/>
        <v>0</v>
      </c>
      <c r="AD185" s="28"/>
      <c r="AE185" s="28"/>
      <c r="AF185" s="28"/>
      <c r="AG185" s="29">
        <f t="shared" si="117"/>
        <v>0</v>
      </c>
      <c r="AH185" s="29">
        <f t="shared" si="112"/>
        <v>0</v>
      </c>
      <c r="AI185" s="30">
        <f t="shared" si="118"/>
        <v>0</v>
      </c>
      <c r="AJ185" s="30">
        <f t="shared" si="113"/>
        <v>0</v>
      </c>
    </row>
    <row r="186" spans="1:62" ht="12.75" hidden="1" customHeight="1" outlineLevel="1" x14ac:dyDescent="0.25">
      <c r="A186" s="22">
        <v>10</v>
      </c>
      <c r="B186" s="23"/>
      <c r="C186" s="32"/>
      <c r="D186" s="33"/>
      <c r="E186" s="34"/>
      <c r="F186" s="34"/>
      <c r="G186" s="34"/>
      <c r="H186" s="33"/>
      <c r="I186" s="33"/>
      <c r="J186" s="62"/>
      <c r="K186" s="36"/>
      <c r="L186" s="34"/>
      <c r="M186" s="28"/>
      <c r="N186" s="28"/>
      <c r="O186" s="28"/>
      <c r="P186" s="34"/>
      <c r="Q186" s="34"/>
      <c r="R186" s="28"/>
      <c r="S186" s="28"/>
      <c r="T186" s="28"/>
      <c r="U186" s="29">
        <f t="shared" si="114"/>
        <v>0</v>
      </c>
      <c r="V186" s="28"/>
      <c r="W186" s="28"/>
      <c r="X186" s="28"/>
      <c r="Y186" s="29">
        <f t="shared" si="115"/>
        <v>0</v>
      </c>
      <c r="Z186" s="28"/>
      <c r="AA186" s="28"/>
      <c r="AB186" s="28"/>
      <c r="AC186" s="29">
        <f t="shared" si="116"/>
        <v>0</v>
      </c>
      <c r="AD186" s="28"/>
      <c r="AE186" s="28"/>
      <c r="AF186" s="28"/>
      <c r="AG186" s="29">
        <f t="shared" si="117"/>
        <v>0</v>
      </c>
      <c r="AH186" s="29">
        <f t="shared" si="112"/>
        <v>0</v>
      </c>
      <c r="AI186" s="30">
        <f t="shared" si="118"/>
        <v>0</v>
      </c>
      <c r="AJ186" s="30">
        <f t="shared" si="113"/>
        <v>0</v>
      </c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</row>
    <row r="187" spans="1:62" s="61" customFormat="1" ht="12.75" customHeight="1" collapsed="1" x14ac:dyDescent="0.25">
      <c r="A187" s="538" t="s">
        <v>75</v>
      </c>
      <c r="B187" s="539"/>
      <c r="C187" s="539"/>
      <c r="D187" s="539"/>
      <c r="E187" s="539"/>
      <c r="F187" s="539"/>
      <c r="G187" s="539"/>
      <c r="H187" s="539"/>
      <c r="I187" s="540"/>
      <c r="J187" s="339">
        <f>SUM(J177:J186)</f>
        <v>0</v>
      </c>
      <c r="K187" s="339">
        <f>SUM(K177:K186)</f>
        <v>0</v>
      </c>
      <c r="L187" s="445"/>
      <c r="M187" s="339">
        <f>SUM(M177:M186)</f>
        <v>0</v>
      </c>
      <c r="N187" s="339">
        <f>SUM(N177:N186)</f>
        <v>0</v>
      </c>
      <c r="O187" s="339">
        <f>SUM(O177:O186)</f>
        <v>0</v>
      </c>
      <c r="P187" s="344"/>
      <c r="Q187" s="438"/>
      <c r="R187" s="339">
        <f t="shared" ref="R187:AH187" si="119">SUM(R177:R186)</f>
        <v>0</v>
      </c>
      <c r="S187" s="339">
        <f t="shared" si="119"/>
        <v>0</v>
      </c>
      <c r="T187" s="339">
        <f t="shared" si="119"/>
        <v>0</v>
      </c>
      <c r="U187" s="339">
        <f t="shared" si="119"/>
        <v>0</v>
      </c>
      <c r="V187" s="339">
        <f t="shared" si="119"/>
        <v>0</v>
      </c>
      <c r="W187" s="339">
        <f t="shared" si="119"/>
        <v>0</v>
      </c>
      <c r="X187" s="339">
        <f t="shared" si="119"/>
        <v>0</v>
      </c>
      <c r="Y187" s="339">
        <f t="shared" si="119"/>
        <v>0</v>
      </c>
      <c r="Z187" s="339">
        <f t="shared" si="119"/>
        <v>0</v>
      </c>
      <c r="AA187" s="339">
        <f t="shared" si="119"/>
        <v>0</v>
      </c>
      <c r="AB187" s="339">
        <f t="shared" si="119"/>
        <v>0</v>
      </c>
      <c r="AC187" s="339">
        <f t="shared" si="119"/>
        <v>0</v>
      </c>
      <c r="AD187" s="339">
        <f t="shared" si="119"/>
        <v>0</v>
      </c>
      <c r="AE187" s="339">
        <f t="shared" si="119"/>
        <v>0</v>
      </c>
      <c r="AF187" s="339">
        <f t="shared" si="119"/>
        <v>0</v>
      </c>
      <c r="AG187" s="339">
        <f t="shared" si="119"/>
        <v>0</v>
      </c>
      <c r="AH187" s="339">
        <f t="shared" si="119"/>
        <v>0</v>
      </c>
      <c r="AI187" s="345">
        <f>IF(ISERROR(AH187/J187),0,AH187/J187)</f>
        <v>0</v>
      </c>
      <c r="AJ187" s="345">
        <f>IF(ISERROR(AH187/$AH$208),0,AH187/$AH$208)</f>
        <v>0</v>
      </c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</row>
    <row r="188" spans="1:62" ht="12.75" customHeight="1" x14ac:dyDescent="0.25">
      <c r="A188" s="502" t="s">
        <v>76</v>
      </c>
      <c r="B188" s="503"/>
      <c r="C188" s="503"/>
      <c r="D188" s="503"/>
      <c r="E188" s="504"/>
      <c r="F188" s="16"/>
      <c r="G188" s="5"/>
      <c r="H188" s="17"/>
      <c r="I188" s="17"/>
      <c r="J188" s="505">
        <v>626410000</v>
      </c>
      <c r="K188" s="7"/>
      <c r="L188" s="18"/>
      <c r="M188" s="19"/>
      <c r="N188" s="19"/>
      <c r="O188" s="19"/>
      <c r="P188" s="5"/>
      <c r="Q188" s="20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336"/>
      <c r="AJ188" s="336"/>
    </row>
    <row r="189" spans="1:62" ht="34.5" customHeight="1" outlineLevel="1" x14ac:dyDescent="0.25">
      <c r="A189" s="23">
        <v>1</v>
      </c>
      <c r="B189" s="23"/>
      <c r="C189" s="5"/>
      <c r="D189" s="5"/>
      <c r="E189" s="18"/>
      <c r="F189" s="93"/>
      <c r="G189" s="140"/>
      <c r="H189" s="58"/>
      <c r="I189" s="2"/>
      <c r="J189" s="541"/>
      <c r="K189" s="206">
        <v>36219145</v>
      </c>
      <c r="L189" s="206" t="s">
        <v>121</v>
      </c>
      <c r="M189" s="49"/>
      <c r="N189" s="142"/>
      <c r="O189" s="49"/>
      <c r="P189" s="143"/>
      <c r="Q189" s="143"/>
      <c r="R189" s="28">
        <v>2840307</v>
      </c>
      <c r="S189" s="206"/>
      <c r="T189" s="28"/>
      <c r="U189" s="29">
        <f>SUM(R189:T189)</f>
        <v>2840307</v>
      </c>
      <c r="V189" s="28">
        <v>2840307</v>
      </c>
      <c r="W189" s="28">
        <v>2840307</v>
      </c>
      <c r="X189" s="28">
        <v>2840307</v>
      </c>
      <c r="Y189" s="29">
        <f>SUM(V189:X189)</f>
        <v>8520921</v>
      </c>
      <c r="Z189" s="28">
        <v>4053113</v>
      </c>
      <c r="AA189" s="28">
        <v>3013565</v>
      </c>
      <c r="AB189" s="28">
        <v>3069930</v>
      </c>
      <c r="AC189" s="29">
        <f>SUM(Z189:AB189)</f>
        <v>10136608</v>
      </c>
      <c r="AD189" s="28">
        <v>3013565</v>
      </c>
      <c r="AE189" s="28">
        <v>3013565</v>
      </c>
      <c r="AF189" s="28">
        <v>3013565</v>
      </c>
      <c r="AG189" s="29">
        <f>SUM(AD189:AF189)</f>
        <v>9040695</v>
      </c>
      <c r="AH189" s="29">
        <f>SUM(U189,Y189,AC189,AG189)</f>
        <v>30538531</v>
      </c>
      <c r="AI189" s="30">
        <f>IF(ISERROR(AH189/$J$188),0,AH189/$J$188)</f>
        <v>4.8751665841860761E-2</v>
      </c>
      <c r="AJ189" s="30">
        <f t="shared" ref="AJ189:AJ202" si="120">IF(ISERROR(AH189/$AH$208),"-",AH189/$AH$208)</f>
        <v>4.8841748345852004E-2</v>
      </c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</row>
    <row r="190" spans="1:62" outlineLevel="1" x14ac:dyDescent="0.25">
      <c r="A190" s="23">
        <v>2</v>
      </c>
      <c r="B190" s="23"/>
      <c r="C190" s="18"/>
      <c r="D190" s="18"/>
      <c r="E190" s="18"/>
      <c r="F190" s="93"/>
      <c r="G190" s="140"/>
      <c r="H190" s="58"/>
      <c r="I190" s="2"/>
      <c r="J190" s="541"/>
      <c r="K190" s="206">
        <v>2350000</v>
      </c>
      <c r="L190" s="206" t="s">
        <v>117</v>
      </c>
      <c r="M190" s="49"/>
      <c r="N190" s="142"/>
      <c r="O190" s="49"/>
      <c r="P190" s="143"/>
      <c r="Q190" s="143"/>
      <c r="R190" s="28"/>
      <c r="S190" s="206">
        <v>2840307</v>
      </c>
      <c r="T190" s="206">
        <v>2840307</v>
      </c>
      <c r="U190" s="29">
        <f t="shared" ref="U190:U206" si="121">SUM(R190:T190)</f>
        <v>5680614</v>
      </c>
      <c r="V190" s="28"/>
      <c r="W190" s="28"/>
      <c r="X190" s="28"/>
      <c r="Y190" s="29">
        <f t="shared" ref="Y190:Y196" si="122">SUM(V190:X190)</f>
        <v>0</v>
      </c>
      <c r="Z190" s="28"/>
      <c r="AA190" s="28"/>
      <c r="AB190" s="28"/>
      <c r="AC190" s="29">
        <f t="shared" ref="AC190:AC196" si="123">SUM(Z190:AB190)</f>
        <v>0</v>
      </c>
      <c r="AD190" s="28"/>
      <c r="AE190" s="28"/>
      <c r="AF190" s="28">
        <v>2249520</v>
      </c>
      <c r="AG190" s="29">
        <f t="shared" ref="AG190:AG196" si="124">SUM(AD190:AF190)</f>
        <v>2249520</v>
      </c>
      <c r="AH190" s="29">
        <f t="shared" ref="AH190:AH196" si="125">SUM(U190,Y190,AC190,AG190)</f>
        <v>7930134</v>
      </c>
      <c r="AI190" s="30">
        <f t="shared" ref="AI190:AI196" si="126">IF(ISERROR(AH190/$J$188),0,AH190/$J$188)</f>
        <v>1.2659654220079501E-2</v>
      </c>
      <c r="AJ190" s="30">
        <f t="shared" si="120"/>
        <v>1.2683046515134758E-2</v>
      </c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</row>
    <row r="191" spans="1:62" outlineLevel="1" x14ac:dyDescent="0.25">
      <c r="A191" s="23">
        <v>3</v>
      </c>
      <c r="B191" s="23"/>
      <c r="C191" s="89" t="s">
        <v>985</v>
      </c>
      <c r="D191" s="90">
        <v>44622</v>
      </c>
      <c r="E191" s="93" t="s">
        <v>791</v>
      </c>
      <c r="F191" s="93" t="s">
        <v>986</v>
      </c>
      <c r="G191" s="140" t="s">
        <v>987</v>
      </c>
      <c r="H191" s="58"/>
      <c r="I191" s="2"/>
      <c r="J191" s="541"/>
      <c r="K191" s="206">
        <v>61469120</v>
      </c>
      <c r="L191" s="206" t="s">
        <v>81</v>
      </c>
      <c r="M191" s="49"/>
      <c r="N191" s="142"/>
      <c r="O191" s="49"/>
      <c r="P191" s="143"/>
      <c r="Q191" s="143"/>
      <c r="R191" s="28"/>
      <c r="S191" s="206"/>
      <c r="T191" s="206">
        <v>61469120</v>
      </c>
      <c r="U191" s="29">
        <f t="shared" si="121"/>
        <v>61469120</v>
      </c>
      <c r="V191" s="28"/>
      <c r="W191" s="28"/>
      <c r="X191" s="28"/>
      <c r="Y191" s="29">
        <f t="shared" si="122"/>
        <v>0</v>
      </c>
      <c r="Z191" s="28"/>
      <c r="AA191" s="28"/>
      <c r="AB191" s="28"/>
      <c r="AC191" s="29">
        <f t="shared" si="123"/>
        <v>0</v>
      </c>
      <c r="AD191" s="28"/>
      <c r="AE191" s="28"/>
      <c r="AF191" s="28"/>
      <c r="AG191" s="29">
        <f t="shared" si="124"/>
        <v>0</v>
      </c>
      <c r="AH191" s="29">
        <f t="shared" si="125"/>
        <v>61469120</v>
      </c>
      <c r="AI191" s="30">
        <f t="shared" si="126"/>
        <v>9.8129212496607651E-2</v>
      </c>
      <c r="AJ191" s="30">
        <f t="shared" si="120"/>
        <v>9.8310533996575619E-2</v>
      </c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</row>
    <row r="192" spans="1:62" outlineLevel="1" x14ac:dyDescent="0.25">
      <c r="A192" s="23">
        <v>4</v>
      </c>
      <c r="B192" s="23"/>
      <c r="C192" s="89" t="s">
        <v>988</v>
      </c>
      <c r="D192" s="90">
        <v>44622</v>
      </c>
      <c r="E192" s="93" t="s">
        <v>989</v>
      </c>
      <c r="F192" s="93" t="s">
        <v>986</v>
      </c>
      <c r="G192" s="140" t="s">
        <v>987</v>
      </c>
      <c r="H192" s="58"/>
      <c r="I192" s="2"/>
      <c r="J192" s="541"/>
      <c r="K192" s="206">
        <v>48090225</v>
      </c>
      <c r="L192" s="206" t="s">
        <v>81</v>
      </c>
      <c r="M192" s="49"/>
      <c r="N192" s="142"/>
      <c r="O192" s="49"/>
      <c r="P192" s="143"/>
      <c r="Q192" s="143"/>
      <c r="R192" s="28"/>
      <c r="S192" s="206"/>
      <c r="T192" s="206">
        <v>48090225</v>
      </c>
      <c r="U192" s="29">
        <f t="shared" si="121"/>
        <v>48090225</v>
      </c>
      <c r="V192" s="28"/>
      <c r="W192" s="28"/>
      <c r="X192" s="28"/>
      <c r="Y192" s="29">
        <f t="shared" si="122"/>
        <v>0</v>
      </c>
      <c r="Z192" s="28"/>
      <c r="AA192" s="28"/>
      <c r="AB192" s="28"/>
      <c r="AC192" s="29">
        <f t="shared" si="123"/>
        <v>0</v>
      </c>
      <c r="AD192" s="28"/>
      <c r="AE192" s="28"/>
      <c r="AF192" s="28"/>
      <c r="AG192" s="29">
        <f t="shared" si="124"/>
        <v>0</v>
      </c>
      <c r="AH192" s="29">
        <f t="shared" si="125"/>
        <v>48090225</v>
      </c>
      <c r="AI192" s="30">
        <f t="shared" si="126"/>
        <v>7.6771164253444227E-2</v>
      </c>
      <c r="AJ192" s="30">
        <f t="shared" si="120"/>
        <v>7.6913020712928229E-2</v>
      </c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</row>
    <row r="193" spans="1:62" outlineLevel="1" x14ac:dyDescent="0.25">
      <c r="A193" s="23">
        <v>5</v>
      </c>
      <c r="B193" s="23"/>
      <c r="C193" s="372" t="s">
        <v>990</v>
      </c>
      <c r="D193" s="224">
        <v>44622</v>
      </c>
      <c r="E193" s="54" t="s">
        <v>795</v>
      </c>
      <c r="F193" s="93" t="s">
        <v>986</v>
      </c>
      <c r="G193" s="140" t="s">
        <v>987</v>
      </c>
      <c r="H193" s="58"/>
      <c r="I193" s="2"/>
      <c r="J193" s="541"/>
      <c r="K193" s="206">
        <v>34162800</v>
      </c>
      <c r="L193" s="206" t="s">
        <v>81</v>
      </c>
      <c r="M193" s="49"/>
      <c r="N193" s="142"/>
      <c r="O193" s="49"/>
      <c r="P193" s="143"/>
      <c r="Q193" s="143"/>
      <c r="R193" s="28"/>
      <c r="S193" s="206"/>
      <c r="T193" s="206">
        <v>34162800</v>
      </c>
      <c r="U193" s="29">
        <f t="shared" si="121"/>
        <v>34162800</v>
      </c>
      <c r="V193" s="28"/>
      <c r="W193" s="28"/>
      <c r="X193" s="28"/>
      <c r="Y193" s="29">
        <f t="shared" si="122"/>
        <v>0</v>
      </c>
      <c r="Z193" s="28"/>
      <c r="AA193" s="28"/>
      <c r="AB193" s="28"/>
      <c r="AC193" s="29">
        <f t="shared" si="123"/>
        <v>0</v>
      </c>
      <c r="AD193" s="28"/>
      <c r="AE193" s="28"/>
      <c r="AF193" s="28"/>
      <c r="AG193" s="29">
        <f t="shared" si="124"/>
        <v>0</v>
      </c>
      <c r="AH193" s="29">
        <f t="shared" si="125"/>
        <v>34162800</v>
      </c>
      <c r="AI193" s="30">
        <f t="shared" si="126"/>
        <v>5.4537443527402182E-2</v>
      </c>
      <c r="AJ193" s="30">
        <f t="shared" si="120"/>
        <v>5.4638216893591669E-2</v>
      </c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</row>
    <row r="194" spans="1:62" outlineLevel="1" x14ac:dyDescent="0.25">
      <c r="A194" s="23">
        <v>6</v>
      </c>
      <c r="B194" s="23"/>
      <c r="C194" s="89" t="s">
        <v>991</v>
      </c>
      <c r="D194" s="90">
        <v>44622</v>
      </c>
      <c r="E194" s="54" t="s">
        <v>797</v>
      </c>
      <c r="F194" s="93" t="s">
        <v>986</v>
      </c>
      <c r="G194" s="140" t="s">
        <v>987</v>
      </c>
      <c r="H194" s="58"/>
      <c r="I194" s="2"/>
      <c r="J194" s="541"/>
      <c r="K194" s="206">
        <v>30195760</v>
      </c>
      <c r="L194" s="206" t="s">
        <v>81</v>
      </c>
      <c r="M194" s="49"/>
      <c r="N194" s="142"/>
      <c r="O194" s="49"/>
      <c r="P194" s="143"/>
      <c r="Q194" s="143"/>
      <c r="R194" s="28"/>
      <c r="S194" s="206"/>
      <c r="T194" s="206">
        <v>30195760</v>
      </c>
      <c r="U194" s="29">
        <f t="shared" si="121"/>
        <v>30195760</v>
      </c>
      <c r="V194" s="28"/>
      <c r="W194" s="28"/>
      <c r="X194" s="28"/>
      <c r="Y194" s="29">
        <f t="shared" si="122"/>
        <v>0</v>
      </c>
      <c r="Z194" s="28"/>
      <c r="AA194" s="28"/>
      <c r="AB194" s="28"/>
      <c r="AC194" s="29">
        <f t="shared" si="123"/>
        <v>0</v>
      </c>
      <c r="AD194" s="28"/>
      <c r="AE194" s="28"/>
      <c r="AF194" s="28"/>
      <c r="AG194" s="29">
        <f t="shared" si="124"/>
        <v>0</v>
      </c>
      <c r="AH194" s="29">
        <f t="shared" si="125"/>
        <v>30195760</v>
      </c>
      <c r="AI194" s="30">
        <f t="shared" si="126"/>
        <v>4.8204466723072749E-2</v>
      </c>
      <c r="AJ194" s="30">
        <f t="shared" si="120"/>
        <v>4.8293538121782748E-2</v>
      </c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</row>
    <row r="195" spans="1:62" outlineLevel="1" x14ac:dyDescent="0.25">
      <c r="A195" s="120">
        <v>7</v>
      </c>
      <c r="B195" s="120"/>
      <c r="C195" s="89" t="s">
        <v>992</v>
      </c>
      <c r="D195" s="90">
        <v>44622</v>
      </c>
      <c r="E195" s="54" t="s">
        <v>774</v>
      </c>
      <c r="F195" s="93" t="s">
        <v>986</v>
      </c>
      <c r="G195" s="140" t="s">
        <v>987</v>
      </c>
      <c r="H195" s="58"/>
      <c r="I195" s="2"/>
      <c r="J195" s="541"/>
      <c r="K195" s="206">
        <v>48090400</v>
      </c>
      <c r="L195" s="206" t="s">
        <v>81</v>
      </c>
      <c r="M195" s="157"/>
      <c r="N195" s="254"/>
      <c r="O195" s="157"/>
      <c r="P195" s="255"/>
      <c r="Q195" s="255"/>
      <c r="R195" s="28"/>
      <c r="S195" s="206"/>
      <c r="T195" s="206">
        <v>48090400</v>
      </c>
      <c r="U195" s="29">
        <f t="shared" si="121"/>
        <v>48090400</v>
      </c>
      <c r="V195" s="28"/>
      <c r="W195" s="28"/>
      <c r="X195" s="28"/>
      <c r="Y195" s="29">
        <f t="shared" si="122"/>
        <v>0</v>
      </c>
      <c r="Z195" s="28"/>
      <c r="AA195" s="28"/>
      <c r="AB195" s="28"/>
      <c r="AC195" s="29">
        <f t="shared" si="123"/>
        <v>0</v>
      </c>
      <c r="AD195" s="28"/>
      <c r="AE195" s="28"/>
      <c r="AF195" s="28"/>
      <c r="AG195" s="29">
        <f t="shared" si="124"/>
        <v>0</v>
      </c>
      <c r="AH195" s="29">
        <f t="shared" si="125"/>
        <v>48090400</v>
      </c>
      <c r="AI195" s="30">
        <f t="shared" si="126"/>
        <v>7.6771443623186095E-2</v>
      </c>
      <c r="AJ195" s="30">
        <f t="shared" si="120"/>
        <v>7.6913300598884779E-2</v>
      </c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</row>
    <row r="196" spans="1:62" outlineLevel="1" x14ac:dyDescent="0.25">
      <c r="A196" s="23">
        <v>8</v>
      </c>
      <c r="B196" s="23"/>
      <c r="C196" s="89" t="s">
        <v>993</v>
      </c>
      <c r="D196" s="90">
        <v>44622</v>
      </c>
      <c r="E196" s="54" t="s">
        <v>994</v>
      </c>
      <c r="F196" s="93" t="s">
        <v>986</v>
      </c>
      <c r="G196" s="140" t="s">
        <v>987</v>
      </c>
      <c r="H196" s="58"/>
      <c r="I196" s="2"/>
      <c r="J196" s="541"/>
      <c r="K196" s="206">
        <v>24562725</v>
      </c>
      <c r="L196" s="206" t="s">
        <v>81</v>
      </c>
      <c r="M196" s="86"/>
      <c r="N196" s="142"/>
      <c r="O196" s="86"/>
      <c r="P196" s="140"/>
      <c r="Q196" s="140"/>
      <c r="R196" s="28"/>
      <c r="S196" s="206"/>
      <c r="T196" s="206">
        <v>24562725</v>
      </c>
      <c r="U196" s="29">
        <f t="shared" si="121"/>
        <v>24562725</v>
      </c>
      <c r="V196" s="28"/>
      <c r="W196" s="28"/>
      <c r="X196" s="28"/>
      <c r="Y196" s="29">
        <f t="shared" si="122"/>
        <v>0</v>
      </c>
      <c r="Z196" s="28"/>
      <c r="AA196" s="28"/>
      <c r="AB196" s="28"/>
      <c r="AC196" s="29">
        <f t="shared" si="123"/>
        <v>0</v>
      </c>
      <c r="AD196" s="28"/>
      <c r="AE196" s="28"/>
      <c r="AF196" s="28"/>
      <c r="AG196" s="29">
        <f t="shared" si="124"/>
        <v>0</v>
      </c>
      <c r="AH196" s="29">
        <f t="shared" si="125"/>
        <v>24562725</v>
      </c>
      <c r="AI196" s="30">
        <f t="shared" si="126"/>
        <v>3.9211897958206288E-2</v>
      </c>
      <c r="AJ196" s="30">
        <f t="shared" si="120"/>
        <v>3.9284353040372755E-2</v>
      </c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</row>
    <row r="197" spans="1:62" outlineLevel="1" x14ac:dyDescent="0.25">
      <c r="A197" s="23">
        <v>9</v>
      </c>
      <c r="B197" s="23"/>
      <c r="C197" s="155" t="s">
        <v>995</v>
      </c>
      <c r="D197" s="156">
        <v>44622</v>
      </c>
      <c r="E197" s="92" t="s">
        <v>789</v>
      </c>
      <c r="F197" s="93" t="s">
        <v>986</v>
      </c>
      <c r="G197" s="140" t="s">
        <v>987</v>
      </c>
      <c r="H197" s="58"/>
      <c r="I197" s="2"/>
      <c r="J197" s="541"/>
      <c r="K197" s="206">
        <v>33486720</v>
      </c>
      <c r="L197" s="206" t="s">
        <v>81</v>
      </c>
      <c r="M197" s="86"/>
      <c r="N197" s="142"/>
      <c r="O197" s="86"/>
      <c r="P197" s="140"/>
      <c r="Q197" s="140"/>
      <c r="R197" s="28"/>
      <c r="S197" s="206"/>
      <c r="T197" s="206">
        <v>33486720</v>
      </c>
      <c r="U197" s="29">
        <f t="shared" ref="U197:U201" si="127">SUM(R197:T197)</f>
        <v>33486720</v>
      </c>
      <c r="V197" s="28"/>
      <c r="W197" s="28"/>
      <c r="X197" s="28"/>
      <c r="Y197" s="29">
        <f t="shared" ref="Y197:Y201" si="128">SUM(V197:X197)</f>
        <v>0</v>
      </c>
      <c r="Z197" s="28"/>
      <c r="AA197" s="28"/>
      <c r="AB197" s="28"/>
      <c r="AC197" s="29">
        <f t="shared" ref="AC197:AC201" si="129">SUM(Z197:AB197)</f>
        <v>0</v>
      </c>
      <c r="AD197" s="28"/>
      <c r="AE197" s="28"/>
      <c r="AF197" s="206"/>
      <c r="AG197" s="29">
        <f t="shared" ref="AG197:AG201" si="130">SUM(AD197:AF197)</f>
        <v>0</v>
      </c>
      <c r="AH197" s="29">
        <f t="shared" ref="AH197:AH201" si="131">SUM(U197,Y197,AC197,AG197)</f>
        <v>33486720</v>
      </c>
      <c r="AI197" s="30">
        <f t="shared" ref="AI197" si="132">IF(ISERROR(AH197/$J$188),0,AH197/$J$188)</f>
        <v>5.345815041266902E-2</v>
      </c>
      <c r="AJ197" s="30">
        <f t="shared" si="120"/>
        <v>5.3556929479286655E-2</v>
      </c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</row>
    <row r="198" spans="1:62" outlineLevel="1" x14ac:dyDescent="0.25">
      <c r="A198" s="23">
        <v>10</v>
      </c>
      <c r="B198" s="23"/>
      <c r="C198" s="89" t="s">
        <v>996</v>
      </c>
      <c r="D198" s="90">
        <v>44622</v>
      </c>
      <c r="E198" s="93" t="s">
        <v>806</v>
      </c>
      <c r="F198" s="93" t="s">
        <v>986</v>
      </c>
      <c r="G198" s="140" t="s">
        <v>987</v>
      </c>
      <c r="H198" s="58"/>
      <c r="I198" s="2"/>
      <c r="J198" s="541"/>
      <c r="K198" s="206">
        <v>48804000</v>
      </c>
      <c r="L198" s="206" t="s">
        <v>81</v>
      </c>
      <c r="M198" s="86"/>
      <c r="N198" s="142"/>
      <c r="O198" s="86"/>
      <c r="P198" s="140"/>
      <c r="Q198" s="140"/>
      <c r="R198" s="28"/>
      <c r="S198" s="206"/>
      <c r="T198" s="206">
        <v>48804000</v>
      </c>
      <c r="U198" s="29">
        <f t="shared" si="127"/>
        <v>48804000</v>
      </c>
      <c r="V198" s="28"/>
      <c r="W198" s="28"/>
      <c r="X198" s="28"/>
      <c r="Y198" s="29">
        <f t="shared" si="128"/>
        <v>0</v>
      </c>
      <c r="Z198" s="28"/>
      <c r="AA198" s="28"/>
      <c r="AB198" s="28"/>
      <c r="AC198" s="29">
        <f t="shared" si="129"/>
        <v>0</v>
      </c>
      <c r="AD198" s="28"/>
      <c r="AE198" s="28"/>
      <c r="AF198" s="206"/>
      <c r="AG198" s="29">
        <f t="shared" si="130"/>
        <v>0</v>
      </c>
      <c r="AH198" s="29">
        <f t="shared" si="131"/>
        <v>48804000</v>
      </c>
      <c r="AI198" s="30">
        <f t="shared" ref="AI198:AI206" si="133">IF(ISERROR(AH198/$J$188),0,AH198/$J$188)</f>
        <v>7.7910633610574542E-2</v>
      </c>
      <c r="AJ198" s="30">
        <f t="shared" si="120"/>
        <v>7.8054595562273815E-2</v>
      </c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</row>
    <row r="199" spans="1:62" outlineLevel="1" x14ac:dyDescent="0.25">
      <c r="A199" s="23">
        <v>11</v>
      </c>
      <c r="B199" s="23"/>
      <c r="C199" s="89" t="s">
        <v>997</v>
      </c>
      <c r="D199" s="90">
        <v>44622</v>
      </c>
      <c r="E199" s="124" t="s">
        <v>998</v>
      </c>
      <c r="F199" s="93" t="s">
        <v>986</v>
      </c>
      <c r="G199" s="140" t="s">
        <v>987</v>
      </c>
      <c r="H199" s="58"/>
      <c r="I199" s="2"/>
      <c r="J199" s="541"/>
      <c r="K199" s="206">
        <v>47240710</v>
      </c>
      <c r="L199" s="206" t="s">
        <v>81</v>
      </c>
      <c r="M199" s="86"/>
      <c r="N199" s="142"/>
      <c r="O199" s="86"/>
      <c r="P199" s="140"/>
      <c r="Q199" s="140"/>
      <c r="R199" s="28"/>
      <c r="S199" s="206"/>
      <c r="T199" s="206">
        <v>47240710</v>
      </c>
      <c r="U199" s="29">
        <f t="shared" si="127"/>
        <v>47240710</v>
      </c>
      <c r="V199" s="28"/>
      <c r="W199" s="28"/>
      <c r="X199" s="28"/>
      <c r="Y199" s="29">
        <f t="shared" si="128"/>
        <v>0</v>
      </c>
      <c r="Z199" s="28"/>
      <c r="AA199" s="28"/>
      <c r="AB199" s="28"/>
      <c r="AC199" s="29">
        <f t="shared" si="129"/>
        <v>0</v>
      </c>
      <c r="AD199" s="28"/>
      <c r="AE199" s="28"/>
      <c r="AF199" s="206"/>
      <c r="AG199" s="29">
        <f t="shared" si="130"/>
        <v>0</v>
      </c>
      <c r="AH199" s="29">
        <f t="shared" si="131"/>
        <v>47240710</v>
      </c>
      <c r="AI199" s="30">
        <f t="shared" si="133"/>
        <v>7.5414999760540224E-2</v>
      </c>
      <c r="AJ199" s="30">
        <f t="shared" si="120"/>
        <v>7.5554350322200314E-2</v>
      </c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</row>
    <row r="200" spans="1:62" outlineLevel="1" x14ac:dyDescent="0.25">
      <c r="A200" s="23">
        <v>12</v>
      </c>
      <c r="B200" s="23"/>
      <c r="C200" s="89" t="s">
        <v>999</v>
      </c>
      <c r="D200" s="90">
        <v>44622</v>
      </c>
      <c r="E200" s="93" t="s">
        <v>746</v>
      </c>
      <c r="F200" s="93" t="s">
        <v>986</v>
      </c>
      <c r="G200" s="140" t="s">
        <v>987</v>
      </c>
      <c r="H200" s="58"/>
      <c r="I200" s="2"/>
      <c r="J200" s="541"/>
      <c r="K200" s="206">
        <v>39842000</v>
      </c>
      <c r="L200" s="206" t="s">
        <v>81</v>
      </c>
      <c r="M200" s="86"/>
      <c r="N200" s="142"/>
      <c r="O200" s="86"/>
      <c r="P200" s="140"/>
      <c r="Q200" s="140"/>
      <c r="R200" s="28"/>
      <c r="S200" s="206"/>
      <c r="T200" s="206">
        <v>39842000</v>
      </c>
      <c r="U200" s="29">
        <f t="shared" si="127"/>
        <v>39842000</v>
      </c>
      <c r="V200" s="28"/>
      <c r="W200" s="28"/>
      <c r="X200" s="28"/>
      <c r="Y200" s="29">
        <f t="shared" si="128"/>
        <v>0</v>
      </c>
      <c r="Z200" s="28"/>
      <c r="AA200" s="28"/>
      <c r="AB200" s="28"/>
      <c r="AC200" s="29">
        <f t="shared" si="129"/>
        <v>0</v>
      </c>
      <c r="AD200" s="28"/>
      <c r="AE200" s="28"/>
      <c r="AF200" s="206"/>
      <c r="AG200" s="29">
        <f t="shared" si="130"/>
        <v>0</v>
      </c>
      <c r="AH200" s="29">
        <f t="shared" si="131"/>
        <v>39842000</v>
      </c>
      <c r="AI200" s="30">
        <f t="shared" si="133"/>
        <v>6.3603710030171928E-2</v>
      </c>
      <c r="AJ200" s="30">
        <f t="shared" si="120"/>
        <v>6.3721235890339178E-2</v>
      </c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</row>
    <row r="201" spans="1:62" outlineLevel="1" x14ac:dyDescent="0.25">
      <c r="A201" s="23">
        <v>13</v>
      </c>
      <c r="B201" s="23"/>
      <c r="C201" s="89" t="s">
        <v>1000</v>
      </c>
      <c r="D201" s="90">
        <v>44622</v>
      </c>
      <c r="E201" s="93" t="s">
        <v>752</v>
      </c>
      <c r="F201" s="93" t="s">
        <v>986</v>
      </c>
      <c r="G201" s="140" t="s">
        <v>987</v>
      </c>
      <c r="H201" s="58"/>
      <c r="I201" s="2"/>
      <c r="J201" s="541"/>
      <c r="K201" s="206">
        <v>49241940</v>
      </c>
      <c r="L201" s="206" t="s">
        <v>81</v>
      </c>
      <c r="M201" s="86"/>
      <c r="N201" s="142"/>
      <c r="O201" s="86"/>
      <c r="P201" s="140"/>
      <c r="Q201" s="140"/>
      <c r="R201" s="28"/>
      <c r="S201" s="206"/>
      <c r="T201" s="206">
        <v>49241940</v>
      </c>
      <c r="U201" s="29">
        <f t="shared" si="127"/>
        <v>49241940</v>
      </c>
      <c r="V201" s="28"/>
      <c r="W201" s="28"/>
      <c r="X201" s="28"/>
      <c r="Y201" s="29">
        <f t="shared" si="128"/>
        <v>0</v>
      </c>
      <c r="Z201" s="28"/>
      <c r="AA201" s="28"/>
      <c r="AB201" s="28"/>
      <c r="AC201" s="29">
        <f t="shared" si="129"/>
        <v>0</v>
      </c>
      <c r="AD201" s="28"/>
      <c r="AE201" s="28"/>
      <c r="AF201" s="28"/>
      <c r="AG201" s="29">
        <f t="shared" si="130"/>
        <v>0</v>
      </c>
      <c r="AH201" s="29">
        <f t="shared" si="131"/>
        <v>49241940</v>
      </c>
      <c r="AI201" s="30">
        <f t="shared" si="133"/>
        <v>7.8609760380581414E-2</v>
      </c>
      <c r="AJ201" s="30">
        <f t="shared" si="120"/>
        <v>7.87550141669075E-2</v>
      </c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</row>
    <row r="202" spans="1:62" outlineLevel="1" x14ac:dyDescent="0.25">
      <c r="A202" s="23">
        <v>14</v>
      </c>
      <c r="B202" s="23"/>
      <c r="C202" s="89" t="s">
        <v>1001</v>
      </c>
      <c r="D202" s="90">
        <v>44692</v>
      </c>
      <c r="E202" s="93" t="s">
        <v>764</v>
      </c>
      <c r="F202" s="93" t="s">
        <v>986</v>
      </c>
      <c r="G202" s="140" t="s">
        <v>987</v>
      </c>
      <c r="H202" s="58"/>
      <c r="I202" s="2"/>
      <c r="J202" s="541"/>
      <c r="K202" s="206">
        <v>27446100</v>
      </c>
      <c r="L202" s="206" t="s">
        <v>81</v>
      </c>
      <c r="M202" s="86"/>
      <c r="N202" s="142"/>
      <c r="O202" s="86"/>
      <c r="P202" s="140"/>
      <c r="Q202" s="140"/>
      <c r="R202" s="206"/>
      <c r="S202" s="206"/>
      <c r="T202" s="28"/>
      <c r="U202" s="29">
        <f t="shared" si="121"/>
        <v>0</v>
      </c>
      <c r="V202" s="28"/>
      <c r="W202" s="28">
        <v>21956880</v>
      </c>
      <c r="X202" s="28"/>
      <c r="Y202" s="29">
        <f t="shared" ref="Y202:Y206" si="134">SUM(V202:X202)</f>
        <v>21956880</v>
      </c>
      <c r="Z202" s="28"/>
      <c r="AA202" s="28">
        <v>5489220</v>
      </c>
      <c r="AB202" s="28"/>
      <c r="AC202" s="29">
        <f t="shared" ref="AC202:AC206" si="135">SUM(Z202:AB202)</f>
        <v>5489220</v>
      </c>
      <c r="AD202" s="28"/>
      <c r="AE202" s="28"/>
      <c r="AF202" s="28"/>
      <c r="AG202" s="29">
        <f t="shared" ref="AG202:AG206" si="136">SUM(AD202:AF202)</f>
        <v>0</v>
      </c>
      <c r="AH202" s="29">
        <f t="shared" ref="AH202:AH206" si="137">SUM(U202,Y202,AC202,AG202)</f>
        <v>27446100</v>
      </c>
      <c r="AI202" s="30">
        <f t="shared" si="133"/>
        <v>4.3814913555019874E-2</v>
      </c>
      <c r="AJ202" s="30">
        <f t="shared" si="120"/>
        <v>4.3895874011591743E-2</v>
      </c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</row>
    <row r="203" spans="1:62" outlineLevel="1" x14ac:dyDescent="0.25">
      <c r="A203" s="23">
        <v>15</v>
      </c>
      <c r="B203" s="23"/>
      <c r="C203" s="89" t="s">
        <v>1002</v>
      </c>
      <c r="D203" s="90">
        <v>44761</v>
      </c>
      <c r="E203" s="54" t="s">
        <v>1003</v>
      </c>
      <c r="F203" s="93" t="s">
        <v>986</v>
      </c>
      <c r="G203" s="140" t="s">
        <v>987</v>
      </c>
      <c r="H203" s="58"/>
      <c r="I203" s="2"/>
      <c r="J203" s="541"/>
      <c r="K203" s="206">
        <v>21369500</v>
      </c>
      <c r="L203" s="206" t="s">
        <v>81</v>
      </c>
      <c r="M203" s="86"/>
      <c r="N203" s="142"/>
      <c r="O203" s="86"/>
      <c r="P203" s="140"/>
      <c r="Q203" s="140"/>
      <c r="R203" s="272"/>
      <c r="S203" s="206"/>
      <c r="T203" s="28"/>
      <c r="U203" s="29"/>
      <c r="V203" s="28"/>
      <c r="W203" s="28"/>
      <c r="X203" s="28"/>
      <c r="Y203" s="29">
        <f t="shared" si="134"/>
        <v>0</v>
      </c>
      <c r="Z203" s="28">
        <v>21369500</v>
      </c>
      <c r="AA203" s="28"/>
      <c r="AB203" s="28"/>
      <c r="AC203" s="29">
        <f t="shared" ref="AC203:AC205" si="138">SUM(Z203:AB203)</f>
        <v>21369500</v>
      </c>
      <c r="AD203" s="28"/>
      <c r="AE203" s="28"/>
      <c r="AF203" s="28"/>
      <c r="AG203" s="29">
        <f t="shared" ref="AG203:AG205" si="139">SUM(AD203:AF203)</f>
        <v>0</v>
      </c>
      <c r="AH203" s="29">
        <f t="shared" ref="AH203:AH205" si="140">SUM(U203,Y203,AC203,AG203)</f>
        <v>21369500</v>
      </c>
      <c r="AI203" s="30">
        <f t="shared" ref="AI203:AI205" si="141">IF(ISERROR(AH203/$J$188),0,AH203/$J$188)</f>
        <v>3.4114238278443829E-2</v>
      </c>
      <c r="AJ203" s="30">
        <f t="shared" ref="AJ203:AJ205" si="142">IF(ISERROR(AH203/$AH$208),"-",AH203/$AH$208)</f>
        <v>3.4177273991230439E-2</v>
      </c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</row>
    <row r="204" spans="1:62" outlineLevel="1" x14ac:dyDescent="0.25">
      <c r="A204" s="23">
        <v>16</v>
      </c>
      <c r="B204" s="23"/>
      <c r="C204" s="89" t="s">
        <v>1004</v>
      </c>
      <c r="D204" s="90">
        <v>44813</v>
      </c>
      <c r="E204" s="54" t="s">
        <v>994</v>
      </c>
      <c r="F204" s="93" t="s">
        <v>986</v>
      </c>
      <c r="G204" s="140" t="s">
        <v>987</v>
      </c>
      <c r="H204" s="58"/>
      <c r="I204" s="2"/>
      <c r="J204" s="541"/>
      <c r="K204" s="206">
        <v>15950700</v>
      </c>
      <c r="L204" s="206" t="s">
        <v>81</v>
      </c>
      <c r="M204" s="86"/>
      <c r="N204" s="142"/>
      <c r="O204" s="86"/>
      <c r="P204" s="140"/>
      <c r="Q204" s="140"/>
      <c r="R204" s="272"/>
      <c r="S204" s="206"/>
      <c r="T204" s="28"/>
      <c r="U204" s="29"/>
      <c r="V204" s="28"/>
      <c r="W204" s="28"/>
      <c r="X204" s="28"/>
      <c r="Y204" s="29">
        <f t="shared" si="134"/>
        <v>0</v>
      </c>
      <c r="Z204" s="28"/>
      <c r="AA204" s="28"/>
      <c r="AB204" s="206">
        <v>15950700</v>
      </c>
      <c r="AC204" s="29">
        <f t="shared" si="138"/>
        <v>15950700</v>
      </c>
      <c r="AD204" s="28"/>
      <c r="AE204" s="28"/>
      <c r="AF204" s="28"/>
      <c r="AG204" s="29">
        <f t="shared" si="139"/>
        <v>0</v>
      </c>
      <c r="AH204" s="29">
        <f t="shared" si="140"/>
        <v>15950700</v>
      </c>
      <c r="AI204" s="30">
        <f t="shared" si="141"/>
        <v>2.546367395156527E-2</v>
      </c>
      <c r="AJ204" s="30">
        <f t="shared" si="142"/>
        <v>2.5510725297827247E-2</v>
      </c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</row>
    <row r="205" spans="1:62" outlineLevel="1" x14ac:dyDescent="0.25">
      <c r="A205" s="23">
        <v>17</v>
      </c>
      <c r="B205" s="23"/>
      <c r="C205" s="89" t="s">
        <v>1004</v>
      </c>
      <c r="D205" s="90">
        <v>44813</v>
      </c>
      <c r="E205" s="93" t="s">
        <v>989</v>
      </c>
      <c r="F205" s="93" t="s">
        <v>986</v>
      </c>
      <c r="G205" s="140" t="s">
        <v>987</v>
      </c>
      <c r="H205" s="58"/>
      <c r="I205" s="2"/>
      <c r="J205" s="541"/>
      <c r="K205" s="206">
        <v>34703700</v>
      </c>
      <c r="L205" s="206" t="s">
        <v>81</v>
      </c>
      <c r="M205" s="86"/>
      <c r="N205" s="142"/>
      <c r="O205" s="86"/>
      <c r="P205" s="140"/>
      <c r="Q205" s="140"/>
      <c r="R205" s="272"/>
      <c r="S205" s="206"/>
      <c r="T205" s="28"/>
      <c r="U205" s="29"/>
      <c r="V205" s="28"/>
      <c r="W205" s="28"/>
      <c r="X205" s="28"/>
      <c r="Y205" s="29">
        <f t="shared" si="134"/>
        <v>0</v>
      </c>
      <c r="Z205" s="28"/>
      <c r="AA205" s="28"/>
      <c r="AB205" s="206">
        <v>34703700</v>
      </c>
      <c r="AC205" s="29">
        <f t="shared" si="138"/>
        <v>34703700</v>
      </c>
      <c r="AD205" s="28"/>
      <c r="AE205" s="28"/>
      <c r="AF205" s="28"/>
      <c r="AG205" s="29">
        <f t="shared" si="139"/>
        <v>0</v>
      </c>
      <c r="AH205" s="29">
        <f t="shared" si="140"/>
        <v>34703700</v>
      </c>
      <c r="AI205" s="30">
        <f t="shared" si="141"/>
        <v>5.5400935489535605E-2</v>
      </c>
      <c r="AJ205" s="30">
        <f t="shared" si="142"/>
        <v>5.5503304401575318E-2</v>
      </c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</row>
    <row r="206" spans="1:62" outlineLevel="1" x14ac:dyDescent="0.25">
      <c r="A206" s="23">
        <v>18</v>
      </c>
      <c r="B206" s="23"/>
      <c r="C206" s="89" t="s">
        <v>1004</v>
      </c>
      <c r="D206" s="90">
        <v>44813</v>
      </c>
      <c r="E206" s="124" t="s">
        <v>998</v>
      </c>
      <c r="F206" s="93" t="s">
        <v>986</v>
      </c>
      <c r="G206" s="140" t="s">
        <v>987</v>
      </c>
      <c r="H206" s="58"/>
      <c r="I206" s="2"/>
      <c r="J206" s="506"/>
      <c r="K206" s="206">
        <v>22129600</v>
      </c>
      <c r="L206" s="206" t="s">
        <v>81</v>
      </c>
      <c r="M206" s="86"/>
      <c r="N206" s="142"/>
      <c r="O206" s="86"/>
      <c r="P206" s="140"/>
      <c r="Q206" s="140"/>
      <c r="R206" s="28"/>
      <c r="S206" s="206"/>
      <c r="T206" s="28"/>
      <c r="U206" s="29">
        <f t="shared" si="121"/>
        <v>0</v>
      </c>
      <c r="V206" s="28"/>
      <c r="W206" s="28"/>
      <c r="X206" s="28"/>
      <c r="Y206" s="29">
        <f t="shared" si="134"/>
        <v>0</v>
      </c>
      <c r="Z206" s="28"/>
      <c r="AA206" s="28"/>
      <c r="AB206" s="206">
        <v>22129600</v>
      </c>
      <c r="AC206" s="29">
        <f t="shared" si="135"/>
        <v>22129600</v>
      </c>
      <c r="AD206" s="28"/>
      <c r="AE206" s="28"/>
      <c r="AF206" s="28"/>
      <c r="AG206" s="29">
        <f t="shared" si="136"/>
        <v>0</v>
      </c>
      <c r="AH206" s="29">
        <f t="shared" si="137"/>
        <v>22129600</v>
      </c>
      <c r="AI206" s="30">
        <f t="shared" si="133"/>
        <v>3.5327660797241422E-2</v>
      </c>
      <c r="AJ206" s="30">
        <f>IF(ISERROR(AH206/$AH$208),"-",AH206/$AH$208)</f>
        <v>3.5392938651645243E-2</v>
      </c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</row>
    <row r="207" spans="1:62" s="61" customFormat="1" x14ac:dyDescent="0.25">
      <c r="A207" s="538" t="s">
        <v>82</v>
      </c>
      <c r="B207" s="539"/>
      <c r="C207" s="539"/>
      <c r="D207" s="539"/>
      <c r="E207" s="539"/>
      <c r="F207" s="539"/>
      <c r="G207" s="539"/>
      <c r="H207" s="539"/>
      <c r="I207" s="540"/>
      <c r="J207" s="339">
        <f>J188</f>
        <v>626410000</v>
      </c>
      <c r="K207" s="339">
        <f>SUM(K189:K206)</f>
        <v>625355145</v>
      </c>
      <c r="L207" s="445"/>
      <c r="M207" s="339"/>
      <c r="N207" s="339"/>
      <c r="O207" s="339"/>
      <c r="P207" s="356"/>
      <c r="Q207" s="451"/>
      <c r="R207" s="339">
        <f t="shared" ref="R207:Y207" si="143">SUM(R189:R206)</f>
        <v>2840307</v>
      </c>
      <c r="S207" s="339">
        <f t="shared" si="143"/>
        <v>2840307</v>
      </c>
      <c r="T207" s="339">
        <f t="shared" si="143"/>
        <v>468026707</v>
      </c>
      <c r="U207" s="339">
        <f t="shared" si="143"/>
        <v>473707321</v>
      </c>
      <c r="V207" s="339">
        <f t="shared" si="143"/>
        <v>2840307</v>
      </c>
      <c r="W207" s="339">
        <f t="shared" si="143"/>
        <v>24797187</v>
      </c>
      <c r="X207" s="339">
        <f t="shared" si="143"/>
        <v>2840307</v>
      </c>
      <c r="Y207" s="339">
        <f t="shared" si="143"/>
        <v>30477801</v>
      </c>
      <c r="Z207" s="339">
        <f>SUM(Z189:Z206)</f>
        <v>25422613</v>
      </c>
      <c r="AA207" s="339">
        <f t="shared" ref="AA207:AB207" si="144">SUM(AA189:AA206)</f>
        <v>8502785</v>
      </c>
      <c r="AB207" s="339">
        <f t="shared" si="144"/>
        <v>75853930</v>
      </c>
      <c r="AC207" s="339">
        <f t="shared" ref="AC207:AH207" si="145">SUM(AC189:AC206)</f>
        <v>109779328</v>
      </c>
      <c r="AD207" s="339">
        <f t="shared" si="145"/>
        <v>3013565</v>
      </c>
      <c r="AE207" s="339">
        <f t="shared" si="145"/>
        <v>3013565</v>
      </c>
      <c r="AF207" s="339">
        <f t="shared" si="145"/>
        <v>5263085</v>
      </c>
      <c r="AG207" s="339">
        <f t="shared" si="145"/>
        <v>11290215</v>
      </c>
      <c r="AH207" s="339">
        <f t="shared" si="145"/>
        <v>625254665</v>
      </c>
      <c r="AI207" s="345">
        <f>IF(ISERROR(AH207/J207),0,AH207/J207)</f>
        <v>0.9981556249102026</v>
      </c>
      <c r="AJ207" s="345">
        <f>IF(ISERROR(AH207/$AH$208),0,AH207/$AH$208)</f>
        <v>1</v>
      </c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</row>
    <row r="208" spans="1:62" s="59" customFormat="1" ht="15" customHeight="1" x14ac:dyDescent="0.25">
      <c r="A208" s="499" t="str">
        <f>"TOTAL ASIG."&amp;" "&amp;$A$5</f>
        <v>TOTAL ASIG. 24-03-358 "Programa Apoyo a la Atencion de Salud Mental"</v>
      </c>
      <c r="B208" s="500"/>
      <c r="C208" s="500"/>
      <c r="D208" s="500"/>
      <c r="E208" s="500"/>
      <c r="F208" s="500"/>
      <c r="G208" s="500"/>
      <c r="H208" s="500"/>
      <c r="I208" s="501"/>
      <c r="J208" s="341">
        <f>SUM(J19,J31,J43,J55,J67,J79,J91,J103,J115,J127,J139,J151,J163,J175,J187,J207)</f>
        <v>626410000</v>
      </c>
      <c r="K208" s="341">
        <f>+K19+K31+K43+K55+K67+K79+K91+K103+K115+K127+K139+K151+K187+K163+K175+K207</f>
        <v>625355145</v>
      </c>
      <c r="L208" s="434"/>
      <c r="M208" s="341">
        <f>+M19+M31+M43+M55+M67+M79+M91+M103+M115+M127+M139+M151+M187+M163+M175+M207</f>
        <v>0</v>
      </c>
      <c r="N208" s="341">
        <f>+N19+N31+N43+N55+N67+N79+N91+N103+N115+N127+N139+N151+N187+N163+N175+N207</f>
        <v>0</v>
      </c>
      <c r="O208" s="341">
        <f>+O19+O31+O43+O55+O67+O79+O91+O103+O115+O127+O139+O151+O187+O163+O175+O207</f>
        <v>0</v>
      </c>
      <c r="P208" s="365"/>
      <c r="Q208" s="366"/>
      <c r="R208" s="341">
        <f t="shared" ref="R208:AH208" si="146">+R19+R31+R43+R55+R67+R79+R91+R103+R115+R127+R139+R151+R187+R163+R175+R207</f>
        <v>2840307</v>
      </c>
      <c r="S208" s="341">
        <f t="shared" si="146"/>
        <v>2840307</v>
      </c>
      <c r="T208" s="341">
        <f t="shared" si="146"/>
        <v>468026707</v>
      </c>
      <c r="U208" s="341">
        <f t="shared" si="146"/>
        <v>473707321</v>
      </c>
      <c r="V208" s="341">
        <f t="shared" si="146"/>
        <v>2840307</v>
      </c>
      <c r="W208" s="341">
        <f t="shared" si="146"/>
        <v>24797187</v>
      </c>
      <c r="X208" s="341">
        <f t="shared" si="146"/>
        <v>2840307</v>
      </c>
      <c r="Y208" s="341">
        <f t="shared" si="146"/>
        <v>30477801</v>
      </c>
      <c r="Z208" s="341">
        <f t="shared" si="146"/>
        <v>25422613</v>
      </c>
      <c r="AA208" s="341">
        <f t="shared" si="146"/>
        <v>8502785</v>
      </c>
      <c r="AB208" s="341">
        <f t="shared" si="146"/>
        <v>75853930</v>
      </c>
      <c r="AC208" s="341">
        <f t="shared" si="146"/>
        <v>109779328</v>
      </c>
      <c r="AD208" s="341">
        <f t="shared" si="146"/>
        <v>3013565</v>
      </c>
      <c r="AE208" s="341">
        <f t="shared" si="146"/>
        <v>3013565</v>
      </c>
      <c r="AF208" s="341">
        <f t="shared" si="146"/>
        <v>5263085</v>
      </c>
      <c r="AG208" s="341">
        <f t="shared" si="146"/>
        <v>11290215</v>
      </c>
      <c r="AH208" s="341">
        <f t="shared" si="146"/>
        <v>625254665</v>
      </c>
      <c r="AI208" s="343">
        <f>IF(ISERROR(AH208/J208),0,AH208/J208)</f>
        <v>0.9981556249102026</v>
      </c>
      <c r="AJ208" s="343">
        <f>IF(ISERROR(AH208/$AH$208),0,AH208/$AH$208)</f>
        <v>1</v>
      </c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</row>
    <row r="209" spans="1:62" x14ac:dyDescent="0.25">
      <c r="J209" s="41"/>
      <c r="R209" s="41"/>
      <c r="S209" s="41"/>
      <c r="T209" s="41"/>
      <c r="V209" s="41"/>
      <c r="W209" s="41"/>
      <c r="X209" s="41"/>
      <c r="Z209" s="41"/>
      <c r="AA209" s="41"/>
      <c r="AB209" s="41"/>
      <c r="AD209" s="41"/>
      <c r="AE209" s="41"/>
      <c r="AF209" s="4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</row>
    <row r="210" spans="1:62" x14ac:dyDescent="0.25">
      <c r="J210" s="41"/>
      <c r="R210" s="41"/>
      <c r="S210" s="41"/>
      <c r="T210" s="41"/>
      <c r="V210" s="41"/>
      <c r="W210" s="41"/>
      <c r="X210" s="41"/>
      <c r="Z210" s="41"/>
      <c r="AA210" s="41"/>
      <c r="AB210" s="41"/>
      <c r="AD210" s="41"/>
      <c r="AE210" s="41"/>
      <c r="AF210" s="4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</row>
    <row r="211" spans="1:62" x14ac:dyDescent="0.25">
      <c r="J211" s="41"/>
      <c r="R211" s="41"/>
      <c r="S211" s="41"/>
      <c r="T211" s="41"/>
      <c r="V211" s="41"/>
      <c r="W211" s="41"/>
      <c r="X211" s="41"/>
      <c r="Z211" s="41"/>
      <c r="AA211" s="41"/>
      <c r="AB211" s="41"/>
      <c r="AD211" s="41"/>
      <c r="AE211" s="41"/>
      <c r="AF211" s="41"/>
    </row>
    <row r="212" spans="1:62" x14ac:dyDescent="0.25">
      <c r="J212" s="41"/>
      <c r="R212" s="41"/>
      <c r="S212" s="41"/>
      <c r="T212" s="41"/>
      <c r="V212" s="41"/>
      <c r="W212" s="41"/>
      <c r="X212" s="41"/>
      <c r="Z212" s="41"/>
      <c r="AA212" s="41"/>
      <c r="AB212" s="41"/>
      <c r="AD212" s="41"/>
      <c r="AE212" s="41"/>
      <c r="AF212" s="4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</row>
    <row r="213" spans="1:62" x14ac:dyDescent="0.25">
      <c r="J213" s="41"/>
      <c r="R213" s="41"/>
      <c r="S213" s="41"/>
      <c r="T213" s="41"/>
      <c r="V213" s="41"/>
      <c r="W213" s="41"/>
      <c r="X213" s="41"/>
      <c r="Z213" s="41"/>
      <c r="AA213" s="41"/>
      <c r="AB213" s="41"/>
      <c r="AD213" s="41"/>
      <c r="AE213" s="41"/>
      <c r="AF213" s="41"/>
    </row>
    <row r="214" spans="1:62" x14ac:dyDescent="0.25">
      <c r="J214" s="41"/>
      <c r="R214" s="41"/>
      <c r="S214" s="41"/>
      <c r="T214" s="41"/>
      <c r="V214" s="41"/>
      <c r="W214" s="41"/>
      <c r="X214" s="41"/>
      <c r="Z214" s="41"/>
      <c r="AA214" s="41"/>
      <c r="AB214" s="41"/>
      <c r="AD214" s="41"/>
      <c r="AE214" s="41"/>
      <c r="AF214" s="41"/>
    </row>
    <row r="215" spans="1:62" x14ac:dyDescent="0.25">
      <c r="J215" s="41"/>
      <c r="R215" s="41"/>
      <c r="S215" s="41"/>
      <c r="T215" s="41"/>
      <c r="V215" s="41"/>
      <c r="W215" s="41"/>
      <c r="X215" s="41"/>
      <c r="Z215" s="41"/>
      <c r="AA215" s="41"/>
      <c r="AB215" s="41"/>
      <c r="AD215" s="41"/>
      <c r="AE215" s="41"/>
      <c r="AF215" s="41"/>
    </row>
    <row r="216" spans="1:62" x14ac:dyDescent="0.25">
      <c r="J216" s="41"/>
      <c r="R216" s="41"/>
      <c r="S216" s="41"/>
      <c r="T216" s="41"/>
      <c r="V216" s="41"/>
      <c r="W216" s="41"/>
      <c r="X216" s="41"/>
      <c r="Z216" s="41"/>
      <c r="AA216" s="41"/>
      <c r="AB216" s="41"/>
      <c r="AD216" s="41"/>
      <c r="AE216" s="41"/>
      <c r="AF216" s="41"/>
    </row>
    <row r="217" spans="1:62" x14ac:dyDescent="0.25">
      <c r="A217" s="14"/>
      <c r="J217" s="41"/>
      <c r="R217" s="41"/>
      <c r="S217" s="41"/>
      <c r="T217" s="41"/>
      <c r="V217" s="41"/>
      <c r="W217" s="41"/>
      <c r="X217" s="41"/>
      <c r="Z217" s="41"/>
      <c r="AA217" s="41"/>
      <c r="AB217" s="41"/>
      <c r="AD217" s="41"/>
      <c r="AE217" s="41"/>
      <c r="AF217" s="41"/>
    </row>
    <row r="218" spans="1:62" x14ac:dyDescent="0.25">
      <c r="A218" s="14"/>
      <c r="J218" s="41"/>
      <c r="R218" s="41"/>
      <c r="S218" s="41"/>
      <c r="T218" s="41"/>
      <c r="V218" s="41"/>
      <c r="W218" s="41"/>
      <c r="X218" s="41"/>
      <c r="Z218" s="41"/>
      <c r="AA218" s="41"/>
      <c r="AB218" s="41"/>
      <c r="AD218" s="41"/>
      <c r="AE218" s="41"/>
      <c r="AF218" s="41"/>
    </row>
    <row r="219" spans="1:62" x14ac:dyDescent="0.25">
      <c r="A219" s="14"/>
      <c r="J219" s="41"/>
      <c r="R219" s="41"/>
      <c r="S219" s="41"/>
      <c r="T219" s="41"/>
      <c r="V219" s="41"/>
      <c r="W219" s="41"/>
      <c r="X219" s="41"/>
      <c r="Z219" s="41"/>
      <c r="AA219" s="41"/>
      <c r="AB219" s="41"/>
      <c r="AD219" s="41"/>
      <c r="AE219" s="41"/>
      <c r="AF219" s="41"/>
    </row>
    <row r="220" spans="1:62" x14ac:dyDescent="0.25">
      <c r="A220" s="14"/>
      <c r="J220" s="41"/>
      <c r="R220" s="41"/>
      <c r="S220" s="41"/>
      <c r="T220" s="41"/>
      <c r="V220" s="41"/>
      <c r="W220" s="41"/>
      <c r="X220" s="41"/>
      <c r="Z220" s="41"/>
      <c r="AA220" s="41"/>
      <c r="AB220" s="41"/>
      <c r="AD220" s="41"/>
      <c r="AE220" s="41"/>
      <c r="AF220" s="41"/>
    </row>
    <row r="221" spans="1:62" x14ac:dyDescent="0.25">
      <c r="A221" s="14"/>
      <c r="J221" s="41"/>
      <c r="R221" s="41"/>
      <c r="S221" s="41"/>
      <c r="T221" s="41"/>
      <c r="V221" s="41"/>
      <c r="W221" s="41"/>
      <c r="X221" s="41"/>
      <c r="Z221" s="41"/>
      <c r="AA221" s="41"/>
      <c r="AB221" s="41"/>
      <c r="AD221" s="41"/>
      <c r="AE221" s="41"/>
      <c r="AF221" s="41"/>
    </row>
    <row r="222" spans="1:62" x14ac:dyDescent="0.25">
      <c r="A222" s="14"/>
      <c r="J222" s="41"/>
      <c r="R222" s="41"/>
      <c r="S222" s="41"/>
      <c r="T222" s="41"/>
      <c r="V222" s="41"/>
      <c r="W222" s="41"/>
      <c r="X222" s="41"/>
      <c r="Z222" s="41"/>
      <c r="AA222" s="41"/>
      <c r="AB222" s="41"/>
      <c r="AD222" s="41"/>
      <c r="AE222" s="41"/>
      <c r="AF222" s="41"/>
    </row>
    <row r="223" spans="1:62" x14ac:dyDescent="0.25">
      <c r="A223" s="14"/>
      <c r="J223" s="41"/>
      <c r="R223" s="41"/>
      <c r="S223" s="41"/>
      <c r="T223" s="41"/>
      <c r="V223" s="41"/>
      <c r="W223" s="41"/>
      <c r="X223" s="41"/>
      <c r="Z223" s="41"/>
      <c r="AA223" s="41"/>
      <c r="AB223" s="41"/>
      <c r="AD223" s="41"/>
      <c r="AE223" s="41"/>
      <c r="AF223" s="41"/>
    </row>
    <row r="224" spans="1:62" x14ac:dyDescent="0.25">
      <c r="A224" s="14"/>
      <c r="J224" s="41"/>
      <c r="R224" s="41"/>
      <c r="S224" s="41"/>
      <c r="T224" s="41"/>
      <c r="V224" s="41"/>
      <c r="W224" s="41"/>
      <c r="X224" s="41"/>
      <c r="Z224" s="41"/>
      <c r="AA224" s="41"/>
      <c r="AB224" s="41"/>
      <c r="AD224" s="41"/>
      <c r="AE224" s="41"/>
      <c r="AF224" s="41"/>
    </row>
    <row r="225" spans="1:32" x14ac:dyDescent="0.25">
      <c r="A225" s="14"/>
      <c r="J225" s="41"/>
      <c r="R225" s="41"/>
      <c r="S225" s="41"/>
      <c r="T225" s="41"/>
      <c r="V225" s="41"/>
      <c r="W225" s="41"/>
      <c r="X225" s="41"/>
      <c r="Z225" s="41"/>
      <c r="AA225" s="41"/>
      <c r="AB225" s="41"/>
      <c r="AD225" s="41"/>
      <c r="AE225" s="41"/>
      <c r="AF225" s="41"/>
    </row>
  </sheetData>
  <mergeCells count="63">
    <mergeCell ref="G6:G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  <mergeCell ref="J188:J206"/>
    <mergeCell ref="AH6:AH7"/>
    <mergeCell ref="A188:E188"/>
    <mergeCell ref="A207:I207"/>
    <mergeCell ref="Q6:Q7"/>
    <mergeCell ref="R6:T6"/>
    <mergeCell ref="U6:U7"/>
    <mergeCell ref="Y6:Y7"/>
    <mergeCell ref="AG6:AG7"/>
    <mergeCell ref="V6:X6"/>
    <mergeCell ref="Z6:AB6"/>
    <mergeCell ref="AC6:AC7"/>
    <mergeCell ref="AD6:AF6"/>
    <mergeCell ref="J6:J7"/>
    <mergeCell ref="K6:K7"/>
    <mergeCell ref="A68:E68"/>
    <mergeCell ref="A208:I208"/>
    <mergeCell ref="A152:E152"/>
    <mergeCell ref="A163:I163"/>
    <mergeCell ref="A164:E164"/>
    <mergeCell ref="A175:I175"/>
    <mergeCell ref="A176:E176"/>
    <mergeCell ref="A187:I187"/>
    <mergeCell ref="L6:L7"/>
    <mergeCell ref="P6:P7"/>
    <mergeCell ref="M6:O6"/>
    <mergeCell ref="A1:AJ1"/>
    <mergeCell ref="A2:AJ2"/>
    <mergeCell ref="A3:AJ3"/>
    <mergeCell ref="A4:AJ4"/>
    <mergeCell ref="A5:AJ5"/>
    <mergeCell ref="C6:C7"/>
    <mergeCell ref="A6:A7"/>
    <mergeCell ref="B6:B7"/>
    <mergeCell ref="D6:D7"/>
    <mergeCell ref="E6:E7"/>
    <mergeCell ref="H6:I6"/>
    <mergeCell ref="AI6:AJ6"/>
    <mergeCell ref="F6:F7"/>
    <mergeCell ref="A55:I55"/>
    <mergeCell ref="A56:E56"/>
    <mergeCell ref="A67:I67"/>
    <mergeCell ref="A20:E20"/>
    <mergeCell ref="A31:I31"/>
    <mergeCell ref="A32:E32"/>
    <mergeCell ref="A43:I43"/>
    <mergeCell ref="A44:E44"/>
  </mergeCells>
  <dataValidations count="11">
    <dataValidation type="date" errorStyle="information" operator="greaterThan" allowBlank="1" showInputMessage="1" showErrorMessage="1" errorTitle="SÓLO FECHAS" error="Las fechas corresponden al presupuesto 2015 o más" sqref="I9" xr:uid="{00000000-0002-0000-1200-000000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200-000001000000}">
      <formula1>41275</formula1>
    </dataValidation>
    <dataValidation type="decimal" allowBlank="1" showInputMessage="1" showErrorMessage="1" errorTitle="Sólo números" error="Sólo ingresar números sin letras_x000a_" sqref="M117 M59:N66 M106:N114 M118:N126 V117:X126 M177:N186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R206 R189:R201 M189:M206 T202:T206 AF201:AF206 V189:X206 AF189:AF196 T189 AD189:AE206 Z189:AA206 AB189:AB203" xr:uid="{00000000-0002-0000-1200-000002000000}">
      <formula1>-100000000</formula1>
      <formula2>10000000000</formula2>
    </dataValidation>
    <dataValidation type="textLength" operator="lessThanOrEqual" allowBlank="1" showInputMessage="1" showErrorMessage="1" sqref="K105:K114 K141:K150 K177:K186 K129:K138 K93:K102 K33:K42 K165:K174 K117:K126 K153:K162 K81:K90 K57:K66 K45:K54 K69:K78 K9:K18 K21:K30 K189:K201 S206 S189:S201 AF197:AF200 T190:T201 L189:L206" xr:uid="{00000000-0002-0000-1200-000003000000}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 xr:uid="{00000000-0002-0000-1200-000004000000}">
      <formula1>42005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 xr:uid="{00000000-0002-0000-1200-000005000000}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05:Q114 E93:G102 L93:L102 P93:Q102 E81:G90 L81:L90 P81:Q90 E69:G78 L69:L78 P69:Q78 P45:Q54 C59:C66 N57:N58 L9:L18 P9:Q18 E21:G30 L21:L30 P21:Q30 E33:G42 L33:L42 P33:Q42 E45:G54 L45:L54 P189:Q206 N189:N206 E191:E206 F189:G206" xr:uid="{00000000-0002-0000-1200-000006000000}">
      <formula1>255</formula1>
    </dataValidation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 xr:uid="{00000000-0002-0000-1200-000007000000}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20:O30 O92:O102 O80:O90 O68:O78 O104:O114 O44:O54 O32:O42 O188:O206" xr:uid="{00000000-0002-0000-1200-000008000000}"/>
    <dataValidation type="date" errorStyle="information" operator="greaterThan" allowBlank="1" showInputMessage="1" showErrorMessage="1" errorTitle="SÓLO FECHAS" error="Las fechas corresponden al Presupuesto 2014" sqref="H170" xr:uid="{00000000-0002-0000-1200-000009000000}">
      <formula1>41275</formula1>
    </dataValidation>
    <dataValidation type="date" operator="greaterThan" allowBlank="1" showInputMessage="1" showErrorMessage="1" errorTitle="Error en Ingresos de Fechas" error="La fecha debe corresponder al Año 2014." sqref="D191:D206" xr:uid="{00000000-0002-0000-1200-00000A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41" scale="6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33CCFF"/>
    <pageSetUpPr fitToPage="1"/>
  </sheetPr>
  <dimension ref="A1:Y41"/>
  <sheetViews>
    <sheetView zoomScaleNormal="100" workbookViewId="0">
      <selection activeCell="S17" sqref="S17"/>
    </sheetView>
  </sheetViews>
  <sheetFormatPr baseColWidth="10" defaultColWidth="11.42578125" defaultRowHeight="12.75" outlineLevelCol="1" x14ac:dyDescent="0.25"/>
  <cols>
    <col min="1" max="1" width="34" style="15" bestFit="1" customWidth="1"/>
    <col min="2" max="2" width="12.140625" style="12" customWidth="1"/>
    <col min="3" max="3" width="12.140625" style="15" customWidth="1"/>
    <col min="4" max="4" width="10" style="15" hidden="1" customWidth="1"/>
    <col min="5" max="5" width="10.28515625" style="15" hidden="1" customWidth="1"/>
    <col min="6" max="6" width="9.85546875" style="15" hidden="1" customWidth="1"/>
    <col min="7" max="7" width="10.7109375" style="12" hidden="1" customWidth="1" outlineLevel="1"/>
    <col min="8" max="9" width="8.85546875" style="12" hidden="1" customWidth="1" outlineLevel="1"/>
    <col min="10" max="10" width="11.42578125" style="12" customWidth="1" collapsed="1"/>
    <col min="11" max="11" width="12.28515625" style="12" hidden="1" customWidth="1" outlineLevel="1"/>
    <col min="12" max="12" width="10.140625" style="12" hidden="1" customWidth="1" outlineLevel="1"/>
    <col min="13" max="13" width="12.28515625" style="12" hidden="1" customWidth="1" outlineLevel="1"/>
    <col min="14" max="14" width="11.42578125" style="12" customWidth="1" collapsed="1"/>
    <col min="15" max="17" width="12.5703125" style="12" hidden="1" customWidth="1" outlineLevel="1"/>
    <col min="18" max="18" width="10" style="12" bestFit="1" customWidth="1" collapsed="1"/>
    <col min="19" max="19" width="6.140625" style="12" customWidth="1" outlineLevel="1"/>
    <col min="20" max="20" width="8.140625" style="12" customWidth="1" outlineLevel="1"/>
    <col min="21" max="21" width="7.7109375" style="12" customWidth="1" outlineLevel="1"/>
    <col min="22" max="22" width="10" style="12" bestFit="1" customWidth="1"/>
    <col min="23" max="23" width="11.42578125" style="12" customWidth="1"/>
    <col min="24" max="24" width="10.140625" style="169" customWidth="1"/>
    <col min="25" max="25" width="10.28515625" style="169" customWidth="1"/>
    <col min="26" max="16384" width="11.42578125" style="14"/>
  </cols>
  <sheetData>
    <row r="1" spans="1:25" s="11" customFormat="1" ht="15" customHeight="1" x14ac:dyDescent="0.25">
      <c r="A1" s="533" t="str">
        <f>+'24-01-321 Ind. Proy'!A1:AJ1</f>
        <v>PARTIDA 21-01-001 "SUBSECRETARIA DE SERVICIOS SOCIALES"</v>
      </c>
      <c r="B1" s="533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533"/>
      <c r="O1" s="533"/>
      <c r="P1" s="533"/>
      <c r="Q1" s="533"/>
      <c r="R1" s="533"/>
      <c r="S1" s="533"/>
      <c r="T1" s="533"/>
      <c r="U1" s="533"/>
      <c r="V1" s="533"/>
      <c r="W1" s="533"/>
      <c r="X1" s="533"/>
      <c r="Y1" s="533"/>
    </row>
    <row r="2" spans="1:25" s="11" customFormat="1" ht="15" customHeight="1" x14ac:dyDescent="0.25">
      <c r="A2" s="526" t="s">
        <v>1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526"/>
      <c r="S2" s="526"/>
      <c r="T2" s="526"/>
      <c r="U2" s="526"/>
      <c r="V2" s="526"/>
      <c r="W2" s="526"/>
      <c r="X2" s="526"/>
      <c r="Y2" s="526"/>
    </row>
    <row r="3" spans="1:25" s="11" customFormat="1" ht="15" customHeight="1" x14ac:dyDescent="0.25">
      <c r="A3" s="526" t="str">
        <f>+'24-01-321 Ind. Proy'!A3:AJ3</f>
        <v>EJECUCIÓN AL 31 DE DICIEMBRE DE 2022</v>
      </c>
      <c r="B3" s="526"/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526"/>
      <c r="Q3" s="526"/>
      <c r="R3" s="526"/>
      <c r="S3" s="526"/>
      <c r="T3" s="526"/>
      <c r="U3" s="526"/>
      <c r="V3" s="526"/>
      <c r="W3" s="526"/>
      <c r="X3" s="526"/>
      <c r="Y3" s="526"/>
    </row>
    <row r="4" spans="1:25" s="11" customFormat="1" ht="15" customHeight="1" x14ac:dyDescent="0.25">
      <c r="A4" s="528" t="s">
        <v>3</v>
      </c>
      <c r="B4" s="528"/>
      <c r="C4" s="528"/>
      <c r="D4" s="528"/>
      <c r="E4" s="528"/>
      <c r="F4" s="528"/>
      <c r="G4" s="528"/>
      <c r="H4" s="528"/>
      <c r="I4" s="528"/>
      <c r="J4" s="528"/>
      <c r="K4" s="528"/>
      <c r="L4" s="528"/>
      <c r="M4" s="528"/>
      <c r="N4" s="528"/>
      <c r="O4" s="528"/>
      <c r="P4" s="528"/>
      <c r="Q4" s="528"/>
      <c r="R4" s="528"/>
      <c r="S4" s="528"/>
      <c r="T4" s="528"/>
      <c r="U4" s="528"/>
      <c r="V4" s="528"/>
      <c r="W4" s="528"/>
      <c r="X4" s="528"/>
      <c r="Y4" s="528"/>
    </row>
    <row r="5" spans="1:25" ht="18" customHeight="1" x14ac:dyDescent="0.25">
      <c r="A5" s="534" t="str">
        <f>'24-01-321 Ind. Proy'!A5:U5</f>
        <v>24-01-321 "Fundación de la Familia - Programa Red de Telecentros"</v>
      </c>
      <c r="B5" s="518"/>
      <c r="C5" s="518"/>
      <c r="D5" s="518"/>
      <c r="E5" s="518"/>
      <c r="F5" s="518"/>
      <c r="G5" s="518"/>
      <c r="H5" s="518"/>
      <c r="I5" s="518"/>
      <c r="J5" s="518"/>
      <c r="K5" s="518"/>
      <c r="L5" s="518"/>
      <c r="M5" s="518"/>
      <c r="N5" s="518"/>
      <c r="O5" s="518"/>
      <c r="P5" s="518"/>
      <c r="Q5" s="518"/>
      <c r="R5" s="518"/>
      <c r="S5" s="518"/>
      <c r="T5" s="518"/>
      <c r="U5" s="518"/>
      <c r="V5" s="518"/>
      <c r="W5" s="518"/>
      <c r="X5" s="518"/>
      <c r="Y5" s="519"/>
    </row>
    <row r="6" spans="1:25" s="15" customFormat="1" x14ac:dyDescent="0.25">
      <c r="A6" s="523" t="s">
        <v>7</v>
      </c>
      <c r="B6" s="530" t="s">
        <v>13</v>
      </c>
      <c r="C6" s="530" t="s">
        <v>83</v>
      </c>
      <c r="D6" s="535" t="s">
        <v>16</v>
      </c>
      <c r="E6" s="536"/>
      <c r="F6" s="537"/>
      <c r="G6" s="522" t="s">
        <v>19</v>
      </c>
      <c r="H6" s="522"/>
      <c r="I6" s="522"/>
      <c r="J6" s="530" t="s">
        <v>20</v>
      </c>
      <c r="K6" s="522" t="s">
        <v>19</v>
      </c>
      <c r="L6" s="522"/>
      <c r="M6" s="522"/>
      <c r="N6" s="530" t="s">
        <v>21</v>
      </c>
      <c r="O6" s="522" t="s">
        <v>19</v>
      </c>
      <c r="P6" s="522"/>
      <c r="Q6" s="522"/>
      <c r="R6" s="530" t="s">
        <v>22</v>
      </c>
      <c r="S6" s="522" t="s">
        <v>19</v>
      </c>
      <c r="T6" s="522"/>
      <c r="U6" s="522"/>
      <c r="V6" s="530" t="s">
        <v>23</v>
      </c>
      <c r="W6" s="530" t="s">
        <v>24</v>
      </c>
      <c r="X6" s="532" t="s">
        <v>84</v>
      </c>
      <c r="Y6" s="532"/>
    </row>
    <row r="7" spans="1:25" s="15" customFormat="1" ht="25.5" x14ac:dyDescent="0.25">
      <c r="A7" s="523"/>
      <c r="B7" s="531"/>
      <c r="C7" s="531"/>
      <c r="D7" s="431" t="s">
        <v>29</v>
      </c>
      <c r="E7" s="431" t="s">
        <v>30</v>
      </c>
      <c r="F7" s="431" t="s">
        <v>31</v>
      </c>
      <c r="G7" s="431" t="s">
        <v>32</v>
      </c>
      <c r="H7" s="431" t="s">
        <v>33</v>
      </c>
      <c r="I7" s="431" t="s">
        <v>34</v>
      </c>
      <c r="J7" s="531"/>
      <c r="K7" s="431" t="s">
        <v>35</v>
      </c>
      <c r="L7" s="431" t="s">
        <v>36</v>
      </c>
      <c r="M7" s="431" t="s">
        <v>37</v>
      </c>
      <c r="N7" s="531"/>
      <c r="O7" s="431" t="s">
        <v>38</v>
      </c>
      <c r="P7" s="431" t="s">
        <v>39</v>
      </c>
      <c r="Q7" s="431" t="s">
        <v>40</v>
      </c>
      <c r="R7" s="531"/>
      <c r="S7" s="431" t="s">
        <v>41</v>
      </c>
      <c r="T7" s="431" t="s">
        <v>42</v>
      </c>
      <c r="U7" s="431" t="s">
        <v>43</v>
      </c>
      <c r="V7" s="531"/>
      <c r="W7" s="531"/>
      <c r="X7" s="432" t="s">
        <v>44</v>
      </c>
      <c r="Y7" s="432" t="s">
        <v>85</v>
      </c>
    </row>
    <row r="8" spans="1:25" ht="24.75" customHeight="1" x14ac:dyDescent="0.25">
      <c r="A8" s="43" t="s">
        <v>46</v>
      </c>
      <c r="B8" s="9">
        <f>+'24-01-321 Ind. Proy'!J11</f>
        <v>0</v>
      </c>
      <c r="C8" s="9">
        <f>+'24-01-321 Ind. Proy'!K11</f>
        <v>0</v>
      </c>
      <c r="D8" s="9">
        <f>+'24-01-321 Ind. Proy'!M11</f>
        <v>0</v>
      </c>
      <c r="E8" s="9">
        <f>+'24-01-321 Ind. Proy'!N11</f>
        <v>0</v>
      </c>
      <c r="F8" s="9">
        <f>+'24-01-321 Ind. Proy'!O11</f>
        <v>0</v>
      </c>
      <c r="G8" s="9">
        <f>+'24-01-321 Ind. Proy'!R11</f>
        <v>0</v>
      </c>
      <c r="H8" s="9">
        <f>+'24-01-321 Ind. Proy'!S11</f>
        <v>0</v>
      </c>
      <c r="I8" s="9">
        <f>+'24-01-321 Ind. Proy'!T11</f>
        <v>0</v>
      </c>
      <c r="J8" s="9">
        <f>+'24-01-321 Ind. Proy'!U11</f>
        <v>0</v>
      </c>
      <c r="K8" s="9">
        <f>+'24-01-321 Ind. Proy'!V11</f>
        <v>0</v>
      </c>
      <c r="L8" s="9">
        <f>+'24-01-321 Ind. Proy'!W11</f>
        <v>0</v>
      </c>
      <c r="M8" s="9">
        <f>+'24-01-321 Ind. Proy'!X11</f>
        <v>0</v>
      </c>
      <c r="N8" s="9">
        <f>+'24-01-321 Ind. Proy'!Y11</f>
        <v>0</v>
      </c>
      <c r="O8" s="9">
        <f>+'24-01-321 Ind. Proy'!Z11</f>
        <v>0</v>
      </c>
      <c r="P8" s="9">
        <f>+'24-01-321 Ind. Proy'!AA11</f>
        <v>0</v>
      </c>
      <c r="Q8" s="9">
        <f>+'24-01-321 Ind. Proy'!AB11</f>
        <v>0</v>
      </c>
      <c r="R8" s="9">
        <f>+'24-01-321 Ind. Proy'!AC11</f>
        <v>0</v>
      </c>
      <c r="S8" s="9">
        <f>+'24-01-321 Ind. Proy'!AD11</f>
        <v>0</v>
      </c>
      <c r="T8" s="9">
        <f>+'24-01-321 Ind. Proy'!AE11</f>
        <v>0</v>
      </c>
      <c r="U8" s="9">
        <f>+'24-01-321 Ind. Proy'!AF11</f>
        <v>0</v>
      </c>
      <c r="V8" s="9">
        <f>+'24-01-321 Ind. Proy'!AG11</f>
        <v>0</v>
      </c>
      <c r="W8" s="9">
        <f>+'24-01-321 Ind. Proy'!AH11</f>
        <v>0</v>
      </c>
      <c r="X8" s="168">
        <f>+'24-01-321 Ind. Proy'!AI11</f>
        <v>0</v>
      </c>
      <c r="Y8" s="168">
        <f>+'24-01-321 Ind. Proy'!AJ11</f>
        <v>0</v>
      </c>
    </row>
    <row r="9" spans="1:25" ht="24.75" customHeight="1" x14ac:dyDescent="0.25">
      <c r="A9" s="43" t="s">
        <v>48</v>
      </c>
      <c r="B9" s="9">
        <f>+'24-01-321 Ind. Proy'!J15</f>
        <v>0</v>
      </c>
      <c r="C9" s="9">
        <f>+'24-01-321 Ind. Proy'!K15</f>
        <v>0</v>
      </c>
      <c r="D9" s="9">
        <f>+'24-01-321 Ind. Proy'!M15</f>
        <v>0</v>
      </c>
      <c r="E9" s="9">
        <f>+'24-01-321 Ind. Proy'!N15</f>
        <v>0</v>
      </c>
      <c r="F9" s="9">
        <f>+'24-01-321 Ind. Proy'!O15</f>
        <v>0</v>
      </c>
      <c r="G9" s="9">
        <f>+'24-01-321 Ind. Proy'!R15</f>
        <v>0</v>
      </c>
      <c r="H9" s="9">
        <f>+'24-01-321 Ind. Proy'!S15</f>
        <v>0</v>
      </c>
      <c r="I9" s="9">
        <f>+'24-01-321 Ind. Proy'!T15</f>
        <v>0</v>
      </c>
      <c r="J9" s="9">
        <f>+'24-01-321 Ind. Proy'!U15</f>
        <v>0</v>
      </c>
      <c r="K9" s="9">
        <f>+'24-01-321 Ind. Proy'!V15</f>
        <v>0</v>
      </c>
      <c r="L9" s="9">
        <f>+'24-01-321 Ind. Proy'!W15</f>
        <v>0</v>
      </c>
      <c r="M9" s="9">
        <f>+'24-01-321 Ind. Proy'!X15</f>
        <v>0</v>
      </c>
      <c r="N9" s="9">
        <f>+'24-01-321 Ind. Proy'!Y15</f>
        <v>0</v>
      </c>
      <c r="O9" s="9">
        <f>+'24-01-321 Ind. Proy'!Z15</f>
        <v>0</v>
      </c>
      <c r="P9" s="9">
        <f>+'24-01-321 Ind. Proy'!AA15</f>
        <v>0</v>
      </c>
      <c r="Q9" s="9">
        <f>+'24-01-321 Ind. Proy'!AB15</f>
        <v>0</v>
      </c>
      <c r="R9" s="9">
        <f>+'24-01-321 Ind. Proy'!AC15</f>
        <v>0</v>
      </c>
      <c r="S9" s="9">
        <f>+'24-01-321 Ind. Proy'!AD15</f>
        <v>0</v>
      </c>
      <c r="T9" s="9">
        <f>+'24-01-321 Ind. Proy'!AE15</f>
        <v>0</v>
      </c>
      <c r="U9" s="9">
        <f>+'24-01-321 Ind. Proy'!AF15</f>
        <v>0</v>
      </c>
      <c r="V9" s="9">
        <f>+'24-01-321 Ind. Proy'!AG15</f>
        <v>0</v>
      </c>
      <c r="W9" s="9">
        <f>+'24-01-321 Ind. Proy'!AH15</f>
        <v>0</v>
      </c>
      <c r="X9" s="168">
        <f>+'24-01-321 Ind. Proy'!AI15</f>
        <v>0</v>
      </c>
      <c r="Y9" s="168">
        <f>+'24-01-321 Ind. Proy'!AJ15</f>
        <v>0</v>
      </c>
    </row>
    <row r="10" spans="1:25" ht="24.75" customHeight="1" x14ac:dyDescent="0.25">
      <c r="A10" s="43" t="s">
        <v>50</v>
      </c>
      <c r="B10" s="9">
        <f>+'24-01-321 Ind. Proy'!J19</f>
        <v>0</v>
      </c>
      <c r="C10" s="9">
        <f>+'24-01-321 Ind. Proy'!K19</f>
        <v>0</v>
      </c>
      <c r="D10" s="9">
        <f>+'24-01-321 Ind. Proy'!M19</f>
        <v>0</v>
      </c>
      <c r="E10" s="9">
        <f>+'24-01-321 Ind. Proy'!N19</f>
        <v>0</v>
      </c>
      <c r="F10" s="9">
        <f>+'24-01-321 Ind. Proy'!O19</f>
        <v>0</v>
      </c>
      <c r="G10" s="9">
        <f>+'24-01-321 Ind. Proy'!R19</f>
        <v>0</v>
      </c>
      <c r="H10" s="9">
        <f>+'24-01-321 Ind. Proy'!S19</f>
        <v>0</v>
      </c>
      <c r="I10" s="9">
        <f>+'24-01-321 Ind. Proy'!T19</f>
        <v>0</v>
      </c>
      <c r="J10" s="9">
        <f>+'24-01-321 Ind. Proy'!U19</f>
        <v>0</v>
      </c>
      <c r="K10" s="9">
        <f>+'24-01-321 Ind. Proy'!V19</f>
        <v>0</v>
      </c>
      <c r="L10" s="9">
        <f>+'24-01-321 Ind. Proy'!W19</f>
        <v>0</v>
      </c>
      <c r="M10" s="9">
        <f>+'24-01-321 Ind. Proy'!X19</f>
        <v>0</v>
      </c>
      <c r="N10" s="9">
        <f>+'24-01-321 Ind. Proy'!Y19</f>
        <v>0</v>
      </c>
      <c r="O10" s="9">
        <f>+'24-01-321 Ind. Proy'!Z19</f>
        <v>0</v>
      </c>
      <c r="P10" s="9">
        <f>+'24-01-321 Ind. Proy'!AA19</f>
        <v>0</v>
      </c>
      <c r="Q10" s="9">
        <f>+'24-01-321 Ind. Proy'!AB19</f>
        <v>0</v>
      </c>
      <c r="R10" s="9">
        <f>+'24-01-321 Ind. Proy'!AC19</f>
        <v>0</v>
      </c>
      <c r="S10" s="9">
        <f>+'24-01-321 Ind. Proy'!AD19</f>
        <v>0</v>
      </c>
      <c r="T10" s="9">
        <f>+'24-01-321 Ind. Proy'!AE19</f>
        <v>0</v>
      </c>
      <c r="U10" s="9">
        <f>+'24-01-321 Ind. Proy'!AF19</f>
        <v>0</v>
      </c>
      <c r="V10" s="9">
        <f>+'24-01-321 Ind. Proy'!AG19</f>
        <v>0</v>
      </c>
      <c r="W10" s="9">
        <f>+'24-01-321 Ind. Proy'!AH19</f>
        <v>0</v>
      </c>
      <c r="X10" s="168">
        <f>+'24-01-321 Ind. Proy'!AI19</f>
        <v>0</v>
      </c>
      <c r="Y10" s="168">
        <f>+'24-01-321 Ind. Proy'!AJ19</f>
        <v>0</v>
      </c>
    </row>
    <row r="11" spans="1:25" ht="24.75" customHeight="1" x14ac:dyDescent="0.25">
      <c r="A11" s="43" t="s">
        <v>52</v>
      </c>
      <c r="B11" s="9">
        <f>+'24-01-321 Ind. Proy'!J23</f>
        <v>0</v>
      </c>
      <c r="C11" s="9">
        <f>+'24-01-321 Ind. Proy'!K23</f>
        <v>0</v>
      </c>
      <c r="D11" s="9">
        <f>+'24-01-321 Ind. Proy'!M23</f>
        <v>0</v>
      </c>
      <c r="E11" s="9">
        <f>+'24-01-321 Ind. Proy'!N23</f>
        <v>0</v>
      </c>
      <c r="F11" s="9">
        <f>+'24-01-321 Ind. Proy'!O23</f>
        <v>0</v>
      </c>
      <c r="G11" s="9">
        <f>+'24-01-321 Ind. Proy'!R23</f>
        <v>0</v>
      </c>
      <c r="H11" s="9">
        <f>+'24-01-321 Ind. Proy'!S23</f>
        <v>0</v>
      </c>
      <c r="I11" s="9">
        <f>+'24-01-321 Ind. Proy'!T23</f>
        <v>0</v>
      </c>
      <c r="J11" s="9">
        <f>+'24-01-321 Ind. Proy'!U23</f>
        <v>0</v>
      </c>
      <c r="K11" s="9">
        <f>+'24-01-321 Ind. Proy'!V23</f>
        <v>0</v>
      </c>
      <c r="L11" s="9">
        <f>+'24-01-321 Ind. Proy'!W23</f>
        <v>0</v>
      </c>
      <c r="M11" s="9">
        <f>+'24-01-321 Ind. Proy'!X23</f>
        <v>0</v>
      </c>
      <c r="N11" s="9">
        <f>+'24-01-321 Ind. Proy'!Y23</f>
        <v>0</v>
      </c>
      <c r="O11" s="9">
        <f>+'24-01-321 Ind. Proy'!Z23</f>
        <v>0</v>
      </c>
      <c r="P11" s="9">
        <f>+'24-01-321 Ind. Proy'!AA23</f>
        <v>0</v>
      </c>
      <c r="Q11" s="9">
        <f>+'24-01-321 Ind. Proy'!AB23</f>
        <v>0</v>
      </c>
      <c r="R11" s="9">
        <f>+'24-01-321 Ind. Proy'!AC23</f>
        <v>0</v>
      </c>
      <c r="S11" s="9">
        <f>+'24-01-321 Ind. Proy'!AD23</f>
        <v>0</v>
      </c>
      <c r="T11" s="9">
        <f>+'24-01-321 Ind. Proy'!AE23</f>
        <v>0</v>
      </c>
      <c r="U11" s="9">
        <f>+'24-01-321 Ind. Proy'!AF23</f>
        <v>0</v>
      </c>
      <c r="V11" s="9">
        <f>+'24-01-321 Ind. Proy'!AG23</f>
        <v>0</v>
      </c>
      <c r="W11" s="9">
        <f>+'24-01-321 Ind. Proy'!AH23</f>
        <v>0</v>
      </c>
      <c r="X11" s="168">
        <f>+'24-01-321 Ind. Proy'!AI23</f>
        <v>0</v>
      </c>
      <c r="Y11" s="168">
        <f>+'24-01-321 Ind. Proy'!AJ23</f>
        <v>0</v>
      </c>
    </row>
    <row r="12" spans="1:25" ht="24.75" customHeight="1" x14ac:dyDescent="0.25">
      <c r="A12" s="43" t="s">
        <v>54</v>
      </c>
      <c r="B12" s="9">
        <f>+'24-01-321 Ind. Proy'!J27</f>
        <v>0</v>
      </c>
      <c r="C12" s="9">
        <f>+'24-01-321 Ind. Proy'!K27</f>
        <v>0</v>
      </c>
      <c r="D12" s="9">
        <f>+'24-01-321 Ind. Proy'!M27</f>
        <v>0</v>
      </c>
      <c r="E12" s="9">
        <f>+'24-01-321 Ind. Proy'!N27</f>
        <v>0</v>
      </c>
      <c r="F12" s="9">
        <f>+'24-01-321 Ind. Proy'!O27</f>
        <v>0</v>
      </c>
      <c r="G12" s="9">
        <f>+'24-01-321 Ind. Proy'!R27</f>
        <v>0</v>
      </c>
      <c r="H12" s="9">
        <f>+'24-01-321 Ind. Proy'!S27</f>
        <v>0</v>
      </c>
      <c r="I12" s="9">
        <f>+'24-01-321 Ind. Proy'!T27</f>
        <v>0</v>
      </c>
      <c r="J12" s="9">
        <f>+'24-01-321 Ind. Proy'!U27</f>
        <v>0</v>
      </c>
      <c r="K12" s="9">
        <f>+'24-01-321 Ind. Proy'!V27</f>
        <v>0</v>
      </c>
      <c r="L12" s="9">
        <f>+'24-01-321 Ind. Proy'!W27</f>
        <v>0</v>
      </c>
      <c r="M12" s="9">
        <f>+'24-01-321 Ind. Proy'!X27</f>
        <v>0</v>
      </c>
      <c r="N12" s="9">
        <f>+'24-01-321 Ind. Proy'!Y27</f>
        <v>0</v>
      </c>
      <c r="O12" s="9">
        <f>+'24-01-321 Ind. Proy'!Z27</f>
        <v>0</v>
      </c>
      <c r="P12" s="9">
        <f>+'24-01-321 Ind. Proy'!AA27</f>
        <v>0</v>
      </c>
      <c r="Q12" s="9">
        <f>+'24-01-321 Ind. Proy'!AB27</f>
        <v>0</v>
      </c>
      <c r="R12" s="9">
        <f>+'24-01-321 Ind. Proy'!AC27</f>
        <v>0</v>
      </c>
      <c r="S12" s="9">
        <f>+'24-01-321 Ind. Proy'!AD27</f>
        <v>0</v>
      </c>
      <c r="T12" s="9">
        <f>+'24-01-321 Ind. Proy'!AE27</f>
        <v>0</v>
      </c>
      <c r="U12" s="9">
        <f>+'24-01-321 Ind. Proy'!AF27</f>
        <v>0</v>
      </c>
      <c r="V12" s="9">
        <f>+'24-01-321 Ind. Proy'!AG27</f>
        <v>0</v>
      </c>
      <c r="W12" s="9">
        <f>+'24-01-321 Ind. Proy'!AH27</f>
        <v>0</v>
      </c>
      <c r="X12" s="168">
        <f>+'24-01-321 Ind. Proy'!AI27</f>
        <v>0</v>
      </c>
      <c r="Y12" s="168">
        <f>+'24-01-321 Ind. Proy'!AJ27</f>
        <v>0</v>
      </c>
    </row>
    <row r="13" spans="1:25" ht="24.75" customHeight="1" x14ac:dyDescent="0.25">
      <c r="A13" s="43" t="s">
        <v>56</v>
      </c>
      <c r="B13" s="9">
        <f>+'24-01-321 Ind. Proy'!J31</f>
        <v>0</v>
      </c>
      <c r="C13" s="9">
        <f>+'24-01-321 Ind. Proy'!K31</f>
        <v>0</v>
      </c>
      <c r="D13" s="9">
        <f>+'24-01-321 Ind. Proy'!M31</f>
        <v>0</v>
      </c>
      <c r="E13" s="9">
        <f>+'24-01-321 Ind. Proy'!N31</f>
        <v>0</v>
      </c>
      <c r="F13" s="9">
        <f>+'24-01-321 Ind. Proy'!O31</f>
        <v>0</v>
      </c>
      <c r="G13" s="9">
        <f>+'24-01-321 Ind. Proy'!R31</f>
        <v>0</v>
      </c>
      <c r="H13" s="9">
        <f>+'24-01-321 Ind. Proy'!S31</f>
        <v>0</v>
      </c>
      <c r="I13" s="9">
        <f>+'24-01-321 Ind. Proy'!T31</f>
        <v>0</v>
      </c>
      <c r="J13" s="9">
        <f>+'24-01-321 Ind. Proy'!U31</f>
        <v>0</v>
      </c>
      <c r="K13" s="9">
        <f>+'24-01-321 Ind. Proy'!V31</f>
        <v>0</v>
      </c>
      <c r="L13" s="9">
        <f>+'24-01-321 Ind. Proy'!W31</f>
        <v>0</v>
      </c>
      <c r="M13" s="9">
        <f>+'24-01-321 Ind. Proy'!X31</f>
        <v>0</v>
      </c>
      <c r="N13" s="9">
        <f>+'24-01-321 Ind. Proy'!Y31</f>
        <v>0</v>
      </c>
      <c r="O13" s="9">
        <f>+'24-01-321 Ind. Proy'!Z31</f>
        <v>0</v>
      </c>
      <c r="P13" s="9">
        <f>+'24-01-321 Ind. Proy'!AA31</f>
        <v>0</v>
      </c>
      <c r="Q13" s="9">
        <f>+'24-01-321 Ind. Proy'!AB31</f>
        <v>0</v>
      </c>
      <c r="R13" s="9">
        <f>+'24-01-321 Ind. Proy'!AC31</f>
        <v>0</v>
      </c>
      <c r="S13" s="9">
        <f>+'24-01-321 Ind. Proy'!AD31</f>
        <v>0</v>
      </c>
      <c r="T13" s="9">
        <f>+'24-01-321 Ind. Proy'!AE31</f>
        <v>0</v>
      </c>
      <c r="U13" s="9">
        <f>+'24-01-321 Ind. Proy'!AF31</f>
        <v>0</v>
      </c>
      <c r="V13" s="9">
        <f>+'24-01-321 Ind. Proy'!AG31</f>
        <v>0</v>
      </c>
      <c r="W13" s="9">
        <f>+'24-01-321 Ind. Proy'!AH31</f>
        <v>0</v>
      </c>
      <c r="X13" s="168">
        <f>+'24-01-321 Ind. Proy'!AI31</f>
        <v>0</v>
      </c>
      <c r="Y13" s="168">
        <f>+'24-01-321 Ind. Proy'!AJ31</f>
        <v>0</v>
      </c>
    </row>
    <row r="14" spans="1:25" ht="24.75" customHeight="1" x14ac:dyDescent="0.25">
      <c r="A14" s="43" t="s">
        <v>58</v>
      </c>
      <c r="B14" s="9">
        <f>+'24-01-321 Ind. Proy'!J35</f>
        <v>0</v>
      </c>
      <c r="C14" s="9">
        <f>+'24-01-321 Ind. Proy'!K35</f>
        <v>0</v>
      </c>
      <c r="D14" s="9">
        <f>+'24-01-321 Ind. Proy'!M35</f>
        <v>0</v>
      </c>
      <c r="E14" s="9">
        <f>+'24-01-321 Ind. Proy'!N35</f>
        <v>0</v>
      </c>
      <c r="F14" s="9">
        <f>+'24-01-321 Ind. Proy'!O35</f>
        <v>0</v>
      </c>
      <c r="G14" s="9">
        <f>+'24-01-321 Ind. Proy'!R35</f>
        <v>0</v>
      </c>
      <c r="H14" s="9">
        <f>+'24-01-321 Ind. Proy'!S35</f>
        <v>0</v>
      </c>
      <c r="I14" s="9">
        <f>+'24-01-321 Ind. Proy'!T35</f>
        <v>0</v>
      </c>
      <c r="J14" s="9">
        <f>+'24-01-321 Ind. Proy'!U35</f>
        <v>0</v>
      </c>
      <c r="K14" s="9">
        <f>+'24-01-321 Ind. Proy'!V35</f>
        <v>0</v>
      </c>
      <c r="L14" s="9">
        <f>+'24-01-321 Ind. Proy'!W35</f>
        <v>0</v>
      </c>
      <c r="M14" s="9">
        <f>+'24-01-321 Ind. Proy'!X35</f>
        <v>0</v>
      </c>
      <c r="N14" s="9">
        <f>+'24-01-321 Ind. Proy'!Y35</f>
        <v>0</v>
      </c>
      <c r="O14" s="9">
        <f>+'24-01-321 Ind. Proy'!Z35</f>
        <v>0</v>
      </c>
      <c r="P14" s="9">
        <f>+'24-01-321 Ind. Proy'!AA35</f>
        <v>0</v>
      </c>
      <c r="Q14" s="9">
        <f>+'24-01-321 Ind. Proy'!AB35</f>
        <v>0</v>
      </c>
      <c r="R14" s="9">
        <f>+'24-01-321 Ind. Proy'!AC35</f>
        <v>0</v>
      </c>
      <c r="S14" s="9">
        <f>+'24-01-321 Ind. Proy'!AD35</f>
        <v>0</v>
      </c>
      <c r="T14" s="9">
        <f>+'24-01-321 Ind. Proy'!AE35</f>
        <v>0</v>
      </c>
      <c r="U14" s="9">
        <f>+'24-01-321 Ind. Proy'!AF35</f>
        <v>0</v>
      </c>
      <c r="V14" s="9">
        <f>+'24-01-321 Ind. Proy'!AG35</f>
        <v>0</v>
      </c>
      <c r="W14" s="9">
        <f>+'24-01-321 Ind. Proy'!AH35</f>
        <v>0</v>
      </c>
      <c r="X14" s="168">
        <f>+'24-01-321 Ind. Proy'!AI35</f>
        <v>0</v>
      </c>
      <c r="Y14" s="168">
        <f>+'24-01-321 Ind. Proy'!AJ35</f>
        <v>0</v>
      </c>
    </row>
    <row r="15" spans="1:25" ht="24.75" customHeight="1" x14ac:dyDescent="0.25">
      <c r="A15" s="43" t="s">
        <v>60</v>
      </c>
      <c r="B15" s="9">
        <f>+'24-01-321 Ind. Proy'!J39</f>
        <v>0</v>
      </c>
      <c r="C15" s="9">
        <f>+'24-01-321 Ind. Proy'!K39</f>
        <v>0</v>
      </c>
      <c r="D15" s="9">
        <f>+'24-01-321 Ind. Proy'!M39</f>
        <v>0</v>
      </c>
      <c r="E15" s="9">
        <f>+'24-01-321 Ind. Proy'!N39</f>
        <v>0</v>
      </c>
      <c r="F15" s="9">
        <f>+'24-01-321 Ind. Proy'!O39</f>
        <v>0</v>
      </c>
      <c r="G15" s="9">
        <f>+'24-01-321 Ind. Proy'!R39</f>
        <v>0</v>
      </c>
      <c r="H15" s="9">
        <f>+'24-01-321 Ind. Proy'!S39</f>
        <v>0</v>
      </c>
      <c r="I15" s="9">
        <f>+'24-01-321 Ind. Proy'!T39</f>
        <v>0</v>
      </c>
      <c r="J15" s="9">
        <f>+'24-01-321 Ind. Proy'!U39</f>
        <v>0</v>
      </c>
      <c r="K15" s="9">
        <f>+'24-01-321 Ind. Proy'!V39</f>
        <v>0</v>
      </c>
      <c r="L15" s="9">
        <f>+'24-01-321 Ind. Proy'!W39</f>
        <v>0</v>
      </c>
      <c r="M15" s="9">
        <f>+'24-01-321 Ind. Proy'!X39</f>
        <v>0</v>
      </c>
      <c r="N15" s="9">
        <f>+'24-01-321 Ind. Proy'!Y39</f>
        <v>0</v>
      </c>
      <c r="O15" s="9">
        <f>+'24-01-321 Ind. Proy'!Z39</f>
        <v>0</v>
      </c>
      <c r="P15" s="9">
        <f>+'24-01-321 Ind. Proy'!AA39</f>
        <v>0</v>
      </c>
      <c r="Q15" s="9">
        <f>+'24-01-321 Ind. Proy'!AB39</f>
        <v>0</v>
      </c>
      <c r="R15" s="9">
        <f>+'24-01-321 Ind. Proy'!AC39</f>
        <v>0</v>
      </c>
      <c r="S15" s="9">
        <f>+'24-01-321 Ind. Proy'!AD39</f>
        <v>0</v>
      </c>
      <c r="T15" s="9">
        <f>+'24-01-321 Ind. Proy'!AE39</f>
        <v>0</v>
      </c>
      <c r="U15" s="9">
        <f>+'24-01-321 Ind. Proy'!AF39</f>
        <v>0</v>
      </c>
      <c r="V15" s="9">
        <f>+'24-01-321 Ind. Proy'!AG39</f>
        <v>0</v>
      </c>
      <c r="W15" s="9">
        <f>+'24-01-321 Ind. Proy'!AH39</f>
        <v>0</v>
      </c>
      <c r="X15" s="168">
        <f>+'24-01-321 Ind. Proy'!AI39</f>
        <v>0</v>
      </c>
      <c r="Y15" s="168">
        <f>+'24-01-321 Ind. Proy'!AJ39</f>
        <v>0</v>
      </c>
    </row>
    <row r="16" spans="1:25" ht="24.75" customHeight="1" x14ac:dyDescent="0.25">
      <c r="A16" s="43" t="s">
        <v>62</v>
      </c>
      <c r="B16" s="9">
        <f>+'24-01-321 Ind. Proy'!J43</f>
        <v>0</v>
      </c>
      <c r="C16" s="9">
        <f>+'24-01-321 Ind. Proy'!K43</f>
        <v>0</v>
      </c>
      <c r="D16" s="9">
        <f>+'24-01-321 Ind. Proy'!M43</f>
        <v>0</v>
      </c>
      <c r="E16" s="9">
        <f>+'24-01-321 Ind. Proy'!N43</f>
        <v>0</v>
      </c>
      <c r="F16" s="9">
        <f>+'24-01-321 Ind. Proy'!O43</f>
        <v>0</v>
      </c>
      <c r="G16" s="9">
        <f>+'24-01-321 Ind. Proy'!R43</f>
        <v>0</v>
      </c>
      <c r="H16" s="9">
        <f>+'24-01-321 Ind. Proy'!S43</f>
        <v>0</v>
      </c>
      <c r="I16" s="9">
        <f>+'24-01-321 Ind. Proy'!T43</f>
        <v>0</v>
      </c>
      <c r="J16" s="9">
        <f>+'24-01-321 Ind. Proy'!U43</f>
        <v>0</v>
      </c>
      <c r="K16" s="9">
        <f>+'24-01-321 Ind. Proy'!V43</f>
        <v>0</v>
      </c>
      <c r="L16" s="9">
        <f>+'24-01-321 Ind. Proy'!W43</f>
        <v>0</v>
      </c>
      <c r="M16" s="9">
        <f>+'24-01-321 Ind. Proy'!X43</f>
        <v>0</v>
      </c>
      <c r="N16" s="9">
        <f>+'24-01-321 Ind. Proy'!Y43</f>
        <v>0</v>
      </c>
      <c r="O16" s="9">
        <f>+'24-01-321 Ind. Proy'!Z43</f>
        <v>0</v>
      </c>
      <c r="P16" s="9">
        <f>+'24-01-321 Ind. Proy'!AA43</f>
        <v>0</v>
      </c>
      <c r="Q16" s="9">
        <f>+'24-01-321 Ind. Proy'!AB43</f>
        <v>0</v>
      </c>
      <c r="R16" s="9">
        <f>+'24-01-321 Ind. Proy'!AC43</f>
        <v>0</v>
      </c>
      <c r="S16" s="9">
        <f>+'24-01-321 Ind. Proy'!AD43</f>
        <v>0</v>
      </c>
      <c r="T16" s="9">
        <f>+'24-01-321 Ind. Proy'!AE43</f>
        <v>0</v>
      </c>
      <c r="U16" s="9">
        <f>+'24-01-321 Ind. Proy'!AF43</f>
        <v>0</v>
      </c>
      <c r="V16" s="9">
        <f>+'24-01-321 Ind. Proy'!AG43</f>
        <v>0</v>
      </c>
      <c r="W16" s="9">
        <f>+'24-01-321 Ind. Proy'!AH43</f>
        <v>0</v>
      </c>
      <c r="X16" s="168">
        <f>+'24-01-321 Ind. Proy'!AI43</f>
        <v>0</v>
      </c>
      <c r="Y16" s="168">
        <f>+'24-01-321 Ind. Proy'!AJ43</f>
        <v>0</v>
      </c>
    </row>
    <row r="17" spans="1:25" ht="24.75" customHeight="1" x14ac:dyDescent="0.25">
      <c r="A17" s="43" t="s">
        <v>64</v>
      </c>
      <c r="B17" s="9">
        <f>+'24-01-321 Ind. Proy'!J47</f>
        <v>0</v>
      </c>
      <c r="C17" s="9">
        <f>+'24-01-321 Ind. Proy'!K47</f>
        <v>0</v>
      </c>
      <c r="D17" s="9">
        <f>+'24-01-321 Ind. Proy'!M47</f>
        <v>0</v>
      </c>
      <c r="E17" s="9">
        <f>+'24-01-321 Ind. Proy'!N47</f>
        <v>0</v>
      </c>
      <c r="F17" s="9">
        <f>+'24-01-321 Ind. Proy'!O47</f>
        <v>0</v>
      </c>
      <c r="G17" s="9">
        <f>+'24-01-321 Ind. Proy'!R47</f>
        <v>0</v>
      </c>
      <c r="H17" s="9">
        <f>+'24-01-321 Ind. Proy'!S47</f>
        <v>0</v>
      </c>
      <c r="I17" s="9">
        <f>+'24-01-321 Ind. Proy'!T47</f>
        <v>0</v>
      </c>
      <c r="J17" s="9">
        <f>+'24-01-321 Ind. Proy'!U47</f>
        <v>0</v>
      </c>
      <c r="K17" s="9">
        <f>+'24-01-321 Ind. Proy'!V47</f>
        <v>0</v>
      </c>
      <c r="L17" s="9">
        <f>+'24-01-321 Ind. Proy'!W47</f>
        <v>0</v>
      </c>
      <c r="M17" s="9">
        <f>+'24-01-321 Ind. Proy'!X47</f>
        <v>0</v>
      </c>
      <c r="N17" s="9">
        <f>+'24-01-321 Ind. Proy'!Y47</f>
        <v>0</v>
      </c>
      <c r="O17" s="9">
        <f>+'24-01-321 Ind. Proy'!Z47</f>
        <v>0</v>
      </c>
      <c r="P17" s="9">
        <f>+'24-01-321 Ind. Proy'!AA47</f>
        <v>0</v>
      </c>
      <c r="Q17" s="9">
        <f>+'24-01-321 Ind. Proy'!AB47</f>
        <v>0</v>
      </c>
      <c r="R17" s="9">
        <f>+'24-01-321 Ind. Proy'!AC47</f>
        <v>0</v>
      </c>
      <c r="S17" s="9">
        <f>+'24-01-321 Ind. Proy'!AD47</f>
        <v>0</v>
      </c>
      <c r="T17" s="9">
        <f>+'24-01-321 Ind. Proy'!AE47</f>
        <v>0</v>
      </c>
      <c r="U17" s="9">
        <f>+'24-01-321 Ind. Proy'!AF47</f>
        <v>0</v>
      </c>
      <c r="V17" s="9">
        <f>+'24-01-321 Ind. Proy'!AG47</f>
        <v>0</v>
      </c>
      <c r="W17" s="9">
        <f>+'24-01-321 Ind. Proy'!AH47</f>
        <v>0</v>
      </c>
      <c r="X17" s="168">
        <f>+'24-01-321 Ind. Proy'!AI47</f>
        <v>0</v>
      </c>
      <c r="Y17" s="168">
        <f>+'24-01-321 Ind. Proy'!AJ44</f>
        <v>0</v>
      </c>
    </row>
    <row r="18" spans="1:25" ht="24.75" customHeight="1" x14ac:dyDescent="0.25">
      <c r="A18" s="43" t="s">
        <v>66</v>
      </c>
      <c r="B18" s="9">
        <f>+'24-01-321 Ind. Proy'!J51</f>
        <v>0</v>
      </c>
      <c r="C18" s="9">
        <f>+'24-01-321 Ind. Proy'!K51</f>
        <v>0</v>
      </c>
      <c r="D18" s="9">
        <f>+'24-01-321 Ind. Proy'!M51</f>
        <v>0</v>
      </c>
      <c r="E18" s="9">
        <f>+'24-01-321 Ind. Proy'!N51</f>
        <v>0</v>
      </c>
      <c r="F18" s="9">
        <f>+'24-01-321 Ind. Proy'!O51</f>
        <v>0</v>
      </c>
      <c r="G18" s="9">
        <f>+'24-01-321 Ind. Proy'!R51</f>
        <v>0</v>
      </c>
      <c r="H18" s="9">
        <f>+'24-01-321 Ind. Proy'!S51</f>
        <v>0</v>
      </c>
      <c r="I18" s="9">
        <f>+'24-01-321 Ind. Proy'!T51</f>
        <v>0</v>
      </c>
      <c r="J18" s="9">
        <f>+'24-01-321 Ind. Proy'!U51</f>
        <v>0</v>
      </c>
      <c r="K18" s="9">
        <f>+'24-01-321 Ind. Proy'!V51</f>
        <v>0</v>
      </c>
      <c r="L18" s="9">
        <f>+'24-01-321 Ind. Proy'!W51</f>
        <v>0</v>
      </c>
      <c r="M18" s="9">
        <f>+'24-01-321 Ind. Proy'!X51</f>
        <v>0</v>
      </c>
      <c r="N18" s="9">
        <f>+'24-01-321 Ind. Proy'!Y51</f>
        <v>0</v>
      </c>
      <c r="O18" s="9">
        <f>+'24-01-321 Ind. Proy'!Z51</f>
        <v>0</v>
      </c>
      <c r="P18" s="9">
        <f>+'24-01-321 Ind. Proy'!AA51</f>
        <v>0</v>
      </c>
      <c r="Q18" s="9">
        <f>+'24-01-321 Ind. Proy'!AB51</f>
        <v>0</v>
      </c>
      <c r="R18" s="9">
        <f>+'24-01-321 Ind. Proy'!AC51</f>
        <v>0</v>
      </c>
      <c r="S18" s="9">
        <f>+'24-01-321 Ind. Proy'!AD51</f>
        <v>0</v>
      </c>
      <c r="T18" s="9">
        <f>+'24-01-321 Ind. Proy'!AE51</f>
        <v>0</v>
      </c>
      <c r="U18" s="9">
        <f>+'24-01-321 Ind. Proy'!AF51</f>
        <v>0</v>
      </c>
      <c r="V18" s="9">
        <f>+'24-01-321 Ind. Proy'!AG51</f>
        <v>0</v>
      </c>
      <c r="W18" s="9">
        <f>+'24-01-321 Ind. Proy'!AH51</f>
        <v>0</v>
      </c>
      <c r="X18" s="168">
        <f>+'24-01-321 Ind. Proy'!AI51</f>
        <v>0</v>
      </c>
      <c r="Y18" s="168">
        <f>+'24-01-321 Ind. Proy'!AJ51</f>
        <v>0</v>
      </c>
    </row>
    <row r="19" spans="1:25" ht="24.75" customHeight="1" x14ac:dyDescent="0.25">
      <c r="A19" s="43" t="s">
        <v>68</v>
      </c>
      <c r="B19" s="9">
        <f>+'24-01-321 Ind. Proy'!J55</f>
        <v>0</v>
      </c>
      <c r="C19" s="9">
        <f>+'24-01-321 Ind. Proy'!K55</f>
        <v>0</v>
      </c>
      <c r="D19" s="9">
        <f>+'24-01-321 Ind. Proy'!M55</f>
        <v>0</v>
      </c>
      <c r="E19" s="9">
        <f>+'24-01-321 Ind. Proy'!N55</f>
        <v>0</v>
      </c>
      <c r="F19" s="9">
        <f>+'24-01-321 Ind. Proy'!O55</f>
        <v>0</v>
      </c>
      <c r="G19" s="9">
        <f>+'24-01-321 Ind. Proy'!R55</f>
        <v>0</v>
      </c>
      <c r="H19" s="9">
        <f>+'24-01-321 Ind. Proy'!S55</f>
        <v>0</v>
      </c>
      <c r="I19" s="9">
        <f>+'24-01-321 Ind. Proy'!T55</f>
        <v>0</v>
      </c>
      <c r="J19" s="9">
        <f>+'24-01-321 Ind. Proy'!U55</f>
        <v>0</v>
      </c>
      <c r="K19" s="9">
        <f>+'24-01-321 Ind. Proy'!V55</f>
        <v>0</v>
      </c>
      <c r="L19" s="9">
        <f>+'24-01-321 Ind. Proy'!W55</f>
        <v>0</v>
      </c>
      <c r="M19" s="9">
        <f>+'24-01-321 Ind. Proy'!X55</f>
        <v>0</v>
      </c>
      <c r="N19" s="9">
        <f>+'24-01-321 Ind. Proy'!Y55</f>
        <v>0</v>
      </c>
      <c r="O19" s="9">
        <f>+'24-01-321 Ind. Proy'!Z55</f>
        <v>0</v>
      </c>
      <c r="P19" s="9">
        <f>+'24-01-321 Ind. Proy'!AA55</f>
        <v>0</v>
      </c>
      <c r="Q19" s="9">
        <f>+'24-01-321 Ind. Proy'!AB55</f>
        <v>0</v>
      </c>
      <c r="R19" s="9">
        <f>+'24-01-321 Ind. Proy'!AC55</f>
        <v>0</v>
      </c>
      <c r="S19" s="9">
        <f>+'24-01-321 Ind. Proy'!AD55</f>
        <v>0</v>
      </c>
      <c r="T19" s="9">
        <f>+'24-01-321 Ind. Proy'!AE55</f>
        <v>0</v>
      </c>
      <c r="U19" s="9">
        <f>+'24-01-321 Ind. Proy'!AF55</f>
        <v>0</v>
      </c>
      <c r="V19" s="9">
        <f>+'24-01-321 Ind. Proy'!AG55</f>
        <v>0</v>
      </c>
      <c r="W19" s="9">
        <f>+'24-01-321 Ind. Proy'!AH55</f>
        <v>0</v>
      </c>
      <c r="X19" s="168">
        <f>+'24-01-321 Ind. Proy'!AI55</f>
        <v>0</v>
      </c>
      <c r="Y19" s="168">
        <f>+'24-01-321 Ind. Proy'!AJ55</f>
        <v>0</v>
      </c>
    </row>
    <row r="20" spans="1:25" ht="24.75" customHeight="1" x14ac:dyDescent="0.25">
      <c r="A20" s="44" t="s">
        <v>70</v>
      </c>
      <c r="B20" s="9">
        <f>+'24-01-321 Ind. Proy'!J59</f>
        <v>0</v>
      </c>
      <c r="C20" s="9">
        <f>+'24-01-321 Ind. Proy'!K59</f>
        <v>0</v>
      </c>
      <c r="D20" s="9">
        <f>+'24-01-321 Ind. Proy'!M59</f>
        <v>0</v>
      </c>
      <c r="E20" s="9">
        <f>+'24-01-321 Ind. Proy'!N59</f>
        <v>0</v>
      </c>
      <c r="F20" s="9">
        <f>+'24-01-321 Ind. Proy'!O59</f>
        <v>0</v>
      </c>
      <c r="G20" s="9">
        <f>+'24-01-321 Ind. Proy'!R59</f>
        <v>0</v>
      </c>
      <c r="H20" s="9">
        <f>+'24-01-321 Ind. Proy'!S59</f>
        <v>0</v>
      </c>
      <c r="I20" s="9">
        <f>+'24-01-321 Ind. Proy'!T59</f>
        <v>0</v>
      </c>
      <c r="J20" s="9">
        <f>+'24-01-321 Ind. Proy'!U59</f>
        <v>0</v>
      </c>
      <c r="K20" s="9">
        <f>+'24-01-321 Ind. Proy'!V59</f>
        <v>0</v>
      </c>
      <c r="L20" s="9">
        <f>+'24-01-321 Ind. Proy'!W59</f>
        <v>0</v>
      </c>
      <c r="M20" s="9">
        <f>+'24-01-321 Ind. Proy'!X59</f>
        <v>0</v>
      </c>
      <c r="N20" s="9">
        <f>+'24-01-321 Ind. Proy'!Y59</f>
        <v>0</v>
      </c>
      <c r="O20" s="9">
        <f>+'24-01-321 Ind. Proy'!Z59</f>
        <v>0</v>
      </c>
      <c r="P20" s="9">
        <f>+'24-01-321 Ind. Proy'!AA59</f>
        <v>0</v>
      </c>
      <c r="Q20" s="9">
        <f>+'24-01-321 Ind. Proy'!AB59</f>
        <v>0</v>
      </c>
      <c r="R20" s="9">
        <f>+'24-01-321 Ind. Proy'!AC59</f>
        <v>0</v>
      </c>
      <c r="S20" s="9">
        <f>+'24-01-321 Ind. Proy'!AD59</f>
        <v>0</v>
      </c>
      <c r="T20" s="9">
        <f>+'24-01-321 Ind. Proy'!AE59</f>
        <v>0</v>
      </c>
      <c r="U20" s="9">
        <f>+'24-01-321 Ind. Proy'!AF59</f>
        <v>0</v>
      </c>
      <c r="V20" s="9">
        <f>+'24-01-321 Ind. Proy'!AG59</f>
        <v>0</v>
      </c>
      <c r="W20" s="9">
        <f>+'24-01-321 Ind. Proy'!AH59</f>
        <v>0</v>
      </c>
      <c r="X20" s="168">
        <f>+'24-01-321 Ind. Proy'!AI59</f>
        <v>0</v>
      </c>
      <c r="Y20" s="168">
        <f>+'24-01-321 Ind. Proy'!AJ59</f>
        <v>0</v>
      </c>
    </row>
    <row r="21" spans="1:25" ht="24.75" customHeight="1" x14ac:dyDescent="0.25">
      <c r="A21" s="44" t="s">
        <v>72</v>
      </c>
      <c r="B21" s="9">
        <f>+'24-01-321 Ind. Proy'!J63</f>
        <v>0</v>
      </c>
      <c r="C21" s="9">
        <f>+'24-01-321 Ind. Proy'!K63</f>
        <v>0</v>
      </c>
      <c r="D21" s="9">
        <f>+'24-01-321 Ind. Proy'!M63</f>
        <v>0</v>
      </c>
      <c r="E21" s="9">
        <f>+'24-01-321 Ind. Proy'!N63</f>
        <v>0</v>
      </c>
      <c r="F21" s="9">
        <f>+'24-01-321 Ind. Proy'!O63</f>
        <v>0</v>
      </c>
      <c r="G21" s="9">
        <f>+'24-01-321 Ind. Proy'!R63</f>
        <v>0</v>
      </c>
      <c r="H21" s="9">
        <f>+'24-01-321 Ind. Proy'!S63</f>
        <v>0</v>
      </c>
      <c r="I21" s="9">
        <f>+'24-01-321 Ind. Proy'!T63</f>
        <v>0</v>
      </c>
      <c r="J21" s="9">
        <f>+'24-01-321 Ind. Proy'!U63</f>
        <v>0</v>
      </c>
      <c r="K21" s="9">
        <f>+'24-01-321 Ind. Proy'!V63</f>
        <v>0</v>
      </c>
      <c r="L21" s="9">
        <f>+'24-01-321 Ind. Proy'!W63</f>
        <v>0</v>
      </c>
      <c r="M21" s="9">
        <f>+'24-01-321 Ind. Proy'!X63</f>
        <v>0</v>
      </c>
      <c r="N21" s="9">
        <f>+'24-01-321 Ind. Proy'!Y63</f>
        <v>0</v>
      </c>
      <c r="O21" s="9">
        <f>+'24-01-321 Ind. Proy'!Z63</f>
        <v>0</v>
      </c>
      <c r="P21" s="9">
        <f>+'24-01-321 Ind. Proy'!AA63</f>
        <v>0</v>
      </c>
      <c r="Q21" s="9">
        <f>+'24-01-321 Ind. Proy'!AB63</f>
        <v>0</v>
      </c>
      <c r="R21" s="9">
        <f>+'24-01-321 Ind. Proy'!AC63</f>
        <v>0</v>
      </c>
      <c r="S21" s="9">
        <f>+'24-01-321 Ind. Proy'!AD63</f>
        <v>0</v>
      </c>
      <c r="T21" s="9">
        <f>+'24-01-321 Ind. Proy'!AE63</f>
        <v>0</v>
      </c>
      <c r="U21" s="9">
        <f>+'24-01-321 Ind. Proy'!AF63</f>
        <v>0</v>
      </c>
      <c r="V21" s="9">
        <f>+'24-01-321 Ind. Proy'!AG63</f>
        <v>0</v>
      </c>
      <c r="W21" s="9">
        <f>+'24-01-321 Ind. Proy'!AH63</f>
        <v>0</v>
      </c>
      <c r="X21" s="168">
        <f>+'24-01-321 Ind. Proy'!AI63</f>
        <v>0</v>
      </c>
      <c r="Y21" s="168">
        <f>+'24-01-321 Ind. Proy'!AJ63</f>
        <v>0</v>
      </c>
    </row>
    <row r="22" spans="1:25" ht="24.75" customHeight="1" x14ac:dyDescent="0.25">
      <c r="A22" s="44" t="s">
        <v>74</v>
      </c>
      <c r="B22" s="9">
        <f>+'24-01-321 Ind. Proy'!J67</f>
        <v>0</v>
      </c>
      <c r="C22" s="9">
        <f>+'24-01-321 Ind. Proy'!K67</f>
        <v>0</v>
      </c>
      <c r="D22" s="9">
        <f>+'24-01-321 Ind. Proy'!M67</f>
        <v>0</v>
      </c>
      <c r="E22" s="9">
        <f>+'24-01-321 Ind. Proy'!N67</f>
        <v>0</v>
      </c>
      <c r="F22" s="9">
        <f>+'24-01-321 Ind. Proy'!O67</f>
        <v>0</v>
      </c>
      <c r="G22" s="9">
        <f>+'24-01-321 Ind. Proy'!R67</f>
        <v>0</v>
      </c>
      <c r="H22" s="9">
        <f>+'24-01-321 Ind. Proy'!S67</f>
        <v>0</v>
      </c>
      <c r="I22" s="9">
        <f>+'24-01-321 Ind. Proy'!T67</f>
        <v>0</v>
      </c>
      <c r="J22" s="9">
        <f>+'24-01-321 Ind. Proy'!U67</f>
        <v>0</v>
      </c>
      <c r="K22" s="9">
        <f>+'24-01-321 Ind. Proy'!V67</f>
        <v>0</v>
      </c>
      <c r="L22" s="9">
        <f>+'24-01-321 Ind. Proy'!W67</f>
        <v>0</v>
      </c>
      <c r="M22" s="9">
        <f>+'24-01-321 Ind. Proy'!X67</f>
        <v>0</v>
      </c>
      <c r="N22" s="9">
        <f>+'24-01-321 Ind. Proy'!Y67</f>
        <v>0</v>
      </c>
      <c r="O22" s="9">
        <f>+'24-01-321 Ind. Proy'!Z67</f>
        <v>0</v>
      </c>
      <c r="P22" s="9">
        <f>+'24-01-321 Ind. Proy'!AA67</f>
        <v>0</v>
      </c>
      <c r="Q22" s="9">
        <f>+'24-01-321 Ind. Proy'!AB67</f>
        <v>0</v>
      </c>
      <c r="R22" s="9">
        <f>+'24-01-321 Ind. Proy'!AC67</f>
        <v>0</v>
      </c>
      <c r="S22" s="9">
        <f>+'24-01-321 Ind. Proy'!AD67</f>
        <v>0</v>
      </c>
      <c r="T22" s="9">
        <f>+'24-01-321 Ind. Proy'!AE67</f>
        <v>0</v>
      </c>
      <c r="U22" s="9">
        <f>+'24-01-321 Ind. Proy'!AF67</f>
        <v>0</v>
      </c>
      <c r="V22" s="9">
        <f>+'24-01-321 Ind. Proy'!AG67</f>
        <v>0</v>
      </c>
      <c r="W22" s="9">
        <f>+'24-01-321 Ind. Proy'!AH67</f>
        <v>0</v>
      </c>
      <c r="X22" s="168">
        <f>+'24-01-321 Ind. Proy'!AI67</f>
        <v>0</v>
      </c>
      <c r="Y22" s="168">
        <f>+'24-01-321 Ind. Proy'!AJ67</f>
        <v>0</v>
      </c>
    </row>
    <row r="23" spans="1:25" ht="24.75" customHeight="1" x14ac:dyDescent="0.25">
      <c r="A23" s="45" t="s">
        <v>76</v>
      </c>
      <c r="B23" s="9">
        <f>+'24-01-321 Ind. Proy'!J70</f>
        <v>1728131000</v>
      </c>
      <c r="C23" s="9">
        <f>+'24-01-321 Ind. Proy'!K70</f>
        <v>1728131000</v>
      </c>
      <c r="D23" s="9">
        <f>+'24-01-321 Ind. Proy'!M70</f>
        <v>0</v>
      </c>
      <c r="E23" s="9">
        <f>+'24-01-321 Ind. Proy'!N70</f>
        <v>0</v>
      </c>
      <c r="F23" s="9">
        <f>+'24-01-321 Ind. Proy'!O70</f>
        <v>0</v>
      </c>
      <c r="G23" s="9">
        <f>+'24-01-321 Ind. Proy'!R70</f>
        <v>432032750</v>
      </c>
      <c r="H23" s="9">
        <f>+'24-01-321 Ind. Proy'!S70</f>
        <v>0</v>
      </c>
      <c r="I23" s="9">
        <f>+'24-01-321 Ind. Proy'!T70</f>
        <v>864065500</v>
      </c>
      <c r="J23" s="9">
        <f>+'24-01-321 Ind. Proy'!U70</f>
        <v>1296098250</v>
      </c>
      <c r="K23" s="9">
        <f>+'24-01-321 Ind. Proy'!V70</f>
        <v>0</v>
      </c>
      <c r="L23" s="9">
        <f>+'24-01-321 Ind. Proy'!W70</f>
        <v>0</v>
      </c>
      <c r="M23" s="9">
        <f>+'24-01-321 Ind. Proy'!X70</f>
        <v>432032750</v>
      </c>
      <c r="N23" s="9">
        <f>+'24-01-321 Ind. Proy'!Y70</f>
        <v>432032750</v>
      </c>
      <c r="O23" s="9">
        <f>+'24-01-321 Ind. Proy'!Z70</f>
        <v>0</v>
      </c>
      <c r="P23" s="9">
        <f>+'24-01-321 Ind. Proy'!AA70</f>
        <v>0</v>
      </c>
      <c r="Q23" s="9">
        <f>+'24-01-321 Ind. Proy'!AB70</f>
        <v>0</v>
      </c>
      <c r="R23" s="9">
        <f>+'24-01-321 Ind. Proy'!AC70</f>
        <v>0</v>
      </c>
      <c r="S23" s="9">
        <f>+'24-01-321 Ind. Proy'!AD70</f>
        <v>0</v>
      </c>
      <c r="T23" s="9">
        <f>+'24-01-321 Ind. Proy'!AE70</f>
        <v>0</v>
      </c>
      <c r="U23" s="9">
        <f>+'24-01-321 Ind. Proy'!AF70</f>
        <v>0</v>
      </c>
      <c r="V23" s="9">
        <f>+'24-01-321 Ind. Proy'!AG70</f>
        <v>0</v>
      </c>
      <c r="W23" s="9">
        <f>+'24-01-321 Ind. Proy'!AH70</f>
        <v>1728131000</v>
      </c>
      <c r="X23" s="168">
        <f>+'24-01-321 Ind. Proy'!AI70</f>
        <v>1</v>
      </c>
      <c r="Y23" s="168">
        <f>+'24-01-321 Ind. Proy'!AJ70</f>
        <v>1</v>
      </c>
    </row>
    <row r="24" spans="1:25" ht="25.5" x14ac:dyDescent="0.25">
      <c r="A24" s="435" t="str">
        <f>"TOTAL ASIG."&amp;" "&amp;$A$5</f>
        <v>TOTAL ASIG. 24-01-321 "Fundación de la Familia - Programa Red de Telecentros"</v>
      </c>
      <c r="B24" s="339">
        <f t="shared" ref="B24:W24" si="0">SUM(B8:B23)</f>
        <v>1728131000</v>
      </c>
      <c r="C24" s="339">
        <f t="shared" si="0"/>
        <v>1728131000</v>
      </c>
      <c r="D24" s="339">
        <f t="shared" si="0"/>
        <v>0</v>
      </c>
      <c r="E24" s="339">
        <f>SUM(E8:E23)</f>
        <v>0</v>
      </c>
      <c r="F24" s="339">
        <f t="shared" si="0"/>
        <v>0</v>
      </c>
      <c r="G24" s="339">
        <f t="shared" si="0"/>
        <v>432032750</v>
      </c>
      <c r="H24" s="339">
        <f t="shared" si="0"/>
        <v>0</v>
      </c>
      <c r="I24" s="339">
        <f t="shared" si="0"/>
        <v>864065500</v>
      </c>
      <c r="J24" s="339">
        <f t="shared" si="0"/>
        <v>1296098250</v>
      </c>
      <c r="K24" s="339">
        <f t="shared" si="0"/>
        <v>0</v>
      </c>
      <c r="L24" s="339">
        <f t="shared" si="0"/>
        <v>0</v>
      </c>
      <c r="M24" s="339">
        <f t="shared" si="0"/>
        <v>432032750</v>
      </c>
      <c r="N24" s="339">
        <f t="shared" si="0"/>
        <v>432032750</v>
      </c>
      <c r="O24" s="339">
        <f t="shared" si="0"/>
        <v>0</v>
      </c>
      <c r="P24" s="339">
        <f t="shared" si="0"/>
        <v>0</v>
      </c>
      <c r="Q24" s="339">
        <f t="shared" si="0"/>
        <v>0</v>
      </c>
      <c r="R24" s="339">
        <f t="shared" si="0"/>
        <v>0</v>
      </c>
      <c r="S24" s="339">
        <f t="shared" si="0"/>
        <v>0</v>
      </c>
      <c r="T24" s="339">
        <f t="shared" si="0"/>
        <v>0</v>
      </c>
      <c r="U24" s="339">
        <f t="shared" si="0"/>
        <v>0</v>
      </c>
      <c r="V24" s="339">
        <f t="shared" si="0"/>
        <v>0</v>
      </c>
      <c r="W24" s="339">
        <f t="shared" si="0"/>
        <v>1728131000</v>
      </c>
      <c r="X24" s="340">
        <f>+'24-01-321 Ind. Proy'!AI71</f>
        <v>1</v>
      </c>
      <c r="Y24" s="340">
        <f>'24-01-321 Ind. Proy'!AJ71</f>
        <v>1</v>
      </c>
    </row>
    <row r="25" spans="1:25" x14ac:dyDescent="0.25">
      <c r="B25" s="41"/>
      <c r="G25" s="41"/>
      <c r="H25" s="41"/>
      <c r="I25" s="41"/>
      <c r="K25" s="41"/>
      <c r="L25" s="41"/>
      <c r="M25" s="41"/>
      <c r="O25" s="41"/>
      <c r="P25" s="41"/>
      <c r="Q25" s="41"/>
      <c r="S25" s="41"/>
      <c r="T25" s="41"/>
      <c r="U25" s="41"/>
    </row>
    <row r="26" spans="1:25" x14ac:dyDescent="0.25">
      <c r="B26" s="41"/>
      <c r="G26" s="41"/>
      <c r="H26" s="41"/>
      <c r="I26" s="41"/>
      <c r="K26" s="41"/>
      <c r="L26" s="41"/>
      <c r="M26" s="41"/>
      <c r="O26" s="41"/>
      <c r="P26" s="41"/>
      <c r="Q26" s="41"/>
      <c r="S26" s="41"/>
      <c r="T26" s="41"/>
      <c r="U26" s="41"/>
    </row>
    <row r="27" spans="1:25" x14ac:dyDescent="0.25">
      <c r="B27" s="41"/>
      <c r="G27" s="41"/>
      <c r="H27" s="41"/>
      <c r="I27" s="41"/>
      <c r="K27" s="41"/>
      <c r="L27" s="41"/>
      <c r="M27" s="41"/>
      <c r="O27" s="41"/>
      <c r="P27" s="41"/>
      <c r="Q27" s="41"/>
      <c r="S27" s="41"/>
      <c r="T27" s="41"/>
      <c r="U27" s="41"/>
    </row>
    <row r="28" spans="1:25" x14ac:dyDescent="0.25">
      <c r="B28" s="41"/>
      <c r="G28" s="41"/>
      <c r="H28" s="41"/>
      <c r="I28" s="41"/>
      <c r="K28" s="41"/>
      <c r="L28" s="41"/>
      <c r="M28" s="41"/>
      <c r="O28" s="41"/>
      <c r="P28" s="41"/>
      <c r="Q28" s="41"/>
      <c r="S28" s="41"/>
      <c r="T28" s="41"/>
      <c r="U28" s="41"/>
    </row>
    <row r="29" spans="1:25" x14ac:dyDescent="0.25">
      <c r="B29" s="41"/>
      <c r="G29" s="41"/>
      <c r="H29" s="41"/>
      <c r="I29" s="41"/>
      <c r="K29" s="41"/>
      <c r="L29" s="41"/>
      <c r="M29" s="41"/>
      <c r="O29" s="41"/>
      <c r="P29" s="41"/>
      <c r="Q29" s="41"/>
      <c r="S29" s="41"/>
      <c r="T29" s="41"/>
      <c r="U29" s="41"/>
    </row>
    <row r="30" spans="1:25" x14ac:dyDescent="0.25">
      <c r="B30" s="41"/>
      <c r="G30" s="41"/>
      <c r="H30" s="41"/>
      <c r="I30" s="41"/>
      <c r="K30" s="41"/>
      <c r="L30" s="41"/>
      <c r="M30" s="41"/>
      <c r="O30" s="41"/>
      <c r="P30" s="41"/>
      <c r="Q30" s="41"/>
      <c r="S30" s="41"/>
      <c r="T30" s="41"/>
      <c r="U30" s="41"/>
    </row>
    <row r="31" spans="1:25" x14ac:dyDescent="0.25">
      <c r="B31" s="41"/>
      <c r="G31" s="41"/>
      <c r="H31" s="41"/>
      <c r="I31" s="41"/>
      <c r="K31" s="41"/>
      <c r="L31" s="41"/>
      <c r="M31" s="41"/>
      <c r="O31" s="41"/>
      <c r="P31" s="41"/>
      <c r="Q31" s="41"/>
      <c r="S31" s="41"/>
      <c r="T31" s="41"/>
      <c r="U31" s="41"/>
    </row>
    <row r="32" spans="1:25" x14ac:dyDescent="0.25">
      <c r="B32" s="41"/>
      <c r="G32" s="41"/>
      <c r="H32" s="41"/>
      <c r="I32" s="41"/>
      <c r="K32" s="41"/>
      <c r="L32" s="41"/>
      <c r="M32" s="41"/>
      <c r="O32" s="41"/>
      <c r="P32" s="41"/>
      <c r="Q32" s="41"/>
      <c r="S32" s="41"/>
      <c r="T32" s="41"/>
      <c r="U32" s="41"/>
    </row>
    <row r="33" spans="2:25" s="14" customFormat="1" x14ac:dyDescent="0.25">
      <c r="B33" s="41"/>
      <c r="C33" s="15"/>
      <c r="D33" s="15"/>
      <c r="E33" s="15"/>
      <c r="F33" s="15"/>
      <c r="G33" s="41"/>
      <c r="H33" s="41"/>
      <c r="I33" s="41"/>
      <c r="J33" s="12"/>
      <c r="K33" s="41"/>
      <c r="L33" s="41"/>
      <c r="M33" s="41"/>
      <c r="N33" s="12"/>
      <c r="O33" s="41"/>
      <c r="P33" s="41"/>
      <c r="Q33" s="41"/>
      <c r="R33" s="12"/>
      <c r="S33" s="41"/>
      <c r="T33" s="41"/>
      <c r="U33" s="41"/>
      <c r="X33" s="15"/>
      <c r="Y33" s="15"/>
    </row>
    <row r="34" spans="2:25" s="14" customFormat="1" x14ac:dyDescent="0.25">
      <c r="B34" s="41"/>
      <c r="C34" s="15"/>
      <c r="D34" s="15"/>
      <c r="E34" s="15"/>
      <c r="F34" s="15"/>
      <c r="G34" s="41"/>
      <c r="H34" s="41"/>
      <c r="I34" s="41"/>
      <c r="J34" s="12"/>
      <c r="K34" s="41"/>
      <c r="L34" s="41"/>
      <c r="M34" s="41"/>
      <c r="N34" s="12"/>
      <c r="O34" s="41"/>
      <c r="P34" s="41"/>
      <c r="Q34" s="41"/>
      <c r="R34" s="12"/>
      <c r="S34" s="41"/>
      <c r="T34" s="41"/>
      <c r="U34" s="41"/>
      <c r="X34" s="15"/>
      <c r="Y34" s="15"/>
    </row>
    <row r="35" spans="2:25" s="14" customFormat="1" x14ac:dyDescent="0.25">
      <c r="B35" s="41"/>
      <c r="C35" s="15"/>
      <c r="D35" s="15"/>
      <c r="E35" s="15"/>
      <c r="F35" s="15"/>
      <c r="G35" s="41"/>
      <c r="H35" s="41"/>
      <c r="I35" s="41"/>
      <c r="J35" s="12"/>
      <c r="K35" s="41"/>
      <c r="L35" s="41"/>
      <c r="M35" s="41"/>
      <c r="N35" s="12"/>
      <c r="O35" s="41"/>
      <c r="P35" s="41"/>
      <c r="Q35" s="41"/>
      <c r="R35" s="12"/>
      <c r="S35" s="41"/>
      <c r="T35" s="41"/>
      <c r="U35" s="41"/>
      <c r="X35" s="15"/>
      <c r="Y35" s="15"/>
    </row>
    <row r="36" spans="2:25" s="14" customFormat="1" x14ac:dyDescent="0.25">
      <c r="B36" s="41"/>
      <c r="C36" s="15"/>
      <c r="D36" s="15"/>
      <c r="E36" s="15"/>
      <c r="F36" s="15"/>
      <c r="G36" s="41"/>
      <c r="H36" s="41"/>
      <c r="I36" s="41"/>
      <c r="J36" s="12"/>
      <c r="K36" s="41"/>
      <c r="L36" s="41"/>
      <c r="M36" s="41"/>
      <c r="N36" s="12"/>
      <c r="O36" s="41"/>
      <c r="P36" s="41"/>
      <c r="Q36" s="41"/>
      <c r="R36" s="12"/>
      <c r="S36" s="41"/>
      <c r="T36" s="41"/>
      <c r="U36" s="41"/>
      <c r="X36" s="15"/>
      <c r="Y36" s="15"/>
    </row>
    <row r="37" spans="2:25" s="14" customFormat="1" x14ac:dyDescent="0.25">
      <c r="B37" s="41"/>
      <c r="C37" s="15"/>
      <c r="D37" s="15"/>
      <c r="E37" s="15"/>
      <c r="F37" s="15"/>
      <c r="G37" s="41"/>
      <c r="H37" s="41"/>
      <c r="I37" s="41"/>
      <c r="J37" s="12"/>
      <c r="K37" s="41"/>
      <c r="L37" s="41"/>
      <c r="M37" s="41"/>
      <c r="N37" s="12"/>
      <c r="O37" s="41"/>
      <c r="P37" s="41"/>
      <c r="Q37" s="41"/>
      <c r="R37" s="12"/>
      <c r="S37" s="41"/>
      <c r="T37" s="41"/>
      <c r="U37" s="41"/>
      <c r="X37" s="15"/>
      <c r="Y37" s="15"/>
    </row>
    <row r="38" spans="2:25" s="14" customFormat="1" x14ac:dyDescent="0.25">
      <c r="B38" s="41"/>
      <c r="C38" s="15"/>
      <c r="D38" s="15"/>
      <c r="E38" s="15"/>
      <c r="F38" s="15"/>
      <c r="G38" s="41"/>
      <c r="H38" s="41"/>
      <c r="I38" s="41"/>
      <c r="J38" s="12"/>
      <c r="K38" s="41"/>
      <c r="L38" s="41"/>
      <c r="M38" s="41"/>
      <c r="N38" s="12"/>
      <c r="O38" s="41"/>
      <c r="P38" s="41"/>
      <c r="Q38" s="41"/>
      <c r="R38" s="12"/>
      <c r="S38" s="41"/>
      <c r="T38" s="41"/>
      <c r="U38" s="41"/>
      <c r="X38" s="15"/>
      <c r="Y38" s="15"/>
    </row>
    <row r="39" spans="2:25" s="14" customFormat="1" x14ac:dyDescent="0.25">
      <c r="B39" s="41"/>
      <c r="C39" s="15"/>
      <c r="D39" s="15"/>
      <c r="E39" s="15"/>
      <c r="F39" s="15"/>
      <c r="G39" s="41"/>
      <c r="H39" s="41"/>
      <c r="I39" s="41"/>
      <c r="J39" s="12"/>
      <c r="K39" s="41"/>
      <c r="L39" s="41"/>
      <c r="M39" s="41"/>
      <c r="N39" s="12"/>
      <c r="O39" s="41"/>
      <c r="P39" s="41"/>
      <c r="Q39" s="41"/>
      <c r="R39" s="12"/>
      <c r="S39" s="41"/>
      <c r="T39" s="41"/>
      <c r="U39" s="41"/>
      <c r="X39" s="15"/>
      <c r="Y39" s="15"/>
    </row>
    <row r="40" spans="2:25" s="14" customFormat="1" x14ac:dyDescent="0.25">
      <c r="B40" s="41"/>
      <c r="C40" s="15"/>
      <c r="D40" s="15"/>
      <c r="E40" s="15"/>
      <c r="F40" s="15"/>
      <c r="G40" s="41"/>
      <c r="H40" s="41"/>
      <c r="I40" s="41"/>
      <c r="J40" s="12"/>
      <c r="K40" s="41"/>
      <c r="L40" s="41"/>
      <c r="M40" s="41"/>
      <c r="N40" s="12"/>
      <c r="O40" s="41"/>
      <c r="P40" s="41"/>
      <c r="Q40" s="41"/>
      <c r="R40" s="12"/>
      <c r="S40" s="41"/>
      <c r="T40" s="41"/>
      <c r="U40" s="41"/>
      <c r="X40" s="15"/>
      <c r="Y40" s="15"/>
    </row>
    <row r="41" spans="2:25" s="14" customFormat="1" x14ac:dyDescent="0.25">
      <c r="B41" s="41"/>
      <c r="C41" s="15"/>
      <c r="D41" s="15"/>
      <c r="E41" s="15"/>
      <c r="F41" s="15"/>
      <c r="G41" s="41"/>
      <c r="H41" s="41"/>
      <c r="I41" s="41"/>
      <c r="J41" s="12"/>
      <c r="K41" s="41"/>
      <c r="L41" s="41"/>
      <c r="M41" s="41"/>
      <c r="N41" s="12"/>
      <c r="O41" s="41"/>
      <c r="P41" s="41"/>
      <c r="Q41" s="41"/>
      <c r="R41" s="12"/>
      <c r="S41" s="41"/>
      <c r="T41" s="41"/>
      <c r="U41" s="41"/>
      <c r="X41" s="15"/>
      <c r="Y41" s="15"/>
    </row>
  </sheetData>
  <mergeCells count="19">
    <mergeCell ref="A6:A7"/>
    <mergeCell ref="B6:B7"/>
    <mergeCell ref="C6:C7"/>
    <mergeCell ref="D6:F6"/>
    <mergeCell ref="G6:I6"/>
    <mergeCell ref="A1:Y1"/>
    <mergeCell ref="A2:Y2"/>
    <mergeCell ref="A3:Y3"/>
    <mergeCell ref="A4:Y4"/>
    <mergeCell ref="A5:Y5"/>
    <mergeCell ref="V6:V7"/>
    <mergeCell ref="W6:W7"/>
    <mergeCell ref="X6:Y6"/>
    <mergeCell ref="J6:J7"/>
    <mergeCell ref="K6:M6"/>
    <mergeCell ref="N6:N7"/>
    <mergeCell ref="O6:Q6"/>
    <mergeCell ref="R6:R7"/>
    <mergeCell ref="S6:U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33CCFF"/>
    <pageSetUpPr fitToPage="1"/>
  </sheetPr>
  <dimension ref="A1:AR41"/>
  <sheetViews>
    <sheetView zoomScaleNormal="100" workbookViewId="0">
      <selection activeCell="B24" sqref="B24"/>
    </sheetView>
  </sheetViews>
  <sheetFormatPr baseColWidth="10" defaultColWidth="11.42578125" defaultRowHeight="12.75" outlineLevelCol="1" x14ac:dyDescent="0.25"/>
  <cols>
    <col min="1" max="1" width="39.28515625" style="15" customWidth="1"/>
    <col min="2" max="2" width="12.140625" style="12" customWidth="1"/>
    <col min="3" max="3" width="12.140625" style="15" customWidth="1"/>
    <col min="4" max="4" width="10" style="15" hidden="1" customWidth="1"/>
    <col min="5" max="5" width="10.28515625" style="15" hidden="1" customWidth="1"/>
    <col min="6" max="6" width="9.85546875" style="15" hidden="1" customWidth="1"/>
    <col min="7" max="7" width="10.5703125" style="12" hidden="1" customWidth="1" outlineLevel="1"/>
    <col min="8" max="9" width="8.85546875" style="12" hidden="1" customWidth="1" outlineLevel="1"/>
    <col min="10" max="10" width="11.42578125" style="12" customWidth="1" collapsed="1"/>
    <col min="11" max="11" width="12.28515625" style="12" hidden="1" customWidth="1" outlineLevel="1"/>
    <col min="12" max="12" width="10.140625" style="12" hidden="1" customWidth="1" outlineLevel="1"/>
    <col min="13" max="13" width="12.28515625" style="12" hidden="1" customWidth="1" outlineLevel="1"/>
    <col min="14" max="14" width="10.42578125" style="12" bestFit="1" customWidth="1" collapsed="1"/>
    <col min="15" max="15" width="4.28515625" style="12" hidden="1" customWidth="1" outlineLevel="1"/>
    <col min="16" max="16" width="5.7109375" style="12" hidden="1" customWidth="1" outlineLevel="1"/>
    <col min="17" max="17" width="8.42578125" style="12" hidden="1" customWidth="1" outlineLevel="1"/>
    <col min="18" max="18" width="10" style="12" bestFit="1" customWidth="1" collapsed="1"/>
    <col min="19" max="19" width="6.85546875" style="12" bestFit="1" customWidth="1" outlineLevel="1"/>
    <col min="20" max="20" width="8.140625" style="12" customWidth="1" outlineLevel="1"/>
    <col min="21" max="21" width="7.7109375" style="12" customWidth="1" outlineLevel="1"/>
    <col min="22" max="22" width="10" style="12" bestFit="1" customWidth="1"/>
    <col min="23" max="23" width="11.42578125" style="12" customWidth="1"/>
    <col min="24" max="24" width="10.140625" style="169" customWidth="1"/>
    <col min="25" max="25" width="11.7109375" style="169" customWidth="1"/>
    <col min="26" max="16384" width="11.42578125" style="14"/>
  </cols>
  <sheetData>
    <row r="1" spans="1:44" s="11" customFormat="1" ht="15" customHeight="1" x14ac:dyDescent="0.25">
      <c r="A1" s="533" t="str">
        <f>+'24-03-358 Ind. Proy'!A1:AJ1</f>
        <v>PARTIDA 21-01-001 "SUBSECRETARIA DE SERVICIOS SOCIALES"</v>
      </c>
      <c r="B1" s="533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533"/>
      <c r="O1" s="533"/>
      <c r="P1" s="533"/>
      <c r="Q1" s="533"/>
      <c r="R1" s="533"/>
      <c r="S1" s="533"/>
      <c r="T1" s="533"/>
      <c r="U1" s="533"/>
      <c r="V1" s="533"/>
      <c r="W1" s="533"/>
      <c r="X1" s="533"/>
      <c r="Y1" s="533"/>
    </row>
    <row r="2" spans="1:44" s="11" customFormat="1" ht="15" customHeight="1" x14ac:dyDescent="0.25">
      <c r="A2" s="526" t="s">
        <v>1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526"/>
      <c r="S2" s="526"/>
      <c r="T2" s="526"/>
      <c r="U2" s="526"/>
      <c r="V2" s="526"/>
      <c r="W2" s="526"/>
      <c r="X2" s="526"/>
      <c r="Y2" s="526"/>
    </row>
    <row r="3" spans="1:44" s="11" customFormat="1" ht="15" customHeight="1" x14ac:dyDescent="0.25">
      <c r="A3" s="526" t="str">
        <f>+'24-03-358 Ind. Proy'!A3:AJ3</f>
        <v>EJECUCIÓN AL 31 DE DICIEMBRE DE 2022</v>
      </c>
      <c r="B3" s="526"/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526"/>
      <c r="Q3" s="526"/>
      <c r="R3" s="526"/>
      <c r="S3" s="526"/>
      <c r="T3" s="526"/>
      <c r="U3" s="526"/>
      <c r="V3" s="526"/>
      <c r="W3" s="526"/>
      <c r="X3" s="526"/>
      <c r="Y3" s="526"/>
    </row>
    <row r="4" spans="1:44" s="11" customFormat="1" ht="15" customHeight="1" x14ac:dyDescent="0.25">
      <c r="A4" s="528" t="s">
        <v>3</v>
      </c>
      <c r="B4" s="528"/>
      <c r="C4" s="528"/>
      <c r="D4" s="528"/>
      <c r="E4" s="528"/>
      <c r="F4" s="528"/>
      <c r="G4" s="528"/>
      <c r="H4" s="528"/>
      <c r="I4" s="528"/>
      <c r="J4" s="528"/>
      <c r="K4" s="528"/>
      <c r="L4" s="528"/>
      <c r="M4" s="528"/>
      <c r="N4" s="528"/>
      <c r="O4" s="528"/>
      <c r="P4" s="528"/>
      <c r="Q4" s="528"/>
      <c r="R4" s="528"/>
      <c r="S4" s="528"/>
      <c r="T4" s="528"/>
      <c r="U4" s="528"/>
      <c r="V4" s="528"/>
      <c r="W4" s="528"/>
      <c r="X4" s="528"/>
      <c r="Y4" s="528"/>
    </row>
    <row r="5" spans="1:44" ht="26.25" customHeight="1" x14ac:dyDescent="0.25">
      <c r="A5" s="338" t="str">
        <f>+'24-03-358 Ind. Proy'!A5:U5</f>
        <v>24-03-358 "Programa Apoyo a la Atencion de Salud Mental"</v>
      </c>
      <c r="B5" s="363"/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363"/>
      <c r="P5" s="363"/>
      <c r="Q5" s="363"/>
      <c r="R5" s="363"/>
      <c r="S5" s="363"/>
      <c r="T5" s="363"/>
      <c r="U5" s="363"/>
      <c r="V5" s="363"/>
      <c r="W5" s="363"/>
      <c r="X5" s="363"/>
      <c r="Y5" s="364"/>
      <c r="Z5" s="12"/>
      <c r="AA5" s="12"/>
      <c r="AB5" s="12"/>
      <c r="AC5" s="12"/>
      <c r="AD5" s="12"/>
      <c r="AE5" s="12"/>
      <c r="AF5" s="12"/>
      <c r="AG5" s="12"/>
      <c r="AH5" s="12"/>
      <c r="AI5" s="13"/>
      <c r="AJ5" s="13"/>
    </row>
    <row r="6" spans="1:44" s="15" customFormat="1" ht="17.25" customHeight="1" x14ac:dyDescent="0.25">
      <c r="A6" s="523" t="s">
        <v>7</v>
      </c>
      <c r="B6" s="523" t="s">
        <v>13</v>
      </c>
      <c r="C6" s="547" t="s">
        <v>83</v>
      </c>
      <c r="D6" s="558" t="s">
        <v>16</v>
      </c>
      <c r="E6" s="559"/>
      <c r="F6" s="560"/>
      <c r="G6" s="558" t="s">
        <v>19</v>
      </c>
      <c r="H6" s="559"/>
      <c r="I6" s="560"/>
      <c r="J6" s="522" t="s">
        <v>20</v>
      </c>
      <c r="K6" s="553" t="s">
        <v>19</v>
      </c>
      <c r="L6" s="555"/>
      <c r="M6" s="554"/>
      <c r="N6" s="530" t="s">
        <v>21</v>
      </c>
      <c r="O6" s="553" t="s">
        <v>19</v>
      </c>
      <c r="P6" s="555"/>
      <c r="Q6" s="554"/>
      <c r="R6" s="530" t="s">
        <v>22</v>
      </c>
      <c r="S6" s="553" t="s">
        <v>19</v>
      </c>
      <c r="T6" s="555"/>
      <c r="U6" s="554"/>
      <c r="V6" s="530" t="s">
        <v>23</v>
      </c>
      <c r="W6" s="530" t="s">
        <v>24</v>
      </c>
      <c r="X6" s="553" t="s">
        <v>84</v>
      </c>
      <c r="Y6" s="554"/>
      <c r="Z6" s="551"/>
      <c r="AA6" s="551"/>
      <c r="AB6" s="551"/>
      <c r="AC6" s="551"/>
      <c r="AD6" s="551"/>
      <c r="AE6" s="551"/>
      <c r="AF6" s="551"/>
      <c r="AG6" s="551"/>
      <c r="AH6" s="551"/>
      <c r="AI6" s="552"/>
      <c r="AJ6" s="552"/>
      <c r="AK6" s="11"/>
      <c r="AL6" s="11"/>
      <c r="AM6" s="11"/>
      <c r="AN6" s="11"/>
      <c r="AO6" s="11"/>
      <c r="AP6" s="11"/>
      <c r="AQ6" s="11"/>
      <c r="AR6" s="11"/>
    </row>
    <row r="7" spans="1:44" s="15" customFormat="1" ht="24" customHeight="1" x14ac:dyDescent="0.25">
      <c r="A7" s="523"/>
      <c r="B7" s="523"/>
      <c r="C7" s="548"/>
      <c r="D7" s="433" t="s">
        <v>29</v>
      </c>
      <c r="E7" s="433" t="s">
        <v>30</v>
      </c>
      <c r="F7" s="433" t="s">
        <v>31</v>
      </c>
      <c r="G7" s="433" t="s">
        <v>32</v>
      </c>
      <c r="H7" s="433" t="s">
        <v>33</v>
      </c>
      <c r="I7" s="433" t="s">
        <v>34</v>
      </c>
      <c r="J7" s="522"/>
      <c r="K7" s="431" t="s">
        <v>35</v>
      </c>
      <c r="L7" s="431" t="s">
        <v>36</v>
      </c>
      <c r="M7" s="431" t="s">
        <v>37</v>
      </c>
      <c r="N7" s="531"/>
      <c r="O7" s="431" t="s">
        <v>38</v>
      </c>
      <c r="P7" s="431" t="s">
        <v>39</v>
      </c>
      <c r="Q7" s="431" t="s">
        <v>40</v>
      </c>
      <c r="R7" s="531"/>
      <c r="S7" s="431" t="s">
        <v>41</v>
      </c>
      <c r="T7" s="431" t="s">
        <v>42</v>
      </c>
      <c r="U7" s="431" t="s">
        <v>43</v>
      </c>
      <c r="V7" s="531"/>
      <c r="W7" s="531"/>
      <c r="X7" s="431" t="s">
        <v>44</v>
      </c>
      <c r="Y7" s="431" t="s">
        <v>85</v>
      </c>
      <c r="Z7" s="449"/>
      <c r="AA7" s="449"/>
      <c r="AB7" s="449"/>
      <c r="AC7" s="551"/>
      <c r="AD7" s="449"/>
      <c r="AE7" s="449"/>
      <c r="AF7" s="449"/>
      <c r="AG7" s="551"/>
      <c r="AH7" s="551"/>
      <c r="AI7" s="450"/>
      <c r="AJ7" s="450"/>
      <c r="AK7" s="11"/>
      <c r="AL7" s="11"/>
      <c r="AM7" s="11"/>
      <c r="AN7" s="11"/>
      <c r="AO7" s="11"/>
      <c r="AP7" s="11"/>
      <c r="AQ7" s="11"/>
      <c r="AR7" s="11"/>
    </row>
    <row r="8" spans="1:44" ht="24.75" customHeight="1" x14ac:dyDescent="0.25">
      <c r="A8" s="43" t="s">
        <v>46</v>
      </c>
      <c r="B8" s="9">
        <f>+'24-03-358 Ind. Proy'!J19</f>
        <v>0</v>
      </c>
      <c r="C8" s="9">
        <f>+'24-03-358 Ind. Proy'!K19</f>
        <v>0</v>
      </c>
      <c r="D8" s="9">
        <f>+'24-03-358 Ind. Proy'!M19</f>
        <v>0</v>
      </c>
      <c r="E8" s="9">
        <f>+'24-03-358 Ind. Proy'!N19</f>
        <v>0</v>
      </c>
      <c r="F8" s="9">
        <f>+'24-03-358 Ind. Proy'!O19</f>
        <v>0</v>
      </c>
      <c r="G8" s="9">
        <f>+'24-03-358 Ind. Proy'!R19</f>
        <v>0</v>
      </c>
      <c r="H8" s="9">
        <f>+'24-03-358 Ind. Proy'!S19</f>
        <v>0</v>
      </c>
      <c r="I8" s="9">
        <f>+'24-03-358 Ind. Proy'!T19</f>
        <v>0</v>
      </c>
      <c r="J8" s="9">
        <f>+'24-03-358 Ind. Proy'!U19</f>
        <v>0</v>
      </c>
      <c r="K8" s="9">
        <f>+'24-03-358 Ind. Proy'!V19</f>
        <v>0</v>
      </c>
      <c r="L8" s="9">
        <f>+'24-03-358 Ind. Proy'!W19</f>
        <v>0</v>
      </c>
      <c r="M8" s="9">
        <f>+'24-03-358 Ind. Proy'!X19</f>
        <v>0</v>
      </c>
      <c r="N8" s="9">
        <f>+'24-03-358 Ind. Proy'!Y19</f>
        <v>0</v>
      </c>
      <c r="O8" s="9">
        <f>+'24-03-358 Ind. Proy'!Z19</f>
        <v>0</v>
      </c>
      <c r="P8" s="9">
        <f>+'24-03-358 Ind. Proy'!AA19</f>
        <v>0</v>
      </c>
      <c r="Q8" s="9">
        <f>+'24-03-358 Ind. Proy'!AB19</f>
        <v>0</v>
      </c>
      <c r="R8" s="9">
        <f>+'24-03-358 Ind. Proy'!AC19</f>
        <v>0</v>
      </c>
      <c r="S8" s="9">
        <f>+'24-03-358 Ind. Proy'!AD19</f>
        <v>0</v>
      </c>
      <c r="T8" s="9">
        <f>+'24-03-358 Ind. Proy'!AE19</f>
        <v>0</v>
      </c>
      <c r="U8" s="9">
        <f>+'24-03-358 Ind. Proy'!AF19</f>
        <v>0</v>
      </c>
      <c r="V8" s="9">
        <f>+'24-03-358 Ind. Proy'!AG19</f>
        <v>0</v>
      </c>
      <c r="W8" s="9">
        <f>+'24-03-358 Ind. Proy'!AH19</f>
        <v>0</v>
      </c>
      <c r="X8" s="168">
        <f>+'24-03-358 Ind. Proy'!AI19</f>
        <v>0</v>
      </c>
      <c r="Y8" s="168">
        <f>+'24-03-358 Ind. Proy'!AJ19</f>
        <v>0</v>
      </c>
    </row>
    <row r="9" spans="1:44" ht="24.75" customHeight="1" x14ac:dyDescent="0.25">
      <c r="A9" s="43" t="s">
        <v>48</v>
      </c>
      <c r="B9" s="9">
        <f>+'24-03-358 Ind. Proy'!J31</f>
        <v>0</v>
      </c>
      <c r="C9" s="9">
        <f>+'24-03-358 Ind. Proy'!K31</f>
        <v>0</v>
      </c>
      <c r="D9" s="9">
        <f>+'24-03-358 Ind. Proy'!M31</f>
        <v>0</v>
      </c>
      <c r="E9" s="9">
        <f>+'24-03-358 Ind. Proy'!N31</f>
        <v>0</v>
      </c>
      <c r="F9" s="9">
        <f>+'24-03-358 Ind. Proy'!O31</f>
        <v>0</v>
      </c>
      <c r="G9" s="9">
        <f>+'24-03-358 Ind. Proy'!R31</f>
        <v>0</v>
      </c>
      <c r="H9" s="9">
        <f>+'24-03-358 Ind. Proy'!S31</f>
        <v>0</v>
      </c>
      <c r="I9" s="9">
        <f>+'24-03-358 Ind. Proy'!T31</f>
        <v>0</v>
      </c>
      <c r="J9" s="9">
        <f>+'24-03-358 Ind. Proy'!U31</f>
        <v>0</v>
      </c>
      <c r="K9" s="9">
        <f>+'24-03-358 Ind. Proy'!V31</f>
        <v>0</v>
      </c>
      <c r="L9" s="9">
        <f>+'24-03-358 Ind. Proy'!W31</f>
        <v>0</v>
      </c>
      <c r="M9" s="9">
        <f>+'24-03-358 Ind. Proy'!X31</f>
        <v>0</v>
      </c>
      <c r="N9" s="9">
        <f>+'24-03-358 Ind. Proy'!Y31</f>
        <v>0</v>
      </c>
      <c r="O9" s="9">
        <f>+'24-03-358 Ind. Proy'!Z31</f>
        <v>0</v>
      </c>
      <c r="P9" s="9">
        <f>+'24-03-358 Ind. Proy'!AA31</f>
        <v>0</v>
      </c>
      <c r="Q9" s="9">
        <f>+'24-03-358 Ind. Proy'!AB31</f>
        <v>0</v>
      </c>
      <c r="R9" s="9">
        <f>+'24-03-358 Ind. Proy'!AC31</f>
        <v>0</v>
      </c>
      <c r="S9" s="9">
        <f>+'24-03-358 Ind. Proy'!AD31</f>
        <v>0</v>
      </c>
      <c r="T9" s="9">
        <f>+'24-03-358 Ind. Proy'!AE31</f>
        <v>0</v>
      </c>
      <c r="U9" s="9">
        <f>+'24-03-358 Ind. Proy'!AF31</f>
        <v>0</v>
      </c>
      <c r="V9" s="9">
        <f>+'24-03-358 Ind. Proy'!AG31</f>
        <v>0</v>
      </c>
      <c r="W9" s="9">
        <f>+'24-03-358 Ind. Proy'!AH31</f>
        <v>0</v>
      </c>
      <c r="X9" s="168">
        <f>+'24-03-358 Ind. Proy'!AI31</f>
        <v>0</v>
      </c>
      <c r="Y9" s="168">
        <f>+'24-03-358 Ind. Proy'!AJ31</f>
        <v>0</v>
      </c>
    </row>
    <row r="10" spans="1:44" ht="24.75" customHeight="1" x14ac:dyDescent="0.25">
      <c r="A10" s="43" t="s">
        <v>50</v>
      </c>
      <c r="B10" s="9">
        <f>+'24-03-358 Ind. Proy'!J43</f>
        <v>0</v>
      </c>
      <c r="C10" s="9">
        <f>+'24-03-358 Ind. Proy'!K43</f>
        <v>0</v>
      </c>
      <c r="D10" s="9">
        <f>+'24-03-358 Ind. Proy'!M43</f>
        <v>0</v>
      </c>
      <c r="E10" s="9">
        <f>+'24-03-358 Ind. Proy'!N43</f>
        <v>0</v>
      </c>
      <c r="F10" s="9">
        <f>+'24-03-358 Ind. Proy'!O43</f>
        <v>0</v>
      </c>
      <c r="G10" s="9">
        <f>+'24-03-358 Ind. Proy'!R43</f>
        <v>0</v>
      </c>
      <c r="H10" s="9">
        <f>+'24-03-358 Ind. Proy'!S43</f>
        <v>0</v>
      </c>
      <c r="I10" s="9">
        <f>+'24-03-358 Ind. Proy'!T43</f>
        <v>0</v>
      </c>
      <c r="J10" s="9">
        <f>+'24-03-358 Ind. Proy'!U43</f>
        <v>0</v>
      </c>
      <c r="K10" s="9">
        <f>+'24-03-358 Ind. Proy'!V43</f>
        <v>0</v>
      </c>
      <c r="L10" s="9">
        <f>+'24-03-358 Ind. Proy'!W43</f>
        <v>0</v>
      </c>
      <c r="M10" s="9">
        <f>+'24-03-358 Ind. Proy'!X43</f>
        <v>0</v>
      </c>
      <c r="N10" s="9">
        <f>+'24-03-358 Ind. Proy'!Y43</f>
        <v>0</v>
      </c>
      <c r="O10" s="9">
        <f>+'24-03-358 Ind. Proy'!Z43</f>
        <v>0</v>
      </c>
      <c r="P10" s="9">
        <f>+'24-03-358 Ind. Proy'!AA43</f>
        <v>0</v>
      </c>
      <c r="Q10" s="9">
        <f>+'24-03-358 Ind. Proy'!AB43</f>
        <v>0</v>
      </c>
      <c r="R10" s="9">
        <f>+'24-03-358 Ind. Proy'!AC43</f>
        <v>0</v>
      </c>
      <c r="S10" s="9">
        <f>+'24-03-358 Ind. Proy'!AD43</f>
        <v>0</v>
      </c>
      <c r="T10" s="9">
        <f>+'24-03-358 Ind. Proy'!AE43</f>
        <v>0</v>
      </c>
      <c r="U10" s="9">
        <f>+'24-03-358 Ind. Proy'!AF43</f>
        <v>0</v>
      </c>
      <c r="V10" s="9">
        <f>+'24-03-358 Ind. Proy'!AG43</f>
        <v>0</v>
      </c>
      <c r="W10" s="9">
        <f>+'24-03-358 Ind. Proy'!AH43</f>
        <v>0</v>
      </c>
      <c r="X10" s="168">
        <f>+'24-03-358 Ind. Proy'!AI43</f>
        <v>0</v>
      </c>
      <c r="Y10" s="168">
        <f>+'24-03-358 Ind. Proy'!AJ43</f>
        <v>0</v>
      </c>
    </row>
    <row r="11" spans="1:44" ht="24.75" customHeight="1" x14ac:dyDescent="0.25">
      <c r="A11" s="43" t="s">
        <v>52</v>
      </c>
      <c r="B11" s="9">
        <f>+'24-03-358 Ind. Proy'!J55</f>
        <v>0</v>
      </c>
      <c r="C11" s="9">
        <f>+'24-03-358 Ind. Proy'!K55</f>
        <v>0</v>
      </c>
      <c r="D11" s="9">
        <f>+'24-03-358 Ind. Proy'!M55</f>
        <v>0</v>
      </c>
      <c r="E11" s="9">
        <f>+'24-03-358 Ind. Proy'!N55</f>
        <v>0</v>
      </c>
      <c r="F11" s="9">
        <f>+'24-03-358 Ind. Proy'!O55</f>
        <v>0</v>
      </c>
      <c r="G11" s="9">
        <f>+'24-03-358 Ind. Proy'!R55</f>
        <v>0</v>
      </c>
      <c r="H11" s="9">
        <f>+'24-03-358 Ind. Proy'!S55</f>
        <v>0</v>
      </c>
      <c r="I11" s="9">
        <f>+'24-03-358 Ind. Proy'!T55</f>
        <v>0</v>
      </c>
      <c r="J11" s="9">
        <f>+'24-03-358 Ind. Proy'!U55</f>
        <v>0</v>
      </c>
      <c r="K11" s="9">
        <f>+'24-03-358 Ind. Proy'!V55</f>
        <v>0</v>
      </c>
      <c r="L11" s="9">
        <f>+'24-03-358 Ind. Proy'!W55</f>
        <v>0</v>
      </c>
      <c r="M11" s="9">
        <f>+'24-03-358 Ind. Proy'!X55</f>
        <v>0</v>
      </c>
      <c r="N11" s="9">
        <f>+'24-03-358 Ind. Proy'!Y55</f>
        <v>0</v>
      </c>
      <c r="O11" s="9">
        <f>+'24-03-358 Ind. Proy'!Z55</f>
        <v>0</v>
      </c>
      <c r="P11" s="9">
        <f>+'24-03-358 Ind. Proy'!AA55</f>
        <v>0</v>
      </c>
      <c r="Q11" s="9">
        <f>+'24-03-358 Ind. Proy'!AB55</f>
        <v>0</v>
      </c>
      <c r="R11" s="9">
        <f>+'24-03-358 Ind. Proy'!AC55</f>
        <v>0</v>
      </c>
      <c r="S11" s="9">
        <f>+'24-03-358 Ind. Proy'!AD55</f>
        <v>0</v>
      </c>
      <c r="T11" s="9">
        <f>+'24-03-358 Ind. Proy'!AE55</f>
        <v>0</v>
      </c>
      <c r="U11" s="9">
        <f>+'24-03-358 Ind. Proy'!AF55</f>
        <v>0</v>
      </c>
      <c r="V11" s="9">
        <f>+'24-03-358 Ind. Proy'!AG55</f>
        <v>0</v>
      </c>
      <c r="W11" s="9">
        <f>+'24-03-358 Ind. Proy'!AH55</f>
        <v>0</v>
      </c>
      <c r="X11" s="168">
        <f>+'24-03-358 Ind. Proy'!AI55</f>
        <v>0</v>
      </c>
      <c r="Y11" s="168">
        <f>+'24-03-358 Ind. Proy'!AJ55</f>
        <v>0</v>
      </c>
    </row>
    <row r="12" spans="1:44" ht="24.75" customHeight="1" x14ac:dyDescent="0.25">
      <c r="A12" s="43" t="s">
        <v>54</v>
      </c>
      <c r="B12" s="9">
        <f>+'24-03-358 Ind. Proy'!J67</f>
        <v>0</v>
      </c>
      <c r="C12" s="9">
        <f>+'24-03-358 Ind. Proy'!K67</f>
        <v>0</v>
      </c>
      <c r="D12" s="9">
        <f>+'24-03-358 Ind. Proy'!M67</f>
        <v>0</v>
      </c>
      <c r="E12" s="9">
        <f>+'24-03-358 Ind. Proy'!N67</f>
        <v>0</v>
      </c>
      <c r="F12" s="9">
        <f>+'24-03-358 Ind. Proy'!O67</f>
        <v>0</v>
      </c>
      <c r="G12" s="9">
        <f>+'24-03-358 Ind. Proy'!R67</f>
        <v>0</v>
      </c>
      <c r="H12" s="9">
        <f>+'24-03-358 Ind. Proy'!S67</f>
        <v>0</v>
      </c>
      <c r="I12" s="9">
        <f>+'24-03-358 Ind. Proy'!T67</f>
        <v>0</v>
      </c>
      <c r="J12" s="9">
        <f>+'24-03-358 Ind. Proy'!U67</f>
        <v>0</v>
      </c>
      <c r="K12" s="9">
        <f>+'24-03-358 Ind. Proy'!V67</f>
        <v>0</v>
      </c>
      <c r="L12" s="9">
        <f>+'24-03-358 Ind. Proy'!W67</f>
        <v>0</v>
      </c>
      <c r="M12" s="9">
        <f>+'24-03-358 Ind. Proy'!X67</f>
        <v>0</v>
      </c>
      <c r="N12" s="9">
        <f>+'24-03-358 Ind. Proy'!Y67</f>
        <v>0</v>
      </c>
      <c r="O12" s="9">
        <f>+'24-03-358 Ind. Proy'!Z67</f>
        <v>0</v>
      </c>
      <c r="P12" s="9">
        <f>+'24-03-358 Ind. Proy'!AA67</f>
        <v>0</v>
      </c>
      <c r="Q12" s="9">
        <f>+'24-03-358 Ind. Proy'!AB67</f>
        <v>0</v>
      </c>
      <c r="R12" s="9">
        <f>+'24-03-358 Ind. Proy'!AC67</f>
        <v>0</v>
      </c>
      <c r="S12" s="9">
        <f>+'24-03-358 Ind. Proy'!AD67</f>
        <v>0</v>
      </c>
      <c r="T12" s="9">
        <f>+'24-03-358 Ind. Proy'!AE67</f>
        <v>0</v>
      </c>
      <c r="U12" s="9">
        <f>+'24-03-358 Ind. Proy'!AF67</f>
        <v>0</v>
      </c>
      <c r="V12" s="9">
        <f>+'24-03-358 Ind. Proy'!AG67</f>
        <v>0</v>
      </c>
      <c r="W12" s="9">
        <f>+'24-03-358 Ind. Proy'!AH67</f>
        <v>0</v>
      </c>
      <c r="X12" s="168">
        <f>+'24-03-358 Ind. Proy'!AI67</f>
        <v>0</v>
      </c>
      <c r="Y12" s="168">
        <f>+'24-03-358 Ind. Proy'!AJ67</f>
        <v>0</v>
      </c>
    </row>
    <row r="13" spans="1:44" ht="24.75" customHeight="1" x14ac:dyDescent="0.25">
      <c r="A13" s="43" t="s">
        <v>56</v>
      </c>
      <c r="B13" s="9">
        <f>+'24-03-358 Ind. Proy'!J79</f>
        <v>0</v>
      </c>
      <c r="C13" s="9">
        <f>+'24-03-358 Ind. Proy'!K79</f>
        <v>0</v>
      </c>
      <c r="D13" s="9">
        <f>+'24-03-358 Ind. Proy'!M79</f>
        <v>0</v>
      </c>
      <c r="E13" s="9">
        <f>+'24-03-358 Ind. Proy'!N79</f>
        <v>0</v>
      </c>
      <c r="F13" s="9">
        <f>+'24-03-358 Ind. Proy'!O79</f>
        <v>0</v>
      </c>
      <c r="G13" s="9">
        <f>+'24-03-358 Ind. Proy'!R79</f>
        <v>0</v>
      </c>
      <c r="H13" s="9">
        <f>+'24-03-358 Ind. Proy'!S79</f>
        <v>0</v>
      </c>
      <c r="I13" s="9">
        <f>+'24-03-358 Ind. Proy'!T79</f>
        <v>0</v>
      </c>
      <c r="J13" s="9">
        <f>+'24-03-358 Ind. Proy'!U79</f>
        <v>0</v>
      </c>
      <c r="K13" s="9">
        <f>+'24-03-358 Ind. Proy'!V79</f>
        <v>0</v>
      </c>
      <c r="L13" s="9">
        <f>+'24-03-358 Ind. Proy'!W79</f>
        <v>0</v>
      </c>
      <c r="M13" s="9">
        <f>+'24-03-358 Ind. Proy'!X79</f>
        <v>0</v>
      </c>
      <c r="N13" s="9">
        <f>+'24-03-358 Ind. Proy'!Y79</f>
        <v>0</v>
      </c>
      <c r="O13" s="9">
        <f>+'24-03-358 Ind. Proy'!Z79</f>
        <v>0</v>
      </c>
      <c r="P13" s="9">
        <f>+'24-03-358 Ind. Proy'!AA79</f>
        <v>0</v>
      </c>
      <c r="Q13" s="9">
        <f>+'24-03-358 Ind. Proy'!AB79</f>
        <v>0</v>
      </c>
      <c r="R13" s="9">
        <f>+'24-03-358 Ind. Proy'!AC79</f>
        <v>0</v>
      </c>
      <c r="S13" s="9">
        <f>+'24-03-358 Ind. Proy'!AD79</f>
        <v>0</v>
      </c>
      <c r="T13" s="9">
        <f>+'24-03-358 Ind. Proy'!AE79</f>
        <v>0</v>
      </c>
      <c r="U13" s="9">
        <f>+'24-03-358 Ind. Proy'!AF79</f>
        <v>0</v>
      </c>
      <c r="V13" s="9">
        <f>+'24-03-358 Ind. Proy'!AG79</f>
        <v>0</v>
      </c>
      <c r="W13" s="9">
        <f>+'24-03-358 Ind. Proy'!AH79</f>
        <v>0</v>
      </c>
      <c r="X13" s="168">
        <f>+'24-03-358 Ind. Proy'!AI79</f>
        <v>0</v>
      </c>
      <c r="Y13" s="168">
        <f>+'24-03-358 Ind. Proy'!AJ79</f>
        <v>0</v>
      </c>
    </row>
    <row r="14" spans="1:44" ht="24.75" customHeight="1" x14ac:dyDescent="0.25">
      <c r="A14" s="43" t="s">
        <v>58</v>
      </c>
      <c r="B14" s="9">
        <f>+'24-03-358 Ind. Proy'!J91</f>
        <v>0</v>
      </c>
      <c r="C14" s="9">
        <f>+'24-03-358 Ind. Proy'!K91</f>
        <v>0</v>
      </c>
      <c r="D14" s="9">
        <f>+'24-03-358 Ind. Proy'!M91</f>
        <v>0</v>
      </c>
      <c r="E14" s="9">
        <f>+'24-03-358 Ind. Proy'!N91</f>
        <v>0</v>
      </c>
      <c r="F14" s="9">
        <f>+'24-03-358 Ind. Proy'!O91</f>
        <v>0</v>
      </c>
      <c r="G14" s="9">
        <f>+'24-03-358 Ind. Proy'!R91</f>
        <v>0</v>
      </c>
      <c r="H14" s="9">
        <f>+'24-03-358 Ind. Proy'!S91</f>
        <v>0</v>
      </c>
      <c r="I14" s="9">
        <f>+'24-03-358 Ind. Proy'!T91</f>
        <v>0</v>
      </c>
      <c r="J14" s="9">
        <f>+'24-03-358 Ind. Proy'!U91</f>
        <v>0</v>
      </c>
      <c r="K14" s="9">
        <f>+'24-03-358 Ind. Proy'!V91</f>
        <v>0</v>
      </c>
      <c r="L14" s="9">
        <f>+'24-03-358 Ind. Proy'!W91</f>
        <v>0</v>
      </c>
      <c r="M14" s="9">
        <f>+'24-03-358 Ind. Proy'!X91</f>
        <v>0</v>
      </c>
      <c r="N14" s="9">
        <f>+'24-03-358 Ind. Proy'!Y91</f>
        <v>0</v>
      </c>
      <c r="O14" s="9">
        <f>+'24-03-358 Ind. Proy'!Z91</f>
        <v>0</v>
      </c>
      <c r="P14" s="9">
        <f>+'24-03-358 Ind. Proy'!AA91</f>
        <v>0</v>
      </c>
      <c r="Q14" s="9">
        <f>+'24-03-358 Ind. Proy'!AB91</f>
        <v>0</v>
      </c>
      <c r="R14" s="9">
        <f>+'24-03-358 Ind. Proy'!AC91</f>
        <v>0</v>
      </c>
      <c r="S14" s="9">
        <f>+'24-03-358 Ind. Proy'!AD91</f>
        <v>0</v>
      </c>
      <c r="T14" s="9">
        <f>+'24-03-358 Ind. Proy'!AE91</f>
        <v>0</v>
      </c>
      <c r="U14" s="9">
        <f>+'24-03-358 Ind. Proy'!AF91</f>
        <v>0</v>
      </c>
      <c r="V14" s="9">
        <f>+'24-03-358 Ind. Proy'!AG91</f>
        <v>0</v>
      </c>
      <c r="W14" s="9">
        <f>+'24-03-358 Ind. Proy'!AH91</f>
        <v>0</v>
      </c>
      <c r="X14" s="168">
        <f>+'24-03-358 Ind. Proy'!AI91</f>
        <v>0</v>
      </c>
      <c r="Y14" s="168">
        <f>+'24-03-358 Ind. Proy'!AJ91</f>
        <v>0</v>
      </c>
    </row>
    <row r="15" spans="1:44" ht="24.75" customHeight="1" x14ac:dyDescent="0.25">
      <c r="A15" s="43" t="s">
        <v>60</v>
      </c>
      <c r="B15" s="9">
        <f>+'24-03-358 Ind. Proy'!J103</f>
        <v>0</v>
      </c>
      <c r="C15" s="9">
        <f>+'24-03-358 Ind. Proy'!K103</f>
        <v>0</v>
      </c>
      <c r="D15" s="9">
        <f>+'24-03-358 Ind. Proy'!M103</f>
        <v>0</v>
      </c>
      <c r="E15" s="9">
        <f>+'24-03-358 Ind. Proy'!N103</f>
        <v>0</v>
      </c>
      <c r="F15" s="9">
        <f>+'24-03-358 Ind. Proy'!O103</f>
        <v>0</v>
      </c>
      <c r="G15" s="9">
        <f>+'24-03-358 Ind. Proy'!R103</f>
        <v>0</v>
      </c>
      <c r="H15" s="9">
        <f>+'24-03-358 Ind. Proy'!S103</f>
        <v>0</v>
      </c>
      <c r="I15" s="9">
        <f>+'24-03-358 Ind. Proy'!T103</f>
        <v>0</v>
      </c>
      <c r="J15" s="9">
        <f>+'24-03-358 Ind. Proy'!U103</f>
        <v>0</v>
      </c>
      <c r="K15" s="9">
        <f>+'24-03-358 Ind. Proy'!V103</f>
        <v>0</v>
      </c>
      <c r="L15" s="9">
        <f>+'24-03-358 Ind. Proy'!W103</f>
        <v>0</v>
      </c>
      <c r="M15" s="9">
        <f>+'24-03-358 Ind. Proy'!X103</f>
        <v>0</v>
      </c>
      <c r="N15" s="9">
        <f>+'24-03-358 Ind. Proy'!Y103</f>
        <v>0</v>
      </c>
      <c r="O15" s="9">
        <f>+'24-03-358 Ind. Proy'!Z103</f>
        <v>0</v>
      </c>
      <c r="P15" s="9">
        <f>+'24-03-358 Ind. Proy'!AA103</f>
        <v>0</v>
      </c>
      <c r="Q15" s="9">
        <f>+'24-03-358 Ind. Proy'!AB103</f>
        <v>0</v>
      </c>
      <c r="R15" s="9">
        <f>+'24-03-358 Ind. Proy'!AC103</f>
        <v>0</v>
      </c>
      <c r="S15" s="9">
        <f>+'24-03-358 Ind. Proy'!AD103</f>
        <v>0</v>
      </c>
      <c r="T15" s="9">
        <f>+'24-03-358 Ind. Proy'!AE103</f>
        <v>0</v>
      </c>
      <c r="U15" s="9">
        <f>+'24-03-358 Ind. Proy'!AF103</f>
        <v>0</v>
      </c>
      <c r="V15" s="9">
        <f>+'24-03-358 Ind. Proy'!AG103</f>
        <v>0</v>
      </c>
      <c r="W15" s="9">
        <f>+'24-03-358 Ind. Proy'!AH103</f>
        <v>0</v>
      </c>
      <c r="X15" s="168">
        <f>+'24-03-358 Ind. Proy'!AI103</f>
        <v>0</v>
      </c>
      <c r="Y15" s="168">
        <f>+'24-03-358 Ind. Proy'!AJ103</f>
        <v>0</v>
      </c>
    </row>
    <row r="16" spans="1:44" ht="24.75" customHeight="1" x14ac:dyDescent="0.25">
      <c r="A16" s="43" t="s">
        <v>62</v>
      </c>
      <c r="B16" s="9">
        <f>+'24-03-358 Ind. Proy'!J115</f>
        <v>0</v>
      </c>
      <c r="C16" s="9">
        <f>+'24-03-358 Ind. Proy'!K115</f>
        <v>0</v>
      </c>
      <c r="D16" s="9">
        <f>+'24-03-358 Ind. Proy'!M115</f>
        <v>0</v>
      </c>
      <c r="E16" s="9">
        <f>+'24-03-358 Ind. Proy'!N115</f>
        <v>0</v>
      </c>
      <c r="F16" s="9">
        <f>+'24-03-358 Ind. Proy'!O115</f>
        <v>0</v>
      </c>
      <c r="G16" s="9">
        <f>+'24-03-358 Ind. Proy'!R115</f>
        <v>0</v>
      </c>
      <c r="H16" s="9">
        <f>+'24-03-358 Ind. Proy'!S115</f>
        <v>0</v>
      </c>
      <c r="I16" s="9">
        <f>+'24-03-358 Ind. Proy'!T115</f>
        <v>0</v>
      </c>
      <c r="J16" s="9">
        <f>+'24-03-358 Ind. Proy'!U115</f>
        <v>0</v>
      </c>
      <c r="K16" s="9">
        <f>+'24-03-358 Ind. Proy'!V115</f>
        <v>0</v>
      </c>
      <c r="L16" s="9">
        <f>+'24-03-358 Ind. Proy'!W115</f>
        <v>0</v>
      </c>
      <c r="M16" s="9">
        <f>+'24-03-358 Ind. Proy'!X115</f>
        <v>0</v>
      </c>
      <c r="N16" s="9">
        <f>+'24-03-358 Ind. Proy'!Y115</f>
        <v>0</v>
      </c>
      <c r="O16" s="9">
        <f>+'24-03-358 Ind. Proy'!Z115</f>
        <v>0</v>
      </c>
      <c r="P16" s="9">
        <f>+'24-03-358 Ind. Proy'!AA115</f>
        <v>0</v>
      </c>
      <c r="Q16" s="9">
        <f>+'24-03-358 Ind. Proy'!AB115</f>
        <v>0</v>
      </c>
      <c r="R16" s="9">
        <f>+'24-03-358 Ind. Proy'!AC115</f>
        <v>0</v>
      </c>
      <c r="S16" s="9">
        <f>+'24-03-358 Ind. Proy'!AD115</f>
        <v>0</v>
      </c>
      <c r="T16" s="9">
        <f>+'24-03-358 Ind. Proy'!AE115</f>
        <v>0</v>
      </c>
      <c r="U16" s="9">
        <f>+'24-03-358 Ind. Proy'!AF115</f>
        <v>0</v>
      </c>
      <c r="V16" s="9">
        <f>+'24-03-358 Ind. Proy'!AG115</f>
        <v>0</v>
      </c>
      <c r="W16" s="9">
        <f>+'24-03-358 Ind. Proy'!AH115</f>
        <v>0</v>
      </c>
      <c r="X16" s="168">
        <f>+'24-03-358 Ind. Proy'!AI115</f>
        <v>0</v>
      </c>
      <c r="Y16" s="168">
        <f>+'24-03-358 Ind. Proy'!AJ115</f>
        <v>0</v>
      </c>
    </row>
    <row r="17" spans="1:25" ht="24.75" customHeight="1" x14ac:dyDescent="0.25">
      <c r="A17" s="43" t="s">
        <v>64</v>
      </c>
      <c r="B17" s="9">
        <f>+'24-03-358 Ind. Proy'!J127</f>
        <v>0</v>
      </c>
      <c r="C17" s="9">
        <f>+'24-03-358 Ind. Proy'!K127</f>
        <v>0</v>
      </c>
      <c r="D17" s="9">
        <f>+'24-03-358 Ind. Proy'!M127</f>
        <v>0</v>
      </c>
      <c r="E17" s="9">
        <f>+'24-03-358 Ind. Proy'!N127</f>
        <v>0</v>
      </c>
      <c r="F17" s="9">
        <f>+'24-03-358 Ind. Proy'!O127</f>
        <v>0</v>
      </c>
      <c r="G17" s="9">
        <f>+'24-03-358 Ind. Proy'!R127</f>
        <v>0</v>
      </c>
      <c r="H17" s="9">
        <f>+'24-03-358 Ind. Proy'!S127</f>
        <v>0</v>
      </c>
      <c r="I17" s="9">
        <f>+'24-03-358 Ind. Proy'!T127</f>
        <v>0</v>
      </c>
      <c r="J17" s="9">
        <f>+'24-03-358 Ind. Proy'!U127</f>
        <v>0</v>
      </c>
      <c r="K17" s="9">
        <f>+'24-03-358 Ind. Proy'!V127</f>
        <v>0</v>
      </c>
      <c r="L17" s="9">
        <f>+'24-03-358 Ind. Proy'!W127</f>
        <v>0</v>
      </c>
      <c r="M17" s="9">
        <f>+'24-03-358 Ind. Proy'!X127</f>
        <v>0</v>
      </c>
      <c r="N17" s="9">
        <f>+'24-03-358 Ind. Proy'!Y127</f>
        <v>0</v>
      </c>
      <c r="O17" s="9">
        <f>+'24-03-358 Ind. Proy'!Z127</f>
        <v>0</v>
      </c>
      <c r="P17" s="9">
        <f>+'24-03-358 Ind. Proy'!AA127</f>
        <v>0</v>
      </c>
      <c r="Q17" s="9">
        <f>+'24-03-358 Ind. Proy'!AB127</f>
        <v>0</v>
      </c>
      <c r="R17" s="9">
        <f>+'24-03-358 Ind. Proy'!AC127</f>
        <v>0</v>
      </c>
      <c r="S17" s="9">
        <f>+'24-03-358 Ind. Proy'!AD127</f>
        <v>0</v>
      </c>
      <c r="T17" s="9">
        <f>+'24-03-358 Ind. Proy'!AE127</f>
        <v>0</v>
      </c>
      <c r="U17" s="9">
        <f>+'24-03-358 Ind. Proy'!AF127</f>
        <v>0</v>
      </c>
      <c r="V17" s="9">
        <f>+'24-03-358 Ind. Proy'!AG127</f>
        <v>0</v>
      </c>
      <c r="W17" s="9">
        <f>+'24-03-358 Ind. Proy'!AH127</f>
        <v>0</v>
      </c>
      <c r="X17" s="168">
        <f>+'24-03-358 Ind. Proy'!AI116</f>
        <v>0</v>
      </c>
      <c r="Y17" s="168">
        <f>+'24-03-358 Ind. Proy'!AJ116</f>
        <v>0</v>
      </c>
    </row>
    <row r="18" spans="1:25" ht="24.75" customHeight="1" x14ac:dyDescent="0.25">
      <c r="A18" s="43" t="s">
        <v>66</v>
      </c>
      <c r="B18" s="9">
        <f>+'24-03-358 Ind. Proy'!J139</f>
        <v>0</v>
      </c>
      <c r="C18" s="9">
        <f>+'24-03-358 Ind. Proy'!K139</f>
        <v>0</v>
      </c>
      <c r="D18" s="9">
        <f>+'24-03-358 Ind. Proy'!M139</f>
        <v>0</v>
      </c>
      <c r="E18" s="9">
        <f>+'24-03-358 Ind. Proy'!N139</f>
        <v>0</v>
      </c>
      <c r="F18" s="9">
        <f>+'24-03-358 Ind. Proy'!O139</f>
        <v>0</v>
      </c>
      <c r="G18" s="9">
        <f>+'24-03-358 Ind. Proy'!R139</f>
        <v>0</v>
      </c>
      <c r="H18" s="9">
        <f>+'24-03-358 Ind. Proy'!S139</f>
        <v>0</v>
      </c>
      <c r="I18" s="9">
        <f>+'24-03-358 Ind. Proy'!T139</f>
        <v>0</v>
      </c>
      <c r="J18" s="9">
        <f>+'24-03-358 Ind. Proy'!U139</f>
        <v>0</v>
      </c>
      <c r="K18" s="9">
        <f>+'24-03-358 Ind. Proy'!V139</f>
        <v>0</v>
      </c>
      <c r="L18" s="9">
        <f>+'24-03-358 Ind. Proy'!W139</f>
        <v>0</v>
      </c>
      <c r="M18" s="9">
        <f>+'24-03-358 Ind. Proy'!X139</f>
        <v>0</v>
      </c>
      <c r="N18" s="9">
        <f>+'24-03-358 Ind. Proy'!Y139</f>
        <v>0</v>
      </c>
      <c r="O18" s="9">
        <f>+'24-03-358 Ind. Proy'!Z139</f>
        <v>0</v>
      </c>
      <c r="P18" s="9">
        <f>+'24-03-358 Ind. Proy'!AA139</f>
        <v>0</v>
      </c>
      <c r="Q18" s="9">
        <f>+'24-03-358 Ind. Proy'!AB139</f>
        <v>0</v>
      </c>
      <c r="R18" s="9">
        <f>+'24-03-358 Ind. Proy'!AC139</f>
        <v>0</v>
      </c>
      <c r="S18" s="9">
        <f>+'24-03-358 Ind. Proy'!AD139</f>
        <v>0</v>
      </c>
      <c r="T18" s="9">
        <f>+'24-03-358 Ind. Proy'!AE139</f>
        <v>0</v>
      </c>
      <c r="U18" s="9">
        <f>+'24-03-358 Ind. Proy'!AF139</f>
        <v>0</v>
      </c>
      <c r="V18" s="9">
        <f>+'24-03-358 Ind. Proy'!AG139</f>
        <v>0</v>
      </c>
      <c r="W18" s="9">
        <f>+'24-03-358 Ind. Proy'!AH139</f>
        <v>0</v>
      </c>
      <c r="X18" s="168">
        <f>+'24-03-358 Ind. Proy'!AI139</f>
        <v>0</v>
      </c>
      <c r="Y18" s="168">
        <f>+'24-03-358 Ind. Proy'!AJ139</f>
        <v>0</v>
      </c>
    </row>
    <row r="19" spans="1:25" ht="24.75" customHeight="1" x14ac:dyDescent="0.25">
      <c r="A19" s="43" t="s">
        <v>68</v>
      </c>
      <c r="B19" s="9">
        <f>+'24-03-358 Ind. Proy'!J151</f>
        <v>0</v>
      </c>
      <c r="C19" s="9">
        <f>+'24-03-358 Ind. Proy'!K151</f>
        <v>0</v>
      </c>
      <c r="D19" s="9">
        <f>+'24-03-358 Ind. Proy'!M151</f>
        <v>0</v>
      </c>
      <c r="E19" s="9">
        <f>+'24-03-358 Ind. Proy'!N151</f>
        <v>0</v>
      </c>
      <c r="F19" s="9">
        <f>+'24-03-358 Ind. Proy'!O151</f>
        <v>0</v>
      </c>
      <c r="G19" s="9">
        <f>+'24-03-358 Ind. Proy'!R151</f>
        <v>0</v>
      </c>
      <c r="H19" s="9">
        <f>+'24-03-358 Ind. Proy'!S151</f>
        <v>0</v>
      </c>
      <c r="I19" s="9">
        <f>+'24-03-358 Ind. Proy'!T151</f>
        <v>0</v>
      </c>
      <c r="J19" s="9">
        <f>+'24-03-358 Ind. Proy'!U151</f>
        <v>0</v>
      </c>
      <c r="K19" s="9">
        <f>+'24-03-358 Ind. Proy'!V151</f>
        <v>0</v>
      </c>
      <c r="L19" s="9">
        <f>+'24-03-358 Ind. Proy'!W151</f>
        <v>0</v>
      </c>
      <c r="M19" s="9">
        <f>+'24-03-358 Ind. Proy'!X151</f>
        <v>0</v>
      </c>
      <c r="N19" s="9">
        <f>+'24-03-358 Ind. Proy'!Y151</f>
        <v>0</v>
      </c>
      <c r="O19" s="9">
        <f>+'24-03-358 Ind. Proy'!Z151</f>
        <v>0</v>
      </c>
      <c r="P19" s="9">
        <f>+'24-03-358 Ind. Proy'!AA151</f>
        <v>0</v>
      </c>
      <c r="Q19" s="9">
        <f>+'24-03-358 Ind. Proy'!AB151</f>
        <v>0</v>
      </c>
      <c r="R19" s="9">
        <f>+'24-03-358 Ind. Proy'!AC151</f>
        <v>0</v>
      </c>
      <c r="S19" s="9">
        <f>+'24-03-358 Ind. Proy'!AD151</f>
        <v>0</v>
      </c>
      <c r="T19" s="9">
        <f>+'24-03-358 Ind. Proy'!AE151</f>
        <v>0</v>
      </c>
      <c r="U19" s="9">
        <f>+'24-03-358 Ind. Proy'!AF151</f>
        <v>0</v>
      </c>
      <c r="V19" s="9">
        <f>+'24-03-358 Ind. Proy'!AG151</f>
        <v>0</v>
      </c>
      <c r="W19" s="9">
        <f>+'24-03-358 Ind. Proy'!AH151</f>
        <v>0</v>
      </c>
      <c r="X19" s="168">
        <f>+'24-03-358 Ind. Proy'!AI151</f>
        <v>0</v>
      </c>
      <c r="Y19" s="168">
        <f>+'24-03-358 Ind. Proy'!AJ151</f>
        <v>0</v>
      </c>
    </row>
    <row r="20" spans="1:25" ht="24.75" customHeight="1" x14ac:dyDescent="0.25">
      <c r="A20" s="44" t="s">
        <v>70</v>
      </c>
      <c r="B20" s="9">
        <f>+'24-03-358 Ind. Proy'!J163</f>
        <v>0</v>
      </c>
      <c r="C20" s="9">
        <f>+'24-03-358 Ind. Proy'!K163</f>
        <v>0</v>
      </c>
      <c r="D20" s="9">
        <f>+'24-03-358 Ind. Proy'!M163</f>
        <v>0</v>
      </c>
      <c r="E20" s="9">
        <f>+'24-03-358 Ind. Proy'!N163</f>
        <v>0</v>
      </c>
      <c r="F20" s="9">
        <f>+'24-03-358 Ind. Proy'!O163</f>
        <v>0</v>
      </c>
      <c r="G20" s="9">
        <f>+'24-03-358 Ind. Proy'!R163</f>
        <v>0</v>
      </c>
      <c r="H20" s="9">
        <f>+'24-03-358 Ind. Proy'!S163</f>
        <v>0</v>
      </c>
      <c r="I20" s="9">
        <f>+'24-03-358 Ind. Proy'!T163</f>
        <v>0</v>
      </c>
      <c r="J20" s="9">
        <f>+'24-03-358 Ind. Proy'!U163</f>
        <v>0</v>
      </c>
      <c r="K20" s="9">
        <f>+'24-03-358 Ind. Proy'!V163</f>
        <v>0</v>
      </c>
      <c r="L20" s="9">
        <f>+'24-03-358 Ind. Proy'!W163</f>
        <v>0</v>
      </c>
      <c r="M20" s="9">
        <f>+'24-03-358 Ind. Proy'!X163</f>
        <v>0</v>
      </c>
      <c r="N20" s="9">
        <f>+'24-03-358 Ind. Proy'!Y163</f>
        <v>0</v>
      </c>
      <c r="O20" s="9">
        <f>+'24-03-358 Ind. Proy'!Z163</f>
        <v>0</v>
      </c>
      <c r="P20" s="9">
        <f>+'24-03-358 Ind. Proy'!AA163</f>
        <v>0</v>
      </c>
      <c r="Q20" s="9">
        <f>+'24-03-358 Ind. Proy'!AB163</f>
        <v>0</v>
      </c>
      <c r="R20" s="9">
        <f>+'24-03-358 Ind. Proy'!AC163</f>
        <v>0</v>
      </c>
      <c r="S20" s="9">
        <f>+'24-03-358 Ind. Proy'!AD163</f>
        <v>0</v>
      </c>
      <c r="T20" s="9">
        <f>+'24-03-358 Ind. Proy'!AE163</f>
        <v>0</v>
      </c>
      <c r="U20" s="9">
        <f>+'24-03-358 Ind. Proy'!AF163</f>
        <v>0</v>
      </c>
      <c r="V20" s="9">
        <f>+'24-03-358 Ind. Proy'!AG163</f>
        <v>0</v>
      </c>
      <c r="W20" s="9">
        <f>+'24-03-358 Ind. Proy'!AH163</f>
        <v>0</v>
      </c>
      <c r="X20" s="168">
        <f>+'24-03-358 Ind. Proy'!AI163</f>
        <v>0</v>
      </c>
      <c r="Y20" s="168">
        <f>+'24-03-358 Ind. Proy'!AJ163</f>
        <v>0</v>
      </c>
    </row>
    <row r="21" spans="1:25" ht="24.75" customHeight="1" x14ac:dyDescent="0.25">
      <c r="A21" s="44" t="s">
        <v>72</v>
      </c>
      <c r="B21" s="9">
        <f>+'24-03-358 Ind. Proy'!J175</f>
        <v>0</v>
      </c>
      <c r="C21" s="9">
        <f>+'24-03-358 Ind. Proy'!K175</f>
        <v>0</v>
      </c>
      <c r="D21" s="9">
        <f>+'24-03-358 Ind. Proy'!M175</f>
        <v>0</v>
      </c>
      <c r="E21" s="9">
        <f>+'24-03-358 Ind. Proy'!N175</f>
        <v>0</v>
      </c>
      <c r="F21" s="9">
        <f>+'24-03-358 Ind. Proy'!O175</f>
        <v>0</v>
      </c>
      <c r="G21" s="9">
        <f>+'24-03-358 Ind. Proy'!R175</f>
        <v>0</v>
      </c>
      <c r="H21" s="9">
        <f>+'24-03-358 Ind. Proy'!S175</f>
        <v>0</v>
      </c>
      <c r="I21" s="9">
        <f>+'24-03-358 Ind. Proy'!T175</f>
        <v>0</v>
      </c>
      <c r="J21" s="9">
        <f>+'24-03-358 Ind. Proy'!U175</f>
        <v>0</v>
      </c>
      <c r="K21" s="9">
        <f>+'24-03-358 Ind. Proy'!V175</f>
        <v>0</v>
      </c>
      <c r="L21" s="9">
        <f>+'24-03-358 Ind. Proy'!W175</f>
        <v>0</v>
      </c>
      <c r="M21" s="9">
        <f>+'24-03-358 Ind. Proy'!X175</f>
        <v>0</v>
      </c>
      <c r="N21" s="9">
        <f>+'24-03-358 Ind. Proy'!Y175</f>
        <v>0</v>
      </c>
      <c r="O21" s="9">
        <f>+'24-03-358 Ind. Proy'!Z175</f>
        <v>0</v>
      </c>
      <c r="P21" s="9">
        <f>+'24-03-358 Ind. Proy'!AA175</f>
        <v>0</v>
      </c>
      <c r="Q21" s="9">
        <f>+'24-03-358 Ind. Proy'!AB175</f>
        <v>0</v>
      </c>
      <c r="R21" s="9">
        <f>+'24-03-358 Ind. Proy'!AC175</f>
        <v>0</v>
      </c>
      <c r="S21" s="9">
        <f>+'24-03-358 Ind. Proy'!AD175</f>
        <v>0</v>
      </c>
      <c r="T21" s="9">
        <f>+'24-03-358 Ind. Proy'!AE175</f>
        <v>0</v>
      </c>
      <c r="U21" s="9">
        <f>+'24-03-358 Ind. Proy'!AF175</f>
        <v>0</v>
      </c>
      <c r="V21" s="9">
        <f>+'24-03-358 Ind. Proy'!AG175</f>
        <v>0</v>
      </c>
      <c r="W21" s="9">
        <f>+'24-03-358 Ind. Proy'!AH175</f>
        <v>0</v>
      </c>
      <c r="X21" s="168">
        <f>+'24-03-358 Ind. Proy'!AI175</f>
        <v>0</v>
      </c>
      <c r="Y21" s="168">
        <f>+'24-03-358 Ind. Proy'!AJ175</f>
        <v>0</v>
      </c>
    </row>
    <row r="22" spans="1:25" ht="24.75" customHeight="1" x14ac:dyDescent="0.25">
      <c r="A22" s="44" t="s">
        <v>74</v>
      </c>
      <c r="B22" s="9">
        <f>+'24-03-358 Ind. Proy'!J187</f>
        <v>0</v>
      </c>
      <c r="C22" s="9">
        <f>+'24-03-358 Ind. Proy'!K187</f>
        <v>0</v>
      </c>
      <c r="D22" s="9">
        <f>+'24-03-358 Ind. Proy'!M187</f>
        <v>0</v>
      </c>
      <c r="E22" s="9">
        <f>+'24-03-358 Ind. Proy'!N187</f>
        <v>0</v>
      </c>
      <c r="F22" s="9">
        <f>+'24-03-358 Ind. Proy'!O187</f>
        <v>0</v>
      </c>
      <c r="G22" s="9">
        <f>+'24-03-358 Ind. Proy'!R187</f>
        <v>0</v>
      </c>
      <c r="H22" s="9">
        <f>+'24-03-358 Ind. Proy'!S187</f>
        <v>0</v>
      </c>
      <c r="I22" s="9">
        <f>+'24-03-358 Ind. Proy'!T187</f>
        <v>0</v>
      </c>
      <c r="J22" s="9">
        <f>+'24-03-358 Ind. Proy'!U187</f>
        <v>0</v>
      </c>
      <c r="K22" s="9">
        <f>+'24-03-358 Ind. Proy'!V187</f>
        <v>0</v>
      </c>
      <c r="L22" s="9">
        <f>+'24-03-358 Ind. Proy'!W187</f>
        <v>0</v>
      </c>
      <c r="M22" s="9">
        <f>+'24-03-358 Ind. Proy'!X187</f>
        <v>0</v>
      </c>
      <c r="N22" s="9">
        <f>+'24-03-358 Ind. Proy'!Y187</f>
        <v>0</v>
      </c>
      <c r="O22" s="9">
        <f>+'24-03-358 Ind. Proy'!Z187</f>
        <v>0</v>
      </c>
      <c r="P22" s="9">
        <f>+'24-03-358 Ind. Proy'!AA187</f>
        <v>0</v>
      </c>
      <c r="Q22" s="9">
        <f>+'24-03-358 Ind. Proy'!AB187</f>
        <v>0</v>
      </c>
      <c r="R22" s="9">
        <f>+'24-03-358 Ind. Proy'!AC187</f>
        <v>0</v>
      </c>
      <c r="S22" s="9">
        <f>+'24-03-358 Ind. Proy'!AD187</f>
        <v>0</v>
      </c>
      <c r="T22" s="9">
        <f>+'24-03-358 Ind. Proy'!AE187</f>
        <v>0</v>
      </c>
      <c r="U22" s="9">
        <f>+'24-03-358 Ind. Proy'!AF187</f>
        <v>0</v>
      </c>
      <c r="V22" s="9">
        <f>+'24-03-358 Ind. Proy'!AG187</f>
        <v>0</v>
      </c>
      <c r="W22" s="9">
        <f>+'24-03-358 Ind. Proy'!AH187</f>
        <v>0</v>
      </c>
      <c r="X22" s="168">
        <f>+'24-03-358 Ind. Proy'!AI187</f>
        <v>0</v>
      </c>
      <c r="Y22" s="168">
        <f>+'24-03-358 Ind. Proy'!AJ187</f>
        <v>0</v>
      </c>
    </row>
    <row r="23" spans="1:25" ht="24.75" customHeight="1" x14ac:dyDescent="0.25">
      <c r="A23" s="45" t="s">
        <v>76</v>
      </c>
      <c r="B23" s="9">
        <f>+'24-03-358 Ind. Proy'!J207</f>
        <v>626410000</v>
      </c>
      <c r="C23" s="9">
        <f>+'24-03-358 Ind. Proy'!K207</f>
        <v>625355145</v>
      </c>
      <c r="D23" s="9">
        <f>+'24-03-358 Ind. Proy'!M207</f>
        <v>0</v>
      </c>
      <c r="E23" s="9">
        <f>+'24-03-358 Ind. Proy'!N207</f>
        <v>0</v>
      </c>
      <c r="F23" s="9">
        <f>+'24-03-358 Ind. Proy'!O207</f>
        <v>0</v>
      </c>
      <c r="G23" s="9">
        <f>+'24-03-358 Ind. Proy'!R207</f>
        <v>2840307</v>
      </c>
      <c r="H23" s="9">
        <f>+'24-03-358 Ind. Proy'!S207</f>
        <v>2840307</v>
      </c>
      <c r="I23" s="9">
        <f>+'24-03-358 Ind. Proy'!T207</f>
        <v>468026707</v>
      </c>
      <c r="J23" s="9">
        <f>+'24-03-358 Ind. Proy'!U207</f>
        <v>473707321</v>
      </c>
      <c r="K23" s="9">
        <f>+'24-03-358 Ind. Proy'!V207</f>
        <v>2840307</v>
      </c>
      <c r="L23" s="9">
        <f>+'24-03-358 Ind. Proy'!W207</f>
        <v>24797187</v>
      </c>
      <c r="M23" s="9">
        <f>+'24-03-358 Ind. Proy'!X207</f>
        <v>2840307</v>
      </c>
      <c r="N23" s="9">
        <f>+'24-03-358 Ind. Proy'!Y207</f>
        <v>30477801</v>
      </c>
      <c r="O23" s="9">
        <f>+'24-03-358 Ind. Proy'!Z207</f>
        <v>25422613</v>
      </c>
      <c r="P23" s="9">
        <f>+'24-03-358 Ind. Proy'!AA207</f>
        <v>8502785</v>
      </c>
      <c r="Q23" s="9">
        <f>+'24-03-358 Ind. Proy'!AB207</f>
        <v>75853930</v>
      </c>
      <c r="R23" s="9">
        <f>+'24-03-358 Ind. Proy'!AC207</f>
        <v>109779328</v>
      </c>
      <c r="S23" s="9">
        <f>+'24-03-358 Ind. Proy'!AD207</f>
        <v>3013565</v>
      </c>
      <c r="T23" s="9">
        <f>+'24-03-358 Ind. Proy'!AE207</f>
        <v>3013565</v>
      </c>
      <c r="U23" s="9">
        <f>+'24-03-358 Ind. Proy'!AF207</f>
        <v>5263085</v>
      </c>
      <c r="V23" s="9">
        <f>+'24-03-358 Ind. Proy'!AG207</f>
        <v>11290215</v>
      </c>
      <c r="W23" s="9">
        <f>+'24-03-358 Ind. Proy'!AH207</f>
        <v>625254665</v>
      </c>
      <c r="X23" s="168">
        <f>+'24-03-358 Ind. Proy'!AI207</f>
        <v>0.9981556249102026</v>
      </c>
      <c r="Y23" s="168">
        <f>+'24-03-358 Ind. Proy'!AJ207</f>
        <v>1</v>
      </c>
    </row>
    <row r="24" spans="1:25" ht="25.5" x14ac:dyDescent="0.25">
      <c r="A24" s="435" t="str">
        <f>"TOTAL ASIG."&amp;" "&amp;$A$5</f>
        <v>TOTAL ASIG. 24-03-358 "Programa Apoyo a la Atencion de Salud Mental"</v>
      </c>
      <c r="B24" s="339">
        <f t="shared" ref="B24:W24" si="0">SUM(B8:B23)</f>
        <v>626410000</v>
      </c>
      <c r="C24" s="339">
        <f t="shared" si="0"/>
        <v>625355145</v>
      </c>
      <c r="D24" s="339">
        <f t="shared" si="0"/>
        <v>0</v>
      </c>
      <c r="E24" s="339">
        <f>SUM(E8:E23)</f>
        <v>0</v>
      </c>
      <c r="F24" s="339">
        <f t="shared" si="0"/>
        <v>0</v>
      </c>
      <c r="G24" s="339">
        <f t="shared" si="0"/>
        <v>2840307</v>
      </c>
      <c r="H24" s="339">
        <f t="shared" si="0"/>
        <v>2840307</v>
      </c>
      <c r="I24" s="339">
        <f t="shared" si="0"/>
        <v>468026707</v>
      </c>
      <c r="J24" s="339">
        <f t="shared" si="0"/>
        <v>473707321</v>
      </c>
      <c r="K24" s="339">
        <f t="shared" si="0"/>
        <v>2840307</v>
      </c>
      <c r="L24" s="339">
        <f t="shared" si="0"/>
        <v>24797187</v>
      </c>
      <c r="M24" s="339">
        <f t="shared" si="0"/>
        <v>2840307</v>
      </c>
      <c r="N24" s="339">
        <f t="shared" si="0"/>
        <v>30477801</v>
      </c>
      <c r="O24" s="339">
        <f t="shared" si="0"/>
        <v>25422613</v>
      </c>
      <c r="P24" s="339">
        <f t="shared" si="0"/>
        <v>8502785</v>
      </c>
      <c r="Q24" s="339">
        <f t="shared" si="0"/>
        <v>75853930</v>
      </c>
      <c r="R24" s="339">
        <f t="shared" si="0"/>
        <v>109779328</v>
      </c>
      <c r="S24" s="339">
        <f t="shared" si="0"/>
        <v>3013565</v>
      </c>
      <c r="T24" s="339">
        <f t="shared" si="0"/>
        <v>3013565</v>
      </c>
      <c r="U24" s="339">
        <f t="shared" si="0"/>
        <v>5263085</v>
      </c>
      <c r="V24" s="339">
        <f t="shared" si="0"/>
        <v>11290215</v>
      </c>
      <c r="W24" s="339">
        <f t="shared" si="0"/>
        <v>625254665</v>
      </c>
      <c r="X24" s="340">
        <f>+'24-03-358 Ind. Proy'!AI208</f>
        <v>0.9981556249102026</v>
      </c>
      <c r="Y24" s="340">
        <f>'24-03-358 Ind. Proy'!AJ208</f>
        <v>1</v>
      </c>
    </row>
    <row r="25" spans="1:25" x14ac:dyDescent="0.25">
      <c r="B25" s="41"/>
      <c r="G25" s="41"/>
      <c r="H25" s="41"/>
      <c r="I25" s="41"/>
      <c r="K25" s="41"/>
      <c r="L25" s="41"/>
      <c r="M25" s="41"/>
      <c r="O25" s="41"/>
      <c r="P25" s="41"/>
      <c r="Q25" s="41"/>
      <c r="S25" s="41"/>
      <c r="T25" s="41"/>
      <c r="U25" s="41"/>
    </row>
    <row r="26" spans="1:25" x14ac:dyDescent="0.25">
      <c r="B26" s="41"/>
      <c r="G26" s="41"/>
      <c r="H26" s="41"/>
      <c r="I26" s="41"/>
      <c r="K26" s="41"/>
      <c r="L26" s="41"/>
      <c r="M26" s="41"/>
      <c r="O26" s="41"/>
      <c r="P26" s="41"/>
      <c r="Q26" s="41"/>
      <c r="S26" s="41"/>
      <c r="T26" s="41"/>
      <c r="U26" s="41"/>
    </row>
    <row r="27" spans="1:25" x14ac:dyDescent="0.25">
      <c r="B27" s="41"/>
      <c r="G27" s="41"/>
      <c r="H27" s="41"/>
      <c r="I27" s="41"/>
      <c r="K27" s="41"/>
      <c r="L27" s="41"/>
      <c r="M27" s="41"/>
      <c r="O27" s="41"/>
      <c r="P27" s="41"/>
      <c r="Q27" s="41"/>
      <c r="S27" s="41"/>
      <c r="T27" s="41"/>
      <c r="U27" s="41"/>
    </row>
    <row r="28" spans="1:25" x14ac:dyDescent="0.25">
      <c r="B28" s="41"/>
      <c r="G28" s="41"/>
      <c r="H28" s="41"/>
      <c r="I28" s="41"/>
      <c r="K28" s="41"/>
      <c r="L28" s="41"/>
      <c r="M28" s="41"/>
      <c r="O28" s="41"/>
      <c r="P28" s="41"/>
      <c r="Q28" s="41"/>
      <c r="S28" s="41"/>
      <c r="T28" s="41"/>
      <c r="U28" s="41"/>
    </row>
    <row r="29" spans="1:25" x14ac:dyDescent="0.25">
      <c r="B29" s="41"/>
      <c r="G29" s="41"/>
      <c r="H29" s="41"/>
      <c r="I29" s="41"/>
      <c r="K29" s="41"/>
      <c r="L29" s="41"/>
      <c r="M29" s="41"/>
      <c r="O29" s="41"/>
      <c r="P29" s="41"/>
      <c r="Q29" s="41"/>
      <c r="S29" s="41"/>
      <c r="T29" s="41"/>
      <c r="U29" s="41"/>
    </row>
    <row r="30" spans="1:25" x14ac:dyDescent="0.25">
      <c r="B30" s="41"/>
      <c r="G30" s="41"/>
      <c r="H30" s="41"/>
      <c r="I30" s="41"/>
      <c r="K30" s="41"/>
      <c r="L30" s="41"/>
      <c r="M30" s="41"/>
      <c r="O30" s="41"/>
      <c r="P30" s="41"/>
      <c r="Q30" s="41"/>
      <c r="S30" s="41"/>
      <c r="T30" s="41"/>
      <c r="U30" s="41"/>
    </row>
    <row r="31" spans="1:25" x14ac:dyDescent="0.25">
      <c r="B31" s="41"/>
      <c r="G31" s="41"/>
      <c r="H31" s="41"/>
      <c r="I31" s="41"/>
      <c r="K31" s="41"/>
      <c r="L31" s="41"/>
      <c r="M31" s="41"/>
      <c r="O31" s="41"/>
      <c r="P31" s="41"/>
      <c r="Q31" s="41"/>
      <c r="S31" s="41"/>
      <c r="T31" s="41"/>
      <c r="U31" s="41"/>
    </row>
    <row r="32" spans="1:25" x14ac:dyDescent="0.25">
      <c r="B32" s="41"/>
      <c r="G32" s="41"/>
      <c r="H32" s="41"/>
      <c r="I32" s="41"/>
      <c r="K32" s="41"/>
      <c r="L32" s="41"/>
      <c r="M32" s="41"/>
      <c r="O32" s="41"/>
      <c r="P32" s="41"/>
      <c r="Q32" s="41"/>
      <c r="S32" s="41"/>
      <c r="T32" s="41"/>
      <c r="U32" s="41"/>
    </row>
    <row r="33" spans="2:25" s="14" customFormat="1" x14ac:dyDescent="0.25">
      <c r="B33" s="41"/>
      <c r="C33" s="15"/>
      <c r="D33" s="15"/>
      <c r="E33" s="15"/>
      <c r="F33" s="15"/>
      <c r="G33" s="41"/>
      <c r="H33" s="41"/>
      <c r="I33" s="41"/>
      <c r="J33" s="12"/>
      <c r="K33" s="41"/>
      <c r="L33" s="41"/>
      <c r="M33" s="41"/>
      <c r="N33" s="12"/>
      <c r="O33" s="41"/>
      <c r="P33" s="41"/>
      <c r="Q33" s="41"/>
      <c r="R33" s="12"/>
      <c r="S33" s="41"/>
      <c r="T33" s="41"/>
      <c r="U33" s="41"/>
      <c r="X33" s="15"/>
      <c r="Y33" s="15"/>
    </row>
    <row r="34" spans="2:25" s="14" customFormat="1" x14ac:dyDescent="0.25">
      <c r="B34" s="41"/>
      <c r="C34" s="15"/>
      <c r="D34" s="15"/>
      <c r="E34" s="15"/>
      <c r="F34" s="15"/>
      <c r="G34" s="41"/>
      <c r="H34" s="41"/>
      <c r="I34" s="41"/>
      <c r="J34" s="12"/>
      <c r="K34" s="41"/>
      <c r="L34" s="41"/>
      <c r="M34" s="41"/>
      <c r="N34" s="12"/>
      <c r="O34" s="41"/>
      <c r="P34" s="41"/>
      <c r="Q34" s="41"/>
      <c r="R34" s="12"/>
      <c r="S34" s="41"/>
      <c r="T34" s="41"/>
      <c r="U34" s="41"/>
      <c r="X34" s="15"/>
      <c r="Y34" s="15"/>
    </row>
    <row r="35" spans="2:25" s="14" customFormat="1" x14ac:dyDescent="0.25">
      <c r="B35" s="41"/>
      <c r="C35" s="15"/>
      <c r="D35" s="15"/>
      <c r="E35" s="15"/>
      <c r="F35" s="15"/>
      <c r="G35" s="41"/>
      <c r="H35" s="41"/>
      <c r="I35" s="41"/>
      <c r="J35" s="12"/>
      <c r="K35" s="41"/>
      <c r="L35" s="41"/>
      <c r="M35" s="41"/>
      <c r="N35" s="12"/>
      <c r="O35" s="41"/>
      <c r="P35" s="41"/>
      <c r="Q35" s="41"/>
      <c r="R35" s="12"/>
      <c r="S35" s="41"/>
      <c r="T35" s="41"/>
      <c r="U35" s="41"/>
      <c r="X35" s="15"/>
      <c r="Y35" s="15"/>
    </row>
    <row r="36" spans="2:25" s="14" customFormat="1" x14ac:dyDescent="0.25">
      <c r="B36" s="41"/>
      <c r="C36" s="15"/>
      <c r="D36" s="15"/>
      <c r="E36" s="15"/>
      <c r="F36" s="15"/>
      <c r="G36" s="41"/>
      <c r="H36" s="41"/>
      <c r="I36" s="41"/>
      <c r="J36" s="12"/>
      <c r="K36" s="41"/>
      <c r="L36" s="41"/>
      <c r="M36" s="41"/>
      <c r="N36" s="12"/>
      <c r="O36" s="41"/>
      <c r="P36" s="41"/>
      <c r="Q36" s="41"/>
      <c r="R36" s="12"/>
      <c r="S36" s="41"/>
      <c r="T36" s="41"/>
      <c r="U36" s="41"/>
      <c r="X36" s="15"/>
      <c r="Y36" s="15"/>
    </row>
    <row r="37" spans="2:25" s="14" customFormat="1" x14ac:dyDescent="0.25">
      <c r="B37" s="41"/>
      <c r="C37" s="15"/>
      <c r="D37" s="15"/>
      <c r="E37" s="15"/>
      <c r="F37" s="15"/>
      <c r="G37" s="41"/>
      <c r="H37" s="41"/>
      <c r="I37" s="41"/>
      <c r="J37" s="12"/>
      <c r="K37" s="41"/>
      <c r="L37" s="41"/>
      <c r="M37" s="41"/>
      <c r="N37" s="12"/>
      <c r="O37" s="41"/>
      <c r="P37" s="41"/>
      <c r="Q37" s="41"/>
      <c r="R37" s="12"/>
      <c r="S37" s="41"/>
      <c r="T37" s="41"/>
      <c r="U37" s="41"/>
      <c r="X37" s="15"/>
      <c r="Y37" s="15"/>
    </row>
    <row r="38" spans="2:25" s="14" customFormat="1" x14ac:dyDescent="0.25">
      <c r="B38" s="41"/>
      <c r="C38" s="15"/>
      <c r="D38" s="15"/>
      <c r="E38" s="15"/>
      <c r="F38" s="15"/>
      <c r="G38" s="41"/>
      <c r="H38" s="41"/>
      <c r="I38" s="41"/>
      <c r="J38" s="12"/>
      <c r="K38" s="41"/>
      <c r="L38" s="41"/>
      <c r="M38" s="41"/>
      <c r="N38" s="12"/>
      <c r="O38" s="41"/>
      <c r="P38" s="41"/>
      <c r="Q38" s="41"/>
      <c r="R38" s="12"/>
      <c r="S38" s="41"/>
      <c r="T38" s="41"/>
      <c r="U38" s="41"/>
      <c r="X38" s="15"/>
      <c r="Y38" s="15"/>
    </row>
    <row r="39" spans="2:25" s="14" customFormat="1" x14ac:dyDescent="0.25">
      <c r="B39" s="41"/>
      <c r="C39" s="15"/>
      <c r="D39" s="15"/>
      <c r="E39" s="15"/>
      <c r="F39" s="15"/>
      <c r="G39" s="41"/>
      <c r="H39" s="41"/>
      <c r="I39" s="41"/>
      <c r="J39" s="12"/>
      <c r="K39" s="41"/>
      <c r="L39" s="41"/>
      <c r="M39" s="41"/>
      <c r="N39" s="12"/>
      <c r="O39" s="41"/>
      <c r="P39" s="41"/>
      <c r="Q39" s="41"/>
      <c r="R39" s="12"/>
      <c r="S39" s="41"/>
      <c r="T39" s="41"/>
      <c r="U39" s="41"/>
      <c r="X39" s="15"/>
      <c r="Y39" s="15"/>
    </row>
    <row r="40" spans="2:25" s="14" customFormat="1" x14ac:dyDescent="0.25">
      <c r="B40" s="41"/>
      <c r="C40" s="15"/>
      <c r="D40" s="15"/>
      <c r="E40" s="15"/>
      <c r="F40" s="15"/>
      <c r="G40" s="41"/>
      <c r="H40" s="41"/>
      <c r="I40" s="41"/>
      <c r="J40" s="12"/>
      <c r="K40" s="41"/>
      <c r="L40" s="41"/>
      <c r="M40" s="41"/>
      <c r="N40" s="12"/>
      <c r="O40" s="41"/>
      <c r="P40" s="41"/>
      <c r="Q40" s="41"/>
      <c r="R40" s="12"/>
      <c r="S40" s="41"/>
      <c r="T40" s="41"/>
      <c r="U40" s="41"/>
      <c r="X40" s="15"/>
      <c r="Y40" s="15"/>
    </row>
    <row r="41" spans="2:25" s="14" customFormat="1" x14ac:dyDescent="0.25">
      <c r="B41" s="41"/>
      <c r="C41" s="15"/>
      <c r="D41" s="15"/>
      <c r="E41" s="15"/>
      <c r="F41" s="15"/>
      <c r="G41" s="41"/>
      <c r="H41" s="41"/>
      <c r="I41" s="41"/>
      <c r="J41" s="12"/>
      <c r="K41" s="41"/>
      <c r="L41" s="41"/>
      <c r="M41" s="41"/>
      <c r="N41" s="12"/>
      <c r="O41" s="41"/>
      <c r="P41" s="41"/>
      <c r="Q41" s="41"/>
      <c r="R41" s="12"/>
      <c r="S41" s="41"/>
      <c r="T41" s="41"/>
      <c r="U41" s="41"/>
      <c r="X41" s="15"/>
      <c r="Y41" s="15"/>
    </row>
  </sheetData>
  <mergeCells count="24">
    <mergeCell ref="AD6:AF6"/>
    <mergeCell ref="AH6:AH7"/>
    <mergeCell ref="AI6:AJ6"/>
    <mergeCell ref="AG6:AG7"/>
    <mergeCell ref="A6:A7"/>
    <mergeCell ref="B6:B7"/>
    <mergeCell ref="R6:R7"/>
    <mergeCell ref="S6:U6"/>
    <mergeCell ref="X6:Y6"/>
    <mergeCell ref="Z6:AB6"/>
    <mergeCell ref="AC6:AC7"/>
    <mergeCell ref="A1:Y1"/>
    <mergeCell ref="A2:Y2"/>
    <mergeCell ref="A3:Y3"/>
    <mergeCell ref="A4:Y4"/>
    <mergeCell ref="V6:V7"/>
    <mergeCell ref="W6:W7"/>
    <mergeCell ref="J6:J7"/>
    <mergeCell ref="G6:I6"/>
    <mergeCell ref="K6:M6"/>
    <mergeCell ref="N6:N7"/>
    <mergeCell ref="C6:C7"/>
    <mergeCell ref="D6:F6"/>
    <mergeCell ref="O6:Q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DB5"/>
    <pageSetUpPr fitToPage="1"/>
  </sheetPr>
  <dimension ref="A1:AR88"/>
  <sheetViews>
    <sheetView zoomScale="110" zoomScaleNormal="110" workbookViewId="0">
      <pane ySplit="7" topLeftCell="A50" activePane="bottomLeft" state="frozen"/>
      <selection pane="bottomLeft" activeCell="L67" sqref="L67:AH67"/>
    </sheetView>
  </sheetViews>
  <sheetFormatPr baseColWidth="10" defaultColWidth="11.42578125" defaultRowHeight="12.75" outlineLevelRow="1" outlineLevelCol="1" x14ac:dyDescent="0.25"/>
  <cols>
    <col min="1" max="1" width="3.5703125" style="15" customWidth="1"/>
    <col min="2" max="2" width="13.28515625" style="15" hidden="1" customWidth="1"/>
    <col min="3" max="3" width="11.85546875" style="15" customWidth="1"/>
    <col min="4" max="4" width="10.42578125" style="15" bestFit="1" customWidth="1"/>
    <col min="5" max="5" width="29.140625" style="14" customWidth="1"/>
    <col min="6" max="6" width="26.42578125" style="14" customWidth="1"/>
    <col min="7" max="7" width="11.140625" style="15" customWidth="1"/>
    <col min="8" max="9" width="9.85546875" style="15" hidden="1" customWidth="1"/>
    <col min="10" max="10" width="12.85546875" style="12" customWidth="1"/>
    <col min="11" max="11" width="12.7109375" style="41" customWidth="1"/>
    <col min="12" max="12" width="14.85546875" style="14" customWidth="1"/>
    <col min="13" max="13" width="10.42578125" style="15" hidden="1" customWidth="1"/>
    <col min="14" max="14" width="9.140625" style="15" hidden="1" customWidth="1"/>
    <col min="15" max="15" width="13" style="15" hidden="1" customWidth="1"/>
    <col min="16" max="16" width="10.5703125" style="15" hidden="1" customWidth="1"/>
    <col min="17" max="17" width="13.85546875" style="42" hidden="1" customWidth="1"/>
    <col min="18" max="18" width="12.85546875" style="12" hidden="1" customWidth="1" outlineLevel="1"/>
    <col min="19" max="20" width="12" style="12" hidden="1" customWidth="1" outlineLevel="1"/>
    <col min="21" max="21" width="12" style="12" customWidth="1" collapsed="1"/>
    <col min="22" max="24" width="12.140625" style="12" hidden="1" customWidth="1" outlineLevel="1"/>
    <col min="25" max="25" width="12.140625" style="12" customWidth="1" collapsed="1"/>
    <col min="26" max="28" width="12.140625" style="12" hidden="1" customWidth="1" outlineLevel="1"/>
    <col min="29" max="29" width="10" style="12" bestFit="1" customWidth="1" collapsed="1"/>
    <col min="30" max="30" width="7.5703125" style="12" bestFit="1" customWidth="1" outlineLevel="1"/>
    <col min="31" max="31" width="8.140625" style="12" customWidth="1" outlineLevel="1"/>
    <col min="32" max="32" width="7.7109375" style="12" customWidth="1" outlineLevel="1"/>
    <col min="33" max="33" width="10" style="12" bestFit="1" customWidth="1"/>
    <col min="34" max="34" width="12" style="12" customWidth="1"/>
    <col min="35" max="35" width="10.28515625" style="169" bestFit="1" customWidth="1"/>
    <col min="36" max="36" width="11.140625" style="169" customWidth="1"/>
    <col min="37" max="16384" width="11.42578125" style="14"/>
  </cols>
  <sheetData>
    <row r="1" spans="1:44" s="11" customFormat="1" ht="16.5" customHeight="1" x14ac:dyDescent="0.25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 s="525"/>
      <c r="AD1" s="525"/>
      <c r="AE1" s="525"/>
      <c r="AF1" s="525"/>
      <c r="AG1" s="525"/>
      <c r="AH1" s="525"/>
      <c r="AI1" s="525"/>
      <c r="AJ1" s="525"/>
    </row>
    <row r="2" spans="1:44" s="11" customFormat="1" ht="16.5" customHeight="1" x14ac:dyDescent="0.25">
      <c r="A2" s="526" t="s">
        <v>1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526"/>
      <c r="S2" s="526"/>
      <c r="T2" s="526"/>
      <c r="U2" s="526"/>
      <c r="V2" s="526"/>
      <c r="W2" s="526"/>
      <c r="X2" s="526"/>
      <c r="Y2" s="526"/>
      <c r="Z2" s="526"/>
      <c r="AA2" s="526"/>
      <c r="AB2" s="526"/>
      <c r="AC2" s="526"/>
      <c r="AD2" s="526"/>
      <c r="AE2" s="526"/>
      <c r="AF2" s="526"/>
      <c r="AG2" s="526"/>
      <c r="AH2" s="526"/>
      <c r="AI2" s="526"/>
      <c r="AJ2" s="526"/>
    </row>
    <row r="3" spans="1:44" s="11" customFormat="1" ht="16.5" customHeight="1" x14ac:dyDescent="0.25">
      <c r="A3" s="550" t="str">
        <f>+'24-03-341 Ind. Proy'!A3:AJ3</f>
        <v>EJECUCIÓN AL 31 DE DICIEMBRE DE 2022</v>
      </c>
      <c r="B3" s="550"/>
      <c r="C3" s="550"/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  <c r="Q3" s="550"/>
      <c r="R3" s="550"/>
      <c r="S3" s="550"/>
      <c r="T3" s="550"/>
      <c r="U3" s="550"/>
      <c r="V3" s="550"/>
      <c r="W3" s="550"/>
      <c r="X3" s="550"/>
      <c r="Y3" s="550"/>
      <c r="Z3" s="550"/>
      <c r="AA3" s="550"/>
      <c r="AB3" s="550"/>
      <c r="AC3" s="550"/>
      <c r="AD3" s="550"/>
      <c r="AE3" s="550"/>
      <c r="AF3" s="550"/>
      <c r="AG3" s="550"/>
      <c r="AH3" s="550"/>
      <c r="AI3" s="550"/>
      <c r="AJ3" s="550"/>
    </row>
    <row r="4" spans="1:44" s="11" customFormat="1" ht="16.5" customHeight="1" x14ac:dyDescent="0.25">
      <c r="A4" s="528" t="s">
        <v>3</v>
      </c>
      <c r="B4" s="528"/>
      <c r="C4" s="528"/>
      <c r="D4" s="528"/>
      <c r="E4" s="528"/>
      <c r="F4" s="528"/>
      <c r="G4" s="528"/>
      <c r="H4" s="528"/>
      <c r="I4" s="528"/>
      <c r="J4" s="528"/>
      <c r="K4" s="528"/>
      <c r="L4" s="528"/>
      <c r="M4" s="528"/>
      <c r="N4" s="528"/>
      <c r="O4" s="528"/>
      <c r="P4" s="528"/>
      <c r="Q4" s="528"/>
      <c r="R4" s="528"/>
      <c r="S4" s="528"/>
      <c r="T4" s="528"/>
      <c r="U4" s="528"/>
      <c r="V4" s="528"/>
      <c r="W4" s="528"/>
      <c r="X4" s="528"/>
      <c r="Y4" s="528"/>
      <c r="Z4" s="528"/>
      <c r="AA4" s="528"/>
      <c r="AB4" s="528"/>
      <c r="AC4" s="528"/>
      <c r="AD4" s="528"/>
      <c r="AE4" s="528"/>
      <c r="AF4" s="528"/>
      <c r="AG4" s="528"/>
      <c r="AH4" s="528"/>
      <c r="AI4" s="528"/>
      <c r="AJ4" s="528"/>
    </row>
    <row r="5" spans="1:44" ht="17.25" customHeight="1" x14ac:dyDescent="0.25">
      <c r="A5" s="529" t="s">
        <v>1005</v>
      </c>
      <c r="B5" s="529"/>
      <c r="C5" s="529"/>
      <c r="D5" s="529"/>
      <c r="E5" s="529"/>
      <c r="F5" s="529"/>
      <c r="G5" s="529"/>
      <c r="H5" s="529"/>
      <c r="I5" s="529"/>
      <c r="J5" s="529"/>
      <c r="K5" s="529"/>
      <c r="L5" s="529"/>
      <c r="M5" s="529"/>
      <c r="N5" s="529"/>
      <c r="O5" s="529"/>
      <c r="P5" s="529"/>
      <c r="Q5" s="529"/>
      <c r="R5" s="529"/>
      <c r="S5" s="529"/>
      <c r="T5" s="529"/>
      <c r="U5" s="529"/>
      <c r="V5" s="529"/>
      <c r="W5" s="529"/>
      <c r="X5" s="529"/>
      <c r="Y5" s="529"/>
      <c r="Z5" s="529"/>
      <c r="AA5" s="529"/>
      <c r="AB5" s="529"/>
      <c r="AC5" s="529"/>
      <c r="AD5" s="529"/>
      <c r="AE5" s="529"/>
      <c r="AF5" s="529"/>
      <c r="AG5" s="529"/>
      <c r="AH5" s="529"/>
      <c r="AI5" s="529"/>
      <c r="AJ5" s="529"/>
    </row>
    <row r="6" spans="1:44" s="60" customFormat="1" ht="15" customHeight="1" x14ac:dyDescent="0.25">
      <c r="A6" s="523" t="s">
        <v>5</v>
      </c>
      <c r="B6" s="547" t="s">
        <v>6</v>
      </c>
      <c r="C6" s="547" t="s">
        <v>26</v>
      </c>
      <c r="D6" s="547" t="s">
        <v>8</v>
      </c>
      <c r="E6" s="523" t="s">
        <v>9</v>
      </c>
      <c r="F6" s="547" t="s">
        <v>10</v>
      </c>
      <c r="G6" s="523" t="s">
        <v>11</v>
      </c>
      <c r="H6" s="523" t="s">
        <v>12</v>
      </c>
      <c r="I6" s="523"/>
      <c r="J6" s="530" t="s">
        <v>13</v>
      </c>
      <c r="K6" s="530" t="s">
        <v>14</v>
      </c>
      <c r="L6" s="523" t="s">
        <v>15</v>
      </c>
      <c r="M6" s="535" t="s">
        <v>16</v>
      </c>
      <c r="N6" s="536"/>
      <c r="O6" s="537"/>
      <c r="P6" s="523" t="s">
        <v>17</v>
      </c>
      <c r="Q6" s="547" t="s">
        <v>18</v>
      </c>
      <c r="R6" s="522" t="s">
        <v>19</v>
      </c>
      <c r="S6" s="522"/>
      <c r="T6" s="522"/>
      <c r="U6" s="530" t="s">
        <v>20</v>
      </c>
      <c r="V6" s="522" t="s">
        <v>19</v>
      </c>
      <c r="W6" s="522"/>
      <c r="X6" s="522"/>
      <c r="Y6" s="530" t="s">
        <v>21</v>
      </c>
      <c r="Z6" s="522" t="s">
        <v>19</v>
      </c>
      <c r="AA6" s="522"/>
      <c r="AB6" s="522"/>
      <c r="AC6" s="530" t="s">
        <v>22</v>
      </c>
      <c r="AD6" s="522" t="s">
        <v>19</v>
      </c>
      <c r="AE6" s="522"/>
      <c r="AF6" s="522"/>
      <c r="AG6" s="530" t="s">
        <v>23</v>
      </c>
      <c r="AH6" s="530" t="s">
        <v>24</v>
      </c>
      <c r="AI6" s="532" t="s">
        <v>25</v>
      </c>
      <c r="AJ6" s="532"/>
      <c r="AK6" s="11"/>
      <c r="AL6" s="11"/>
      <c r="AM6" s="11"/>
      <c r="AN6" s="11"/>
      <c r="AO6" s="11"/>
      <c r="AP6" s="11"/>
      <c r="AQ6" s="11"/>
      <c r="AR6" s="11"/>
    </row>
    <row r="7" spans="1:44" s="60" customFormat="1" ht="25.5" x14ac:dyDescent="0.25">
      <c r="A7" s="523"/>
      <c r="B7" s="548"/>
      <c r="C7" s="548"/>
      <c r="D7" s="548"/>
      <c r="E7" s="523"/>
      <c r="F7" s="548"/>
      <c r="G7" s="523"/>
      <c r="H7" s="433" t="s">
        <v>27</v>
      </c>
      <c r="I7" s="433" t="s">
        <v>28</v>
      </c>
      <c r="J7" s="531"/>
      <c r="K7" s="531"/>
      <c r="L7" s="523"/>
      <c r="M7" s="431" t="s">
        <v>29</v>
      </c>
      <c r="N7" s="431" t="s">
        <v>30</v>
      </c>
      <c r="O7" s="431" t="s">
        <v>31</v>
      </c>
      <c r="P7" s="523"/>
      <c r="Q7" s="548"/>
      <c r="R7" s="431" t="s">
        <v>32</v>
      </c>
      <c r="S7" s="431" t="s">
        <v>33</v>
      </c>
      <c r="T7" s="431" t="s">
        <v>34</v>
      </c>
      <c r="U7" s="531"/>
      <c r="V7" s="431" t="s">
        <v>35</v>
      </c>
      <c r="W7" s="431" t="s">
        <v>36</v>
      </c>
      <c r="X7" s="431" t="s">
        <v>37</v>
      </c>
      <c r="Y7" s="531"/>
      <c r="Z7" s="431" t="s">
        <v>38</v>
      </c>
      <c r="AA7" s="431" t="s">
        <v>39</v>
      </c>
      <c r="AB7" s="431" t="s">
        <v>40</v>
      </c>
      <c r="AC7" s="531"/>
      <c r="AD7" s="431" t="s">
        <v>41</v>
      </c>
      <c r="AE7" s="431" t="s">
        <v>42</v>
      </c>
      <c r="AF7" s="431" t="s">
        <v>43</v>
      </c>
      <c r="AG7" s="531"/>
      <c r="AH7" s="531"/>
      <c r="AI7" s="432" t="s">
        <v>44</v>
      </c>
      <c r="AJ7" s="432" t="s">
        <v>45</v>
      </c>
      <c r="AK7" s="11"/>
      <c r="AL7" s="11"/>
      <c r="AM7" s="11"/>
      <c r="AN7" s="11"/>
      <c r="AO7" s="11"/>
      <c r="AP7" s="11"/>
      <c r="AQ7" s="11"/>
      <c r="AR7" s="11"/>
    </row>
    <row r="8" spans="1:44" ht="12.75" hidden="1" customHeight="1" x14ac:dyDescent="0.25">
      <c r="A8" s="517" t="s">
        <v>46</v>
      </c>
      <c r="B8" s="518"/>
      <c r="C8" s="518"/>
      <c r="D8" s="518"/>
      <c r="E8" s="519"/>
      <c r="F8" s="16"/>
      <c r="G8" s="5"/>
      <c r="H8" s="17"/>
      <c r="I8" s="17"/>
      <c r="J8" s="62"/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336"/>
      <c r="AJ8" s="336"/>
    </row>
    <row r="9" spans="1:44" ht="12.75" hidden="1" customHeight="1" outlineLevel="1" x14ac:dyDescent="0.25">
      <c r="A9" s="22">
        <v>1</v>
      </c>
      <c r="B9" s="23"/>
      <c r="C9" s="24"/>
      <c r="D9" s="25"/>
      <c r="E9" s="26"/>
      <c r="F9" s="26"/>
      <c r="G9" s="26"/>
      <c r="H9" s="25"/>
      <c r="I9" s="25"/>
      <c r="J9" s="505"/>
      <c r="K9" s="27"/>
      <c r="L9" s="26"/>
      <c r="M9" s="28"/>
      <c r="N9" s="28"/>
      <c r="O9" s="28"/>
      <c r="P9" s="26"/>
      <c r="Q9" s="26"/>
      <c r="R9" s="28"/>
      <c r="S9" s="28"/>
      <c r="T9" s="28"/>
      <c r="U9" s="29">
        <f>SUM(R9:T9)</f>
        <v>0</v>
      </c>
      <c r="V9" s="28"/>
      <c r="W9" s="28"/>
      <c r="X9" s="28"/>
      <c r="Y9" s="29">
        <f>SUM(V9:X9)</f>
        <v>0</v>
      </c>
      <c r="Z9" s="28"/>
      <c r="AA9" s="28"/>
      <c r="AB9" s="28"/>
      <c r="AC9" s="29">
        <f>SUM(Z9:AB9)</f>
        <v>0</v>
      </c>
      <c r="AD9" s="28"/>
      <c r="AE9" s="28"/>
      <c r="AF9" s="28"/>
      <c r="AG9" s="29">
        <f>SUM(AD9:AF9)</f>
        <v>0</v>
      </c>
      <c r="AH9" s="29">
        <f>SUM(U9,Y9,AC9,AG9)</f>
        <v>0</v>
      </c>
      <c r="AI9" s="30">
        <f>IF(ISERROR(AH9/J9),0,AH9/J9)</f>
        <v>0</v>
      </c>
      <c r="AJ9" s="30">
        <f>IF(ISERROR(AH9/$AH$71),"-",AH9/$AH$71)</f>
        <v>0</v>
      </c>
      <c r="AK9" s="11"/>
      <c r="AL9" s="11"/>
      <c r="AM9" s="11"/>
      <c r="AN9" s="11"/>
      <c r="AO9" s="11"/>
      <c r="AP9" s="11"/>
      <c r="AQ9" s="11"/>
      <c r="AR9" s="11"/>
    </row>
    <row r="10" spans="1:44" ht="12.75" hidden="1" customHeight="1" outlineLevel="1" x14ac:dyDescent="0.25">
      <c r="A10" s="22">
        <v>2</v>
      </c>
      <c r="B10" s="23"/>
      <c r="C10" s="32"/>
      <c r="D10" s="33"/>
      <c r="E10" s="34"/>
      <c r="F10" s="26"/>
      <c r="G10" s="26"/>
      <c r="H10" s="25"/>
      <c r="I10" s="25"/>
      <c r="J10" s="506"/>
      <c r="K10" s="35"/>
      <c r="L10" s="34"/>
      <c r="M10" s="28"/>
      <c r="N10" s="28"/>
      <c r="O10" s="28"/>
      <c r="P10" s="34"/>
      <c r="Q10" s="34"/>
      <c r="R10" s="28"/>
      <c r="S10" s="28"/>
      <c r="T10" s="28"/>
      <c r="U10" s="29">
        <f>SUM(R10:T10)</f>
        <v>0</v>
      </c>
      <c r="V10" s="28"/>
      <c r="W10" s="28"/>
      <c r="X10" s="28"/>
      <c r="Y10" s="29">
        <f>SUM(V10:X10)</f>
        <v>0</v>
      </c>
      <c r="Z10" s="28"/>
      <c r="AA10" s="28"/>
      <c r="AB10" s="28"/>
      <c r="AC10" s="29">
        <f>SUM(Z10:AB10)</f>
        <v>0</v>
      </c>
      <c r="AD10" s="28"/>
      <c r="AE10" s="28"/>
      <c r="AF10" s="28"/>
      <c r="AG10" s="29">
        <f>SUM(AD10:AF10)</f>
        <v>0</v>
      </c>
      <c r="AH10" s="29">
        <f>SUM(U10,Y10,AC10,AG10)</f>
        <v>0</v>
      </c>
      <c r="AI10" s="30">
        <f>IF(ISERROR(AH10/J10),0,AH10/J10)</f>
        <v>0</v>
      </c>
      <c r="AJ10" s="30">
        <f>IF(ISERROR(AH10/$AH$71),"-",AH10/$AH$71)</f>
        <v>0</v>
      </c>
      <c r="AK10" s="11"/>
      <c r="AL10" s="11"/>
      <c r="AM10" s="11"/>
      <c r="AN10" s="11"/>
      <c r="AO10" s="11"/>
      <c r="AP10" s="11"/>
      <c r="AQ10" s="11"/>
      <c r="AR10" s="11"/>
    </row>
    <row r="11" spans="1:44" s="61" customFormat="1" ht="12.75" hidden="1" customHeight="1" collapsed="1" x14ac:dyDescent="0.25">
      <c r="A11" s="538" t="s">
        <v>47</v>
      </c>
      <c r="B11" s="542"/>
      <c r="C11" s="539"/>
      <c r="D11" s="539"/>
      <c r="E11" s="539"/>
      <c r="F11" s="539"/>
      <c r="G11" s="539"/>
      <c r="H11" s="539"/>
      <c r="I11" s="540"/>
      <c r="J11" s="339">
        <f>SUM(J9:J10)</f>
        <v>0</v>
      </c>
      <c r="K11" s="339">
        <f>SUM(K9:K10)</f>
        <v>0</v>
      </c>
      <c r="L11" s="445"/>
      <c r="M11" s="339">
        <f>SUM(M9:M10)</f>
        <v>0</v>
      </c>
      <c r="N11" s="339">
        <f>SUM(N9:N10)</f>
        <v>0</v>
      </c>
      <c r="O11" s="339">
        <f>SUM(O9:O10)</f>
        <v>0</v>
      </c>
      <c r="P11" s="344"/>
      <c r="Q11" s="438"/>
      <c r="R11" s="339">
        <f t="shared" ref="R11:AH11" si="0">SUM(R9:R10)</f>
        <v>0</v>
      </c>
      <c r="S11" s="339">
        <f t="shared" si="0"/>
        <v>0</v>
      </c>
      <c r="T11" s="339">
        <f t="shared" si="0"/>
        <v>0</v>
      </c>
      <c r="U11" s="339">
        <f t="shared" si="0"/>
        <v>0</v>
      </c>
      <c r="V11" s="339">
        <f t="shared" si="0"/>
        <v>0</v>
      </c>
      <c r="W11" s="339">
        <f t="shared" si="0"/>
        <v>0</v>
      </c>
      <c r="X11" s="339">
        <f t="shared" si="0"/>
        <v>0</v>
      </c>
      <c r="Y11" s="339">
        <f t="shared" si="0"/>
        <v>0</v>
      </c>
      <c r="Z11" s="339">
        <f t="shared" si="0"/>
        <v>0</v>
      </c>
      <c r="AA11" s="339">
        <f t="shared" si="0"/>
        <v>0</v>
      </c>
      <c r="AB11" s="339">
        <f t="shared" si="0"/>
        <v>0</v>
      </c>
      <c r="AC11" s="339">
        <f t="shared" si="0"/>
        <v>0</v>
      </c>
      <c r="AD11" s="339">
        <f t="shared" si="0"/>
        <v>0</v>
      </c>
      <c r="AE11" s="339">
        <f t="shared" si="0"/>
        <v>0</v>
      </c>
      <c r="AF11" s="339">
        <f t="shared" si="0"/>
        <v>0</v>
      </c>
      <c r="AG11" s="339">
        <f t="shared" si="0"/>
        <v>0</v>
      </c>
      <c r="AH11" s="339">
        <f t="shared" si="0"/>
        <v>0</v>
      </c>
      <c r="AI11" s="345">
        <f>IF(ISERROR(AH11/J11),0,AH11/J11)</f>
        <v>0</v>
      </c>
      <c r="AJ11" s="345">
        <f>IF(ISERROR(AH11/$AH$71),0,AH11/$AH$71)</f>
        <v>0</v>
      </c>
      <c r="AK11" s="11"/>
      <c r="AL11" s="11"/>
      <c r="AM11" s="11"/>
      <c r="AN11" s="11"/>
      <c r="AO11" s="11"/>
      <c r="AP11" s="11"/>
      <c r="AQ11" s="11"/>
      <c r="AR11" s="11"/>
    </row>
    <row r="12" spans="1:44" ht="12.75" hidden="1" customHeight="1" x14ac:dyDescent="0.25">
      <c r="A12" s="502" t="s">
        <v>48</v>
      </c>
      <c r="B12" s="503"/>
      <c r="C12" s="503"/>
      <c r="D12" s="503"/>
      <c r="E12" s="504"/>
      <c r="F12" s="16"/>
      <c r="G12" s="5"/>
      <c r="H12" s="17"/>
      <c r="I12" s="17"/>
      <c r="J12" s="63"/>
      <c r="K12" s="7"/>
      <c r="L12" s="18"/>
      <c r="M12" s="19"/>
      <c r="N12" s="19"/>
      <c r="O12" s="19"/>
      <c r="P12" s="5"/>
      <c r="Q12" s="20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336"/>
      <c r="AJ12" s="336"/>
    </row>
    <row r="13" spans="1:44" ht="12.75" hidden="1" customHeight="1" outlineLevel="1" x14ac:dyDescent="0.25">
      <c r="A13" s="22">
        <v>1</v>
      </c>
      <c r="B13" s="23"/>
      <c r="C13" s="24"/>
      <c r="D13" s="25"/>
      <c r="E13" s="26"/>
      <c r="F13" s="26"/>
      <c r="G13" s="26"/>
      <c r="H13" s="25"/>
      <c r="I13" s="25"/>
      <c r="J13" s="520"/>
      <c r="K13" s="27"/>
      <c r="L13" s="26" t="s">
        <v>88</v>
      </c>
      <c r="M13" s="28"/>
      <c r="N13" s="28"/>
      <c r="O13" s="28"/>
      <c r="P13" s="26"/>
      <c r="Q13" s="26"/>
      <c r="R13" s="28"/>
      <c r="S13" s="28"/>
      <c r="T13" s="28"/>
      <c r="U13" s="29">
        <f>SUM(R13:T13)</f>
        <v>0</v>
      </c>
      <c r="V13" s="28"/>
      <c r="W13" s="28"/>
      <c r="X13" s="28"/>
      <c r="Y13" s="29">
        <f>SUM(V13:X13)</f>
        <v>0</v>
      </c>
      <c r="Z13" s="28"/>
      <c r="AA13" s="28"/>
      <c r="AB13" s="28"/>
      <c r="AC13" s="29">
        <f>SUM(Z13:AB13)</f>
        <v>0</v>
      </c>
      <c r="AD13" s="28"/>
      <c r="AE13" s="28"/>
      <c r="AF13" s="28"/>
      <c r="AG13" s="29">
        <f>SUM(AD13:AF13)</f>
        <v>0</v>
      </c>
      <c r="AH13" s="29">
        <f>SUM(U13,Y13,AC13,AG13)</f>
        <v>0</v>
      </c>
      <c r="AI13" s="30">
        <f>IF(ISERROR(AH13/J13),0,AH13/J13)</f>
        <v>0</v>
      </c>
      <c r="AJ13" s="30">
        <f>IF(ISERROR(AH13/$AH$71),"-",AH13/$AH$71)</f>
        <v>0</v>
      </c>
      <c r="AK13" s="11"/>
      <c r="AL13" s="11"/>
      <c r="AM13" s="11"/>
      <c r="AN13" s="11"/>
      <c r="AO13" s="11"/>
      <c r="AP13" s="11"/>
      <c r="AQ13" s="11"/>
      <c r="AR13" s="11"/>
    </row>
    <row r="14" spans="1:44" ht="12.75" hidden="1" customHeight="1" outlineLevel="1" x14ac:dyDescent="0.25">
      <c r="A14" s="22">
        <v>2</v>
      </c>
      <c r="B14" s="23"/>
      <c r="C14" s="32"/>
      <c r="D14" s="33"/>
      <c r="E14" s="34"/>
      <c r="F14" s="34"/>
      <c r="G14" s="34"/>
      <c r="H14" s="33"/>
      <c r="I14" s="33"/>
      <c r="J14" s="549"/>
      <c r="K14" s="35"/>
      <c r="L14" s="34"/>
      <c r="M14" s="28"/>
      <c r="N14" s="28"/>
      <c r="O14" s="28"/>
      <c r="P14" s="34"/>
      <c r="Q14" s="34"/>
      <c r="R14" s="28"/>
      <c r="S14" s="28"/>
      <c r="T14" s="28"/>
      <c r="U14" s="29">
        <f>SUM(R14:T14)</f>
        <v>0</v>
      </c>
      <c r="V14" s="28"/>
      <c r="W14" s="28"/>
      <c r="X14" s="28"/>
      <c r="Y14" s="29">
        <f>SUM(V14:X14)</f>
        <v>0</v>
      </c>
      <c r="Z14" s="28"/>
      <c r="AA14" s="28"/>
      <c r="AB14" s="28"/>
      <c r="AC14" s="29">
        <f>SUM(Z14:AB14)</f>
        <v>0</v>
      </c>
      <c r="AD14" s="28"/>
      <c r="AE14" s="28"/>
      <c r="AF14" s="28"/>
      <c r="AG14" s="29">
        <f>SUM(AD14:AF14)</f>
        <v>0</v>
      </c>
      <c r="AH14" s="29">
        <f>SUM(U14,Y14,AC14,AG14)</f>
        <v>0</v>
      </c>
      <c r="AI14" s="30">
        <f>IF(ISERROR(AH14/J14),0,AH14/J14)</f>
        <v>0</v>
      </c>
      <c r="AJ14" s="30">
        <f>IF(ISERROR(AH14/$AH$71),"-",AH14/$AH$71)</f>
        <v>0</v>
      </c>
      <c r="AK14" s="11"/>
      <c r="AL14" s="11"/>
      <c r="AM14" s="11"/>
      <c r="AN14" s="11"/>
      <c r="AO14" s="11"/>
      <c r="AP14" s="11"/>
      <c r="AQ14" s="11"/>
      <c r="AR14" s="11"/>
    </row>
    <row r="15" spans="1:44" s="61" customFormat="1" ht="12.75" hidden="1" customHeight="1" collapsed="1" x14ac:dyDescent="0.25">
      <c r="A15" s="538" t="s">
        <v>49</v>
      </c>
      <c r="B15" s="542"/>
      <c r="C15" s="539"/>
      <c r="D15" s="539"/>
      <c r="E15" s="539"/>
      <c r="F15" s="539"/>
      <c r="G15" s="539"/>
      <c r="H15" s="539"/>
      <c r="I15" s="540"/>
      <c r="J15" s="339">
        <f>SUM(J13:J14)</f>
        <v>0</v>
      </c>
      <c r="K15" s="339">
        <f>SUM(K13:K14)</f>
        <v>0</v>
      </c>
      <c r="L15" s="445"/>
      <c r="M15" s="339">
        <f>SUM(M13:M14)</f>
        <v>0</v>
      </c>
      <c r="N15" s="339">
        <f>SUM(N13:N14)</f>
        <v>0</v>
      </c>
      <c r="O15" s="339">
        <f>SUM(O13:O14)</f>
        <v>0</v>
      </c>
      <c r="P15" s="344"/>
      <c r="Q15" s="438"/>
      <c r="R15" s="339">
        <f t="shared" ref="R15:AH15" si="1">SUM(R13:R14)</f>
        <v>0</v>
      </c>
      <c r="S15" s="339">
        <f t="shared" si="1"/>
        <v>0</v>
      </c>
      <c r="T15" s="339">
        <f t="shared" si="1"/>
        <v>0</v>
      </c>
      <c r="U15" s="339">
        <f t="shared" si="1"/>
        <v>0</v>
      </c>
      <c r="V15" s="339">
        <f t="shared" si="1"/>
        <v>0</v>
      </c>
      <c r="W15" s="339">
        <f t="shared" si="1"/>
        <v>0</v>
      </c>
      <c r="X15" s="339">
        <f t="shared" si="1"/>
        <v>0</v>
      </c>
      <c r="Y15" s="339">
        <f t="shared" si="1"/>
        <v>0</v>
      </c>
      <c r="Z15" s="339">
        <f t="shared" si="1"/>
        <v>0</v>
      </c>
      <c r="AA15" s="339">
        <f t="shared" si="1"/>
        <v>0</v>
      </c>
      <c r="AB15" s="339">
        <f t="shared" si="1"/>
        <v>0</v>
      </c>
      <c r="AC15" s="339">
        <f t="shared" si="1"/>
        <v>0</v>
      </c>
      <c r="AD15" s="339">
        <f t="shared" si="1"/>
        <v>0</v>
      </c>
      <c r="AE15" s="339">
        <f t="shared" si="1"/>
        <v>0</v>
      </c>
      <c r="AF15" s="339">
        <f t="shared" si="1"/>
        <v>0</v>
      </c>
      <c r="AG15" s="339">
        <f t="shared" si="1"/>
        <v>0</v>
      </c>
      <c r="AH15" s="339">
        <f t="shared" si="1"/>
        <v>0</v>
      </c>
      <c r="AI15" s="345">
        <f>IF(ISERROR(AH15/J15),0,AH15/J15)</f>
        <v>0</v>
      </c>
      <c r="AJ15" s="345">
        <f>IF(ISERROR(AH15/$AH$71),0,AH15/$AH$71)</f>
        <v>0</v>
      </c>
      <c r="AK15" s="11"/>
      <c r="AL15" s="11"/>
      <c r="AM15" s="11"/>
      <c r="AN15" s="11"/>
      <c r="AO15" s="11"/>
      <c r="AP15" s="11"/>
      <c r="AQ15" s="11"/>
      <c r="AR15" s="11"/>
    </row>
    <row r="16" spans="1:44" ht="12.75" hidden="1" customHeight="1" x14ac:dyDescent="0.25">
      <c r="A16" s="502" t="s">
        <v>50</v>
      </c>
      <c r="B16" s="503"/>
      <c r="C16" s="503"/>
      <c r="D16" s="503"/>
      <c r="E16" s="504"/>
      <c r="F16" s="16"/>
      <c r="G16" s="5"/>
      <c r="H16" s="17"/>
      <c r="I16" s="17"/>
      <c r="J16" s="62"/>
      <c r="K16" s="7"/>
      <c r="L16" s="18"/>
      <c r="M16" s="19"/>
      <c r="N16" s="19"/>
      <c r="O16" s="19"/>
      <c r="P16" s="5"/>
      <c r="Q16" s="20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336"/>
      <c r="AJ16" s="336"/>
    </row>
    <row r="17" spans="1:44" ht="12.75" hidden="1" customHeight="1" outlineLevel="1" x14ac:dyDescent="0.25">
      <c r="A17" s="22">
        <v>1</v>
      </c>
      <c r="B17" s="23"/>
      <c r="C17" s="24"/>
      <c r="D17" s="25"/>
      <c r="E17" s="26"/>
      <c r="F17" s="26"/>
      <c r="G17" s="26"/>
      <c r="H17" s="25"/>
      <c r="I17" s="25"/>
      <c r="J17" s="505"/>
      <c r="K17" s="27"/>
      <c r="L17" s="26" t="s">
        <v>88</v>
      </c>
      <c r="M17" s="28"/>
      <c r="N17" s="28"/>
      <c r="O17" s="28"/>
      <c r="P17" s="26"/>
      <c r="Q17" s="26"/>
      <c r="R17" s="28"/>
      <c r="S17" s="28"/>
      <c r="T17" s="28"/>
      <c r="U17" s="29">
        <f>SUM(R17:T17)</f>
        <v>0</v>
      </c>
      <c r="V17" s="28"/>
      <c r="W17" s="28"/>
      <c r="X17" s="28"/>
      <c r="Y17" s="29">
        <f>SUM(V17:X17)</f>
        <v>0</v>
      </c>
      <c r="Z17" s="28"/>
      <c r="AA17" s="28"/>
      <c r="AB17" s="28"/>
      <c r="AC17" s="29">
        <f>SUM(Z17:AB17)</f>
        <v>0</v>
      </c>
      <c r="AD17" s="28"/>
      <c r="AE17" s="28"/>
      <c r="AF17" s="28"/>
      <c r="AG17" s="29">
        <f>SUM(AD17:AF17)</f>
        <v>0</v>
      </c>
      <c r="AH17" s="29">
        <f>SUM(U17,Y17,AC17,AG17)</f>
        <v>0</v>
      </c>
      <c r="AI17" s="30">
        <f>IF(ISERROR(AH17/J17),0,AH17/J17)</f>
        <v>0</v>
      </c>
      <c r="AJ17" s="30">
        <f>IF(ISERROR(AH17/$AH$71),"-",AH17/$AH$71)</f>
        <v>0</v>
      </c>
      <c r="AK17" s="11"/>
      <c r="AL17" s="11"/>
      <c r="AM17" s="11"/>
      <c r="AN17" s="11"/>
      <c r="AO17" s="11"/>
      <c r="AP17" s="11"/>
      <c r="AQ17" s="11"/>
      <c r="AR17" s="11"/>
    </row>
    <row r="18" spans="1:44" ht="12.75" hidden="1" customHeight="1" outlineLevel="1" x14ac:dyDescent="0.25">
      <c r="A18" s="22">
        <v>2</v>
      </c>
      <c r="B18" s="23"/>
      <c r="C18" s="32"/>
      <c r="D18" s="33"/>
      <c r="E18" s="34"/>
      <c r="F18" s="34"/>
      <c r="G18" s="34"/>
      <c r="H18" s="33"/>
      <c r="I18" s="33"/>
      <c r="J18" s="541"/>
      <c r="K18" s="35"/>
      <c r="L18" s="34"/>
      <c r="M18" s="28"/>
      <c r="N18" s="28"/>
      <c r="O18" s="28"/>
      <c r="P18" s="34"/>
      <c r="Q18" s="34"/>
      <c r="R18" s="28"/>
      <c r="S18" s="28"/>
      <c r="T18" s="28"/>
      <c r="U18" s="29">
        <f>SUM(R18:T18)</f>
        <v>0</v>
      </c>
      <c r="V18" s="28"/>
      <c r="W18" s="28"/>
      <c r="X18" s="28"/>
      <c r="Y18" s="29">
        <f>SUM(V18:X18)</f>
        <v>0</v>
      </c>
      <c r="Z18" s="28"/>
      <c r="AA18" s="28"/>
      <c r="AB18" s="28"/>
      <c r="AC18" s="29">
        <f>SUM(Z18:AB18)</f>
        <v>0</v>
      </c>
      <c r="AD18" s="28"/>
      <c r="AE18" s="28"/>
      <c r="AF18" s="28"/>
      <c r="AG18" s="29">
        <f>SUM(AD18:AF18)</f>
        <v>0</v>
      </c>
      <c r="AH18" s="29">
        <f>SUM(U18,Y18,AC18,AG18)</f>
        <v>0</v>
      </c>
      <c r="AI18" s="30">
        <f>IF(ISERROR(AH18/J18),0,AH18/J18)</f>
        <v>0</v>
      </c>
      <c r="AJ18" s="30">
        <f>IF(ISERROR(AH18/$AH$71),"-",AH18/$AH$71)</f>
        <v>0</v>
      </c>
      <c r="AK18" s="11"/>
      <c r="AL18" s="11"/>
      <c r="AM18" s="11"/>
      <c r="AN18" s="11"/>
      <c r="AO18" s="11"/>
      <c r="AP18" s="11"/>
      <c r="AQ18" s="11"/>
      <c r="AR18" s="11"/>
    </row>
    <row r="19" spans="1:44" s="61" customFormat="1" ht="12.75" hidden="1" customHeight="1" collapsed="1" x14ac:dyDescent="0.25">
      <c r="A19" s="538" t="s">
        <v>51</v>
      </c>
      <c r="B19" s="542"/>
      <c r="C19" s="539"/>
      <c r="D19" s="539"/>
      <c r="E19" s="539"/>
      <c r="F19" s="539"/>
      <c r="G19" s="539"/>
      <c r="H19" s="539"/>
      <c r="I19" s="540"/>
      <c r="J19" s="339">
        <f>SUM(J17:J18)</f>
        <v>0</v>
      </c>
      <c r="K19" s="339">
        <f>SUM(K17:K18)</f>
        <v>0</v>
      </c>
      <c r="L19" s="445"/>
      <c r="M19" s="339">
        <f>SUM(M17:M18)</f>
        <v>0</v>
      </c>
      <c r="N19" s="339">
        <f>SUM(N17:N18)</f>
        <v>0</v>
      </c>
      <c r="O19" s="339">
        <f>SUM(O17:O18)</f>
        <v>0</v>
      </c>
      <c r="P19" s="344"/>
      <c r="Q19" s="438"/>
      <c r="R19" s="339">
        <f t="shared" ref="R19:AH19" si="2">SUM(R17:R18)</f>
        <v>0</v>
      </c>
      <c r="S19" s="339">
        <f t="shared" si="2"/>
        <v>0</v>
      </c>
      <c r="T19" s="339">
        <f t="shared" si="2"/>
        <v>0</v>
      </c>
      <c r="U19" s="339">
        <f t="shared" si="2"/>
        <v>0</v>
      </c>
      <c r="V19" s="339">
        <f t="shared" si="2"/>
        <v>0</v>
      </c>
      <c r="W19" s="339">
        <f t="shared" si="2"/>
        <v>0</v>
      </c>
      <c r="X19" s="339">
        <f t="shared" si="2"/>
        <v>0</v>
      </c>
      <c r="Y19" s="339">
        <f t="shared" si="2"/>
        <v>0</v>
      </c>
      <c r="Z19" s="339">
        <f t="shared" si="2"/>
        <v>0</v>
      </c>
      <c r="AA19" s="339">
        <f t="shared" si="2"/>
        <v>0</v>
      </c>
      <c r="AB19" s="339">
        <f t="shared" si="2"/>
        <v>0</v>
      </c>
      <c r="AC19" s="339">
        <f t="shared" si="2"/>
        <v>0</v>
      </c>
      <c r="AD19" s="339">
        <f t="shared" si="2"/>
        <v>0</v>
      </c>
      <c r="AE19" s="339">
        <f t="shared" si="2"/>
        <v>0</v>
      </c>
      <c r="AF19" s="339">
        <f t="shared" si="2"/>
        <v>0</v>
      </c>
      <c r="AG19" s="339">
        <f t="shared" si="2"/>
        <v>0</v>
      </c>
      <c r="AH19" s="339">
        <f t="shared" si="2"/>
        <v>0</v>
      </c>
      <c r="AI19" s="345">
        <f>IF(ISERROR(AH19/J19),0,AH19/J19)</f>
        <v>0</v>
      </c>
      <c r="AJ19" s="345">
        <f>IF(ISERROR(AH19/$AH$71),0,AH19/$AH$71)</f>
        <v>0</v>
      </c>
      <c r="AK19" s="11"/>
      <c r="AL19" s="11"/>
      <c r="AM19" s="11"/>
      <c r="AN19" s="11"/>
      <c r="AO19" s="11"/>
      <c r="AP19" s="11"/>
      <c r="AQ19" s="11"/>
      <c r="AR19" s="11"/>
    </row>
    <row r="20" spans="1:44" ht="12.75" hidden="1" customHeight="1" x14ac:dyDescent="0.25">
      <c r="A20" s="502" t="s">
        <v>52</v>
      </c>
      <c r="B20" s="503"/>
      <c r="C20" s="503"/>
      <c r="D20" s="503"/>
      <c r="E20" s="504"/>
      <c r="F20" s="16"/>
      <c r="G20" s="5"/>
      <c r="H20" s="17"/>
      <c r="I20" s="17"/>
      <c r="J20" s="62"/>
      <c r="K20" s="7"/>
      <c r="L20" s="18"/>
      <c r="M20" s="19"/>
      <c r="N20" s="19"/>
      <c r="O20" s="19"/>
      <c r="P20" s="5"/>
      <c r="Q20" s="20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336"/>
      <c r="AJ20" s="336"/>
    </row>
    <row r="21" spans="1:44" ht="12.75" hidden="1" customHeight="1" outlineLevel="1" x14ac:dyDescent="0.25">
      <c r="A21" s="22">
        <v>1</v>
      </c>
      <c r="B21" s="23"/>
      <c r="C21" s="24"/>
      <c r="D21" s="25"/>
      <c r="E21" s="26"/>
      <c r="F21" s="26"/>
      <c r="G21" s="26"/>
      <c r="H21" s="25"/>
      <c r="I21" s="25"/>
      <c r="J21" s="505"/>
      <c r="K21" s="27"/>
      <c r="L21" s="26" t="s">
        <v>88</v>
      </c>
      <c r="M21" s="28"/>
      <c r="N21" s="28"/>
      <c r="O21" s="28"/>
      <c r="P21" s="26"/>
      <c r="Q21" s="26"/>
      <c r="R21" s="28"/>
      <c r="S21" s="28"/>
      <c r="T21" s="28"/>
      <c r="U21" s="29">
        <f>SUM(R21:T21)</f>
        <v>0</v>
      </c>
      <c r="V21" s="28"/>
      <c r="W21" s="28"/>
      <c r="X21" s="28"/>
      <c r="Y21" s="29">
        <f>SUM(V21:X21)</f>
        <v>0</v>
      </c>
      <c r="Z21" s="28"/>
      <c r="AA21" s="28"/>
      <c r="AB21" s="28"/>
      <c r="AC21" s="29">
        <f>SUM(Z21:AB21)</f>
        <v>0</v>
      </c>
      <c r="AD21" s="28"/>
      <c r="AE21" s="28"/>
      <c r="AF21" s="28"/>
      <c r="AG21" s="29">
        <f>SUM(AD21:AF21)</f>
        <v>0</v>
      </c>
      <c r="AH21" s="29">
        <f>SUM(U21,Y21,AC21,AG21)</f>
        <v>0</v>
      </c>
      <c r="AI21" s="30">
        <f>IF(ISERROR(AH21/J21),0,AH21/J21)</f>
        <v>0</v>
      </c>
      <c r="AJ21" s="30">
        <f>IF(ISERROR(AH21/$AH$71),"-",AH21/$AH$71)</f>
        <v>0</v>
      </c>
      <c r="AK21" s="11"/>
      <c r="AL21" s="11"/>
      <c r="AM21" s="11"/>
      <c r="AN21" s="11"/>
      <c r="AO21" s="11"/>
      <c r="AP21" s="11"/>
      <c r="AQ21" s="11"/>
      <c r="AR21" s="11"/>
    </row>
    <row r="22" spans="1:44" ht="12.75" hidden="1" customHeight="1" outlineLevel="1" x14ac:dyDescent="0.25">
      <c r="A22" s="22">
        <v>2</v>
      </c>
      <c r="B22" s="23"/>
      <c r="C22" s="32"/>
      <c r="D22" s="33"/>
      <c r="E22" s="34"/>
      <c r="F22" s="34"/>
      <c r="G22" s="34"/>
      <c r="H22" s="33"/>
      <c r="I22" s="33"/>
      <c r="J22" s="541"/>
      <c r="K22" s="35"/>
      <c r="L22" s="34"/>
      <c r="M22" s="28"/>
      <c r="N22" s="28"/>
      <c r="O22" s="28"/>
      <c r="P22" s="34"/>
      <c r="Q22" s="34"/>
      <c r="R22" s="28"/>
      <c r="S22" s="28"/>
      <c r="T22" s="28"/>
      <c r="U22" s="29">
        <f>SUM(R22:T22)</f>
        <v>0</v>
      </c>
      <c r="V22" s="28"/>
      <c r="W22" s="28"/>
      <c r="X22" s="28"/>
      <c r="Y22" s="29">
        <f>SUM(V22:X22)</f>
        <v>0</v>
      </c>
      <c r="Z22" s="28"/>
      <c r="AA22" s="28"/>
      <c r="AB22" s="28"/>
      <c r="AC22" s="29">
        <f>SUM(Z22:AB22)</f>
        <v>0</v>
      </c>
      <c r="AD22" s="28"/>
      <c r="AE22" s="28"/>
      <c r="AF22" s="28"/>
      <c r="AG22" s="29">
        <f>SUM(AD22:AF22)</f>
        <v>0</v>
      </c>
      <c r="AH22" s="29">
        <f>SUM(U22,Y22,AC22,AG22)</f>
        <v>0</v>
      </c>
      <c r="AI22" s="30">
        <f>IF(ISERROR(AH22/J22),0,AH22/J22)</f>
        <v>0</v>
      </c>
      <c r="AJ22" s="30">
        <f>IF(ISERROR(AH22/$AH$71),"-",AH22/$AH$71)</f>
        <v>0</v>
      </c>
      <c r="AK22" s="11"/>
      <c r="AL22" s="11"/>
      <c r="AM22" s="11"/>
      <c r="AN22" s="11"/>
      <c r="AO22" s="11"/>
      <c r="AP22" s="11"/>
      <c r="AQ22" s="11"/>
      <c r="AR22" s="11"/>
    </row>
    <row r="23" spans="1:44" s="61" customFormat="1" ht="12.75" hidden="1" customHeight="1" collapsed="1" x14ac:dyDescent="0.25">
      <c r="A23" s="538" t="s">
        <v>53</v>
      </c>
      <c r="B23" s="542"/>
      <c r="C23" s="539"/>
      <c r="D23" s="539"/>
      <c r="E23" s="539"/>
      <c r="F23" s="539"/>
      <c r="G23" s="539"/>
      <c r="H23" s="539"/>
      <c r="I23" s="540"/>
      <c r="J23" s="339">
        <f>SUM(J21:J22)</f>
        <v>0</v>
      </c>
      <c r="K23" s="339">
        <f>SUM(K21:K22)</f>
        <v>0</v>
      </c>
      <c r="L23" s="445"/>
      <c r="M23" s="339">
        <f>SUM(M21:M22)</f>
        <v>0</v>
      </c>
      <c r="N23" s="339">
        <f>SUM(N21:N22)</f>
        <v>0</v>
      </c>
      <c r="O23" s="339">
        <f>SUM(O21:O22)</f>
        <v>0</v>
      </c>
      <c r="P23" s="344"/>
      <c r="Q23" s="438"/>
      <c r="R23" s="339">
        <f t="shared" ref="R23:AH23" si="3">SUM(R21:R22)</f>
        <v>0</v>
      </c>
      <c r="S23" s="339">
        <f t="shared" si="3"/>
        <v>0</v>
      </c>
      <c r="T23" s="339">
        <f t="shared" si="3"/>
        <v>0</v>
      </c>
      <c r="U23" s="339">
        <f t="shared" si="3"/>
        <v>0</v>
      </c>
      <c r="V23" s="339">
        <f t="shared" si="3"/>
        <v>0</v>
      </c>
      <c r="W23" s="339">
        <f t="shared" si="3"/>
        <v>0</v>
      </c>
      <c r="X23" s="339">
        <f t="shared" si="3"/>
        <v>0</v>
      </c>
      <c r="Y23" s="339">
        <f t="shared" si="3"/>
        <v>0</v>
      </c>
      <c r="Z23" s="339">
        <f t="shared" si="3"/>
        <v>0</v>
      </c>
      <c r="AA23" s="339">
        <f t="shared" si="3"/>
        <v>0</v>
      </c>
      <c r="AB23" s="339">
        <f t="shared" si="3"/>
        <v>0</v>
      </c>
      <c r="AC23" s="339">
        <f t="shared" si="3"/>
        <v>0</v>
      </c>
      <c r="AD23" s="339">
        <f t="shared" si="3"/>
        <v>0</v>
      </c>
      <c r="AE23" s="339">
        <f t="shared" si="3"/>
        <v>0</v>
      </c>
      <c r="AF23" s="339">
        <f t="shared" si="3"/>
        <v>0</v>
      </c>
      <c r="AG23" s="339">
        <f t="shared" si="3"/>
        <v>0</v>
      </c>
      <c r="AH23" s="339">
        <f t="shared" si="3"/>
        <v>0</v>
      </c>
      <c r="AI23" s="345">
        <f>IF(ISERROR(AH23/J23),0,AH23/J23)</f>
        <v>0</v>
      </c>
      <c r="AJ23" s="345">
        <f>IF(ISERROR(AH23/$AH$71),0,AH23/$AH$71)</f>
        <v>0</v>
      </c>
      <c r="AK23" s="11"/>
      <c r="AL23" s="11"/>
      <c r="AM23" s="11"/>
      <c r="AN23" s="11"/>
      <c r="AO23" s="11"/>
      <c r="AP23" s="11"/>
      <c r="AQ23" s="11"/>
      <c r="AR23" s="11"/>
    </row>
    <row r="24" spans="1:44" ht="12.75" hidden="1" customHeight="1" x14ac:dyDescent="0.25">
      <c r="A24" s="502" t="s">
        <v>54</v>
      </c>
      <c r="B24" s="503"/>
      <c r="C24" s="503"/>
      <c r="D24" s="503"/>
      <c r="E24" s="504"/>
      <c r="F24" s="16"/>
      <c r="G24" s="5"/>
      <c r="H24" s="17"/>
      <c r="I24" s="17"/>
      <c r="J24" s="62"/>
      <c r="K24" s="7"/>
      <c r="L24" s="18"/>
      <c r="M24" s="19"/>
      <c r="N24" s="19"/>
      <c r="O24" s="19"/>
      <c r="P24" s="5"/>
      <c r="Q24" s="20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336"/>
      <c r="AJ24" s="336"/>
    </row>
    <row r="25" spans="1:44" hidden="1" outlineLevel="1" x14ac:dyDescent="0.25">
      <c r="A25" s="22">
        <v>1</v>
      </c>
      <c r="B25" s="23"/>
      <c r="C25" s="89"/>
      <c r="D25" s="90"/>
      <c r="E25" s="54"/>
      <c r="F25" s="91"/>
      <c r="G25" s="91"/>
      <c r="H25" s="2"/>
      <c r="I25" s="2"/>
      <c r="J25" s="505"/>
      <c r="K25" s="50"/>
      <c r="L25" s="26" t="s">
        <v>88</v>
      </c>
      <c r="M25" s="49"/>
      <c r="N25" s="53"/>
      <c r="O25" s="49"/>
      <c r="P25" s="47"/>
      <c r="Q25" s="47"/>
      <c r="R25" s="28"/>
      <c r="S25" s="28"/>
      <c r="T25" s="28"/>
      <c r="U25" s="29">
        <f>SUM(R25:T25)</f>
        <v>0</v>
      </c>
      <c r="V25" s="28"/>
      <c r="W25" s="28"/>
      <c r="X25" s="28"/>
      <c r="Y25" s="29">
        <f>SUM(V25:X25)</f>
        <v>0</v>
      </c>
      <c r="Z25" s="28"/>
      <c r="AA25" s="28"/>
      <c r="AB25" s="28"/>
      <c r="AC25" s="29">
        <f>SUM(Z25:AB25)</f>
        <v>0</v>
      </c>
      <c r="AD25" s="28"/>
      <c r="AE25" s="28">
        <v>0</v>
      </c>
      <c r="AF25" s="28">
        <v>0</v>
      </c>
      <c r="AG25" s="29">
        <f>SUM(AD25:AF25)</f>
        <v>0</v>
      </c>
      <c r="AH25" s="29">
        <f>SUM(U25,Y25,AC25,AG25)</f>
        <v>0</v>
      </c>
      <c r="AI25" s="30">
        <f>IF(ISERROR(AH25/J25),0,AH25/J25)</f>
        <v>0</v>
      </c>
      <c r="AJ25" s="30">
        <f>IF(ISERROR(AH25/$AH$71),"-",AH25/$AH$71)</f>
        <v>0</v>
      </c>
      <c r="AK25" s="11"/>
      <c r="AL25" s="11"/>
      <c r="AM25" s="11"/>
      <c r="AN25" s="11"/>
      <c r="AO25" s="11"/>
      <c r="AP25" s="11"/>
      <c r="AQ25" s="11"/>
      <c r="AR25" s="11"/>
    </row>
    <row r="26" spans="1:44" hidden="1" outlineLevel="1" x14ac:dyDescent="0.25">
      <c r="A26" s="22">
        <v>2</v>
      </c>
      <c r="B26" s="23"/>
      <c r="C26" s="87"/>
      <c r="D26" s="88"/>
      <c r="E26" s="52"/>
      <c r="F26" s="91"/>
      <c r="G26" s="91"/>
      <c r="H26" s="10"/>
      <c r="I26" s="2"/>
      <c r="J26" s="506"/>
      <c r="K26" s="51"/>
      <c r="L26" s="1"/>
      <c r="M26" s="49"/>
      <c r="N26" s="53"/>
      <c r="O26" s="49"/>
      <c r="P26" s="47"/>
      <c r="Q26" s="47"/>
      <c r="R26" s="28"/>
      <c r="S26" s="28"/>
      <c r="T26" s="28"/>
      <c r="U26" s="29">
        <f>SUM(R26:T26)</f>
        <v>0</v>
      </c>
      <c r="V26" s="28"/>
      <c r="W26" s="28"/>
      <c r="X26" s="28"/>
      <c r="Y26" s="29">
        <f>SUM(V26:X26)</f>
        <v>0</v>
      </c>
      <c r="Z26" s="28"/>
      <c r="AA26" s="28"/>
      <c r="AB26" s="28"/>
      <c r="AC26" s="29">
        <f>SUM(Z26:AB26)</f>
        <v>0</v>
      </c>
      <c r="AD26" s="28"/>
      <c r="AE26" s="28">
        <v>0</v>
      </c>
      <c r="AF26" s="28">
        <v>0</v>
      </c>
      <c r="AG26" s="29">
        <f>SUM(AD26:AF26)</f>
        <v>0</v>
      </c>
      <c r="AH26" s="29">
        <f>SUM(U26,Y26,AC26,AG26)</f>
        <v>0</v>
      </c>
      <c r="AI26" s="30">
        <f>IF(ISERROR(AH26/J26),0,AH26/J26)</f>
        <v>0</v>
      </c>
      <c r="AJ26" s="30">
        <f>IF(ISERROR(AH26/$AH$71),"-",AH26/$AH$71)</f>
        <v>0</v>
      </c>
      <c r="AK26" s="11"/>
      <c r="AL26" s="11"/>
      <c r="AM26" s="11"/>
      <c r="AN26" s="11"/>
      <c r="AO26" s="11"/>
      <c r="AP26" s="11"/>
      <c r="AQ26" s="11"/>
      <c r="AR26" s="11"/>
    </row>
    <row r="27" spans="1:44" s="61" customFormat="1" ht="12.75" hidden="1" customHeight="1" collapsed="1" x14ac:dyDescent="0.25">
      <c r="A27" s="538" t="s">
        <v>55</v>
      </c>
      <c r="B27" s="542"/>
      <c r="C27" s="539"/>
      <c r="D27" s="539"/>
      <c r="E27" s="539"/>
      <c r="F27" s="539"/>
      <c r="G27" s="539"/>
      <c r="H27" s="539"/>
      <c r="I27" s="540"/>
      <c r="J27" s="339">
        <f>SUM(J25:J26)</f>
        <v>0</v>
      </c>
      <c r="K27" s="339">
        <f>SUM(K25:K26)</f>
        <v>0</v>
      </c>
      <c r="L27" s="445"/>
      <c r="M27" s="339">
        <f>SUM(M25:M26)</f>
        <v>0</v>
      </c>
      <c r="N27" s="339">
        <f>SUM(N25:N26)</f>
        <v>0</v>
      </c>
      <c r="O27" s="339">
        <f>SUM(O25:O26)</f>
        <v>0</v>
      </c>
      <c r="P27" s="344"/>
      <c r="Q27" s="438"/>
      <c r="R27" s="339">
        <f t="shared" ref="R27:AH27" si="4">SUM(R25:R26)</f>
        <v>0</v>
      </c>
      <c r="S27" s="339">
        <f t="shared" si="4"/>
        <v>0</v>
      </c>
      <c r="T27" s="339">
        <f t="shared" si="4"/>
        <v>0</v>
      </c>
      <c r="U27" s="339">
        <f t="shared" si="4"/>
        <v>0</v>
      </c>
      <c r="V27" s="339">
        <f t="shared" si="4"/>
        <v>0</v>
      </c>
      <c r="W27" s="339">
        <f t="shared" si="4"/>
        <v>0</v>
      </c>
      <c r="X27" s="339">
        <f t="shared" si="4"/>
        <v>0</v>
      </c>
      <c r="Y27" s="339">
        <f t="shared" si="4"/>
        <v>0</v>
      </c>
      <c r="Z27" s="339">
        <f t="shared" si="4"/>
        <v>0</v>
      </c>
      <c r="AA27" s="339">
        <f t="shared" si="4"/>
        <v>0</v>
      </c>
      <c r="AB27" s="339">
        <f t="shared" si="4"/>
        <v>0</v>
      </c>
      <c r="AC27" s="339">
        <f t="shared" si="4"/>
        <v>0</v>
      </c>
      <c r="AD27" s="339">
        <f t="shared" si="4"/>
        <v>0</v>
      </c>
      <c r="AE27" s="339">
        <f t="shared" si="4"/>
        <v>0</v>
      </c>
      <c r="AF27" s="339">
        <f t="shared" si="4"/>
        <v>0</v>
      </c>
      <c r="AG27" s="339">
        <f t="shared" si="4"/>
        <v>0</v>
      </c>
      <c r="AH27" s="339">
        <f t="shared" si="4"/>
        <v>0</v>
      </c>
      <c r="AI27" s="345">
        <f>IF(ISERROR(AH27/J27),0,AH27/J27)</f>
        <v>0</v>
      </c>
      <c r="AJ27" s="345">
        <f>IF(ISERROR(AH27/$AH$71),0,AH27/$AH$71)</f>
        <v>0</v>
      </c>
      <c r="AK27" s="11"/>
      <c r="AL27" s="11"/>
      <c r="AM27" s="11"/>
      <c r="AN27" s="11"/>
      <c r="AO27" s="11"/>
      <c r="AP27" s="11"/>
      <c r="AQ27" s="11"/>
      <c r="AR27" s="11"/>
    </row>
    <row r="28" spans="1:44" ht="12.75" hidden="1" customHeight="1" x14ac:dyDescent="0.25">
      <c r="A28" s="502" t="s">
        <v>56</v>
      </c>
      <c r="B28" s="503"/>
      <c r="C28" s="503"/>
      <c r="D28" s="503"/>
      <c r="E28" s="504"/>
      <c r="F28" s="16"/>
      <c r="G28" s="5"/>
      <c r="H28" s="17"/>
      <c r="I28" s="17"/>
      <c r="J28" s="62"/>
      <c r="K28" s="7"/>
      <c r="L28" s="18"/>
      <c r="M28" s="19"/>
      <c r="N28" s="19"/>
      <c r="O28" s="19"/>
      <c r="P28" s="5"/>
      <c r="Q28" s="20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336"/>
      <c r="AJ28" s="336"/>
    </row>
    <row r="29" spans="1:44" ht="12.75" hidden="1" customHeight="1" outlineLevel="1" x14ac:dyDescent="0.25">
      <c r="A29" s="22">
        <v>1</v>
      </c>
      <c r="B29" s="23"/>
      <c r="C29" s="24"/>
      <c r="D29" s="25"/>
      <c r="E29" s="26"/>
      <c r="F29" s="26"/>
      <c r="G29" s="26"/>
      <c r="H29" s="25"/>
      <c r="I29" s="25"/>
      <c r="J29" s="505"/>
      <c r="K29" s="27"/>
      <c r="L29" s="26" t="s">
        <v>88</v>
      </c>
      <c r="M29" s="28"/>
      <c r="N29" s="28"/>
      <c r="O29" s="28"/>
      <c r="P29" s="26"/>
      <c r="Q29" s="26"/>
      <c r="R29" s="28"/>
      <c r="S29" s="28"/>
      <c r="T29" s="28"/>
      <c r="U29" s="29">
        <f>SUM(R29:T29)</f>
        <v>0</v>
      </c>
      <c r="V29" s="28"/>
      <c r="W29" s="28"/>
      <c r="X29" s="28"/>
      <c r="Y29" s="29">
        <f>SUM(V29:X29)</f>
        <v>0</v>
      </c>
      <c r="Z29" s="28"/>
      <c r="AA29" s="28"/>
      <c r="AB29" s="28"/>
      <c r="AC29" s="29">
        <f>SUM(Z29:AB29)</f>
        <v>0</v>
      </c>
      <c r="AD29" s="28"/>
      <c r="AE29" s="28"/>
      <c r="AF29" s="28"/>
      <c r="AG29" s="29">
        <f>SUM(AD29:AF29)</f>
        <v>0</v>
      </c>
      <c r="AH29" s="29">
        <f>SUM(U29,Y29,AC29,AG29)</f>
        <v>0</v>
      </c>
      <c r="AI29" s="30">
        <f>IF(ISERROR(AH29/J29),0,AH29/J29)</f>
        <v>0</v>
      </c>
      <c r="AJ29" s="30">
        <f>IF(ISERROR(AH29/$AH$71),"-",AH29/$AH$71)</f>
        <v>0</v>
      </c>
      <c r="AK29" s="11"/>
      <c r="AL29" s="11"/>
      <c r="AM29" s="11"/>
      <c r="AN29" s="11"/>
      <c r="AO29" s="11"/>
      <c r="AP29" s="11"/>
      <c r="AQ29" s="11"/>
      <c r="AR29" s="11"/>
    </row>
    <row r="30" spans="1:44" ht="12.75" hidden="1" customHeight="1" outlineLevel="1" x14ac:dyDescent="0.25">
      <c r="A30" s="22">
        <v>2</v>
      </c>
      <c r="B30" s="23"/>
      <c r="C30" s="32"/>
      <c r="D30" s="33"/>
      <c r="E30" s="34"/>
      <c r="F30" s="34"/>
      <c r="G30" s="34"/>
      <c r="H30" s="33"/>
      <c r="I30" s="33"/>
      <c r="J30" s="541"/>
      <c r="K30" s="35"/>
      <c r="L30" s="34"/>
      <c r="M30" s="28"/>
      <c r="N30" s="28"/>
      <c r="O30" s="28"/>
      <c r="P30" s="34"/>
      <c r="Q30" s="34"/>
      <c r="R30" s="28"/>
      <c r="S30" s="28"/>
      <c r="T30" s="28"/>
      <c r="U30" s="29">
        <f>SUM(R30:T30)</f>
        <v>0</v>
      </c>
      <c r="V30" s="28"/>
      <c r="W30" s="28"/>
      <c r="X30" s="28"/>
      <c r="Y30" s="29">
        <f>SUM(V30:X30)</f>
        <v>0</v>
      </c>
      <c r="Z30" s="28"/>
      <c r="AA30" s="28"/>
      <c r="AB30" s="28"/>
      <c r="AC30" s="29">
        <f>SUM(Z30:AB30)</f>
        <v>0</v>
      </c>
      <c r="AD30" s="28"/>
      <c r="AE30" s="28"/>
      <c r="AF30" s="28"/>
      <c r="AG30" s="29">
        <f>SUM(AD30:AF30)</f>
        <v>0</v>
      </c>
      <c r="AH30" s="29">
        <f>SUM(U30,Y30,AC30,AG30)</f>
        <v>0</v>
      </c>
      <c r="AI30" s="30">
        <f>IF(ISERROR(AH30/J30),0,AH30/J30)</f>
        <v>0</v>
      </c>
      <c r="AJ30" s="30">
        <f>IF(ISERROR(AH30/$AH$71),"-",AH30/$AH$71)</f>
        <v>0</v>
      </c>
      <c r="AK30" s="11"/>
      <c r="AL30" s="11"/>
      <c r="AM30" s="11"/>
      <c r="AN30" s="11"/>
      <c r="AO30" s="11"/>
      <c r="AP30" s="11"/>
      <c r="AQ30" s="11"/>
      <c r="AR30" s="11"/>
    </row>
    <row r="31" spans="1:44" s="61" customFormat="1" ht="12.75" hidden="1" customHeight="1" collapsed="1" x14ac:dyDescent="0.25">
      <c r="A31" s="538" t="s">
        <v>57</v>
      </c>
      <c r="B31" s="542"/>
      <c r="C31" s="539"/>
      <c r="D31" s="539"/>
      <c r="E31" s="539"/>
      <c r="F31" s="539"/>
      <c r="G31" s="539"/>
      <c r="H31" s="539"/>
      <c r="I31" s="540"/>
      <c r="J31" s="339">
        <f>SUM(J29:J30)</f>
        <v>0</v>
      </c>
      <c r="K31" s="339">
        <f>SUM(K29:K30)</f>
        <v>0</v>
      </c>
      <c r="L31" s="445"/>
      <c r="M31" s="339">
        <f>SUM(M29:M30)</f>
        <v>0</v>
      </c>
      <c r="N31" s="339">
        <f>SUM(N29:N30)</f>
        <v>0</v>
      </c>
      <c r="O31" s="339">
        <f>SUM(O29:O30)</f>
        <v>0</v>
      </c>
      <c r="P31" s="344"/>
      <c r="Q31" s="438"/>
      <c r="R31" s="339">
        <f t="shared" ref="R31:AH31" si="5">SUM(R29:R30)</f>
        <v>0</v>
      </c>
      <c r="S31" s="339">
        <f t="shared" si="5"/>
        <v>0</v>
      </c>
      <c r="T31" s="339">
        <f t="shared" si="5"/>
        <v>0</v>
      </c>
      <c r="U31" s="339">
        <f t="shared" si="5"/>
        <v>0</v>
      </c>
      <c r="V31" s="339">
        <f t="shared" si="5"/>
        <v>0</v>
      </c>
      <c r="W31" s="339">
        <f t="shared" si="5"/>
        <v>0</v>
      </c>
      <c r="X31" s="339">
        <f t="shared" si="5"/>
        <v>0</v>
      </c>
      <c r="Y31" s="339">
        <f t="shared" si="5"/>
        <v>0</v>
      </c>
      <c r="Z31" s="339">
        <f t="shared" si="5"/>
        <v>0</v>
      </c>
      <c r="AA31" s="339">
        <f t="shared" si="5"/>
        <v>0</v>
      </c>
      <c r="AB31" s="339">
        <f t="shared" si="5"/>
        <v>0</v>
      </c>
      <c r="AC31" s="339">
        <f t="shared" si="5"/>
        <v>0</v>
      </c>
      <c r="AD31" s="339">
        <f t="shared" si="5"/>
        <v>0</v>
      </c>
      <c r="AE31" s="339">
        <f t="shared" si="5"/>
        <v>0</v>
      </c>
      <c r="AF31" s="339">
        <f t="shared" si="5"/>
        <v>0</v>
      </c>
      <c r="AG31" s="339">
        <f t="shared" si="5"/>
        <v>0</v>
      </c>
      <c r="AH31" s="339">
        <f t="shared" si="5"/>
        <v>0</v>
      </c>
      <c r="AI31" s="345">
        <f>IF(ISERROR(AH31/J31),0,AH31/J31)</f>
        <v>0</v>
      </c>
      <c r="AJ31" s="345">
        <f>IF(ISERROR(AH31/$AH$71),0,AH31/$AH$71)</f>
        <v>0</v>
      </c>
      <c r="AK31" s="11"/>
      <c r="AL31" s="11"/>
      <c r="AM31" s="11"/>
      <c r="AN31" s="11"/>
      <c r="AO31" s="11"/>
      <c r="AP31" s="11"/>
      <c r="AQ31" s="11"/>
      <c r="AR31" s="11"/>
    </row>
    <row r="32" spans="1:44" ht="12.75" hidden="1" customHeight="1" x14ac:dyDescent="0.25">
      <c r="A32" s="502" t="s">
        <v>58</v>
      </c>
      <c r="B32" s="503"/>
      <c r="C32" s="503"/>
      <c r="D32" s="503"/>
      <c r="E32" s="504"/>
      <c r="F32" s="16"/>
      <c r="G32" s="5"/>
      <c r="H32" s="17"/>
      <c r="I32" s="17"/>
      <c r="J32" s="62"/>
      <c r="K32" s="7"/>
      <c r="L32" s="18"/>
      <c r="M32" s="19"/>
      <c r="N32" s="19"/>
      <c r="O32" s="19"/>
      <c r="P32" s="5"/>
      <c r="Q32" s="20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336"/>
      <c r="AJ32" s="336"/>
    </row>
    <row r="33" spans="1:44" ht="35.1" hidden="1" customHeight="1" outlineLevel="1" x14ac:dyDescent="0.25">
      <c r="A33" s="22">
        <v>1</v>
      </c>
      <c r="B33" s="23"/>
      <c r="C33" s="37"/>
      <c r="D33" s="25"/>
      <c r="E33" s="26"/>
      <c r="F33" s="133"/>
      <c r="G33" s="133"/>
      <c r="H33" s="25"/>
      <c r="I33" s="25"/>
      <c r="J33" s="436"/>
      <c r="K33" s="147"/>
      <c r="L33" s="251"/>
      <c r="M33" s="28"/>
      <c r="N33" s="28"/>
      <c r="O33" s="28"/>
      <c r="P33" s="133"/>
      <c r="Q33" s="133"/>
      <c r="R33" s="28"/>
      <c r="S33" s="28"/>
      <c r="T33" s="28"/>
      <c r="U33" s="29">
        <f>SUM(R33:T33)</f>
        <v>0</v>
      </c>
      <c r="V33" s="28"/>
      <c r="W33" s="28"/>
      <c r="X33" s="28"/>
      <c r="Y33" s="29">
        <f>SUM(V33:X33)</f>
        <v>0</v>
      </c>
      <c r="Z33" s="28"/>
      <c r="AA33" s="28"/>
      <c r="AB33" s="28"/>
      <c r="AC33" s="29">
        <f>SUM(Z33:AB33)</f>
        <v>0</v>
      </c>
      <c r="AD33" s="28"/>
      <c r="AE33" s="28"/>
      <c r="AF33" s="28"/>
      <c r="AG33" s="29">
        <f>SUM(AD33:AF33)</f>
        <v>0</v>
      </c>
      <c r="AH33" s="29">
        <f>SUM(U33,Y33,AC33,AG33)</f>
        <v>0</v>
      </c>
      <c r="AI33" s="30">
        <f>IF(ISERROR(AH33/J33),0,AH33/J33)</f>
        <v>0</v>
      </c>
      <c r="AJ33" s="30">
        <f>IF(ISERROR(AH33/$AH$71),"-",AH33/$AH$71)</f>
        <v>0</v>
      </c>
      <c r="AK33" s="11"/>
      <c r="AL33" s="11"/>
      <c r="AM33" s="11"/>
      <c r="AN33" s="11"/>
      <c r="AO33" s="11"/>
      <c r="AP33" s="11"/>
      <c r="AQ33" s="11"/>
      <c r="AR33" s="11"/>
    </row>
    <row r="34" spans="1:44" s="61" customFormat="1" ht="12.75" hidden="1" customHeight="1" collapsed="1" x14ac:dyDescent="0.25">
      <c r="A34" s="538" t="s">
        <v>59</v>
      </c>
      <c r="B34" s="542"/>
      <c r="C34" s="539"/>
      <c r="D34" s="539"/>
      <c r="E34" s="539"/>
      <c r="F34" s="539"/>
      <c r="G34" s="539"/>
      <c r="H34" s="539"/>
      <c r="I34" s="540"/>
      <c r="J34" s="339">
        <f>SUM(J33:J33)</f>
        <v>0</v>
      </c>
      <c r="K34" s="339">
        <f>SUM(K33:K33)</f>
        <v>0</v>
      </c>
      <c r="L34" s="445"/>
      <c r="M34" s="339">
        <f>SUM(M33:M33)</f>
        <v>0</v>
      </c>
      <c r="N34" s="339">
        <f>SUM(N33:N33)</f>
        <v>0</v>
      </c>
      <c r="O34" s="339">
        <f>SUM(O33:O33)</f>
        <v>0</v>
      </c>
      <c r="P34" s="344"/>
      <c r="Q34" s="438"/>
      <c r="R34" s="339">
        <f t="shared" ref="R34:AH34" si="6">SUM(R33:R33)</f>
        <v>0</v>
      </c>
      <c r="S34" s="339">
        <f t="shared" si="6"/>
        <v>0</v>
      </c>
      <c r="T34" s="339">
        <f t="shared" si="6"/>
        <v>0</v>
      </c>
      <c r="U34" s="339">
        <f t="shared" si="6"/>
        <v>0</v>
      </c>
      <c r="V34" s="339">
        <f t="shared" si="6"/>
        <v>0</v>
      </c>
      <c r="W34" s="339">
        <f t="shared" si="6"/>
        <v>0</v>
      </c>
      <c r="X34" s="339">
        <f t="shared" si="6"/>
        <v>0</v>
      </c>
      <c r="Y34" s="339">
        <f t="shared" si="6"/>
        <v>0</v>
      </c>
      <c r="Z34" s="339">
        <f t="shared" si="6"/>
        <v>0</v>
      </c>
      <c r="AA34" s="339">
        <f t="shared" si="6"/>
        <v>0</v>
      </c>
      <c r="AB34" s="339">
        <f t="shared" si="6"/>
        <v>0</v>
      </c>
      <c r="AC34" s="339">
        <f t="shared" si="6"/>
        <v>0</v>
      </c>
      <c r="AD34" s="339">
        <f t="shared" si="6"/>
        <v>0</v>
      </c>
      <c r="AE34" s="339">
        <f t="shared" si="6"/>
        <v>0</v>
      </c>
      <c r="AF34" s="339">
        <f t="shared" si="6"/>
        <v>0</v>
      </c>
      <c r="AG34" s="339">
        <f t="shared" si="6"/>
        <v>0</v>
      </c>
      <c r="AH34" s="339">
        <f t="shared" si="6"/>
        <v>0</v>
      </c>
      <c r="AI34" s="345">
        <f>IF(ISERROR(AH34/J34),0,AH34/J34)</f>
        <v>0</v>
      </c>
      <c r="AJ34" s="345">
        <f>IF(ISERROR(AH34/$AH$71),0,AH34/$AH$71)</f>
        <v>0</v>
      </c>
      <c r="AK34" s="11"/>
      <c r="AL34" s="11"/>
      <c r="AM34" s="11"/>
      <c r="AN34" s="11"/>
      <c r="AO34" s="11"/>
      <c r="AP34" s="11"/>
      <c r="AQ34" s="11"/>
      <c r="AR34" s="11"/>
    </row>
    <row r="35" spans="1:44" ht="12.75" hidden="1" customHeight="1" x14ac:dyDescent="0.25">
      <c r="A35" s="502" t="s">
        <v>60</v>
      </c>
      <c r="B35" s="503"/>
      <c r="C35" s="503"/>
      <c r="D35" s="503"/>
      <c r="E35" s="504"/>
      <c r="F35" s="16"/>
      <c r="G35" s="5"/>
      <c r="H35" s="17"/>
      <c r="I35" s="17"/>
      <c r="J35" s="62"/>
      <c r="K35" s="7"/>
      <c r="L35" s="18"/>
      <c r="M35" s="19"/>
      <c r="N35" s="19"/>
      <c r="O35" s="19"/>
      <c r="P35" s="5"/>
      <c r="Q35" s="20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336"/>
      <c r="AJ35" s="336"/>
    </row>
    <row r="36" spans="1:44" ht="12.75" hidden="1" customHeight="1" outlineLevel="1" x14ac:dyDescent="0.25">
      <c r="A36" s="22">
        <v>1</v>
      </c>
      <c r="B36" s="23"/>
      <c r="C36" s="24"/>
      <c r="D36" s="25"/>
      <c r="E36" s="26"/>
      <c r="F36" s="26"/>
      <c r="G36" s="26"/>
      <c r="H36" s="25"/>
      <c r="I36" s="25"/>
      <c r="J36" s="436"/>
      <c r="K36" s="27"/>
      <c r="L36" s="26"/>
      <c r="M36" s="28"/>
      <c r="N36" s="28"/>
      <c r="O36" s="28"/>
      <c r="P36" s="26"/>
      <c r="Q36" s="26"/>
      <c r="R36" s="28"/>
      <c r="S36" s="28"/>
      <c r="T36" s="28"/>
      <c r="U36" s="29">
        <f>SUM(R36:T36)</f>
        <v>0</v>
      </c>
      <c r="V36" s="28"/>
      <c r="W36" s="28"/>
      <c r="X36" s="28"/>
      <c r="Y36" s="29">
        <f>SUM(V36:X36)</f>
        <v>0</v>
      </c>
      <c r="Z36" s="28"/>
      <c r="AA36" s="28"/>
      <c r="AB36" s="28"/>
      <c r="AC36" s="29">
        <f>SUM(Z36:AB36)</f>
        <v>0</v>
      </c>
      <c r="AD36" s="28"/>
      <c r="AE36" s="28"/>
      <c r="AF36" s="28"/>
      <c r="AG36" s="29">
        <f>SUM(AD36:AF36)</f>
        <v>0</v>
      </c>
      <c r="AH36" s="29">
        <f>SUM(U36,Y36,AC36,AG36)</f>
        <v>0</v>
      </c>
      <c r="AI36" s="30">
        <f>IF(ISERROR(AH36/J36),0,AH36/J36)</f>
        <v>0</v>
      </c>
      <c r="AJ36" s="30">
        <f>IF(ISERROR(AH36/$AH$71),"-",AH36/$AH$71)</f>
        <v>0</v>
      </c>
      <c r="AK36" s="11"/>
      <c r="AL36" s="11"/>
      <c r="AM36" s="11"/>
      <c r="AN36" s="11"/>
      <c r="AO36" s="11"/>
      <c r="AP36" s="11"/>
      <c r="AQ36" s="11"/>
      <c r="AR36" s="11"/>
    </row>
    <row r="37" spans="1:44" s="61" customFormat="1" ht="12.75" hidden="1" customHeight="1" collapsed="1" x14ac:dyDescent="0.25">
      <c r="A37" s="538" t="s">
        <v>61</v>
      </c>
      <c r="B37" s="542"/>
      <c r="C37" s="539"/>
      <c r="D37" s="539"/>
      <c r="E37" s="539"/>
      <c r="F37" s="539"/>
      <c r="G37" s="539"/>
      <c r="H37" s="539"/>
      <c r="I37" s="540"/>
      <c r="J37" s="339">
        <f>SUM(J36:J36)</f>
        <v>0</v>
      </c>
      <c r="K37" s="339">
        <f>SUM(K36:K36)</f>
        <v>0</v>
      </c>
      <c r="L37" s="445"/>
      <c r="M37" s="339">
        <f>SUM(M36:M36)</f>
        <v>0</v>
      </c>
      <c r="N37" s="339">
        <f>SUM(N36:N36)</f>
        <v>0</v>
      </c>
      <c r="O37" s="339">
        <f>SUM(O36:O36)</f>
        <v>0</v>
      </c>
      <c r="P37" s="344"/>
      <c r="Q37" s="438"/>
      <c r="R37" s="339">
        <f t="shared" ref="R37:AH37" si="7">SUM(R36:R36)</f>
        <v>0</v>
      </c>
      <c r="S37" s="339">
        <f t="shared" si="7"/>
        <v>0</v>
      </c>
      <c r="T37" s="339">
        <f t="shared" si="7"/>
        <v>0</v>
      </c>
      <c r="U37" s="339">
        <f t="shared" si="7"/>
        <v>0</v>
      </c>
      <c r="V37" s="339">
        <f t="shared" si="7"/>
        <v>0</v>
      </c>
      <c r="W37" s="339">
        <f t="shared" si="7"/>
        <v>0</v>
      </c>
      <c r="X37" s="339">
        <f t="shared" si="7"/>
        <v>0</v>
      </c>
      <c r="Y37" s="339">
        <f t="shared" si="7"/>
        <v>0</v>
      </c>
      <c r="Z37" s="339">
        <f t="shared" si="7"/>
        <v>0</v>
      </c>
      <c r="AA37" s="339">
        <f t="shared" si="7"/>
        <v>0</v>
      </c>
      <c r="AB37" s="339">
        <f t="shared" si="7"/>
        <v>0</v>
      </c>
      <c r="AC37" s="339">
        <f t="shared" si="7"/>
        <v>0</v>
      </c>
      <c r="AD37" s="339">
        <f t="shared" si="7"/>
        <v>0</v>
      </c>
      <c r="AE37" s="339">
        <f t="shared" si="7"/>
        <v>0</v>
      </c>
      <c r="AF37" s="339">
        <f t="shared" si="7"/>
        <v>0</v>
      </c>
      <c r="AG37" s="339">
        <f t="shared" si="7"/>
        <v>0</v>
      </c>
      <c r="AH37" s="339">
        <f t="shared" si="7"/>
        <v>0</v>
      </c>
      <c r="AI37" s="345">
        <f>IF(ISERROR(AH37/J37),0,AH37/J37)</f>
        <v>0</v>
      </c>
      <c r="AJ37" s="345">
        <f>IF(ISERROR(AH37/$AH$71),0,AH37/$AH$71)</f>
        <v>0</v>
      </c>
      <c r="AK37" s="11"/>
      <c r="AL37" s="11"/>
      <c r="AM37" s="11"/>
      <c r="AN37" s="11"/>
      <c r="AO37" s="11"/>
      <c r="AP37" s="11"/>
      <c r="AQ37" s="11"/>
      <c r="AR37" s="11"/>
    </row>
    <row r="38" spans="1:44" ht="12.75" customHeight="1" x14ac:dyDescent="0.25">
      <c r="A38" s="502" t="s">
        <v>62</v>
      </c>
      <c r="B38" s="503"/>
      <c r="C38" s="503"/>
      <c r="D38" s="503"/>
      <c r="E38" s="504"/>
      <c r="F38" s="16"/>
      <c r="G38" s="5"/>
      <c r="H38" s="17"/>
      <c r="I38" s="17"/>
      <c r="J38" s="505">
        <v>287696</v>
      </c>
      <c r="K38" s="7"/>
      <c r="L38" s="18"/>
      <c r="M38" s="19"/>
      <c r="N38" s="19"/>
      <c r="O38" s="19"/>
      <c r="P38" s="5"/>
      <c r="Q38" s="20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336"/>
      <c r="AJ38" s="336"/>
    </row>
    <row r="39" spans="1:44" outlineLevel="1" x14ac:dyDescent="0.25">
      <c r="A39" s="22">
        <v>1</v>
      </c>
      <c r="B39" s="23"/>
      <c r="C39" s="89"/>
      <c r="D39" s="90"/>
      <c r="E39" s="54"/>
      <c r="F39" s="91"/>
      <c r="G39" s="91"/>
      <c r="H39" s="6"/>
      <c r="I39" s="6"/>
      <c r="J39" s="541"/>
      <c r="K39" s="141">
        <f>83848+20962</f>
        <v>104810</v>
      </c>
      <c r="L39" s="251" t="s">
        <v>121</v>
      </c>
      <c r="M39" s="49"/>
      <c r="N39" s="142"/>
      <c r="O39" s="49"/>
      <c r="P39" s="143"/>
      <c r="Q39" s="143"/>
      <c r="R39" s="28"/>
      <c r="S39" s="28"/>
      <c r="T39" s="28"/>
      <c r="U39" s="29">
        <f>SUM(R39:T39)</f>
        <v>0</v>
      </c>
      <c r="V39" s="28"/>
      <c r="W39" s="28"/>
      <c r="X39" s="28">
        <v>41924</v>
      </c>
      <c r="Y39" s="29">
        <f>SUM(V39:X39)</f>
        <v>41924</v>
      </c>
      <c r="Z39" s="28">
        <f>20962*2</f>
        <v>41924</v>
      </c>
      <c r="AA39" s="28"/>
      <c r="AB39" s="28"/>
      <c r="AC39" s="29">
        <f>SUM(Z39:AB39)</f>
        <v>41924</v>
      </c>
      <c r="AD39" s="28">
        <v>20962</v>
      </c>
      <c r="AE39" s="28"/>
      <c r="AF39" s="28"/>
      <c r="AG39" s="29">
        <f>SUM(AD39:AF39)</f>
        <v>20962</v>
      </c>
      <c r="AH39" s="29">
        <f>SUM(U39,Y39,AC39,AG39)</f>
        <v>104810</v>
      </c>
      <c r="AI39" s="30">
        <f>IF(ISERROR(AH39/J38),0,AH39/J38)</f>
        <v>0.3643081586118681</v>
      </c>
      <c r="AJ39" s="30">
        <f>IF(ISERROR(AH39/$AH$71),"-",AH39/$AH$71)</f>
        <v>2.2725117762607496E-4</v>
      </c>
      <c r="AK39" s="11"/>
      <c r="AL39" s="11"/>
      <c r="AM39" s="11"/>
      <c r="AN39" s="11"/>
      <c r="AO39" s="11"/>
      <c r="AP39" s="11"/>
      <c r="AQ39" s="11"/>
      <c r="AR39" s="11"/>
    </row>
    <row r="40" spans="1:44" s="61" customFormat="1" ht="12.75" customHeight="1" x14ac:dyDescent="0.25">
      <c r="A40" s="538" t="s">
        <v>63</v>
      </c>
      <c r="B40" s="542"/>
      <c r="C40" s="539"/>
      <c r="D40" s="539"/>
      <c r="E40" s="539"/>
      <c r="F40" s="539"/>
      <c r="G40" s="539"/>
      <c r="H40" s="539"/>
      <c r="I40" s="540"/>
      <c r="J40" s="339">
        <f>SUM(J38)</f>
        <v>287696</v>
      </c>
      <c r="K40" s="339">
        <f>SUM(K39:K39)</f>
        <v>104810</v>
      </c>
      <c r="L40" s="445"/>
      <c r="M40" s="339" t="e">
        <f>SUM(#REF!)</f>
        <v>#REF!</v>
      </c>
      <c r="N40" s="339" t="e">
        <f>SUM(#REF!)</f>
        <v>#REF!</v>
      </c>
      <c r="O40" s="339" t="e">
        <f>SUM(#REF!)</f>
        <v>#REF!</v>
      </c>
      <c r="P40" s="344"/>
      <c r="Q40" s="438"/>
      <c r="R40" s="339">
        <f>SUM(R39)</f>
        <v>0</v>
      </c>
      <c r="S40" s="339">
        <f t="shared" ref="S40:AH40" si="8">SUM(S39:S39)</f>
        <v>0</v>
      </c>
      <c r="T40" s="339">
        <f t="shared" si="8"/>
        <v>0</v>
      </c>
      <c r="U40" s="339">
        <f t="shared" si="8"/>
        <v>0</v>
      </c>
      <c r="V40" s="339">
        <f t="shared" si="8"/>
        <v>0</v>
      </c>
      <c r="W40" s="339">
        <f t="shared" si="8"/>
        <v>0</v>
      </c>
      <c r="X40" s="339">
        <f t="shared" si="8"/>
        <v>41924</v>
      </c>
      <c r="Y40" s="339">
        <f t="shared" si="8"/>
        <v>41924</v>
      </c>
      <c r="Z40" s="339">
        <f t="shared" si="8"/>
        <v>41924</v>
      </c>
      <c r="AA40" s="339">
        <f t="shared" si="8"/>
        <v>0</v>
      </c>
      <c r="AB40" s="339">
        <f t="shared" si="8"/>
        <v>0</v>
      </c>
      <c r="AC40" s="339">
        <f t="shared" si="8"/>
        <v>41924</v>
      </c>
      <c r="AD40" s="339">
        <f t="shared" si="8"/>
        <v>20962</v>
      </c>
      <c r="AE40" s="339">
        <f t="shared" si="8"/>
        <v>0</v>
      </c>
      <c r="AF40" s="339">
        <f t="shared" si="8"/>
        <v>0</v>
      </c>
      <c r="AG40" s="339">
        <f t="shared" si="8"/>
        <v>20962</v>
      </c>
      <c r="AH40" s="339">
        <f t="shared" si="8"/>
        <v>104810</v>
      </c>
      <c r="AI40" s="345">
        <f>IF(ISERROR(AH40/J40),0,AH40/J40)</f>
        <v>0.3643081586118681</v>
      </c>
      <c r="AJ40" s="345">
        <f>IF(ISERROR(AH40/$AH$71),0,AH40/$AH$71)</f>
        <v>2.2725117762607496E-4</v>
      </c>
      <c r="AK40" s="11"/>
      <c r="AL40" s="11"/>
      <c r="AM40" s="11"/>
      <c r="AN40" s="11"/>
      <c r="AO40" s="11"/>
      <c r="AP40" s="11"/>
      <c r="AQ40" s="11"/>
      <c r="AR40" s="11"/>
    </row>
    <row r="41" spans="1:44" ht="12.75" customHeight="1" x14ac:dyDescent="0.25">
      <c r="A41" s="502" t="s">
        <v>64</v>
      </c>
      <c r="B41" s="503"/>
      <c r="C41" s="503"/>
      <c r="D41" s="503"/>
      <c r="E41" s="504"/>
      <c r="F41" s="16"/>
      <c r="G41" s="5"/>
      <c r="H41" s="17"/>
      <c r="I41" s="17"/>
      <c r="J41" s="62"/>
      <c r="K41" s="7"/>
      <c r="L41" s="18"/>
      <c r="M41" s="19"/>
      <c r="N41" s="19"/>
      <c r="O41" s="19"/>
      <c r="P41" s="5"/>
      <c r="Q41" s="20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336"/>
      <c r="AJ41" s="336"/>
    </row>
    <row r="42" spans="1:44" outlineLevel="1" x14ac:dyDescent="0.25">
      <c r="A42" s="22">
        <v>1</v>
      </c>
      <c r="B42" s="23"/>
      <c r="C42" s="89"/>
      <c r="D42" s="90"/>
      <c r="E42" s="55"/>
      <c r="F42" s="91"/>
      <c r="G42" s="91"/>
      <c r="H42" s="6"/>
      <c r="I42" s="6"/>
      <c r="J42" s="505"/>
      <c r="K42" s="46"/>
      <c r="L42" s="48"/>
      <c r="M42" s="49"/>
      <c r="N42" s="53"/>
      <c r="O42" s="49"/>
      <c r="P42" s="47"/>
      <c r="Q42" s="47"/>
      <c r="R42" s="28">
        <v>0</v>
      </c>
      <c r="S42" s="28">
        <v>0</v>
      </c>
      <c r="T42" s="28">
        <v>0</v>
      </c>
      <c r="U42" s="29">
        <f>SUM(R42:T42)</f>
        <v>0</v>
      </c>
      <c r="V42" s="28">
        <v>0</v>
      </c>
      <c r="W42" s="28">
        <v>0</v>
      </c>
      <c r="X42" s="28">
        <v>0</v>
      </c>
      <c r="Y42" s="29">
        <f>SUM(V42:X42)</f>
        <v>0</v>
      </c>
      <c r="Z42" s="28">
        <v>0</v>
      </c>
      <c r="AA42" s="28">
        <v>0</v>
      </c>
      <c r="AB42" s="28">
        <v>0</v>
      </c>
      <c r="AC42" s="29">
        <f>SUM(Z42:AB42)</f>
        <v>0</v>
      </c>
      <c r="AD42" s="28">
        <v>0</v>
      </c>
      <c r="AE42" s="28">
        <v>0</v>
      </c>
      <c r="AF42" s="28">
        <v>0</v>
      </c>
      <c r="AG42" s="29">
        <f>SUM(AD42:AF42)</f>
        <v>0</v>
      </c>
      <c r="AH42" s="29">
        <f>SUM(U42,Y42,AC42,AG42)</f>
        <v>0</v>
      </c>
      <c r="AI42" s="30">
        <f>IF(ISERROR(AH42/J42),0,AH42/J42)</f>
        <v>0</v>
      </c>
      <c r="AJ42" s="30">
        <f>IF(ISERROR(AH42/$AH$71),"-",AH42/$AH$71)</f>
        <v>0</v>
      </c>
      <c r="AK42" s="11"/>
      <c r="AL42" s="11"/>
      <c r="AM42" s="11"/>
      <c r="AN42" s="11"/>
      <c r="AO42" s="11"/>
      <c r="AP42" s="11"/>
      <c r="AQ42" s="11"/>
      <c r="AR42" s="11"/>
    </row>
    <row r="43" spans="1:44" ht="12.75" customHeight="1" outlineLevel="1" x14ac:dyDescent="0.25">
      <c r="A43" s="22">
        <v>2</v>
      </c>
      <c r="B43" s="23"/>
      <c r="C43" s="24"/>
      <c r="D43" s="25"/>
      <c r="E43" s="34"/>
      <c r="F43" s="26"/>
      <c r="G43" s="26"/>
      <c r="H43" s="25"/>
      <c r="I43" s="33"/>
      <c r="J43" s="506"/>
      <c r="K43" s="50"/>
      <c r="L43" s="1"/>
      <c r="M43" s="28"/>
      <c r="N43" s="28"/>
      <c r="O43" s="28"/>
      <c r="P43" s="34"/>
      <c r="Q43" s="34"/>
      <c r="R43" s="28"/>
      <c r="S43" s="28"/>
      <c r="T43" s="28"/>
      <c r="U43" s="29">
        <f>SUM(R43:T43)</f>
        <v>0</v>
      </c>
      <c r="V43" s="28"/>
      <c r="W43" s="28"/>
      <c r="X43" s="28"/>
      <c r="Y43" s="29">
        <f>SUM(V43:X43)</f>
        <v>0</v>
      </c>
      <c r="Z43" s="28"/>
      <c r="AA43" s="28"/>
      <c r="AB43" s="28"/>
      <c r="AC43" s="29">
        <f>SUM(Z43:AB43)</f>
        <v>0</v>
      </c>
      <c r="AD43" s="28"/>
      <c r="AE43" s="28"/>
      <c r="AF43" s="28"/>
      <c r="AG43" s="29">
        <f>SUM(AD43:AF43)</f>
        <v>0</v>
      </c>
      <c r="AH43" s="29">
        <f>SUM(U43,Y43,AC43,AG43)</f>
        <v>0</v>
      </c>
      <c r="AI43" s="30">
        <f>IF(ISERROR(AH43/J43),0,AH43/J43)</f>
        <v>0</v>
      </c>
      <c r="AJ43" s="30">
        <f>IF(ISERROR(AH43/$AH$71),"-",AH43/$AH$71)</f>
        <v>0</v>
      </c>
      <c r="AK43" s="11"/>
      <c r="AL43" s="11"/>
      <c r="AM43" s="11"/>
      <c r="AN43" s="11"/>
      <c r="AO43" s="11"/>
      <c r="AP43" s="11"/>
      <c r="AQ43" s="11"/>
      <c r="AR43" s="11"/>
    </row>
    <row r="44" spans="1:44" s="61" customFormat="1" ht="12.75" customHeight="1" x14ac:dyDescent="0.25">
      <c r="A44" s="538" t="s">
        <v>65</v>
      </c>
      <c r="B44" s="542"/>
      <c r="C44" s="539"/>
      <c r="D44" s="539"/>
      <c r="E44" s="539"/>
      <c r="F44" s="539"/>
      <c r="G44" s="539"/>
      <c r="H44" s="539"/>
      <c r="I44" s="540"/>
      <c r="J44" s="339">
        <f>SUM(J42:J43)</f>
        <v>0</v>
      </c>
      <c r="K44" s="339">
        <f>SUM(K42:K43)</f>
        <v>0</v>
      </c>
      <c r="L44" s="445"/>
      <c r="M44" s="339">
        <f>SUM(M42:M43)</f>
        <v>0</v>
      </c>
      <c r="N44" s="339">
        <f>SUM(N42:N43)</f>
        <v>0</v>
      </c>
      <c r="O44" s="339">
        <f>SUM(O42:O43)</f>
        <v>0</v>
      </c>
      <c r="P44" s="344"/>
      <c r="Q44" s="438"/>
      <c r="R44" s="339">
        <f t="shared" ref="R44:AH44" si="9">SUM(R42:R43)</f>
        <v>0</v>
      </c>
      <c r="S44" s="339">
        <f t="shared" si="9"/>
        <v>0</v>
      </c>
      <c r="T44" s="339">
        <f t="shared" si="9"/>
        <v>0</v>
      </c>
      <c r="U44" s="339">
        <f t="shared" si="9"/>
        <v>0</v>
      </c>
      <c r="V44" s="339">
        <f t="shared" si="9"/>
        <v>0</v>
      </c>
      <c r="W44" s="339">
        <f t="shared" si="9"/>
        <v>0</v>
      </c>
      <c r="X44" s="339">
        <f t="shared" si="9"/>
        <v>0</v>
      </c>
      <c r="Y44" s="339">
        <f t="shared" si="9"/>
        <v>0</v>
      </c>
      <c r="Z44" s="339">
        <f t="shared" si="9"/>
        <v>0</v>
      </c>
      <c r="AA44" s="339">
        <f t="shared" si="9"/>
        <v>0</v>
      </c>
      <c r="AB44" s="339">
        <f t="shared" si="9"/>
        <v>0</v>
      </c>
      <c r="AC44" s="339">
        <f t="shared" si="9"/>
        <v>0</v>
      </c>
      <c r="AD44" s="339">
        <f t="shared" si="9"/>
        <v>0</v>
      </c>
      <c r="AE44" s="339">
        <f t="shared" si="9"/>
        <v>0</v>
      </c>
      <c r="AF44" s="339">
        <f t="shared" si="9"/>
        <v>0</v>
      </c>
      <c r="AG44" s="339">
        <f t="shared" si="9"/>
        <v>0</v>
      </c>
      <c r="AH44" s="339">
        <f t="shared" si="9"/>
        <v>0</v>
      </c>
      <c r="AI44" s="345">
        <f>IF(ISERROR(AH44/J44),0,AH44/J44)</f>
        <v>0</v>
      </c>
      <c r="AJ44" s="345">
        <f>IF(ISERROR(AH44/$AH$71),0,AH44/$AH$71)</f>
        <v>0</v>
      </c>
      <c r="AK44" s="11"/>
      <c r="AL44" s="11"/>
      <c r="AM44" s="11"/>
      <c r="AN44" s="11"/>
      <c r="AO44" s="11"/>
      <c r="AP44" s="11"/>
      <c r="AQ44" s="11"/>
      <c r="AR44" s="11"/>
    </row>
    <row r="45" spans="1:44" ht="12.75" customHeight="1" x14ac:dyDescent="0.25">
      <c r="A45" s="502" t="s">
        <v>66</v>
      </c>
      <c r="B45" s="503"/>
      <c r="C45" s="503"/>
      <c r="D45" s="503"/>
      <c r="E45" s="504"/>
      <c r="F45" s="16"/>
      <c r="G45" s="5"/>
      <c r="H45" s="17"/>
      <c r="I45" s="17"/>
      <c r="J45" s="62"/>
      <c r="K45" s="7"/>
      <c r="L45" s="18"/>
      <c r="M45" s="19"/>
      <c r="N45" s="19"/>
      <c r="O45" s="19"/>
      <c r="P45" s="5"/>
      <c r="Q45" s="20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336"/>
      <c r="AJ45" s="336"/>
    </row>
    <row r="46" spans="1:44" outlineLevel="1" x14ac:dyDescent="0.25">
      <c r="A46" s="23">
        <v>1</v>
      </c>
      <c r="B46" s="1"/>
      <c r="C46" s="1"/>
      <c r="D46" s="2"/>
      <c r="E46" s="3"/>
      <c r="F46" s="4"/>
      <c r="G46" s="5"/>
      <c r="H46" s="6"/>
      <c r="I46" s="6"/>
      <c r="J46" s="505"/>
      <c r="K46" s="7"/>
      <c r="L46" s="8"/>
      <c r="M46" s="453"/>
      <c r="N46" s="453"/>
      <c r="O46" s="5"/>
      <c r="P46" s="5"/>
      <c r="Q46" s="5"/>
      <c r="R46" s="9"/>
      <c r="S46" s="9"/>
      <c r="T46" s="9"/>
      <c r="U46" s="29">
        <f>SUM(R46:T46)</f>
        <v>0</v>
      </c>
      <c r="V46" s="28"/>
      <c r="W46" s="28"/>
      <c r="X46" s="28"/>
      <c r="Y46" s="29">
        <f>SUM(V46:X46)</f>
        <v>0</v>
      </c>
      <c r="Z46" s="28"/>
      <c r="AA46" s="28"/>
      <c r="AB46" s="28"/>
      <c r="AC46" s="29">
        <f>SUM(Z46:AB46)</f>
        <v>0</v>
      </c>
      <c r="AD46" s="28"/>
      <c r="AE46" s="28"/>
      <c r="AF46" s="28"/>
      <c r="AG46" s="29">
        <f>SUM(AD46:AF46)</f>
        <v>0</v>
      </c>
      <c r="AH46" s="29">
        <f>SUM(U46,Y46,AC46,AG46)</f>
        <v>0</v>
      </c>
      <c r="AI46" s="30">
        <f>IF(ISERROR(AH46/J46),0,AH46/J46)</f>
        <v>0</v>
      </c>
      <c r="AJ46" s="30">
        <f>IF(ISERROR(AH46/$AH$71),"-",AH46/$AH$71)</f>
        <v>0</v>
      </c>
      <c r="AK46" s="11"/>
      <c r="AL46" s="11"/>
      <c r="AM46" s="11"/>
      <c r="AN46" s="11"/>
      <c r="AO46" s="11"/>
      <c r="AP46" s="11"/>
      <c r="AQ46" s="11"/>
      <c r="AR46" s="11"/>
    </row>
    <row r="47" spans="1:44" ht="12.75" customHeight="1" outlineLevel="1" x14ac:dyDescent="0.25">
      <c r="A47" s="23">
        <v>2</v>
      </c>
      <c r="B47" s="23"/>
      <c r="C47" s="37"/>
      <c r="D47" s="33"/>
      <c r="E47" s="37"/>
      <c r="F47" s="37"/>
      <c r="G47" s="37"/>
      <c r="H47" s="33"/>
      <c r="I47" s="33"/>
      <c r="J47" s="541"/>
      <c r="K47" s="50"/>
      <c r="L47" s="1"/>
      <c r="M47" s="28"/>
      <c r="N47" s="28"/>
      <c r="O47" s="28"/>
      <c r="P47" s="34"/>
      <c r="Q47" s="34"/>
      <c r="R47" s="28"/>
      <c r="S47" s="28"/>
      <c r="T47" s="28"/>
      <c r="U47" s="29">
        <f>SUM(R47:T47)</f>
        <v>0</v>
      </c>
      <c r="V47" s="28"/>
      <c r="W47" s="28"/>
      <c r="X47" s="28"/>
      <c r="Y47" s="29">
        <f>SUM(V47:X47)</f>
        <v>0</v>
      </c>
      <c r="Z47" s="28"/>
      <c r="AA47" s="28"/>
      <c r="AB47" s="28"/>
      <c r="AC47" s="29">
        <f>SUM(Z47:AB47)</f>
        <v>0</v>
      </c>
      <c r="AD47" s="28"/>
      <c r="AE47" s="28"/>
      <c r="AF47" s="28"/>
      <c r="AG47" s="29">
        <f>SUM(AD47:AF47)</f>
        <v>0</v>
      </c>
      <c r="AH47" s="29">
        <f>SUM(U47,Y47,AC47,AG47)</f>
        <v>0</v>
      </c>
      <c r="AI47" s="30">
        <f>IF(ISERROR(AH47/J47),0,AH47/J47)</f>
        <v>0</v>
      </c>
      <c r="AJ47" s="30">
        <f>IF(ISERROR(AH47/$AH$71),"-",AH47/$AH$71)</f>
        <v>0</v>
      </c>
      <c r="AK47" s="11"/>
      <c r="AL47" s="11"/>
      <c r="AM47" s="11"/>
      <c r="AN47" s="11"/>
      <c r="AO47" s="11"/>
      <c r="AP47" s="11"/>
      <c r="AQ47" s="11"/>
      <c r="AR47" s="11"/>
    </row>
    <row r="48" spans="1:44" s="61" customFormat="1" ht="12.75" customHeight="1" x14ac:dyDescent="0.25">
      <c r="A48" s="543" t="s">
        <v>67</v>
      </c>
      <c r="B48" s="543"/>
      <c r="C48" s="543"/>
      <c r="D48" s="543"/>
      <c r="E48" s="543"/>
      <c r="F48" s="543"/>
      <c r="G48" s="543"/>
      <c r="H48" s="543"/>
      <c r="I48" s="543"/>
      <c r="J48" s="339">
        <f>J46</f>
        <v>0</v>
      </c>
      <c r="K48" s="339">
        <f>SUM(K46:K47)</f>
        <v>0</v>
      </c>
      <c r="L48" s="445"/>
      <c r="M48" s="339">
        <f>SUM(M46:M47)</f>
        <v>0</v>
      </c>
      <c r="N48" s="339">
        <f>SUM(N46:N47)</f>
        <v>0</v>
      </c>
      <c r="O48" s="339">
        <f>SUM(O46:O47)</f>
        <v>0</v>
      </c>
      <c r="P48" s="344"/>
      <c r="Q48" s="438"/>
      <c r="R48" s="339">
        <f t="shared" ref="R48:AH48" si="10">SUM(R46:R47)</f>
        <v>0</v>
      </c>
      <c r="S48" s="339">
        <f t="shared" si="10"/>
        <v>0</v>
      </c>
      <c r="T48" s="339">
        <f t="shared" si="10"/>
        <v>0</v>
      </c>
      <c r="U48" s="339">
        <f t="shared" si="10"/>
        <v>0</v>
      </c>
      <c r="V48" s="339">
        <f t="shared" si="10"/>
        <v>0</v>
      </c>
      <c r="W48" s="339">
        <f t="shared" si="10"/>
        <v>0</v>
      </c>
      <c r="X48" s="339">
        <f t="shared" si="10"/>
        <v>0</v>
      </c>
      <c r="Y48" s="339">
        <f t="shared" si="10"/>
        <v>0</v>
      </c>
      <c r="Z48" s="339">
        <f t="shared" si="10"/>
        <v>0</v>
      </c>
      <c r="AA48" s="339">
        <f t="shared" si="10"/>
        <v>0</v>
      </c>
      <c r="AB48" s="339">
        <f t="shared" si="10"/>
        <v>0</v>
      </c>
      <c r="AC48" s="339">
        <f t="shared" si="10"/>
        <v>0</v>
      </c>
      <c r="AD48" s="339">
        <f t="shared" si="10"/>
        <v>0</v>
      </c>
      <c r="AE48" s="339">
        <f t="shared" si="10"/>
        <v>0</v>
      </c>
      <c r="AF48" s="339">
        <f t="shared" si="10"/>
        <v>0</v>
      </c>
      <c r="AG48" s="339">
        <f t="shared" si="10"/>
        <v>0</v>
      </c>
      <c r="AH48" s="339">
        <f t="shared" si="10"/>
        <v>0</v>
      </c>
      <c r="AI48" s="345">
        <f>IF(ISERROR(AH48/J48),0,AH48/J48)</f>
        <v>0</v>
      </c>
      <c r="AJ48" s="345">
        <f>IF(ISERROR(AH48/$AH$71),0,AH48/$AH$71)</f>
        <v>0</v>
      </c>
      <c r="AK48" s="11"/>
      <c r="AL48" s="11"/>
      <c r="AM48" s="11"/>
      <c r="AN48" s="11"/>
      <c r="AO48" s="11"/>
      <c r="AP48" s="11"/>
      <c r="AQ48" s="11"/>
      <c r="AR48" s="11"/>
    </row>
    <row r="49" spans="1:44" ht="12.75" customHeight="1" x14ac:dyDescent="0.25">
      <c r="A49" s="513" t="s">
        <v>68</v>
      </c>
      <c r="B49" s="514"/>
      <c r="C49" s="514"/>
      <c r="D49" s="514"/>
      <c r="E49" s="515"/>
      <c r="F49" s="39"/>
      <c r="G49" s="40"/>
      <c r="H49" s="153"/>
      <c r="I49" s="153"/>
      <c r="J49" s="62"/>
      <c r="K49" s="7"/>
      <c r="L49" s="18"/>
      <c r="M49" s="19"/>
      <c r="N49" s="19"/>
      <c r="O49" s="19"/>
      <c r="P49" s="5"/>
      <c r="Q49" s="20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336"/>
      <c r="AJ49" s="336"/>
    </row>
    <row r="50" spans="1:44" ht="35.1" customHeight="1" outlineLevel="1" x14ac:dyDescent="0.25">
      <c r="A50" s="22">
        <v>1</v>
      </c>
      <c r="B50" s="23"/>
      <c r="C50" s="24"/>
      <c r="D50" s="25"/>
      <c r="E50" s="26"/>
      <c r="F50" s="26"/>
      <c r="G50" s="133"/>
      <c r="H50" s="25"/>
      <c r="I50" s="25"/>
      <c r="J50" s="436"/>
      <c r="K50" s="147"/>
      <c r="L50" s="251"/>
      <c r="M50" s="28"/>
      <c r="N50" s="28"/>
      <c r="O50" s="28"/>
      <c r="P50" s="133"/>
      <c r="Q50" s="133"/>
      <c r="R50" s="28"/>
      <c r="S50" s="28"/>
      <c r="T50" s="28"/>
      <c r="U50" s="29">
        <f>SUM(R50:T50)</f>
        <v>0</v>
      </c>
      <c r="V50" s="28"/>
      <c r="W50" s="28"/>
      <c r="X50" s="28"/>
      <c r="Y50" s="29">
        <f>SUM(V50:X50)</f>
        <v>0</v>
      </c>
      <c r="Z50" s="28"/>
      <c r="AA50" s="28"/>
      <c r="AB50" s="28"/>
      <c r="AC50" s="29">
        <f>SUM(Z50:AB50)</f>
        <v>0</v>
      </c>
      <c r="AD50" s="28"/>
      <c r="AE50" s="28"/>
      <c r="AF50" s="28"/>
      <c r="AG50" s="29">
        <f>SUM(AD50:AF50)</f>
        <v>0</v>
      </c>
      <c r="AH50" s="29">
        <f>SUM(U50,Y50,AC50,AG50)</f>
        <v>0</v>
      </c>
      <c r="AI50" s="30">
        <f>IF(ISERROR(AH50/J50),0,AH50/J50)</f>
        <v>0</v>
      </c>
      <c r="AJ50" s="30">
        <f>IF(ISERROR(AH50/$AH$71),"-",AH50/$AH$71)</f>
        <v>0</v>
      </c>
      <c r="AK50" s="11"/>
      <c r="AL50" s="11"/>
      <c r="AM50" s="11"/>
      <c r="AN50" s="11"/>
      <c r="AO50" s="11"/>
      <c r="AP50" s="11"/>
      <c r="AQ50" s="11"/>
      <c r="AR50" s="11"/>
    </row>
    <row r="51" spans="1:44" s="61" customFormat="1" ht="12.75" customHeight="1" x14ac:dyDescent="0.25">
      <c r="A51" s="538" t="s">
        <v>69</v>
      </c>
      <c r="B51" s="539"/>
      <c r="C51" s="539"/>
      <c r="D51" s="539"/>
      <c r="E51" s="539"/>
      <c r="F51" s="539"/>
      <c r="G51" s="539"/>
      <c r="H51" s="539"/>
      <c r="I51" s="540"/>
      <c r="J51" s="339">
        <f>SUM(J50:J50)</f>
        <v>0</v>
      </c>
      <c r="K51" s="339">
        <f>SUM(K50:K50)</f>
        <v>0</v>
      </c>
      <c r="L51" s="445"/>
      <c r="M51" s="339">
        <f>SUM(M50:M50)</f>
        <v>0</v>
      </c>
      <c r="N51" s="339">
        <f>SUM(N50:N50)</f>
        <v>0</v>
      </c>
      <c r="O51" s="339">
        <f>SUM(O50:O50)</f>
        <v>0</v>
      </c>
      <c r="P51" s="344"/>
      <c r="Q51" s="438"/>
      <c r="R51" s="339">
        <f t="shared" ref="R51:AH51" si="11">SUM(R50:R50)</f>
        <v>0</v>
      </c>
      <c r="S51" s="339">
        <f t="shared" si="11"/>
        <v>0</v>
      </c>
      <c r="T51" s="339">
        <f t="shared" si="11"/>
        <v>0</v>
      </c>
      <c r="U51" s="339">
        <f t="shared" si="11"/>
        <v>0</v>
      </c>
      <c r="V51" s="339">
        <f t="shared" si="11"/>
        <v>0</v>
      </c>
      <c r="W51" s="339">
        <f t="shared" si="11"/>
        <v>0</v>
      </c>
      <c r="X51" s="339">
        <f t="shared" si="11"/>
        <v>0</v>
      </c>
      <c r="Y51" s="339">
        <f t="shared" si="11"/>
        <v>0</v>
      </c>
      <c r="Z51" s="339">
        <f t="shared" si="11"/>
        <v>0</v>
      </c>
      <c r="AA51" s="339">
        <f t="shared" si="11"/>
        <v>0</v>
      </c>
      <c r="AB51" s="339">
        <f t="shared" si="11"/>
        <v>0</v>
      </c>
      <c r="AC51" s="339">
        <f t="shared" si="11"/>
        <v>0</v>
      </c>
      <c r="AD51" s="339">
        <f t="shared" si="11"/>
        <v>0</v>
      </c>
      <c r="AE51" s="339">
        <f t="shared" si="11"/>
        <v>0</v>
      </c>
      <c r="AF51" s="339">
        <f t="shared" si="11"/>
        <v>0</v>
      </c>
      <c r="AG51" s="339">
        <f t="shared" si="11"/>
        <v>0</v>
      </c>
      <c r="AH51" s="339">
        <f t="shared" si="11"/>
        <v>0</v>
      </c>
      <c r="AI51" s="345">
        <f>IF(ISERROR(AH51/J51),0,AH51/J51)</f>
        <v>0</v>
      </c>
      <c r="AJ51" s="345">
        <f>IF(ISERROR(AH51/$AH$71),0,AH51/$AH$71)</f>
        <v>0</v>
      </c>
      <c r="AK51" s="11"/>
      <c r="AL51" s="11"/>
      <c r="AM51" s="11"/>
      <c r="AN51" s="11"/>
      <c r="AO51" s="11"/>
      <c r="AP51" s="11"/>
      <c r="AQ51" s="11"/>
      <c r="AR51" s="11"/>
    </row>
    <row r="52" spans="1:44" ht="12.75" customHeight="1" x14ac:dyDescent="0.25">
      <c r="A52" s="502" t="s">
        <v>70</v>
      </c>
      <c r="B52" s="503"/>
      <c r="C52" s="503"/>
      <c r="D52" s="503"/>
      <c r="E52" s="504"/>
      <c r="F52" s="16"/>
      <c r="G52" s="5"/>
      <c r="H52" s="17"/>
      <c r="I52" s="17"/>
      <c r="J52" s="62"/>
      <c r="K52" s="7"/>
      <c r="L52" s="18"/>
      <c r="M52" s="19"/>
      <c r="N52" s="19"/>
      <c r="O52" s="19"/>
      <c r="P52" s="5"/>
      <c r="Q52" s="20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336"/>
      <c r="AJ52" s="336"/>
    </row>
    <row r="53" spans="1:44" ht="12.75" customHeight="1" outlineLevel="1" x14ac:dyDescent="0.25">
      <c r="A53" s="22">
        <v>1</v>
      </c>
      <c r="B53" s="23"/>
      <c r="C53" s="24"/>
      <c r="D53" s="25"/>
      <c r="E53" s="26"/>
      <c r="F53" s="26"/>
      <c r="G53" s="26"/>
      <c r="H53" s="25"/>
      <c r="I53" s="25"/>
      <c r="J53" s="505"/>
      <c r="K53" s="27"/>
      <c r="L53" s="26"/>
      <c r="M53" s="28"/>
      <c r="N53" s="28"/>
      <c r="O53" s="28"/>
      <c r="P53" s="26"/>
      <c r="Q53" s="26"/>
      <c r="R53" s="28"/>
      <c r="S53" s="28"/>
      <c r="T53" s="28"/>
      <c r="U53" s="29">
        <f>SUM(R53:T53)</f>
        <v>0</v>
      </c>
      <c r="V53" s="28"/>
      <c r="W53" s="28"/>
      <c r="X53" s="28"/>
      <c r="Y53" s="29">
        <f>SUM(V53:X53)</f>
        <v>0</v>
      </c>
      <c r="Z53" s="28"/>
      <c r="AA53" s="28"/>
      <c r="AB53" s="28"/>
      <c r="AC53" s="29">
        <f>SUM(Z53:AB53)</f>
        <v>0</v>
      </c>
      <c r="AD53" s="28"/>
      <c r="AE53" s="28"/>
      <c r="AF53" s="28"/>
      <c r="AG53" s="29">
        <f>SUM(AD53:AF53)</f>
        <v>0</v>
      </c>
      <c r="AH53" s="29">
        <f>SUM(U53,Y53,AC53,AG53)</f>
        <v>0</v>
      </c>
      <c r="AI53" s="30">
        <f>IF(ISERROR(AH53/J53),0,AH53/J53)</f>
        <v>0</v>
      </c>
      <c r="AJ53" s="30">
        <f>IF(ISERROR(AH53/$AH$71),"-",AH53/$AH$71)</f>
        <v>0</v>
      </c>
      <c r="AK53" s="11"/>
      <c r="AL53" s="11"/>
      <c r="AM53" s="11"/>
      <c r="AN53" s="11"/>
      <c r="AO53" s="11"/>
      <c r="AP53" s="11"/>
      <c r="AQ53" s="11"/>
      <c r="AR53" s="11"/>
    </row>
    <row r="54" spans="1:44" ht="12.75" customHeight="1" outlineLevel="1" x14ac:dyDescent="0.25">
      <c r="A54" s="22">
        <v>2</v>
      </c>
      <c r="B54" s="23"/>
      <c r="C54" s="32"/>
      <c r="D54" s="33"/>
      <c r="E54" s="34"/>
      <c r="F54" s="34"/>
      <c r="G54" s="34"/>
      <c r="H54" s="33"/>
      <c r="I54" s="33"/>
      <c r="J54" s="506"/>
      <c r="K54" s="50"/>
      <c r="L54" s="1" t="s">
        <v>88</v>
      </c>
      <c r="M54" s="28"/>
      <c r="N54" s="28"/>
      <c r="O54" s="28"/>
      <c r="P54" s="34"/>
      <c r="Q54" s="34"/>
      <c r="R54" s="28"/>
      <c r="S54" s="28"/>
      <c r="T54" s="28"/>
      <c r="U54" s="29">
        <f>SUM(R54:T54)</f>
        <v>0</v>
      </c>
      <c r="V54" s="28"/>
      <c r="W54" s="28"/>
      <c r="X54" s="28"/>
      <c r="Y54" s="29">
        <f>SUM(V54:X54)</f>
        <v>0</v>
      </c>
      <c r="Z54" s="28"/>
      <c r="AA54" s="28"/>
      <c r="AB54" s="28"/>
      <c r="AC54" s="29">
        <f>SUM(Z54:AB54)</f>
        <v>0</v>
      </c>
      <c r="AD54" s="28"/>
      <c r="AE54" s="28"/>
      <c r="AF54" s="28"/>
      <c r="AG54" s="29">
        <f>SUM(AD54:AF54)</f>
        <v>0</v>
      </c>
      <c r="AH54" s="29">
        <f>SUM(U54,Y54,AC54,AG54)</f>
        <v>0</v>
      </c>
      <c r="AI54" s="30">
        <f>IF(ISERROR(AH54/J54),0,AH54/J54)</f>
        <v>0</v>
      </c>
      <c r="AJ54" s="30">
        <f>IF(ISERROR(AH54/$AH$71),"-",AH54/$AH$71)</f>
        <v>0</v>
      </c>
      <c r="AK54" s="11"/>
      <c r="AL54" s="11"/>
      <c r="AM54" s="11"/>
      <c r="AN54" s="11"/>
      <c r="AO54" s="11"/>
      <c r="AP54" s="11"/>
      <c r="AQ54" s="11"/>
      <c r="AR54" s="11"/>
    </row>
    <row r="55" spans="1:44" s="61" customFormat="1" ht="12.75" customHeight="1" x14ac:dyDescent="0.25">
      <c r="A55" s="538" t="s">
        <v>71</v>
      </c>
      <c r="B55" s="539"/>
      <c r="C55" s="539"/>
      <c r="D55" s="539"/>
      <c r="E55" s="539"/>
      <c r="F55" s="539"/>
      <c r="G55" s="539"/>
      <c r="H55" s="539"/>
      <c r="I55" s="540"/>
      <c r="J55" s="339">
        <f>SUM(J53:J54)</f>
        <v>0</v>
      </c>
      <c r="K55" s="339">
        <f>SUM(K53:K54)</f>
        <v>0</v>
      </c>
      <c r="L55" s="445"/>
      <c r="M55" s="339">
        <f>SUM(M53:M54)</f>
        <v>0</v>
      </c>
      <c r="N55" s="339">
        <f>SUM(N53:N54)</f>
        <v>0</v>
      </c>
      <c r="O55" s="339">
        <f>SUM(O53:O54)</f>
        <v>0</v>
      </c>
      <c r="P55" s="344"/>
      <c r="Q55" s="438"/>
      <c r="R55" s="339">
        <f t="shared" ref="R55:AH55" si="12">SUM(R53:R54)</f>
        <v>0</v>
      </c>
      <c r="S55" s="339">
        <f t="shared" si="12"/>
        <v>0</v>
      </c>
      <c r="T55" s="339">
        <f t="shared" si="12"/>
        <v>0</v>
      </c>
      <c r="U55" s="339">
        <f t="shared" si="12"/>
        <v>0</v>
      </c>
      <c r="V55" s="339">
        <f t="shared" si="12"/>
        <v>0</v>
      </c>
      <c r="W55" s="339">
        <f t="shared" si="12"/>
        <v>0</v>
      </c>
      <c r="X55" s="339">
        <f t="shared" si="12"/>
        <v>0</v>
      </c>
      <c r="Y55" s="339">
        <f t="shared" si="12"/>
        <v>0</v>
      </c>
      <c r="Z55" s="339">
        <f t="shared" si="12"/>
        <v>0</v>
      </c>
      <c r="AA55" s="339">
        <f t="shared" si="12"/>
        <v>0</v>
      </c>
      <c r="AB55" s="339">
        <f t="shared" si="12"/>
        <v>0</v>
      </c>
      <c r="AC55" s="339">
        <f t="shared" si="12"/>
        <v>0</v>
      </c>
      <c r="AD55" s="339">
        <f t="shared" si="12"/>
        <v>0</v>
      </c>
      <c r="AE55" s="339">
        <f t="shared" si="12"/>
        <v>0</v>
      </c>
      <c r="AF55" s="339">
        <f t="shared" si="12"/>
        <v>0</v>
      </c>
      <c r="AG55" s="339">
        <f t="shared" si="12"/>
        <v>0</v>
      </c>
      <c r="AH55" s="339">
        <f t="shared" si="12"/>
        <v>0</v>
      </c>
      <c r="AI55" s="345">
        <f>IF(ISERROR(AH55/J55),0,AH55/J55)</f>
        <v>0</v>
      </c>
      <c r="AJ55" s="345">
        <f>IF(ISERROR(AH55/$AH$71),0,AH55/$AH$71)</f>
        <v>0</v>
      </c>
      <c r="AK55" s="11"/>
      <c r="AL55" s="11"/>
      <c r="AM55" s="11"/>
      <c r="AN55" s="11"/>
      <c r="AO55" s="11"/>
      <c r="AP55" s="11"/>
      <c r="AQ55" s="11"/>
      <c r="AR55" s="11"/>
    </row>
    <row r="56" spans="1:44" ht="12.75" customHeight="1" x14ac:dyDescent="0.25">
      <c r="A56" s="502" t="s">
        <v>72</v>
      </c>
      <c r="B56" s="503"/>
      <c r="C56" s="503"/>
      <c r="D56" s="503"/>
      <c r="E56" s="504"/>
      <c r="F56" s="16"/>
      <c r="G56" s="5"/>
      <c r="H56" s="17"/>
      <c r="I56" s="17"/>
      <c r="J56" s="62"/>
      <c r="K56" s="7"/>
      <c r="L56" s="18"/>
      <c r="M56" s="19"/>
      <c r="N56" s="19"/>
      <c r="O56" s="19"/>
      <c r="P56" s="5"/>
      <c r="Q56" s="20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336"/>
      <c r="AJ56" s="336"/>
    </row>
    <row r="57" spans="1:44" ht="35.1" customHeight="1" outlineLevel="1" x14ac:dyDescent="0.25">
      <c r="A57" s="22">
        <v>1</v>
      </c>
      <c r="B57" s="23"/>
      <c r="C57" s="24"/>
      <c r="D57" s="25"/>
      <c r="E57" s="26"/>
      <c r="F57" s="26"/>
      <c r="G57" s="26"/>
      <c r="H57" s="25"/>
      <c r="I57" s="25"/>
      <c r="J57" s="436">
        <v>10191614</v>
      </c>
      <c r="K57" s="147">
        <v>10191069</v>
      </c>
      <c r="L57" s="251"/>
      <c r="M57" s="28"/>
      <c r="N57" s="28"/>
      <c r="O57" s="28"/>
      <c r="P57" s="133"/>
      <c r="Q57" s="133"/>
      <c r="R57" s="28"/>
      <c r="S57" s="28"/>
      <c r="T57" s="28"/>
      <c r="U57" s="29">
        <f>SUM(R57:T57)</f>
        <v>0</v>
      </c>
      <c r="V57" s="28"/>
      <c r="W57" s="28"/>
      <c r="X57" s="28"/>
      <c r="Y57" s="29">
        <f>SUM(V57:X57)</f>
        <v>0</v>
      </c>
      <c r="Z57" s="28"/>
      <c r="AA57" s="28"/>
      <c r="AB57" s="28"/>
      <c r="AC57" s="29">
        <f>SUM(Z57:AB57)</f>
        <v>0</v>
      </c>
      <c r="AD57" s="28"/>
      <c r="AE57" s="28">
        <f>1480033+238000+334152+564834+1094800+2039660</f>
        <v>5751479</v>
      </c>
      <c r="AF57" s="28">
        <f>1019830+345100+1035000+2039660</f>
        <v>4439590</v>
      </c>
      <c r="AG57" s="29">
        <f>SUM(AD57:AF57)</f>
        <v>10191069</v>
      </c>
      <c r="AH57" s="29">
        <f>SUM(U57,Y57,AC57,AG57)</f>
        <v>10191069</v>
      </c>
      <c r="AI57" s="30">
        <f>IF(ISERROR(AH57/J57),0,AH57/J57)</f>
        <v>0.99994652466233513</v>
      </c>
      <c r="AJ57" s="30">
        <f>IF(ISERROR(AH57/$AH$71),"-",AH57/$AH$71)</f>
        <v>2.209648346072499E-2</v>
      </c>
      <c r="AK57" s="11"/>
      <c r="AL57" s="11"/>
      <c r="AM57" s="11"/>
      <c r="AN57" s="11"/>
      <c r="AO57" s="11"/>
      <c r="AP57" s="11"/>
      <c r="AQ57" s="11"/>
      <c r="AR57" s="11"/>
    </row>
    <row r="58" spans="1:44" s="61" customFormat="1" ht="12.75" customHeight="1" x14ac:dyDescent="0.25">
      <c r="A58" s="538" t="s">
        <v>73</v>
      </c>
      <c r="B58" s="539"/>
      <c r="C58" s="539"/>
      <c r="D58" s="539"/>
      <c r="E58" s="539"/>
      <c r="F58" s="539"/>
      <c r="G58" s="539"/>
      <c r="H58" s="539"/>
      <c r="I58" s="540"/>
      <c r="J58" s="339">
        <f>SUM(J57:J57)</f>
        <v>10191614</v>
      </c>
      <c r="K58" s="339">
        <f>SUM(K57:K57)</f>
        <v>10191069</v>
      </c>
      <c r="L58" s="445"/>
      <c r="M58" s="339">
        <f>SUM(M57:M57)</f>
        <v>0</v>
      </c>
      <c r="N58" s="339">
        <f>SUM(N57:N57)</f>
        <v>0</v>
      </c>
      <c r="O58" s="339">
        <f>SUM(O57:O57)</f>
        <v>0</v>
      </c>
      <c r="P58" s="344"/>
      <c r="Q58" s="438"/>
      <c r="R58" s="339">
        <f t="shared" ref="R58:AH58" si="13">SUM(R57:R57)</f>
        <v>0</v>
      </c>
      <c r="S58" s="339">
        <f t="shared" si="13"/>
        <v>0</v>
      </c>
      <c r="T58" s="339">
        <f t="shared" si="13"/>
        <v>0</v>
      </c>
      <c r="U58" s="339">
        <f t="shared" si="13"/>
        <v>0</v>
      </c>
      <c r="V58" s="339">
        <f t="shared" si="13"/>
        <v>0</v>
      </c>
      <c r="W58" s="339">
        <f t="shared" si="13"/>
        <v>0</v>
      </c>
      <c r="X58" s="339">
        <f t="shared" si="13"/>
        <v>0</v>
      </c>
      <c r="Y58" s="339">
        <f t="shared" si="13"/>
        <v>0</v>
      </c>
      <c r="Z58" s="339">
        <f t="shared" si="13"/>
        <v>0</v>
      </c>
      <c r="AA58" s="339">
        <f t="shared" si="13"/>
        <v>0</v>
      </c>
      <c r="AB58" s="339">
        <f t="shared" si="13"/>
        <v>0</v>
      </c>
      <c r="AC58" s="339">
        <f t="shared" si="13"/>
        <v>0</v>
      </c>
      <c r="AD58" s="339">
        <f t="shared" si="13"/>
        <v>0</v>
      </c>
      <c r="AE58" s="339">
        <f t="shared" si="13"/>
        <v>5751479</v>
      </c>
      <c r="AF58" s="339">
        <f t="shared" si="13"/>
        <v>4439590</v>
      </c>
      <c r="AG58" s="339">
        <f t="shared" si="13"/>
        <v>10191069</v>
      </c>
      <c r="AH58" s="339">
        <f t="shared" si="13"/>
        <v>10191069</v>
      </c>
      <c r="AI58" s="345">
        <f>IF(ISERROR(AH58/J58),0,AH58/J58)</f>
        <v>0.99994652466233513</v>
      </c>
      <c r="AJ58" s="345">
        <f>IF(ISERROR(AH58/$AH$71),0,AH58/$AH$71)</f>
        <v>2.209648346072499E-2</v>
      </c>
      <c r="AK58" s="11"/>
      <c r="AL58" s="11"/>
      <c r="AM58" s="11"/>
      <c r="AN58" s="11"/>
      <c r="AO58" s="11"/>
      <c r="AP58" s="11"/>
      <c r="AQ58" s="11"/>
      <c r="AR58" s="11"/>
    </row>
    <row r="59" spans="1:44" ht="12.75" customHeight="1" x14ac:dyDescent="0.25">
      <c r="A59" s="502" t="s">
        <v>74</v>
      </c>
      <c r="B59" s="503"/>
      <c r="C59" s="503"/>
      <c r="D59" s="503"/>
      <c r="E59" s="504"/>
      <c r="F59" s="16"/>
      <c r="G59" s="5"/>
      <c r="H59" s="17"/>
      <c r="I59" s="17"/>
      <c r="J59" s="62"/>
      <c r="K59" s="7"/>
      <c r="L59" s="18"/>
      <c r="M59" s="19"/>
      <c r="N59" s="19"/>
      <c r="O59" s="19"/>
      <c r="P59" s="5"/>
      <c r="Q59" s="20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336"/>
      <c r="AJ59" s="336"/>
    </row>
    <row r="60" spans="1:44" ht="12.75" customHeight="1" outlineLevel="1" x14ac:dyDescent="0.25">
      <c r="A60" s="22">
        <v>1</v>
      </c>
      <c r="B60" s="23"/>
      <c r="C60" s="24"/>
      <c r="D60" s="25"/>
      <c r="E60" s="26"/>
      <c r="F60" s="26"/>
      <c r="G60" s="26"/>
      <c r="H60" s="25"/>
      <c r="I60" s="25"/>
      <c r="J60" s="505"/>
      <c r="K60" s="27"/>
      <c r="L60" s="3" t="s">
        <v>88</v>
      </c>
      <c r="M60" s="28"/>
      <c r="N60" s="28"/>
      <c r="O60" s="28"/>
      <c r="P60" s="26"/>
      <c r="Q60" s="26"/>
      <c r="R60" s="28"/>
      <c r="S60" s="28"/>
      <c r="T60" s="28"/>
      <c r="U60" s="29">
        <f>SUM(R60:T60)</f>
        <v>0</v>
      </c>
      <c r="V60" s="28"/>
      <c r="W60" s="28"/>
      <c r="X60" s="28"/>
      <c r="Y60" s="29">
        <f>SUM(V60:X60)</f>
        <v>0</v>
      </c>
      <c r="Z60" s="28"/>
      <c r="AA60" s="28"/>
      <c r="AB60" s="28"/>
      <c r="AC60" s="29">
        <f>SUM(Z60:AB60)</f>
        <v>0</v>
      </c>
      <c r="AD60" s="28"/>
      <c r="AE60" s="28"/>
      <c r="AF60" s="28"/>
      <c r="AG60" s="29">
        <f>SUM(AD60:AF60)</f>
        <v>0</v>
      </c>
      <c r="AH60" s="29">
        <f>SUM(U60,Y60,AC60,AG60)</f>
        <v>0</v>
      </c>
      <c r="AI60" s="30">
        <f>IF(ISERROR(AH60/J60),0,AH60/J60)</f>
        <v>0</v>
      </c>
      <c r="AJ60" s="30">
        <f>IF(ISERROR(AH60/$AH$71),"-",AH60/$AH$71)</f>
        <v>0</v>
      </c>
      <c r="AK60" s="11"/>
      <c r="AL60" s="11"/>
      <c r="AM60" s="11"/>
      <c r="AN60" s="11"/>
      <c r="AO60" s="11"/>
      <c r="AP60" s="11"/>
      <c r="AQ60" s="11"/>
      <c r="AR60" s="11"/>
    </row>
    <row r="61" spans="1:44" ht="12.75" customHeight="1" outlineLevel="1" x14ac:dyDescent="0.25">
      <c r="A61" s="22">
        <v>2</v>
      </c>
      <c r="B61" s="23"/>
      <c r="C61" s="32"/>
      <c r="D61" s="33"/>
      <c r="E61" s="34"/>
      <c r="F61" s="34"/>
      <c r="G61" s="34"/>
      <c r="H61" s="33"/>
      <c r="I61" s="33"/>
      <c r="J61" s="506"/>
      <c r="K61" s="35"/>
      <c r="L61" s="34"/>
      <c r="M61" s="28"/>
      <c r="N61" s="28"/>
      <c r="O61" s="28"/>
      <c r="P61" s="34"/>
      <c r="Q61" s="34"/>
      <c r="R61" s="28"/>
      <c r="S61" s="28"/>
      <c r="T61" s="28"/>
      <c r="U61" s="29">
        <f>SUM(R61:T61)</f>
        <v>0</v>
      </c>
      <c r="V61" s="28"/>
      <c r="W61" s="28"/>
      <c r="X61" s="28"/>
      <c r="Y61" s="29">
        <f>SUM(V61:X61)</f>
        <v>0</v>
      </c>
      <c r="Z61" s="28"/>
      <c r="AA61" s="28"/>
      <c r="AB61" s="28"/>
      <c r="AC61" s="29">
        <f>SUM(Z61:AB61)</f>
        <v>0</v>
      </c>
      <c r="AD61" s="28"/>
      <c r="AE61" s="28"/>
      <c r="AF61" s="28"/>
      <c r="AG61" s="29">
        <f>SUM(AD61:AF61)</f>
        <v>0</v>
      </c>
      <c r="AH61" s="29">
        <f>SUM(U61,Y61,AC61,AG61)</f>
        <v>0</v>
      </c>
      <c r="AI61" s="30">
        <f>IF(ISERROR(AH61/J61),0,AH61/J61)</f>
        <v>0</v>
      </c>
      <c r="AJ61" s="30">
        <f>IF(ISERROR(AH61/$AH$71),"-",AH61/$AH$71)</f>
        <v>0</v>
      </c>
      <c r="AK61" s="11"/>
      <c r="AL61" s="11"/>
      <c r="AM61" s="11"/>
      <c r="AN61" s="11"/>
      <c r="AO61" s="11"/>
      <c r="AP61" s="11"/>
      <c r="AQ61" s="11"/>
      <c r="AR61" s="11"/>
    </row>
    <row r="62" spans="1:44" s="61" customFormat="1" ht="12.75" customHeight="1" x14ac:dyDescent="0.25">
      <c r="A62" s="538" t="s">
        <v>75</v>
      </c>
      <c r="B62" s="539"/>
      <c r="C62" s="539"/>
      <c r="D62" s="539"/>
      <c r="E62" s="539"/>
      <c r="F62" s="539"/>
      <c r="G62" s="539"/>
      <c r="H62" s="539"/>
      <c r="I62" s="540"/>
      <c r="J62" s="339">
        <f>SUM(J60:J61)</f>
        <v>0</v>
      </c>
      <c r="K62" s="339">
        <f>SUM(K60:K61)</f>
        <v>0</v>
      </c>
      <c r="L62" s="445"/>
      <c r="M62" s="339">
        <f>SUM(M60:M61)</f>
        <v>0</v>
      </c>
      <c r="N62" s="339">
        <f>SUM(N60:N61)</f>
        <v>0</v>
      </c>
      <c r="O62" s="339">
        <f>SUM(O60:O61)</f>
        <v>0</v>
      </c>
      <c r="P62" s="344"/>
      <c r="Q62" s="438"/>
      <c r="R62" s="339">
        <f t="shared" ref="R62:AH62" si="14">SUM(R60:R61)</f>
        <v>0</v>
      </c>
      <c r="S62" s="339">
        <f t="shared" si="14"/>
        <v>0</v>
      </c>
      <c r="T62" s="339">
        <f t="shared" si="14"/>
        <v>0</v>
      </c>
      <c r="U62" s="339">
        <f t="shared" si="14"/>
        <v>0</v>
      </c>
      <c r="V62" s="339">
        <f t="shared" si="14"/>
        <v>0</v>
      </c>
      <c r="W62" s="339">
        <f t="shared" si="14"/>
        <v>0</v>
      </c>
      <c r="X62" s="339">
        <f t="shared" si="14"/>
        <v>0</v>
      </c>
      <c r="Y62" s="339">
        <f t="shared" si="14"/>
        <v>0</v>
      </c>
      <c r="Z62" s="339">
        <f t="shared" si="14"/>
        <v>0</v>
      </c>
      <c r="AA62" s="339">
        <f t="shared" si="14"/>
        <v>0</v>
      </c>
      <c r="AB62" s="339">
        <f t="shared" si="14"/>
        <v>0</v>
      </c>
      <c r="AC62" s="339">
        <f t="shared" si="14"/>
        <v>0</v>
      </c>
      <c r="AD62" s="339">
        <f t="shared" si="14"/>
        <v>0</v>
      </c>
      <c r="AE62" s="339">
        <f t="shared" si="14"/>
        <v>0</v>
      </c>
      <c r="AF62" s="339">
        <f t="shared" si="14"/>
        <v>0</v>
      </c>
      <c r="AG62" s="339">
        <f t="shared" si="14"/>
        <v>0</v>
      </c>
      <c r="AH62" s="339">
        <f t="shared" si="14"/>
        <v>0</v>
      </c>
      <c r="AI62" s="345">
        <f>IF(ISERROR(AH62/J62),0,AH62/J62)</f>
        <v>0</v>
      </c>
      <c r="AJ62" s="345">
        <f>IF(ISERROR(AH62/$AH$71),0,AH62/$AH$71)</f>
        <v>0</v>
      </c>
      <c r="AK62" s="11"/>
      <c r="AL62" s="11"/>
      <c r="AM62" s="11"/>
      <c r="AN62" s="11"/>
      <c r="AO62" s="11"/>
      <c r="AP62" s="11"/>
      <c r="AQ62" s="11"/>
      <c r="AR62" s="11"/>
    </row>
    <row r="63" spans="1:44" ht="12.75" customHeight="1" x14ac:dyDescent="0.25">
      <c r="A63" s="502" t="s">
        <v>76</v>
      </c>
      <c r="B63" s="503"/>
      <c r="C63" s="503"/>
      <c r="D63" s="503"/>
      <c r="E63" s="504"/>
      <c r="F63" s="16"/>
      <c r="G63" s="5"/>
      <c r="H63" s="17"/>
      <c r="I63" s="17"/>
      <c r="J63" s="510">
        <v>673098690</v>
      </c>
      <c r="K63" s="7"/>
      <c r="L63" s="18"/>
      <c r="M63" s="19"/>
      <c r="N63" s="19"/>
      <c r="O63" s="19"/>
      <c r="P63" s="5"/>
      <c r="Q63" s="20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336"/>
      <c r="AJ63" s="336"/>
    </row>
    <row r="64" spans="1:44" outlineLevel="1" x14ac:dyDescent="0.25">
      <c r="A64" s="23">
        <v>1</v>
      </c>
      <c r="B64" s="23"/>
      <c r="C64" s="89"/>
      <c r="D64" s="90"/>
      <c r="E64" s="56"/>
      <c r="F64" s="91"/>
      <c r="G64" s="91"/>
      <c r="H64" s="58"/>
      <c r="I64" s="2"/>
      <c r="J64" s="511"/>
      <c r="K64" s="146">
        <v>260951489</v>
      </c>
      <c r="L64" s="3" t="s">
        <v>121</v>
      </c>
      <c r="M64" s="49"/>
      <c r="N64" s="53"/>
      <c r="O64" s="49"/>
      <c r="P64" s="47"/>
      <c r="Q64" s="47"/>
      <c r="R64" s="28">
        <v>39316071</v>
      </c>
      <c r="S64" s="28">
        <v>42253509</v>
      </c>
      <c r="T64" s="28">
        <v>41029749</v>
      </c>
      <c r="U64" s="29">
        <f t="shared" ref="U64:U69" si="15">SUM(R64:T64)</f>
        <v>122599329</v>
      </c>
      <c r="V64" s="28">
        <v>18043902</v>
      </c>
      <c r="W64" s="28">
        <v>11162551</v>
      </c>
      <c r="X64" s="28">
        <v>12900103</v>
      </c>
      <c r="Y64" s="29">
        <f t="shared" ref="Y64:Y69" si="16">SUM(V64:X64)</f>
        <v>42106556</v>
      </c>
      <c r="Z64" s="28">
        <v>8799805</v>
      </c>
      <c r="AA64" s="28">
        <v>11254665</v>
      </c>
      <c r="AB64" s="28">
        <v>18004993</v>
      </c>
      <c r="AC64" s="29">
        <f t="shared" ref="AC64:AC69" si="17">SUM(Z64:AB64)</f>
        <v>38059463</v>
      </c>
      <c r="AD64" s="28">
        <v>18065235</v>
      </c>
      <c r="AE64" s="28">
        <v>19356746</v>
      </c>
      <c r="AF64" s="28">
        <v>20345062</v>
      </c>
      <c r="AG64" s="29">
        <f t="shared" ref="AG64:AG69" si="18">SUM(AD64:AF64)</f>
        <v>57767043</v>
      </c>
      <c r="AH64" s="29">
        <f>SUM(U64,Y64,AC64,AG64)</f>
        <v>260532391</v>
      </c>
      <c r="AI64" s="30">
        <f>IF(ISERROR(AH64/J63),0,AH64/J63)</f>
        <v>0.38706417776567059</v>
      </c>
      <c r="AJ64" s="30">
        <f t="shared" ref="AJ64:AJ69" si="19">IF(ISERROR(AH64/$AH$71),"-",AH64/$AH$71)</f>
        <v>0.56489163881773696</v>
      </c>
      <c r="AK64" s="11"/>
      <c r="AL64" s="11"/>
      <c r="AM64" s="11"/>
      <c r="AN64" s="11"/>
      <c r="AO64" s="11"/>
      <c r="AP64" s="11"/>
      <c r="AQ64" s="11"/>
      <c r="AR64" s="11"/>
    </row>
    <row r="65" spans="1:44" outlineLevel="1" x14ac:dyDescent="0.25">
      <c r="A65" s="23">
        <v>2</v>
      </c>
      <c r="B65" s="23"/>
      <c r="C65" s="87"/>
      <c r="D65" s="88"/>
      <c r="E65" s="57"/>
      <c r="F65" s="91"/>
      <c r="G65" s="91"/>
      <c r="H65" s="10"/>
      <c r="I65" s="6"/>
      <c r="J65" s="511"/>
      <c r="K65" s="146">
        <f>120939745+81288814</f>
        <v>202228559</v>
      </c>
      <c r="L65" s="3" t="s">
        <v>117</v>
      </c>
      <c r="M65" s="49"/>
      <c r="N65" s="53"/>
      <c r="O65" s="49"/>
      <c r="P65" s="47"/>
      <c r="Q65" s="47"/>
      <c r="R65" s="28">
        <v>7819932</v>
      </c>
      <c r="S65" s="28">
        <v>9858421</v>
      </c>
      <c r="T65" s="28">
        <f>14257741+4810161</f>
        <v>19067902</v>
      </c>
      <c r="U65" s="29">
        <f t="shared" si="15"/>
        <v>36746255</v>
      </c>
      <c r="V65" s="28">
        <f>4868477+4450790</f>
        <v>9319267</v>
      </c>
      <c r="W65" s="28">
        <f>10267012+1912342</f>
        <v>12179354</v>
      </c>
      <c r="X65" s="28">
        <v>11026849</v>
      </c>
      <c r="Y65" s="29">
        <f t="shared" si="16"/>
        <v>32525470</v>
      </c>
      <c r="Z65" s="28">
        <v>2538404</v>
      </c>
      <c r="AA65" s="28">
        <v>9419187</v>
      </c>
      <c r="AB65" s="28">
        <v>3051031</v>
      </c>
      <c r="AC65" s="29">
        <f t="shared" si="17"/>
        <v>15008622</v>
      </c>
      <c r="AD65" s="28">
        <f>6156451+4333980</f>
        <v>10490431</v>
      </c>
      <c r="AE65" s="28">
        <v>17729313</v>
      </c>
      <c r="AF65" s="28">
        <f>8672625+64709820</f>
        <v>73382445</v>
      </c>
      <c r="AG65" s="29">
        <f t="shared" si="18"/>
        <v>101602189</v>
      </c>
      <c r="AH65" s="29">
        <f>SUM(U65,Y65,AC65,AG65)</f>
        <v>185882536</v>
      </c>
      <c r="AI65" s="30">
        <f>IF(ISERROR(AH65/J63),0,AH65/J63)</f>
        <v>0.27615940836253894</v>
      </c>
      <c r="AJ65" s="30">
        <f t="shared" si="19"/>
        <v>0.40303430212881663</v>
      </c>
      <c r="AK65" s="11"/>
      <c r="AL65" s="11"/>
      <c r="AM65" s="11"/>
      <c r="AN65" s="11"/>
      <c r="AO65" s="11"/>
      <c r="AP65" s="11"/>
      <c r="AQ65" s="11"/>
      <c r="AR65" s="11"/>
    </row>
    <row r="66" spans="1:44" outlineLevel="1" x14ac:dyDescent="0.25">
      <c r="A66" s="23">
        <v>3</v>
      </c>
      <c r="B66" s="23"/>
      <c r="C66" s="87"/>
      <c r="D66" s="88"/>
      <c r="E66" s="57"/>
      <c r="F66" s="91"/>
      <c r="G66" s="91"/>
      <c r="H66" s="10"/>
      <c r="I66" s="6"/>
      <c r="J66" s="511"/>
      <c r="K66" s="146">
        <v>9297455</v>
      </c>
      <c r="L66" s="3" t="s">
        <v>122</v>
      </c>
      <c r="M66" s="49"/>
      <c r="N66" s="53"/>
      <c r="O66" s="49"/>
      <c r="P66" s="47"/>
      <c r="Q66" s="47"/>
      <c r="R66" s="28"/>
      <c r="S66" s="28"/>
      <c r="T66" s="28"/>
      <c r="U66" s="29">
        <f t="shared" si="15"/>
        <v>0</v>
      </c>
      <c r="V66" s="28">
        <v>1154455</v>
      </c>
      <c r="W66" s="28"/>
      <c r="X66" s="28"/>
      <c r="Y66" s="29">
        <f t="shared" si="16"/>
        <v>1154455</v>
      </c>
      <c r="Z66" s="28"/>
      <c r="AA66" s="28"/>
      <c r="AB66" s="28">
        <v>3342470</v>
      </c>
      <c r="AC66" s="29">
        <f t="shared" si="17"/>
        <v>3342470</v>
      </c>
      <c r="AD66" s="28"/>
      <c r="AE66" s="28"/>
      <c r="AF66" s="28"/>
      <c r="AG66" s="29">
        <f t="shared" si="18"/>
        <v>0</v>
      </c>
      <c r="AH66" s="29">
        <f>SUM(U66,Y66,AC66,AG66)</f>
        <v>4496925</v>
      </c>
      <c r="AI66" s="30">
        <f>IF(ISERROR(AH66/J63),0,AH66/J63)</f>
        <v>6.6809296568382864E-3</v>
      </c>
      <c r="AJ66" s="30">
        <f t="shared" si="19"/>
        <v>9.7503244150952875E-3</v>
      </c>
      <c r="AK66" s="11"/>
      <c r="AL66" s="11"/>
      <c r="AM66" s="11"/>
      <c r="AN66" s="11"/>
      <c r="AO66" s="11"/>
      <c r="AP66" s="11"/>
      <c r="AQ66" s="11"/>
      <c r="AR66" s="11"/>
    </row>
    <row r="67" spans="1:44" outlineLevel="1" x14ac:dyDescent="0.25">
      <c r="A67" s="23">
        <v>4</v>
      </c>
      <c r="B67" s="23"/>
      <c r="C67" s="89"/>
      <c r="D67" s="90"/>
      <c r="E67" s="126"/>
      <c r="F67" s="93"/>
      <c r="G67" s="91"/>
      <c r="H67" s="6"/>
      <c r="I67" s="6"/>
      <c r="J67" s="511"/>
      <c r="K67" s="248">
        <v>181828000</v>
      </c>
      <c r="L67" s="3" t="s">
        <v>81</v>
      </c>
      <c r="M67" s="157"/>
      <c r="N67" s="158"/>
      <c r="O67" s="157"/>
      <c r="P67" s="122"/>
      <c r="Q67" s="122"/>
      <c r="R67" s="115"/>
      <c r="S67" s="115"/>
      <c r="T67" s="115"/>
      <c r="U67" s="170">
        <f t="shared" si="15"/>
        <v>0</v>
      </c>
      <c r="V67" s="115"/>
      <c r="W67" s="115"/>
      <c r="X67" s="115"/>
      <c r="Y67" s="170">
        <f t="shared" si="16"/>
        <v>0</v>
      </c>
      <c r="Z67" s="115"/>
      <c r="AA67" s="115"/>
      <c r="AB67" s="115"/>
      <c r="AC67" s="170">
        <f t="shared" si="17"/>
        <v>0</v>
      </c>
      <c r="AD67" s="115"/>
      <c r="AE67" s="115"/>
      <c r="AF67" s="115"/>
      <c r="AG67" s="170">
        <f t="shared" si="18"/>
        <v>0</v>
      </c>
      <c r="AH67" s="170">
        <f>SUM(U67,Y67,AC67,AG67)</f>
        <v>0</v>
      </c>
      <c r="AI67" s="171">
        <f>IF(ISERROR(AH67/J63),0,AH67/J63)</f>
        <v>0</v>
      </c>
      <c r="AJ67" s="171">
        <f t="shared" si="19"/>
        <v>0</v>
      </c>
    </row>
    <row r="68" spans="1:44" hidden="1" outlineLevel="1" x14ac:dyDescent="0.25">
      <c r="A68" s="23">
        <v>5</v>
      </c>
      <c r="B68" s="23"/>
      <c r="C68" s="89"/>
      <c r="D68" s="90"/>
      <c r="E68" s="126"/>
      <c r="F68" s="93"/>
      <c r="G68" s="91"/>
      <c r="H68" s="6"/>
      <c r="I68" s="6"/>
      <c r="J68" s="511"/>
      <c r="K68" s="206"/>
      <c r="L68" s="3"/>
      <c r="M68" s="86"/>
      <c r="N68" s="53"/>
      <c r="O68" s="86"/>
      <c r="P68" s="91"/>
      <c r="Q68" s="91"/>
      <c r="R68" s="64"/>
      <c r="S68" s="64"/>
      <c r="T68" s="64"/>
      <c r="U68" s="7">
        <f t="shared" si="15"/>
        <v>0</v>
      </c>
      <c r="V68" s="64"/>
      <c r="W68" s="64"/>
      <c r="X68" s="64"/>
      <c r="Y68" s="7">
        <f t="shared" si="16"/>
        <v>0</v>
      </c>
      <c r="Z68" s="64"/>
      <c r="AA68" s="64"/>
      <c r="AB68" s="64"/>
      <c r="AC68" s="7">
        <f t="shared" si="17"/>
        <v>0</v>
      </c>
      <c r="AD68" s="64"/>
      <c r="AE68" s="64"/>
      <c r="AF68" s="64"/>
      <c r="AG68" s="7">
        <f t="shared" si="18"/>
        <v>0</v>
      </c>
      <c r="AH68" s="7">
        <f t="shared" ref="AH68:AH69" si="20">SUM(U68,Y68,AC68,AG68)</f>
        <v>0</v>
      </c>
      <c r="AI68" s="30">
        <f>IF(ISERROR(AH68/J63),0,AH68/J63)</f>
        <v>0</v>
      </c>
      <c r="AJ68" s="30">
        <f t="shared" si="19"/>
        <v>0</v>
      </c>
    </row>
    <row r="69" spans="1:44" hidden="1" outlineLevel="1" x14ac:dyDescent="0.25">
      <c r="A69" s="23">
        <v>6</v>
      </c>
      <c r="B69" s="23"/>
      <c r="C69" s="89"/>
      <c r="D69" s="90"/>
      <c r="E69" s="126"/>
      <c r="F69" s="93"/>
      <c r="G69" s="91"/>
      <c r="H69" s="6"/>
      <c r="I69" s="6"/>
      <c r="J69" s="511"/>
      <c r="K69" s="206"/>
      <c r="L69" s="3"/>
      <c r="M69" s="18"/>
      <c r="N69" s="18"/>
      <c r="O69" s="18"/>
      <c r="P69" s="18"/>
      <c r="Q69" s="18"/>
      <c r="R69" s="18"/>
      <c r="S69" s="18"/>
      <c r="T69" s="18"/>
      <c r="U69" s="7">
        <f t="shared" si="15"/>
        <v>0</v>
      </c>
      <c r="V69" s="18"/>
      <c r="W69" s="18"/>
      <c r="X69" s="18"/>
      <c r="Y69" s="7">
        <f t="shared" si="16"/>
        <v>0</v>
      </c>
      <c r="Z69" s="18"/>
      <c r="AA69" s="18"/>
      <c r="AB69" s="18"/>
      <c r="AC69" s="7">
        <f t="shared" si="17"/>
        <v>0</v>
      </c>
      <c r="AD69" s="18"/>
      <c r="AE69" s="18"/>
      <c r="AF69" s="64"/>
      <c r="AG69" s="7">
        <f t="shared" si="18"/>
        <v>0</v>
      </c>
      <c r="AH69" s="7">
        <f t="shared" si="20"/>
        <v>0</v>
      </c>
      <c r="AI69" s="30">
        <f>IF(ISERROR(AH69/J63),0,AH69/J63)</f>
        <v>0</v>
      </c>
      <c r="AJ69" s="30">
        <f t="shared" si="19"/>
        <v>0</v>
      </c>
    </row>
    <row r="70" spans="1:44" s="61" customFormat="1" x14ac:dyDescent="0.25">
      <c r="A70" s="538" t="s">
        <v>82</v>
      </c>
      <c r="B70" s="539"/>
      <c r="C70" s="539"/>
      <c r="D70" s="539"/>
      <c r="E70" s="539"/>
      <c r="F70" s="539"/>
      <c r="G70" s="539"/>
      <c r="H70" s="539"/>
      <c r="I70" s="540"/>
      <c r="J70" s="339">
        <f>J63</f>
        <v>673098690</v>
      </c>
      <c r="K70" s="339">
        <f>SUM(K64:K69)</f>
        <v>654305503</v>
      </c>
      <c r="L70" s="445"/>
      <c r="M70" s="339">
        <f>SUM(M64:M68)</f>
        <v>0</v>
      </c>
      <c r="N70" s="339">
        <f>SUM(N64:N68)</f>
        <v>0</v>
      </c>
      <c r="O70" s="339">
        <f>SUM(O64:O68)</f>
        <v>0</v>
      </c>
      <c r="P70" s="344"/>
      <c r="Q70" s="438"/>
      <c r="R70" s="339">
        <f t="shared" ref="R70:AC70" si="21">SUM(R64:R68)</f>
        <v>47136003</v>
      </c>
      <c r="S70" s="339">
        <f t="shared" si="21"/>
        <v>52111930</v>
      </c>
      <c r="T70" s="339">
        <f t="shared" si="21"/>
        <v>60097651</v>
      </c>
      <c r="U70" s="339">
        <f t="shared" si="21"/>
        <v>159345584</v>
      </c>
      <c r="V70" s="339">
        <f t="shared" si="21"/>
        <v>28517624</v>
      </c>
      <c r="W70" s="339">
        <f t="shared" si="21"/>
        <v>23341905</v>
      </c>
      <c r="X70" s="339">
        <f t="shared" si="21"/>
        <v>23926952</v>
      </c>
      <c r="Y70" s="339">
        <f t="shared" si="21"/>
        <v>75786481</v>
      </c>
      <c r="Z70" s="339">
        <f t="shared" si="21"/>
        <v>11338209</v>
      </c>
      <c r="AA70" s="339">
        <f t="shared" si="21"/>
        <v>20673852</v>
      </c>
      <c r="AB70" s="339">
        <f t="shared" si="21"/>
        <v>24398494</v>
      </c>
      <c r="AC70" s="339">
        <f t="shared" si="21"/>
        <v>56410555</v>
      </c>
      <c r="AD70" s="339">
        <f>SUM(AD64:AD69)</f>
        <v>28555666</v>
      </c>
      <c r="AE70" s="339">
        <f>SUM(AE64:AE69)</f>
        <v>37086059</v>
      </c>
      <c r="AF70" s="339">
        <f>SUM(AF64:AF69)</f>
        <v>93727507</v>
      </c>
      <c r="AG70" s="339">
        <f>SUM(AG64:AG69)</f>
        <v>159369232</v>
      </c>
      <c r="AH70" s="339">
        <f>SUM(AH64:AH69)</f>
        <v>450911852</v>
      </c>
      <c r="AI70" s="345">
        <f>IF(ISERROR(AH70/J70),0,AH70/J70)</f>
        <v>0.66990451578504784</v>
      </c>
      <c r="AJ70" s="345">
        <f>IF(ISERROR(AH70/$AH$71),0,AH70/$AH$71)</f>
        <v>0.97767626536164898</v>
      </c>
      <c r="AK70" s="11"/>
      <c r="AL70" s="11"/>
      <c r="AM70" s="11"/>
      <c r="AN70" s="11"/>
      <c r="AO70" s="11"/>
      <c r="AP70" s="11"/>
      <c r="AQ70" s="11"/>
      <c r="AR70" s="11"/>
    </row>
    <row r="71" spans="1:44" s="59" customFormat="1" ht="15" customHeight="1" x14ac:dyDescent="0.25">
      <c r="A71" s="499" t="str">
        <f>"TOTAL ASIG."&amp;" "&amp;$A$5</f>
        <v>TOTAL ASIG. 24-03-409 "Programa Asuntos Indígenas"</v>
      </c>
      <c r="B71" s="500"/>
      <c r="C71" s="500"/>
      <c r="D71" s="500"/>
      <c r="E71" s="500"/>
      <c r="F71" s="500"/>
      <c r="G71" s="500"/>
      <c r="H71" s="500"/>
      <c r="I71" s="501"/>
      <c r="J71" s="341">
        <f>SUM(J11,J15,J19,J23,J27,J31,J34,J37,J40,J44,J48,J51,J55,J58,J62,J70)</f>
        <v>683578000</v>
      </c>
      <c r="K71" s="341">
        <f>+K11+K15+K19+K23+K27+K31+K34+K37+K40+K44+K48+K51+K62+K55+K58+K70</f>
        <v>664601382</v>
      </c>
      <c r="L71" s="434"/>
      <c r="M71" s="341" t="e">
        <f>+M11+M15+M19+M23+M27+M31+M34+M37+M40+M44+M48+M51+M62+M55+M58+M70</f>
        <v>#REF!</v>
      </c>
      <c r="N71" s="341" t="e">
        <f>+N11+N15+N19+N23+N27+N31+N34+N37+N40+N44+N48+N51+N62+N55+N58+N70</f>
        <v>#REF!</v>
      </c>
      <c r="O71" s="341" t="e">
        <f>+O11+O15+O19+O23+O27+O31+O34+O37+O40+O44+O48+O51+O62+O55+O58+O70</f>
        <v>#REF!</v>
      </c>
      <c r="P71" s="342"/>
      <c r="Q71" s="454"/>
      <c r="R71" s="341">
        <f t="shared" ref="R71:AH71" si="22">+R11+R15+R19+R23+R27+R31+R34+R37+R40+R44+R48+R51+R62+R55+R58+R70</f>
        <v>47136003</v>
      </c>
      <c r="S71" s="341">
        <f t="shared" si="22"/>
        <v>52111930</v>
      </c>
      <c r="T71" s="341">
        <f t="shared" si="22"/>
        <v>60097651</v>
      </c>
      <c r="U71" s="341">
        <f t="shared" si="22"/>
        <v>159345584</v>
      </c>
      <c r="V71" s="341">
        <f t="shared" si="22"/>
        <v>28517624</v>
      </c>
      <c r="W71" s="341">
        <f t="shared" si="22"/>
        <v>23341905</v>
      </c>
      <c r="X71" s="341">
        <f t="shared" si="22"/>
        <v>23968876</v>
      </c>
      <c r="Y71" s="341">
        <f t="shared" si="22"/>
        <v>75828405</v>
      </c>
      <c r="Z71" s="341">
        <f t="shared" si="22"/>
        <v>11380133</v>
      </c>
      <c r="AA71" s="341">
        <f t="shared" si="22"/>
        <v>20673852</v>
      </c>
      <c r="AB71" s="341">
        <f t="shared" si="22"/>
        <v>24398494</v>
      </c>
      <c r="AC71" s="341">
        <f t="shared" si="22"/>
        <v>56452479</v>
      </c>
      <c r="AD71" s="341">
        <f t="shared" si="22"/>
        <v>28576628</v>
      </c>
      <c r="AE71" s="341">
        <f t="shared" si="22"/>
        <v>42837538</v>
      </c>
      <c r="AF71" s="341">
        <f t="shared" si="22"/>
        <v>98167097</v>
      </c>
      <c r="AG71" s="341">
        <f t="shared" si="22"/>
        <v>169581263</v>
      </c>
      <c r="AH71" s="341">
        <f t="shared" si="22"/>
        <v>461207731</v>
      </c>
      <c r="AI71" s="343">
        <f>IF(ISERROR(AH71/J71),0,AH71/J71)</f>
        <v>0.67469656864322725</v>
      </c>
      <c r="AJ71" s="343">
        <f>IF(ISERROR(AH71/$AH$71),0,AH71/$AH$71)</f>
        <v>1</v>
      </c>
      <c r="AK71" s="14"/>
      <c r="AL71" s="14"/>
      <c r="AM71" s="14"/>
      <c r="AN71" s="14"/>
      <c r="AO71" s="14"/>
      <c r="AP71" s="14"/>
      <c r="AQ71" s="14"/>
      <c r="AR71" s="14"/>
    </row>
    <row r="72" spans="1:44" x14ac:dyDescent="0.25">
      <c r="J72" s="41"/>
      <c r="R72" s="41"/>
      <c r="S72" s="41"/>
      <c r="T72" s="41"/>
      <c r="V72" s="41"/>
      <c r="W72" s="41"/>
      <c r="X72" s="41"/>
      <c r="Z72" s="41"/>
      <c r="AA72" s="41"/>
      <c r="AB72" s="41"/>
      <c r="AE72" s="41"/>
      <c r="AK72" s="11"/>
      <c r="AL72" s="11"/>
      <c r="AM72" s="11"/>
      <c r="AN72" s="11"/>
      <c r="AO72" s="11"/>
      <c r="AP72" s="11"/>
      <c r="AQ72" s="11"/>
      <c r="AR72" s="11"/>
    </row>
    <row r="73" spans="1:44" x14ac:dyDescent="0.25">
      <c r="J73" s="41"/>
      <c r="R73" s="41"/>
      <c r="S73" s="41"/>
      <c r="T73" s="41"/>
      <c r="V73" s="41"/>
      <c r="W73" s="41"/>
      <c r="X73" s="41"/>
      <c r="Z73" s="41"/>
      <c r="AA73" s="41"/>
      <c r="AB73" s="41"/>
      <c r="AD73" s="41"/>
      <c r="AE73" s="41"/>
      <c r="AF73" s="41"/>
      <c r="AK73" s="11"/>
      <c r="AL73" s="11"/>
      <c r="AM73" s="11"/>
      <c r="AN73" s="11"/>
      <c r="AO73" s="11"/>
      <c r="AP73" s="11"/>
      <c r="AQ73" s="11"/>
      <c r="AR73" s="11"/>
    </row>
    <row r="74" spans="1:44" x14ac:dyDescent="0.25">
      <c r="J74" s="41"/>
      <c r="R74" s="41"/>
      <c r="S74" s="41"/>
      <c r="T74" s="41"/>
      <c r="V74" s="41"/>
      <c r="W74" s="41"/>
      <c r="X74" s="41"/>
      <c r="Z74" s="41"/>
      <c r="AA74" s="41"/>
      <c r="AB74" s="41"/>
      <c r="AD74" s="41"/>
      <c r="AE74" s="41"/>
      <c r="AF74" s="41"/>
    </row>
    <row r="75" spans="1:44" x14ac:dyDescent="0.25">
      <c r="J75" s="41"/>
      <c r="R75" s="41"/>
      <c r="S75" s="41"/>
      <c r="T75" s="41"/>
      <c r="V75" s="41"/>
      <c r="W75" s="41"/>
      <c r="X75" s="41"/>
      <c r="Z75" s="41"/>
      <c r="AA75" s="41"/>
      <c r="AB75" s="41"/>
      <c r="AD75" s="41"/>
      <c r="AE75" s="41"/>
      <c r="AF75" s="41"/>
      <c r="AK75" s="11"/>
      <c r="AL75" s="11"/>
      <c r="AM75" s="11"/>
      <c r="AN75" s="11"/>
      <c r="AO75" s="11"/>
      <c r="AP75" s="11"/>
      <c r="AQ75" s="11"/>
      <c r="AR75" s="11"/>
    </row>
    <row r="76" spans="1:44" x14ac:dyDescent="0.25">
      <c r="J76" s="41"/>
      <c r="R76" s="41"/>
      <c r="S76" s="41"/>
      <c r="T76" s="41"/>
      <c r="V76" s="41"/>
      <c r="W76" s="41"/>
      <c r="X76" s="41"/>
      <c r="Z76" s="41"/>
      <c r="AA76" s="41"/>
      <c r="AB76" s="41"/>
      <c r="AD76" s="41"/>
      <c r="AE76" s="41"/>
      <c r="AF76" s="41"/>
    </row>
    <row r="77" spans="1:44" x14ac:dyDescent="0.25">
      <c r="J77" s="41"/>
      <c r="R77" s="41"/>
      <c r="S77" s="41"/>
      <c r="T77" s="41"/>
      <c r="V77" s="41"/>
      <c r="W77" s="41"/>
      <c r="X77" s="41"/>
      <c r="Z77" s="41"/>
      <c r="AA77" s="41"/>
      <c r="AB77" s="41"/>
      <c r="AD77" s="41"/>
      <c r="AE77" s="41"/>
      <c r="AF77" s="41"/>
    </row>
    <row r="78" spans="1:44" x14ac:dyDescent="0.25">
      <c r="J78" s="41"/>
      <c r="R78" s="41"/>
      <c r="S78" s="41"/>
      <c r="T78" s="41"/>
      <c r="V78" s="41"/>
      <c r="W78" s="41"/>
      <c r="X78" s="41"/>
      <c r="Z78" s="41"/>
      <c r="AA78" s="41"/>
      <c r="AB78" s="41"/>
      <c r="AD78" s="41"/>
      <c r="AE78" s="41"/>
      <c r="AF78" s="41"/>
    </row>
    <row r="79" spans="1:44" x14ac:dyDescent="0.25">
      <c r="J79" s="41"/>
      <c r="R79" s="41"/>
      <c r="S79" s="41"/>
      <c r="T79" s="41"/>
      <c r="V79" s="41"/>
      <c r="W79" s="41"/>
      <c r="X79" s="41"/>
      <c r="Z79" s="41"/>
      <c r="AA79" s="41"/>
      <c r="AB79" s="41"/>
      <c r="AD79" s="41"/>
      <c r="AE79" s="41"/>
      <c r="AF79" s="41"/>
    </row>
    <row r="80" spans="1:44" x14ac:dyDescent="0.25">
      <c r="A80" s="14"/>
      <c r="J80" s="41"/>
      <c r="R80" s="41"/>
      <c r="S80" s="41"/>
      <c r="T80" s="41"/>
      <c r="V80" s="41"/>
      <c r="W80" s="41"/>
      <c r="X80" s="41"/>
      <c r="Z80" s="41"/>
      <c r="AA80" s="41"/>
      <c r="AB80" s="41"/>
      <c r="AD80" s="41"/>
      <c r="AE80" s="41"/>
      <c r="AF80" s="41"/>
    </row>
    <row r="81" spans="1:32" x14ac:dyDescent="0.25">
      <c r="A81" s="14"/>
      <c r="J81" s="41"/>
      <c r="R81" s="41"/>
      <c r="S81" s="41"/>
      <c r="T81" s="41"/>
      <c r="V81" s="41"/>
      <c r="W81" s="41"/>
      <c r="X81" s="41"/>
      <c r="Z81" s="41"/>
      <c r="AA81" s="41"/>
      <c r="AB81" s="41"/>
      <c r="AD81" s="41"/>
      <c r="AE81" s="41"/>
      <c r="AF81" s="41"/>
    </row>
    <row r="82" spans="1:32" x14ac:dyDescent="0.25">
      <c r="A82" s="14"/>
      <c r="J82" s="41"/>
      <c r="R82" s="41"/>
      <c r="S82" s="41"/>
      <c r="T82" s="41"/>
      <c r="V82" s="41"/>
      <c r="W82" s="41"/>
      <c r="X82" s="41"/>
      <c r="Z82" s="41"/>
      <c r="AA82" s="41"/>
      <c r="AB82" s="41"/>
      <c r="AD82" s="41"/>
      <c r="AE82" s="41"/>
      <c r="AF82" s="41"/>
    </row>
    <row r="83" spans="1:32" x14ac:dyDescent="0.25">
      <c r="A83" s="14"/>
      <c r="J83" s="41"/>
      <c r="R83" s="41"/>
      <c r="S83" s="41"/>
      <c r="T83" s="41"/>
      <c r="V83" s="41"/>
      <c r="W83" s="41"/>
      <c r="X83" s="41"/>
      <c r="Z83" s="41"/>
      <c r="AA83" s="41"/>
      <c r="AB83" s="41"/>
      <c r="AD83" s="41"/>
      <c r="AE83" s="41"/>
      <c r="AF83" s="41"/>
    </row>
    <row r="84" spans="1:32" x14ac:dyDescent="0.25">
      <c r="A84" s="14"/>
      <c r="J84" s="41"/>
      <c r="R84" s="41"/>
      <c r="S84" s="41"/>
      <c r="T84" s="41"/>
      <c r="V84" s="41"/>
      <c r="W84" s="41"/>
      <c r="X84" s="41"/>
      <c r="Z84" s="41"/>
      <c r="AA84" s="41"/>
      <c r="AB84" s="41"/>
      <c r="AD84" s="41"/>
      <c r="AE84" s="41"/>
      <c r="AF84" s="41"/>
    </row>
    <row r="85" spans="1:32" x14ac:dyDescent="0.25">
      <c r="A85" s="14"/>
      <c r="J85" s="41"/>
      <c r="R85" s="41"/>
      <c r="S85" s="41"/>
      <c r="T85" s="41"/>
      <c r="V85" s="41"/>
      <c r="W85" s="41"/>
      <c r="X85" s="41"/>
      <c r="Z85" s="41"/>
      <c r="AA85" s="41"/>
      <c r="AB85" s="41"/>
      <c r="AD85" s="41"/>
      <c r="AE85" s="41"/>
      <c r="AF85" s="41"/>
    </row>
    <row r="86" spans="1:32" x14ac:dyDescent="0.25">
      <c r="A86" s="14"/>
      <c r="J86" s="41"/>
      <c r="R86" s="41"/>
      <c r="S86" s="41"/>
      <c r="T86" s="41"/>
      <c r="V86" s="41"/>
      <c r="W86" s="41"/>
      <c r="X86" s="41"/>
      <c r="Z86" s="41"/>
      <c r="AA86" s="41"/>
      <c r="AB86" s="41"/>
      <c r="AD86" s="41"/>
      <c r="AE86" s="41"/>
      <c r="AF86" s="41"/>
    </row>
    <row r="87" spans="1:32" x14ac:dyDescent="0.25">
      <c r="A87" s="14"/>
      <c r="J87" s="41"/>
      <c r="R87" s="41"/>
      <c r="S87" s="41"/>
      <c r="T87" s="41"/>
      <c r="V87" s="41"/>
      <c r="W87" s="41"/>
      <c r="X87" s="41"/>
      <c r="Z87" s="41"/>
      <c r="AA87" s="41"/>
      <c r="AB87" s="41"/>
      <c r="AD87" s="41"/>
      <c r="AE87" s="41"/>
      <c r="AF87" s="41"/>
    </row>
    <row r="88" spans="1:32" x14ac:dyDescent="0.25">
      <c r="A88" s="14"/>
      <c r="J88" s="41"/>
      <c r="R88" s="41"/>
      <c r="S88" s="41"/>
      <c r="T88" s="41"/>
      <c r="V88" s="41"/>
      <c r="W88" s="41"/>
      <c r="X88" s="41"/>
      <c r="Z88" s="41"/>
      <c r="AA88" s="41"/>
      <c r="AB88" s="41"/>
      <c r="AD88" s="41"/>
      <c r="AE88" s="41"/>
      <c r="AF88" s="41"/>
    </row>
  </sheetData>
  <mergeCells count="74"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C6:C7"/>
    <mergeCell ref="G6:G7"/>
    <mergeCell ref="H6:I6"/>
    <mergeCell ref="J6:J7"/>
    <mergeCell ref="K6:K7"/>
    <mergeCell ref="L6:L7"/>
    <mergeCell ref="P6:P7"/>
    <mergeCell ref="Q6:Q7"/>
    <mergeCell ref="R6:T6"/>
    <mergeCell ref="U6:U7"/>
    <mergeCell ref="Y6:Y7"/>
    <mergeCell ref="AG6:AG7"/>
    <mergeCell ref="A31:I31"/>
    <mergeCell ref="A8:E8"/>
    <mergeCell ref="A11:I11"/>
    <mergeCell ref="A12:E12"/>
    <mergeCell ref="A15:I15"/>
    <mergeCell ref="A16:E16"/>
    <mergeCell ref="A19:I19"/>
    <mergeCell ref="A20:E20"/>
    <mergeCell ref="A23:I23"/>
    <mergeCell ref="A24:E24"/>
    <mergeCell ref="A27:I27"/>
    <mergeCell ref="A28:E28"/>
    <mergeCell ref="V6:X6"/>
    <mergeCell ref="Z6:AB6"/>
    <mergeCell ref="AC6:AC7"/>
    <mergeCell ref="AD6:AF6"/>
    <mergeCell ref="AH6:AH7"/>
    <mergeCell ref="AI6:AJ6"/>
    <mergeCell ref="A70:I70"/>
    <mergeCell ref="A71:I71"/>
    <mergeCell ref="A52:E52"/>
    <mergeCell ref="A55:I55"/>
    <mergeCell ref="A56:E56"/>
    <mergeCell ref="A58:I58"/>
    <mergeCell ref="A59:E59"/>
    <mergeCell ref="A62:I62"/>
    <mergeCell ref="J9:J10"/>
    <mergeCell ref="J25:J26"/>
    <mergeCell ref="J42:J43"/>
    <mergeCell ref="J60:J61"/>
    <mergeCell ref="J53:J54"/>
    <mergeCell ref="J46:J47"/>
    <mergeCell ref="J63:J69"/>
    <mergeCell ref="M6:O6"/>
    <mergeCell ref="J38:J39"/>
    <mergeCell ref="J13:J14"/>
    <mergeCell ref="J17:J18"/>
    <mergeCell ref="J21:J22"/>
    <mergeCell ref="J29:J30"/>
    <mergeCell ref="A63:E63"/>
    <mergeCell ref="A51:I51"/>
    <mergeCell ref="A32:E32"/>
    <mergeCell ref="A34:I34"/>
    <mergeCell ref="A35:E35"/>
    <mergeCell ref="A37:I37"/>
    <mergeCell ref="A38:E38"/>
    <mergeCell ref="A40:I40"/>
    <mergeCell ref="A41:E41"/>
    <mergeCell ref="A44:I44"/>
    <mergeCell ref="A45:E45"/>
    <mergeCell ref="A48:I48"/>
    <mergeCell ref="A49:E49"/>
  </mergeCells>
  <dataValidations count="9">
    <dataValidation allowBlank="1" showInputMessage="1" showErrorMessage="1" errorTitle="Sólo números" error="Sólo ingresar números sin letras_x000a_" sqref="O38:O39 O56:O57 O59:O61 O41:O43 O52:O54 O35:O36 O32:O33 O28:O30 O8:O10 O12:O14 O16:O18 O20:O22 O24:O26 P46 O45:O47 O49:O50 O63:O68" xr:uid="{00000000-0002-0000-1400-000000000000}"/>
    <dataValidation type="textLength" operator="lessThanOrEqual" allowBlank="1" showInputMessage="1" showErrorMessage="1" errorTitle="MÁXIMO DE CARACTERES SOBREPASADO" error="Sólo 255 caracteres por celdas" sqref="C46:C47 P57:Q57 L53 E57:G57 P60:Q61 E60:G61 C57 C60:C61 L61 P42:Q43 N42 E42:G43 C43 L29:L30 P39:Q39 N39 E39:G39 C29:C30 C33 C36 E36:G36 L36 P36:Q36 E33:G33 L13:L14 P33:Q33 E29:G30 L25 P29:Q30 E9:G10 C9:C10 L9:L10 P9:Q10 P21:Q22 L17:L18 E21:G22 P17:Q18 E17:G18 P13:Q14 L50 E13:G14 N25:N26 E25:G26 P25:Q26 C21:C22 C17:C18 C13:C14 Q46 L21:L22 E46:G47 P50:Q50 L46 E50:G50 P53:Q54 E64:G69 E53:G54 P47:Q47 C53:C54 C50 L33 P64:Q68 L39 N64:N68 L57" xr:uid="{00000000-0002-0000-1400-000001000000}">
      <formula1>255</formula1>
    </dataValidation>
    <dataValidation type="textLength" operator="lessThanOrEqual" allowBlank="1" showInputMessage="1" showErrorMessage="1" sqref="K46:K47 K53:K54 K60:K61 K33 K39 K36 K13:K14 K29:K30 K9:K10 K57 K21:K22 K25:K26 K17:K18 K50 K42:K43 K65 K67:K68" xr:uid="{00000000-0002-0000-1400-000002000000}">
      <formula1>255</formula1>
    </dataValidation>
    <dataValidation type="decimal" allowBlank="1" showInputMessage="1" showErrorMessage="1" errorTitle="Sólo números" error="Sólo ingresar números sin letras_x000a_" sqref="V53:X54 M60:N61 M57:N57 R57:T57 AD57:AF57 Z57:AB57 V57:X57 R60:T61 AD60:AF61 Z60:AB61 V60:X61 M42 M43:N43 V42:X43 AD42:AF43 Z42:AB43 R42:T43 M39 R39:T39 Z39:AB39 V39:X39 AD39:AF39 V36:X36 Z36:AB36 AD36:AF36 R36:T36 V33:X33 Z33:AB33 AD33:AF33 R33:T33 V29:X30 Z29:AB30 AD29:AF30 R29:T30 M36:N36 M29:N30 M33:N33 Z9:AB10 AD9:AF10 R9:T10 V9:X10 M9:N10 R17:T18 R21:T22 AD21:AF22 Z21:AB22 V21:X22 M21:N22 AD17:AF18 Z17:AB18 V17:X18 R13:T14 M17:N18 Z13:AB14 AD13:AF14 V13:X14 M13:N14 R25:T26 M25:M26 Z25:AB26 V25:X26 AD25:AF26 M53:N54 M46:N47 M50:N50 R46:T47 AD46:AF47 Z46:AB47 V46:X47 R50:T50 AD50:AF50 Z50:AB50 V50:X50 R53:T54 AD53:AF54 Z53:AB54 T64:T68 V64:X68 Z64:AB68 R66:S68 M64:M68 AD65:AD68 AE64:AE68 AF65:AF68" xr:uid="{00000000-0002-0000-1400-000003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64" xr:uid="{00000000-0002-0000-14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0:D61 D57 D43 D36 D33 D29:D30 D9:D10 D13:D14 D17:D18 D21:D22 D46:D47 D50 D53:D54" xr:uid="{00000000-0002-0000-14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0:I61 H57:I57 H43:I43 H36:I36 H33:I33 H29:I30 H10:I10 H21:I22 H17:I18 H13:I14 H46:I47 H53:I54 H50:I50" xr:uid="{00000000-0002-0000-14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400-000007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400-000008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41" scale="67" fitToHeight="3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33CCFF"/>
    <pageSetUpPr fitToPage="1"/>
  </sheetPr>
  <dimension ref="A1:AR41"/>
  <sheetViews>
    <sheetView topLeftCell="A6" zoomScaleNormal="100" workbookViewId="0">
      <selection activeCell="S24" sqref="S24"/>
    </sheetView>
  </sheetViews>
  <sheetFormatPr baseColWidth="10" defaultColWidth="11.42578125" defaultRowHeight="12.75" outlineLevelCol="1" x14ac:dyDescent="0.25"/>
  <cols>
    <col min="1" max="1" width="39.28515625" style="15" customWidth="1"/>
    <col min="2" max="2" width="12.140625" style="12" customWidth="1"/>
    <col min="3" max="3" width="12.140625" style="15" customWidth="1"/>
    <col min="4" max="4" width="10" style="15" hidden="1" customWidth="1"/>
    <col min="5" max="5" width="10.28515625" style="15" hidden="1" customWidth="1"/>
    <col min="6" max="6" width="9.85546875" style="15" hidden="1" customWidth="1"/>
    <col min="7" max="7" width="10.7109375" style="12" hidden="1" customWidth="1" outlineLevel="1"/>
    <col min="8" max="9" width="8.85546875" style="12" hidden="1" customWidth="1" outlineLevel="1"/>
    <col min="10" max="10" width="11.42578125" style="12" customWidth="1" collapsed="1"/>
    <col min="11" max="11" width="12.28515625" style="12" hidden="1" customWidth="1" outlineLevel="1"/>
    <col min="12" max="12" width="10.140625" style="12" hidden="1" customWidth="1" outlineLevel="1"/>
    <col min="13" max="13" width="12.28515625" style="12" hidden="1" customWidth="1" outlineLevel="1"/>
    <col min="14" max="14" width="11.42578125" style="12" customWidth="1" collapsed="1"/>
    <col min="15" max="17" width="12.5703125" style="12" hidden="1" customWidth="1" outlineLevel="1"/>
    <col min="18" max="18" width="10" style="12" bestFit="1" customWidth="1" collapsed="1"/>
    <col min="19" max="19" width="9.42578125" style="12" bestFit="1" customWidth="1" outlineLevel="1"/>
    <col min="20" max="20" width="8.140625" style="12" customWidth="1" outlineLevel="1"/>
    <col min="21" max="21" width="8.28515625" style="12" bestFit="1" customWidth="1" outlineLevel="1"/>
    <col min="22" max="22" width="10" style="12" bestFit="1" customWidth="1"/>
    <col min="23" max="23" width="11.42578125" style="12" customWidth="1"/>
    <col min="24" max="24" width="10.140625" style="169" customWidth="1"/>
    <col min="25" max="25" width="11.7109375" style="169" customWidth="1"/>
    <col min="26" max="16384" width="11.42578125" style="14"/>
  </cols>
  <sheetData>
    <row r="1" spans="1:44" s="11" customFormat="1" ht="15" customHeight="1" x14ac:dyDescent="0.25">
      <c r="A1" s="533" t="str">
        <f>+'24-03-351 Ind. Proy'!A1:AJ1</f>
        <v>PARTIDA 21-01-001 "SUBSECRETARIA DE SERVICIOS SOCIALES"</v>
      </c>
      <c r="B1" s="533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533"/>
      <c r="O1" s="533"/>
      <c r="P1" s="533"/>
      <c r="Q1" s="533"/>
      <c r="R1" s="533"/>
      <c r="S1" s="533"/>
      <c r="T1" s="533"/>
      <c r="U1" s="533"/>
      <c r="V1" s="533"/>
      <c r="W1" s="533"/>
      <c r="X1" s="533"/>
      <c r="Y1" s="533"/>
    </row>
    <row r="2" spans="1:44" s="11" customFormat="1" ht="15" customHeight="1" x14ac:dyDescent="0.25">
      <c r="A2" s="526" t="s">
        <v>1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526"/>
      <c r="S2" s="526"/>
      <c r="T2" s="526"/>
      <c r="U2" s="526"/>
      <c r="V2" s="526"/>
      <c r="W2" s="526"/>
      <c r="X2" s="526"/>
      <c r="Y2" s="526"/>
    </row>
    <row r="3" spans="1:44" s="11" customFormat="1" ht="15" customHeight="1" x14ac:dyDescent="0.25">
      <c r="A3" s="526" t="str">
        <f>+'24-03-351 Ind. Proy'!A3:AJ3</f>
        <v>EJECUCIÓN AL 31 DE DICIEMBRE DE 2022</v>
      </c>
      <c r="B3" s="526"/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526"/>
      <c r="Q3" s="526"/>
      <c r="R3" s="526"/>
      <c r="S3" s="526"/>
      <c r="T3" s="526"/>
      <c r="U3" s="526"/>
      <c r="V3" s="526"/>
      <c r="W3" s="526"/>
      <c r="X3" s="526"/>
      <c r="Y3" s="526"/>
    </row>
    <row r="4" spans="1:44" s="11" customFormat="1" ht="15" customHeight="1" x14ac:dyDescent="0.25">
      <c r="A4" s="528" t="s">
        <v>3</v>
      </c>
      <c r="B4" s="528"/>
      <c r="C4" s="528"/>
      <c r="D4" s="528"/>
      <c r="E4" s="528"/>
      <c r="F4" s="528"/>
      <c r="G4" s="528"/>
      <c r="H4" s="528"/>
      <c r="I4" s="528"/>
      <c r="J4" s="528"/>
      <c r="K4" s="528"/>
      <c r="L4" s="528"/>
      <c r="M4" s="528"/>
      <c r="N4" s="528"/>
      <c r="O4" s="528"/>
      <c r="P4" s="528"/>
      <c r="Q4" s="528"/>
      <c r="R4" s="528"/>
      <c r="S4" s="528"/>
      <c r="T4" s="528"/>
      <c r="U4" s="528"/>
      <c r="V4" s="528"/>
      <c r="W4" s="528"/>
      <c r="X4" s="528"/>
      <c r="Y4" s="528"/>
    </row>
    <row r="5" spans="1:44" ht="26.25" customHeight="1" x14ac:dyDescent="0.25">
      <c r="A5" s="338" t="str">
        <f>+'24-03-409 Ind. Proy'!A5:U5</f>
        <v>24-03-409 "Programa Asuntos Indígenas"</v>
      </c>
      <c r="B5" s="556"/>
      <c r="C5" s="556"/>
      <c r="D5" s="556"/>
      <c r="E5" s="556"/>
      <c r="F5" s="556"/>
      <c r="G5" s="556"/>
      <c r="H5" s="556"/>
      <c r="I5" s="556"/>
      <c r="J5" s="556"/>
      <c r="K5" s="556"/>
      <c r="L5" s="556"/>
      <c r="M5" s="556"/>
      <c r="N5" s="556"/>
      <c r="O5" s="556"/>
      <c r="P5" s="556"/>
      <c r="Q5" s="556"/>
      <c r="R5" s="556"/>
      <c r="S5" s="556"/>
      <c r="T5" s="556"/>
      <c r="U5" s="556"/>
      <c r="V5" s="556"/>
      <c r="W5" s="556"/>
      <c r="X5" s="556"/>
      <c r="Y5" s="557"/>
      <c r="Z5" s="12"/>
      <c r="AA5" s="12"/>
      <c r="AB5" s="12"/>
      <c r="AC5" s="12"/>
      <c r="AD5" s="12"/>
      <c r="AE5" s="12"/>
      <c r="AF5" s="12"/>
      <c r="AG5" s="12"/>
      <c r="AH5" s="12"/>
      <c r="AI5" s="13"/>
      <c r="AJ5" s="13"/>
    </row>
    <row r="6" spans="1:44" s="15" customFormat="1" ht="17.25" customHeight="1" x14ac:dyDescent="0.25">
      <c r="A6" s="523" t="s">
        <v>7</v>
      </c>
      <c r="B6" s="523" t="s">
        <v>13</v>
      </c>
      <c r="C6" s="547" t="s">
        <v>83</v>
      </c>
      <c r="D6" s="558" t="s">
        <v>16</v>
      </c>
      <c r="E6" s="559"/>
      <c r="F6" s="560"/>
      <c r="G6" s="558" t="s">
        <v>19</v>
      </c>
      <c r="H6" s="559"/>
      <c r="I6" s="560"/>
      <c r="J6" s="522" t="s">
        <v>20</v>
      </c>
      <c r="K6" s="553" t="s">
        <v>19</v>
      </c>
      <c r="L6" s="555"/>
      <c r="M6" s="554"/>
      <c r="N6" s="530" t="s">
        <v>21</v>
      </c>
      <c r="O6" s="553" t="s">
        <v>19</v>
      </c>
      <c r="P6" s="555"/>
      <c r="Q6" s="554"/>
      <c r="R6" s="530" t="s">
        <v>22</v>
      </c>
      <c r="S6" s="553" t="s">
        <v>19</v>
      </c>
      <c r="T6" s="555"/>
      <c r="U6" s="554"/>
      <c r="V6" s="530" t="s">
        <v>23</v>
      </c>
      <c r="W6" s="530" t="s">
        <v>24</v>
      </c>
      <c r="X6" s="553" t="s">
        <v>84</v>
      </c>
      <c r="Y6" s="554"/>
      <c r="Z6" s="551"/>
      <c r="AA6" s="551"/>
      <c r="AB6" s="551"/>
      <c r="AC6" s="551"/>
      <c r="AD6" s="551"/>
      <c r="AE6" s="551"/>
      <c r="AF6" s="551"/>
      <c r="AG6" s="551"/>
      <c r="AH6" s="551"/>
      <c r="AI6" s="552"/>
      <c r="AJ6" s="552"/>
      <c r="AK6" s="11"/>
      <c r="AL6" s="11"/>
      <c r="AM6" s="11"/>
      <c r="AN6" s="11"/>
      <c r="AO6" s="11"/>
      <c r="AP6" s="11"/>
      <c r="AQ6" s="11"/>
      <c r="AR6" s="11"/>
    </row>
    <row r="7" spans="1:44" s="15" customFormat="1" ht="24" customHeight="1" x14ac:dyDescent="0.25">
      <c r="A7" s="523"/>
      <c r="B7" s="523"/>
      <c r="C7" s="548"/>
      <c r="D7" s="433" t="s">
        <v>29</v>
      </c>
      <c r="E7" s="433" t="s">
        <v>30</v>
      </c>
      <c r="F7" s="433" t="s">
        <v>31</v>
      </c>
      <c r="G7" s="433" t="s">
        <v>32</v>
      </c>
      <c r="H7" s="433" t="s">
        <v>33</v>
      </c>
      <c r="I7" s="433" t="s">
        <v>34</v>
      </c>
      <c r="J7" s="522"/>
      <c r="K7" s="431" t="s">
        <v>35</v>
      </c>
      <c r="L7" s="431" t="s">
        <v>36</v>
      </c>
      <c r="M7" s="431" t="s">
        <v>37</v>
      </c>
      <c r="N7" s="531"/>
      <c r="O7" s="431" t="s">
        <v>38</v>
      </c>
      <c r="P7" s="431" t="s">
        <v>39</v>
      </c>
      <c r="Q7" s="431" t="s">
        <v>40</v>
      </c>
      <c r="R7" s="531"/>
      <c r="S7" s="431" t="s">
        <v>41</v>
      </c>
      <c r="T7" s="431" t="s">
        <v>42</v>
      </c>
      <c r="U7" s="431" t="s">
        <v>43</v>
      </c>
      <c r="V7" s="531"/>
      <c r="W7" s="531"/>
      <c r="X7" s="431" t="s">
        <v>44</v>
      </c>
      <c r="Y7" s="431" t="s">
        <v>85</v>
      </c>
      <c r="Z7" s="449"/>
      <c r="AA7" s="449"/>
      <c r="AB7" s="449"/>
      <c r="AC7" s="551"/>
      <c r="AD7" s="449"/>
      <c r="AE7" s="449"/>
      <c r="AF7" s="449"/>
      <c r="AG7" s="551"/>
      <c r="AH7" s="551"/>
      <c r="AI7" s="450"/>
      <c r="AJ7" s="450"/>
      <c r="AK7" s="11"/>
      <c r="AL7" s="11"/>
      <c r="AM7" s="11"/>
      <c r="AN7" s="11"/>
      <c r="AO7" s="11"/>
      <c r="AP7" s="11"/>
      <c r="AQ7" s="11"/>
      <c r="AR7" s="11"/>
    </row>
    <row r="8" spans="1:44" s="83" customFormat="1" ht="24.75" customHeight="1" x14ac:dyDescent="0.25">
      <c r="A8" s="43" t="s">
        <v>46</v>
      </c>
      <c r="B8" s="9">
        <f>+'24-03-409 Ind. Proy'!J11</f>
        <v>0</v>
      </c>
      <c r="C8" s="9">
        <f>+'24-03-409 Ind. Proy'!K11</f>
        <v>0</v>
      </c>
      <c r="D8" s="9">
        <f>+'24-03-409 Ind. Proy'!L11</f>
        <v>0</v>
      </c>
      <c r="E8" s="9">
        <f>+'24-03-409 Ind. Proy'!M11</f>
        <v>0</v>
      </c>
      <c r="F8" s="9">
        <f>+'24-03-409 Ind. Proy'!N11</f>
        <v>0</v>
      </c>
      <c r="G8" s="9">
        <f>+'24-03-409 Ind. Proy'!R11</f>
        <v>0</v>
      </c>
      <c r="H8" s="9">
        <f>+'24-03-409 Ind. Proy'!S11</f>
        <v>0</v>
      </c>
      <c r="I8" s="9">
        <f>+'24-03-409 Ind. Proy'!T11</f>
        <v>0</v>
      </c>
      <c r="J8" s="9">
        <f>+'24-03-409 Ind. Proy'!U11</f>
        <v>0</v>
      </c>
      <c r="K8" s="9">
        <f>+'24-03-351 Ind. Proy'!V11</f>
        <v>0</v>
      </c>
      <c r="L8" s="9">
        <f>+'24-03-351 Ind. Proy'!W11</f>
        <v>0</v>
      </c>
      <c r="M8" s="9">
        <f>+'24-03-351 Ind. Proy'!X11</f>
        <v>0</v>
      </c>
      <c r="N8" s="9">
        <f>+'24-03-409 Ind. Proy'!V11</f>
        <v>0</v>
      </c>
      <c r="O8" s="9">
        <f>+'24-03-351 Ind. Proy'!Z11</f>
        <v>147580403</v>
      </c>
      <c r="P8" s="9">
        <f>+'24-03-351 Ind. Proy'!AA11</f>
        <v>0</v>
      </c>
      <c r="Q8" s="9">
        <f>+'24-03-351 Ind. Proy'!AB11</f>
        <v>0</v>
      </c>
      <c r="R8" s="9">
        <f>+'24-03-409 Ind. Proy'!Z11</f>
        <v>0</v>
      </c>
      <c r="S8" s="9">
        <f>+'24-03-351 Ind. Proy'!AD11</f>
        <v>0</v>
      </c>
      <c r="T8" s="9">
        <f>+'24-03-351 Ind. Proy'!AE11</f>
        <v>0</v>
      </c>
      <c r="U8" s="9">
        <v>0</v>
      </c>
      <c r="V8" s="9">
        <f>+'24-03-409 Ind. Proy'!AD11</f>
        <v>0</v>
      </c>
      <c r="W8" s="9">
        <f>+'24-03-409 Ind. Proy'!AH11</f>
        <v>0</v>
      </c>
      <c r="X8" s="168">
        <f>+'24-03-409 Ind. Proy'!AI11</f>
        <v>0</v>
      </c>
      <c r="Y8" s="168">
        <f>+'24-03-409 Ind. Proy'!AJ11</f>
        <v>0</v>
      </c>
    </row>
    <row r="9" spans="1:44" s="83" customFormat="1" ht="24.75" customHeight="1" x14ac:dyDescent="0.25">
      <c r="A9" s="43" t="s">
        <v>48</v>
      </c>
      <c r="B9" s="9">
        <f>+'24-03-409 Ind. Proy'!J15</f>
        <v>0</v>
      </c>
      <c r="C9" s="9">
        <f>+'24-03-409 Ind. Proy'!K15</f>
        <v>0</v>
      </c>
      <c r="D9" s="9">
        <f>+'24-03-409 Ind. Proy'!L15</f>
        <v>0</v>
      </c>
      <c r="E9" s="9">
        <f>+'24-03-409 Ind. Proy'!M15</f>
        <v>0</v>
      </c>
      <c r="F9" s="9">
        <f>+'24-03-409 Ind. Proy'!N15</f>
        <v>0</v>
      </c>
      <c r="G9" s="9">
        <f>+'24-03-409 Ind. Proy'!R15</f>
        <v>0</v>
      </c>
      <c r="H9" s="9">
        <f>+'24-03-409 Ind. Proy'!S15</f>
        <v>0</v>
      </c>
      <c r="I9" s="9">
        <f>+'24-03-409 Ind. Proy'!T15</f>
        <v>0</v>
      </c>
      <c r="J9" s="9">
        <f>+'24-03-409 Ind. Proy'!U15</f>
        <v>0</v>
      </c>
      <c r="K9" s="9">
        <f>+'24-03-351 Ind. Proy'!V17</f>
        <v>0</v>
      </c>
      <c r="L9" s="9">
        <f>+'24-03-351 Ind. Proy'!W17</f>
        <v>0</v>
      </c>
      <c r="M9" s="9">
        <f>+'24-03-351 Ind. Proy'!X17</f>
        <v>0</v>
      </c>
      <c r="N9" s="9">
        <f>+'24-03-409 Ind. Proy'!Y15</f>
        <v>0</v>
      </c>
      <c r="O9" s="9">
        <f>+'24-03-351 Ind. Proy'!Z17</f>
        <v>0</v>
      </c>
      <c r="P9" s="9">
        <f>+'24-03-351 Ind. Proy'!AA17</f>
        <v>61258261</v>
      </c>
      <c r="Q9" s="9">
        <f>+'24-03-351 Ind. Proy'!AB17</f>
        <v>0</v>
      </c>
      <c r="R9" s="9">
        <f>+'24-03-409 Ind. Proy'!Z15</f>
        <v>0</v>
      </c>
      <c r="S9" s="9">
        <v>0</v>
      </c>
      <c r="T9" s="9">
        <v>0</v>
      </c>
      <c r="U9" s="9">
        <f>+'24-03-351 Ind. Proy'!AF17</f>
        <v>0</v>
      </c>
      <c r="V9" s="9">
        <f>+'24-03-409 Ind. Proy'!AD15</f>
        <v>0</v>
      </c>
      <c r="W9" s="9">
        <f>+'24-03-409 Ind. Proy'!AH15</f>
        <v>0</v>
      </c>
      <c r="X9" s="168">
        <f>+'24-03-409 Ind. Proy'!AI12</f>
        <v>0</v>
      </c>
      <c r="Y9" s="168">
        <f>+'24-03-409 Ind. Proy'!AJ15</f>
        <v>0</v>
      </c>
    </row>
    <row r="10" spans="1:44" s="83" customFormat="1" ht="24.75" customHeight="1" x14ac:dyDescent="0.25">
      <c r="A10" s="43" t="s">
        <v>50</v>
      </c>
      <c r="B10" s="9">
        <f>+'24-03-409 Ind. Proy'!J19</f>
        <v>0</v>
      </c>
      <c r="C10" s="9">
        <f>+'24-03-409 Ind. Proy'!K19</f>
        <v>0</v>
      </c>
      <c r="D10" s="9">
        <f>+'24-03-409 Ind. Proy'!L19</f>
        <v>0</v>
      </c>
      <c r="E10" s="9">
        <f>+'24-03-409 Ind. Proy'!M19</f>
        <v>0</v>
      </c>
      <c r="F10" s="9">
        <f>+'24-03-409 Ind. Proy'!N19</f>
        <v>0</v>
      </c>
      <c r="G10" s="9">
        <f>+'24-03-409 Ind. Proy'!R19</f>
        <v>0</v>
      </c>
      <c r="H10" s="9">
        <f>+'24-03-409 Ind. Proy'!S19</f>
        <v>0</v>
      </c>
      <c r="I10" s="9">
        <f>+'24-03-409 Ind. Proy'!T19</f>
        <v>0</v>
      </c>
      <c r="J10" s="9">
        <f>+'24-03-409 Ind. Proy'!U19</f>
        <v>0</v>
      </c>
      <c r="K10" s="9">
        <f>+'24-03-351 Ind. Proy'!V22</f>
        <v>0</v>
      </c>
      <c r="L10" s="9">
        <f>+'24-03-351 Ind. Proy'!W22</f>
        <v>0</v>
      </c>
      <c r="M10" s="9">
        <f>+'24-03-351 Ind. Proy'!X22</f>
        <v>0</v>
      </c>
      <c r="N10" s="9">
        <f>+'24-03-409 Ind. Proy'!Y19</f>
        <v>0</v>
      </c>
      <c r="O10" s="9">
        <f>+'24-03-351 Ind. Proy'!Z22</f>
        <v>0</v>
      </c>
      <c r="P10" s="9">
        <f>+'24-03-351 Ind. Proy'!AA22</f>
        <v>188653618</v>
      </c>
      <c r="Q10" s="9">
        <f>+'24-03-351 Ind. Proy'!AB22</f>
        <v>0</v>
      </c>
      <c r="R10" s="9">
        <f>+'24-03-409 Ind. Proy'!Z19</f>
        <v>0</v>
      </c>
      <c r="S10" s="9">
        <v>0</v>
      </c>
      <c r="T10" s="9">
        <f>+'24-03-351 Ind. Proy'!AE22</f>
        <v>0</v>
      </c>
      <c r="U10" s="9">
        <f>+'24-03-351 Ind. Proy'!AF22</f>
        <v>0</v>
      </c>
      <c r="V10" s="9">
        <f>+'24-03-409 Ind. Proy'!AD19</f>
        <v>0</v>
      </c>
      <c r="W10" s="9">
        <f>+'24-03-409 Ind. Proy'!AH19</f>
        <v>0</v>
      </c>
      <c r="X10" s="168">
        <f>+'24-03-409 Ind. Proy'!AI13</f>
        <v>0</v>
      </c>
      <c r="Y10" s="168">
        <f>+'24-03-409 Ind. Proy'!AJ19</f>
        <v>0</v>
      </c>
    </row>
    <row r="11" spans="1:44" s="83" customFormat="1" ht="24.75" customHeight="1" x14ac:dyDescent="0.25">
      <c r="A11" s="43" t="s">
        <v>52</v>
      </c>
      <c r="B11" s="9">
        <f>+'24-03-409 Ind. Proy'!J23</f>
        <v>0</v>
      </c>
      <c r="C11" s="9">
        <f>+'24-03-409 Ind. Proy'!K23</f>
        <v>0</v>
      </c>
      <c r="D11" s="9">
        <f>+'24-03-409 Ind. Proy'!L23</f>
        <v>0</v>
      </c>
      <c r="E11" s="9">
        <f>+'24-03-409 Ind. Proy'!M23</f>
        <v>0</v>
      </c>
      <c r="F11" s="9">
        <f>+'24-03-409 Ind. Proy'!N23</f>
        <v>0</v>
      </c>
      <c r="G11" s="9">
        <f>+'24-03-409 Ind. Proy'!R23</f>
        <v>0</v>
      </c>
      <c r="H11" s="9">
        <f>+'24-03-409 Ind. Proy'!S23</f>
        <v>0</v>
      </c>
      <c r="I11" s="9">
        <f>+'24-03-409 Ind. Proy'!T23</f>
        <v>0</v>
      </c>
      <c r="J11" s="9">
        <f>+'24-03-409 Ind. Proy'!U23</f>
        <v>0</v>
      </c>
      <c r="K11" s="9">
        <f>+'24-03-351 Ind. Proy'!V28</f>
        <v>0</v>
      </c>
      <c r="L11" s="9">
        <f>+'24-03-351 Ind. Proy'!W28</f>
        <v>0</v>
      </c>
      <c r="M11" s="9">
        <f>+'24-03-351 Ind. Proy'!X28</f>
        <v>0</v>
      </c>
      <c r="N11" s="9">
        <f>+'24-03-409 Ind. Proy'!Y23</f>
        <v>0</v>
      </c>
      <c r="O11" s="9">
        <f>+'24-03-351 Ind. Proy'!Z28</f>
        <v>283220406</v>
      </c>
      <c r="P11" s="9">
        <f>+'24-03-351 Ind. Proy'!AA28</f>
        <v>0</v>
      </c>
      <c r="Q11" s="9">
        <f>+'24-03-351 Ind. Proy'!AB28</f>
        <v>0</v>
      </c>
      <c r="R11" s="9">
        <f>+'24-03-409 Ind. Proy'!Z23</f>
        <v>0</v>
      </c>
      <c r="S11" s="9">
        <v>0</v>
      </c>
      <c r="T11" s="9">
        <f>+'24-03-351 Ind. Proy'!AE28</f>
        <v>0</v>
      </c>
      <c r="U11" s="9">
        <f>+'24-03-351 Ind. Proy'!AF28</f>
        <v>0</v>
      </c>
      <c r="V11" s="9">
        <f>+'24-03-409 Ind. Proy'!AD23</f>
        <v>0</v>
      </c>
      <c r="W11" s="9">
        <f>+'24-03-409 Ind. Proy'!AH23</f>
        <v>0</v>
      </c>
      <c r="X11" s="168">
        <f>+'24-03-409 Ind. Proy'!AI14</f>
        <v>0</v>
      </c>
      <c r="Y11" s="168">
        <f>+'24-03-409 Ind. Proy'!AJ23</f>
        <v>0</v>
      </c>
    </row>
    <row r="12" spans="1:44" s="83" customFormat="1" ht="24.75" customHeight="1" x14ac:dyDescent="0.25">
      <c r="A12" s="43" t="s">
        <v>54</v>
      </c>
      <c r="B12" s="9">
        <f>+'24-03-409 Ind. Proy'!J27</f>
        <v>0</v>
      </c>
      <c r="C12" s="9">
        <f>+'24-03-409 Ind. Proy'!K27</f>
        <v>0</v>
      </c>
      <c r="D12" s="9">
        <f>+'24-03-409 Ind. Proy'!L27</f>
        <v>0</v>
      </c>
      <c r="E12" s="9">
        <f>+'24-03-409 Ind. Proy'!M27</f>
        <v>0</v>
      </c>
      <c r="F12" s="9">
        <f>+'24-03-409 Ind. Proy'!N27</f>
        <v>0</v>
      </c>
      <c r="G12" s="9">
        <f>+'24-03-409 Ind. Proy'!R27</f>
        <v>0</v>
      </c>
      <c r="H12" s="9">
        <f>+'24-03-409 Ind. Proy'!S27</f>
        <v>0</v>
      </c>
      <c r="I12" s="9">
        <f>+'24-03-409 Ind. Proy'!T27</f>
        <v>0</v>
      </c>
      <c r="J12" s="9">
        <f>+'24-03-409 Ind. Proy'!U27</f>
        <v>0</v>
      </c>
      <c r="K12" s="9">
        <f>+'24-03-351 Ind. Proy'!V38</f>
        <v>0</v>
      </c>
      <c r="L12" s="9">
        <f>+'24-03-351 Ind. Proy'!W38</f>
        <v>0</v>
      </c>
      <c r="M12" s="9">
        <f>+'24-03-351 Ind. Proy'!X38</f>
        <v>0</v>
      </c>
      <c r="N12" s="9">
        <f>+'24-03-409 Ind. Proy'!Y27</f>
        <v>0</v>
      </c>
      <c r="O12" s="9">
        <f>+'24-03-351 Ind. Proy'!Z38</f>
        <v>599353887</v>
      </c>
      <c r="P12" s="9">
        <f>+'24-03-351 Ind. Proy'!AA38</f>
        <v>49934415</v>
      </c>
      <c r="Q12" s="9">
        <f>+'24-03-351 Ind. Proy'!AB38</f>
        <v>0</v>
      </c>
      <c r="R12" s="9">
        <f>+'24-03-409 Ind. Proy'!Z27</f>
        <v>0</v>
      </c>
      <c r="S12" s="9">
        <v>0</v>
      </c>
      <c r="T12" s="9">
        <v>0</v>
      </c>
      <c r="U12" s="9">
        <f>+'24-03-351 Ind. Proy'!AF38</f>
        <v>0</v>
      </c>
      <c r="V12" s="9">
        <f>+'24-03-409 Ind. Proy'!AD27</f>
        <v>0</v>
      </c>
      <c r="W12" s="9">
        <f>+'24-03-409 Ind. Proy'!AH27</f>
        <v>0</v>
      </c>
      <c r="X12" s="168">
        <f>+'24-03-409 Ind. Proy'!AI15</f>
        <v>0</v>
      </c>
      <c r="Y12" s="168">
        <f>+'24-03-409 Ind. Proy'!AJ27</f>
        <v>0</v>
      </c>
    </row>
    <row r="13" spans="1:44" s="83" customFormat="1" ht="24.75" customHeight="1" x14ac:dyDescent="0.25">
      <c r="A13" s="43" t="s">
        <v>56</v>
      </c>
      <c r="B13" s="9">
        <f>+'24-03-409 Ind. Proy'!J31</f>
        <v>0</v>
      </c>
      <c r="C13" s="9">
        <f>+'24-03-409 Ind. Proy'!K31</f>
        <v>0</v>
      </c>
      <c r="D13" s="9">
        <f>+'24-03-409 Ind. Proy'!L31</f>
        <v>0</v>
      </c>
      <c r="E13" s="9">
        <f>+'24-03-409 Ind. Proy'!M31</f>
        <v>0</v>
      </c>
      <c r="F13" s="9">
        <f>+'24-03-409 Ind. Proy'!N31</f>
        <v>0</v>
      </c>
      <c r="G13" s="9">
        <f>+'24-03-409 Ind. Proy'!R31</f>
        <v>0</v>
      </c>
      <c r="H13" s="9">
        <f>+'24-03-409 Ind. Proy'!S31</f>
        <v>0</v>
      </c>
      <c r="I13" s="9">
        <f>+'24-03-409 Ind. Proy'!T31</f>
        <v>0</v>
      </c>
      <c r="J13" s="9">
        <f>+'24-03-409 Ind. Proy'!U31</f>
        <v>0</v>
      </c>
      <c r="K13" s="9">
        <f>+'24-03-351 Ind. Proy'!V47</f>
        <v>0</v>
      </c>
      <c r="L13" s="9">
        <f>+'24-03-351 Ind. Proy'!W47</f>
        <v>0</v>
      </c>
      <c r="M13" s="9">
        <f>+'24-03-351 Ind. Proy'!X47</f>
        <v>0</v>
      </c>
      <c r="N13" s="9">
        <f>+'24-03-409 Ind. Proy'!Y31</f>
        <v>0</v>
      </c>
      <c r="O13" s="9">
        <f>+'24-03-351 Ind. Proy'!Z47</f>
        <v>357549037</v>
      </c>
      <c r="P13" s="9">
        <f>+'24-03-351 Ind. Proy'!AA47</f>
        <v>0</v>
      </c>
      <c r="Q13" s="9">
        <f>+'24-03-351 Ind. Proy'!AB47</f>
        <v>336234021</v>
      </c>
      <c r="R13" s="9">
        <f>+'24-03-409 Ind. Proy'!Z31</f>
        <v>0</v>
      </c>
      <c r="S13" s="9">
        <v>0</v>
      </c>
      <c r="T13" s="9">
        <f>+'24-03-351 Ind. Proy'!AE47</f>
        <v>0</v>
      </c>
      <c r="U13" s="9">
        <f>+'24-03-351 Ind. Proy'!AF47</f>
        <v>0</v>
      </c>
      <c r="V13" s="9">
        <f>+'24-03-409 Ind. Proy'!AD31</f>
        <v>0</v>
      </c>
      <c r="W13" s="9">
        <f>+'24-03-409 Ind. Proy'!AH31</f>
        <v>0</v>
      </c>
      <c r="X13" s="168">
        <f>+'24-03-409 Ind. Proy'!AI16</f>
        <v>0</v>
      </c>
      <c r="Y13" s="168">
        <f>+'24-03-409 Ind. Proy'!AJ31</f>
        <v>0</v>
      </c>
    </row>
    <row r="14" spans="1:44" s="83" customFormat="1" ht="24.75" customHeight="1" x14ac:dyDescent="0.25">
      <c r="A14" s="43" t="s">
        <v>58</v>
      </c>
      <c r="B14" s="9">
        <f>+'24-03-409 Ind. Proy'!J34</f>
        <v>0</v>
      </c>
      <c r="C14" s="9">
        <f>+'24-03-409 Ind. Proy'!K34</f>
        <v>0</v>
      </c>
      <c r="D14" s="9">
        <f>+'24-03-409 Ind. Proy'!L34</f>
        <v>0</v>
      </c>
      <c r="E14" s="9">
        <f>+'24-03-409 Ind. Proy'!M34</f>
        <v>0</v>
      </c>
      <c r="F14" s="9">
        <f>+'24-03-409 Ind. Proy'!N34</f>
        <v>0</v>
      </c>
      <c r="G14" s="9">
        <f>+'24-03-409 Ind. Proy'!R34</f>
        <v>0</v>
      </c>
      <c r="H14" s="9">
        <f>+'24-03-409 Ind. Proy'!S34</f>
        <v>0</v>
      </c>
      <c r="I14" s="9">
        <f>+'24-03-409 Ind. Proy'!T34</f>
        <v>0</v>
      </c>
      <c r="J14" s="9">
        <f>+'24-03-409 Ind. Proy'!U34</f>
        <v>0</v>
      </c>
      <c r="K14" s="9">
        <f>+'24-03-351 Ind. Proy'!V56</f>
        <v>0</v>
      </c>
      <c r="L14" s="9">
        <f>+'24-03-351 Ind. Proy'!W56</f>
        <v>0</v>
      </c>
      <c r="M14" s="9">
        <f>+'24-03-351 Ind. Proy'!X56</f>
        <v>0</v>
      </c>
      <c r="N14" s="9">
        <f>+'24-03-409 Ind. Proy'!Y34</f>
        <v>0</v>
      </c>
      <c r="O14" s="9">
        <f>+'24-03-351 Ind. Proy'!Z56</f>
        <v>0</v>
      </c>
      <c r="P14" s="9">
        <f>+'24-03-351 Ind. Proy'!AA56</f>
        <v>155825049</v>
      </c>
      <c r="Q14" s="9">
        <f>+'24-03-351 Ind. Proy'!AB56</f>
        <v>345095221</v>
      </c>
      <c r="R14" s="9">
        <f>+'24-03-409 Ind. Proy'!Z34</f>
        <v>0</v>
      </c>
      <c r="S14" s="9">
        <f>+'24-03-351 Ind. Proy'!AD56</f>
        <v>0</v>
      </c>
      <c r="T14" s="9">
        <v>0</v>
      </c>
      <c r="U14" s="9">
        <f>+'24-03-351 Ind. Proy'!AF56</f>
        <v>0</v>
      </c>
      <c r="V14" s="9">
        <f>+'24-03-409 Ind. Proy'!AD34</f>
        <v>0</v>
      </c>
      <c r="W14" s="9">
        <f>+'24-03-409 Ind. Proy'!AH34</f>
        <v>0</v>
      </c>
      <c r="X14" s="168">
        <f>+'24-03-409 Ind. Proy'!AI17</f>
        <v>0</v>
      </c>
      <c r="Y14" s="168">
        <f>+'24-03-409 Ind. Proy'!AJ34</f>
        <v>0</v>
      </c>
    </row>
    <row r="15" spans="1:44" s="83" customFormat="1" ht="24.75" customHeight="1" x14ac:dyDescent="0.25">
      <c r="A15" s="43" t="s">
        <v>60</v>
      </c>
      <c r="B15" s="9">
        <f>+'24-03-409 Ind. Proy'!J37</f>
        <v>0</v>
      </c>
      <c r="C15" s="9">
        <f>+'24-03-409 Ind. Proy'!K37</f>
        <v>0</v>
      </c>
      <c r="D15" s="9">
        <f>+'24-03-409 Ind. Proy'!L37</f>
        <v>0</v>
      </c>
      <c r="E15" s="9">
        <f>+'24-03-409 Ind. Proy'!M37</f>
        <v>0</v>
      </c>
      <c r="F15" s="9">
        <f>+'24-03-409 Ind. Proy'!N37</f>
        <v>0</v>
      </c>
      <c r="G15" s="9">
        <f>+'24-03-409 Ind. Proy'!R37</f>
        <v>0</v>
      </c>
      <c r="H15" s="9">
        <f>+'24-03-409 Ind. Proy'!S37</f>
        <v>0</v>
      </c>
      <c r="I15" s="9">
        <f>+'24-03-409 Ind. Proy'!T37</f>
        <v>0</v>
      </c>
      <c r="J15" s="9">
        <f>+'24-03-409 Ind. Proy'!U37</f>
        <v>0</v>
      </c>
      <c r="K15" s="9">
        <f>+'24-03-351 Ind. Proy'!V65</f>
        <v>0</v>
      </c>
      <c r="L15" s="9">
        <f>+'24-03-351 Ind. Proy'!W65</f>
        <v>0</v>
      </c>
      <c r="M15" s="9">
        <f>+'24-03-351 Ind. Proy'!X65</f>
        <v>0</v>
      </c>
      <c r="N15" s="9">
        <f>+'24-03-409 Ind. Proy'!Y37</f>
        <v>0</v>
      </c>
      <c r="O15" s="9">
        <f>+'24-03-351 Ind. Proy'!Z65</f>
        <v>176713218</v>
      </c>
      <c r="P15" s="9">
        <f>+'24-03-351 Ind. Proy'!AA65</f>
        <v>148052942</v>
      </c>
      <c r="Q15" s="9">
        <f>+'24-03-351 Ind. Proy'!AB65</f>
        <v>49934415</v>
      </c>
      <c r="R15" s="9">
        <f>+'24-03-409 Ind. Proy'!Z37</f>
        <v>0</v>
      </c>
      <c r="S15" s="9">
        <v>0</v>
      </c>
      <c r="T15" s="9">
        <v>0</v>
      </c>
      <c r="U15" s="9">
        <f>+'24-03-351 Ind. Proy'!AF65</f>
        <v>0</v>
      </c>
      <c r="V15" s="9">
        <f>+'24-03-409 Ind. Proy'!AD37</f>
        <v>0</v>
      </c>
      <c r="W15" s="9">
        <f>+'24-03-409 Ind. Proy'!AH37</f>
        <v>0</v>
      </c>
      <c r="X15" s="168">
        <f>+'24-03-409 Ind. Proy'!AI18</f>
        <v>0</v>
      </c>
      <c r="Y15" s="168">
        <f>+'24-03-409 Ind. Proy'!AJ37</f>
        <v>0</v>
      </c>
    </row>
    <row r="16" spans="1:44" s="83" customFormat="1" ht="24.75" customHeight="1" x14ac:dyDescent="0.25">
      <c r="A16" s="43" t="s">
        <v>62</v>
      </c>
      <c r="B16" s="9">
        <f>+'24-03-409 Ind. Proy'!J40</f>
        <v>287696</v>
      </c>
      <c r="C16" s="9">
        <f>+'24-03-409 Ind. Proy'!K40</f>
        <v>104810</v>
      </c>
      <c r="D16" s="9">
        <f>+'24-03-409 Ind. Proy'!L40</f>
        <v>0</v>
      </c>
      <c r="E16" s="9" t="e">
        <f>+'24-03-409 Ind. Proy'!M40</f>
        <v>#REF!</v>
      </c>
      <c r="F16" s="9" t="e">
        <f>+'24-03-409 Ind. Proy'!N40</f>
        <v>#REF!</v>
      </c>
      <c r="G16" s="9">
        <f>+'24-03-409 Ind. Proy'!R40</f>
        <v>0</v>
      </c>
      <c r="H16" s="9">
        <f>+'24-03-409 Ind. Proy'!S40</f>
        <v>0</v>
      </c>
      <c r="I16" s="9">
        <f>+'24-03-409 Ind. Proy'!T40</f>
        <v>0</v>
      </c>
      <c r="J16" s="9">
        <f>+'24-03-409 Ind. Proy'!U40</f>
        <v>0</v>
      </c>
      <c r="K16" s="9" t="e">
        <f>+'24-03-351 Ind. Proy'!#REF!</f>
        <v>#REF!</v>
      </c>
      <c r="L16" s="9">
        <f>+'24-03-351 Ind. Proy'!W77</f>
        <v>0</v>
      </c>
      <c r="M16" s="9">
        <f>+'24-03-409 Ind. Proy'!X40</f>
        <v>41924</v>
      </c>
      <c r="N16" s="9">
        <f>+'24-03-409 Ind. Proy'!Y40</f>
        <v>41924</v>
      </c>
      <c r="O16" s="9">
        <f>+'24-03-351 Ind. Proy'!Z77</f>
        <v>449403400</v>
      </c>
      <c r="P16" s="9">
        <f>+'24-03-351 Ind. Proy'!AA77</f>
        <v>0</v>
      </c>
      <c r="Q16" s="9">
        <f>+'24-03-351 Ind. Proy'!AB77</f>
        <v>0</v>
      </c>
      <c r="R16" s="9">
        <f>+'24-03-409 Ind. Proy'!Z40</f>
        <v>41924</v>
      </c>
      <c r="S16" s="9">
        <v>20962</v>
      </c>
      <c r="T16" s="9">
        <v>0</v>
      </c>
      <c r="U16" s="9">
        <v>0</v>
      </c>
      <c r="V16" s="9">
        <f>+'24-03-409 Ind. Proy'!AD40</f>
        <v>20962</v>
      </c>
      <c r="W16" s="9">
        <f>+'24-03-409 Ind. Proy'!AH40</f>
        <v>104810</v>
      </c>
      <c r="X16" s="168">
        <f>+'24-03-409 Ind. Proy'!AI19</f>
        <v>0</v>
      </c>
      <c r="Y16" s="168">
        <f>+'24-03-409 Ind. Proy'!AJ40</f>
        <v>2.2725117762607496E-4</v>
      </c>
    </row>
    <row r="17" spans="1:25" s="83" customFormat="1" ht="24.75" customHeight="1" x14ac:dyDescent="0.25">
      <c r="A17" s="43" t="s">
        <v>64</v>
      </c>
      <c r="B17" s="9">
        <f>+'24-03-409 Ind. Proy'!J44</f>
        <v>0</v>
      </c>
      <c r="C17" s="9">
        <f>+'24-03-409 Ind. Proy'!K44</f>
        <v>0</v>
      </c>
      <c r="D17" s="9">
        <f>+'24-03-409 Ind. Proy'!L44</f>
        <v>0</v>
      </c>
      <c r="E17" s="9">
        <f>+'24-03-409 Ind. Proy'!M44</f>
        <v>0</v>
      </c>
      <c r="F17" s="9">
        <f>+'24-03-409 Ind. Proy'!N44</f>
        <v>0</v>
      </c>
      <c r="G17" s="9">
        <f>+'24-03-409 Ind. Proy'!R44</f>
        <v>0</v>
      </c>
      <c r="H17" s="9">
        <f>+'24-03-409 Ind. Proy'!S44</f>
        <v>0</v>
      </c>
      <c r="I17" s="9">
        <f>+'24-03-409 Ind. Proy'!T44</f>
        <v>0</v>
      </c>
      <c r="J17" s="9">
        <f>+'24-03-409 Ind. Proy'!U44</f>
        <v>0</v>
      </c>
      <c r="K17" s="9">
        <f>+'24-03-351 Ind. Proy'!V87</f>
        <v>0</v>
      </c>
      <c r="L17" s="9">
        <f>+'24-03-351 Ind. Proy'!W87</f>
        <v>0</v>
      </c>
      <c r="M17" s="9">
        <f>+'24-03-351 Ind. Proy'!X87</f>
        <v>0</v>
      </c>
      <c r="N17" s="9">
        <f>+'24-03-409 Ind. Proy'!Y44</f>
        <v>0</v>
      </c>
      <c r="O17" s="9">
        <f>+'24-03-351 Ind. Proy'!Z87</f>
        <v>41073215</v>
      </c>
      <c r="P17" s="9">
        <f>+'24-03-351 Ind. Proy'!AA87</f>
        <v>283220406</v>
      </c>
      <c r="Q17" s="9">
        <f>+'24-03-351 Ind. Proy'!AB87</f>
        <v>49934415</v>
      </c>
      <c r="R17" s="9">
        <f>+'24-03-409 Ind. Proy'!Z44</f>
        <v>0</v>
      </c>
      <c r="S17" s="9">
        <f>+'24-03-351 Ind. Proy'!AD87</f>
        <v>0</v>
      </c>
      <c r="T17" s="9"/>
      <c r="U17" s="9"/>
      <c r="V17" s="9">
        <f>+'24-03-409 Ind. Proy'!AD44</f>
        <v>0</v>
      </c>
      <c r="W17" s="9">
        <f>+'24-03-409 Ind. Proy'!AH44</f>
        <v>0</v>
      </c>
      <c r="X17" s="168">
        <f>+'24-03-409 Ind. Proy'!AI20</f>
        <v>0</v>
      </c>
      <c r="Y17" s="168">
        <f>+'24-03-409 Ind. Proy'!AJ41</f>
        <v>0</v>
      </c>
    </row>
    <row r="18" spans="1:25" s="83" customFormat="1" ht="24.75" customHeight="1" x14ac:dyDescent="0.25">
      <c r="A18" s="43" t="s">
        <v>66</v>
      </c>
      <c r="B18" s="9">
        <f>+'24-03-409 Ind. Proy'!J48</f>
        <v>0</v>
      </c>
      <c r="C18" s="9">
        <f>+'24-03-409 Ind. Proy'!K48</f>
        <v>0</v>
      </c>
      <c r="D18" s="9">
        <f>+'24-03-409 Ind. Proy'!L48</f>
        <v>0</v>
      </c>
      <c r="E18" s="9">
        <f>+'24-03-409 Ind. Proy'!M48</f>
        <v>0</v>
      </c>
      <c r="F18" s="9">
        <f>+'24-03-409 Ind. Proy'!N48</f>
        <v>0</v>
      </c>
      <c r="G18" s="9">
        <f>+'24-03-409 Ind. Proy'!R48</f>
        <v>0</v>
      </c>
      <c r="H18" s="9">
        <f>+'24-03-409 Ind. Proy'!S48</f>
        <v>0</v>
      </c>
      <c r="I18" s="9">
        <f>+'24-03-409 Ind. Proy'!T48</f>
        <v>0</v>
      </c>
      <c r="J18" s="9">
        <f>+'24-03-409 Ind. Proy'!U48</f>
        <v>0</v>
      </c>
      <c r="K18" s="9">
        <f>+'24-03-351 Ind. Proy'!V93</f>
        <v>0</v>
      </c>
      <c r="L18" s="9">
        <f>+'24-03-351 Ind. Proy'!W93</f>
        <v>0</v>
      </c>
      <c r="M18" s="9">
        <f>+'24-03-351 Ind. Proy'!X93</f>
        <v>0</v>
      </c>
      <c r="N18" s="9">
        <f>+'24-03-409 Ind. Proy'!Y48</f>
        <v>0</v>
      </c>
      <c r="O18" s="9">
        <f>+'24-03-351 Ind. Proy'!Z93</f>
        <v>167765449</v>
      </c>
      <c r="P18" s="9">
        <f>+'24-03-351 Ind. Proy'!AA93</f>
        <v>0</v>
      </c>
      <c r="Q18" s="9">
        <f>+'24-03-351 Ind. Proy'!AB93</f>
        <v>0</v>
      </c>
      <c r="R18" s="9">
        <f>+'24-03-409 Ind. Proy'!Z48</f>
        <v>0</v>
      </c>
      <c r="S18" s="9">
        <f>+'24-03-351 Ind. Proy'!AD93</f>
        <v>0</v>
      </c>
      <c r="T18" s="9">
        <f>+'24-03-351 Ind. Proy'!AE93</f>
        <v>0</v>
      </c>
      <c r="U18" s="9"/>
      <c r="V18" s="9">
        <f>+'24-03-409 Ind. Proy'!AD48</f>
        <v>0</v>
      </c>
      <c r="W18" s="9">
        <f>+'24-03-409 Ind. Proy'!AH48</f>
        <v>0</v>
      </c>
      <c r="X18" s="168">
        <f>+'24-03-409 Ind. Proy'!AI21</f>
        <v>0</v>
      </c>
      <c r="Y18" s="168">
        <f>+'24-03-409 Ind. Proy'!AJ48</f>
        <v>0</v>
      </c>
    </row>
    <row r="19" spans="1:25" s="83" customFormat="1" ht="24.75" customHeight="1" x14ac:dyDescent="0.25">
      <c r="A19" s="43" t="s">
        <v>68</v>
      </c>
      <c r="B19" s="9">
        <f>+'24-03-409 Ind. Proy'!J51</f>
        <v>0</v>
      </c>
      <c r="C19" s="9">
        <f>+'24-03-409 Ind. Proy'!K51</f>
        <v>0</v>
      </c>
      <c r="D19" s="9">
        <f>+'24-03-409 Ind. Proy'!L51</f>
        <v>0</v>
      </c>
      <c r="E19" s="9">
        <f>+'24-03-409 Ind. Proy'!M51</f>
        <v>0</v>
      </c>
      <c r="F19" s="9">
        <f>+'24-03-409 Ind. Proy'!N51</f>
        <v>0</v>
      </c>
      <c r="G19" s="9">
        <f>+'24-03-409 Ind. Proy'!R51</f>
        <v>0</v>
      </c>
      <c r="H19" s="9">
        <f>+'24-03-409 Ind. Proy'!S51</f>
        <v>0</v>
      </c>
      <c r="I19" s="9">
        <f>+'24-03-409 Ind. Proy'!T51</f>
        <v>0</v>
      </c>
      <c r="J19" s="9">
        <f>+'24-03-409 Ind. Proy'!U51</f>
        <v>0</v>
      </c>
      <c r="K19" s="9">
        <f>+'24-03-351 Ind. Proy'!V98</f>
        <v>0</v>
      </c>
      <c r="L19" s="9">
        <f>+'24-03-351 Ind. Proy'!W98</f>
        <v>0</v>
      </c>
      <c r="M19" s="9">
        <f>+'24-03-351 Ind. Proy'!X98</f>
        <v>0</v>
      </c>
      <c r="N19" s="9">
        <f>+'24-03-409 Ind. Proy'!Y51</f>
        <v>0</v>
      </c>
      <c r="O19" s="9">
        <f>+'24-03-351 Ind. Proy'!Z98</f>
        <v>0</v>
      </c>
      <c r="P19" s="9">
        <f>+'24-03-351 Ind. Proy'!AA98</f>
        <v>0</v>
      </c>
      <c r="Q19" s="9">
        <f>+'24-03-351 Ind. Proy'!AB98</f>
        <v>135640003</v>
      </c>
      <c r="R19" s="9">
        <f>+'24-03-409 Ind. Proy'!Z51</f>
        <v>0</v>
      </c>
      <c r="S19" s="9"/>
      <c r="T19" s="9">
        <f>+'24-03-351 Ind. Proy'!AE98</f>
        <v>0</v>
      </c>
      <c r="U19" s="9"/>
      <c r="V19" s="9">
        <f>+'24-03-409 Ind. Proy'!AD51</f>
        <v>0</v>
      </c>
      <c r="W19" s="9">
        <f>+'24-03-409 Ind. Proy'!AH51</f>
        <v>0</v>
      </c>
      <c r="X19" s="168">
        <f>+'24-03-409 Ind. Proy'!AI22</f>
        <v>0</v>
      </c>
      <c r="Y19" s="168">
        <f>+'24-03-409 Ind. Proy'!AJ51</f>
        <v>0</v>
      </c>
    </row>
    <row r="20" spans="1:25" s="83" customFormat="1" ht="24.75" customHeight="1" x14ac:dyDescent="0.25">
      <c r="A20" s="44" t="s">
        <v>70</v>
      </c>
      <c r="B20" s="9">
        <f>+'24-03-409 Ind. Proy'!J55</f>
        <v>0</v>
      </c>
      <c r="C20" s="9">
        <f>+'24-03-409 Ind. Proy'!K55</f>
        <v>0</v>
      </c>
      <c r="D20" s="9">
        <f>+'24-03-409 Ind. Proy'!L55</f>
        <v>0</v>
      </c>
      <c r="E20" s="9">
        <f>+'24-03-409 Ind. Proy'!M55</f>
        <v>0</v>
      </c>
      <c r="F20" s="9">
        <f>+'24-03-409 Ind. Proy'!N55</f>
        <v>0</v>
      </c>
      <c r="G20" s="9">
        <f>+'24-03-409 Ind. Proy'!R55</f>
        <v>0</v>
      </c>
      <c r="H20" s="9">
        <f>+'24-03-409 Ind. Proy'!S55</f>
        <v>0</v>
      </c>
      <c r="I20" s="9">
        <f>+'24-03-409 Ind. Proy'!T55</f>
        <v>0</v>
      </c>
      <c r="J20" s="9">
        <f>+'24-03-409 Ind. Proy'!U55</f>
        <v>0</v>
      </c>
      <c r="K20" s="9">
        <f>+'24-03-351 Ind. Proy'!V104</f>
        <v>0</v>
      </c>
      <c r="L20" s="9">
        <f>+'24-03-351 Ind. Proy'!W104</f>
        <v>0</v>
      </c>
      <c r="M20" s="9">
        <f>+'24-03-351 Ind. Proy'!X104</f>
        <v>0</v>
      </c>
      <c r="N20" s="9">
        <f>+'24-03-409 Ind. Proy'!Y55</f>
        <v>0</v>
      </c>
      <c r="O20" s="9">
        <f>+'24-03-351 Ind. Proy'!Z104</f>
        <v>176713218</v>
      </c>
      <c r="P20" s="9">
        <f>+'24-03-351 Ind. Proy'!AA104</f>
        <v>295160806</v>
      </c>
      <c r="Q20" s="9">
        <f>+'24-03-351 Ind. Proy'!AB104</f>
        <v>0</v>
      </c>
      <c r="R20" s="9">
        <f>+'24-03-409 Ind. Proy'!Z55</f>
        <v>0</v>
      </c>
      <c r="S20" s="9">
        <f>+'24-03-351 Ind. Proy'!AD104</f>
        <v>0</v>
      </c>
      <c r="T20" s="9">
        <f>+'24-03-351 Ind. Proy'!AE104</f>
        <v>0</v>
      </c>
      <c r="U20" s="9">
        <f>+'24-03-351 Ind. Proy'!AF104</f>
        <v>0</v>
      </c>
      <c r="V20" s="9">
        <f>+'24-03-409 Ind. Proy'!AD55</f>
        <v>0</v>
      </c>
      <c r="W20" s="9">
        <f>+'24-03-409 Ind. Proy'!AH55</f>
        <v>0</v>
      </c>
      <c r="X20" s="168">
        <f>+'24-03-409 Ind. Proy'!AI23</f>
        <v>0</v>
      </c>
      <c r="Y20" s="168">
        <f>+'24-03-409 Ind. Proy'!AJ55</f>
        <v>0</v>
      </c>
    </row>
    <row r="21" spans="1:25" s="83" customFormat="1" ht="24.75" customHeight="1" x14ac:dyDescent="0.25">
      <c r="A21" s="44" t="s">
        <v>72</v>
      </c>
      <c r="B21" s="9">
        <f>+'24-03-409 Ind. Proy'!J58</f>
        <v>10191614</v>
      </c>
      <c r="C21" s="9">
        <f>+'24-03-409 Ind. Proy'!K58</f>
        <v>10191069</v>
      </c>
      <c r="D21" s="9">
        <f>+'24-03-409 Ind. Proy'!L45</f>
        <v>0</v>
      </c>
      <c r="E21" s="9">
        <f>+'24-03-409 Ind. Proy'!M45</f>
        <v>0</v>
      </c>
      <c r="F21" s="9">
        <f>+'24-03-409 Ind. Proy'!N45</f>
        <v>0</v>
      </c>
      <c r="G21" s="9">
        <f>+'24-03-409 Ind. Proy'!R45</f>
        <v>0</v>
      </c>
      <c r="H21" s="9">
        <f>+'24-03-409 Ind. Proy'!S45</f>
        <v>0</v>
      </c>
      <c r="I21" s="9">
        <f>+'24-03-409 Ind. Proy'!T45</f>
        <v>0</v>
      </c>
      <c r="J21" s="9">
        <f>+'24-03-409 Ind. Proy'!U58</f>
        <v>0</v>
      </c>
      <c r="K21" s="9" t="e">
        <f>+'24-03-351 Ind. Proy'!#REF!</f>
        <v>#REF!</v>
      </c>
      <c r="L21" s="9">
        <f>+'24-03-351 Ind. Proy'!W82</f>
        <v>0</v>
      </c>
      <c r="M21" s="9">
        <f>+'24-03-409 Ind. Proy'!X45</f>
        <v>0</v>
      </c>
      <c r="N21" s="9">
        <f>+'24-03-409 Ind. Proy'!Y58</f>
        <v>0</v>
      </c>
      <c r="O21" s="9">
        <f>+'24-03-351 Ind. Proy'!Z82</f>
        <v>0</v>
      </c>
      <c r="P21" s="9">
        <f>+'24-03-351 Ind. Proy'!AA82</f>
        <v>147580403</v>
      </c>
      <c r="Q21" s="9">
        <f>+'24-03-351 Ind. Proy'!AB82</f>
        <v>0</v>
      </c>
      <c r="R21" s="9">
        <f>+'24-03-409 Ind. Proy'!Z58</f>
        <v>0</v>
      </c>
      <c r="S21" s="9">
        <f>+'24-03-409 Ind. Proy'!AD58</f>
        <v>0</v>
      </c>
      <c r="T21" s="9">
        <f>+'24-03-409 Ind. Proy'!AE57</f>
        <v>5751479</v>
      </c>
      <c r="U21" s="9">
        <f>+'24-03-409 Ind. Proy'!AF57</f>
        <v>4439590</v>
      </c>
      <c r="V21" s="9">
        <f>+'24-03-409 Ind. Proy'!AG58</f>
        <v>10191069</v>
      </c>
      <c r="W21" s="9">
        <f>+'24-03-409 Ind. Proy'!AH58</f>
        <v>10191069</v>
      </c>
      <c r="X21" s="168">
        <f>+'24-03-409 Ind. Proy'!AI24</f>
        <v>0</v>
      </c>
      <c r="Y21" s="168">
        <f>+'24-03-409 Ind. Proy'!AJ58</f>
        <v>2.209648346072499E-2</v>
      </c>
    </row>
    <row r="22" spans="1:25" s="83" customFormat="1" ht="24.75" customHeight="1" x14ac:dyDescent="0.25">
      <c r="A22" s="44" t="s">
        <v>74</v>
      </c>
      <c r="B22" s="9">
        <f>+'24-03-409 Ind. Proy'!J62</f>
        <v>0</v>
      </c>
      <c r="C22" s="9">
        <f>+'24-03-409 Ind. Proy'!K62</f>
        <v>0</v>
      </c>
      <c r="D22" s="9">
        <f>+'24-03-409 Ind. Proy'!L62</f>
        <v>0</v>
      </c>
      <c r="E22" s="9">
        <f>+'24-03-409 Ind. Proy'!M62</f>
        <v>0</v>
      </c>
      <c r="F22" s="9">
        <f>+'24-03-409 Ind. Proy'!N62</f>
        <v>0</v>
      </c>
      <c r="G22" s="9">
        <f>+'24-03-409 Ind. Proy'!R62</f>
        <v>0</v>
      </c>
      <c r="H22" s="9">
        <f>+'24-03-409 Ind. Proy'!S62</f>
        <v>0</v>
      </c>
      <c r="I22" s="9">
        <f>+'24-03-409 Ind. Proy'!T62</f>
        <v>0</v>
      </c>
      <c r="J22" s="9">
        <f>+'24-03-409 Ind. Proy'!U62</f>
        <v>0</v>
      </c>
      <c r="K22" s="9">
        <f>+'24-03-351 Ind. Proy'!V130</f>
        <v>0</v>
      </c>
      <c r="L22" s="9">
        <f>+'24-03-351 Ind. Proy'!W130</f>
        <v>0</v>
      </c>
      <c r="M22" s="9">
        <f>+'24-03-351 Ind. Proy'!X130</f>
        <v>0</v>
      </c>
      <c r="N22" s="9">
        <f>+'24-03-409 Ind. Proy'!Y62</f>
        <v>0</v>
      </c>
      <c r="O22" s="9">
        <f>+'24-03-351 Ind. Proy'!Z130</f>
        <v>0</v>
      </c>
      <c r="P22" s="9">
        <f>+'24-03-351 Ind. Proy'!AA130</f>
        <v>357049025</v>
      </c>
      <c r="Q22" s="9">
        <f>+'24-03-351 Ind. Proy'!AB130</f>
        <v>711348451</v>
      </c>
      <c r="R22" s="9">
        <f>+'24-03-409 Ind. Proy'!Z62</f>
        <v>0</v>
      </c>
      <c r="S22" s="9">
        <v>0</v>
      </c>
      <c r="T22" s="9">
        <v>0</v>
      </c>
      <c r="U22" s="9">
        <v>0</v>
      </c>
      <c r="V22" s="9">
        <f>+'24-03-409 Ind. Proy'!AD62</f>
        <v>0</v>
      </c>
      <c r="W22" s="9">
        <f>+'24-03-409 Ind. Proy'!AH62</f>
        <v>0</v>
      </c>
      <c r="X22" s="168">
        <f>+'24-03-409 Ind. Proy'!AI25</f>
        <v>0</v>
      </c>
      <c r="Y22" s="168">
        <f>+'24-03-409 Ind. Proy'!AJ62</f>
        <v>0</v>
      </c>
    </row>
    <row r="23" spans="1:25" s="83" customFormat="1" ht="24.75" customHeight="1" x14ac:dyDescent="0.25">
      <c r="A23" s="45" t="s">
        <v>76</v>
      </c>
      <c r="B23" s="9">
        <f>+'24-03-409 Ind. Proy'!J70</f>
        <v>673098690</v>
      </c>
      <c r="C23" s="9">
        <f>+'24-03-409 Ind. Proy'!K70</f>
        <v>654305503</v>
      </c>
      <c r="D23" s="9">
        <f>+'24-03-409 Ind. Proy'!L70</f>
        <v>0</v>
      </c>
      <c r="E23" s="9">
        <f>+'24-03-409 Ind. Proy'!M70</f>
        <v>0</v>
      </c>
      <c r="F23" s="9">
        <f>+'24-03-409 Ind. Proy'!N70</f>
        <v>0</v>
      </c>
      <c r="G23" s="9">
        <f>+'24-03-409 Ind. Proy'!R70</f>
        <v>47136003</v>
      </c>
      <c r="H23" s="9">
        <f>+'24-03-409 Ind. Proy'!S70</f>
        <v>52111930</v>
      </c>
      <c r="I23" s="9">
        <f>+'24-03-409 Ind. Proy'!T70</f>
        <v>60097651</v>
      </c>
      <c r="J23" s="9">
        <f>+'24-03-409 Ind. Proy'!U70</f>
        <v>159345584</v>
      </c>
      <c r="K23" s="9">
        <f>+'24-03-409 Ind. Proy'!V70</f>
        <v>28517624</v>
      </c>
      <c r="L23" s="9">
        <f>+'24-03-409 Ind. Proy'!W70</f>
        <v>23341905</v>
      </c>
      <c r="M23" s="9">
        <f>+'24-03-409 Ind. Proy'!X70</f>
        <v>23926952</v>
      </c>
      <c r="N23" s="9">
        <f>+'24-03-409 Ind. Proy'!Y70</f>
        <v>75786481</v>
      </c>
      <c r="O23" s="9">
        <f>+'24-03-351 Ind. Proy'!Z142</f>
        <v>8302610</v>
      </c>
      <c r="P23" s="9">
        <f>+'24-03-351 Ind. Proy'!AA142</f>
        <v>14448323</v>
      </c>
      <c r="Q23" s="9">
        <f>+'24-03-351 Ind. Proy'!AB142</f>
        <v>10938368</v>
      </c>
      <c r="R23" s="9">
        <f>+'24-03-409 Ind. Proy'!Z70</f>
        <v>11338209</v>
      </c>
      <c r="S23" s="9">
        <f>+'24-03-351 Ind. Proy'!AD142</f>
        <v>17900222</v>
      </c>
      <c r="T23" s="9">
        <f>+'24-03-351 Ind. Proy'!AE142</f>
        <v>6156978</v>
      </c>
      <c r="U23" s="9">
        <f>+'24-03-351 Ind. Proy'!AF142</f>
        <v>375318235</v>
      </c>
      <c r="V23" s="9">
        <f>+'24-03-409 Ind. Proy'!AD70</f>
        <v>28555666</v>
      </c>
      <c r="W23" s="9">
        <f>+'24-03-409 Ind. Proy'!AH70</f>
        <v>450911852</v>
      </c>
      <c r="X23" s="168">
        <f>+'24-03-409 Ind. Proy'!AI70</f>
        <v>0.66990451578504784</v>
      </c>
      <c r="Y23" s="168">
        <f>+'24-03-409 Ind. Proy'!AJ70</f>
        <v>0.97767626536164898</v>
      </c>
    </row>
    <row r="24" spans="1:25" ht="20.45" customHeight="1" x14ac:dyDescent="0.25">
      <c r="A24" s="435" t="str">
        <f>"TOTAL ASIG."&amp;" "&amp;$A$5</f>
        <v>TOTAL ASIG. 24-03-409 "Programa Asuntos Indígenas"</v>
      </c>
      <c r="B24" s="339">
        <f t="shared" ref="B24:W24" si="0">SUM(B8:B23)</f>
        <v>683578000</v>
      </c>
      <c r="C24" s="339">
        <f t="shared" si="0"/>
        <v>664601382</v>
      </c>
      <c r="D24" s="339">
        <f t="shared" si="0"/>
        <v>0</v>
      </c>
      <c r="E24" s="339" t="e">
        <f>SUM(E8:E23)</f>
        <v>#REF!</v>
      </c>
      <c r="F24" s="339" t="e">
        <f t="shared" si="0"/>
        <v>#REF!</v>
      </c>
      <c r="G24" s="339">
        <f t="shared" si="0"/>
        <v>47136003</v>
      </c>
      <c r="H24" s="339">
        <f t="shared" si="0"/>
        <v>52111930</v>
      </c>
      <c r="I24" s="339">
        <f t="shared" si="0"/>
        <v>60097651</v>
      </c>
      <c r="J24" s="339">
        <f t="shared" si="0"/>
        <v>159345584</v>
      </c>
      <c r="K24" s="339" t="e">
        <f t="shared" si="0"/>
        <v>#REF!</v>
      </c>
      <c r="L24" s="339">
        <f t="shared" si="0"/>
        <v>23341905</v>
      </c>
      <c r="M24" s="339">
        <f t="shared" si="0"/>
        <v>23968876</v>
      </c>
      <c r="N24" s="339">
        <f t="shared" si="0"/>
        <v>75828405</v>
      </c>
      <c r="O24" s="339">
        <f t="shared" si="0"/>
        <v>2407674843</v>
      </c>
      <c r="P24" s="339">
        <f t="shared" si="0"/>
        <v>1701183248</v>
      </c>
      <c r="Q24" s="339">
        <f t="shared" si="0"/>
        <v>1639124894</v>
      </c>
      <c r="R24" s="339">
        <f t="shared" si="0"/>
        <v>11380133</v>
      </c>
      <c r="S24" s="339">
        <f>+S23+S16</f>
        <v>17921184</v>
      </c>
      <c r="T24" s="339">
        <f t="shared" si="0"/>
        <v>11908457</v>
      </c>
      <c r="U24" s="339">
        <f t="shared" si="0"/>
        <v>379757825</v>
      </c>
      <c r="V24" s="339">
        <f t="shared" si="0"/>
        <v>38767697</v>
      </c>
      <c r="W24" s="339">
        <f t="shared" si="0"/>
        <v>461207731</v>
      </c>
      <c r="X24" s="340">
        <f>+'24-03-409 Ind. Proy'!AI71</f>
        <v>0.67469656864322725</v>
      </c>
      <c r="Y24" s="340">
        <f>'24-03-409 Ind. Proy'!AJ71</f>
        <v>1</v>
      </c>
    </row>
    <row r="25" spans="1:25" x14ac:dyDescent="0.25">
      <c r="B25" s="41"/>
      <c r="G25" s="41"/>
      <c r="H25" s="41"/>
      <c r="I25" s="41"/>
      <c r="K25" s="41"/>
      <c r="L25" s="41"/>
      <c r="M25" s="41"/>
      <c r="O25" s="41"/>
      <c r="P25" s="41"/>
      <c r="Q25" s="41"/>
      <c r="S25" s="41"/>
      <c r="T25" s="41"/>
      <c r="U25" s="41"/>
    </row>
    <row r="26" spans="1:25" x14ac:dyDescent="0.25">
      <c r="B26" s="41"/>
      <c r="G26" s="41"/>
      <c r="H26" s="41"/>
      <c r="I26" s="41"/>
      <c r="K26" s="41"/>
      <c r="L26" s="41"/>
      <c r="M26" s="41"/>
      <c r="O26" s="41"/>
      <c r="P26" s="41"/>
      <c r="Q26" s="41"/>
      <c r="S26" s="41"/>
      <c r="T26" s="41"/>
      <c r="U26" s="41"/>
    </row>
    <row r="27" spans="1:25" x14ac:dyDescent="0.25">
      <c r="B27" s="41"/>
      <c r="G27" s="41"/>
      <c r="H27" s="41"/>
      <c r="I27" s="41"/>
      <c r="K27" s="41"/>
      <c r="L27" s="41"/>
      <c r="M27" s="41"/>
      <c r="O27" s="41"/>
      <c r="P27" s="41"/>
      <c r="Q27" s="41"/>
      <c r="S27" s="41"/>
      <c r="T27" s="41"/>
      <c r="U27" s="41"/>
    </row>
    <row r="28" spans="1:25" x14ac:dyDescent="0.25">
      <c r="B28" s="41"/>
      <c r="G28" s="41"/>
      <c r="H28" s="41"/>
      <c r="I28" s="41"/>
      <c r="K28" s="41"/>
      <c r="L28" s="41"/>
      <c r="M28" s="41"/>
      <c r="O28" s="41"/>
      <c r="P28" s="41"/>
      <c r="Q28" s="41"/>
      <c r="S28" s="41"/>
      <c r="T28" s="41"/>
      <c r="U28" s="41"/>
    </row>
    <row r="29" spans="1:25" x14ac:dyDescent="0.25">
      <c r="B29" s="41"/>
      <c r="G29" s="41"/>
      <c r="H29" s="41"/>
      <c r="I29" s="41"/>
      <c r="K29" s="41"/>
      <c r="L29" s="41"/>
      <c r="M29" s="41"/>
      <c r="O29" s="41"/>
      <c r="P29" s="41"/>
      <c r="Q29" s="41"/>
      <c r="S29" s="41"/>
      <c r="T29" s="41"/>
      <c r="U29" s="41"/>
    </row>
    <row r="30" spans="1:25" x14ac:dyDescent="0.25">
      <c r="B30" s="41"/>
      <c r="G30" s="41"/>
      <c r="H30" s="41"/>
      <c r="I30" s="41"/>
      <c r="K30" s="41"/>
      <c r="L30" s="41"/>
      <c r="M30" s="41"/>
      <c r="O30" s="41"/>
      <c r="P30" s="41"/>
      <c r="Q30" s="41"/>
      <c r="S30" s="41"/>
      <c r="T30" s="41"/>
      <c r="U30" s="41"/>
    </row>
    <row r="31" spans="1:25" x14ac:dyDescent="0.25">
      <c r="B31" s="41"/>
      <c r="G31" s="41"/>
      <c r="H31" s="41"/>
      <c r="I31" s="41"/>
      <c r="K31" s="41"/>
      <c r="L31" s="41"/>
      <c r="M31" s="41"/>
      <c r="O31" s="41"/>
      <c r="P31" s="41"/>
      <c r="Q31" s="41"/>
      <c r="S31" s="41"/>
      <c r="T31" s="41"/>
      <c r="U31" s="41"/>
    </row>
    <row r="32" spans="1:25" x14ac:dyDescent="0.25">
      <c r="B32" s="41"/>
      <c r="G32" s="41"/>
      <c r="H32" s="41"/>
      <c r="I32" s="41"/>
      <c r="K32" s="41"/>
      <c r="L32" s="41"/>
      <c r="M32" s="41"/>
      <c r="O32" s="41"/>
      <c r="P32" s="41"/>
      <c r="Q32" s="41"/>
      <c r="S32" s="41"/>
      <c r="T32" s="41"/>
      <c r="U32" s="41"/>
    </row>
    <row r="33" spans="2:25" s="14" customFormat="1" x14ac:dyDescent="0.25">
      <c r="B33" s="41"/>
      <c r="C33" s="15"/>
      <c r="D33" s="15"/>
      <c r="E33" s="15"/>
      <c r="F33" s="15"/>
      <c r="G33" s="41"/>
      <c r="H33" s="41"/>
      <c r="I33" s="41"/>
      <c r="J33" s="12"/>
      <c r="K33" s="41"/>
      <c r="L33" s="41"/>
      <c r="M33" s="41"/>
      <c r="N33" s="12"/>
      <c r="O33" s="41"/>
      <c r="P33" s="41"/>
      <c r="Q33" s="41"/>
      <c r="R33" s="12"/>
      <c r="S33" s="41"/>
      <c r="T33" s="41"/>
      <c r="U33" s="41"/>
      <c r="X33" s="15"/>
      <c r="Y33" s="15"/>
    </row>
    <row r="34" spans="2:25" s="14" customFormat="1" x14ac:dyDescent="0.25">
      <c r="B34" s="41"/>
      <c r="C34" s="15"/>
      <c r="D34" s="15"/>
      <c r="E34" s="15"/>
      <c r="F34" s="15"/>
      <c r="G34" s="41"/>
      <c r="H34" s="41"/>
      <c r="I34" s="41"/>
      <c r="J34" s="12"/>
      <c r="K34" s="41"/>
      <c r="L34" s="41"/>
      <c r="M34" s="41"/>
      <c r="N34" s="12"/>
      <c r="O34" s="41"/>
      <c r="P34" s="41"/>
      <c r="Q34" s="41"/>
      <c r="R34" s="12"/>
      <c r="S34" s="41"/>
      <c r="T34" s="41"/>
      <c r="U34" s="41"/>
      <c r="X34" s="15"/>
      <c r="Y34" s="15"/>
    </row>
    <row r="35" spans="2:25" s="14" customFormat="1" x14ac:dyDescent="0.25">
      <c r="B35" s="41"/>
      <c r="C35" s="15"/>
      <c r="D35" s="15"/>
      <c r="E35" s="15"/>
      <c r="F35" s="15"/>
      <c r="G35" s="41"/>
      <c r="H35" s="41"/>
      <c r="I35" s="41"/>
      <c r="J35" s="12"/>
      <c r="K35" s="41"/>
      <c r="L35" s="41"/>
      <c r="M35" s="41"/>
      <c r="N35" s="12"/>
      <c r="O35" s="41"/>
      <c r="P35" s="41"/>
      <c r="Q35" s="41"/>
      <c r="R35" s="12"/>
      <c r="S35" s="41"/>
      <c r="T35" s="41"/>
      <c r="U35" s="41"/>
      <c r="X35" s="15"/>
      <c r="Y35" s="15"/>
    </row>
    <row r="36" spans="2:25" s="14" customFormat="1" x14ac:dyDescent="0.25">
      <c r="B36" s="41"/>
      <c r="C36" s="15"/>
      <c r="D36" s="15"/>
      <c r="E36" s="15"/>
      <c r="F36" s="15"/>
      <c r="G36" s="41"/>
      <c r="H36" s="41"/>
      <c r="I36" s="41"/>
      <c r="J36" s="12"/>
      <c r="K36" s="41"/>
      <c r="L36" s="41"/>
      <c r="M36" s="41"/>
      <c r="N36" s="12"/>
      <c r="O36" s="41"/>
      <c r="P36" s="41"/>
      <c r="Q36" s="41"/>
      <c r="R36" s="12"/>
      <c r="S36" s="41"/>
      <c r="T36" s="41"/>
      <c r="U36" s="41"/>
      <c r="X36" s="15"/>
      <c r="Y36" s="15"/>
    </row>
    <row r="37" spans="2:25" s="14" customFormat="1" x14ac:dyDescent="0.25">
      <c r="B37" s="41"/>
      <c r="C37" s="15"/>
      <c r="D37" s="15"/>
      <c r="E37" s="15"/>
      <c r="F37" s="15"/>
      <c r="G37" s="41"/>
      <c r="H37" s="41"/>
      <c r="I37" s="41"/>
      <c r="J37" s="12"/>
      <c r="K37" s="41"/>
      <c r="L37" s="41"/>
      <c r="M37" s="41"/>
      <c r="N37" s="12"/>
      <c r="O37" s="41"/>
      <c r="P37" s="41"/>
      <c r="Q37" s="41"/>
      <c r="R37" s="12"/>
      <c r="S37" s="41"/>
      <c r="T37" s="41"/>
      <c r="U37" s="41"/>
      <c r="X37" s="15"/>
      <c r="Y37" s="15"/>
    </row>
    <row r="38" spans="2:25" s="14" customFormat="1" x14ac:dyDescent="0.25">
      <c r="B38" s="41"/>
      <c r="C38" s="15"/>
      <c r="D38" s="15"/>
      <c r="E38" s="15"/>
      <c r="F38" s="15"/>
      <c r="G38" s="41"/>
      <c r="H38" s="41"/>
      <c r="I38" s="41"/>
      <c r="J38" s="12"/>
      <c r="K38" s="41"/>
      <c r="L38" s="41"/>
      <c r="M38" s="41"/>
      <c r="N38" s="12"/>
      <c r="O38" s="41"/>
      <c r="P38" s="41"/>
      <c r="Q38" s="41"/>
      <c r="R38" s="12"/>
      <c r="S38" s="41"/>
      <c r="T38" s="41"/>
      <c r="U38" s="41"/>
      <c r="X38" s="15"/>
      <c r="Y38" s="15"/>
    </row>
    <row r="39" spans="2:25" s="14" customFormat="1" x14ac:dyDescent="0.25">
      <c r="B39" s="41"/>
      <c r="C39" s="15"/>
      <c r="D39" s="15"/>
      <c r="E39" s="15"/>
      <c r="F39" s="15"/>
      <c r="G39" s="41"/>
      <c r="H39" s="41"/>
      <c r="I39" s="41"/>
      <c r="J39" s="12"/>
      <c r="K39" s="41"/>
      <c r="L39" s="41"/>
      <c r="M39" s="41"/>
      <c r="N39" s="12"/>
      <c r="O39" s="41"/>
      <c r="P39" s="41"/>
      <c r="Q39" s="41"/>
      <c r="R39" s="12"/>
      <c r="S39" s="41"/>
      <c r="T39" s="41"/>
      <c r="U39" s="41"/>
      <c r="X39" s="15"/>
      <c r="Y39" s="15"/>
    </row>
    <row r="40" spans="2:25" s="14" customFormat="1" x14ac:dyDescent="0.25">
      <c r="B40" s="41"/>
      <c r="C40" s="15"/>
      <c r="D40" s="15"/>
      <c r="E40" s="15"/>
      <c r="F40" s="15"/>
      <c r="G40" s="41"/>
      <c r="H40" s="41"/>
      <c r="I40" s="41"/>
      <c r="J40" s="12"/>
      <c r="K40" s="41"/>
      <c r="L40" s="41"/>
      <c r="M40" s="41"/>
      <c r="N40" s="12"/>
      <c r="O40" s="41"/>
      <c r="P40" s="41"/>
      <c r="Q40" s="41"/>
      <c r="R40" s="12"/>
      <c r="S40" s="41"/>
      <c r="T40" s="41"/>
      <c r="U40" s="41"/>
      <c r="X40" s="15"/>
      <c r="Y40" s="15"/>
    </row>
    <row r="41" spans="2:25" s="14" customFormat="1" x14ac:dyDescent="0.25">
      <c r="B41" s="41"/>
      <c r="C41" s="15"/>
      <c r="D41" s="15"/>
      <c r="E41" s="15"/>
      <c r="F41" s="15"/>
      <c r="G41" s="41"/>
      <c r="H41" s="41"/>
      <c r="I41" s="41"/>
      <c r="J41" s="12"/>
      <c r="K41" s="41"/>
      <c r="L41" s="41"/>
      <c r="M41" s="41"/>
      <c r="N41" s="12"/>
      <c r="O41" s="41"/>
      <c r="P41" s="41"/>
      <c r="Q41" s="41"/>
      <c r="R41" s="12"/>
      <c r="S41" s="41"/>
      <c r="T41" s="41"/>
      <c r="U41" s="41"/>
      <c r="X41" s="15"/>
      <c r="Y41" s="15"/>
    </row>
  </sheetData>
  <mergeCells count="25">
    <mergeCell ref="AH6:AH7"/>
    <mergeCell ref="AI6:AJ6"/>
    <mergeCell ref="AG6:AG7"/>
    <mergeCell ref="A1:Y1"/>
    <mergeCell ref="A2:Y2"/>
    <mergeCell ref="A3:Y3"/>
    <mergeCell ref="A4:Y4"/>
    <mergeCell ref="A6:A7"/>
    <mergeCell ref="B6:B7"/>
    <mergeCell ref="V6:V7"/>
    <mergeCell ref="W6:W7"/>
    <mergeCell ref="J6:J7"/>
    <mergeCell ref="B5:Y5"/>
    <mergeCell ref="C6:C7"/>
    <mergeCell ref="D6:F6"/>
    <mergeCell ref="R6:R7"/>
    <mergeCell ref="G6:I6"/>
    <mergeCell ref="K6:M6"/>
    <mergeCell ref="N6:N7"/>
    <mergeCell ref="O6:Q6"/>
    <mergeCell ref="AD6:AF6"/>
    <mergeCell ref="S6:U6"/>
    <mergeCell ref="X6:Y6"/>
    <mergeCell ref="Z6:AB6"/>
    <mergeCell ref="AC6:AC7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DB5"/>
    <pageSetUpPr fitToPage="1"/>
  </sheetPr>
  <dimension ref="A1:AR110"/>
  <sheetViews>
    <sheetView topLeftCell="A78" zoomScaleNormal="100" workbookViewId="0">
      <selection activeCell="C82" activeCellId="10" sqref="C80 C81 C88 C87 C86 C90 C89 C85 C84 C83 C82"/>
    </sheetView>
  </sheetViews>
  <sheetFormatPr baseColWidth="10" defaultColWidth="11.42578125" defaultRowHeight="12.75" outlineLevelRow="1" outlineLevelCol="1" x14ac:dyDescent="0.25"/>
  <cols>
    <col min="1" max="1" width="3.5703125" style="15" customWidth="1"/>
    <col min="2" max="2" width="13.28515625" style="15" hidden="1" customWidth="1"/>
    <col min="3" max="3" width="11.85546875" style="15" customWidth="1"/>
    <col min="4" max="4" width="10.42578125" style="15" bestFit="1" customWidth="1"/>
    <col min="5" max="5" width="29.140625" style="14" customWidth="1"/>
    <col min="6" max="6" width="26.42578125" style="14" customWidth="1"/>
    <col min="7" max="7" width="11.140625" style="15" customWidth="1"/>
    <col min="8" max="9" width="9.85546875" style="15" hidden="1" customWidth="1"/>
    <col min="10" max="10" width="12.85546875" style="12" customWidth="1"/>
    <col min="11" max="11" width="12.7109375" style="41" customWidth="1"/>
    <col min="12" max="12" width="18.28515625" style="14" bestFit="1" customWidth="1"/>
    <col min="13" max="13" width="7.5703125" style="15" hidden="1" customWidth="1"/>
    <col min="14" max="14" width="6.85546875" style="15" hidden="1" customWidth="1"/>
    <col min="15" max="15" width="9.5703125" style="15" hidden="1" customWidth="1"/>
    <col min="16" max="16" width="13.5703125" style="15" hidden="1" customWidth="1"/>
    <col min="17" max="17" width="10.5703125" style="42" hidden="1" customWidth="1"/>
    <col min="18" max="18" width="4.85546875" style="12" hidden="1" customWidth="1" outlineLevel="1"/>
    <col min="19" max="19" width="6.140625" style="12" hidden="1" customWidth="1" outlineLevel="1"/>
    <col min="20" max="20" width="5" style="12" hidden="1" customWidth="1" outlineLevel="1"/>
    <col min="21" max="21" width="12" style="12" customWidth="1" collapsed="1"/>
    <col min="22" max="22" width="9.7109375" style="12" hidden="1" customWidth="1" outlineLevel="1"/>
    <col min="23" max="23" width="9.85546875" style="12" hidden="1" customWidth="1" outlineLevel="1"/>
    <col min="24" max="24" width="12.140625" style="12" hidden="1" customWidth="1" outlineLevel="1"/>
    <col min="25" max="25" width="12.140625" style="12" customWidth="1" collapsed="1"/>
    <col min="26" max="28" width="12.140625" style="12" hidden="1" customWidth="1" outlineLevel="1"/>
    <col min="29" max="29" width="10" style="12" bestFit="1" customWidth="1" collapsed="1"/>
    <col min="30" max="30" width="6.140625" style="12" customWidth="1" outlineLevel="1"/>
    <col min="31" max="31" width="8.140625" style="12" customWidth="1" outlineLevel="1"/>
    <col min="32" max="32" width="9.42578125" style="12" bestFit="1" customWidth="1" outlineLevel="1"/>
    <col min="33" max="33" width="10" style="12" bestFit="1" customWidth="1"/>
    <col min="34" max="34" width="12" style="12" customWidth="1"/>
    <col min="35" max="35" width="10.28515625" style="169" bestFit="1" customWidth="1"/>
    <col min="36" max="36" width="11.140625" style="169" customWidth="1"/>
    <col min="37" max="16384" width="11.42578125" style="14"/>
  </cols>
  <sheetData>
    <row r="1" spans="1:44" s="11" customFormat="1" ht="16.5" customHeight="1" x14ac:dyDescent="0.25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 s="525"/>
      <c r="AD1" s="525"/>
      <c r="AE1" s="525"/>
      <c r="AF1" s="525"/>
      <c r="AG1" s="525"/>
      <c r="AH1" s="525"/>
      <c r="AI1" s="525"/>
      <c r="AJ1" s="525"/>
    </row>
    <row r="2" spans="1:44" s="11" customFormat="1" ht="16.5" customHeight="1" x14ac:dyDescent="0.25">
      <c r="A2" s="526" t="s">
        <v>1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526"/>
      <c r="S2" s="526"/>
      <c r="T2" s="526"/>
      <c r="U2" s="526"/>
      <c r="V2" s="526"/>
      <c r="W2" s="526"/>
      <c r="X2" s="526"/>
      <c r="Y2" s="526"/>
      <c r="Z2" s="526"/>
      <c r="AA2" s="526"/>
      <c r="AB2" s="526"/>
      <c r="AC2" s="526"/>
      <c r="AD2" s="526"/>
      <c r="AE2" s="526"/>
      <c r="AF2" s="526"/>
      <c r="AG2" s="526"/>
      <c r="AH2" s="526"/>
      <c r="AI2" s="526"/>
      <c r="AJ2" s="526"/>
    </row>
    <row r="3" spans="1:44" s="11" customFormat="1" ht="16.5" customHeight="1" x14ac:dyDescent="0.25">
      <c r="A3" s="550" t="str">
        <f>+'24-03-341 Ind. Proy'!A3:AJ3</f>
        <v>EJECUCIÓN AL 31 DE DICIEMBRE DE 2022</v>
      </c>
      <c r="B3" s="550"/>
      <c r="C3" s="550"/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  <c r="Q3" s="550"/>
      <c r="R3" s="550"/>
      <c r="S3" s="550"/>
      <c r="T3" s="550"/>
      <c r="U3" s="550"/>
      <c r="V3" s="550"/>
      <c r="W3" s="550"/>
      <c r="X3" s="550"/>
      <c r="Y3" s="550"/>
      <c r="Z3" s="550"/>
      <c r="AA3" s="550"/>
      <c r="AB3" s="550"/>
      <c r="AC3" s="550"/>
      <c r="AD3" s="550"/>
      <c r="AE3" s="550"/>
      <c r="AF3" s="550"/>
      <c r="AG3" s="550"/>
      <c r="AH3" s="550"/>
      <c r="AI3" s="550"/>
      <c r="AJ3" s="550"/>
    </row>
    <row r="4" spans="1:44" s="11" customFormat="1" ht="16.5" customHeight="1" x14ac:dyDescent="0.25">
      <c r="A4" s="528" t="s">
        <v>3</v>
      </c>
      <c r="B4" s="528"/>
      <c r="C4" s="528"/>
      <c r="D4" s="528"/>
      <c r="E4" s="528"/>
      <c r="F4" s="528"/>
      <c r="G4" s="528"/>
      <c r="H4" s="528"/>
      <c r="I4" s="528"/>
      <c r="J4" s="528"/>
      <c r="K4" s="528"/>
      <c r="L4" s="528"/>
      <c r="M4" s="528"/>
      <c r="N4" s="528"/>
      <c r="O4" s="528"/>
      <c r="P4" s="528"/>
      <c r="Q4" s="528"/>
      <c r="R4" s="528"/>
      <c r="S4" s="528"/>
      <c r="T4" s="528"/>
      <c r="U4" s="528"/>
      <c r="V4" s="528"/>
      <c r="W4" s="528"/>
      <c r="X4" s="528"/>
      <c r="Y4" s="528"/>
      <c r="Z4" s="528"/>
      <c r="AA4" s="528"/>
      <c r="AB4" s="528"/>
      <c r="AC4" s="528"/>
      <c r="AD4" s="528"/>
      <c r="AE4" s="528"/>
      <c r="AF4" s="528"/>
      <c r="AG4" s="528"/>
      <c r="AH4" s="528"/>
      <c r="AI4" s="528"/>
      <c r="AJ4" s="528"/>
    </row>
    <row r="5" spans="1:44" ht="17.25" customHeight="1" x14ac:dyDescent="0.25">
      <c r="A5" s="529" t="s">
        <v>1006</v>
      </c>
      <c r="B5" s="529"/>
      <c r="C5" s="529"/>
      <c r="D5" s="529"/>
      <c r="E5" s="529"/>
      <c r="F5" s="529"/>
      <c r="G5" s="529"/>
      <c r="H5" s="529"/>
      <c r="I5" s="529"/>
      <c r="J5" s="529"/>
      <c r="K5" s="529"/>
      <c r="L5" s="529"/>
      <c r="M5" s="529"/>
      <c r="N5" s="529"/>
      <c r="O5" s="529"/>
      <c r="P5" s="529"/>
      <c r="Q5" s="529"/>
      <c r="R5" s="529"/>
      <c r="S5" s="529"/>
      <c r="T5" s="529"/>
      <c r="U5" s="529"/>
      <c r="V5" s="529"/>
      <c r="W5" s="529"/>
      <c r="X5" s="529"/>
      <c r="Y5" s="529"/>
      <c r="Z5" s="529"/>
      <c r="AA5" s="529"/>
      <c r="AB5" s="529"/>
      <c r="AC5" s="529"/>
      <c r="AD5" s="529"/>
      <c r="AE5" s="529"/>
      <c r="AF5" s="529"/>
      <c r="AG5" s="529"/>
      <c r="AH5" s="529"/>
      <c r="AI5" s="529"/>
      <c r="AJ5" s="529"/>
    </row>
    <row r="6" spans="1:44" s="60" customFormat="1" ht="15" customHeight="1" x14ac:dyDescent="0.25">
      <c r="A6" s="523" t="s">
        <v>5</v>
      </c>
      <c r="B6" s="547" t="s">
        <v>6</v>
      </c>
      <c r="C6" s="547" t="s">
        <v>26</v>
      </c>
      <c r="D6" s="547" t="s">
        <v>8</v>
      </c>
      <c r="E6" s="523" t="s">
        <v>9</v>
      </c>
      <c r="F6" s="547" t="s">
        <v>10</v>
      </c>
      <c r="G6" s="523" t="s">
        <v>11</v>
      </c>
      <c r="H6" s="523" t="s">
        <v>12</v>
      </c>
      <c r="I6" s="523"/>
      <c r="J6" s="530" t="s">
        <v>13</v>
      </c>
      <c r="K6" s="530" t="s">
        <v>14</v>
      </c>
      <c r="L6" s="523" t="s">
        <v>15</v>
      </c>
      <c r="M6" s="535" t="s">
        <v>16</v>
      </c>
      <c r="N6" s="536"/>
      <c r="O6" s="537"/>
      <c r="P6" s="523" t="s">
        <v>17</v>
      </c>
      <c r="Q6" s="547" t="s">
        <v>18</v>
      </c>
      <c r="R6" s="522" t="s">
        <v>19</v>
      </c>
      <c r="S6" s="522"/>
      <c r="T6" s="522"/>
      <c r="U6" s="530" t="s">
        <v>20</v>
      </c>
      <c r="V6" s="522" t="s">
        <v>19</v>
      </c>
      <c r="W6" s="522"/>
      <c r="X6" s="522"/>
      <c r="Y6" s="530" t="s">
        <v>21</v>
      </c>
      <c r="Z6" s="522" t="s">
        <v>19</v>
      </c>
      <c r="AA6" s="522"/>
      <c r="AB6" s="522"/>
      <c r="AC6" s="530" t="s">
        <v>22</v>
      </c>
      <c r="AD6" s="522" t="s">
        <v>19</v>
      </c>
      <c r="AE6" s="522"/>
      <c r="AF6" s="522"/>
      <c r="AG6" s="530" t="s">
        <v>23</v>
      </c>
      <c r="AH6" s="530" t="s">
        <v>24</v>
      </c>
      <c r="AI6" s="532" t="s">
        <v>25</v>
      </c>
      <c r="AJ6" s="532"/>
      <c r="AK6" s="11"/>
      <c r="AL6" s="11"/>
      <c r="AM6" s="11"/>
      <c r="AN6" s="11"/>
      <c r="AO6" s="11"/>
      <c r="AP6" s="11"/>
      <c r="AQ6" s="11"/>
      <c r="AR6" s="11"/>
    </row>
    <row r="7" spans="1:44" s="60" customFormat="1" ht="25.5" x14ac:dyDescent="0.25">
      <c r="A7" s="523"/>
      <c r="B7" s="548"/>
      <c r="C7" s="548"/>
      <c r="D7" s="548"/>
      <c r="E7" s="523"/>
      <c r="F7" s="548"/>
      <c r="G7" s="523"/>
      <c r="H7" s="433" t="s">
        <v>27</v>
      </c>
      <c r="I7" s="433" t="s">
        <v>28</v>
      </c>
      <c r="J7" s="531"/>
      <c r="K7" s="531"/>
      <c r="L7" s="523"/>
      <c r="M7" s="431" t="s">
        <v>29</v>
      </c>
      <c r="N7" s="431" t="s">
        <v>30</v>
      </c>
      <c r="O7" s="431" t="s">
        <v>31</v>
      </c>
      <c r="P7" s="523"/>
      <c r="Q7" s="548"/>
      <c r="R7" s="431" t="s">
        <v>32</v>
      </c>
      <c r="S7" s="431" t="s">
        <v>33</v>
      </c>
      <c r="T7" s="431" t="s">
        <v>34</v>
      </c>
      <c r="U7" s="531"/>
      <c r="V7" s="431" t="s">
        <v>35</v>
      </c>
      <c r="W7" s="431" t="s">
        <v>36</v>
      </c>
      <c r="X7" s="431" t="s">
        <v>37</v>
      </c>
      <c r="Y7" s="531"/>
      <c r="Z7" s="431" t="s">
        <v>38</v>
      </c>
      <c r="AA7" s="431" t="s">
        <v>39</v>
      </c>
      <c r="AB7" s="431" t="s">
        <v>40</v>
      </c>
      <c r="AC7" s="531"/>
      <c r="AD7" s="431" t="s">
        <v>41</v>
      </c>
      <c r="AE7" s="431" t="s">
        <v>42</v>
      </c>
      <c r="AF7" s="431" t="s">
        <v>43</v>
      </c>
      <c r="AG7" s="531"/>
      <c r="AH7" s="531"/>
      <c r="AI7" s="432" t="s">
        <v>44</v>
      </c>
      <c r="AJ7" s="432" t="s">
        <v>45</v>
      </c>
      <c r="AK7" s="11"/>
      <c r="AL7" s="11"/>
      <c r="AM7" s="11"/>
      <c r="AN7" s="11"/>
      <c r="AO7" s="11"/>
      <c r="AP7" s="11"/>
      <c r="AQ7" s="11"/>
      <c r="AR7" s="11"/>
    </row>
    <row r="8" spans="1:44" ht="12.75" hidden="1" customHeight="1" x14ac:dyDescent="0.25">
      <c r="A8" s="517" t="s">
        <v>46</v>
      </c>
      <c r="B8" s="518"/>
      <c r="C8" s="518"/>
      <c r="D8" s="518"/>
      <c r="E8" s="519"/>
      <c r="F8" s="329"/>
      <c r="G8" s="330"/>
      <c r="H8" s="331"/>
      <c r="I8" s="331"/>
      <c r="J8" s="62"/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336"/>
      <c r="AJ8" s="336"/>
    </row>
    <row r="9" spans="1:44" ht="12.75" hidden="1" customHeight="1" outlineLevel="1" x14ac:dyDescent="0.25">
      <c r="A9" s="308">
        <v>1</v>
      </c>
      <c r="B9" s="309"/>
      <c r="C9" s="318"/>
      <c r="D9" s="319"/>
      <c r="E9" s="320"/>
      <c r="F9" s="320"/>
      <c r="G9" s="320"/>
      <c r="H9" s="319"/>
      <c r="I9" s="319"/>
      <c r="J9" s="505"/>
      <c r="K9" s="27"/>
      <c r="L9" s="26"/>
      <c r="M9" s="28"/>
      <c r="N9" s="28"/>
      <c r="O9" s="28"/>
      <c r="P9" s="26"/>
      <c r="Q9" s="26"/>
      <c r="R9" s="28"/>
      <c r="S9" s="28"/>
      <c r="T9" s="28"/>
      <c r="U9" s="29">
        <f>SUM(R9:T9)</f>
        <v>0</v>
      </c>
      <c r="V9" s="28"/>
      <c r="W9" s="28"/>
      <c r="X9" s="28"/>
      <c r="Y9" s="29">
        <f>SUM(V9:X9)</f>
        <v>0</v>
      </c>
      <c r="Z9" s="28"/>
      <c r="AA9" s="28"/>
      <c r="AB9" s="28"/>
      <c r="AC9" s="29">
        <f>SUM(Z9:AB9)</f>
        <v>0</v>
      </c>
      <c r="AD9" s="28"/>
      <c r="AE9" s="28"/>
      <c r="AF9" s="28"/>
      <c r="AG9" s="29">
        <f>SUM(AD9:AF9)</f>
        <v>0</v>
      </c>
      <c r="AH9" s="29">
        <f>SUM(U9,Y9,AC9,AG9)</f>
        <v>0</v>
      </c>
      <c r="AI9" s="30">
        <f>IF(ISERROR(AH9/J9),0,AH9/J9)</f>
        <v>0</v>
      </c>
      <c r="AJ9" s="30">
        <f>IF(ISERROR(AH9/$AH$93),"-",AH9/$AH$93)</f>
        <v>0</v>
      </c>
      <c r="AK9" s="11"/>
      <c r="AL9" s="11"/>
      <c r="AM9" s="11"/>
      <c r="AN9" s="11"/>
      <c r="AO9" s="11"/>
      <c r="AP9" s="11"/>
      <c r="AQ9" s="11"/>
      <c r="AR9" s="11"/>
    </row>
    <row r="10" spans="1:44" ht="12.75" hidden="1" customHeight="1" outlineLevel="1" x14ac:dyDescent="0.25">
      <c r="A10" s="308">
        <v>2</v>
      </c>
      <c r="B10" s="309"/>
      <c r="C10" s="321"/>
      <c r="D10" s="322"/>
      <c r="E10" s="323"/>
      <c r="F10" s="320"/>
      <c r="G10" s="320"/>
      <c r="H10" s="319"/>
      <c r="I10" s="319"/>
      <c r="J10" s="506"/>
      <c r="K10" s="35"/>
      <c r="L10" s="34"/>
      <c r="M10" s="28"/>
      <c r="N10" s="28"/>
      <c r="O10" s="28"/>
      <c r="P10" s="34"/>
      <c r="Q10" s="34"/>
      <c r="R10" s="28"/>
      <c r="S10" s="28"/>
      <c r="T10" s="28"/>
      <c r="U10" s="29">
        <f>SUM(R10:T10)</f>
        <v>0</v>
      </c>
      <c r="V10" s="28"/>
      <c r="W10" s="28"/>
      <c r="X10" s="28"/>
      <c r="Y10" s="29">
        <f>SUM(V10:X10)</f>
        <v>0</v>
      </c>
      <c r="Z10" s="28"/>
      <c r="AA10" s="28"/>
      <c r="AB10" s="28"/>
      <c r="AC10" s="29">
        <f>SUM(Z10:AB10)</f>
        <v>0</v>
      </c>
      <c r="AD10" s="28"/>
      <c r="AE10" s="28"/>
      <c r="AF10" s="28"/>
      <c r="AG10" s="29">
        <f>SUM(AD10:AF10)</f>
        <v>0</v>
      </c>
      <c r="AH10" s="29">
        <f>SUM(U10,Y10,AC10,AG10)</f>
        <v>0</v>
      </c>
      <c r="AI10" s="30">
        <f>IF(ISERROR(AH10/J10),0,AH10/J10)</f>
        <v>0</v>
      </c>
      <c r="AJ10" s="30">
        <f>IF(ISERROR(AH10/$AH$93),"-",AH10/$AH$93)</f>
        <v>0</v>
      </c>
      <c r="AK10" s="11"/>
      <c r="AL10" s="11"/>
      <c r="AM10" s="11"/>
      <c r="AN10" s="11"/>
      <c r="AO10" s="11"/>
      <c r="AP10" s="11"/>
      <c r="AQ10" s="11"/>
      <c r="AR10" s="11"/>
    </row>
    <row r="11" spans="1:44" s="61" customFormat="1" ht="12.75" hidden="1" customHeight="1" collapsed="1" x14ac:dyDescent="0.25">
      <c r="A11" s="538" t="s">
        <v>47</v>
      </c>
      <c r="B11" s="542"/>
      <c r="C11" s="539"/>
      <c r="D11" s="539"/>
      <c r="E11" s="539"/>
      <c r="F11" s="539"/>
      <c r="G11" s="539"/>
      <c r="H11" s="539"/>
      <c r="I11" s="540"/>
      <c r="J11" s="339">
        <f>SUM(J9:J10)</f>
        <v>0</v>
      </c>
      <c r="K11" s="339">
        <f>SUM(K9:K10)</f>
        <v>0</v>
      </c>
      <c r="L11" s="445"/>
      <c r="M11" s="339">
        <f>SUM(M9:M10)</f>
        <v>0</v>
      </c>
      <c r="N11" s="339">
        <f>SUM(N9:N10)</f>
        <v>0</v>
      </c>
      <c r="O11" s="339">
        <f>SUM(O9:O10)</f>
        <v>0</v>
      </c>
      <c r="P11" s="344"/>
      <c r="Q11" s="438"/>
      <c r="R11" s="339">
        <f t="shared" ref="R11:AH11" si="0">SUM(R9:R10)</f>
        <v>0</v>
      </c>
      <c r="S11" s="339">
        <f t="shared" si="0"/>
        <v>0</v>
      </c>
      <c r="T11" s="339">
        <f t="shared" si="0"/>
        <v>0</v>
      </c>
      <c r="U11" s="339">
        <f t="shared" si="0"/>
        <v>0</v>
      </c>
      <c r="V11" s="339">
        <f t="shared" si="0"/>
        <v>0</v>
      </c>
      <c r="W11" s="339">
        <f t="shared" si="0"/>
        <v>0</v>
      </c>
      <c r="X11" s="339">
        <f t="shared" si="0"/>
        <v>0</v>
      </c>
      <c r="Y11" s="339">
        <f t="shared" si="0"/>
        <v>0</v>
      </c>
      <c r="Z11" s="339">
        <f t="shared" si="0"/>
        <v>0</v>
      </c>
      <c r="AA11" s="339">
        <f t="shared" si="0"/>
        <v>0</v>
      </c>
      <c r="AB11" s="339">
        <f t="shared" si="0"/>
        <v>0</v>
      </c>
      <c r="AC11" s="339">
        <f t="shared" si="0"/>
        <v>0</v>
      </c>
      <c r="AD11" s="339">
        <f t="shared" si="0"/>
        <v>0</v>
      </c>
      <c r="AE11" s="339">
        <f t="shared" si="0"/>
        <v>0</v>
      </c>
      <c r="AF11" s="339">
        <f t="shared" si="0"/>
        <v>0</v>
      </c>
      <c r="AG11" s="339">
        <f t="shared" si="0"/>
        <v>0</v>
      </c>
      <c r="AH11" s="339">
        <f t="shared" si="0"/>
        <v>0</v>
      </c>
      <c r="AI11" s="345">
        <f>IF(ISERROR(AH11/J11),0,AH11/J11)</f>
        <v>0</v>
      </c>
      <c r="AJ11" s="345">
        <f>IF(ISERROR(AH11/$AH$93),0,AH11/$AH$93)</f>
        <v>0</v>
      </c>
      <c r="AK11" s="11"/>
      <c r="AL11" s="11"/>
      <c r="AM11" s="11"/>
      <c r="AN11" s="11"/>
      <c r="AO11" s="11"/>
      <c r="AP11" s="11"/>
      <c r="AQ11" s="11"/>
      <c r="AR11" s="11"/>
    </row>
    <row r="12" spans="1:44" ht="12.75" hidden="1" customHeight="1" x14ac:dyDescent="0.25">
      <c r="A12" s="502" t="s">
        <v>48</v>
      </c>
      <c r="B12" s="503"/>
      <c r="C12" s="503"/>
      <c r="D12" s="503"/>
      <c r="E12" s="504"/>
      <c r="F12" s="329"/>
      <c r="G12" s="330"/>
      <c r="H12" s="331"/>
      <c r="I12" s="331"/>
      <c r="J12" s="63"/>
      <c r="K12" s="7"/>
      <c r="L12" s="18"/>
      <c r="M12" s="19"/>
      <c r="N12" s="19"/>
      <c r="O12" s="19"/>
      <c r="P12" s="5"/>
      <c r="Q12" s="20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336"/>
      <c r="AJ12" s="336"/>
    </row>
    <row r="13" spans="1:44" ht="12.75" hidden="1" customHeight="1" outlineLevel="1" x14ac:dyDescent="0.25">
      <c r="A13" s="308">
        <v>1</v>
      </c>
      <c r="B13" s="309"/>
      <c r="C13" s="318"/>
      <c r="D13" s="319"/>
      <c r="E13" s="320"/>
      <c r="F13" s="320"/>
      <c r="G13" s="320"/>
      <c r="H13" s="319"/>
      <c r="I13" s="319"/>
      <c r="J13" s="520"/>
      <c r="K13" s="27"/>
      <c r="L13" s="26" t="s">
        <v>88</v>
      </c>
      <c r="M13" s="28"/>
      <c r="N13" s="28"/>
      <c r="O13" s="28"/>
      <c r="P13" s="26"/>
      <c r="Q13" s="26"/>
      <c r="R13" s="28"/>
      <c r="S13" s="28"/>
      <c r="T13" s="28"/>
      <c r="U13" s="29">
        <f>SUM(R13:T13)</f>
        <v>0</v>
      </c>
      <c r="V13" s="28"/>
      <c r="W13" s="28"/>
      <c r="X13" s="28"/>
      <c r="Y13" s="29">
        <f>SUM(V13:X13)</f>
        <v>0</v>
      </c>
      <c r="Z13" s="28"/>
      <c r="AA13" s="28"/>
      <c r="AB13" s="28"/>
      <c r="AC13" s="29">
        <f>SUM(Z13:AB13)</f>
        <v>0</v>
      </c>
      <c r="AD13" s="28"/>
      <c r="AE13" s="28"/>
      <c r="AF13" s="28"/>
      <c r="AG13" s="29">
        <f>SUM(AD13:AF13)</f>
        <v>0</v>
      </c>
      <c r="AH13" s="29">
        <f>SUM(U13,Y13,AC13,AG13)</f>
        <v>0</v>
      </c>
      <c r="AI13" s="30">
        <f>IF(ISERROR(AH13/J13),0,AH13/J13)</f>
        <v>0</v>
      </c>
      <c r="AJ13" s="30">
        <f>IF(ISERROR(AH13/$AH$93),"-",AH13/$AH$93)</f>
        <v>0</v>
      </c>
      <c r="AK13" s="11"/>
      <c r="AL13" s="11"/>
      <c r="AM13" s="11"/>
      <c r="AN13" s="11"/>
      <c r="AO13" s="11"/>
      <c r="AP13" s="11"/>
      <c r="AQ13" s="11"/>
      <c r="AR13" s="11"/>
    </row>
    <row r="14" spans="1:44" ht="12.75" hidden="1" customHeight="1" outlineLevel="1" x14ac:dyDescent="0.25">
      <c r="A14" s="308">
        <v>2</v>
      </c>
      <c r="B14" s="309"/>
      <c r="C14" s="321"/>
      <c r="D14" s="322"/>
      <c r="E14" s="323"/>
      <c r="F14" s="323"/>
      <c r="G14" s="323"/>
      <c r="H14" s="322"/>
      <c r="I14" s="322"/>
      <c r="J14" s="549"/>
      <c r="K14" s="35"/>
      <c r="L14" s="34"/>
      <c r="M14" s="28"/>
      <c r="N14" s="28"/>
      <c r="O14" s="28"/>
      <c r="P14" s="34"/>
      <c r="Q14" s="34"/>
      <c r="R14" s="28"/>
      <c r="S14" s="28"/>
      <c r="T14" s="28"/>
      <c r="U14" s="29">
        <f>SUM(R14:T14)</f>
        <v>0</v>
      </c>
      <c r="V14" s="28"/>
      <c r="W14" s="28"/>
      <c r="X14" s="28"/>
      <c r="Y14" s="29">
        <f>SUM(V14:X14)</f>
        <v>0</v>
      </c>
      <c r="Z14" s="28"/>
      <c r="AA14" s="28"/>
      <c r="AB14" s="28"/>
      <c r="AC14" s="29">
        <f>SUM(Z14:AB14)</f>
        <v>0</v>
      </c>
      <c r="AD14" s="28"/>
      <c r="AE14" s="28"/>
      <c r="AF14" s="28"/>
      <c r="AG14" s="29">
        <f>SUM(AD14:AF14)</f>
        <v>0</v>
      </c>
      <c r="AH14" s="29">
        <f>SUM(U14,Y14,AC14,AG14)</f>
        <v>0</v>
      </c>
      <c r="AI14" s="30">
        <f>IF(ISERROR(AH14/J14),0,AH14/J14)</f>
        <v>0</v>
      </c>
      <c r="AJ14" s="30">
        <f>IF(ISERROR(AH14/$AH$93),"-",AH14/$AH$93)</f>
        <v>0</v>
      </c>
      <c r="AK14" s="11"/>
      <c r="AL14" s="11"/>
      <c r="AM14" s="11"/>
      <c r="AN14" s="11"/>
      <c r="AO14" s="11"/>
      <c r="AP14" s="11"/>
      <c r="AQ14" s="11"/>
      <c r="AR14" s="11"/>
    </row>
    <row r="15" spans="1:44" s="61" customFormat="1" ht="12.75" hidden="1" customHeight="1" collapsed="1" x14ac:dyDescent="0.25">
      <c r="A15" s="538" t="s">
        <v>49</v>
      </c>
      <c r="B15" s="542"/>
      <c r="C15" s="539"/>
      <c r="D15" s="539"/>
      <c r="E15" s="539"/>
      <c r="F15" s="539"/>
      <c r="G15" s="539"/>
      <c r="H15" s="539"/>
      <c r="I15" s="540"/>
      <c r="J15" s="339">
        <f>SUM(J13:J14)</f>
        <v>0</v>
      </c>
      <c r="K15" s="339">
        <f>SUM(K13:K14)</f>
        <v>0</v>
      </c>
      <c r="L15" s="445"/>
      <c r="M15" s="339">
        <f>SUM(M13:M14)</f>
        <v>0</v>
      </c>
      <c r="N15" s="339">
        <f>SUM(N13:N14)</f>
        <v>0</v>
      </c>
      <c r="O15" s="339">
        <f>SUM(O13:O14)</f>
        <v>0</v>
      </c>
      <c r="P15" s="344"/>
      <c r="Q15" s="438"/>
      <c r="R15" s="339">
        <f t="shared" ref="R15:AH15" si="1">SUM(R13:R14)</f>
        <v>0</v>
      </c>
      <c r="S15" s="339">
        <f t="shared" si="1"/>
        <v>0</v>
      </c>
      <c r="T15" s="339">
        <f t="shared" si="1"/>
        <v>0</v>
      </c>
      <c r="U15" s="339">
        <f t="shared" si="1"/>
        <v>0</v>
      </c>
      <c r="V15" s="339">
        <f t="shared" si="1"/>
        <v>0</v>
      </c>
      <c r="W15" s="339">
        <f t="shared" si="1"/>
        <v>0</v>
      </c>
      <c r="X15" s="339">
        <f t="shared" si="1"/>
        <v>0</v>
      </c>
      <c r="Y15" s="339">
        <f t="shared" si="1"/>
        <v>0</v>
      </c>
      <c r="Z15" s="339">
        <f t="shared" si="1"/>
        <v>0</v>
      </c>
      <c r="AA15" s="339">
        <f t="shared" si="1"/>
        <v>0</v>
      </c>
      <c r="AB15" s="339">
        <f t="shared" si="1"/>
        <v>0</v>
      </c>
      <c r="AC15" s="339">
        <f t="shared" si="1"/>
        <v>0</v>
      </c>
      <c r="AD15" s="339">
        <f t="shared" si="1"/>
        <v>0</v>
      </c>
      <c r="AE15" s="339">
        <f t="shared" si="1"/>
        <v>0</v>
      </c>
      <c r="AF15" s="339">
        <f t="shared" si="1"/>
        <v>0</v>
      </c>
      <c r="AG15" s="339">
        <f t="shared" si="1"/>
        <v>0</v>
      </c>
      <c r="AH15" s="339">
        <f t="shared" si="1"/>
        <v>0</v>
      </c>
      <c r="AI15" s="345">
        <f>IF(ISERROR(AH15/J15),0,AH15/J15)</f>
        <v>0</v>
      </c>
      <c r="AJ15" s="345">
        <f>IF(ISERROR(AH15/$AH$93),0,AH15/$AH$93)</f>
        <v>0</v>
      </c>
      <c r="AK15" s="11"/>
      <c r="AL15" s="11"/>
      <c r="AM15" s="11"/>
      <c r="AN15" s="11"/>
      <c r="AO15" s="11"/>
      <c r="AP15" s="11"/>
      <c r="AQ15" s="11"/>
      <c r="AR15" s="11"/>
    </row>
    <row r="16" spans="1:44" ht="12.75" hidden="1" customHeight="1" x14ac:dyDescent="0.25">
      <c r="A16" s="502" t="s">
        <v>50</v>
      </c>
      <c r="B16" s="503"/>
      <c r="C16" s="503"/>
      <c r="D16" s="503"/>
      <c r="E16" s="504"/>
      <c r="F16" s="329"/>
      <c r="G16" s="330"/>
      <c r="H16" s="331"/>
      <c r="I16" s="331"/>
      <c r="J16" s="62"/>
      <c r="K16" s="7"/>
      <c r="L16" s="18"/>
      <c r="M16" s="19"/>
      <c r="N16" s="19"/>
      <c r="O16" s="19"/>
      <c r="P16" s="5"/>
      <c r="Q16" s="20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336"/>
      <c r="AJ16" s="336"/>
    </row>
    <row r="17" spans="1:44" ht="12.75" hidden="1" customHeight="1" outlineLevel="1" x14ac:dyDescent="0.25">
      <c r="A17" s="308">
        <v>1</v>
      </c>
      <c r="B17" s="309"/>
      <c r="C17" s="318"/>
      <c r="D17" s="319"/>
      <c r="E17" s="320"/>
      <c r="F17" s="320"/>
      <c r="G17" s="320"/>
      <c r="H17" s="319"/>
      <c r="I17" s="319"/>
      <c r="J17" s="505"/>
      <c r="K17" s="27"/>
      <c r="L17" s="26" t="s">
        <v>88</v>
      </c>
      <c r="M17" s="28"/>
      <c r="N17" s="28"/>
      <c r="O17" s="28"/>
      <c r="P17" s="26"/>
      <c r="Q17" s="26"/>
      <c r="R17" s="28"/>
      <c r="S17" s="28"/>
      <c r="T17" s="28"/>
      <c r="U17" s="29">
        <f>SUM(R17:T17)</f>
        <v>0</v>
      </c>
      <c r="V17" s="28"/>
      <c r="W17" s="28"/>
      <c r="X17" s="28"/>
      <c r="Y17" s="29">
        <f>SUM(V17:X17)</f>
        <v>0</v>
      </c>
      <c r="Z17" s="28"/>
      <c r="AA17" s="28"/>
      <c r="AB17" s="28"/>
      <c r="AC17" s="29">
        <f>SUM(Z17:AB17)</f>
        <v>0</v>
      </c>
      <c r="AD17" s="28"/>
      <c r="AE17" s="28"/>
      <c r="AF17" s="28"/>
      <c r="AG17" s="29">
        <f>SUM(AD17:AF17)</f>
        <v>0</v>
      </c>
      <c r="AH17" s="29">
        <f>SUM(U17,Y17,AC17,AG17)</f>
        <v>0</v>
      </c>
      <c r="AI17" s="30">
        <f>IF(ISERROR(AH17/J17),0,AH17/J17)</f>
        <v>0</v>
      </c>
      <c r="AJ17" s="30">
        <f>IF(ISERROR(AH17/$AH$93),"-",AH17/$AH$93)</f>
        <v>0</v>
      </c>
      <c r="AK17" s="11"/>
      <c r="AL17" s="11"/>
      <c r="AM17" s="11"/>
      <c r="AN17" s="11"/>
      <c r="AO17" s="11"/>
      <c r="AP17" s="11"/>
      <c r="AQ17" s="11"/>
      <c r="AR17" s="11"/>
    </row>
    <row r="18" spans="1:44" ht="12.75" hidden="1" customHeight="1" outlineLevel="1" x14ac:dyDescent="0.25">
      <c r="A18" s="308">
        <v>2</v>
      </c>
      <c r="B18" s="309"/>
      <c r="C18" s="321"/>
      <c r="D18" s="322"/>
      <c r="E18" s="323"/>
      <c r="F18" s="323"/>
      <c r="G18" s="323"/>
      <c r="H18" s="322"/>
      <c r="I18" s="322"/>
      <c r="J18" s="541"/>
      <c r="K18" s="35"/>
      <c r="L18" s="34"/>
      <c r="M18" s="28"/>
      <c r="N18" s="28"/>
      <c r="O18" s="28"/>
      <c r="P18" s="34"/>
      <c r="Q18" s="34"/>
      <c r="R18" s="28"/>
      <c r="S18" s="28"/>
      <c r="T18" s="28"/>
      <c r="U18" s="29">
        <f>SUM(R18:T18)</f>
        <v>0</v>
      </c>
      <c r="V18" s="28"/>
      <c r="W18" s="28"/>
      <c r="X18" s="28"/>
      <c r="Y18" s="29">
        <f>SUM(V18:X18)</f>
        <v>0</v>
      </c>
      <c r="Z18" s="28"/>
      <c r="AA18" s="28"/>
      <c r="AB18" s="28"/>
      <c r="AC18" s="29">
        <f>SUM(Z18:AB18)</f>
        <v>0</v>
      </c>
      <c r="AD18" s="28"/>
      <c r="AE18" s="28"/>
      <c r="AF18" s="28"/>
      <c r="AG18" s="29">
        <f>SUM(AD18:AF18)</f>
        <v>0</v>
      </c>
      <c r="AH18" s="29">
        <f>SUM(U18,Y18,AC18,AG18)</f>
        <v>0</v>
      </c>
      <c r="AI18" s="30">
        <f>IF(ISERROR(AH18/J18),0,AH18/J18)</f>
        <v>0</v>
      </c>
      <c r="AJ18" s="30">
        <f>IF(ISERROR(AH18/$AH$93),"-",AH18/$AH$93)</f>
        <v>0</v>
      </c>
      <c r="AK18" s="11"/>
      <c r="AL18" s="11"/>
      <c r="AM18" s="11"/>
      <c r="AN18" s="11"/>
      <c r="AO18" s="11"/>
      <c r="AP18" s="11"/>
      <c r="AQ18" s="11"/>
      <c r="AR18" s="11"/>
    </row>
    <row r="19" spans="1:44" s="61" customFormat="1" ht="12.75" hidden="1" customHeight="1" collapsed="1" x14ac:dyDescent="0.25">
      <c r="A19" s="538" t="s">
        <v>51</v>
      </c>
      <c r="B19" s="542"/>
      <c r="C19" s="539"/>
      <c r="D19" s="539"/>
      <c r="E19" s="539"/>
      <c r="F19" s="539"/>
      <c r="G19" s="539"/>
      <c r="H19" s="539"/>
      <c r="I19" s="540"/>
      <c r="J19" s="339">
        <f>SUM(J17:J18)</f>
        <v>0</v>
      </c>
      <c r="K19" s="339">
        <f>SUM(K17:K18)</f>
        <v>0</v>
      </c>
      <c r="L19" s="445"/>
      <c r="M19" s="339">
        <f>SUM(M17:M18)</f>
        <v>0</v>
      </c>
      <c r="N19" s="339">
        <f>SUM(N17:N18)</f>
        <v>0</v>
      </c>
      <c r="O19" s="339">
        <f>SUM(O17:O18)</f>
        <v>0</v>
      </c>
      <c r="P19" s="344"/>
      <c r="Q19" s="438"/>
      <c r="R19" s="339">
        <f t="shared" ref="R19:AH19" si="2">SUM(R17:R18)</f>
        <v>0</v>
      </c>
      <c r="S19" s="339">
        <f t="shared" si="2"/>
        <v>0</v>
      </c>
      <c r="T19" s="339">
        <f t="shared" si="2"/>
        <v>0</v>
      </c>
      <c r="U19" s="339">
        <f t="shared" si="2"/>
        <v>0</v>
      </c>
      <c r="V19" s="339">
        <f t="shared" si="2"/>
        <v>0</v>
      </c>
      <c r="W19" s="339">
        <f t="shared" si="2"/>
        <v>0</v>
      </c>
      <c r="X19" s="339">
        <f t="shared" si="2"/>
        <v>0</v>
      </c>
      <c r="Y19" s="339">
        <f t="shared" si="2"/>
        <v>0</v>
      </c>
      <c r="Z19" s="339">
        <f t="shared" si="2"/>
        <v>0</v>
      </c>
      <c r="AA19" s="339">
        <f t="shared" si="2"/>
        <v>0</v>
      </c>
      <c r="AB19" s="339">
        <f t="shared" si="2"/>
        <v>0</v>
      </c>
      <c r="AC19" s="339">
        <f t="shared" si="2"/>
        <v>0</v>
      </c>
      <c r="AD19" s="339">
        <f t="shared" si="2"/>
        <v>0</v>
      </c>
      <c r="AE19" s="339">
        <f t="shared" si="2"/>
        <v>0</v>
      </c>
      <c r="AF19" s="339">
        <f t="shared" si="2"/>
        <v>0</v>
      </c>
      <c r="AG19" s="339">
        <f t="shared" si="2"/>
        <v>0</v>
      </c>
      <c r="AH19" s="339">
        <f t="shared" si="2"/>
        <v>0</v>
      </c>
      <c r="AI19" s="345">
        <f>IF(ISERROR(AH19/J19),0,AH19/J19)</f>
        <v>0</v>
      </c>
      <c r="AJ19" s="345">
        <f>IF(ISERROR(AH19/$AH$93),0,AH19/$AH$93)</f>
        <v>0</v>
      </c>
      <c r="AK19" s="11"/>
      <c r="AL19" s="11"/>
      <c r="AM19" s="11"/>
      <c r="AN19" s="11"/>
      <c r="AO19" s="11"/>
      <c r="AP19" s="11"/>
      <c r="AQ19" s="11"/>
      <c r="AR19" s="11"/>
    </row>
    <row r="20" spans="1:44" ht="12.75" hidden="1" customHeight="1" x14ac:dyDescent="0.25">
      <c r="A20" s="502" t="s">
        <v>52</v>
      </c>
      <c r="B20" s="503"/>
      <c r="C20" s="503"/>
      <c r="D20" s="503"/>
      <c r="E20" s="504"/>
      <c r="F20" s="329"/>
      <c r="G20" s="330"/>
      <c r="H20" s="331"/>
      <c r="I20" s="331"/>
      <c r="J20" s="62"/>
      <c r="K20" s="7"/>
      <c r="L20" s="18"/>
      <c r="M20" s="19"/>
      <c r="N20" s="19"/>
      <c r="O20" s="19"/>
      <c r="P20" s="5"/>
      <c r="Q20" s="20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336"/>
      <c r="AJ20" s="336"/>
    </row>
    <row r="21" spans="1:44" ht="12.75" hidden="1" customHeight="1" outlineLevel="1" x14ac:dyDescent="0.25">
      <c r="A21" s="308">
        <v>1</v>
      </c>
      <c r="B21" s="309"/>
      <c r="C21" s="318"/>
      <c r="D21" s="319"/>
      <c r="E21" s="320"/>
      <c r="F21" s="320"/>
      <c r="G21" s="320"/>
      <c r="H21" s="319"/>
      <c r="I21" s="319"/>
      <c r="J21" s="505"/>
      <c r="K21" s="27"/>
      <c r="L21" s="26" t="s">
        <v>88</v>
      </c>
      <c r="M21" s="28"/>
      <c r="N21" s="28"/>
      <c r="O21" s="28"/>
      <c r="P21" s="26"/>
      <c r="Q21" s="26"/>
      <c r="R21" s="28"/>
      <c r="S21" s="28"/>
      <c r="T21" s="28"/>
      <c r="U21" s="29">
        <f>SUM(R21:T21)</f>
        <v>0</v>
      </c>
      <c r="V21" s="28"/>
      <c r="W21" s="28"/>
      <c r="X21" s="28"/>
      <c r="Y21" s="29">
        <f>SUM(V21:X21)</f>
        <v>0</v>
      </c>
      <c r="Z21" s="28"/>
      <c r="AA21" s="28"/>
      <c r="AB21" s="28"/>
      <c r="AC21" s="29">
        <f>SUM(Z21:AB21)</f>
        <v>0</v>
      </c>
      <c r="AD21" s="28"/>
      <c r="AE21" s="28"/>
      <c r="AF21" s="28"/>
      <c r="AG21" s="29">
        <f>SUM(AD21:AF21)</f>
        <v>0</v>
      </c>
      <c r="AH21" s="29">
        <f>SUM(U21,Y21,AC21,AG21)</f>
        <v>0</v>
      </c>
      <c r="AI21" s="30">
        <f>IF(ISERROR(AH21/J21),0,AH21/J21)</f>
        <v>0</v>
      </c>
      <c r="AJ21" s="30">
        <f>IF(ISERROR(AH21/$AH$93),"-",AH21/$AH$93)</f>
        <v>0</v>
      </c>
      <c r="AK21" s="11"/>
      <c r="AL21" s="11"/>
      <c r="AM21" s="11"/>
      <c r="AN21" s="11"/>
      <c r="AO21" s="11"/>
      <c r="AP21" s="11"/>
      <c r="AQ21" s="11"/>
      <c r="AR21" s="11"/>
    </row>
    <row r="22" spans="1:44" ht="12.75" hidden="1" customHeight="1" outlineLevel="1" x14ac:dyDescent="0.25">
      <c r="A22" s="308">
        <v>2</v>
      </c>
      <c r="B22" s="309"/>
      <c r="C22" s="321"/>
      <c r="D22" s="322"/>
      <c r="E22" s="323"/>
      <c r="F22" s="323"/>
      <c r="G22" s="323"/>
      <c r="H22" s="322"/>
      <c r="I22" s="322"/>
      <c r="J22" s="541"/>
      <c r="K22" s="35"/>
      <c r="L22" s="34"/>
      <c r="M22" s="28"/>
      <c r="N22" s="28"/>
      <c r="O22" s="28"/>
      <c r="P22" s="34"/>
      <c r="Q22" s="34"/>
      <c r="R22" s="28"/>
      <c r="S22" s="28"/>
      <c r="T22" s="28"/>
      <c r="U22" s="29">
        <f>SUM(R22:T22)</f>
        <v>0</v>
      </c>
      <c r="V22" s="28"/>
      <c r="W22" s="28"/>
      <c r="X22" s="28"/>
      <c r="Y22" s="29">
        <f>SUM(V22:X22)</f>
        <v>0</v>
      </c>
      <c r="Z22" s="28"/>
      <c r="AA22" s="28"/>
      <c r="AB22" s="28"/>
      <c r="AC22" s="29">
        <f>SUM(Z22:AB22)</f>
        <v>0</v>
      </c>
      <c r="AD22" s="28"/>
      <c r="AE22" s="28"/>
      <c r="AF22" s="28"/>
      <c r="AG22" s="29">
        <f>SUM(AD22:AF22)</f>
        <v>0</v>
      </c>
      <c r="AH22" s="29">
        <f>SUM(U22,Y22,AC22,AG22)</f>
        <v>0</v>
      </c>
      <c r="AI22" s="30">
        <f>IF(ISERROR(AH22/J22),0,AH22/J22)</f>
        <v>0</v>
      </c>
      <c r="AJ22" s="30">
        <f>IF(ISERROR(AH22/$AH$93),"-",AH22/$AH$93)</f>
        <v>0</v>
      </c>
      <c r="AK22" s="11"/>
      <c r="AL22" s="11"/>
      <c r="AM22" s="11"/>
      <c r="AN22" s="11"/>
      <c r="AO22" s="11"/>
      <c r="AP22" s="11"/>
      <c r="AQ22" s="11"/>
      <c r="AR22" s="11"/>
    </row>
    <row r="23" spans="1:44" s="61" customFormat="1" ht="12.75" hidden="1" customHeight="1" collapsed="1" x14ac:dyDescent="0.25">
      <c r="A23" s="538" t="s">
        <v>53</v>
      </c>
      <c r="B23" s="542"/>
      <c r="C23" s="539"/>
      <c r="D23" s="539"/>
      <c r="E23" s="539"/>
      <c r="F23" s="539"/>
      <c r="G23" s="539"/>
      <c r="H23" s="539"/>
      <c r="I23" s="540"/>
      <c r="J23" s="339">
        <f>SUM(J21:J22)</f>
        <v>0</v>
      </c>
      <c r="K23" s="339">
        <f>SUM(K21:K22)</f>
        <v>0</v>
      </c>
      <c r="L23" s="445"/>
      <c r="M23" s="339">
        <f>SUM(M21:M22)</f>
        <v>0</v>
      </c>
      <c r="N23" s="339">
        <f>SUM(N21:N22)</f>
        <v>0</v>
      </c>
      <c r="O23" s="339">
        <f>SUM(O21:O22)</f>
        <v>0</v>
      </c>
      <c r="P23" s="344"/>
      <c r="Q23" s="438"/>
      <c r="R23" s="339">
        <f t="shared" ref="R23:AH23" si="3">SUM(R21:R22)</f>
        <v>0</v>
      </c>
      <c r="S23" s="339">
        <f t="shared" si="3"/>
        <v>0</v>
      </c>
      <c r="T23" s="339">
        <f t="shared" si="3"/>
        <v>0</v>
      </c>
      <c r="U23" s="339">
        <f t="shared" si="3"/>
        <v>0</v>
      </c>
      <c r="V23" s="339">
        <f t="shared" si="3"/>
        <v>0</v>
      </c>
      <c r="W23" s="339">
        <f t="shared" si="3"/>
        <v>0</v>
      </c>
      <c r="X23" s="339">
        <f t="shared" si="3"/>
        <v>0</v>
      </c>
      <c r="Y23" s="339">
        <f t="shared" si="3"/>
        <v>0</v>
      </c>
      <c r="Z23" s="339">
        <f t="shared" si="3"/>
        <v>0</v>
      </c>
      <c r="AA23" s="339">
        <f t="shared" si="3"/>
        <v>0</v>
      </c>
      <c r="AB23" s="339">
        <f t="shared" si="3"/>
        <v>0</v>
      </c>
      <c r="AC23" s="339">
        <f t="shared" si="3"/>
        <v>0</v>
      </c>
      <c r="AD23" s="339">
        <f t="shared" si="3"/>
        <v>0</v>
      </c>
      <c r="AE23" s="339">
        <f t="shared" si="3"/>
        <v>0</v>
      </c>
      <c r="AF23" s="339">
        <f t="shared" si="3"/>
        <v>0</v>
      </c>
      <c r="AG23" s="339">
        <f t="shared" si="3"/>
        <v>0</v>
      </c>
      <c r="AH23" s="339">
        <f t="shared" si="3"/>
        <v>0</v>
      </c>
      <c r="AI23" s="345">
        <f>IF(ISERROR(AH23/J23),0,AH23/J23)</f>
        <v>0</v>
      </c>
      <c r="AJ23" s="345">
        <f>IF(ISERROR(AH23/$AH$93),0,AH23/$AH$93)</f>
        <v>0</v>
      </c>
      <c r="AK23" s="11"/>
      <c r="AL23" s="11"/>
      <c r="AM23" s="11"/>
      <c r="AN23" s="11"/>
      <c r="AO23" s="11"/>
      <c r="AP23" s="11"/>
      <c r="AQ23" s="11"/>
      <c r="AR23" s="11"/>
    </row>
    <row r="24" spans="1:44" ht="12.75" hidden="1" customHeight="1" x14ac:dyDescent="0.25">
      <c r="A24" s="502" t="s">
        <v>54</v>
      </c>
      <c r="B24" s="503"/>
      <c r="C24" s="503"/>
      <c r="D24" s="503"/>
      <c r="E24" s="504"/>
      <c r="F24" s="329"/>
      <c r="G24" s="330"/>
      <c r="H24" s="331"/>
      <c r="I24" s="331"/>
      <c r="J24" s="62"/>
      <c r="K24" s="7"/>
      <c r="L24" s="18"/>
      <c r="M24" s="19"/>
      <c r="N24" s="19"/>
      <c r="O24" s="19"/>
      <c r="P24" s="5"/>
      <c r="Q24" s="20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336"/>
      <c r="AJ24" s="336"/>
    </row>
    <row r="25" spans="1:44" hidden="1" outlineLevel="1" x14ac:dyDescent="0.25">
      <c r="A25" s="308">
        <v>1</v>
      </c>
      <c r="B25" s="309"/>
      <c r="C25" s="310"/>
      <c r="D25" s="311"/>
      <c r="E25" s="312"/>
      <c r="F25" s="313"/>
      <c r="G25" s="313"/>
      <c r="H25" s="314"/>
      <c r="I25" s="314"/>
      <c r="J25" s="505"/>
      <c r="K25" s="50"/>
      <c r="L25" s="26" t="s">
        <v>88</v>
      </c>
      <c r="M25" s="49"/>
      <c r="N25" s="53"/>
      <c r="O25" s="49"/>
      <c r="P25" s="47"/>
      <c r="Q25" s="47"/>
      <c r="R25" s="28"/>
      <c r="S25" s="28"/>
      <c r="T25" s="28"/>
      <c r="U25" s="29">
        <f>SUM(R25:T25)</f>
        <v>0</v>
      </c>
      <c r="V25" s="28"/>
      <c r="W25" s="28"/>
      <c r="X25" s="28"/>
      <c r="Y25" s="29">
        <f>SUM(V25:X25)</f>
        <v>0</v>
      </c>
      <c r="Z25" s="28"/>
      <c r="AA25" s="28"/>
      <c r="AB25" s="28"/>
      <c r="AC25" s="29">
        <f>SUM(Z25:AB25)</f>
        <v>0</v>
      </c>
      <c r="AD25" s="28"/>
      <c r="AE25" s="28">
        <v>0</v>
      </c>
      <c r="AF25" s="28">
        <v>0</v>
      </c>
      <c r="AG25" s="29">
        <f>SUM(AD25:AF25)</f>
        <v>0</v>
      </c>
      <c r="AH25" s="29">
        <f>SUM(U25,Y25,AC25,AG25)</f>
        <v>0</v>
      </c>
      <c r="AI25" s="30">
        <f>IF(ISERROR(AH25/J25),0,AH25/J25)</f>
        <v>0</v>
      </c>
      <c r="AJ25" s="30">
        <f>IF(ISERROR(AH25/$AH$93),"-",AH25/$AH$93)</f>
        <v>0</v>
      </c>
      <c r="AK25" s="11"/>
      <c r="AL25" s="11"/>
      <c r="AM25" s="11"/>
      <c r="AN25" s="11"/>
      <c r="AO25" s="11"/>
      <c r="AP25" s="11"/>
      <c r="AQ25" s="11"/>
      <c r="AR25" s="11"/>
    </row>
    <row r="26" spans="1:44" hidden="1" outlineLevel="1" x14ac:dyDescent="0.25">
      <c r="A26" s="308">
        <v>2</v>
      </c>
      <c r="B26" s="309"/>
      <c r="C26" s="315"/>
      <c r="D26" s="316"/>
      <c r="E26" s="317"/>
      <c r="F26" s="313"/>
      <c r="G26" s="313"/>
      <c r="H26" s="316"/>
      <c r="I26" s="314"/>
      <c r="J26" s="506"/>
      <c r="K26" s="51"/>
      <c r="L26" s="1"/>
      <c r="M26" s="49"/>
      <c r="N26" s="53"/>
      <c r="O26" s="49"/>
      <c r="P26" s="47"/>
      <c r="Q26" s="47"/>
      <c r="R26" s="28"/>
      <c r="S26" s="28"/>
      <c r="T26" s="28"/>
      <c r="U26" s="29">
        <f>SUM(R26:T26)</f>
        <v>0</v>
      </c>
      <c r="V26" s="28"/>
      <c r="W26" s="28"/>
      <c r="X26" s="28"/>
      <c r="Y26" s="29">
        <f>SUM(V26:X26)</f>
        <v>0</v>
      </c>
      <c r="Z26" s="28"/>
      <c r="AA26" s="28"/>
      <c r="AB26" s="28"/>
      <c r="AC26" s="29">
        <f>SUM(Z26:AB26)</f>
        <v>0</v>
      </c>
      <c r="AD26" s="28"/>
      <c r="AE26" s="28">
        <v>0</v>
      </c>
      <c r="AF26" s="28">
        <v>0</v>
      </c>
      <c r="AG26" s="29">
        <f>SUM(AD26:AF26)</f>
        <v>0</v>
      </c>
      <c r="AH26" s="29">
        <f>SUM(U26,Y26,AC26,AG26)</f>
        <v>0</v>
      </c>
      <c r="AI26" s="30">
        <f>IF(ISERROR(AH26/J26),0,AH26/J26)</f>
        <v>0</v>
      </c>
      <c r="AJ26" s="30">
        <f>IF(ISERROR(AH26/$AH$93),"-",AH26/$AH$93)</f>
        <v>0</v>
      </c>
      <c r="AK26" s="11"/>
      <c r="AL26" s="11"/>
      <c r="AM26" s="11"/>
      <c r="AN26" s="11"/>
      <c r="AO26" s="11"/>
      <c r="AP26" s="11"/>
      <c r="AQ26" s="11"/>
      <c r="AR26" s="11"/>
    </row>
    <row r="27" spans="1:44" s="61" customFormat="1" ht="12.75" hidden="1" customHeight="1" collapsed="1" x14ac:dyDescent="0.25">
      <c r="A27" s="538" t="s">
        <v>55</v>
      </c>
      <c r="B27" s="542"/>
      <c r="C27" s="539"/>
      <c r="D27" s="539"/>
      <c r="E27" s="539"/>
      <c r="F27" s="539"/>
      <c r="G27" s="539"/>
      <c r="H27" s="539"/>
      <c r="I27" s="540"/>
      <c r="J27" s="339">
        <f>SUM(J25:J26)</f>
        <v>0</v>
      </c>
      <c r="K27" s="339">
        <f>SUM(K25:K26)</f>
        <v>0</v>
      </c>
      <c r="L27" s="445"/>
      <c r="M27" s="339">
        <f>SUM(M25:M26)</f>
        <v>0</v>
      </c>
      <c r="N27" s="339">
        <f>SUM(N25:N26)</f>
        <v>0</v>
      </c>
      <c r="O27" s="339">
        <f>SUM(O25:O26)</f>
        <v>0</v>
      </c>
      <c r="P27" s="344"/>
      <c r="Q27" s="438"/>
      <c r="R27" s="339">
        <f t="shared" ref="R27:AH27" si="4">SUM(R25:R26)</f>
        <v>0</v>
      </c>
      <c r="S27" s="339">
        <f t="shared" si="4"/>
        <v>0</v>
      </c>
      <c r="T27" s="339">
        <f t="shared" si="4"/>
        <v>0</v>
      </c>
      <c r="U27" s="339">
        <f t="shared" si="4"/>
        <v>0</v>
      </c>
      <c r="V27" s="339">
        <f t="shared" si="4"/>
        <v>0</v>
      </c>
      <c r="W27" s="339">
        <f t="shared" si="4"/>
        <v>0</v>
      </c>
      <c r="X27" s="339">
        <f t="shared" si="4"/>
        <v>0</v>
      </c>
      <c r="Y27" s="339">
        <f t="shared" si="4"/>
        <v>0</v>
      </c>
      <c r="Z27" s="339">
        <f t="shared" si="4"/>
        <v>0</v>
      </c>
      <c r="AA27" s="339">
        <f t="shared" si="4"/>
        <v>0</v>
      </c>
      <c r="AB27" s="339">
        <f t="shared" si="4"/>
        <v>0</v>
      </c>
      <c r="AC27" s="339">
        <f t="shared" si="4"/>
        <v>0</v>
      </c>
      <c r="AD27" s="339">
        <f t="shared" si="4"/>
        <v>0</v>
      </c>
      <c r="AE27" s="339">
        <f t="shared" si="4"/>
        <v>0</v>
      </c>
      <c r="AF27" s="339">
        <f t="shared" si="4"/>
        <v>0</v>
      </c>
      <c r="AG27" s="339">
        <f t="shared" si="4"/>
        <v>0</v>
      </c>
      <c r="AH27" s="339">
        <f t="shared" si="4"/>
        <v>0</v>
      </c>
      <c r="AI27" s="345">
        <f>IF(ISERROR(AH27/J27),0,AH27/J27)</f>
        <v>0</v>
      </c>
      <c r="AJ27" s="345">
        <f>IF(ISERROR(AH27/$AH$93),0,AH27/$AH$93)</f>
        <v>0</v>
      </c>
      <c r="AK27" s="11"/>
      <c r="AL27" s="11"/>
      <c r="AM27" s="11"/>
      <c r="AN27" s="11"/>
      <c r="AO27" s="11"/>
      <c r="AP27" s="11"/>
      <c r="AQ27" s="11"/>
      <c r="AR27" s="11"/>
    </row>
    <row r="28" spans="1:44" ht="12.75" hidden="1" customHeight="1" x14ac:dyDescent="0.25">
      <c r="A28" s="502" t="s">
        <v>56</v>
      </c>
      <c r="B28" s="503"/>
      <c r="C28" s="503"/>
      <c r="D28" s="503"/>
      <c r="E28" s="504"/>
      <c r="F28" s="329"/>
      <c r="G28" s="330"/>
      <c r="H28" s="331"/>
      <c r="I28" s="331"/>
      <c r="J28" s="62"/>
      <c r="K28" s="7"/>
      <c r="L28" s="18"/>
      <c r="M28" s="19"/>
      <c r="N28" s="19"/>
      <c r="O28" s="19"/>
      <c r="P28" s="5"/>
      <c r="Q28" s="20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336"/>
      <c r="AJ28" s="336"/>
    </row>
    <row r="29" spans="1:44" ht="12.75" hidden="1" customHeight="1" outlineLevel="1" x14ac:dyDescent="0.25">
      <c r="A29" s="308">
        <v>1</v>
      </c>
      <c r="B29" s="309"/>
      <c r="C29" s="318"/>
      <c r="D29" s="319"/>
      <c r="E29" s="320"/>
      <c r="F29" s="320"/>
      <c r="G29" s="320"/>
      <c r="H29" s="319"/>
      <c r="I29" s="319"/>
      <c r="J29" s="505"/>
      <c r="K29" s="27"/>
      <c r="L29" s="26" t="s">
        <v>88</v>
      </c>
      <c r="M29" s="28"/>
      <c r="N29" s="28"/>
      <c r="O29" s="28"/>
      <c r="P29" s="26"/>
      <c r="Q29" s="26"/>
      <c r="R29" s="28"/>
      <c r="S29" s="28"/>
      <c r="T29" s="28"/>
      <c r="U29" s="29">
        <f>SUM(R29:T29)</f>
        <v>0</v>
      </c>
      <c r="V29" s="28"/>
      <c r="W29" s="28"/>
      <c r="X29" s="28"/>
      <c r="Y29" s="29">
        <f>SUM(V29:X29)</f>
        <v>0</v>
      </c>
      <c r="Z29" s="28"/>
      <c r="AA29" s="28"/>
      <c r="AB29" s="28"/>
      <c r="AC29" s="29">
        <f>SUM(Z29:AB29)</f>
        <v>0</v>
      </c>
      <c r="AD29" s="28"/>
      <c r="AE29" s="28"/>
      <c r="AF29" s="28"/>
      <c r="AG29" s="29">
        <f>SUM(AD29:AF29)</f>
        <v>0</v>
      </c>
      <c r="AH29" s="29">
        <f>SUM(U29,Y29,AC29,AG29)</f>
        <v>0</v>
      </c>
      <c r="AI29" s="30">
        <f>IF(ISERROR(AH29/J29),0,AH29/J29)</f>
        <v>0</v>
      </c>
      <c r="AJ29" s="30">
        <f>IF(ISERROR(AH29/$AH$93),"-",AH29/$AH$93)</f>
        <v>0</v>
      </c>
      <c r="AK29" s="11"/>
      <c r="AL29" s="11"/>
      <c r="AM29" s="11"/>
      <c r="AN29" s="11"/>
      <c r="AO29" s="11"/>
      <c r="AP29" s="11"/>
      <c r="AQ29" s="11"/>
      <c r="AR29" s="11"/>
    </row>
    <row r="30" spans="1:44" ht="12.75" hidden="1" customHeight="1" outlineLevel="1" x14ac:dyDescent="0.25">
      <c r="A30" s="308">
        <v>2</v>
      </c>
      <c r="B30" s="309"/>
      <c r="C30" s="321"/>
      <c r="D30" s="322"/>
      <c r="E30" s="323"/>
      <c r="F30" s="323"/>
      <c r="G30" s="323"/>
      <c r="H30" s="322"/>
      <c r="I30" s="322"/>
      <c r="J30" s="541"/>
      <c r="K30" s="35"/>
      <c r="L30" s="34"/>
      <c r="M30" s="28"/>
      <c r="N30" s="28"/>
      <c r="O30" s="28"/>
      <c r="P30" s="34"/>
      <c r="Q30" s="34"/>
      <c r="R30" s="28"/>
      <c r="S30" s="28"/>
      <c r="T30" s="28"/>
      <c r="U30" s="29">
        <f>SUM(R30:T30)</f>
        <v>0</v>
      </c>
      <c r="V30" s="28"/>
      <c r="W30" s="28"/>
      <c r="X30" s="28"/>
      <c r="Y30" s="29">
        <f>SUM(V30:X30)</f>
        <v>0</v>
      </c>
      <c r="Z30" s="28"/>
      <c r="AA30" s="28"/>
      <c r="AB30" s="28"/>
      <c r="AC30" s="29">
        <f>SUM(Z30:AB30)</f>
        <v>0</v>
      </c>
      <c r="AD30" s="28"/>
      <c r="AE30" s="28"/>
      <c r="AF30" s="28"/>
      <c r="AG30" s="29">
        <f>SUM(AD30:AF30)</f>
        <v>0</v>
      </c>
      <c r="AH30" s="29">
        <f>SUM(U30,Y30,AC30,AG30)</f>
        <v>0</v>
      </c>
      <c r="AI30" s="30">
        <f>IF(ISERROR(AH30/J30),0,AH30/J30)</f>
        <v>0</v>
      </c>
      <c r="AJ30" s="30">
        <f>IF(ISERROR(AH30/$AH$93),"-",AH30/$AH$93)</f>
        <v>0</v>
      </c>
      <c r="AK30" s="11"/>
      <c r="AL30" s="11"/>
      <c r="AM30" s="11"/>
      <c r="AN30" s="11"/>
      <c r="AO30" s="11"/>
      <c r="AP30" s="11"/>
      <c r="AQ30" s="11"/>
      <c r="AR30" s="11"/>
    </row>
    <row r="31" spans="1:44" s="61" customFormat="1" ht="12.75" hidden="1" customHeight="1" collapsed="1" x14ac:dyDescent="0.25">
      <c r="A31" s="538" t="s">
        <v>57</v>
      </c>
      <c r="B31" s="542"/>
      <c r="C31" s="539"/>
      <c r="D31" s="539"/>
      <c r="E31" s="539"/>
      <c r="F31" s="539"/>
      <c r="G31" s="539"/>
      <c r="H31" s="539"/>
      <c r="I31" s="540"/>
      <c r="J31" s="339">
        <f>SUM(J29:J30)</f>
        <v>0</v>
      </c>
      <c r="K31" s="339">
        <f>SUM(K29:K30)</f>
        <v>0</v>
      </c>
      <c r="L31" s="445"/>
      <c r="M31" s="339">
        <f>SUM(M29:M30)</f>
        <v>0</v>
      </c>
      <c r="N31" s="339">
        <f>SUM(N29:N30)</f>
        <v>0</v>
      </c>
      <c r="O31" s="339">
        <f>SUM(O29:O30)</f>
        <v>0</v>
      </c>
      <c r="P31" s="344"/>
      <c r="Q31" s="438"/>
      <c r="R31" s="339">
        <f t="shared" ref="R31:AH31" si="5">SUM(R29:R30)</f>
        <v>0</v>
      </c>
      <c r="S31" s="339">
        <f t="shared" si="5"/>
        <v>0</v>
      </c>
      <c r="T31" s="339">
        <f t="shared" si="5"/>
        <v>0</v>
      </c>
      <c r="U31" s="339">
        <f t="shared" si="5"/>
        <v>0</v>
      </c>
      <c r="V31" s="339">
        <f t="shared" si="5"/>
        <v>0</v>
      </c>
      <c r="W31" s="339">
        <f t="shared" si="5"/>
        <v>0</v>
      </c>
      <c r="X31" s="339">
        <f t="shared" si="5"/>
        <v>0</v>
      </c>
      <c r="Y31" s="339">
        <f t="shared" si="5"/>
        <v>0</v>
      </c>
      <c r="Z31" s="339">
        <f t="shared" si="5"/>
        <v>0</v>
      </c>
      <c r="AA31" s="339">
        <f t="shared" si="5"/>
        <v>0</v>
      </c>
      <c r="AB31" s="339">
        <f t="shared" si="5"/>
        <v>0</v>
      </c>
      <c r="AC31" s="339">
        <f t="shared" si="5"/>
        <v>0</v>
      </c>
      <c r="AD31" s="339">
        <f t="shared" si="5"/>
        <v>0</v>
      </c>
      <c r="AE31" s="339">
        <f t="shared" si="5"/>
        <v>0</v>
      </c>
      <c r="AF31" s="339">
        <f t="shared" si="5"/>
        <v>0</v>
      </c>
      <c r="AG31" s="339">
        <f t="shared" si="5"/>
        <v>0</v>
      </c>
      <c r="AH31" s="339">
        <f t="shared" si="5"/>
        <v>0</v>
      </c>
      <c r="AI31" s="345">
        <f>IF(ISERROR(AH31/J31),0,AH31/J31)</f>
        <v>0</v>
      </c>
      <c r="AJ31" s="345">
        <f>IF(ISERROR(AH31/$AH$93),0,AH31/$AH$93)</f>
        <v>0</v>
      </c>
      <c r="AK31" s="11"/>
      <c r="AL31" s="11"/>
      <c r="AM31" s="11"/>
      <c r="AN31" s="11"/>
      <c r="AO31" s="11"/>
      <c r="AP31" s="11"/>
      <c r="AQ31" s="11"/>
      <c r="AR31" s="11"/>
    </row>
    <row r="32" spans="1:44" ht="12.75" hidden="1" customHeight="1" x14ac:dyDescent="0.25">
      <c r="A32" s="502" t="s">
        <v>58</v>
      </c>
      <c r="B32" s="503"/>
      <c r="C32" s="503"/>
      <c r="D32" s="503"/>
      <c r="E32" s="504"/>
      <c r="F32" s="329"/>
      <c r="G32" s="330"/>
      <c r="H32" s="331"/>
      <c r="I32" s="331"/>
      <c r="J32" s="62"/>
      <c r="K32" s="7"/>
      <c r="L32" s="18"/>
      <c r="M32" s="19"/>
      <c r="N32" s="19"/>
      <c r="O32" s="19"/>
      <c r="P32" s="5"/>
      <c r="Q32" s="20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336"/>
      <c r="AJ32" s="336"/>
    </row>
    <row r="33" spans="1:44" ht="12.75" hidden="1" customHeight="1" outlineLevel="1" x14ac:dyDescent="0.25">
      <c r="A33" s="308">
        <v>1</v>
      </c>
      <c r="B33" s="309"/>
      <c r="C33" s="318"/>
      <c r="D33" s="319"/>
      <c r="E33" s="320"/>
      <c r="F33" s="320"/>
      <c r="G33" s="320"/>
      <c r="H33" s="319"/>
      <c r="I33" s="319"/>
      <c r="J33" s="505"/>
      <c r="K33" s="27"/>
      <c r="L33" s="26" t="s">
        <v>88</v>
      </c>
      <c r="M33" s="28"/>
      <c r="N33" s="28"/>
      <c r="O33" s="28"/>
      <c r="P33" s="26"/>
      <c r="Q33" s="26"/>
      <c r="R33" s="28"/>
      <c r="S33" s="28"/>
      <c r="T33" s="28"/>
      <c r="U33" s="29">
        <f>SUM(R33:T33)</f>
        <v>0</v>
      </c>
      <c r="V33" s="28"/>
      <c r="W33" s="28"/>
      <c r="X33" s="28"/>
      <c r="Y33" s="29">
        <f>SUM(V33:X33)</f>
        <v>0</v>
      </c>
      <c r="Z33" s="28"/>
      <c r="AA33" s="28"/>
      <c r="AB33" s="28"/>
      <c r="AC33" s="29">
        <f>SUM(Z33:AB33)</f>
        <v>0</v>
      </c>
      <c r="AD33" s="28"/>
      <c r="AE33" s="28"/>
      <c r="AF33" s="28"/>
      <c r="AG33" s="29">
        <f>SUM(AD33:AF33)</f>
        <v>0</v>
      </c>
      <c r="AH33" s="29">
        <f>SUM(U33,Y33,AC33,AG33)</f>
        <v>0</v>
      </c>
      <c r="AI33" s="30">
        <f>IF(ISERROR(AH33/J33),0,AH33/J33)</f>
        <v>0</v>
      </c>
      <c r="AJ33" s="30">
        <f>IF(ISERROR(AH33/$AH$93),"-",AH33/$AH$93)</f>
        <v>0</v>
      </c>
      <c r="AK33" s="11"/>
      <c r="AL33" s="11"/>
      <c r="AM33" s="11"/>
      <c r="AN33" s="11"/>
      <c r="AO33" s="11"/>
      <c r="AP33" s="11"/>
      <c r="AQ33" s="11"/>
      <c r="AR33" s="11"/>
    </row>
    <row r="34" spans="1:44" ht="12.75" hidden="1" customHeight="1" outlineLevel="1" x14ac:dyDescent="0.25">
      <c r="A34" s="308">
        <v>2</v>
      </c>
      <c r="B34" s="309"/>
      <c r="C34" s="321"/>
      <c r="D34" s="322"/>
      <c r="E34" s="323"/>
      <c r="F34" s="323"/>
      <c r="G34" s="323"/>
      <c r="H34" s="322"/>
      <c r="I34" s="322"/>
      <c r="J34" s="541"/>
      <c r="K34" s="35"/>
      <c r="L34" s="34"/>
      <c r="M34" s="28"/>
      <c r="N34" s="28"/>
      <c r="O34" s="28"/>
      <c r="P34" s="34"/>
      <c r="Q34" s="34"/>
      <c r="R34" s="28"/>
      <c r="S34" s="28"/>
      <c r="T34" s="28"/>
      <c r="U34" s="29">
        <f>SUM(R34:T34)</f>
        <v>0</v>
      </c>
      <c r="V34" s="28"/>
      <c r="W34" s="28"/>
      <c r="X34" s="28"/>
      <c r="Y34" s="29">
        <f>SUM(V34:X34)</f>
        <v>0</v>
      </c>
      <c r="Z34" s="28"/>
      <c r="AA34" s="28"/>
      <c r="AB34" s="28"/>
      <c r="AC34" s="29">
        <f>SUM(Z34:AB34)</f>
        <v>0</v>
      </c>
      <c r="AD34" s="28"/>
      <c r="AE34" s="28"/>
      <c r="AF34" s="28"/>
      <c r="AG34" s="29">
        <f>SUM(AD34:AF34)</f>
        <v>0</v>
      </c>
      <c r="AH34" s="29">
        <f>SUM(U34,Y34,AC34,AG34)</f>
        <v>0</v>
      </c>
      <c r="AI34" s="30">
        <f>IF(ISERROR(AH34/J34),0,AH34/J34)</f>
        <v>0</v>
      </c>
      <c r="AJ34" s="30">
        <f>IF(ISERROR(AH34/$AH$93),"-",AH34/$AH$93)</f>
        <v>0</v>
      </c>
      <c r="AK34" s="11"/>
      <c r="AL34" s="11"/>
      <c r="AM34" s="11"/>
      <c r="AN34" s="11"/>
      <c r="AO34" s="11"/>
      <c r="AP34" s="11"/>
      <c r="AQ34" s="11"/>
      <c r="AR34" s="11"/>
    </row>
    <row r="35" spans="1:44" s="61" customFormat="1" ht="12.75" hidden="1" customHeight="1" collapsed="1" x14ac:dyDescent="0.25">
      <c r="A35" s="538" t="s">
        <v>59</v>
      </c>
      <c r="B35" s="542"/>
      <c r="C35" s="539"/>
      <c r="D35" s="539"/>
      <c r="E35" s="539"/>
      <c r="F35" s="539"/>
      <c r="G35" s="539"/>
      <c r="H35" s="539"/>
      <c r="I35" s="540"/>
      <c r="J35" s="339">
        <f>SUM(J33:J34)</f>
        <v>0</v>
      </c>
      <c r="K35" s="339">
        <f>SUM(K33:K34)</f>
        <v>0</v>
      </c>
      <c r="L35" s="445"/>
      <c r="M35" s="339">
        <f>SUM(M33:M34)</f>
        <v>0</v>
      </c>
      <c r="N35" s="339">
        <f>SUM(N33:N34)</f>
        <v>0</v>
      </c>
      <c r="O35" s="339">
        <f>SUM(O33:O34)</f>
        <v>0</v>
      </c>
      <c r="P35" s="344"/>
      <c r="Q35" s="438"/>
      <c r="R35" s="339">
        <f t="shared" ref="R35:AH35" si="6">SUM(R33:R34)</f>
        <v>0</v>
      </c>
      <c r="S35" s="339">
        <f t="shared" si="6"/>
        <v>0</v>
      </c>
      <c r="T35" s="339">
        <f t="shared" si="6"/>
        <v>0</v>
      </c>
      <c r="U35" s="339">
        <f t="shared" si="6"/>
        <v>0</v>
      </c>
      <c r="V35" s="339">
        <f t="shared" si="6"/>
        <v>0</v>
      </c>
      <c r="W35" s="339">
        <f t="shared" si="6"/>
        <v>0</v>
      </c>
      <c r="X35" s="339">
        <f t="shared" si="6"/>
        <v>0</v>
      </c>
      <c r="Y35" s="339">
        <f t="shared" si="6"/>
        <v>0</v>
      </c>
      <c r="Z35" s="339">
        <f t="shared" si="6"/>
        <v>0</v>
      </c>
      <c r="AA35" s="339">
        <f t="shared" si="6"/>
        <v>0</v>
      </c>
      <c r="AB35" s="339">
        <f t="shared" si="6"/>
        <v>0</v>
      </c>
      <c r="AC35" s="339">
        <f t="shared" si="6"/>
        <v>0</v>
      </c>
      <c r="AD35" s="339">
        <f t="shared" si="6"/>
        <v>0</v>
      </c>
      <c r="AE35" s="339">
        <f t="shared" si="6"/>
        <v>0</v>
      </c>
      <c r="AF35" s="339">
        <f t="shared" si="6"/>
        <v>0</v>
      </c>
      <c r="AG35" s="339">
        <f t="shared" si="6"/>
        <v>0</v>
      </c>
      <c r="AH35" s="339">
        <f t="shared" si="6"/>
        <v>0</v>
      </c>
      <c r="AI35" s="345">
        <f>IF(ISERROR(AH35/J35),0,AH35/J35)</f>
        <v>0</v>
      </c>
      <c r="AJ35" s="345">
        <f>IF(ISERROR(AH35/$AH$93),0,AH35/$AH$93)</f>
        <v>0</v>
      </c>
      <c r="AK35" s="11"/>
      <c r="AL35" s="11"/>
      <c r="AM35" s="11"/>
      <c r="AN35" s="11"/>
      <c r="AO35" s="11"/>
      <c r="AP35" s="11"/>
      <c r="AQ35" s="11"/>
      <c r="AR35" s="11"/>
    </row>
    <row r="36" spans="1:44" ht="12.75" hidden="1" customHeight="1" x14ac:dyDescent="0.25">
      <c r="A36" s="502" t="s">
        <v>60</v>
      </c>
      <c r="B36" s="503"/>
      <c r="C36" s="503"/>
      <c r="D36" s="503"/>
      <c r="E36" s="504"/>
      <c r="F36" s="329"/>
      <c r="G36" s="330"/>
      <c r="H36" s="331"/>
      <c r="I36" s="331"/>
      <c r="J36" s="62"/>
      <c r="K36" s="7"/>
      <c r="L36" s="18"/>
      <c r="M36" s="19"/>
      <c r="N36" s="19"/>
      <c r="O36" s="19"/>
      <c r="P36" s="5"/>
      <c r="Q36" s="20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336"/>
      <c r="AJ36" s="336"/>
    </row>
    <row r="37" spans="1:44" ht="12.75" hidden="1" customHeight="1" outlineLevel="1" x14ac:dyDescent="0.25">
      <c r="A37" s="308">
        <v>1</v>
      </c>
      <c r="B37" s="309"/>
      <c r="C37" s="318"/>
      <c r="D37" s="319"/>
      <c r="E37" s="320"/>
      <c r="F37" s="320"/>
      <c r="G37" s="320"/>
      <c r="H37" s="319"/>
      <c r="I37" s="319"/>
      <c r="J37" s="505"/>
      <c r="K37" s="27"/>
      <c r="L37" s="26" t="s">
        <v>89</v>
      </c>
      <c r="M37" s="28"/>
      <c r="N37" s="28"/>
      <c r="O37" s="28"/>
      <c r="P37" s="26"/>
      <c r="Q37" s="26"/>
      <c r="R37" s="28"/>
      <c r="S37" s="28"/>
      <c r="T37" s="28"/>
      <c r="U37" s="29">
        <f>SUM(R37:T37)</f>
        <v>0</v>
      </c>
      <c r="V37" s="28"/>
      <c r="W37" s="28"/>
      <c r="X37" s="28"/>
      <c r="Y37" s="29">
        <f>SUM(V37:X37)</f>
        <v>0</v>
      </c>
      <c r="Z37" s="28"/>
      <c r="AA37" s="28"/>
      <c r="AB37" s="28"/>
      <c r="AC37" s="29">
        <f>SUM(Z37:AB37)</f>
        <v>0</v>
      </c>
      <c r="AD37" s="28"/>
      <c r="AE37" s="28"/>
      <c r="AF37" s="28"/>
      <c r="AG37" s="29">
        <f>SUM(AD37:AF37)</f>
        <v>0</v>
      </c>
      <c r="AH37" s="29">
        <f>SUM(U37,Y37,AC37,AG37)</f>
        <v>0</v>
      </c>
      <c r="AI37" s="30">
        <f>IF(ISERROR(AH37/J37),0,AH37/J37)</f>
        <v>0</v>
      </c>
      <c r="AJ37" s="30">
        <f>IF(ISERROR(AH37/$AH$93),"-",AH37/$AH$93)</f>
        <v>0</v>
      </c>
      <c r="AK37" s="11"/>
      <c r="AL37" s="11"/>
      <c r="AM37" s="11"/>
      <c r="AN37" s="11"/>
      <c r="AO37" s="11"/>
      <c r="AP37" s="11"/>
      <c r="AQ37" s="11"/>
      <c r="AR37" s="11"/>
    </row>
    <row r="38" spans="1:44" ht="12.75" hidden="1" customHeight="1" outlineLevel="1" x14ac:dyDescent="0.25">
      <c r="A38" s="308">
        <v>2</v>
      </c>
      <c r="B38" s="309"/>
      <c r="C38" s="321"/>
      <c r="D38" s="322"/>
      <c r="E38" s="323"/>
      <c r="F38" s="323"/>
      <c r="G38" s="323"/>
      <c r="H38" s="322"/>
      <c r="I38" s="322"/>
      <c r="J38" s="541"/>
      <c r="K38" s="35"/>
      <c r="L38" s="34"/>
      <c r="M38" s="28"/>
      <c r="N38" s="28"/>
      <c r="O38" s="28"/>
      <c r="P38" s="34"/>
      <c r="Q38" s="34"/>
      <c r="R38" s="28"/>
      <c r="S38" s="28"/>
      <c r="T38" s="28"/>
      <c r="U38" s="29">
        <f>SUM(R38:T38)</f>
        <v>0</v>
      </c>
      <c r="V38" s="28"/>
      <c r="W38" s="28"/>
      <c r="X38" s="28"/>
      <c r="Y38" s="29">
        <f>SUM(V38:X38)</f>
        <v>0</v>
      </c>
      <c r="Z38" s="28"/>
      <c r="AA38" s="28"/>
      <c r="AB38" s="28"/>
      <c r="AC38" s="29">
        <f>SUM(Z38:AB38)</f>
        <v>0</v>
      </c>
      <c r="AD38" s="28"/>
      <c r="AE38" s="28"/>
      <c r="AF38" s="28"/>
      <c r="AG38" s="29">
        <f>SUM(AD38:AF38)</f>
        <v>0</v>
      </c>
      <c r="AH38" s="29">
        <f>SUM(U38,Y38,AC38,AG38)</f>
        <v>0</v>
      </c>
      <c r="AI38" s="30">
        <f>IF(ISERROR(AH38/J38),0,AH38/J38)</f>
        <v>0</v>
      </c>
      <c r="AJ38" s="30">
        <f>IF(ISERROR(AH38/$AH$93),"-",AH38/$AH$93)</f>
        <v>0</v>
      </c>
      <c r="AK38" s="11"/>
      <c r="AL38" s="11"/>
      <c r="AM38" s="11"/>
      <c r="AN38" s="11"/>
      <c r="AO38" s="11"/>
      <c r="AP38" s="11"/>
      <c r="AQ38" s="11"/>
      <c r="AR38" s="11"/>
    </row>
    <row r="39" spans="1:44" ht="12.75" hidden="1" customHeight="1" outlineLevel="1" x14ac:dyDescent="0.25">
      <c r="A39" s="308">
        <v>3</v>
      </c>
      <c r="B39" s="309"/>
      <c r="C39" s="321"/>
      <c r="D39" s="322"/>
      <c r="E39" s="323"/>
      <c r="F39" s="323"/>
      <c r="G39" s="323"/>
      <c r="H39" s="322"/>
      <c r="I39" s="322"/>
      <c r="J39" s="506"/>
      <c r="K39" s="35"/>
      <c r="L39" s="34"/>
      <c r="M39" s="28"/>
      <c r="N39" s="28"/>
      <c r="O39" s="28"/>
      <c r="P39" s="34"/>
      <c r="Q39" s="34"/>
      <c r="R39" s="28"/>
      <c r="S39" s="28"/>
      <c r="T39" s="28"/>
      <c r="U39" s="29">
        <f>SUM(R39:T39)</f>
        <v>0</v>
      </c>
      <c r="V39" s="28"/>
      <c r="W39" s="28"/>
      <c r="X39" s="28"/>
      <c r="Y39" s="29">
        <f>SUM(V39:X39)</f>
        <v>0</v>
      </c>
      <c r="Z39" s="28"/>
      <c r="AA39" s="28"/>
      <c r="AB39" s="28"/>
      <c r="AC39" s="29">
        <f>SUM(Z39:AB39)</f>
        <v>0</v>
      </c>
      <c r="AD39" s="28"/>
      <c r="AE39" s="28"/>
      <c r="AF39" s="28"/>
      <c r="AG39" s="29">
        <f>SUM(AD39:AF39)</f>
        <v>0</v>
      </c>
      <c r="AH39" s="29">
        <f>SUM(U39,Y39,AC39,AG39)</f>
        <v>0</v>
      </c>
      <c r="AI39" s="30">
        <f>IF(ISERROR(AH39/J39),0,AH39/J39)</f>
        <v>0</v>
      </c>
      <c r="AJ39" s="30">
        <f>IF(ISERROR(AH39/$AH$93),"-",AH39/$AH$93)</f>
        <v>0</v>
      </c>
    </row>
    <row r="40" spans="1:44" s="61" customFormat="1" ht="12.75" hidden="1" customHeight="1" collapsed="1" x14ac:dyDescent="0.25">
      <c r="A40" s="538" t="s">
        <v>61</v>
      </c>
      <c r="B40" s="542"/>
      <c r="C40" s="539"/>
      <c r="D40" s="539"/>
      <c r="E40" s="539"/>
      <c r="F40" s="539"/>
      <c r="G40" s="539"/>
      <c r="H40" s="539"/>
      <c r="I40" s="540"/>
      <c r="J40" s="339">
        <f>SUM(J37:J39)</f>
        <v>0</v>
      </c>
      <c r="K40" s="339">
        <f>SUM(K37:K39)</f>
        <v>0</v>
      </c>
      <c r="L40" s="445"/>
      <c r="M40" s="339">
        <f>SUM(M37:M39)</f>
        <v>0</v>
      </c>
      <c r="N40" s="339">
        <f>SUM(N37:N39)</f>
        <v>0</v>
      </c>
      <c r="O40" s="339">
        <f>SUM(O37:O39)</f>
        <v>0</v>
      </c>
      <c r="P40" s="344"/>
      <c r="Q40" s="438"/>
      <c r="R40" s="339">
        <f t="shared" ref="R40:AH40" si="7">SUM(R37:R39)</f>
        <v>0</v>
      </c>
      <c r="S40" s="339">
        <f t="shared" si="7"/>
        <v>0</v>
      </c>
      <c r="T40" s="339">
        <f t="shared" si="7"/>
        <v>0</v>
      </c>
      <c r="U40" s="339">
        <f t="shared" si="7"/>
        <v>0</v>
      </c>
      <c r="V40" s="339">
        <f t="shared" si="7"/>
        <v>0</v>
      </c>
      <c r="W40" s="339">
        <f t="shared" si="7"/>
        <v>0</v>
      </c>
      <c r="X40" s="339">
        <f t="shared" si="7"/>
        <v>0</v>
      </c>
      <c r="Y40" s="339">
        <f t="shared" si="7"/>
        <v>0</v>
      </c>
      <c r="Z40" s="339">
        <f t="shared" si="7"/>
        <v>0</v>
      </c>
      <c r="AA40" s="339">
        <f t="shared" si="7"/>
        <v>0</v>
      </c>
      <c r="AB40" s="339">
        <f t="shared" si="7"/>
        <v>0</v>
      </c>
      <c r="AC40" s="339">
        <f t="shared" si="7"/>
        <v>0</v>
      </c>
      <c r="AD40" s="339">
        <f t="shared" si="7"/>
        <v>0</v>
      </c>
      <c r="AE40" s="339">
        <f t="shared" si="7"/>
        <v>0</v>
      </c>
      <c r="AF40" s="339">
        <f t="shared" si="7"/>
        <v>0</v>
      </c>
      <c r="AG40" s="339">
        <f t="shared" si="7"/>
        <v>0</v>
      </c>
      <c r="AH40" s="339">
        <f t="shared" si="7"/>
        <v>0</v>
      </c>
      <c r="AI40" s="345">
        <f>IF(ISERROR(AH40/J40),0,AH40/J40)</f>
        <v>0</v>
      </c>
      <c r="AJ40" s="345">
        <f>IF(ISERROR(AH40/$AH$93),0,AH40/$AH$93)</f>
        <v>0</v>
      </c>
      <c r="AK40" s="11"/>
      <c r="AL40" s="11"/>
      <c r="AM40" s="11"/>
      <c r="AN40" s="11"/>
      <c r="AO40" s="11"/>
      <c r="AP40" s="11"/>
      <c r="AQ40" s="11"/>
      <c r="AR40" s="11"/>
    </row>
    <row r="41" spans="1:44" ht="12.75" hidden="1" customHeight="1" x14ac:dyDescent="0.25">
      <c r="A41" s="502" t="s">
        <v>62</v>
      </c>
      <c r="B41" s="503"/>
      <c r="C41" s="503"/>
      <c r="D41" s="503"/>
      <c r="E41" s="504"/>
      <c r="F41" s="329"/>
      <c r="G41" s="330"/>
      <c r="H41" s="331"/>
      <c r="I41" s="331"/>
      <c r="J41" s="544"/>
      <c r="K41" s="7"/>
      <c r="L41" s="18"/>
      <c r="M41" s="19"/>
      <c r="N41" s="19"/>
      <c r="O41" s="19"/>
      <c r="P41" s="5"/>
      <c r="Q41" s="20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336"/>
      <c r="AJ41" s="336"/>
    </row>
    <row r="42" spans="1:44" ht="12.75" hidden="1" customHeight="1" outlineLevel="1" x14ac:dyDescent="0.25">
      <c r="A42" s="308">
        <v>1</v>
      </c>
      <c r="B42" s="309"/>
      <c r="C42" s="310"/>
      <c r="D42" s="311"/>
      <c r="E42" s="312"/>
      <c r="F42" s="313"/>
      <c r="G42" s="313"/>
      <c r="H42" s="311"/>
      <c r="I42" s="311"/>
      <c r="J42" s="545"/>
      <c r="K42" s="50"/>
      <c r="L42" s="1"/>
      <c r="M42" s="49"/>
      <c r="N42" s="53"/>
      <c r="O42" s="49"/>
      <c r="P42" s="47"/>
      <c r="Q42" s="47"/>
      <c r="R42" s="28"/>
      <c r="S42" s="28"/>
      <c r="T42" s="28"/>
      <c r="U42" s="29">
        <f>SUM(R42:T42)</f>
        <v>0</v>
      </c>
      <c r="V42" s="28"/>
      <c r="W42" s="28"/>
      <c r="X42" s="28"/>
      <c r="Y42" s="29">
        <f>SUM(V42:X42)</f>
        <v>0</v>
      </c>
      <c r="Z42" s="28"/>
      <c r="AA42" s="28"/>
      <c r="AB42" s="28"/>
      <c r="AC42" s="29">
        <f>SUM(Z42:AB42)</f>
        <v>0</v>
      </c>
      <c r="AD42" s="28"/>
      <c r="AE42" s="28">
        <v>0</v>
      </c>
      <c r="AF42" s="28">
        <v>0</v>
      </c>
      <c r="AG42" s="29">
        <f>SUM(AD42:AF42)</f>
        <v>0</v>
      </c>
      <c r="AH42" s="29">
        <f>SUM(U42,Y42,AC42,AG42)</f>
        <v>0</v>
      </c>
      <c r="AI42" s="30">
        <f>IF(ISERROR(AH42/J42),0,AH42/J42)</f>
        <v>0</v>
      </c>
      <c r="AJ42" s="30">
        <f>IF(ISERROR(AH42/$AH$93),"-",AH42/$AH$93)</f>
        <v>0</v>
      </c>
      <c r="AK42" s="11"/>
      <c r="AL42" s="11"/>
      <c r="AM42" s="11"/>
      <c r="AN42" s="11"/>
      <c r="AO42" s="11"/>
      <c r="AP42" s="11"/>
      <c r="AQ42" s="11"/>
      <c r="AR42" s="11"/>
    </row>
    <row r="43" spans="1:44" ht="12.75" hidden="1" customHeight="1" outlineLevel="1" x14ac:dyDescent="0.25">
      <c r="A43" s="308">
        <v>1</v>
      </c>
      <c r="B43" s="309"/>
      <c r="C43" s="310"/>
      <c r="D43" s="311"/>
      <c r="E43" s="312"/>
      <c r="F43" s="313"/>
      <c r="G43" s="313"/>
      <c r="H43" s="311"/>
      <c r="I43" s="311"/>
      <c r="J43" s="546"/>
      <c r="K43" s="50"/>
      <c r="L43" s="1"/>
      <c r="M43" s="49"/>
      <c r="N43" s="53"/>
      <c r="O43" s="49"/>
      <c r="P43" s="47"/>
      <c r="Q43" s="47"/>
      <c r="R43" s="28"/>
      <c r="S43" s="28"/>
      <c r="T43" s="28"/>
      <c r="U43" s="29">
        <f>SUM(R43:T43)</f>
        <v>0</v>
      </c>
      <c r="V43" s="28"/>
      <c r="W43" s="28"/>
      <c r="X43" s="28"/>
      <c r="Y43" s="29">
        <f>SUM(V43:X43)</f>
        <v>0</v>
      </c>
      <c r="Z43" s="28"/>
      <c r="AA43" s="28"/>
      <c r="AB43" s="28"/>
      <c r="AC43" s="29">
        <f>SUM(Z43:AB43)</f>
        <v>0</v>
      </c>
      <c r="AD43" s="28"/>
      <c r="AE43" s="28">
        <v>0</v>
      </c>
      <c r="AF43" s="28">
        <v>0</v>
      </c>
      <c r="AG43" s="29">
        <f>SUM(AD43:AF43)</f>
        <v>0</v>
      </c>
      <c r="AH43" s="29">
        <f>SUM(U43,Y43,AC43,AG43)</f>
        <v>0</v>
      </c>
      <c r="AI43" s="30">
        <f>IF(ISERROR(AH43/J43),0,AH43/J43)</f>
        <v>0</v>
      </c>
      <c r="AJ43" s="30">
        <f>IF(ISERROR(AH43/$AH$93),"-",AH43/$AH$93)</f>
        <v>0</v>
      </c>
      <c r="AK43" s="11"/>
      <c r="AL43" s="11"/>
      <c r="AM43" s="11"/>
      <c r="AN43" s="11"/>
      <c r="AO43" s="11"/>
      <c r="AP43" s="11"/>
      <c r="AQ43" s="11"/>
      <c r="AR43" s="11"/>
    </row>
    <row r="44" spans="1:44" s="61" customFormat="1" ht="12.75" hidden="1" customHeight="1" collapsed="1" x14ac:dyDescent="0.25">
      <c r="A44" s="538" t="s">
        <v>63</v>
      </c>
      <c r="B44" s="542"/>
      <c r="C44" s="539"/>
      <c r="D44" s="539"/>
      <c r="E44" s="539"/>
      <c r="F44" s="539"/>
      <c r="G44" s="539"/>
      <c r="H44" s="539"/>
      <c r="I44" s="540"/>
      <c r="J44" s="339">
        <f>SUM(J41)</f>
        <v>0</v>
      </c>
      <c r="K44" s="339">
        <f>SUM(K42:K43)</f>
        <v>0</v>
      </c>
      <c r="L44" s="445"/>
      <c r="M44" s="339">
        <f>SUM(M43:M43)</f>
        <v>0</v>
      </c>
      <c r="N44" s="339">
        <f>SUM(N43:N43)</f>
        <v>0</v>
      </c>
      <c r="O44" s="339">
        <f>SUM(O43:O43)</f>
        <v>0</v>
      </c>
      <c r="P44" s="344"/>
      <c r="Q44" s="438"/>
      <c r="R44" s="339">
        <f>SUM(R43:R43)</f>
        <v>0</v>
      </c>
      <c r="S44" s="339">
        <f t="shared" ref="S44:AH44" si="8">SUM(S42:S43)</f>
        <v>0</v>
      </c>
      <c r="T44" s="339">
        <f t="shared" si="8"/>
        <v>0</v>
      </c>
      <c r="U44" s="339">
        <f t="shared" si="8"/>
        <v>0</v>
      </c>
      <c r="V44" s="339">
        <f t="shared" si="8"/>
        <v>0</v>
      </c>
      <c r="W44" s="339">
        <f t="shared" si="8"/>
        <v>0</v>
      </c>
      <c r="X44" s="339">
        <f t="shared" si="8"/>
        <v>0</v>
      </c>
      <c r="Y44" s="339">
        <f t="shared" si="8"/>
        <v>0</v>
      </c>
      <c r="Z44" s="339">
        <f t="shared" si="8"/>
        <v>0</v>
      </c>
      <c r="AA44" s="339">
        <f t="shared" si="8"/>
        <v>0</v>
      </c>
      <c r="AB44" s="339">
        <f t="shared" si="8"/>
        <v>0</v>
      </c>
      <c r="AC44" s="339">
        <f t="shared" si="8"/>
        <v>0</v>
      </c>
      <c r="AD44" s="339">
        <f t="shared" si="8"/>
        <v>0</v>
      </c>
      <c r="AE44" s="339">
        <f t="shared" si="8"/>
        <v>0</v>
      </c>
      <c r="AF44" s="339">
        <f t="shared" si="8"/>
        <v>0</v>
      </c>
      <c r="AG44" s="339">
        <f t="shared" si="8"/>
        <v>0</v>
      </c>
      <c r="AH44" s="339">
        <f t="shared" si="8"/>
        <v>0</v>
      </c>
      <c r="AI44" s="345">
        <f>IF(ISERROR(AH44/J44),0,AH44/J44)</f>
        <v>0</v>
      </c>
      <c r="AJ44" s="345">
        <f>IF(ISERROR(AH44/$AH$93),0,AH44/$AH$93)</f>
        <v>0</v>
      </c>
      <c r="AK44" s="11"/>
      <c r="AL44" s="11"/>
      <c r="AM44" s="11"/>
      <c r="AN44" s="11"/>
      <c r="AO44" s="11"/>
      <c r="AP44" s="11"/>
      <c r="AQ44" s="11"/>
      <c r="AR44" s="11"/>
    </row>
    <row r="45" spans="1:44" ht="12.75" hidden="1" customHeight="1" x14ac:dyDescent="0.25">
      <c r="A45" s="502" t="s">
        <v>64</v>
      </c>
      <c r="B45" s="503"/>
      <c r="C45" s="503"/>
      <c r="D45" s="503"/>
      <c r="E45" s="504"/>
      <c r="F45" s="329"/>
      <c r="G45" s="330"/>
      <c r="H45" s="331"/>
      <c r="I45" s="331"/>
      <c r="J45" s="62"/>
      <c r="K45" s="7"/>
      <c r="L45" s="18"/>
      <c r="M45" s="19"/>
      <c r="N45" s="19"/>
      <c r="O45" s="19"/>
      <c r="P45" s="5"/>
      <c r="Q45" s="20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336"/>
      <c r="AJ45" s="336"/>
    </row>
    <row r="46" spans="1:44" hidden="1" outlineLevel="1" x14ac:dyDescent="0.25">
      <c r="A46" s="308">
        <v>1</v>
      </c>
      <c r="B46" s="309"/>
      <c r="C46" s="310"/>
      <c r="D46" s="311"/>
      <c r="E46" s="324"/>
      <c r="F46" s="313"/>
      <c r="G46" s="313"/>
      <c r="H46" s="311"/>
      <c r="I46" s="311"/>
      <c r="J46" s="505"/>
      <c r="K46" s="46"/>
      <c r="L46" s="48"/>
      <c r="M46" s="49"/>
      <c r="N46" s="53"/>
      <c r="O46" s="49"/>
      <c r="P46" s="47"/>
      <c r="Q46" s="47"/>
      <c r="R46" s="28">
        <v>0</v>
      </c>
      <c r="S46" s="28">
        <v>0</v>
      </c>
      <c r="T46" s="28">
        <v>0</v>
      </c>
      <c r="U46" s="29">
        <f>SUM(R46:T46)</f>
        <v>0</v>
      </c>
      <c r="V46" s="28">
        <v>0</v>
      </c>
      <c r="W46" s="28">
        <v>0</v>
      </c>
      <c r="X46" s="28">
        <v>0</v>
      </c>
      <c r="Y46" s="29">
        <f>SUM(V46:X46)</f>
        <v>0</v>
      </c>
      <c r="Z46" s="28">
        <v>0</v>
      </c>
      <c r="AA46" s="28">
        <v>0</v>
      </c>
      <c r="AB46" s="28">
        <v>0</v>
      </c>
      <c r="AC46" s="29">
        <f>SUM(Z46:AB46)</f>
        <v>0</v>
      </c>
      <c r="AD46" s="28">
        <v>0</v>
      </c>
      <c r="AE46" s="28">
        <v>0</v>
      </c>
      <c r="AF46" s="28">
        <v>0</v>
      </c>
      <c r="AG46" s="29">
        <f>SUM(AD46:AF46)</f>
        <v>0</v>
      </c>
      <c r="AH46" s="29">
        <f>SUM(U46,Y46,AC46,AG46)</f>
        <v>0</v>
      </c>
      <c r="AI46" s="30">
        <f>IF(ISERROR(AH46/J46),0,AH46/J46)</f>
        <v>0</v>
      </c>
      <c r="AJ46" s="30">
        <f>IF(ISERROR(AH46/$AH$93),"-",AH46/$AH$93)</f>
        <v>0</v>
      </c>
      <c r="AK46" s="11"/>
      <c r="AL46" s="11"/>
      <c r="AM46" s="11"/>
      <c r="AN46" s="11"/>
      <c r="AO46" s="11"/>
      <c r="AP46" s="11"/>
      <c r="AQ46" s="11"/>
      <c r="AR46" s="11"/>
    </row>
    <row r="47" spans="1:44" ht="12.75" hidden="1" customHeight="1" outlineLevel="1" x14ac:dyDescent="0.25">
      <c r="A47" s="308">
        <v>2</v>
      </c>
      <c r="B47" s="309"/>
      <c r="C47" s="318"/>
      <c r="D47" s="319"/>
      <c r="E47" s="323"/>
      <c r="F47" s="320"/>
      <c r="G47" s="320"/>
      <c r="H47" s="319"/>
      <c r="I47" s="322"/>
      <c r="J47" s="506"/>
      <c r="K47" s="50"/>
      <c r="L47" s="1" t="s">
        <v>88</v>
      </c>
      <c r="M47" s="28"/>
      <c r="N47" s="28"/>
      <c r="O47" s="28"/>
      <c r="P47" s="34"/>
      <c r="Q47" s="34"/>
      <c r="R47" s="28"/>
      <c r="S47" s="28"/>
      <c r="T47" s="28"/>
      <c r="U47" s="29">
        <f>SUM(R47:T47)</f>
        <v>0</v>
      </c>
      <c r="V47" s="28"/>
      <c r="W47" s="28"/>
      <c r="X47" s="28"/>
      <c r="Y47" s="29">
        <f>SUM(V47:X47)</f>
        <v>0</v>
      </c>
      <c r="Z47" s="28"/>
      <c r="AA47" s="28"/>
      <c r="AB47" s="28"/>
      <c r="AC47" s="29">
        <f>SUM(Z47:AB47)</f>
        <v>0</v>
      </c>
      <c r="AD47" s="28"/>
      <c r="AE47" s="28"/>
      <c r="AF47" s="28"/>
      <c r="AG47" s="29">
        <f>SUM(AD47:AF47)</f>
        <v>0</v>
      </c>
      <c r="AH47" s="29">
        <f>SUM(U47,Y47,AC47,AG47)</f>
        <v>0</v>
      </c>
      <c r="AI47" s="30">
        <f>IF(ISERROR(AH47/J47),0,AH47/J47)</f>
        <v>0</v>
      </c>
      <c r="AJ47" s="30">
        <f>IF(ISERROR(AH47/$AH$93),"-",AH47/$AH$93)</f>
        <v>0</v>
      </c>
      <c r="AK47" s="11"/>
      <c r="AL47" s="11"/>
      <c r="AM47" s="11"/>
      <c r="AN47" s="11"/>
      <c r="AO47" s="11"/>
      <c r="AP47" s="11"/>
      <c r="AQ47" s="11"/>
      <c r="AR47" s="11"/>
    </row>
    <row r="48" spans="1:44" s="61" customFormat="1" ht="12.75" hidden="1" customHeight="1" collapsed="1" x14ac:dyDescent="0.25">
      <c r="A48" s="538" t="s">
        <v>65</v>
      </c>
      <c r="B48" s="542"/>
      <c r="C48" s="539"/>
      <c r="D48" s="539"/>
      <c r="E48" s="539"/>
      <c r="F48" s="539"/>
      <c r="G48" s="539"/>
      <c r="H48" s="539"/>
      <c r="I48" s="540"/>
      <c r="J48" s="339">
        <f>SUM(J46:J47)</f>
        <v>0</v>
      </c>
      <c r="K48" s="339">
        <f>SUM(K46:K47)</f>
        <v>0</v>
      </c>
      <c r="L48" s="445"/>
      <c r="M48" s="339">
        <f>SUM(M46:M47)</f>
        <v>0</v>
      </c>
      <c r="N48" s="339">
        <f>SUM(N46:N47)</f>
        <v>0</v>
      </c>
      <c r="O48" s="339">
        <f>SUM(O46:O47)</f>
        <v>0</v>
      </c>
      <c r="P48" s="344"/>
      <c r="Q48" s="438"/>
      <c r="R48" s="339">
        <f t="shared" ref="R48:AH48" si="9">SUM(R46:R47)</f>
        <v>0</v>
      </c>
      <c r="S48" s="339">
        <f t="shared" si="9"/>
        <v>0</v>
      </c>
      <c r="T48" s="339">
        <f t="shared" si="9"/>
        <v>0</v>
      </c>
      <c r="U48" s="339">
        <f t="shared" si="9"/>
        <v>0</v>
      </c>
      <c r="V48" s="339">
        <f t="shared" si="9"/>
        <v>0</v>
      </c>
      <c r="W48" s="339">
        <f t="shared" si="9"/>
        <v>0</v>
      </c>
      <c r="X48" s="339">
        <f t="shared" si="9"/>
        <v>0</v>
      </c>
      <c r="Y48" s="339">
        <f t="shared" si="9"/>
        <v>0</v>
      </c>
      <c r="Z48" s="339">
        <f t="shared" si="9"/>
        <v>0</v>
      </c>
      <c r="AA48" s="339">
        <f t="shared" si="9"/>
        <v>0</v>
      </c>
      <c r="AB48" s="339">
        <f t="shared" si="9"/>
        <v>0</v>
      </c>
      <c r="AC48" s="339">
        <f t="shared" si="9"/>
        <v>0</v>
      </c>
      <c r="AD48" s="339">
        <f t="shared" si="9"/>
        <v>0</v>
      </c>
      <c r="AE48" s="339">
        <f t="shared" si="9"/>
        <v>0</v>
      </c>
      <c r="AF48" s="339">
        <f t="shared" si="9"/>
        <v>0</v>
      </c>
      <c r="AG48" s="339">
        <f t="shared" si="9"/>
        <v>0</v>
      </c>
      <c r="AH48" s="339">
        <f t="shared" si="9"/>
        <v>0</v>
      </c>
      <c r="AI48" s="345">
        <f>IF(ISERROR(AH48/J48),0,AH48/J48)</f>
        <v>0</v>
      </c>
      <c r="AJ48" s="345">
        <f>IF(ISERROR(AH48/$AH$93),0,AH48/$AH$93)</f>
        <v>0</v>
      </c>
      <c r="AK48" s="11"/>
      <c r="AL48" s="11"/>
      <c r="AM48" s="11"/>
      <c r="AN48" s="11"/>
      <c r="AO48" s="11"/>
      <c r="AP48" s="11"/>
      <c r="AQ48" s="11"/>
      <c r="AR48" s="11"/>
    </row>
    <row r="49" spans="1:44" ht="12.75" hidden="1" customHeight="1" x14ac:dyDescent="0.25">
      <c r="A49" s="502" t="s">
        <v>66</v>
      </c>
      <c r="B49" s="503"/>
      <c r="C49" s="503"/>
      <c r="D49" s="503"/>
      <c r="E49" s="504"/>
      <c r="F49" s="329"/>
      <c r="G49" s="330"/>
      <c r="H49" s="331"/>
      <c r="I49" s="331"/>
      <c r="J49" s="62"/>
      <c r="K49" s="7"/>
      <c r="L49" s="18"/>
      <c r="M49" s="19"/>
      <c r="N49" s="19"/>
      <c r="O49" s="19"/>
      <c r="P49" s="5"/>
      <c r="Q49" s="20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336"/>
      <c r="AJ49" s="336"/>
    </row>
    <row r="50" spans="1:44" hidden="1" outlineLevel="1" x14ac:dyDescent="0.25">
      <c r="A50" s="309">
        <v>1</v>
      </c>
      <c r="B50" s="310"/>
      <c r="C50" s="310"/>
      <c r="D50" s="314"/>
      <c r="E50" s="325"/>
      <c r="F50" s="326"/>
      <c r="G50" s="327"/>
      <c r="H50" s="311"/>
      <c r="I50" s="311"/>
      <c r="J50" s="505"/>
      <c r="K50" s="7"/>
      <c r="L50" s="8"/>
      <c r="M50" s="453"/>
      <c r="N50" s="453"/>
      <c r="O50" s="5"/>
      <c r="P50" s="5"/>
      <c r="Q50" s="5"/>
      <c r="R50" s="9"/>
      <c r="S50" s="9"/>
      <c r="T50" s="9"/>
      <c r="U50" s="29">
        <f>SUM(R50:T50)</f>
        <v>0</v>
      </c>
      <c r="V50" s="28"/>
      <c r="W50" s="28"/>
      <c r="X50" s="28"/>
      <c r="Y50" s="29">
        <f>SUM(V50:X50)</f>
        <v>0</v>
      </c>
      <c r="Z50" s="28"/>
      <c r="AA50" s="28"/>
      <c r="AB50" s="28"/>
      <c r="AC50" s="29">
        <f>SUM(Z50:AB50)</f>
        <v>0</v>
      </c>
      <c r="AD50" s="28"/>
      <c r="AE50" s="28"/>
      <c r="AF50" s="28"/>
      <c r="AG50" s="29">
        <f>SUM(AD50:AF50)</f>
        <v>0</v>
      </c>
      <c r="AH50" s="29">
        <f>SUM(U50,Y50,AC50,AG50)</f>
        <v>0</v>
      </c>
      <c r="AI50" s="30">
        <f>IF(ISERROR(AH50/J50),0,AH50/J50)</f>
        <v>0</v>
      </c>
      <c r="AJ50" s="30">
        <f>IF(ISERROR(AH50/$AH$93),"-",AH50/$AH$93)</f>
        <v>0</v>
      </c>
      <c r="AK50" s="11"/>
      <c r="AL50" s="11"/>
      <c r="AM50" s="11"/>
      <c r="AN50" s="11"/>
      <c r="AO50" s="11"/>
      <c r="AP50" s="11"/>
      <c r="AQ50" s="11"/>
      <c r="AR50" s="11"/>
    </row>
    <row r="51" spans="1:44" ht="12.75" hidden="1" customHeight="1" outlineLevel="1" x14ac:dyDescent="0.25">
      <c r="A51" s="309">
        <v>2</v>
      </c>
      <c r="B51" s="309"/>
      <c r="C51" s="328"/>
      <c r="D51" s="322"/>
      <c r="E51" s="328"/>
      <c r="F51" s="328"/>
      <c r="G51" s="328"/>
      <c r="H51" s="322"/>
      <c r="I51" s="322"/>
      <c r="J51" s="541"/>
      <c r="K51" s="50"/>
      <c r="L51" s="1" t="s">
        <v>88</v>
      </c>
      <c r="M51" s="28"/>
      <c r="N51" s="28"/>
      <c r="O51" s="28"/>
      <c r="P51" s="34"/>
      <c r="Q51" s="34"/>
      <c r="R51" s="28"/>
      <c r="S51" s="28"/>
      <c r="T51" s="28"/>
      <c r="U51" s="29">
        <f>SUM(R51:T51)</f>
        <v>0</v>
      </c>
      <c r="V51" s="28"/>
      <c r="W51" s="28"/>
      <c r="X51" s="28"/>
      <c r="Y51" s="29">
        <f>SUM(V51:X51)</f>
        <v>0</v>
      </c>
      <c r="Z51" s="28"/>
      <c r="AA51" s="28"/>
      <c r="AB51" s="28"/>
      <c r="AC51" s="29">
        <f>SUM(Z51:AB51)</f>
        <v>0</v>
      </c>
      <c r="AD51" s="28"/>
      <c r="AE51" s="28"/>
      <c r="AF51" s="28"/>
      <c r="AG51" s="29">
        <f>SUM(AD51:AF51)</f>
        <v>0</v>
      </c>
      <c r="AH51" s="29">
        <f>SUM(U51,Y51,AC51,AG51)</f>
        <v>0</v>
      </c>
      <c r="AI51" s="30">
        <f>IF(ISERROR(AH51/J51),0,AH51/J51)</f>
        <v>0</v>
      </c>
      <c r="AJ51" s="30">
        <f>IF(ISERROR(AH51/$AH$93),"-",AH51/$AH$93)</f>
        <v>0</v>
      </c>
      <c r="AK51" s="11"/>
      <c r="AL51" s="11"/>
      <c r="AM51" s="11"/>
      <c r="AN51" s="11"/>
      <c r="AO51" s="11"/>
      <c r="AP51" s="11"/>
      <c r="AQ51" s="11"/>
      <c r="AR51" s="11"/>
    </row>
    <row r="52" spans="1:44" s="61" customFormat="1" ht="12.75" hidden="1" customHeight="1" collapsed="1" x14ac:dyDescent="0.25">
      <c r="A52" s="543" t="s">
        <v>67</v>
      </c>
      <c r="B52" s="543"/>
      <c r="C52" s="543"/>
      <c r="D52" s="543"/>
      <c r="E52" s="543"/>
      <c r="F52" s="543"/>
      <c r="G52" s="543"/>
      <c r="H52" s="543"/>
      <c r="I52" s="543"/>
      <c r="J52" s="339">
        <f>J50</f>
        <v>0</v>
      </c>
      <c r="K52" s="339">
        <f>SUM(K50:K51)</f>
        <v>0</v>
      </c>
      <c r="L52" s="445"/>
      <c r="M52" s="339">
        <f>SUM(M50:M51)</f>
        <v>0</v>
      </c>
      <c r="N52" s="339">
        <f>SUM(N50:N51)</f>
        <v>0</v>
      </c>
      <c r="O52" s="339">
        <f>SUM(O50:O51)</f>
        <v>0</v>
      </c>
      <c r="P52" s="344"/>
      <c r="Q52" s="438"/>
      <c r="R52" s="339">
        <f t="shared" ref="R52:AH52" si="10">SUM(R50:R51)</f>
        <v>0</v>
      </c>
      <c r="S52" s="339">
        <f t="shared" si="10"/>
        <v>0</v>
      </c>
      <c r="T52" s="339">
        <f t="shared" si="10"/>
        <v>0</v>
      </c>
      <c r="U52" s="339">
        <f t="shared" si="10"/>
        <v>0</v>
      </c>
      <c r="V52" s="339">
        <f t="shared" si="10"/>
        <v>0</v>
      </c>
      <c r="W52" s="339">
        <f t="shared" si="10"/>
        <v>0</v>
      </c>
      <c r="X52" s="339">
        <f t="shared" si="10"/>
        <v>0</v>
      </c>
      <c r="Y52" s="339">
        <f t="shared" si="10"/>
        <v>0</v>
      </c>
      <c r="Z52" s="339">
        <f t="shared" si="10"/>
        <v>0</v>
      </c>
      <c r="AA52" s="339">
        <f t="shared" si="10"/>
        <v>0</v>
      </c>
      <c r="AB52" s="339">
        <f t="shared" si="10"/>
        <v>0</v>
      </c>
      <c r="AC52" s="339">
        <f t="shared" si="10"/>
        <v>0</v>
      </c>
      <c r="AD52" s="339">
        <f t="shared" si="10"/>
        <v>0</v>
      </c>
      <c r="AE52" s="339">
        <f t="shared" si="10"/>
        <v>0</v>
      </c>
      <c r="AF52" s="339">
        <f t="shared" si="10"/>
        <v>0</v>
      </c>
      <c r="AG52" s="339">
        <f t="shared" si="10"/>
        <v>0</v>
      </c>
      <c r="AH52" s="339">
        <f t="shared" si="10"/>
        <v>0</v>
      </c>
      <c r="AI52" s="345">
        <f>IF(ISERROR(AH52/J52),0,AH52/J52)</f>
        <v>0</v>
      </c>
      <c r="AJ52" s="345">
        <f>IF(ISERROR(AH52/$AH$93),0,AH52/$AH$93)</f>
        <v>0</v>
      </c>
      <c r="AK52" s="11"/>
      <c r="AL52" s="11"/>
      <c r="AM52" s="11"/>
      <c r="AN52" s="11"/>
      <c r="AO52" s="11"/>
      <c r="AP52" s="11"/>
      <c r="AQ52" s="11"/>
      <c r="AR52" s="11"/>
    </row>
    <row r="53" spans="1:44" ht="12.75" hidden="1" customHeight="1" x14ac:dyDescent="0.25">
      <c r="A53" s="513" t="s">
        <v>68</v>
      </c>
      <c r="B53" s="514"/>
      <c r="C53" s="514"/>
      <c r="D53" s="514"/>
      <c r="E53" s="515"/>
      <c r="F53" s="332"/>
      <c r="G53" s="333"/>
      <c r="H53" s="334"/>
      <c r="I53" s="334"/>
      <c r="J53" s="62"/>
      <c r="K53" s="7"/>
      <c r="L53" s="18"/>
      <c r="M53" s="19"/>
      <c r="N53" s="19"/>
      <c r="O53" s="19"/>
      <c r="P53" s="5"/>
      <c r="Q53" s="20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336"/>
      <c r="AJ53" s="336"/>
    </row>
    <row r="54" spans="1:44" ht="12.75" hidden="1" customHeight="1" outlineLevel="1" x14ac:dyDescent="0.25">
      <c r="A54" s="308">
        <v>1</v>
      </c>
      <c r="B54" s="309"/>
      <c r="C54" s="318"/>
      <c r="D54" s="319"/>
      <c r="E54" s="320"/>
      <c r="F54" s="320"/>
      <c r="G54" s="320"/>
      <c r="H54" s="319"/>
      <c r="I54" s="319"/>
      <c r="J54" s="505"/>
      <c r="K54" s="27"/>
      <c r="L54" s="26"/>
      <c r="M54" s="28"/>
      <c r="N54" s="28"/>
      <c r="O54" s="28"/>
      <c r="P54" s="26"/>
      <c r="Q54" s="26"/>
      <c r="R54" s="28"/>
      <c r="S54" s="28"/>
      <c r="T54" s="28"/>
      <c r="U54" s="29">
        <f>SUM(R54:T54)</f>
        <v>0</v>
      </c>
      <c r="V54" s="28"/>
      <c r="W54" s="28"/>
      <c r="X54" s="28"/>
      <c r="Y54" s="29">
        <f>SUM(V54:X54)</f>
        <v>0</v>
      </c>
      <c r="Z54" s="28"/>
      <c r="AA54" s="28"/>
      <c r="AB54" s="28"/>
      <c r="AC54" s="29">
        <f>SUM(Z54:AB54)</f>
        <v>0</v>
      </c>
      <c r="AD54" s="28"/>
      <c r="AE54" s="28"/>
      <c r="AF54" s="28"/>
      <c r="AG54" s="29">
        <f>SUM(AD54:AF54)</f>
        <v>0</v>
      </c>
      <c r="AH54" s="29">
        <f>SUM(U54,Y54,AC54,AG54)</f>
        <v>0</v>
      </c>
      <c r="AI54" s="30">
        <f>IF(ISERROR(AH54/J54),0,AH54/J54)</f>
        <v>0</v>
      </c>
      <c r="AJ54" s="30">
        <f>IF(ISERROR(AH54/$AH$93),"-",AH54/$AH$93)</f>
        <v>0</v>
      </c>
      <c r="AK54" s="11"/>
      <c r="AL54" s="11"/>
      <c r="AM54" s="11"/>
      <c r="AN54" s="11"/>
      <c r="AO54" s="11"/>
      <c r="AP54" s="11"/>
      <c r="AQ54" s="11"/>
      <c r="AR54" s="11"/>
    </row>
    <row r="55" spans="1:44" ht="12.75" hidden="1" customHeight="1" outlineLevel="1" x14ac:dyDescent="0.25">
      <c r="A55" s="308">
        <v>2</v>
      </c>
      <c r="B55" s="309"/>
      <c r="C55" s="321"/>
      <c r="D55" s="322"/>
      <c r="E55" s="323"/>
      <c r="F55" s="323"/>
      <c r="G55" s="323"/>
      <c r="H55" s="322"/>
      <c r="I55" s="322"/>
      <c r="J55" s="541"/>
      <c r="K55" s="50"/>
      <c r="L55" s="1" t="s">
        <v>88</v>
      </c>
      <c r="M55" s="28"/>
      <c r="N55" s="28"/>
      <c r="O55" s="28"/>
      <c r="P55" s="34"/>
      <c r="Q55" s="34"/>
      <c r="R55" s="28"/>
      <c r="S55" s="28"/>
      <c r="T55" s="28"/>
      <c r="U55" s="29">
        <f>SUM(R55:T55)</f>
        <v>0</v>
      </c>
      <c r="V55" s="28"/>
      <c r="W55" s="28"/>
      <c r="X55" s="28"/>
      <c r="Y55" s="29">
        <f>SUM(V55:X55)</f>
        <v>0</v>
      </c>
      <c r="Z55" s="28"/>
      <c r="AA55" s="28"/>
      <c r="AB55" s="28"/>
      <c r="AC55" s="29">
        <f>SUM(Z55:AB55)</f>
        <v>0</v>
      </c>
      <c r="AD55" s="28"/>
      <c r="AE55" s="28"/>
      <c r="AF55" s="28"/>
      <c r="AG55" s="29">
        <f>SUM(AD55:AF55)</f>
        <v>0</v>
      </c>
      <c r="AH55" s="29">
        <f>SUM(U55,Y55,AC55,AG55)</f>
        <v>0</v>
      </c>
      <c r="AI55" s="30">
        <f>IF(ISERROR(AH55/J55),0,AH55/J55)</f>
        <v>0</v>
      </c>
      <c r="AJ55" s="30">
        <f>IF(ISERROR(AH55/$AH$93),"-",AH55/$AH$93)</f>
        <v>0</v>
      </c>
      <c r="AK55" s="11"/>
      <c r="AL55" s="11"/>
      <c r="AM55" s="11"/>
      <c r="AN55" s="11"/>
      <c r="AO55" s="11"/>
      <c r="AP55" s="11"/>
      <c r="AQ55" s="11"/>
      <c r="AR55" s="11"/>
    </row>
    <row r="56" spans="1:44" s="61" customFormat="1" ht="12.75" hidden="1" customHeight="1" collapsed="1" x14ac:dyDescent="0.25">
      <c r="A56" s="538" t="s">
        <v>69</v>
      </c>
      <c r="B56" s="539"/>
      <c r="C56" s="539"/>
      <c r="D56" s="539"/>
      <c r="E56" s="539"/>
      <c r="F56" s="539"/>
      <c r="G56" s="539"/>
      <c r="H56" s="539"/>
      <c r="I56" s="540"/>
      <c r="J56" s="339">
        <f>SUM(J54:J55)</f>
        <v>0</v>
      </c>
      <c r="K56" s="339">
        <f>SUM(K54:K55)</f>
        <v>0</v>
      </c>
      <c r="L56" s="445"/>
      <c r="M56" s="339">
        <f>SUM(M54:M55)</f>
        <v>0</v>
      </c>
      <c r="N56" s="339">
        <f>SUM(N54:N55)</f>
        <v>0</v>
      </c>
      <c r="O56" s="339">
        <f>SUM(O54:O55)</f>
        <v>0</v>
      </c>
      <c r="P56" s="344"/>
      <c r="Q56" s="438"/>
      <c r="R56" s="339">
        <f t="shared" ref="R56:AH56" si="11">SUM(R54:R55)</f>
        <v>0</v>
      </c>
      <c r="S56" s="339">
        <f t="shared" si="11"/>
        <v>0</v>
      </c>
      <c r="T56" s="339">
        <f t="shared" si="11"/>
        <v>0</v>
      </c>
      <c r="U56" s="339">
        <f t="shared" si="11"/>
        <v>0</v>
      </c>
      <c r="V56" s="339">
        <f t="shared" si="11"/>
        <v>0</v>
      </c>
      <c r="W56" s="339">
        <f t="shared" si="11"/>
        <v>0</v>
      </c>
      <c r="X56" s="339">
        <f t="shared" si="11"/>
        <v>0</v>
      </c>
      <c r="Y56" s="339">
        <f t="shared" si="11"/>
        <v>0</v>
      </c>
      <c r="Z56" s="339">
        <f t="shared" si="11"/>
        <v>0</v>
      </c>
      <c r="AA56" s="339">
        <f t="shared" si="11"/>
        <v>0</v>
      </c>
      <c r="AB56" s="339">
        <f t="shared" si="11"/>
        <v>0</v>
      </c>
      <c r="AC56" s="339">
        <f t="shared" si="11"/>
        <v>0</v>
      </c>
      <c r="AD56" s="339">
        <f t="shared" si="11"/>
        <v>0</v>
      </c>
      <c r="AE56" s="339">
        <f t="shared" si="11"/>
        <v>0</v>
      </c>
      <c r="AF56" s="339">
        <f t="shared" si="11"/>
        <v>0</v>
      </c>
      <c r="AG56" s="339">
        <f t="shared" si="11"/>
        <v>0</v>
      </c>
      <c r="AH56" s="339">
        <f t="shared" si="11"/>
        <v>0</v>
      </c>
      <c r="AI56" s="345">
        <f>IF(ISERROR(AH56/J56),0,AH56/J56)</f>
        <v>0</v>
      </c>
      <c r="AJ56" s="345">
        <f>IF(ISERROR(AH56/$AH$93),0,AH56/$AH$93)</f>
        <v>0</v>
      </c>
      <c r="AK56" s="11"/>
      <c r="AL56" s="11"/>
      <c r="AM56" s="11"/>
      <c r="AN56" s="11"/>
      <c r="AO56" s="11"/>
      <c r="AP56" s="11"/>
      <c r="AQ56" s="11"/>
      <c r="AR56" s="11"/>
    </row>
    <row r="57" spans="1:44" ht="12.75" hidden="1" customHeight="1" x14ac:dyDescent="0.25">
      <c r="A57" s="502" t="s">
        <v>70</v>
      </c>
      <c r="B57" s="503"/>
      <c r="C57" s="503"/>
      <c r="D57" s="503"/>
      <c r="E57" s="504"/>
      <c r="F57" s="329"/>
      <c r="G57" s="330"/>
      <c r="H57" s="331"/>
      <c r="I57" s="331"/>
      <c r="J57" s="335"/>
      <c r="K57" s="7"/>
      <c r="L57" s="18"/>
      <c r="M57" s="19"/>
      <c r="N57" s="19"/>
      <c r="O57" s="19"/>
      <c r="P57" s="5"/>
      <c r="Q57" s="20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336"/>
      <c r="AJ57" s="336"/>
    </row>
    <row r="58" spans="1:44" ht="12.75" hidden="1" customHeight="1" outlineLevel="1" x14ac:dyDescent="0.25">
      <c r="A58" s="308">
        <v>1</v>
      </c>
      <c r="B58" s="309"/>
      <c r="C58" s="318"/>
      <c r="D58" s="319"/>
      <c r="E58" s="320"/>
      <c r="F58" s="320"/>
      <c r="G58" s="320"/>
      <c r="H58" s="319"/>
      <c r="I58" s="319"/>
      <c r="J58" s="505"/>
      <c r="K58" s="27"/>
      <c r="L58" s="26"/>
      <c r="M58" s="28"/>
      <c r="N58" s="28"/>
      <c r="O58" s="28"/>
      <c r="P58" s="26"/>
      <c r="Q58" s="26"/>
      <c r="R58" s="28"/>
      <c r="S58" s="28"/>
      <c r="T58" s="28"/>
      <c r="U58" s="29">
        <f>SUM(R58:T58)</f>
        <v>0</v>
      </c>
      <c r="V58" s="28"/>
      <c r="W58" s="28"/>
      <c r="X58" s="28"/>
      <c r="Y58" s="29">
        <f>SUM(V58:X58)</f>
        <v>0</v>
      </c>
      <c r="Z58" s="28"/>
      <c r="AA58" s="28"/>
      <c r="AB58" s="28"/>
      <c r="AC58" s="29">
        <f>SUM(Z58:AB58)</f>
        <v>0</v>
      </c>
      <c r="AD58" s="28"/>
      <c r="AE58" s="28"/>
      <c r="AF58" s="28"/>
      <c r="AG58" s="29">
        <f>SUM(AD58:AF58)</f>
        <v>0</v>
      </c>
      <c r="AH58" s="29">
        <f>SUM(U58,Y58,AC58,AG58)</f>
        <v>0</v>
      </c>
      <c r="AI58" s="30">
        <f>IF(ISERROR(AH58/J58),0,AH58/J58)</f>
        <v>0</v>
      </c>
      <c r="AJ58" s="30">
        <f>IF(ISERROR(AH58/$AH$93),"-",AH58/$AH$93)</f>
        <v>0</v>
      </c>
      <c r="AK58" s="11"/>
      <c r="AL58" s="11"/>
      <c r="AM58" s="11"/>
      <c r="AN58" s="11"/>
      <c r="AO58" s="11"/>
      <c r="AP58" s="11"/>
      <c r="AQ58" s="11"/>
      <c r="AR58" s="11"/>
    </row>
    <row r="59" spans="1:44" ht="12.75" hidden="1" customHeight="1" outlineLevel="1" x14ac:dyDescent="0.25">
      <c r="A59" s="308">
        <v>2</v>
      </c>
      <c r="B59" s="309"/>
      <c r="C59" s="321"/>
      <c r="D59" s="322"/>
      <c r="E59" s="323"/>
      <c r="F59" s="323"/>
      <c r="G59" s="323"/>
      <c r="H59" s="322"/>
      <c r="I59" s="322"/>
      <c r="J59" s="506"/>
      <c r="K59" s="50"/>
      <c r="L59" s="1" t="s">
        <v>88</v>
      </c>
      <c r="M59" s="28"/>
      <c r="N59" s="28"/>
      <c r="O59" s="28"/>
      <c r="P59" s="34"/>
      <c r="Q59" s="34"/>
      <c r="R59" s="28"/>
      <c r="S59" s="28"/>
      <c r="T59" s="28"/>
      <c r="U59" s="29">
        <f>SUM(R59:T59)</f>
        <v>0</v>
      </c>
      <c r="V59" s="28"/>
      <c r="W59" s="28"/>
      <c r="X59" s="28"/>
      <c r="Y59" s="29">
        <f>SUM(V59:X59)</f>
        <v>0</v>
      </c>
      <c r="Z59" s="28"/>
      <c r="AA59" s="28"/>
      <c r="AB59" s="28"/>
      <c r="AC59" s="29">
        <f>SUM(Z59:AB59)</f>
        <v>0</v>
      </c>
      <c r="AD59" s="28"/>
      <c r="AE59" s="28"/>
      <c r="AF59" s="28"/>
      <c r="AG59" s="29">
        <f>SUM(AD59:AF59)</f>
        <v>0</v>
      </c>
      <c r="AH59" s="29">
        <f>SUM(U59,Y59,AC59,AG59)</f>
        <v>0</v>
      </c>
      <c r="AI59" s="30">
        <f>IF(ISERROR(AH59/J59),0,AH59/J59)</f>
        <v>0</v>
      </c>
      <c r="AJ59" s="30">
        <f>IF(ISERROR(AH59/$AH$93),"-",AH59/$AH$93)</f>
        <v>0</v>
      </c>
      <c r="AK59" s="11"/>
      <c r="AL59" s="11"/>
      <c r="AM59" s="11"/>
      <c r="AN59" s="11"/>
      <c r="AO59" s="11"/>
      <c r="AP59" s="11"/>
      <c r="AQ59" s="11"/>
      <c r="AR59" s="11"/>
    </row>
    <row r="60" spans="1:44" s="61" customFormat="1" ht="12.75" hidden="1" customHeight="1" collapsed="1" x14ac:dyDescent="0.25">
      <c r="A60" s="538" t="s">
        <v>71</v>
      </c>
      <c r="B60" s="539"/>
      <c r="C60" s="539"/>
      <c r="D60" s="539"/>
      <c r="E60" s="539"/>
      <c r="F60" s="539"/>
      <c r="G60" s="539"/>
      <c r="H60" s="539"/>
      <c r="I60" s="540"/>
      <c r="J60" s="339">
        <f>SUM(J58:J59)</f>
        <v>0</v>
      </c>
      <c r="K60" s="339">
        <f>SUM(K58:K59)</f>
        <v>0</v>
      </c>
      <c r="L60" s="445"/>
      <c r="M60" s="339">
        <f>SUM(M58:M59)</f>
        <v>0</v>
      </c>
      <c r="N60" s="339">
        <f>SUM(N58:N59)</f>
        <v>0</v>
      </c>
      <c r="O60" s="339">
        <f>SUM(O58:O59)</f>
        <v>0</v>
      </c>
      <c r="P60" s="344"/>
      <c r="Q60" s="438"/>
      <c r="R60" s="339">
        <f t="shared" ref="R60:AH60" si="12">SUM(R58:R59)</f>
        <v>0</v>
      </c>
      <c r="S60" s="339">
        <f t="shared" si="12"/>
        <v>0</v>
      </c>
      <c r="T60" s="339">
        <f t="shared" si="12"/>
        <v>0</v>
      </c>
      <c r="U60" s="339">
        <f t="shared" si="12"/>
        <v>0</v>
      </c>
      <c r="V60" s="339">
        <f t="shared" si="12"/>
        <v>0</v>
      </c>
      <c r="W60" s="339">
        <f t="shared" si="12"/>
        <v>0</v>
      </c>
      <c r="X60" s="339">
        <f t="shared" si="12"/>
        <v>0</v>
      </c>
      <c r="Y60" s="339">
        <f t="shared" si="12"/>
        <v>0</v>
      </c>
      <c r="Z60" s="339">
        <f t="shared" si="12"/>
        <v>0</v>
      </c>
      <c r="AA60" s="339">
        <f t="shared" si="12"/>
        <v>0</v>
      </c>
      <c r="AB60" s="339">
        <f t="shared" si="12"/>
        <v>0</v>
      </c>
      <c r="AC60" s="339">
        <f t="shared" si="12"/>
        <v>0</v>
      </c>
      <c r="AD60" s="339">
        <f t="shared" si="12"/>
        <v>0</v>
      </c>
      <c r="AE60" s="339">
        <f t="shared" si="12"/>
        <v>0</v>
      </c>
      <c r="AF60" s="339">
        <f t="shared" si="12"/>
        <v>0</v>
      </c>
      <c r="AG60" s="339">
        <f t="shared" si="12"/>
        <v>0</v>
      </c>
      <c r="AH60" s="339">
        <f t="shared" si="12"/>
        <v>0</v>
      </c>
      <c r="AI60" s="345">
        <f>IF(ISERROR(AH60/J60),0,AH60/J60)</f>
        <v>0</v>
      </c>
      <c r="AJ60" s="345">
        <f>IF(ISERROR(AH60/$AH$93),0,AH60/$AH$93)</f>
        <v>0</v>
      </c>
      <c r="AK60" s="11"/>
      <c r="AL60" s="11"/>
      <c r="AM60" s="11"/>
      <c r="AN60" s="11"/>
      <c r="AO60" s="11"/>
      <c r="AP60" s="11"/>
      <c r="AQ60" s="11"/>
      <c r="AR60" s="11"/>
    </row>
    <row r="61" spans="1:44" ht="12.75" hidden="1" customHeight="1" x14ac:dyDescent="0.25">
      <c r="A61" s="502" t="s">
        <v>72</v>
      </c>
      <c r="B61" s="503"/>
      <c r="C61" s="503"/>
      <c r="D61" s="503"/>
      <c r="E61" s="504"/>
      <c r="F61" s="329"/>
      <c r="G61" s="330"/>
      <c r="H61" s="331"/>
      <c r="I61" s="331"/>
      <c r="J61" s="62"/>
      <c r="K61" s="7"/>
      <c r="L61" s="18"/>
      <c r="M61" s="19"/>
      <c r="N61" s="19"/>
      <c r="O61" s="19"/>
      <c r="P61" s="5"/>
      <c r="Q61" s="20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336"/>
      <c r="AJ61" s="336"/>
    </row>
    <row r="62" spans="1:44" ht="12.75" hidden="1" customHeight="1" outlineLevel="1" x14ac:dyDescent="0.25">
      <c r="A62" s="308">
        <v>1</v>
      </c>
      <c r="B62" s="309"/>
      <c r="C62" s="318"/>
      <c r="D62" s="319"/>
      <c r="E62" s="320"/>
      <c r="F62" s="320"/>
      <c r="G62" s="320"/>
      <c r="H62" s="319"/>
      <c r="I62" s="319"/>
      <c r="J62" s="505"/>
      <c r="K62" s="27"/>
      <c r="L62" s="26"/>
      <c r="M62" s="28"/>
      <c r="N62" s="28"/>
      <c r="O62" s="28"/>
      <c r="P62" s="26"/>
      <c r="Q62" s="26"/>
      <c r="R62" s="28"/>
      <c r="S62" s="28"/>
      <c r="T62" s="28"/>
      <c r="U62" s="29">
        <f>SUM(R62:T62)</f>
        <v>0</v>
      </c>
      <c r="V62" s="28"/>
      <c r="W62" s="28"/>
      <c r="X62" s="28"/>
      <c r="Y62" s="29">
        <f>SUM(V62:X62)</f>
        <v>0</v>
      </c>
      <c r="Z62" s="28"/>
      <c r="AA62" s="28"/>
      <c r="AB62" s="28"/>
      <c r="AC62" s="29">
        <f>SUM(Z62:AB62)</f>
        <v>0</v>
      </c>
      <c r="AD62" s="28"/>
      <c r="AE62" s="28"/>
      <c r="AF62" s="28"/>
      <c r="AG62" s="29">
        <f>SUM(AD62:AF62)</f>
        <v>0</v>
      </c>
      <c r="AH62" s="29">
        <f>SUM(U62,Y62,AC62,AG62)</f>
        <v>0</v>
      </c>
      <c r="AI62" s="30">
        <f>IF(ISERROR(AH62/J62),0,AH62/J62)</f>
        <v>0</v>
      </c>
      <c r="AJ62" s="30">
        <f>IF(ISERROR(AH62/$AH$93),"-",AH62/$AH$93)</f>
        <v>0</v>
      </c>
      <c r="AK62" s="11"/>
      <c r="AL62" s="11"/>
      <c r="AM62" s="11"/>
      <c r="AN62" s="11"/>
      <c r="AO62" s="11"/>
      <c r="AP62" s="11"/>
      <c r="AQ62" s="11"/>
      <c r="AR62" s="11"/>
    </row>
    <row r="63" spans="1:44" ht="12.75" hidden="1" customHeight="1" outlineLevel="1" x14ac:dyDescent="0.25">
      <c r="A63" s="308">
        <v>2</v>
      </c>
      <c r="B63" s="309"/>
      <c r="C63" s="321"/>
      <c r="D63" s="322"/>
      <c r="E63" s="323"/>
      <c r="F63" s="323"/>
      <c r="G63" s="323"/>
      <c r="H63" s="322"/>
      <c r="I63" s="322"/>
      <c r="J63" s="541"/>
      <c r="K63" s="50"/>
      <c r="L63" s="1" t="s">
        <v>88</v>
      </c>
      <c r="M63" s="28"/>
      <c r="N63" s="28"/>
      <c r="O63" s="28"/>
      <c r="P63" s="34"/>
      <c r="Q63" s="34"/>
      <c r="R63" s="28"/>
      <c r="S63" s="28"/>
      <c r="T63" s="28"/>
      <c r="U63" s="29">
        <f>SUM(R63:T63)</f>
        <v>0</v>
      </c>
      <c r="V63" s="28"/>
      <c r="W63" s="28"/>
      <c r="X63" s="28"/>
      <c r="Y63" s="29">
        <f>SUM(V63:X63)</f>
        <v>0</v>
      </c>
      <c r="Z63" s="28"/>
      <c r="AA63" s="28"/>
      <c r="AB63" s="28"/>
      <c r="AC63" s="29">
        <f>SUM(Z63:AB63)</f>
        <v>0</v>
      </c>
      <c r="AD63" s="28"/>
      <c r="AE63" s="28"/>
      <c r="AF63" s="28"/>
      <c r="AG63" s="29">
        <f>SUM(AD63:AF63)</f>
        <v>0</v>
      </c>
      <c r="AH63" s="29">
        <f>SUM(U63,Y63,AC63,AG63)</f>
        <v>0</v>
      </c>
      <c r="AI63" s="30">
        <f>IF(ISERROR(AH63/J63),0,AH63/J63)</f>
        <v>0</v>
      </c>
      <c r="AJ63" s="30">
        <f>IF(ISERROR(AH63/$AH$93),"-",AH63/$AH$93)</f>
        <v>0</v>
      </c>
      <c r="AK63" s="11"/>
      <c r="AL63" s="11"/>
      <c r="AM63" s="11"/>
      <c r="AN63" s="11"/>
      <c r="AO63" s="11"/>
      <c r="AP63" s="11"/>
      <c r="AQ63" s="11"/>
      <c r="AR63" s="11"/>
    </row>
    <row r="64" spans="1:44" s="61" customFormat="1" ht="12.75" hidden="1" customHeight="1" collapsed="1" x14ac:dyDescent="0.25">
      <c r="A64" s="538" t="s">
        <v>73</v>
      </c>
      <c r="B64" s="539"/>
      <c r="C64" s="539"/>
      <c r="D64" s="539"/>
      <c r="E64" s="539"/>
      <c r="F64" s="539"/>
      <c r="G64" s="539"/>
      <c r="H64" s="539"/>
      <c r="I64" s="540"/>
      <c r="J64" s="339">
        <f>SUM(J62:J63)</f>
        <v>0</v>
      </c>
      <c r="K64" s="339">
        <f>SUM(K62:K63)</f>
        <v>0</v>
      </c>
      <c r="L64" s="445"/>
      <c r="M64" s="339">
        <f>SUM(M62:M63)</f>
        <v>0</v>
      </c>
      <c r="N64" s="339">
        <f>SUM(N62:N63)</f>
        <v>0</v>
      </c>
      <c r="O64" s="339">
        <f>SUM(O62:O63)</f>
        <v>0</v>
      </c>
      <c r="P64" s="344"/>
      <c r="Q64" s="438"/>
      <c r="R64" s="339">
        <f t="shared" ref="R64:AH64" si="13">SUM(R62:R63)</f>
        <v>0</v>
      </c>
      <c r="S64" s="339">
        <f t="shared" si="13"/>
        <v>0</v>
      </c>
      <c r="T64" s="339">
        <f t="shared" si="13"/>
        <v>0</v>
      </c>
      <c r="U64" s="339">
        <f t="shared" si="13"/>
        <v>0</v>
      </c>
      <c r="V64" s="339">
        <f t="shared" si="13"/>
        <v>0</v>
      </c>
      <c r="W64" s="339">
        <f t="shared" si="13"/>
        <v>0</v>
      </c>
      <c r="X64" s="339">
        <f t="shared" si="13"/>
        <v>0</v>
      </c>
      <c r="Y64" s="339">
        <f t="shared" si="13"/>
        <v>0</v>
      </c>
      <c r="Z64" s="339">
        <f t="shared" si="13"/>
        <v>0</v>
      </c>
      <c r="AA64" s="339">
        <f t="shared" si="13"/>
        <v>0</v>
      </c>
      <c r="AB64" s="339">
        <f t="shared" si="13"/>
        <v>0</v>
      </c>
      <c r="AC64" s="339">
        <f t="shared" si="13"/>
        <v>0</v>
      </c>
      <c r="AD64" s="339">
        <f t="shared" si="13"/>
        <v>0</v>
      </c>
      <c r="AE64" s="339">
        <f t="shared" si="13"/>
        <v>0</v>
      </c>
      <c r="AF64" s="339">
        <f t="shared" si="13"/>
        <v>0</v>
      </c>
      <c r="AG64" s="339">
        <f t="shared" si="13"/>
        <v>0</v>
      </c>
      <c r="AH64" s="339">
        <f t="shared" si="13"/>
        <v>0</v>
      </c>
      <c r="AI64" s="345">
        <f>IF(ISERROR(AH64/J64),0,AH64/J64)</f>
        <v>0</v>
      </c>
      <c r="AJ64" s="345">
        <f>IF(ISERROR(AH64/$AH$93),0,AH64/$AH$93)</f>
        <v>0</v>
      </c>
      <c r="AK64" s="11"/>
      <c r="AL64" s="11"/>
      <c r="AM64" s="11"/>
      <c r="AN64" s="11"/>
      <c r="AO64" s="11"/>
      <c r="AP64" s="11"/>
      <c r="AQ64" s="11"/>
      <c r="AR64" s="11"/>
    </row>
    <row r="65" spans="1:44" ht="12.75" hidden="1" customHeight="1" x14ac:dyDescent="0.25">
      <c r="A65" s="502" t="s">
        <v>74</v>
      </c>
      <c r="B65" s="503"/>
      <c r="C65" s="503"/>
      <c r="D65" s="503"/>
      <c r="E65" s="504"/>
      <c r="F65" s="329"/>
      <c r="G65" s="330"/>
      <c r="H65" s="331"/>
      <c r="I65" s="331"/>
      <c r="J65" s="62"/>
      <c r="K65" s="7"/>
      <c r="L65" s="18"/>
      <c r="M65" s="19"/>
      <c r="N65" s="19"/>
      <c r="O65" s="19"/>
      <c r="P65" s="5"/>
      <c r="Q65" s="20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336"/>
      <c r="AJ65" s="336"/>
    </row>
    <row r="66" spans="1:44" ht="12.75" hidden="1" customHeight="1" outlineLevel="1" x14ac:dyDescent="0.25">
      <c r="A66" s="308">
        <v>1</v>
      </c>
      <c r="B66" s="309"/>
      <c r="C66" s="318"/>
      <c r="D66" s="319"/>
      <c r="E66" s="320"/>
      <c r="F66" s="320"/>
      <c r="G66" s="320"/>
      <c r="H66" s="319"/>
      <c r="I66" s="319"/>
      <c r="J66" s="505"/>
      <c r="K66" s="27"/>
      <c r="L66" s="3" t="s">
        <v>88</v>
      </c>
      <c r="M66" s="28"/>
      <c r="N66" s="28"/>
      <c r="O66" s="28"/>
      <c r="P66" s="26"/>
      <c r="Q66" s="26"/>
      <c r="R66" s="28"/>
      <c r="S66" s="28"/>
      <c r="T66" s="28"/>
      <c r="U66" s="29">
        <f>SUM(R66:T66)</f>
        <v>0</v>
      </c>
      <c r="V66" s="28"/>
      <c r="W66" s="28"/>
      <c r="X66" s="28"/>
      <c r="Y66" s="29">
        <f>SUM(V66:X66)</f>
        <v>0</v>
      </c>
      <c r="Z66" s="28"/>
      <c r="AA66" s="28"/>
      <c r="AB66" s="28"/>
      <c r="AC66" s="29">
        <f>SUM(Z66:AB66)</f>
        <v>0</v>
      </c>
      <c r="AD66" s="28"/>
      <c r="AE66" s="28"/>
      <c r="AF66" s="28"/>
      <c r="AG66" s="29">
        <f>SUM(AD66:AF66)</f>
        <v>0</v>
      </c>
      <c r="AH66" s="29">
        <f>SUM(U66,Y66,AC66,AG66)</f>
        <v>0</v>
      </c>
      <c r="AI66" s="30">
        <f>IF(ISERROR(AH66/J66),0,AH66/J66)</f>
        <v>0</v>
      </c>
      <c r="AJ66" s="30">
        <f>IF(ISERROR(AH66/$AH$93),"-",AH66/$AH$93)</f>
        <v>0</v>
      </c>
      <c r="AK66" s="11"/>
      <c r="AL66" s="11"/>
      <c r="AM66" s="11"/>
      <c r="AN66" s="11"/>
      <c r="AO66" s="11"/>
      <c r="AP66" s="11"/>
      <c r="AQ66" s="11"/>
      <c r="AR66" s="11"/>
    </row>
    <row r="67" spans="1:44" ht="12.75" hidden="1" customHeight="1" outlineLevel="1" x14ac:dyDescent="0.25">
      <c r="A67" s="308">
        <v>2</v>
      </c>
      <c r="B67" s="309"/>
      <c r="C67" s="321"/>
      <c r="D67" s="322"/>
      <c r="E67" s="323"/>
      <c r="F67" s="323"/>
      <c r="G67" s="323"/>
      <c r="H67" s="322"/>
      <c r="I67" s="322"/>
      <c r="J67" s="506"/>
      <c r="K67" s="35"/>
      <c r="L67" s="34"/>
      <c r="M67" s="28"/>
      <c r="N67" s="28"/>
      <c r="O67" s="28"/>
      <c r="P67" s="34"/>
      <c r="Q67" s="34"/>
      <c r="R67" s="28"/>
      <c r="S67" s="28"/>
      <c r="T67" s="28"/>
      <c r="U67" s="29">
        <f>SUM(R67:T67)</f>
        <v>0</v>
      </c>
      <c r="V67" s="28"/>
      <c r="W67" s="28"/>
      <c r="X67" s="28"/>
      <c r="Y67" s="29">
        <f>SUM(V67:X67)</f>
        <v>0</v>
      </c>
      <c r="Z67" s="28"/>
      <c r="AA67" s="28"/>
      <c r="AB67" s="28"/>
      <c r="AC67" s="29">
        <f>SUM(Z67:AB67)</f>
        <v>0</v>
      </c>
      <c r="AD67" s="28"/>
      <c r="AE67" s="28"/>
      <c r="AF67" s="28"/>
      <c r="AG67" s="29">
        <f>SUM(AD67:AF67)</f>
        <v>0</v>
      </c>
      <c r="AH67" s="29">
        <f>SUM(U67,Y67,AC67,AG67)</f>
        <v>0</v>
      </c>
      <c r="AI67" s="30">
        <f>IF(ISERROR(AH67/J67),0,AH67/J67)</f>
        <v>0</v>
      </c>
      <c r="AJ67" s="30">
        <f>IF(ISERROR(AH67/$AH$93),"-",AH67/$AH$93)</f>
        <v>0</v>
      </c>
      <c r="AK67" s="11"/>
      <c r="AL67" s="11"/>
      <c r="AM67" s="11"/>
      <c r="AN67" s="11"/>
      <c r="AO67" s="11"/>
      <c r="AP67" s="11"/>
      <c r="AQ67" s="11"/>
      <c r="AR67" s="11"/>
    </row>
    <row r="68" spans="1:44" s="61" customFormat="1" ht="12.75" hidden="1" customHeight="1" collapsed="1" x14ac:dyDescent="0.25">
      <c r="A68" s="538" t="s">
        <v>75</v>
      </c>
      <c r="B68" s="539"/>
      <c r="C68" s="539"/>
      <c r="D68" s="539"/>
      <c r="E68" s="539"/>
      <c r="F68" s="539"/>
      <c r="G68" s="539"/>
      <c r="H68" s="539"/>
      <c r="I68" s="540"/>
      <c r="J68" s="339">
        <f>SUM(J66:J67)</f>
        <v>0</v>
      </c>
      <c r="K68" s="339">
        <f>SUM(K66:K67)</f>
        <v>0</v>
      </c>
      <c r="L68" s="445"/>
      <c r="M68" s="339">
        <f>SUM(M66:M67)</f>
        <v>0</v>
      </c>
      <c r="N68" s="339">
        <f>SUM(N66:N67)</f>
        <v>0</v>
      </c>
      <c r="O68" s="339">
        <f>SUM(O66:O67)</f>
        <v>0</v>
      </c>
      <c r="P68" s="344"/>
      <c r="Q68" s="438"/>
      <c r="R68" s="339">
        <f t="shared" ref="R68:AH68" si="14">SUM(R66:R67)</f>
        <v>0</v>
      </c>
      <c r="S68" s="339">
        <f t="shared" si="14"/>
        <v>0</v>
      </c>
      <c r="T68" s="339">
        <f t="shared" si="14"/>
        <v>0</v>
      </c>
      <c r="U68" s="339">
        <f t="shared" si="14"/>
        <v>0</v>
      </c>
      <c r="V68" s="339">
        <f t="shared" si="14"/>
        <v>0</v>
      </c>
      <c r="W68" s="339">
        <f t="shared" si="14"/>
        <v>0</v>
      </c>
      <c r="X68" s="339">
        <f t="shared" si="14"/>
        <v>0</v>
      </c>
      <c r="Y68" s="339">
        <f t="shared" si="14"/>
        <v>0</v>
      </c>
      <c r="Z68" s="339">
        <f t="shared" si="14"/>
        <v>0</v>
      </c>
      <c r="AA68" s="339">
        <f t="shared" si="14"/>
        <v>0</v>
      </c>
      <c r="AB68" s="339">
        <f t="shared" si="14"/>
        <v>0</v>
      </c>
      <c r="AC68" s="339">
        <f t="shared" si="14"/>
        <v>0</v>
      </c>
      <c r="AD68" s="339">
        <f t="shared" si="14"/>
        <v>0</v>
      </c>
      <c r="AE68" s="339">
        <f t="shared" si="14"/>
        <v>0</v>
      </c>
      <c r="AF68" s="339">
        <f t="shared" si="14"/>
        <v>0</v>
      </c>
      <c r="AG68" s="339">
        <f t="shared" si="14"/>
        <v>0</v>
      </c>
      <c r="AH68" s="339">
        <f t="shared" si="14"/>
        <v>0</v>
      </c>
      <c r="AI68" s="345">
        <f>IF(ISERROR(AH68/J68),0,AH68/J68)</f>
        <v>0</v>
      </c>
      <c r="AJ68" s="345">
        <f>IF(ISERROR(AH68/$AH$93),0,AH68/$AH$93)</f>
        <v>0</v>
      </c>
      <c r="AK68" s="11"/>
      <c r="AL68" s="11"/>
      <c r="AM68" s="11"/>
      <c r="AN68" s="11"/>
      <c r="AO68" s="11"/>
      <c r="AP68" s="11"/>
      <c r="AQ68" s="11"/>
      <c r="AR68" s="11"/>
    </row>
    <row r="69" spans="1:44" ht="12.75" customHeight="1" x14ac:dyDescent="0.25">
      <c r="A69" s="502" t="s">
        <v>76</v>
      </c>
      <c r="B69" s="503"/>
      <c r="C69" s="503"/>
      <c r="D69" s="503"/>
      <c r="E69" s="504"/>
      <c r="F69" s="329"/>
      <c r="G69" s="330"/>
      <c r="H69" s="331"/>
      <c r="I69" s="331"/>
      <c r="J69" s="510">
        <v>2839164000</v>
      </c>
      <c r="K69" s="7"/>
      <c r="L69" s="18"/>
      <c r="M69" s="19"/>
      <c r="N69" s="19"/>
      <c r="O69" s="19"/>
      <c r="P69" s="5"/>
      <c r="Q69" s="20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336"/>
      <c r="AJ69" s="336"/>
    </row>
    <row r="70" spans="1:44" ht="34.5" customHeight="1" outlineLevel="1" x14ac:dyDescent="0.25">
      <c r="A70" s="23">
        <v>1</v>
      </c>
      <c r="B70" s="23"/>
      <c r="C70" s="5" t="s">
        <v>1007</v>
      </c>
      <c r="D70" s="80">
        <v>44712</v>
      </c>
      <c r="E70" s="231" t="s">
        <v>1008</v>
      </c>
      <c r="F70" s="179" t="s">
        <v>1009</v>
      </c>
      <c r="G70" s="179" t="s">
        <v>1010</v>
      </c>
      <c r="H70" s="419"/>
      <c r="I70" s="420"/>
      <c r="J70" s="511"/>
      <c r="K70" s="28">
        <v>114146880</v>
      </c>
      <c r="L70" s="3" t="s">
        <v>81</v>
      </c>
      <c r="M70" s="49"/>
      <c r="N70" s="53"/>
      <c r="O70" s="49"/>
      <c r="P70" s="47"/>
      <c r="Q70" s="47"/>
      <c r="R70" s="28"/>
      <c r="S70" s="28"/>
      <c r="T70" s="28"/>
      <c r="U70" s="29">
        <f>SUM(R70:T70)</f>
        <v>0</v>
      </c>
      <c r="V70" s="28"/>
      <c r="W70" s="28"/>
      <c r="X70" s="28">
        <v>114146880</v>
      </c>
      <c r="Y70" s="29">
        <f>SUM(V70:X70)</f>
        <v>114146880</v>
      </c>
      <c r="Z70" s="28"/>
      <c r="AA70" s="28"/>
      <c r="AB70" s="28"/>
      <c r="AC70" s="29">
        <f>SUM(Z70:AB70)</f>
        <v>0</v>
      </c>
      <c r="AD70" s="28"/>
      <c r="AE70" s="28">
        <v>0</v>
      </c>
      <c r="AF70" s="28">
        <v>0</v>
      </c>
      <c r="AG70" s="29">
        <f>SUM(AD70:AF70)</f>
        <v>0</v>
      </c>
      <c r="AH70" s="29">
        <f>SUM(U70,Y70,AC70,AG70)</f>
        <v>114146880</v>
      </c>
      <c r="AI70" s="30">
        <f>IF(ISERROR(AH70/J69),0,AH70/J69)</f>
        <v>4.020439819608871E-2</v>
      </c>
      <c r="AJ70" s="30">
        <f t="shared" ref="AJ70:AJ80" si="15">IF(ISERROR(AH70/$AH$93),0,AH70/$AH$93)</f>
        <v>4.0211998702963256E-2</v>
      </c>
      <c r="AK70" s="11"/>
      <c r="AL70" s="11"/>
      <c r="AM70" s="11"/>
      <c r="AN70" s="11"/>
      <c r="AO70" s="11"/>
      <c r="AP70" s="11"/>
      <c r="AQ70" s="11"/>
      <c r="AR70" s="11"/>
    </row>
    <row r="71" spans="1:44" ht="34.5" customHeight="1" outlineLevel="1" x14ac:dyDescent="0.25">
      <c r="A71" s="23">
        <v>2</v>
      </c>
      <c r="B71" s="23"/>
      <c r="C71" s="5" t="s">
        <v>1011</v>
      </c>
      <c r="D71" s="80">
        <v>44712</v>
      </c>
      <c r="E71" s="231" t="s">
        <v>1012</v>
      </c>
      <c r="F71" s="179" t="s">
        <v>1009</v>
      </c>
      <c r="G71" s="179" t="s">
        <v>1010</v>
      </c>
      <c r="H71" s="419"/>
      <c r="I71" s="420"/>
      <c r="J71" s="511"/>
      <c r="K71" s="28">
        <v>247318239</v>
      </c>
      <c r="L71" s="3" t="s">
        <v>81</v>
      </c>
      <c r="M71" s="49"/>
      <c r="N71" s="53"/>
      <c r="O71" s="49"/>
      <c r="P71" s="47"/>
      <c r="Q71" s="47"/>
      <c r="R71" s="28"/>
      <c r="S71" s="28"/>
      <c r="T71" s="28"/>
      <c r="U71" s="29">
        <f t="shared" ref="U71:U90" si="16">SUM(R71:T71)</f>
        <v>0</v>
      </c>
      <c r="V71" s="28"/>
      <c r="W71" s="28"/>
      <c r="X71" s="28">
        <v>247318239</v>
      </c>
      <c r="Y71" s="29">
        <f t="shared" ref="Y71:Y74" si="17">SUM(V71:X71)</f>
        <v>247318239</v>
      </c>
      <c r="Z71" s="28"/>
      <c r="AA71" s="28"/>
      <c r="AB71" s="28"/>
      <c r="AC71" s="29">
        <f t="shared" ref="AC71:AC74" si="18">SUM(Z71:AB71)</f>
        <v>0</v>
      </c>
      <c r="AD71" s="28"/>
      <c r="AE71" s="28">
        <v>0</v>
      </c>
      <c r="AF71" s="28">
        <v>0</v>
      </c>
      <c r="AG71" s="29">
        <f t="shared" ref="AG71:AG74" si="19">SUM(AD71:AF71)</f>
        <v>0</v>
      </c>
      <c r="AH71" s="29">
        <f t="shared" ref="AH71:AH74" si="20">SUM(U71,Y71,AC71,AG71)</f>
        <v>247318239</v>
      </c>
      <c r="AI71" s="30">
        <f t="shared" ref="AI71:AI74" si="21">IF(ISERROR(AH71/J70),0,AH71/J70)</f>
        <v>0</v>
      </c>
      <c r="AJ71" s="30">
        <f t="shared" si="15"/>
        <v>8.7125996837470784E-2</v>
      </c>
      <c r="AK71" s="11"/>
      <c r="AL71" s="11"/>
      <c r="AM71" s="11"/>
      <c r="AN71" s="11"/>
      <c r="AO71" s="11"/>
      <c r="AP71" s="11"/>
      <c r="AQ71" s="11"/>
      <c r="AR71" s="11"/>
    </row>
    <row r="72" spans="1:44" ht="34.5" customHeight="1" outlineLevel="1" x14ac:dyDescent="0.25">
      <c r="A72" s="23">
        <v>3</v>
      </c>
      <c r="B72" s="23"/>
      <c r="C72" s="5" t="s">
        <v>1013</v>
      </c>
      <c r="D72" s="80">
        <v>44712</v>
      </c>
      <c r="E72" s="231" t="s">
        <v>1014</v>
      </c>
      <c r="F72" s="179" t="s">
        <v>1009</v>
      </c>
      <c r="G72" s="179" t="s">
        <v>1010</v>
      </c>
      <c r="H72" s="419"/>
      <c r="I72" s="420"/>
      <c r="J72" s="511"/>
      <c r="K72" s="28">
        <v>123659120</v>
      </c>
      <c r="L72" s="3" t="s">
        <v>81</v>
      </c>
      <c r="M72" s="49"/>
      <c r="N72" s="53"/>
      <c r="O72" s="49"/>
      <c r="P72" s="47"/>
      <c r="Q72" s="47"/>
      <c r="R72" s="28"/>
      <c r="S72" s="28"/>
      <c r="T72" s="28"/>
      <c r="U72" s="29">
        <f t="shared" si="16"/>
        <v>0</v>
      </c>
      <c r="V72" s="28"/>
      <c r="W72" s="28"/>
      <c r="X72" s="28">
        <v>123659120</v>
      </c>
      <c r="Y72" s="29">
        <f t="shared" si="17"/>
        <v>123659120</v>
      </c>
      <c r="Z72" s="28"/>
      <c r="AA72" s="28"/>
      <c r="AB72" s="28"/>
      <c r="AC72" s="29">
        <f t="shared" si="18"/>
        <v>0</v>
      </c>
      <c r="AD72" s="28"/>
      <c r="AE72" s="28">
        <v>0</v>
      </c>
      <c r="AF72" s="28">
        <v>0</v>
      </c>
      <c r="AG72" s="29">
        <f t="shared" si="19"/>
        <v>0</v>
      </c>
      <c r="AH72" s="29">
        <f t="shared" si="20"/>
        <v>123659120</v>
      </c>
      <c r="AI72" s="30">
        <f t="shared" si="21"/>
        <v>0</v>
      </c>
      <c r="AJ72" s="30">
        <f t="shared" si="15"/>
        <v>4.3562998594876862E-2</v>
      </c>
      <c r="AK72" s="11"/>
      <c r="AL72" s="11"/>
      <c r="AM72" s="11"/>
      <c r="AN72" s="11"/>
      <c r="AO72" s="11"/>
      <c r="AP72" s="11"/>
      <c r="AQ72" s="11"/>
      <c r="AR72" s="11"/>
    </row>
    <row r="73" spans="1:44" ht="34.5" customHeight="1" outlineLevel="1" x14ac:dyDescent="0.25">
      <c r="A73" s="23">
        <v>4</v>
      </c>
      <c r="B73" s="23"/>
      <c r="C73" s="5" t="s">
        <v>1015</v>
      </c>
      <c r="D73" s="80">
        <v>44725</v>
      </c>
      <c r="E73" s="231" t="s">
        <v>1016</v>
      </c>
      <c r="F73" s="179" t="s">
        <v>1009</v>
      </c>
      <c r="G73" s="179" t="s">
        <v>1010</v>
      </c>
      <c r="H73" s="419"/>
      <c r="I73" s="420"/>
      <c r="J73" s="511"/>
      <c r="K73" s="28">
        <v>113354193</v>
      </c>
      <c r="L73" s="3" t="s">
        <v>81</v>
      </c>
      <c r="M73" s="49"/>
      <c r="N73" s="53"/>
      <c r="O73" s="49"/>
      <c r="P73" s="47"/>
      <c r="Q73" s="47"/>
      <c r="R73" s="28"/>
      <c r="S73" s="28"/>
      <c r="T73" s="28"/>
      <c r="U73" s="29">
        <f t="shared" si="16"/>
        <v>0</v>
      </c>
      <c r="V73" s="28"/>
      <c r="W73" s="28"/>
      <c r="X73" s="28">
        <v>113354193</v>
      </c>
      <c r="Y73" s="29">
        <f t="shared" si="17"/>
        <v>113354193</v>
      </c>
      <c r="Z73" s="28"/>
      <c r="AA73" s="28"/>
      <c r="AB73" s="28"/>
      <c r="AC73" s="29">
        <f t="shared" si="18"/>
        <v>0</v>
      </c>
      <c r="AD73" s="28"/>
      <c r="AE73" s="28">
        <v>0</v>
      </c>
      <c r="AF73" s="28">
        <v>0</v>
      </c>
      <c r="AG73" s="29">
        <f t="shared" si="19"/>
        <v>0</v>
      </c>
      <c r="AH73" s="29">
        <f t="shared" si="20"/>
        <v>113354193</v>
      </c>
      <c r="AI73" s="30">
        <f t="shared" si="21"/>
        <v>0</v>
      </c>
      <c r="AJ73" s="30">
        <f t="shared" si="15"/>
        <v>3.9932748594542808E-2</v>
      </c>
      <c r="AK73" s="11"/>
      <c r="AL73" s="11"/>
      <c r="AM73" s="11"/>
      <c r="AN73" s="11"/>
      <c r="AO73" s="11"/>
      <c r="AP73" s="11"/>
      <c r="AQ73" s="11"/>
      <c r="AR73" s="11"/>
    </row>
    <row r="74" spans="1:44" ht="34.5" customHeight="1" outlineLevel="1" x14ac:dyDescent="0.25">
      <c r="A74" s="23">
        <v>5</v>
      </c>
      <c r="B74" s="23"/>
      <c r="C74" s="5" t="s">
        <v>1017</v>
      </c>
      <c r="D74" s="80">
        <v>44725</v>
      </c>
      <c r="E74" s="231" t="s">
        <v>1018</v>
      </c>
      <c r="F74" s="179" t="s">
        <v>1009</v>
      </c>
      <c r="G74" s="179" t="s">
        <v>1010</v>
      </c>
      <c r="H74" s="419"/>
      <c r="I74" s="420"/>
      <c r="J74" s="511"/>
      <c r="K74" s="28">
        <v>124689621</v>
      </c>
      <c r="L74" s="3" t="s">
        <v>81</v>
      </c>
      <c r="M74" s="49"/>
      <c r="N74" s="53"/>
      <c r="O74" s="49"/>
      <c r="P74" s="47"/>
      <c r="Q74" s="47"/>
      <c r="R74" s="28"/>
      <c r="S74" s="28"/>
      <c r="T74" s="28"/>
      <c r="U74" s="29">
        <f t="shared" si="16"/>
        <v>0</v>
      </c>
      <c r="V74" s="28"/>
      <c r="W74" s="28"/>
      <c r="X74" s="28">
        <v>124689621</v>
      </c>
      <c r="Y74" s="29">
        <f t="shared" si="17"/>
        <v>124689621</v>
      </c>
      <c r="Z74" s="28"/>
      <c r="AA74" s="28"/>
      <c r="AB74" s="28"/>
      <c r="AC74" s="29">
        <f t="shared" si="18"/>
        <v>0</v>
      </c>
      <c r="AD74" s="28"/>
      <c r="AE74" s="28">
        <v>0</v>
      </c>
      <c r="AF74" s="28">
        <v>0</v>
      </c>
      <c r="AG74" s="29">
        <f t="shared" si="19"/>
        <v>0</v>
      </c>
      <c r="AH74" s="29">
        <f t="shared" si="20"/>
        <v>124689621</v>
      </c>
      <c r="AI74" s="30">
        <f t="shared" si="21"/>
        <v>0</v>
      </c>
      <c r="AJ74" s="30">
        <f t="shared" si="15"/>
        <v>4.3926026518858685E-2</v>
      </c>
      <c r="AK74" s="11"/>
      <c r="AL74" s="11"/>
      <c r="AM74" s="11"/>
      <c r="AN74" s="11"/>
      <c r="AO74" s="11"/>
      <c r="AP74" s="11"/>
      <c r="AQ74" s="11"/>
      <c r="AR74" s="11"/>
    </row>
    <row r="75" spans="1:44" ht="34.5" customHeight="1" outlineLevel="1" x14ac:dyDescent="0.25">
      <c r="A75" s="23">
        <v>6</v>
      </c>
      <c r="B75" s="23"/>
      <c r="C75" s="5" t="s">
        <v>1019</v>
      </c>
      <c r="D75" s="80">
        <v>44712</v>
      </c>
      <c r="E75" s="231" t="s">
        <v>1020</v>
      </c>
      <c r="F75" s="179" t="s">
        <v>1009</v>
      </c>
      <c r="G75" s="179" t="s">
        <v>1010</v>
      </c>
      <c r="H75" s="419"/>
      <c r="I75" s="420"/>
      <c r="J75" s="511"/>
      <c r="K75" s="28">
        <v>124689621</v>
      </c>
      <c r="L75" s="3" t="s">
        <v>81</v>
      </c>
      <c r="M75" s="49"/>
      <c r="N75" s="53"/>
      <c r="O75" s="49"/>
      <c r="P75" s="47"/>
      <c r="Q75" s="47"/>
      <c r="R75" s="28"/>
      <c r="S75" s="28"/>
      <c r="T75" s="28"/>
      <c r="U75" s="29">
        <f t="shared" si="16"/>
        <v>0</v>
      </c>
      <c r="V75" s="28"/>
      <c r="W75" s="28"/>
      <c r="X75" s="28"/>
      <c r="Y75" s="29">
        <f t="shared" ref="Y75:Y90" si="22">SUM(V75:X75)</f>
        <v>0</v>
      </c>
      <c r="Z75" s="28">
        <v>124689621</v>
      </c>
      <c r="AA75" s="28"/>
      <c r="AB75" s="28"/>
      <c r="AC75" s="29">
        <f t="shared" ref="AC75:AC90" si="23">SUM(Z75:AB75)</f>
        <v>124689621</v>
      </c>
      <c r="AD75" s="28"/>
      <c r="AE75" s="28">
        <v>0</v>
      </c>
      <c r="AF75" s="28">
        <v>0</v>
      </c>
      <c r="AG75" s="29">
        <f t="shared" ref="AG75:AG90" si="24">SUM(AD75:AF75)</f>
        <v>0</v>
      </c>
      <c r="AH75" s="29">
        <f t="shared" ref="AH75:AH90" si="25">SUM(U75,Y75,AC75,AG75)</f>
        <v>124689621</v>
      </c>
      <c r="AI75" s="30">
        <f t="shared" ref="AI75:AI80" si="26">IF(ISERROR(AH75/J74),0,AH75/J74)</f>
        <v>0</v>
      </c>
      <c r="AJ75" s="30">
        <f t="shared" si="15"/>
        <v>4.3926026518858685E-2</v>
      </c>
      <c r="AK75" s="11"/>
      <c r="AL75" s="11"/>
      <c r="AM75" s="11"/>
      <c r="AN75" s="11"/>
      <c r="AO75" s="11"/>
      <c r="AP75" s="11"/>
      <c r="AQ75" s="11"/>
      <c r="AR75" s="11"/>
    </row>
    <row r="76" spans="1:44" ht="34.5" customHeight="1" outlineLevel="1" x14ac:dyDescent="0.25">
      <c r="A76" s="23">
        <v>7</v>
      </c>
      <c r="B76" s="23"/>
      <c r="C76" s="5" t="s">
        <v>1021</v>
      </c>
      <c r="D76" s="80">
        <v>44725</v>
      </c>
      <c r="E76" s="231" t="s">
        <v>1022</v>
      </c>
      <c r="F76" s="179" t="s">
        <v>1009</v>
      </c>
      <c r="G76" s="179" t="s">
        <v>1010</v>
      </c>
      <c r="H76" s="419"/>
      <c r="I76" s="420"/>
      <c r="J76" s="511"/>
      <c r="K76" s="28">
        <v>123659120</v>
      </c>
      <c r="L76" s="3" t="s">
        <v>81</v>
      </c>
      <c r="M76" s="49"/>
      <c r="N76" s="53"/>
      <c r="O76" s="49"/>
      <c r="P76" s="47"/>
      <c r="Q76" s="47"/>
      <c r="R76" s="28"/>
      <c r="S76" s="28"/>
      <c r="T76" s="28"/>
      <c r="U76" s="29">
        <f t="shared" si="16"/>
        <v>0</v>
      </c>
      <c r="V76" s="28"/>
      <c r="W76" s="28"/>
      <c r="X76" s="28"/>
      <c r="Y76" s="29">
        <f t="shared" si="22"/>
        <v>0</v>
      </c>
      <c r="Z76" s="28">
        <v>123659120</v>
      </c>
      <c r="AA76" s="28"/>
      <c r="AB76" s="28"/>
      <c r="AC76" s="29">
        <f t="shared" si="23"/>
        <v>123659120</v>
      </c>
      <c r="AD76" s="28"/>
      <c r="AE76" s="28">
        <v>0</v>
      </c>
      <c r="AF76" s="28">
        <v>0</v>
      </c>
      <c r="AG76" s="29">
        <f t="shared" si="24"/>
        <v>0</v>
      </c>
      <c r="AH76" s="29">
        <f t="shared" si="25"/>
        <v>123659120</v>
      </c>
      <c r="AI76" s="30">
        <f t="shared" si="26"/>
        <v>0</v>
      </c>
      <c r="AJ76" s="30">
        <f t="shared" si="15"/>
        <v>4.3562998594876862E-2</v>
      </c>
      <c r="AK76" s="11"/>
      <c r="AL76" s="11"/>
      <c r="AM76" s="11"/>
      <c r="AN76" s="11"/>
      <c r="AO76" s="11"/>
      <c r="AP76" s="11"/>
      <c r="AQ76" s="11"/>
      <c r="AR76" s="11"/>
    </row>
    <row r="77" spans="1:44" ht="34.5" customHeight="1" outlineLevel="1" x14ac:dyDescent="0.25">
      <c r="A77" s="23">
        <v>8</v>
      </c>
      <c r="B77" s="23"/>
      <c r="C77" s="5" t="s">
        <v>1023</v>
      </c>
      <c r="D77" s="80">
        <v>44712</v>
      </c>
      <c r="E77" s="231" t="s">
        <v>1024</v>
      </c>
      <c r="F77" s="179" t="s">
        <v>1009</v>
      </c>
      <c r="G77" s="179" t="s">
        <v>1010</v>
      </c>
      <c r="H77" s="419"/>
      <c r="I77" s="420"/>
      <c r="J77" s="511"/>
      <c r="K77" s="28">
        <v>123659120</v>
      </c>
      <c r="L77" s="3" t="s">
        <v>81</v>
      </c>
      <c r="M77" s="49"/>
      <c r="N77" s="53"/>
      <c r="O77" s="49"/>
      <c r="P77" s="47"/>
      <c r="Q77" s="47"/>
      <c r="R77" s="28"/>
      <c r="S77" s="28"/>
      <c r="T77" s="28"/>
      <c r="U77" s="29">
        <f t="shared" si="16"/>
        <v>0</v>
      </c>
      <c r="V77" s="28"/>
      <c r="W77" s="28"/>
      <c r="X77" s="28"/>
      <c r="Y77" s="29">
        <f t="shared" si="22"/>
        <v>0</v>
      </c>
      <c r="Z77" s="28">
        <v>123659120</v>
      </c>
      <c r="AA77" s="28"/>
      <c r="AB77" s="28"/>
      <c r="AC77" s="29">
        <f t="shared" si="23"/>
        <v>123659120</v>
      </c>
      <c r="AD77" s="28"/>
      <c r="AE77" s="28">
        <v>0</v>
      </c>
      <c r="AF77" s="28">
        <v>0</v>
      </c>
      <c r="AG77" s="29">
        <f t="shared" si="24"/>
        <v>0</v>
      </c>
      <c r="AH77" s="29">
        <f t="shared" si="25"/>
        <v>123659120</v>
      </c>
      <c r="AI77" s="30">
        <f t="shared" si="26"/>
        <v>0</v>
      </c>
      <c r="AJ77" s="30">
        <f t="shared" si="15"/>
        <v>4.3562998594876862E-2</v>
      </c>
      <c r="AK77" s="11"/>
      <c r="AL77" s="11"/>
      <c r="AM77" s="11"/>
      <c r="AN77" s="11"/>
      <c r="AO77" s="11"/>
      <c r="AP77" s="11"/>
      <c r="AQ77" s="11"/>
      <c r="AR77" s="11"/>
    </row>
    <row r="78" spans="1:44" ht="34.5" customHeight="1" outlineLevel="1" x14ac:dyDescent="0.25">
      <c r="A78" s="23">
        <v>9</v>
      </c>
      <c r="B78" s="23"/>
      <c r="C78" s="5" t="s">
        <v>1017</v>
      </c>
      <c r="D78" s="80">
        <v>44725</v>
      </c>
      <c r="E78" s="231" t="s">
        <v>1018</v>
      </c>
      <c r="F78" s="179" t="s">
        <v>1009</v>
      </c>
      <c r="G78" s="179" t="s">
        <v>1010</v>
      </c>
      <c r="H78" s="419"/>
      <c r="I78" s="420"/>
      <c r="J78" s="511"/>
      <c r="K78" s="28">
        <v>24813855</v>
      </c>
      <c r="L78" s="3" t="s">
        <v>81</v>
      </c>
      <c r="M78" s="49"/>
      <c r="N78" s="53"/>
      <c r="O78" s="49"/>
      <c r="P78" s="47"/>
      <c r="Q78" s="47"/>
      <c r="R78" s="28"/>
      <c r="S78" s="28"/>
      <c r="T78" s="28"/>
      <c r="U78" s="29">
        <f t="shared" si="16"/>
        <v>0</v>
      </c>
      <c r="V78" s="28"/>
      <c r="W78" s="28"/>
      <c r="X78" s="28"/>
      <c r="Y78" s="29">
        <f t="shared" si="22"/>
        <v>0</v>
      </c>
      <c r="Z78" s="28"/>
      <c r="AA78" s="28">
        <v>24813855</v>
      </c>
      <c r="AB78" s="28"/>
      <c r="AC78" s="29">
        <f t="shared" si="23"/>
        <v>24813855</v>
      </c>
      <c r="AD78" s="28"/>
      <c r="AE78" s="28">
        <v>0</v>
      </c>
      <c r="AF78" s="28">
        <v>0</v>
      </c>
      <c r="AG78" s="29">
        <f t="shared" si="24"/>
        <v>0</v>
      </c>
      <c r="AH78" s="29">
        <f t="shared" si="25"/>
        <v>24813855</v>
      </c>
      <c r="AI78" s="30">
        <f t="shared" si="26"/>
        <v>0</v>
      </c>
      <c r="AJ78" s="30">
        <f t="shared" si="15"/>
        <v>8.7414978409880179E-3</v>
      </c>
      <c r="AK78" s="11"/>
      <c r="AL78" s="11"/>
      <c r="AM78" s="11"/>
      <c r="AN78" s="11"/>
      <c r="AO78" s="11"/>
      <c r="AP78" s="11"/>
      <c r="AQ78" s="11"/>
      <c r="AR78" s="11"/>
    </row>
    <row r="79" spans="1:44" ht="34.5" customHeight="1" outlineLevel="1" x14ac:dyDescent="0.25">
      <c r="A79" s="23">
        <v>10</v>
      </c>
      <c r="B79" s="23"/>
      <c r="C79" s="5" t="s">
        <v>1015</v>
      </c>
      <c r="D79" s="80">
        <v>44725</v>
      </c>
      <c r="E79" s="231" t="s">
        <v>1016</v>
      </c>
      <c r="F79" s="179" t="s">
        <v>1009</v>
      </c>
      <c r="G79" s="179" t="s">
        <v>1010</v>
      </c>
      <c r="H79" s="419"/>
      <c r="I79" s="420"/>
      <c r="J79" s="511"/>
      <c r="K79" s="28">
        <v>22558048</v>
      </c>
      <c r="L79" s="3" t="s">
        <v>81</v>
      </c>
      <c r="M79" s="49"/>
      <c r="N79" s="53"/>
      <c r="O79" s="49"/>
      <c r="P79" s="47"/>
      <c r="Q79" s="47"/>
      <c r="R79" s="28"/>
      <c r="S79" s="28"/>
      <c r="T79" s="28"/>
      <c r="U79" s="29">
        <f t="shared" si="16"/>
        <v>0</v>
      </c>
      <c r="V79" s="28"/>
      <c r="W79" s="28"/>
      <c r="X79" s="28"/>
      <c r="Y79" s="29">
        <f t="shared" si="22"/>
        <v>0</v>
      </c>
      <c r="Z79" s="28"/>
      <c r="AA79" s="28">
        <v>22558048</v>
      </c>
      <c r="AB79" s="28"/>
      <c r="AC79" s="29">
        <f t="shared" si="23"/>
        <v>22558048</v>
      </c>
      <c r="AD79" s="28"/>
      <c r="AE79" s="28">
        <v>0</v>
      </c>
      <c r="AF79" s="28">
        <v>0</v>
      </c>
      <c r="AG79" s="29">
        <f t="shared" si="24"/>
        <v>0</v>
      </c>
      <c r="AH79" s="29">
        <f t="shared" si="25"/>
        <v>22558048</v>
      </c>
      <c r="AI79" s="30">
        <f t="shared" si="26"/>
        <v>0</v>
      </c>
      <c r="AJ79" s="30">
        <f t="shared" si="15"/>
        <v>7.9468155145141321E-3</v>
      </c>
      <c r="AK79" s="11"/>
      <c r="AL79" s="11"/>
      <c r="AM79" s="11"/>
      <c r="AN79" s="11"/>
      <c r="AO79" s="11"/>
      <c r="AP79" s="11"/>
      <c r="AQ79" s="11"/>
      <c r="AR79" s="11"/>
    </row>
    <row r="80" spans="1:44" ht="34.5" customHeight="1" outlineLevel="1" x14ac:dyDescent="0.25">
      <c r="A80" s="23">
        <v>11</v>
      </c>
      <c r="B80" s="23"/>
      <c r="C80" s="5" t="s">
        <v>1025</v>
      </c>
      <c r="D80" s="80">
        <v>44712</v>
      </c>
      <c r="E80" s="231" t="s">
        <v>1026</v>
      </c>
      <c r="F80" s="179" t="s">
        <v>1009</v>
      </c>
      <c r="G80" s="179" t="s">
        <v>1010</v>
      </c>
      <c r="H80" s="419"/>
      <c r="I80" s="420"/>
      <c r="J80" s="511"/>
      <c r="K80" s="28">
        <v>24813855</v>
      </c>
      <c r="L80" s="3" t="s">
        <v>81</v>
      </c>
      <c r="M80" s="49"/>
      <c r="N80" s="53"/>
      <c r="O80" s="49"/>
      <c r="P80" s="47"/>
      <c r="Q80" s="47"/>
      <c r="R80" s="28"/>
      <c r="S80" s="28"/>
      <c r="T80" s="28"/>
      <c r="U80" s="29">
        <f t="shared" si="16"/>
        <v>0</v>
      </c>
      <c r="V80" s="28"/>
      <c r="W80" s="28"/>
      <c r="X80" s="28"/>
      <c r="Y80" s="29">
        <f t="shared" si="22"/>
        <v>0</v>
      </c>
      <c r="Z80" s="28"/>
      <c r="AA80" s="28"/>
      <c r="AB80" s="28"/>
      <c r="AC80" s="29">
        <f t="shared" si="23"/>
        <v>0</v>
      </c>
      <c r="AD80" s="28"/>
      <c r="AE80" s="28">
        <v>24813855</v>
      </c>
      <c r="AF80" s="28">
        <v>0</v>
      </c>
      <c r="AG80" s="29">
        <f t="shared" si="24"/>
        <v>24813855</v>
      </c>
      <c r="AH80" s="29">
        <f t="shared" si="25"/>
        <v>24813855</v>
      </c>
      <c r="AI80" s="30">
        <f t="shared" si="26"/>
        <v>0</v>
      </c>
      <c r="AJ80" s="30">
        <f t="shared" si="15"/>
        <v>8.7414978409880179E-3</v>
      </c>
      <c r="AK80" s="11"/>
      <c r="AL80" s="11"/>
      <c r="AM80" s="11"/>
      <c r="AN80" s="11"/>
      <c r="AO80" s="11"/>
      <c r="AP80" s="11"/>
      <c r="AQ80" s="11"/>
      <c r="AR80" s="11"/>
    </row>
    <row r="81" spans="1:44" ht="34.5" customHeight="1" outlineLevel="1" x14ac:dyDescent="0.25">
      <c r="A81" s="23">
        <v>12</v>
      </c>
      <c r="B81" s="23"/>
      <c r="C81" s="5" t="s">
        <v>1027</v>
      </c>
      <c r="D81" s="80">
        <v>44712</v>
      </c>
      <c r="E81" s="231" t="s">
        <v>1028</v>
      </c>
      <c r="F81" s="179" t="s">
        <v>1009</v>
      </c>
      <c r="G81" s="179" t="s">
        <v>1010</v>
      </c>
      <c r="H81" s="419"/>
      <c r="I81" s="420"/>
      <c r="J81" s="511"/>
      <c r="K81" s="28">
        <v>34073695</v>
      </c>
      <c r="L81" s="3" t="s">
        <v>81</v>
      </c>
      <c r="M81" s="49"/>
      <c r="N81" s="53"/>
      <c r="O81" s="49"/>
      <c r="P81" s="47"/>
      <c r="Q81" s="47"/>
      <c r="R81" s="28"/>
      <c r="S81" s="28"/>
      <c r="T81" s="28"/>
      <c r="U81" s="29">
        <f t="shared" ref="U81:U89" si="27">SUM(R81:T81)</f>
        <v>0</v>
      </c>
      <c r="V81" s="28"/>
      <c r="W81" s="28"/>
      <c r="X81" s="28"/>
      <c r="Y81" s="29">
        <f t="shared" ref="Y81:Y89" si="28">SUM(V81:X81)</f>
        <v>0</v>
      </c>
      <c r="Z81" s="28"/>
      <c r="AA81" s="28"/>
      <c r="AB81" s="28"/>
      <c r="AC81" s="29">
        <f t="shared" ref="AC81:AC89" si="29">SUM(Z81:AB81)</f>
        <v>0</v>
      </c>
      <c r="AD81" s="28"/>
      <c r="AE81" s="28">
        <v>0</v>
      </c>
      <c r="AF81" s="28">
        <v>34073695</v>
      </c>
      <c r="AG81" s="29">
        <f t="shared" ref="AG81:AG89" si="30">SUM(AD81:AF81)</f>
        <v>34073695</v>
      </c>
      <c r="AH81" s="29">
        <f t="shared" ref="AH81:AH89" si="31">SUM(U81,Y81,AC81,AG81)</f>
        <v>34073695</v>
      </c>
      <c r="AI81" s="30">
        <f t="shared" ref="AI81:AI89" si="32">IF(ISERROR(AH81/J80),0,AH81/J80)</f>
        <v>0</v>
      </c>
      <c r="AJ81" s="30">
        <f t="shared" ref="AJ81:AJ89" si="33">IF(ISERROR(AH81/$AH$93),0,AH81/$AH$93)</f>
        <v>1.2003581518348688E-2</v>
      </c>
      <c r="AK81" s="11"/>
      <c r="AL81" s="11"/>
      <c r="AM81" s="11"/>
      <c r="AN81" s="11"/>
      <c r="AO81" s="11"/>
      <c r="AP81" s="11"/>
      <c r="AQ81" s="11"/>
      <c r="AR81" s="11"/>
    </row>
    <row r="82" spans="1:44" ht="34.5" customHeight="1" outlineLevel="1" x14ac:dyDescent="0.25">
      <c r="A82" s="23">
        <v>13</v>
      </c>
      <c r="B82" s="23"/>
      <c r="C82" s="5" t="s">
        <v>1029</v>
      </c>
      <c r="D82" s="80">
        <v>44921</v>
      </c>
      <c r="E82" s="231" t="s">
        <v>1014</v>
      </c>
      <c r="F82" s="179" t="s">
        <v>1009</v>
      </c>
      <c r="G82" s="179" t="s">
        <v>1010</v>
      </c>
      <c r="H82" s="419"/>
      <c r="I82" s="420"/>
      <c r="J82" s="511"/>
      <c r="K82" s="28">
        <v>203733333</v>
      </c>
      <c r="L82" s="3" t="s">
        <v>81</v>
      </c>
      <c r="M82" s="49"/>
      <c r="N82" s="53"/>
      <c r="O82" s="49"/>
      <c r="P82" s="47"/>
      <c r="Q82" s="47"/>
      <c r="R82" s="28"/>
      <c r="S82" s="28"/>
      <c r="T82" s="28"/>
      <c r="U82" s="29">
        <f t="shared" si="27"/>
        <v>0</v>
      </c>
      <c r="V82" s="28"/>
      <c r="W82" s="28"/>
      <c r="X82" s="28"/>
      <c r="Y82" s="29">
        <f t="shared" si="28"/>
        <v>0</v>
      </c>
      <c r="Z82" s="28"/>
      <c r="AA82" s="28"/>
      <c r="AB82" s="28"/>
      <c r="AC82" s="29">
        <f t="shared" si="29"/>
        <v>0</v>
      </c>
      <c r="AD82" s="28"/>
      <c r="AE82" s="28">
        <v>0</v>
      </c>
      <c r="AF82" s="28">
        <v>203733333</v>
      </c>
      <c r="AG82" s="29">
        <f t="shared" si="30"/>
        <v>203733333</v>
      </c>
      <c r="AH82" s="29">
        <f t="shared" si="31"/>
        <v>203733333</v>
      </c>
      <c r="AI82" s="30">
        <f t="shared" si="32"/>
        <v>0</v>
      </c>
      <c r="AJ82" s="30">
        <f t="shared" si="33"/>
        <v>7.1771777926355765E-2</v>
      </c>
      <c r="AK82" s="11"/>
      <c r="AL82" s="11"/>
      <c r="AM82" s="11"/>
      <c r="AN82" s="11"/>
      <c r="AO82" s="11"/>
      <c r="AP82" s="11"/>
      <c r="AQ82" s="11"/>
      <c r="AR82" s="11"/>
    </row>
    <row r="83" spans="1:44" ht="34.5" customHeight="1" outlineLevel="1" x14ac:dyDescent="0.25">
      <c r="A83" s="23">
        <v>14</v>
      </c>
      <c r="B83" s="23"/>
      <c r="C83" s="5" t="s">
        <v>1029</v>
      </c>
      <c r="D83" s="80">
        <v>44921</v>
      </c>
      <c r="E83" s="231" t="s">
        <v>1030</v>
      </c>
      <c r="F83" s="179" t="s">
        <v>1009</v>
      </c>
      <c r="G83" s="179" t="s">
        <v>1010</v>
      </c>
      <c r="H83" s="419"/>
      <c r="I83" s="420"/>
      <c r="J83" s="511"/>
      <c r="K83" s="28">
        <v>213333334</v>
      </c>
      <c r="L83" s="3" t="s">
        <v>81</v>
      </c>
      <c r="M83" s="49"/>
      <c r="N83" s="53"/>
      <c r="O83" s="49"/>
      <c r="P83" s="47"/>
      <c r="Q83" s="47"/>
      <c r="R83" s="28"/>
      <c r="S83" s="28"/>
      <c r="T83" s="28"/>
      <c r="U83" s="29">
        <f t="shared" si="27"/>
        <v>0</v>
      </c>
      <c r="V83" s="28"/>
      <c r="W83" s="28"/>
      <c r="X83" s="28"/>
      <c r="Y83" s="29">
        <f t="shared" si="28"/>
        <v>0</v>
      </c>
      <c r="Z83" s="28"/>
      <c r="AA83" s="28"/>
      <c r="AB83" s="28"/>
      <c r="AC83" s="29">
        <f t="shared" si="29"/>
        <v>0</v>
      </c>
      <c r="AD83" s="28"/>
      <c r="AE83" s="28">
        <v>0</v>
      </c>
      <c r="AF83" s="28">
        <v>213333334</v>
      </c>
      <c r="AG83" s="29">
        <f t="shared" si="30"/>
        <v>213333334</v>
      </c>
      <c r="AH83" s="29">
        <f t="shared" si="31"/>
        <v>213333334</v>
      </c>
      <c r="AI83" s="30">
        <f t="shared" si="32"/>
        <v>0</v>
      </c>
      <c r="AJ83" s="30">
        <f t="shared" si="33"/>
        <v>7.5153694521539499E-2</v>
      </c>
      <c r="AK83" s="11"/>
      <c r="AL83" s="11"/>
      <c r="AM83" s="11"/>
      <c r="AN83" s="11"/>
      <c r="AO83" s="11"/>
      <c r="AP83" s="11"/>
      <c r="AQ83" s="11"/>
      <c r="AR83" s="11"/>
    </row>
    <row r="84" spans="1:44" ht="34.5" customHeight="1" outlineLevel="1" x14ac:dyDescent="0.25">
      <c r="A84" s="23">
        <v>15</v>
      </c>
      <c r="B84" s="23"/>
      <c r="C84" s="5" t="s">
        <v>1029</v>
      </c>
      <c r="D84" s="80">
        <v>44921</v>
      </c>
      <c r="E84" s="231" t="s">
        <v>1031</v>
      </c>
      <c r="F84" s="179" t="s">
        <v>1009</v>
      </c>
      <c r="G84" s="179" t="s">
        <v>1010</v>
      </c>
      <c r="H84" s="419"/>
      <c r="I84" s="420"/>
      <c r="J84" s="511"/>
      <c r="K84" s="28">
        <v>213920000</v>
      </c>
      <c r="L84" s="3" t="s">
        <v>81</v>
      </c>
      <c r="M84" s="49"/>
      <c r="N84" s="53"/>
      <c r="O84" s="49"/>
      <c r="P84" s="47"/>
      <c r="Q84" s="47"/>
      <c r="R84" s="28"/>
      <c r="S84" s="28"/>
      <c r="T84" s="28"/>
      <c r="U84" s="29">
        <f t="shared" si="27"/>
        <v>0</v>
      </c>
      <c r="V84" s="28"/>
      <c r="W84" s="28"/>
      <c r="X84" s="28"/>
      <c r="Y84" s="29">
        <f t="shared" si="28"/>
        <v>0</v>
      </c>
      <c r="Z84" s="28"/>
      <c r="AA84" s="28"/>
      <c r="AB84" s="28"/>
      <c r="AC84" s="29">
        <f t="shared" si="29"/>
        <v>0</v>
      </c>
      <c r="AD84" s="28"/>
      <c r="AE84" s="28">
        <v>0</v>
      </c>
      <c r="AF84" s="28">
        <v>213920000</v>
      </c>
      <c r="AG84" s="29">
        <f t="shared" si="30"/>
        <v>213920000</v>
      </c>
      <c r="AH84" s="29">
        <f t="shared" si="31"/>
        <v>213920000</v>
      </c>
      <c r="AI84" s="30">
        <f t="shared" si="32"/>
        <v>0</v>
      </c>
      <c r="AJ84" s="30">
        <f t="shared" si="33"/>
        <v>7.536036694597259E-2</v>
      </c>
      <c r="AK84" s="11"/>
      <c r="AL84" s="11"/>
      <c r="AM84" s="11"/>
      <c r="AN84" s="11"/>
      <c r="AO84" s="11"/>
      <c r="AP84" s="11"/>
      <c r="AQ84" s="11"/>
      <c r="AR84" s="11"/>
    </row>
    <row r="85" spans="1:44" ht="34.5" customHeight="1" outlineLevel="1" x14ac:dyDescent="0.25">
      <c r="A85" s="23">
        <v>16</v>
      </c>
      <c r="B85" s="23"/>
      <c r="C85" s="5" t="s">
        <v>1029</v>
      </c>
      <c r="D85" s="80">
        <v>44921</v>
      </c>
      <c r="E85" s="231" t="s">
        <v>1032</v>
      </c>
      <c r="F85" s="179" t="s">
        <v>1009</v>
      </c>
      <c r="G85" s="179" t="s">
        <v>1010</v>
      </c>
      <c r="H85" s="419"/>
      <c r="I85" s="420"/>
      <c r="J85" s="511"/>
      <c r="K85" s="28">
        <v>203733333</v>
      </c>
      <c r="L85" s="3" t="s">
        <v>81</v>
      </c>
      <c r="M85" s="49"/>
      <c r="N85" s="53"/>
      <c r="O85" s="49"/>
      <c r="P85" s="47"/>
      <c r="Q85" s="47"/>
      <c r="R85" s="28"/>
      <c r="S85" s="28"/>
      <c r="T85" s="28"/>
      <c r="U85" s="29">
        <f t="shared" si="27"/>
        <v>0</v>
      </c>
      <c r="V85" s="28"/>
      <c r="W85" s="28"/>
      <c r="X85" s="28"/>
      <c r="Y85" s="29">
        <f t="shared" si="28"/>
        <v>0</v>
      </c>
      <c r="Z85" s="28"/>
      <c r="AA85" s="28"/>
      <c r="AB85" s="28"/>
      <c r="AC85" s="29">
        <f t="shared" si="29"/>
        <v>0</v>
      </c>
      <c r="AD85" s="28"/>
      <c r="AE85" s="28">
        <v>0</v>
      </c>
      <c r="AF85" s="28">
        <v>203733333</v>
      </c>
      <c r="AG85" s="29">
        <f t="shared" si="30"/>
        <v>203733333</v>
      </c>
      <c r="AH85" s="29">
        <f t="shared" si="31"/>
        <v>203733333</v>
      </c>
      <c r="AI85" s="30">
        <f t="shared" si="32"/>
        <v>0</v>
      </c>
      <c r="AJ85" s="30">
        <f t="shared" si="33"/>
        <v>7.1771777926355765E-2</v>
      </c>
      <c r="AK85" s="11"/>
      <c r="AL85" s="11"/>
      <c r="AM85" s="11"/>
      <c r="AN85" s="11"/>
      <c r="AO85" s="11"/>
      <c r="AP85" s="11"/>
      <c r="AQ85" s="11"/>
      <c r="AR85" s="11"/>
    </row>
    <row r="86" spans="1:44" ht="34.5" customHeight="1" outlineLevel="1" x14ac:dyDescent="0.25">
      <c r="A86" s="23">
        <v>17</v>
      </c>
      <c r="B86" s="23"/>
      <c r="C86" s="5" t="s">
        <v>1033</v>
      </c>
      <c r="D86" s="80">
        <v>44531</v>
      </c>
      <c r="E86" s="231" t="s">
        <v>1034</v>
      </c>
      <c r="F86" s="179" t="s">
        <v>1009</v>
      </c>
      <c r="G86" s="179" t="s">
        <v>1010</v>
      </c>
      <c r="H86" s="419"/>
      <c r="I86" s="420"/>
      <c r="J86" s="511"/>
      <c r="K86" s="28">
        <v>132000000</v>
      </c>
      <c r="L86" s="3" t="s">
        <v>81</v>
      </c>
      <c r="M86" s="49"/>
      <c r="N86" s="53"/>
      <c r="O86" s="49"/>
      <c r="P86" s="47"/>
      <c r="Q86" s="47"/>
      <c r="R86" s="28"/>
      <c r="S86" s="28"/>
      <c r="T86" s="28"/>
      <c r="U86" s="29">
        <f t="shared" si="27"/>
        <v>0</v>
      </c>
      <c r="V86" s="28"/>
      <c r="W86" s="28"/>
      <c r="X86" s="28"/>
      <c r="Y86" s="29">
        <f t="shared" si="28"/>
        <v>0</v>
      </c>
      <c r="Z86" s="28"/>
      <c r="AA86" s="28"/>
      <c r="AB86" s="28"/>
      <c r="AC86" s="29">
        <f t="shared" si="29"/>
        <v>0</v>
      </c>
      <c r="AD86" s="28"/>
      <c r="AE86" s="28">
        <v>0</v>
      </c>
      <c r="AF86" s="28">
        <v>132000000</v>
      </c>
      <c r="AG86" s="29">
        <f t="shared" si="30"/>
        <v>132000000</v>
      </c>
      <c r="AH86" s="29">
        <f t="shared" si="31"/>
        <v>132000000</v>
      </c>
      <c r="AI86" s="30">
        <f t="shared" si="32"/>
        <v>0</v>
      </c>
      <c r="AJ86" s="30">
        <f t="shared" si="33"/>
        <v>4.6501348339885853E-2</v>
      </c>
      <c r="AK86" s="11"/>
      <c r="AL86" s="11"/>
      <c r="AM86" s="11"/>
      <c r="AN86" s="11"/>
      <c r="AO86" s="11"/>
      <c r="AP86" s="11"/>
      <c r="AQ86" s="11"/>
      <c r="AR86" s="11"/>
    </row>
    <row r="87" spans="1:44" ht="34.5" customHeight="1" outlineLevel="1" x14ac:dyDescent="0.25">
      <c r="A87" s="23">
        <v>18</v>
      </c>
      <c r="B87" s="23"/>
      <c r="C87" s="5" t="s">
        <v>1035</v>
      </c>
      <c r="D87" s="80">
        <v>44923</v>
      </c>
      <c r="E87" s="231" t="s">
        <v>1036</v>
      </c>
      <c r="F87" s="179" t="s">
        <v>1009</v>
      </c>
      <c r="G87" s="179" t="s">
        <v>1010</v>
      </c>
      <c r="H87" s="419"/>
      <c r="I87" s="420"/>
      <c r="J87" s="511"/>
      <c r="K87" s="28">
        <v>175736000</v>
      </c>
      <c r="L87" s="3" t="s">
        <v>81</v>
      </c>
      <c r="M87" s="49"/>
      <c r="N87" s="53"/>
      <c r="O87" s="49"/>
      <c r="P87" s="47"/>
      <c r="Q87" s="47"/>
      <c r="R87" s="28"/>
      <c r="S87" s="28"/>
      <c r="T87" s="28"/>
      <c r="U87" s="29">
        <f t="shared" si="27"/>
        <v>0</v>
      </c>
      <c r="V87" s="28"/>
      <c r="W87" s="28"/>
      <c r="X87" s="28"/>
      <c r="Y87" s="29">
        <f t="shared" si="28"/>
        <v>0</v>
      </c>
      <c r="Z87" s="28"/>
      <c r="AA87" s="28"/>
      <c r="AB87" s="28"/>
      <c r="AC87" s="29">
        <f t="shared" si="29"/>
        <v>0</v>
      </c>
      <c r="AD87" s="28"/>
      <c r="AE87" s="28">
        <v>0</v>
      </c>
      <c r="AF87" s="28">
        <v>175736000</v>
      </c>
      <c r="AG87" s="29">
        <f t="shared" si="30"/>
        <v>175736000</v>
      </c>
      <c r="AH87" s="29">
        <f t="shared" si="31"/>
        <v>175736000</v>
      </c>
      <c r="AI87" s="30">
        <f t="shared" si="32"/>
        <v>0</v>
      </c>
      <c r="AJ87" s="30">
        <f t="shared" si="33"/>
        <v>6.1908795089834698E-2</v>
      </c>
      <c r="AK87" s="11"/>
      <c r="AL87" s="11"/>
      <c r="AM87" s="11"/>
      <c r="AN87" s="11"/>
      <c r="AO87" s="11"/>
      <c r="AP87" s="11"/>
      <c r="AQ87" s="11"/>
      <c r="AR87" s="11"/>
    </row>
    <row r="88" spans="1:44" ht="34.5" customHeight="1" outlineLevel="1" x14ac:dyDescent="0.25">
      <c r="A88" s="23">
        <v>19</v>
      </c>
      <c r="B88" s="23"/>
      <c r="C88" s="5" t="s">
        <v>1035</v>
      </c>
      <c r="D88" s="80">
        <v>44923</v>
      </c>
      <c r="E88" s="231" t="s">
        <v>1018</v>
      </c>
      <c r="F88" s="179" t="s">
        <v>1009</v>
      </c>
      <c r="G88" s="179" t="s">
        <v>1010</v>
      </c>
      <c r="H88" s="419"/>
      <c r="I88" s="420"/>
      <c r="J88" s="511"/>
      <c r="K88" s="28">
        <v>175736000</v>
      </c>
      <c r="L88" s="3" t="s">
        <v>81</v>
      </c>
      <c r="M88" s="49"/>
      <c r="N88" s="53"/>
      <c r="O88" s="49"/>
      <c r="P88" s="47"/>
      <c r="Q88" s="47"/>
      <c r="R88" s="28"/>
      <c r="S88" s="28"/>
      <c r="T88" s="28"/>
      <c r="U88" s="29">
        <f t="shared" si="27"/>
        <v>0</v>
      </c>
      <c r="V88" s="28"/>
      <c r="W88" s="28"/>
      <c r="X88" s="28"/>
      <c r="Y88" s="29">
        <f t="shared" si="28"/>
        <v>0</v>
      </c>
      <c r="Z88" s="28"/>
      <c r="AA88" s="28"/>
      <c r="AB88" s="28"/>
      <c r="AC88" s="29">
        <f t="shared" si="29"/>
        <v>0</v>
      </c>
      <c r="AD88" s="28"/>
      <c r="AE88" s="28">
        <v>0</v>
      </c>
      <c r="AF88" s="28">
        <v>175736000</v>
      </c>
      <c r="AG88" s="29">
        <f t="shared" si="30"/>
        <v>175736000</v>
      </c>
      <c r="AH88" s="29">
        <f t="shared" si="31"/>
        <v>175736000</v>
      </c>
      <c r="AI88" s="30">
        <f t="shared" si="32"/>
        <v>0</v>
      </c>
      <c r="AJ88" s="30">
        <f t="shared" si="33"/>
        <v>6.1908795089834698E-2</v>
      </c>
      <c r="AK88" s="11"/>
      <c r="AL88" s="11"/>
      <c r="AM88" s="11"/>
      <c r="AN88" s="11"/>
      <c r="AO88" s="11"/>
      <c r="AP88" s="11"/>
      <c r="AQ88" s="11"/>
      <c r="AR88" s="11"/>
    </row>
    <row r="89" spans="1:44" ht="34.5" customHeight="1" outlineLevel="1" x14ac:dyDescent="0.25">
      <c r="A89" s="23">
        <v>20</v>
      </c>
      <c r="B89" s="23"/>
      <c r="C89" s="5" t="s">
        <v>1037</v>
      </c>
      <c r="D89" s="80">
        <v>44531</v>
      </c>
      <c r="E89" s="231" t="s">
        <v>1024</v>
      </c>
      <c r="F89" s="179" t="s">
        <v>1009</v>
      </c>
      <c r="G89" s="179" t="s">
        <v>1010</v>
      </c>
      <c r="H89" s="419"/>
      <c r="I89" s="420"/>
      <c r="J89" s="511"/>
      <c r="K89" s="28">
        <v>121000000</v>
      </c>
      <c r="L89" s="3" t="s">
        <v>81</v>
      </c>
      <c r="M89" s="49"/>
      <c r="N89" s="53"/>
      <c r="O89" s="49"/>
      <c r="P89" s="47"/>
      <c r="Q89" s="47"/>
      <c r="R89" s="28"/>
      <c r="S89" s="28"/>
      <c r="T89" s="28"/>
      <c r="U89" s="29">
        <f t="shared" si="27"/>
        <v>0</v>
      </c>
      <c r="V89" s="28"/>
      <c r="W89" s="28"/>
      <c r="X89" s="28"/>
      <c r="Y89" s="29">
        <f t="shared" si="28"/>
        <v>0</v>
      </c>
      <c r="Z89" s="28"/>
      <c r="AA89" s="28"/>
      <c r="AB89" s="28"/>
      <c r="AC89" s="29">
        <f t="shared" si="29"/>
        <v>0</v>
      </c>
      <c r="AD89" s="28"/>
      <c r="AE89" s="28">
        <v>0</v>
      </c>
      <c r="AF89" s="28">
        <v>121000000</v>
      </c>
      <c r="AG89" s="29">
        <f t="shared" si="30"/>
        <v>121000000</v>
      </c>
      <c r="AH89" s="29">
        <f t="shared" si="31"/>
        <v>121000000</v>
      </c>
      <c r="AI89" s="30">
        <f t="shared" si="32"/>
        <v>0</v>
      </c>
      <c r="AJ89" s="30">
        <f t="shared" si="33"/>
        <v>4.2626235978228698E-2</v>
      </c>
      <c r="AK89" s="11"/>
      <c r="AL89" s="11"/>
      <c r="AM89" s="11"/>
      <c r="AN89" s="11"/>
      <c r="AO89" s="11"/>
      <c r="AP89" s="11"/>
      <c r="AQ89" s="11"/>
      <c r="AR89" s="11"/>
    </row>
    <row r="90" spans="1:44" ht="34.5" customHeight="1" outlineLevel="1" x14ac:dyDescent="0.25">
      <c r="A90" s="23">
        <v>21</v>
      </c>
      <c r="B90" s="23"/>
      <c r="C90" s="5" t="s">
        <v>1037</v>
      </c>
      <c r="D90" s="80">
        <v>44531</v>
      </c>
      <c r="E90" s="231" t="s">
        <v>1024</v>
      </c>
      <c r="F90" s="179" t="s">
        <v>1009</v>
      </c>
      <c r="G90" s="179" t="s">
        <v>1010</v>
      </c>
      <c r="H90" s="419"/>
      <c r="I90" s="420"/>
      <c r="J90" s="511"/>
      <c r="K90" s="28">
        <v>198000000</v>
      </c>
      <c r="L90" s="3" t="s">
        <v>81</v>
      </c>
      <c r="M90" s="49"/>
      <c r="N90" s="53"/>
      <c r="O90" s="49"/>
      <c r="P90" s="47"/>
      <c r="Q90" s="47"/>
      <c r="R90" s="28"/>
      <c r="S90" s="28"/>
      <c r="T90" s="28"/>
      <c r="U90" s="29">
        <f t="shared" si="16"/>
        <v>0</v>
      </c>
      <c r="V90" s="28"/>
      <c r="W90" s="28"/>
      <c r="X90" s="28"/>
      <c r="Y90" s="29">
        <f t="shared" si="22"/>
        <v>0</v>
      </c>
      <c r="Z90" s="28"/>
      <c r="AA90" s="28"/>
      <c r="AB90" s="28"/>
      <c r="AC90" s="29">
        <f t="shared" si="23"/>
        <v>0</v>
      </c>
      <c r="AD90" s="28"/>
      <c r="AE90" s="28">
        <v>0</v>
      </c>
      <c r="AF90" s="28">
        <v>198000000</v>
      </c>
      <c r="AG90" s="29">
        <f t="shared" si="24"/>
        <v>198000000</v>
      </c>
      <c r="AH90" s="29">
        <f t="shared" si="25"/>
        <v>198000000</v>
      </c>
      <c r="AI90" s="30">
        <f>IF(ISERROR(AH90/J80),0,AH90/J80)</f>
        <v>0</v>
      </c>
      <c r="AJ90" s="30">
        <f>IF(ISERROR(AH90/$AH$93),0,AH90/$AH$93)</f>
        <v>6.9752022509828773E-2</v>
      </c>
      <c r="AK90" s="11"/>
      <c r="AL90" s="11"/>
      <c r="AM90" s="11"/>
      <c r="AN90" s="11"/>
      <c r="AO90" s="11"/>
      <c r="AP90" s="11"/>
      <c r="AQ90" s="11"/>
      <c r="AR90" s="11"/>
    </row>
    <row r="91" spans="1:44" ht="34.5" customHeight="1" outlineLevel="1" x14ac:dyDescent="0.25">
      <c r="A91" s="23">
        <v>22</v>
      </c>
      <c r="B91" s="23"/>
      <c r="C91" s="421"/>
      <c r="D91" s="422"/>
      <c r="E91" s="423"/>
      <c r="F91" s="424"/>
      <c r="G91" s="179"/>
      <c r="H91" s="425"/>
      <c r="I91" s="80"/>
      <c r="J91" s="511"/>
      <c r="K91" s="426">
        <f>2839158663-SUM(K70:K90)</f>
        <v>531296</v>
      </c>
      <c r="L91" s="3" t="s">
        <v>81</v>
      </c>
      <c r="M91" s="49"/>
      <c r="N91" s="53"/>
      <c r="O91" s="49"/>
      <c r="P91" s="47"/>
      <c r="Q91" s="47"/>
      <c r="R91" s="28"/>
      <c r="S91" s="28"/>
      <c r="T91" s="28"/>
      <c r="U91" s="29">
        <f>SUM(R91:T91)</f>
        <v>0</v>
      </c>
      <c r="V91" s="28"/>
      <c r="W91" s="28"/>
      <c r="X91" s="28"/>
      <c r="Y91" s="29">
        <f>SUM(V91:X91)</f>
        <v>0</v>
      </c>
      <c r="Z91" s="28"/>
      <c r="AA91" s="28"/>
      <c r="AB91" s="28"/>
      <c r="AC91" s="29">
        <f>SUM(Z91:AB91)</f>
        <v>0</v>
      </c>
      <c r="AD91" s="28"/>
      <c r="AE91" s="28">
        <v>0</v>
      </c>
      <c r="AF91" s="28">
        <v>0</v>
      </c>
      <c r="AG91" s="29">
        <f>SUM(AD91:AF91)</f>
        <v>0</v>
      </c>
      <c r="AH91" s="29">
        <f>SUM(U91,Y91,AC91,AG91)</f>
        <v>0</v>
      </c>
      <c r="AI91" s="30">
        <f>IF(ISERROR(AH91/J69),0,AH91/J69)</f>
        <v>0</v>
      </c>
      <c r="AJ91" s="30">
        <f>IF(ISERROR(AH91/$AH$93),0,AH91/$AH$93)</f>
        <v>0</v>
      </c>
      <c r="AK91" s="11"/>
      <c r="AL91" s="11"/>
      <c r="AM91" s="11"/>
      <c r="AN91" s="11"/>
      <c r="AO91" s="11"/>
      <c r="AP91" s="11"/>
      <c r="AQ91" s="11"/>
      <c r="AR91" s="11"/>
    </row>
    <row r="92" spans="1:44" s="61" customFormat="1" x14ac:dyDescent="0.25">
      <c r="A92" s="538" t="s">
        <v>82</v>
      </c>
      <c r="B92" s="539"/>
      <c r="C92" s="539"/>
      <c r="D92" s="539"/>
      <c r="E92" s="539"/>
      <c r="F92" s="539"/>
      <c r="G92" s="539"/>
      <c r="H92" s="539"/>
      <c r="I92" s="540"/>
      <c r="J92" s="339">
        <f>J69</f>
        <v>2839164000</v>
      </c>
      <c r="K92" s="339">
        <f>SUM(K70:K91)</f>
        <v>2839158663</v>
      </c>
      <c r="L92" s="445"/>
      <c r="M92" s="339">
        <f>SUM(M70:M91)</f>
        <v>0</v>
      </c>
      <c r="N92" s="339">
        <f>SUM(N70:N91)</f>
        <v>0</v>
      </c>
      <c r="O92" s="339">
        <f>SUM(O70:O91)</f>
        <v>0</v>
      </c>
      <c r="P92" s="344"/>
      <c r="Q92" s="438"/>
      <c r="R92" s="339">
        <f t="shared" ref="R92:AH92" si="34">SUM(R70:R91)</f>
        <v>0</v>
      </c>
      <c r="S92" s="339">
        <f t="shared" si="34"/>
        <v>0</v>
      </c>
      <c r="T92" s="339">
        <f t="shared" si="34"/>
        <v>0</v>
      </c>
      <c r="U92" s="339">
        <f t="shared" si="34"/>
        <v>0</v>
      </c>
      <c r="V92" s="339">
        <f t="shared" si="34"/>
        <v>0</v>
      </c>
      <c r="W92" s="339">
        <f t="shared" si="34"/>
        <v>0</v>
      </c>
      <c r="X92" s="339">
        <f t="shared" si="34"/>
        <v>723168053</v>
      </c>
      <c r="Y92" s="339">
        <f t="shared" si="34"/>
        <v>723168053</v>
      </c>
      <c r="Z92" s="339">
        <f t="shared" si="34"/>
        <v>372007861</v>
      </c>
      <c r="AA92" s="339">
        <f t="shared" si="34"/>
        <v>47371903</v>
      </c>
      <c r="AB92" s="339">
        <f t="shared" si="34"/>
        <v>0</v>
      </c>
      <c r="AC92" s="339">
        <f t="shared" si="34"/>
        <v>419379764</v>
      </c>
      <c r="AD92" s="339">
        <f t="shared" si="34"/>
        <v>0</v>
      </c>
      <c r="AE92" s="339">
        <f t="shared" si="34"/>
        <v>24813855</v>
      </c>
      <c r="AF92" s="339">
        <f t="shared" si="34"/>
        <v>1671265695</v>
      </c>
      <c r="AG92" s="339">
        <f t="shared" si="34"/>
        <v>1696079550</v>
      </c>
      <c r="AH92" s="339">
        <f t="shared" si="34"/>
        <v>2838627367</v>
      </c>
      <c r="AI92" s="345">
        <f>IF(ISERROR(AH92/J92),0,AH92/J92)</f>
        <v>0.99981098907988408</v>
      </c>
      <c r="AJ92" s="345">
        <f>IF(ISERROR(AH92/$AH$93),0,AH92/$AH$93)</f>
        <v>1</v>
      </c>
      <c r="AK92" s="11"/>
      <c r="AL92" s="11"/>
      <c r="AM92" s="11"/>
      <c r="AN92" s="11"/>
      <c r="AO92" s="11"/>
      <c r="AP92" s="11"/>
      <c r="AQ92" s="11"/>
      <c r="AR92" s="11"/>
    </row>
    <row r="93" spans="1:44" s="59" customFormat="1" ht="15" customHeight="1" x14ac:dyDescent="0.25">
      <c r="A93" s="499" t="str">
        <f>"TOTAL ASIG."&amp;" "&amp;$A$5</f>
        <v>TOTAL ASIG. 24-03-414 "Programa Vivianda Primero"</v>
      </c>
      <c r="B93" s="500"/>
      <c r="C93" s="500"/>
      <c r="D93" s="500"/>
      <c r="E93" s="500"/>
      <c r="F93" s="500"/>
      <c r="G93" s="500"/>
      <c r="H93" s="500"/>
      <c r="I93" s="501"/>
      <c r="J93" s="341">
        <f>SUM(J11,J15,J19,J23,J27,J31,J35,J40,J44,J48,J52,J56,J60,J64,J68,J92)</f>
        <v>2839164000</v>
      </c>
      <c r="K93" s="341">
        <f>+K11+K15+K19+K23+K27+K31+K35+K40+K44+K48+K52+K56+K68+K60+K64+K92</f>
        <v>2839158663</v>
      </c>
      <c r="L93" s="434"/>
      <c r="M93" s="341">
        <f>+M11+M15+M19+M23+M27+M31+M35+M40+M44+M48+M52+M56+M68+M60+M64+M92</f>
        <v>0</v>
      </c>
      <c r="N93" s="341">
        <f>+N11+N15+N19+N23+N27+N31+N35+N40+N44+N48+N52+N56+N68+N60+N64+N92</f>
        <v>0</v>
      </c>
      <c r="O93" s="341">
        <f>+O11+O15+O19+O23+O27+O31+O35+O40+O44+O48+O52+O56+O68+O60+O64+O92</f>
        <v>0</v>
      </c>
      <c r="P93" s="342"/>
      <c r="Q93" s="454"/>
      <c r="R93" s="341">
        <f t="shared" ref="R93:AH93" si="35">+R11+R15+R19+R23+R27+R31+R35+R40+R44+R48+R52+R56+R68+R60+R64+R92</f>
        <v>0</v>
      </c>
      <c r="S93" s="341">
        <f t="shared" si="35"/>
        <v>0</v>
      </c>
      <c r="T93" s="341">
        <f t="shared" si="35"/>
        <v>0</v>
      </c>
      <c r="U93" s="341">
        <f t="shared" si="35"/>
        <v>0</v>
      </c>
      <c r="V93" s="341">
        <f t="shared" si="35"/>
        <v>0</v>
      </c>
      <c r="W93" s="341">
        <f t="shared" si="35"/>
        <v>0</v>
      </c>
      <c r="X93" s="341">
        <f t="shared" si="35"/>
        <v>723168053</v>
      </c>
      <c r="Y93" s="341">
        <f t="shared" si="35"/>
        <v>723168053</v>
      </c>
      <c r="Z93" s="341">
        <f t="shared" si="35"/>
        <v>372007861</v>
      </c>
      <c r="AA93" s="341">
        <f t="shared" si="35"/>
        <v>47371903</v>
      </c>
      <c r="AB93" s="341">
        <f t="shared" si="35"/>
        <v>0</v>
      </c>
      <c r="AC93" s="341">
        <f t="shared" si="35"/>
        <v>419379764</v>
      </c>
      <c r="AD93" s="341">
        <f t="shared" si="35"/>
        <v>0</v>
      </c>
      <c r="AE93" s="341">
        <f t="shared" si="35"/>
        <v>24813855</v>
      </c>
      <c r="AF93" s="341">
        <f t="shared" si="35"/>
        <v>1671265695</v>
      </c>
      <c r="AG93" s="341">
        <f t="shared" si="35"/>
        <v>1696079550</v>
      </c>
      <c r="AH93" s="341">
        <f t="shared" si="35"/>
        <v>2838627367</v>
      </c>
      <c r="AI93" s="343">
        <f>IF(ISERROR(AH93/J93),0,AH93/J93)</f>
        <v>0.99981098907988408</v>
      </c>
      <c r="AJ93" s="343">
        <f>IF(ISERROR(AH93/$AH$93),0,AH93/$AH$93)</f>
        <v>1</v>
      </c>
      <c r="AK93" s="14"/>
      <c r="AL93" s="14"/>
      <c r="AM93" s="14"/>
      <c r="AN93" s="14"/>
      <c r="AO93" s="14"/>
      <c r="AP93" s="14"/>
      <c r="AQ93" s="14"/>
      <c r="AR93" s="14"/>
    </row>
    <row r="94" spans="1:44" x14ac:dyDescent="0.25">
      <c r="J94" s="41"/>
      <c r="R94" s="41"/>
      <c r="S94" s="41"/>
      <c r="T94" s="41"/>
      <c r="V94" s="41"/>
      <c r="W94" s="41"/>
      <c r="X94" s="41"/>
      <c r="Z94" s="41"/>
      <c r="AA94" s="41"/>
      <c r="AB94" s="41"/>
      <c r="AD94" s="41"/>
      <c r="AE94" s="41"/>
      <c r="AF94" s="41"/>
      <c r="AK94" s="11"/>
      <c r="AL94" s="11"/>
      <c r="AM94" s="11"/>
      <c r="AN94" s="11"/>
      <c r="AO94" s="11"/>
      <c r="AP94" s="11"/>
      <c r="AQ94" s="11"/>
      <c r="AR94" s="11"/>
    </row>
    <row r="95" spans="1:44" x14ac:dyDescent="0.25">
      <c r="J95" s="41"/>
      <c r="R95" s="41"/>
      <c r="S95" s="41"/>
      <c r="T95" s="41"/>
      <c r="V95" s="41"/>
      <c r="W95" s="41"/>
      <c r="X95" s="41"/>
      <c r="Z95" s="41"/>
      <c r="AA95" s="41"/>
      <c r="AB95" s="41"/>
      <c r="AD95" s="41"/>
      <c r="AE95" s="41"/>
      <c r="AF95" s="41"/>
      <c r="AK95" s="11"/>
      <c r="AL95" s="11"/>
      <c r="AM95" s="11"/>
      <c r="AN95" s="11"/>
      <c r="AO95" s="11"/>
      <c r="AP95" s="11"/>
      <c r="AQ95" s="11"/>
      <c r="AR95" s="11"/>
    </row>
    <row r="96" spans="1:44" x14ac:dyDescent="0.25">
      <c r="J96" s="41"/>
      <c r="R96" s="41"/>
      <c r="S96" s="41"/>
      <c r="T96" s="41"/>
      <c r="V96" s="41"/>
      <c r="W96" s="41"/>
      <c r="X96" s="41"/>
      <c r="Z96" s="41"/>
      <c r="AA96" s="41"/>
      <c r="AB96" s="41"/>
      <c r="AD96" s="41"/>
      <c r="AE96" s="41"/>
      <c r="AF96" s="41"/>
    </row>
    <row r="97" spans="1:44" x14ac:dyDescent="0.25">
      <c r="J97" s="41"/>
      <c r="R97" s="41"/>
      <c r="S97" s="41"/>
      <c r="T97" s="41"/>
      <c r="V97" s="41"/>
      <c r="W97" s="41"/>
      <c r="X97" s="41"/>
      <c r="Z97" s="41"/>
      <c r="AA97" s="41"/>
      <c r="AB97" s="41"/>
      <c r="AD97" s="41"/>
      <c r="AE97" s="41"/>
      <c r="AF97" s="41"/>
      <c r="AK97" s="11"/>
      <c r="AL97" s="11"/>
      <c r="AM97" s="11"/>
      <c r="AN97" s="11"/>
      <c r="AO97" s="11"/>
      <c r="AP97" s="11"/>
      <c r="AQ97" s="11"/>
      <c r="AR97" s="11"/>
    </row>
    <row r="98" spans="1:44" x14ac:dyDescent="0.25">
      <c r="J98" s="41"/>
      <c r="R98" s="41"/>
      <c r="S98" s="41"/>
      <c r="T98" s="41"/>
      <c r="V98" s="41"/>
      <c r="W98" s="41"/>
      <c r="X98" s="41"/>
      <c r="Z98" s="41"/>
      <c r="AA98" s="41"/>
      <c r="AB98" s="41"/>
      <c r="AD98" s="41"/>
      <c r="AE98" s="41"/>
      <c r="AF98" s="41"/>
    </row>
    <row r="99" spans="1:44" x14ac:dyDescent="0.25">
      <c r="J99" s="41"/>
      <c r="R99" s="41"/>
      <c r="S99" s="41"/>
      <c r="T99" s="41"/>
      <c r="V99" s="41"/>
      <c r="W99" s="41"/>
      <c r="X99" s="41"/>
      <c r="Z99" s="41"/>
      <c r="AA99" s="41"/>
      <c r="AB99" s="41"/>
      <c r="AD99" s="41"/>
      <c r="AE99" s="41"/>
      <c r="AF99" s="41"/>
    </row>
    <row r="100" spans="1:44" x14ac:dyDescent="0.25">
      <c r="J100" s="41"/>
      <c r="R100" s="41"/>
      <c r="S100" s="41"/>
      <c r="T100" s="41"/>
      <c r="V100" s="41"/>
      <c r="W100" s="41"/>
      <c r="X100" s="41"/>
      <c r="Z100" s="41"/>
      <c r="AA100" s="41"/>
      <c r="AB100" s="41"/>
      <c r="AD100" s="41"/>
      <c r="AE100" s="41"/>
      <c r="AF100" s="41"/>
    </row>
    <row r="101" spans="1:44" x14ac:dyDescent="0.25">
      <c r="J101" s="41"/>
      <c r="R101" s="41"/>
      <c r="S101" s="41"/>
      <c r="T101" s="41"/>
      <c r="V101" s="41"/>
      <c r="W101" s="41"/>
      <c r="X101" s="41"/>
      <c r="Z101" s="41"/>
      <c r="AA101" s="41"/>
      <c r="AB101" s="41"/>
      <c r="AD101" s="41"/>
      <c r="AE101" s="41"/>
      <c r="AF101" s="41"/>
    </row>
    <row r="102" spans="1:44" x14ac:dyDescent="0.25">
      <c r="A102" s="14"/>
      <c r="J102" s="41"/>
      <c r="R102" s="41"/>
      <c r="S102" s="41"/>
      <c r="T102" s="41"/>
      <c r="V102" s="41"/>
      <c r="W102" s="41"/>
      <c r="X102" s="41"/>
      <c r="Z102" s="41"/>
      <c r="AA102" s="41"/>
      <c r="AB102" s="41"/>
      <c r="AD102" s="41"/>
      <c r="AE102" s="41"/>
      <c r="AF102" s="41"/>
    </row>
    <row r="103" spans="1:44" x14ac:dyDescent="0.25">
      <c r="A103" s="14"/>
      <c r="J103" s="41"/>
      <c r="R103" s="41"/>
      <c r="S103" s="41"/>
      <c r="T103" s="41"/>
      <c r="V103" s="41"/>
      <c r="W103" s="41"/>
      <c r="X103" s="41"/>
      <c r="Z103" s="41"/>
      <c r="AA103" s="41"/>
      <c r="AB103" s="41"/>
      <c r="AD103" s="41"/>
      <c r="AE103" s="41"/>
      <c r="AF103" s="41"/>
    </row>
    <row r="104" spans="1:44" x14ac:dyDescent="0.25">
      <c r="A104" s="14"/>
      <c r="J104" s="41"/>
      <c r="R104" s="41"/>
      <c r="S104" s="41"/>
      <c r="T104" s="41"/>
      <c r="V104" s="41"/>
      <c r="W104" s="41"/>
      <c r="X104" s="41"/>
      <c r="Z104" s="41"/>
      <c r="AA104" s="41"/>
      <c r="AB104" s="41"/>
      <c r="AD104" s="41"/>
      <c r="AE104" s="41"/>
      <c r="AF104" s="41"/>
    </row>
    <row r="105" spans="1:44" x14ac:dyDescent="0.25">
      <c r="A105" s="14"/>
      <c r="J105" s="41"/>
      <c r="R105" s="41"/>
      <c r="S105" s="41"/>
      <c r="T105" s="41"/>
      <c r="V105" s="41"/>
      <c r="W105" s="41"/>
      <c r="X105" s="41"/>
      <c r="Z105" s="41"/>
      <c r="AA105" s="41"/>
      <c r="AB105" s="41"/>
      <c r="AD105" s="41"/>
      <c r="AE105" s="41"/>
      <c r="AF105" s="41"/>
    </row>
    <row r="106" spans="1:44" x14ac:dyDescent="0.25">
      <c r="A106" s="14"/>
      <c r="J106" s="41"/>
      <c r="R106" s="41"/>
      <c r="S106" s="41"/>
      <c r="T106" s="41"/>
      <c r="V106" s="41"/>
      <c r="W106" s="41"/>
      <c r="X106" s="41"/>
      <c r="Z106" s="41"/>
      <c r="AA106" s="41"/>
      <c r="AB106" s="41"/>
      <c r="AD106" s="41"/>
      <c r="AE106" s="41"/>
      <c r="AF106" s="41"/>
    </row>
    <row r="107" spans="1:44" x14ac:dyDescent="0.25">
      <c r="A107" s="14"/>
      <c r="J107" s="41"/>
      <c r="R107" s="41"/>
      <c r="S107" s="41"/>
      <c r="T107" s="41"/>
      <c r="V107" s="41"/>
      <c r="W107" s="41"/>
      <c r="X107" s="41"/>
      <c r="Z107" s="41"/>
      <c r="AA107" s="41"/>
      <c r="AB107" s="41"/>
      <c r="AD107" s="41"/>
      <c r="AE107" s="41"/>
      <c r="AF107" s="41"/>
    </row>
    <row r="108" spans="1:44" x14ac:dyDescent="0.25">
      <c r="A108" s="14"/>
      <c r="J108" s="41"/>
      <c r="R108" s="41"/>
      <c r="S108" s="41"/>
      <c r="T108" s="41"/>
      <c r="V108" s="41"/>
      <c r="W108" s="41"/>
      <c r="X108" s="41"/>
      <c r="Z108" s="41"/>
      <c r="AA108" s="41"/>
      <c r="AB108" s="41"/>
      <c r="AD108" s="41"/>
      <c r="AE108" s="41"/>
      <c r="AF108" s="41"/>
    </row>
    <row r="109" spans="1:44" x14ac:dyDescent="0.25">
      <c r="A109" s="14"/>
      <c r="J109" s="41"/>
      <c r="R109" s="41"/>
      <c r="S109" s="41"/>
      <c r="T109" s="41"/>
      <c r="V109" s="41"/>
      <c r="W109" s="41"/>
      <c r="X109" s="41"/>
      <c r="Z109" s="41"/>
      <c r="AA109" s="41"/>
      <c r="AB109" s="41"/>
      <c r="AD109" s="41"/>
      <c r="AE109" s="41"/>
      <c r="AF109" s="41"/>
    </row>
    <row r="110" spans="1:44" x14ac:dyDescent="0.25">
      <c r="A110" s="14"/>
      <c r="J110" s="41"/>
      <c r="R110" s="41"/>
      <c r="S110" s="41"/>
      <c r="T110" s="41"/>
      <c r="V110" s="41"/>
      <c r="W110" s="41"/>
      <c r="X110" s="41"/>
      <c r="Z110" s="41"/>
      <c r="AA110" s="41"/>
      <c r="AB110" s="41"/>
      <c r="AD110" s="41"/>
      <c r="AE110" s="41"/>
      <c r="AF110" s="41"/>
    </row>
  </sheetData>
  <mergeCells count="78">
    <mergeCell ref="A1:AJ1"/>
    <mergeCell ref="A2:AJ2"/>
    <mergeCell ref="A3:AJ3"/>
    <mergeCell ref="A4:AJ4"/>
    <mergeCell ref="A5:AJ5"/>
    <mergeCell ref="J13:J14"/>
    <mergeCell ref="Y6:Y7"/>
    <mergeCell ref="Z6:AB6"/>
    <mergeCell ref="AC6:AC7"/>
    <mergeCell ref="AD6:AF6"/>
    <mergeCell ref="M6:O6"/>
    <mergeCell ref="P6:P7"/>
    <mergeCell ref="Q6:Q7"/>
    <mergeCell ref="R6:T6"/>
    <mergeCell ref="U6:U7"/>
    <mergeCell ref="V6:X6"/>
    <mergeCell ref="J6:J7"/>
    <mergeCell ref="K6:K7"/>
    <mergeCell ref="L6:L7"/>
    <mergeCell ref="AI6:AJ6"/>
    <mergeCell ref="A8:E8"/>
    <mergeCell ref="J9:J10"/>
    <mergeCell ref="A11:I11"/>
    <mergeCell ref="A12:E12"/>
    <mergeCell ref="AG6:AG7"/>
    <mergeCell ref="AH6:AH7"/>
    <mergeCell ref="F6:F7"/>
    <mergeCell ref="G6:G7"/>
    <mergeCell ref="H6:I6"/>
    <mergeCell ref="A6:A7"/>
    <mergeCell ref="B6:B7"/>
    <mergeCell ref="C6:C7"/>
    <mergeCell ref="D6:D7"/>
    <mergeCell ref="E6:E7"/>
    <mergeCell ref="J29:J30"/>
    <mergeCell ref="A15:I15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46:J47"/>
    <mergeCell ref="A31:I31"/>
    <mergeCell ref="A32:E32"/>
    <mergeCell ref="J33:J34"/>
    <mergeCell ref="A35:I35"/>
    <mergeCell ref="A36:E36"/>
    <mergeCell ref="J37:J39"/>
    <mergeCell ref="A40:I40"/>
    <mergeCell ref="A41:E41"/>
    <mergeCell ref="J41:J43"/>
    <mergeCell ref="A44:I44"/>
    <mergeCell ref="A45:E45"/>
    <mergeCell ref="J62:J63"/>
    <mergeCell ref="A48:I48"/>
    <mergeCell ref="A49:E49"/>
    <mergeCell ref="J50:J51"/>
    <mergeCell ref="A52:I52"/>
    <mergeCell ref="A53:E53"/>
    <mergeCell ref="J54:J55"/>
    <mergeCell ref="A56:I56"/>
    <mergeCell ref="A57:E57"/>
    <mergeCell ref="J58:J59"/>
    <mergeCell ref="A60:I60"/>
    <mergeCell ref="A61:E61"/>
    <mergeCell ref="A92:I92"/>
    <mergeCell ref="A93:I93"/>
    <mergeCell ref="A64:I64"/>
    <mergeCell ref="A65:E65"/>
    <mergeCell ref="J66:J67"/>
    <mergeCell ref="A68:I68"/>
    <mergeCell ref="A69:E69"/>
    <mergeCell ref="J69:J91"/>
  </mergeCells>
  <dataValidations count="10">
    <dataValidation type="date" errorStyle="information" operator="greaterThan" allowBlank="1" showInputMessage="1" showErrorMessage="1" errorTitle="SÓLO FECHAS" error="Las fechas corresponden al presupuesto 2015 o más" sqref="I9" xr:uid="{00000000-0002-0000-1600-000000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600-000001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6:I67 H62:I63 H47:I47 H37:I38 H33:I34 H29:I30 H10:I10 H21:I22 H17:I18 H13:I14 H50:I51 H58:I59 H54:I55" xr:uid="{00000000-0002-0000-1600-000002000000}">
      <formula1>42005</formula1>
    </dataValidation>
    <dataValidation type="date" operator="greaterThan" allowBlank="1" showInputMessage="1" showErrorMessage="1" errorTitle="SÓLO FECHAS" error="Las fechas corresponden a las del Año 2013" sqref="H39:I39" xr:uid="{00000000-0002-0000-1600-000003000000}">
      <formula1>42005</formula1>
    </dataValidation>
    <dataValidation type="date" operator="greaterThan" allowBlank="1" showInputMessage="1" showErrorMessage="1" errorTitle="Error en Ingresos de Fechas" error="La fecha debe corresponder al Año 2014." sqref="D66:D67 D62:D63 D47 D37:D39 D33:D34 D29:D30 D9:D10 D13:D14 D17:D18 D21:D22 D50:D51 D54:D55 D58:D59" xr:uid="{00000000-0002-0000-1600-000004000000}">
      <formula1>41275</formula1>
    </dataValidation>
    <dataValidation type="date" operator="greaterThan" allowBlank="1" showInputMessage="1" showErrorMessage="1" errorTitle="Error en Ingresos de Fechas" error="La fecha debe corresponder al Año 2014." sqref="D70:D90" xr:uid="{00000000-0002-0000-1600-000005000000}">
      <formula1>42005</formula1>
    </dataValidation>
    <dataValidation type="decimal" allowBlank="1" showInputMessage="1" showErrorMessage="1" errorTitle="Sólo números" error="Sólo ingresar números sin letras_x000a_" sqref="V58:X59 M66:N67 M62:N63 R62:T63 AD62:AF63 Z62:AB63 V62:X63 R66:T67 AD66:AF67 Z66:AB67 V66:X67 M46 M47:N47 V46:X47 AD46:AF47 Z46:AB47 R46:T47 M42:M43 R42:T43 Z42:AB43 V42:X43 AD42:AF43 V37:X39 Z37:AB39 AD37:AF39 R37:T39 V33:X34 Z33:AB34 AD33:AF34 R33:T34 V29:X30 Z29:AB30 AD29:AF30 R29:T30 M37:N39 M29:N30 M33:N34 Z9:AB10 AD9:AF10 R9:T10 V9:X10 M9:N10 R17:T18 R21:T22 AD21:AF22 Z21:AB22 V21:X22 M21:N22 AD17:AF18 Z17:AB18 V17:X18 R13:T14 M17:N18 Z13:AB14 AD13:AF14 V13:X14 M13:N14 R25:T26 M25:M26 Z25:AB26 V25:X26 AD25:AF26 M58:N59 M50:N51 M54:N55 R50:T51 AD50:AF51 Z50:AB51 V50:X51 R54:T55 AD54:AF55 Z54:AB55 V54:X55 R58:T59 AD58:AF59 Z58:AB59 M70:M91 T70:T91 K70:K90 Z70:AB91 V70:X91 AD70:AF91" xr:uid="{00000000-0002-0000-1600-000006000000}">
      <formula1>-100000000</formula1>
      <formula2>10000000000</formula2>
    </dataValidation>
    <dataValidation type="textLength" operator="lessThanOrEqual" allowBlank="1" showInputMessage="1" showErrorMessage="1" sqref="K50:K51 K58:K59 K66:K67 K33:K34 K42:K43 K37:K39 K13:K14 K29:K30 K9:K10 K62:K63 K21:K22 K25:K26 K17:K18 K54:K55 K46:K47" xr:uid="{00000000-0002-0000-1600-000007000000}">
      <formula1>255</formula1>
    </dataValidation>
    <dataValidation type="textLength" operator="lessThanOrEqual" allowBlank="1" showInputMessage="1" showErrorMessage="1" errorTitle="MÁXIMO DE CARACTERES SOBREPASADO" error="Sólo 255 caracteres por celdas" sqref="C50:C51 P62:Q63 L58 E62:G63 P66:Q67 E66:G67 C62:C63 C66:C67 L67 P46:Q47 N46 E46:G47 C47 L29:L30 P42:Q43 N42:N43 E42:G43 C29:C30 C33:C34 C37:C39 E37:G39 L37:L39 P37:Q39 E33:G34 L13:L14 P33:Q34 E29:G30 L25 P29:Q30 E9:G10 C9:C10 L9:L10 P9:Q10 P21:Q22 L17:L18 E21:G22 P17:Q18 E17:G18 P13:Q14 L62 E13:G14 N25:N26 E25:G26 P25:Q26 C21:C22 C17:C18 C13:C14 Q50 L21:L22 E50:G51 P54:Q55 L50 E54:G55 P58:Q59 L54 E58:G59 P51:Q51 C58:C59 C54:C55 L33:L34 P70:Q91 N70:N91 E70:G91" xr:uid="{00000000-0002-0000-1600-000008000000}">
      <formula1>255</formula1>
    </dataValidation>
    <dataValidation allowBlank="1" showInputMessage="1" showErrorMessage="1" errorTitle="Sólo números" error="Sólo ingresar números sin letras_x000a_" sqref="O41:O43 O61:O63 O65:O67 O45:O47 O57:O59 O36:O39 O32:O34 O28:O30 O8:O10 O12:O14 O16:O18 O20:O22 O24:O26 P50 O49:O51 O53:O55 O69:O91" xr:uid="{00000000-0002-0000-1600-000009000000}"/>
  </dataValidations>
  <printOptions horizontalCentered="1" verticalCentered="1"/>
  <pageMargins left="0" right="0" top="0.74803149606299213" bottom="0.74803149606299213" header="0.31496062992125984" footer="0.31496062992125984"/>
  <pageSetup paperSize="41" scale="67" fitToHeight="3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33CCFF"/>
    <pageSetUpPr fitToPage="1"/>
  </sheetPr>
  <dimension ref="A1:AR41"/>
  <sheetViews>
    <sheetView topLeftCell="A7" zoomScaleNormal="100" workbookViewId="0">
      <selection activeCell="W24" sqref="W24"/>
    </sheetView>
  </sheetViews>
  <sheetFormatPr baseColWidth="10" defaultColWidth="11.42578125" defaultRowHeight="12.75" outlineLevelCol="1" x14ac:dyDescent="0.25"/>
  <cols>
    <col min="1" max="1" width="43" style="15" customWidth="1"/>
    <col min="2" max="2" width="11.7109375" style="12" customWidth="1"/>
    <col min="3" max="3" width="11.7109375" style="15" customWidth="1"/>
    <col min="4" max="6" width="11.7109375" style="15" hidden="1" customWidth="1"/>
    <col min="7" max="9" width="11.7109375" style="12" hidden="1" customWidth="1" outlineLevel="1"/>
    <col min="10" max="10" width="11.7109375" style="12" customWidth="1" collapsed="1"/>
    <col min="11" max="13" width="11.7109375" style="12" hidden="1" customWidth="1" outlineLevel="1"/>
    <col min="14" max="14" width="11.7109375" style="12" customWidth="1" collapsed="1"/>
    <col min="15" max="17" width="11.7109375" style="12" hidden="1" customWidth="1" outlineLevel="1"/>
    <col min="18" max="18" width="10" style="12" bestFit="1" customWidth="1" collapsed="1"/>
    <col min="19" max="21" width="9.42578125" style="12" bestFit="1" customWidth="1" outlineLevel="1"/>
    <col min="22" max="22" width="10" style="12" bestFit="1" customWidth="1"/>
    <col min="23" max="23" width="11.7109375" style="12" customWidth="1"/>
    <col min="24" max="25" width="11.7109375" style="169" customWidth="1"/>
    <col min="26" max="16384" width="11.42578125" style="14"/>
  </cols>
  <sheetData>
    <row r="1" spans="1:44" s="11" customFormat="1" ht="15" customHeight="1" x14ac:dyDescent="0.25">
      <c r="A1" s="533" t="str">
        <f>+'24-03-351 Ind. Proy'!A1:AJ1</f>
        <v>PARTIDA 21-01-001 "SUBSECRETARIA DE SERVICIOS SOCIALES"</v>
      </c>
      <c r="B1" s="533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533"/>
      <c r="O1" s="533"/>
      <c r="P1" s="533"/>
      <c r="Q1" s="533"/>
      <c r="R1" s="533"/>
      <c r="S1" s="533"/>
      <c r="T1" s="533"/>
      <c r="U1" s="533"/>
      <c r="V1" s="533"/>
      <c r="W1" s="533"/>
      <c r="X1" s="533"/>
      <c r="Y1" s="533"/>
    </row>
    <row r="2" spans="1:44" s="11" customFormat="1" ht="15" customHeight="1" x14ac:dyDescent="0.25">
      <c r="A2" s="526" t="s">
        <v>1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526"/>
      <c r="S2" s="526"/>
      <c r="T2" s="526"/>
      <c r="U2" s="526"/>
      <c r="V2" s="526"/>
      <c r="W2" s="526"/>
      <c r="X2" s="526"/>
      <c r="Y2" s="526"/>
    </row>
    <row r="3" spans="1:44" s="11" customFormat="1" ht="15" customHeight="1" x14ac:dyDescent="0.25">
      <c r="A3" s="526" t="str">
        <f>+'24-03-351 Ind. Proy'!A3:AJ3</f>
        <v>EJECUCIÓN AL 31 DE DICIEMBRE DE 2022</v>
      </c>
      <c r="B3" s="526"/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526"/>
      <c r="Q3" s="526"/>
      <c r="R3" s="526"/>
      <c r="S3" s="526"/>
      <c r="T3" s="526"/>
      <c r="U3" s="526"/>
      <c r="V3" s="526"/>
      <c r="W3" s="526"/>
      <c r="X3" s="526"/>
      <c r="Y3" s="526"/>
    </row>
    <row r="4" spans="1:44" s="11" customFormat="1" ht="15" customHeight="1" x14ac:dyDescent="0.25">
      <c r="A4" s="528" t="s">
        <v>3</v>
      </c>
      <c r="B4" s="528"/>
      <c r="C4" s="528"/>
      <c r="D4" s="528"/>
      <c r="E4" s="528"/>
      <c r="F4" s="528"/>
      <c r="G4" s="528"/>
      <c r="H4" s="528"/>
      <c r="I4" s="528"/>
      <c r="J4" s="528"/>
      <c r="K4" s="528"/>
      <c r="L4" s="528"/>
      <c r="M4" s="528"/>
      <c r="N4" s="528"/>
      <c r="O4" s="528"/>
      <c r="P4" s="528"/>
      <c r="Q4" s="528"/>
      <c r="R4" s="528"/>
      <c r="S4" s="528"/>
      <c r="T4" s="528"/>
      <c r="U4" s="528"/>
      <c r="V4" s="528"/>
      <c r="W4" s="528"/>
      <c r="X4" s="528"/>
      <c r="Y4" s="528"/>
    </row>
    <row r="5" spans="1:44" ht="26.25" customHeight="1" x14ac:dyDescent="0.25">
      <c r="A5" s="338" t="s">
        <v>1038</v>
      </c>
      <c r="B5" s="556"/>
      <c r="C5" s="556"/>
      <c r="D5" s="556"/>
      <c r="E5" s="556"/>
      <c r="F5" s="556"/>
      <c r="G5" s="556"/>
      <c r="H5" s="556"/>
      <c r="I5" s="556"/>
      <c r="J5" s="556"/>
      <c r="K5" s="556"/>
      <c r="L5" s="556"/>
      <c r="M5" s="556"/>
      <c r="N5" s="556"/>
      <c r="O5" s="556"/>
      <c r="P5" s="556"/>
      <c r="Q5" s="556"/>
      <c r="R5" s="556"/>
      <c r="S5" s="556"/>
      <c r="T5" s="556"/>
      <c r="U5" s="556"/>
      <c r="V5" s="556"/>
      <c r="W5" s="556"/>
      <c r="X5" s="556"/>
      <c r="Y5" s="557"/>
      <c r="Z5" s="12"/>
      <c r="AA5" s="12"/>
      <c r="AB5" s="12"/>
      <c r="AC5" s="12"/>
      <c r="AD5" s="12"/>
      <c r="AE5" s="12"/>
      <c r="AF5" s="12"/>
      <c r="AG5" s="12"/>
      <c r="AH5" s="12"/>
      <c r="AI5" s="13"/>
      <c r="AJ5" s="13"/>
    </row>
    <row r="6" spans="1:44" s="15" customFormat="1" ht="17.25" customHeight="1" x14ac:dyDescent="0.25">
      <c r="A6" s="523" t="s">
        <v>7</v>
      </c>
      <c r="B6" s="523" t="s">
        <v>13</v>
      </c>
      <c r="C6" s="547" t="s">
        <v>83</v>
      </c>
      <c r="D6" s="558" t="s">
        <v>16</v>
      </c>
      <c r="E6" s="559"/>
      <c r="F6" s="560"/>
      <c r="G6" s="558" t="s">
        <v>19</v>
      </c>
      <c r="H6" s="559"/>
      <c r="I6" s="560"/>
      <c r="J6" s="522" t="s">
        <v>20</v>
      </c>
      <c r="K6" s="553" t="s">
        <v>19</v>
      </c>
      <c r="L6" s="555"/>
      <c r="M6" s="554"/>
      <c r="N6" s="530" t="s">
        <v>21</v>
      </c>
      <c r="O6" s="553" t="s">
        <v>19</v>
      </c>
      <c r="P6" s="555"/>
      <c r="Q6" s="554"/>
      <c r="R6" s="530" t="s">
        <v>22</v>
      </c>
      <c r="S6" s="553" t="s">
        <v>19</v>
      </c>
      <c r="T6" s="555"/>
      <c r="U6" s="554"/>
      <c r="V6" s="530" t="s">
        <v>23</v>
      </c>
      <c r="W6" s="530" t="s">
        <v>24</v>
      </c>
      <c r="X6" s="553" t="s">
        <v>84</v>
      </c>
      <c r="Y6" s="554"/>
      <c r="Z6" s="551"/>
      <c r="AA6" s="551"/>
      <c r="AB6" s="551"/>
      <c r="AC6" s="551"/>
      <c r="AD6" s="551"/>
      <c r="AE6" s="551"/>
      <c r="AF6" s="551"/>
      <c r="AG6" s="551"/>
      <c r="AH6" s="551"/>
      <c r="AI6" s="552"/>
      <c r="AJ6" s="552"/>
      <c r="AK6" s="11"/>
      <c r="AL6" s="11"/>
      <c r="AM6" s="11"/>
      <c r="AN6" s="11"/>
      <c r="AO6" s="11"/>
      <c r="AP6" s="11"/>
      <c r="AQ6" s="11"/>
      <c r="AR6" s="11"/>
    </row>
    <row r="7" spans="1:44" s="15" customFormat="1" ht="24" customHeight="1" x14ac:dyDescent="0.25">
      <c r="A7" s="523"/>
      <c r="B7" s="523"/>
      <c r="C7" s="548"/>
      <c r="D7" s="433" t="s">
        <v>29</v>
      </c>
      <c r="E7" s="433" t="s">
        <v>30</v>
      </c>
      <c r="F7" s="433" t="s">
        <v>31</v>
      </c>
      <c r="G7" s="433" t="s">
        <v>32</v>
      </c>
      <c r="H7" s="433" t="s">
        <v>33</v>
      </c>
      <c r="I7" s="433" t="s">
        <v>34</v>
      </c>
      <c r="J7" s="522"/>
      <c r="K7" s="431" t="s">
        <v>35</v>
      </c>
      <c r="L7" s="431" t="s">
        <v>36</v>
      </c>
      <c r="M7" s="431" t="s">
        <v>37</v>
      </c>
      <c r="N7" s="531"/>
      <c r="O7" s="431" t="s">
        <v>38</v>
      </c>
      <c r="P7" s="431" t="s">
        <v>39</v>
      </c>
      <c r="Q7" s="431" t="s">
        <v>40</v>
      </c>
      <c r="R7" s="531"/>
      <c r="S7" s="431" t="s">
        <v>41</v>
      </c>
      <c r="T7" s="431" t="s">
        <v>42</v>
      </c>
      <c r="U7" s="431" t="s">
        <v>43</v>
      </c>
      <c r="V7" s="531"/>
      <c r="W7" s="531"/>
      <c r="X7" s="431" t="s">
        <v>44</v>
      </c>
      <c r="Y7" s="431" t="s">
        <v>85</v>
      </c>
      <c r="Z7" s="449"/>
      <c r="AA7" s="449"/>
      <c r="AB7" s="449"/>
      <c r="AC7" s="551"/>
      <c r="AD7" s="449"/>
      <c r="AE7" s="449"/>
      <c r="AF7" s="449"/>
      <c r="AG7" s="551"/>
      <c r="AH7" s="551"/>
      <c r="AI7" s="450"/>
      <c r="AJ7" s="450"/>
      <c r="AK7" s="11"/>
      <c r="AL7" s="11"/>
      <c r="AM7" s="11"/>
      <c r="AN7" s="11"/>
      <c r="AO7" s="11"/>
      <c r="AP7" s="11"/>
      <c r="AQ7" s="11"/>
      <c r="AR7" s="11"/>
    </row>
    <row r="8" spans="1:44" s="83" customFormat="1" ht="24.75" customHeight="1" x14ac:dyDescent="0.25">
      <c r="A8" s="43" t="s">
        <v>46</v>
      </c>
      <c r="B8" s="9">
        <f>+'24-03-409 Ind. Proy'!J11</f>
        <v>0</v>
      </c>
      <c r="C8" s="9">
        <f>+'24-03-409 Ind. Proy'!K11</f>
        <v>0</v>
      </c>
      <c r="D8" s="9">
        <f>+'24-03-409 Ind. Proy'!L11</f>
        <v>0</v>
      </c>
      <c r="E8" s="9">
        <f>+'24-03-409 Ind. Proy'!M11</f>
        <v>0</v>
      </c>
      <c r="F8" s="9">
        <f>+'24-03-409 Ind. Proy'!N11</f>
        <v>0</v>
      </c>
      <c r="G8" s="9">
        <f>+'24-03-409 Ind. Proy'!R11</f>
        <v>0</v>
      </c>
      <c r="H8" s="9">
        <f>+'24-03-409 Ind. Proy'!S11</f>
        <v>0</v>
      </c>
      <c r="I8" s="9">
        <f>+'24-03-409 Ind. Proy'!T11</f>
        <v>0</v>
      </c>
      <c r="J8" s="9">
        <f>+'24-03-409 Ind. Proy'!U11</f>
        <v>0</v>
      </c>
      <c r="K8" s="9">
        <f>+'24-03-351 Ind. Proy'!V11</f>
        <v>0</v>
      </c>
      <c r="L8" s="9">
        <f>+'24-03-351 Ind. Proy'!W11</f>
        <v>0</v>
      </c>
      <c r="M8" s="9">
        <f>+'24-03-351 Ind. Proy'!X11</f>
        <v>0</v>
      </c>
      <c r="N8" s="9">
        <f>+'24-03-409 Ind. Proy'!V11</f>
        <v>0</v>
      </c>
      <c r="O8" s="9">
        <f>+'24-03-351 Ind. Proy'!Z11</f>
        <v>147580403</v>
      </c>
      <c r="P8" s="9">
        <f>+'24-03-351 Ind. Proy'!AA11</f>
        <v>0</v>
      </c>
      <c r="Q8" s="9">
        <f>+'24-03-351 Ind. Proy'!AB11</f>
        <v>0</v>
      </c>
      <c r="R8" s="9">
        <f>+'24-03-409 Ind. Proy'!Z11</f>
        <v>0</v>
      </c>
      <c r="S8" s="9">
        <v>0</v>
      </c>
      <c r="T8" s="9">
        <v>0</v>
      </c>
      <c r="U8" s="9">
        <v>0</v>
      </c>
      <c r="V8" s="9">
        <f>+'24-03-409 Ind. Proy'!AD11</f>
        <v>0</v>
      </c>
      <c r="W8" s="9">
        <f>+'24-03-409 Ind. Proy'!AH11</f>
        <v>0</v>
      </c>
      <c r="X8" s="168">
        <f>+'24-03-409 Ind. Proy'!AI11</f>
        <v>0</v>
      </c>
      <c r="Y8" s="168">
        <f>+'24-03-409 Ind. Proy'!AJ11</f>
        <v>0</v>
      </c>
    </row>
    <row r="9" spans="1:44" s="83" customFormat="1" ht="24.75" customHeight="1" x14ac:dyDescent="0.25">
      <c r="A9" s="43" t="s">
        <v>48</v>
      </c>
      <c r="B9" s="9">
        <f>+'24-03-409 Ind. Proy'!J15</f>
        <v>0</v>
      </c>
      <c r="C9" s="9">
        <f>+'24-03-409 Ind. Proy'!K15</f>
        <v>0</v>
      </c>
      <c r="D9" s="9">
        <f>+'24-03-409 Ind. Proy'!L15</f>
        <v>0</v>
      </c>
      <c r="E9" s="9">
        <f>+'24-03-409 Ind. Proy'!M15</f>
        <v>0</v>
      </c>
      <c r="F9" s="9">
        <f>+'24-03-409 Ind. Proy'!N15</f>
        <v>0</v>
      </c>
      <c r="G9" s="9">
        <f>+'24-03-409 Ind. Proy'!R15</f>
        <v>0</v>
      </c>
      <c r="H9" s="9">
        <f>+'24-03-409 Ind. Proy'!S15</f>
        <v>0</v>
      </c>
      <c r="I9" s="9">
        <f>+'24-03-409 Ind. Proy'!T15</f>
        <v>0</v>
      </c>
      <c r="J9" s="9">
        <f>+'24-03-409 Ind. Proy'!U15</f>
        <v>0</v>
      </c>
      <c r="K9" s="9">
        <f>+'24-03-351 Ind. Proy'!V17</f>
        <v>0</v>
      </c>
      <c r="L9" s="9">
        <f>+'24-03-351 Ind. Proy'!W17</f>
        <v>0</v>
      </c>
      <c r="M9" s="9">
        <f>+'24-03-351 Ind. Proy'!X17</f>
        <v>0</v>
      </c>
      <c r="N9" s="9">
        <f>+'24-03-409 Ind. Proy'!Y15</f>
        <v>0</v>
      </c>
      <c r="O9" s="9">
        <f>+'24-03-351 Ind. Proy'!Z17</f>
        <v>0</v>
      </c>
      <c r="P9" s="9">
        <f>+'24-03-351 Ind. Proy'!AA17</f>
        <v>61258261</v>
      </c>
      <c r="Q9" s="9">
        <f>+'24-03-351 Ind. Proy'!AB17</f>
        <v>0</v>
      </c>
      <c r="R9" s="9">
        <f>+'24-03-409 Ind. Proy'!Z15</f>
        <v>0</v>
      </c>
      <c r="S9" s="9">
        <v>0</v>
      </c>
      <c r="T9" s="9">
        <v>0</v>
      </c>
      <c r="U9" s="9">
        <v>0</v>
      </c>
      <c r="V9" s="9">
        <f>+'24-03-409 Ind. Proy'!AD15</f>
        <v>0</v>
      </c>
      <c r="W9" s="9">
        <f>+'24-03-409 Ind. Proy'!AH15</f>
        <v>0</v>
      </c>
      <c r="X9" s="168">
        <f>+'24-03-409 Ind. Proy'!AI12</f>
        <v>0</v>
      </c>
      <c r="Y9" s="168">
        <f>+'24-03-409 Ind. Proy'!AJ15</f>
        <v>0</v>
      </c>
    </row>
    <row r="10" spans="1:44" s="83" customFormat="1" ht="24.75" customHeight="1" x14ac:dyDescent="0.25">
      <c r="A10" s="43" t="s">
        <v>50</v>
      </c>
      <c r="B10" s="9">
        <f>+'24-03-409 Ind. Proy'!J19</f>
        <v>0</v>
      </c>
      <c r="C10" s="9">
        <f>+'24-03-409 Ind. Proy'!K19</f>
        <v>0</v>
      </c>
      <c r="D10" s="9">
        <f>+'24-03-409 Ind. Proy'!L19</f>
        <v>0</v>
      </c>
      <c r="E10" s="9">
        <f>+'24-03-409 Ind. Proy'!M19</f>
        <v>0</v>
      </c>
      <c r="F10" s="9">
        <f>+'24-03-409 Ind. Proy'!N19</f>
        <v>0</v>
      </c>
      <c r="G10" s="9">
        <f>+'24-03-409 Ind. Proy'!R19</f>
        <v>0</v>
      </c>
      <c r="H10" s="9">
        <f>+'24-03-409 Ind. Proy'!S19</f>
        <v>0</v>
      </c>
      <c r="I10" s="9">
        <f>+'24-03-409 Ind. Proy'!T19</f>
        <v>0</v>
      </c>
      <c r="J10" s="9">
        <f>+'24-03-409 Ind. Proy'!U19</f>
        <v>0</v>
      </c>
      <c r="K10" s="9">
        <f>+'24-03-351 Ind. Proy'!V22</f>
        <v>0</v>
      </c>
      <c r="L10" s="9">
        <f>+'24-03-351 Ind. Proy'!W22</f>
        <v>0</v>
      </c>
      <c r="M10" s="9">
        <f>+'24-03-351 Ind. Proy'!X22</f>
        <v>0</v>
      </c>
      <c r="N10" s="9">
        <f>+'24-03-409 Ind. Proy'!Y19</f>
        <v>0</v>
      </c>
      <c r="O10" s="9">
        <f>+'24-03-351 Ind. Proy'!Z22</f>
        <v>0</v>
      </c>
      <c r="P10" s="9">
        <f>+'24-03-351 Ind. Proy'!AA22</f>
        <v>188653618</v>
      </c>
      <c r="Q10" s="9">
        <f>+'24-03-351 Ind. Proy'!AB22</f>
        <v>0</v>
      </c>
      <c r="R10" s="9">
        <f>+'24-03-409 Ind. Proy'!Z19</f>
        <v>0</v>
      </c>
      <c r="S10" s="9">
        <v>0</v>
      </c>
      <c r="T10" s="9">
        <v>0</v>
      </c>
      <c r="U10" s="9">
        <v>0</v>
      </c>
      <c r="V10" s="9">
        <f>+'24-03-409 Ind. Proy'!AD19</f>
        <v>0</v>
      </c>
      <c r="W10" s="9">
        <f>+'24-03-409 Ind. Proy'!AH19</f>
        <v>0</v>
      </c>
      <c r="X10" s="168">
        <f>+'24-03-409 Ind. Proy'!AI13</f>
        <v>0</v>
      </c>
      <c r="Y10" s="168">
        <f>+'24-03-409 Ind. Proy'!AJ19</f>
        <v>0</v>
      </c>
    </row>
    <row r="11" spans="1:44" s="83" customFormat="1" ht="24.75" customHeight="1" x14ac:dyDescent="0.25">
      <c r="A11" s="43" t="s">
        <v>52</v>
      </c>
      <c r="B11" s="9">
        <f>+'24-03-409 Ind. Proy'!J23</f>
        <v>0</v>
      </c>
      <c r="C11" s="9">
        <f>+'24-03-409 Ind. Proy'!K23</f>
        <v>0</v>
      </c>
      <c r="D11" s="9">
        <f>+'24-03-409 Ind. Proy'!L23</f>
        <v>0</v>
      </c>
      <c r="E11" s="9">
        <f>+'24-03-409 Ind. Proy'!M23</f>
        <v>0</v>
      </c>
      <c r="F11" s="9">
        <f>+'24-03-409 Ind. Proy'!N23</f>
        <v>0</v>
      </c>
      <c r="G11" s="9">
        <f>+'24-03-409 Ind. Proy'!R23</f>
        <v>0</v>
      </c>
      <c r="H11" s="9">
        <f>+'24-03-409 Ind. Proy'!S23</f>
        <v>0</v>
      </c>
      <c r="I11" s="9">
        <f>+'24-03-409 Ind. Proy'!T23</f>
        <v>0</v>
      </c>
      <c r="J11" s="9">
        <f>+'24-03-409 Ind. Proy'!U23</f>
        <v>0</v>
      </c>
      <c r="K11" s="9">
        <f>+'24-03-351 Ind. Proy'!V28</f>
        <v>0</v>
      </c>
      <c r="L11" s="9">
        <f>+'24-03-351 Ind. Proy'!W28</f>
        <v>0</v>
      </c>
      <c r="M11" s="9">
        <f>+'24-03-351 Ind. Proy'!X28</f>
        <v>0</v>
      </c>
      <c r="N11" s="9">
        <f>+'24-03-409 Ind. Proy'!Y23</f>
        <v>0</v>
      </c>
      <c r="O11" s="9">
        <f>+'24-03-351 Ind. Proy'!Z28</f>
        <v>283220406</v>
      </c>
      <c r="P11" s="9">
        <f>+'24-03-351 Ind. Proy'!AA28</f>
        <v>0</v>
      </c>
      <c r="Q11" s="9">
        <f>+'24-03-351 Ind. Proy'!AB28</f>
        <v>0</v>
      </c>
      <c r="R11" s="9">
        <f>+'24-03-409 Ind. Proy'!Z23</f>
        <v>0</v>
      </c>
      <c r="S11" s="9">
        <v>0</v>
      </c>
      <c r="T11" s="9">
        <v>0</v>
      </c>
      <c r="U11" s="9">
        <v>0</v>
      </c>
      <c r="V11" s="9">
        <f>+'24-03-409 Ind. Proy'!AD23</f>
        <v>0</v>
      </c>
      <c r="W11" s="9">
        <f>+'24-03-409 Ind. Proy'!AH23</f>
        <v>0</v>
      </c>
      <c r="X11" s="168">
        <f>+'24-03-409 Ind. Proy'!AI14</f>
        <v>0</v>
      </c>
      <c r="Y11" s="168">
        <f>+'24-03-409 Ind. Proy'!AJ23</f>
        <v>0</v>
      </c>
    </row>
    <row r="12" spans="1:44" s="83" customFormat="1" ht="24.75" customHeight="1" x14ac:dyDescent="0.25">
      <c r="A12" s="43" t="s">
        <v>54</v>
      </c>
      <c r="B12" s="9">
        <f>+'24-03-409 Ind. Proy'!J27</f>
        <v>0</v>
      </c>
      <c r="C12" s="9">
        <f>+'24-03-409 Ind. Proy'!K27</f>
        <v>0</v>
      </c>
      <c r="D12" s="9">
        <f>+'24-03-409 Ind. Proy'!L27</f>
        <v>0</v>
      </c>
      <c r="E12" s="9">
        <f>+'24-03-409 Ind. Proy'!M27</f>
        <v>0</v>
      </c>
      <c r="F12" s="9">
        <f>+'24-03-409 Ind. Proy'!N27</f>
        <v>0</v>
      </c>
      <c r="G12" s="9">
        <f>+'24-03-409 Ind. Proy'!R27</f>
        <v>0</v>
      </c>
      <c r="H12" s="9">
        <f>+'24-03-409 Ind. Proy'!S27</f>
        <v>0</v>
      </c>
      <c r="I12" s="9">
        <f>+'24-03-409 Ind. Proy'!T27</f>
        <v>0</v>
      </c>
      <c r="J12" s="9">
        <f>+'24-03-409 Ind. Proy'!U27</f>
        <v>0</v>
      </c>
      <c r="K12" s="9">
        <f>+'24-03-351 Ind. Proy'!V38</f>
        <v>0</v>
      </c>
      <c r="L12" s="9">
        <f>+'24-03-351 Ind. Proy'!W38</f>
        <v>0</v>
      </c>
      <c r="M12" s="9">
        <f>+'24-03-351 Ind. Proy'!X38</f>
        <v>0</v>
      </c>
      <c r="N12" s="9">
        <f>+'24-03-409 Ind. Proy'!Y27</f>
        <v>0</v>
      </c>
      <c r="O12" s="9">
        <f>+'24-03-351 Ind. Proy'!Z38</f>
        <v>599353887</v>
      </c>
      <c r="P12" s="9">
        <f>+'24-03-351 Ind. Proy'!AA38</f>
        <v>49934415</v>
      </c>
      <c r="Q12" s="9">
        <f>+'24-03-351 Ind. Proy'!AB38</f>
        <v>0</v>
      </c>
      <c r="R12" s="9">
        <f>+'24-03-409 Ind. Proy'!Z27</f>
        <v>0</v>
      </c>
      <c r="S12" s="9">
        <v>0</v>
      </c>
      <c r="T12" s="9">
        <v>0</v>
      </c>
      <c r="U12" s="9">
        <v>0</v>
      </c>
      <c r="V12" s="9">
        <f>+'24-03-409 Ind. Proy'!AD27</f>
        <v>0</v>
      </c>
      <c r="W12" s="9">
        <f>+'24-03-409 Ind. Proy'!AH27</f>
        <v>0</v>
      </c>
      <c r="X12" s="168">
        <f>+'24-03-409 Ind. Proy'!AI15</f>
        <v>0</v>
      </c>
      <c r="Y12" s="168">
        <f>+'24-03-409 Ind. Proy'!AJ27</f>
        <v>0</v>
      </c>
    </row>
    <row r="13" spans="1:44" s="83" customFormat="1" ht="24.75" customHeight="1" x14ac:dyDescent="0.25">
      <c r="A13" s="43" t="s">
        <v>56</v>
      </c>
      <c r="B13" s="9">
        <f>+'24-03-409 Ind. Proy'!J31</f>
        <v>0</v>
      </c>
      <c r="C13" s="9">
        <f>+'24-03-409 Ind. Proy'!K31</f>
        <v>0</v>
      </c>
      <c r="D13" s="9">
        <f>+'24-03-409 Ind. Proy'!L31</f>
        <v>0</v>
      </c>
      <c r="E13" s="9">
        <f>+'24-03-409 Ind. Proy'!M31</f>
        <v>0</v>
      </c>
      <c r="F13" s="9">
        <f>+'24-03-409 Ind. Proy'!N31</f>
        <v>0</v>
      </c>
      <c r="G13" s="9">
        <f>+'24-03-409 Ind. Proy'!R31</f>
        <v>0</v>
      </c>
      <c r="H13" s="9">
        <f>+'24-03-409 Ind. Proy'!S31</f>
        <v>0</v>
      </c>
      <c r="I13" s="9">
        <f>+'24-03-409 Ind. Proy'!T31</f>
        <v>0</v>
      </c>
      <c r="J13" s="9">
        <f>+'24-03-409 Ind. Proy'!U31</f>
        <v>0</v>
      </c>
      <c r="K13" s="9">
        <f>+'24-03-351 Ind. Proy'!V47</f>
        <v>0</v>
      </c>
      <c r="L13" s="9">
        <f>+'24-03-351 Ind. Proy'!W47</f>
        <v>0</v>
      </c>
      <c r="M13" s="9">
        <f>+'24-03-351 Ind. Proy'!X47</f>
        <v>0</v>
      </c>
      <c r="N13" s="9">
        <f>+'24-03-409 Ind. Proy'!Y31</f>
        <v>0</v>
      </c>
      <c r="O13" s="9">
        <f>+'24-03-351 Ind. Proy'!Z47</f>
        <v>357549037</v>
      </c>
      <c r="P13" s="9">
        <f>+'24-03-351 Ind. Proy'!AA47</f>
        <v>0</v>
      </c>
      <c r="Q13" s="9">
        <f>+'24-03-351 Ind. Proy'!AB47</f>
        <v>336234021</v>
      </c>
      <c r="R13" s="9">
        <f>+'24-03-409 Ind. Proy'!Z31</f>
        <v>0</v>
      </c>
      <c r="S13" s="9">
        <v>0</v>
      </c>
      <c r="T13" s="9">
        <v>0</v>
      </c>
      <c r="U13" s="9">
        <v>0</v>
      </c>
      <c r="V13" s="9">
        <f>+'24-03-409 Ind. Proy'!AD31</f>
        <v>0</v>
      </c>
      <c r="W13" s="9">
        <f>+'24-03-409 Ind. Proy'!AH31</f>
        <v>0</v>
      </c>
      <c r="X13" s="168">
        <f>+'24-03-409 Ind. Proy'!AI16</f>
        <v>0</v>
      </c>
      <c r="Y13" s="168">
        <f>+'24-03-409 Ind. Proy'!AJ31</f>
        <v>0</v>
      </c>
    </row>
    <row r="14" spans="1:44" s="83" customFormat="1" ht="24.75" customHeight="1" x14ac:dyDescent="0.25">
      <c r="A14" s="43" t="s">
        <v>58</v>
      </c>
      <c r="B14" s="9">
        <f>+'24-01-322 Subsidio a la Calefa '!J35</f>
        <v>0</v>
      </c>
      <c r="C14" s="9">
        <f>+'24-01-322 Subsidio a la Calefa '!K35</f>
        <v>0</v>
      </c>
      <c r="D14" s="9">
        <f>+'24-03-409 Ind. Proy'!L34</f>
        <v>0</v>
      </c>
      <c r="E14" s="9">
        <f>+'24-03-409 Ind. Proy'!M34</f>
        <v>0</v>
      </c>
      <c r="F14" s="9">
        <f>+'24-03-409 Ind. Proy'!N34</f>
        <v>0</v>
      </c>
      <c r="G14" s="9">
        <f>+'24-03-409 Ind. Proy'!R34</f>
        <v>0</v>
      </c>
      <c r="H14" s="9">
        <f>+'24-03-409 Ind. Proy'!S34</f>
        <v>0</v>
      </c>
      <c r="I14" s="9">
        <f>+'24-03-409 Ind. Proy'!T34</f>
        <v>0</v>
      </c>
      <c r="J14" s="9">
        <f>+'24-03-409 Ind. Proy'!U34</f>
        <v>0</v>
      </c>
      <c r="K14" s="9">
        <f>+'24-03-351 Ind. Proy'!V56</f>
        <v>0</v>
      </c>
      <c r="L14" s="9">
        <f>+'24-03-351 Ind. Proy'!W56</f>
        <v>0</v>
      </c>
      <c r="M14" s="9">
        <f>+'24-03-351 Ind. Proy'!X56</f>
        <v>0</v>
      </c>
      <c r="N14" s="9">
        <f>+'24-03-409 Ind. Proy'!Y34</f>
        <v>0</v>
      </c>
      <c r="O14" s="9">
        <f>+'24-03-351 Ind. Proy'!Z56</f>
        <v>0</v>
      </c>
      <c r="P14" s="9">
        <f>+'24-03-351 Ind. Proy'!AA56</f>
        <v>155825049</v>
      </c>
      <c r="Q14" s="9">
        <f>+'24-03-351 Ind. Proy'!AB56</f>
        <v>345095221</v>
      </c>
      <c r="R14" s="9">
        <f>+'24-03-409 Ind. Proy'!Z34</f>
        <v>0</v>
      </c>
      <c r="S14" s="9">
        <v>0</v>
      </c>
      <c r="T14" s="9">
        <v>0</v>
      </c>
      <c r="U14" s="9">
        <v>0</v>
      </c>
      <c r="V14" s="9">
        <f>+'24-03-409 Ind. Proy'!AD34</f>
        <v>0</v>
      </c>
      <c r="W14" s="9">
        <v>0</v>
      </c>
      <c r="X14" s="168">
        <f>+'24-03-409 Ind. Proy'!AI17</f>
        <v>0</v>
      </c>
      <c r="Y14" s="168">
        <f>+'24-03-409 Ind. Proy'!AJ34</f>
        <v>0</v>
      </c>
    </row>
    <row r="15" spans="1:44" s="83" customFormat="1" ht="24.75" customHeight="1" x14ac:dyDescent="0.25">
      <c r="A15" s="43" t="s">
        <v>60</v>
      </c>
      <c r="B15" s="9">
        <f>+'24-01-322 Subsidio a la Calefa '!J40</f>
        <v>0</v>
      </c>
      <c r="C15" s="9">
        <f>+'24-03-409 Ind. Proy'!K37</f>
        <v>0</v>
      </c>
      <c r="D15" s="9">
        <f>+'24-03-409 Ind. Proy'!L37</f>
        <v>0</v>
      </c>
      <c r="E15" s="9">
        <f>+'24-03-409 Ind. Proy'!M37</f>
        <v>0</v>
      </c>
      <c r="F15" s="9">
        <f>+'24-03-409 Ind. Proy'!N37</f>
        <v>0</v>
      </c>
      <c r="G15" s="9">
        <f>+'24-03-409 Ind. Proy'!R37</f>
        <v>0</v>
      </c>
      <c r="H15" s="9">
        <f>+'24-03-409 Ind. Proy'!S37</f>
        <v>0</v>
      </c>
      <c r="I15" s="9">
        <f>+'24-03-409 Ind. Proy'!T37</f>
        <v>0</v>
      </c>
      <c r="J15" s="9">
        <f>+'24-03-409 Ind. Proy'!U37</f>
        <v>0</v>
      </c>
      <c r="K15" s="9">
        <f>+'24-03-351 Ind. Proy'!V65</f>
        <v>0</v>
      </c>
      <c r="L15" s="9">
        <f>+'24-03-351 Ind. Proy'!W65</f>
        <v>0</v>
      </c>
      <c r="M15" s="9">
        <f>+'24-03-351 Ind. Proy'!X65</f>
        <v>0</v>
      </c>
      <c r="N15" s="9">
        <f>+'24-03-409 Ind. Proy'!Y37</f>
        <v>0</v>
      </c>
      <c r="O15" s="9">
        <f>+'24-03-351 Ind. Proy'!Z65</f>
        <v>176713218</v>
      </c>
      <c r="P15" s="9">
        <f>+'24-03-351 Ind. Proy'!AA65</f>
        <v>148052942</v>
      </c>
      <c r="Q15" s="9">
        <f>+'24-03-351 Ind. Proy'!AB65</f>
        <v>49934415</v>
      </c>
      <c r="R15" s="9">
        <f>+'24-03-409 Ind. Proy'!Z37</f>
        <v>0</v>
      </c>
      <c r="S15" s="9">
        <v>0</v>
      </c>
      <c r="T15" s="9">
        <v>0</v>
      </c>
      <c r="U15" s="9">
        <v>0</v>
      </c>
      <c r="V15" s="9">
        <f>+'24-03-409 Ind. Proy'!AD37</f>
        <v>0</v>
      </c>
      <c r="W15" s="9">
        <f>+'24-03-409 Ind. Proy'!AH37</f>
        <v>0</v>
      </c>
      <c r="X15" s="168">
        <f>+'24-03-409 Ind. Proy'!AI18</f>
        <v>0</v>
      </c>
      <c r="Y15" s="168">
        <f>+'24-03-409 Ind. Proy'!AJ37</f>
        <v>0</v>
      </c>
    </row>
    <row r="16" spans="1:44" s="83" customFormat="1" ht="24.75" customHeight="1" x14ac:dyDescent="0.25">
      <c r="A16" s="43" t="s">
        <v>62</v>
      </c>
      <c r="B16" s="9">
        <f>+'24-01-322 Subsidio a la Calefa '!J44</f>
        <v>0</v>
      </c>
      <c r="C16" s="9">
        <f>+'24-01-322 Subsidio a la Calefa '!K44</f>
        <v>0</v>
      </c>
      <c r="D16" s="9">
        <f>+'24-03-409 Ind. Proy'!L40</f>
        <v>0</v>
      </c>
      <c r="E16" s="9" t="e">
        <f>+'24-03-409 Ind. Proy'!M40</f>
        <v>#REF!</v>
      </c>
      <c r="F16" s="9" t="e">
        <f>+'24-03-409 Ind. Proy'!N40</f>
        <v>#REF!</v>
      </c>
      <c r="G16" s="9">
        <f>+'24-03-409 Ind. Proy'!R40</f>
        <v>0</v>
      </c>
      <c r="H16" s="9">
        <f>+'24-03-409 Ind. Proy'!S40</f>
        <v>0</v>
      </c>
      <c r="I16" s="9">
        <f>+'24-03-409 Ind. Proy'!T40</f>
        <v>0</v>
      </c>
      <c r="J16" s="9">
        <f>+'24-03-409 Ind. Proy'!U40</f>
        <v>0</v>
      </c>
      <c r="K16" s="9">
        <f>+'24-03-351 Ind. Proy'!V77</f>
        <v>0</v>
      </c>
      <c r="L16" s="9">
        <f>+'24-03-351 Ind. Proy'!W77</f>
        <v>0</v>
      </c>
      <c r="M16" s="9">
        <f>+'24-03-351 Ind. Proy'!X77</f>
        <v>0</v>
      </c>
      <c r="N16" s="9">
        <f>+'24-03-351 Ind. Proy'!Y77</f>
        <v>0</v>
      </c>
      <c r="O16" s="9">
        <f>+'24-03-351 Ind. Proy'!Z77</f>
        <v>449403400</v>
      </c>
      <c r="P16" s="9">
        <f>+'24-03-351 Ind. Proy'!AA77</f>
        <v>0</v>
      </c>
      <c r="Q16" s="9">
        <f>+'24-03-351 Ind. Proy'!AB77</f>
        <v>0</v>
      </c>
      <c r="R16" s="9">
        <v>0</v>
      </c>
      <c r="S16" s="9">
        <v>0</v>
      </c>
      <c r="T16" s="9">
        <v>0</v>
      </c>
      <c r="U16" s="9">
        <v>0</v>
      </c>
      <c r="V16" s="9">
        <v>0</v>
      </c>
      <c r="W16" s="9">
        <v>0</v>
      </c>
      <c r="X16" s="168">
        <f>+'24-03-409 Ind. Proy'!AI19</f>
        <v>0</v>
      </c>
      <c r="Y16" s="168">
        <f>+'24-03-409 Ind. Proy'!AJ40</f>
        <v>2.2725117762607496E-4</v>
      </c>
    </row>
    <row r="17" spans="1:25" s="83" customFormat="1" ht="24.75" customHeight="1" x14ac:dyDescent="0.25">
      <c r="A17" s="43" t="s">
        <v>64</v>
      </c>
      <c r="B17" s="9">
        <f>+'24-03-409 Ind. Proy'!J44</f>
        <v>0</v>
      </c>
      <c r="C17" s="9">
        <f>+'24-03-409 Ind. Proy'!K44</f>
        <v>0</v>
      </c>
      <c r="D17" s="9">
        <f>+'24-03-409 Ind. Proy'!L44</f>
        <v>0</v>
      </c>
      <c r="E17" s="9">
        <f>+'24-03-409 Ind. Proy'!M44</f>
        <v>0</v>
      </c>
      <c r="F17" s="9">
        <f>+'24-03-409 Ind. Proy'!N44</f>
        <v>0</v>
      </c>
      <c r="G17" s="9">
        <f>+'24-03-409 Ind. Proy'!R44</f>
        <v>0</v>
      </c>
      <c r="H17" s="9">
        <f>+'24-03-409 Ind. Proy'!S44</f>
        <v>0</v>
      </c>
      <c r="I17" s="9">
        <f>+'24-03-409 Ind. Proy'!T44</f>
        <v>0</v>
      </c>
      <c r="J17" s="9">
        <f>+'24-03-409 Ind. Proy'!U44</f>
        <v>0</v>
      </c>
      <c r="K17" s="9">
        <f>+'24-03-351 Ind. Proy'!V87</f>
        <v>0</v>
      </c>
      <c r="L17" s="9">
        <f>+'24-03-351 Ind. Proy'!W87</f>
        <v>0</v>
      </c>
      <c r="M17" s="9">
        <f>+'24-03-351 Ind. Proy'!X87</f>
        <v>0</v>
      </c>
      <c r="N17" s="9">
        <f>+'24-03-409 Ind. Proy'!Y44</f>
        <v>0</v>
      </c>
      <c r="O17" s="9">
        <f>+'24-03-351 Ind. Proy'!Z87</f>
        <v>41073215</v>
      </c>
      <c r="P17" s="9">
        <f>+'24-03-351 Ind. Proy'!AA87</f>
        <v>283220406</v>
      </c>
      <c r="Q17" s="9">
        <f>+'24-03-351 Ind. Proy'!AB87</f>
        <v>49934415</v>
      </c>
      <c r="R17" s="9">
        <f>+'24-03-409 Ind. Proy'!Z44</f>
        <v>0</v>
      </c>
      <c r="S17" s="9">
        <v>0</v>
      </c>
      <c r="T17" s="9">
        <v>0</v>
      </c>
      <c r="U17" s="9">
        <v>0</v>
      </c>
      <c r="V17" s="9">
        <f>+'24-03-409 Ind. Proy'!AD44</f>
        <v>0</v>
      </c>
      <c r="W17" s="9">
        <f>+'24-03-409 Ind. Proy'!AH44</f>
        <v>0</v>
      </c>
      <c r="X17" s="168">
        <f>+'24-03-409 Ind. Proy'!AI20</f>
        <v>0</v>
      </c>
      <c r="Y17" s="168">
        <f>+'24-03-409 Ind. Proy'!AJ41</f>
        <v>0</v>
      </c>
    </row>
    <row r="18" spans="1:25" s="83" customFormat="1" ht="24.75" customHeight="1" x14ac:dyDescent="0.25">
      <c r="A18" s="43" t="s">
        <v>66</v>
      </c>
      <c r="B18" s="9">
        <f>+'24-03-409 Ind. Proy'!J48</f>
        <v>0</v>
      </c>
      <c r="C18" s="9">
        <f>+'24-03-409 Ind. Proy'!K48</f>
        <v>0</v>
      </c>
      <c r="D18" s="9">
        <f>+'24-03-409 Ind. Proy'!L48</f>
        <v>0</v>
      </c>
      <c r="E18" s="9">
        <f>+'24-03-409 Ind. Proy'!M48</f>
        <v>0</v>
      </c>
      <c r="F18" s="9">
        <f>+'24-03-409 Ind. Proy'!N48</f>
        <v>0</v>
      </c>
      <c r="G18" s="9">
        <f>+'24-03-409 Ind. Proy'!R48</f>
        <v>0</v>
      </c>
      <c r="H18" s="9">
        <f>+'24-03-409 Ind. Proy'!S48</f>
        <v>0</v>
      </c>
      <c r="I18" s="9">
        <f>+'24-03-409 Ind. Proy'!T48</f>
        <v>0</v>
      </c>
      <c r="J18" s="9">
        <f>+'24-03-409 Ind. Proy'!U48</f>
        <v>0</v>
      </c>
      <c r="K18" s="9">
        <f>+'24-03-351 Ind. Proy'!V93</f>
        <v>0</v>
      </c>
      <c r="L18" s="9">
        <f>+'24-03-351 Ind. Proy'!W93</f>
        <v>0</v>
      </c>
      <c r="M18" s="9">
        <f>+'24-03-351 Ind. Proy'!X93</f>
        <v>0</v>
      </c>
      <c r="N18" s="9">
        <f>+'24-03-409 Ind. Proy'!Y48</f>
        <v>0</v>
      </c>
      <c r="O18" s="9">
        <f>+'24-03-351 Ind. Proy'!Z93</f>
        <v>167765449</v>
      </c>
      <c r="P18" s="9">
        <f>+'24-03-351 Ind. Proy'!AA93</f>
        <v>0</v>
      </c>
      <c r="Q18" s="9">
        <f>+'24-03-351 Ind. Proy'!AB93</f>
        <v>0</v>
      </c>
      <c r="R18" s="9">
        <f>+'24-03-409 Ind. Proy'!Z48</f>
        <v>0</v>
      </c>
      <c r="S18" s="9">
        <v>0</v>
      </c>
      <c r="T18" s="9">
        <v>0</v>
      </c>
      <c r="U18" s="9">
        <v>0</v>
      </c>
      <c r="V18" s="9">
        <f>+'24-03-409 Ind. Proy'!AD48</f>
        <v>0</v>
      </c>
      <c r="W18" s="9">
        <f>+'24-03-409 Ind. Proy'!AH48</f>
        <v>0</v>
      </c>
      <c r="X18" s="168">
        <f>+'24-03-409 Ind. Proy'!AI21</f>
        <v>0</v>
      </c>
      <c r="Y18" s="168">
        <f>+'24-03-409 Ind. Proy'!AJ48</f>
        <v>0</v>
      </c>
    </row>
    <row r="19" spans="1:25" s="83" customFormat="1" ht="24.75" customHeight="1" x14ac:dyDescent="0.25">
      <c r="A19" s="43" t="s">
        <v>68</v>
      </c>
      <c r="B19" s="9">
        <f>+'24-01-322 Subsidio a la Calefa '!J56</f>
        <v>0</v>
      </c>
      <c r="C19" s="9">
        <v>0</v>
      </c>
      <c r="D19" s="9">
        <f>+'24-03-409 Ind. Proy'!L51</f>
        <v>0</v>
      </c>
      <c r="E19" s="9">
        <f>+'24-03-409 Ind. Proy'!M51</f>
        <v>0</v>
      </c>
      <c r="F19" s="9">
        <f>+'24-03-409 Ind. Proy'!N51</f>
        <v>0</v>
      </c>
      <c r="G19" s="9">
        <f>+'24-03-409 Ind. Proy'!R51</f>
        <v>0</v>
      </c>
      <c r="H19" s="9">
        <f>+'24-03-409 Ind. Proy'!S51</f>
        <v>0</v>
      </c>
      <c r="I19" s="9">
        <f>+'24-03-409 Ind. Proy'!T51</f>
        <v>0</v>
      </c>
      <c r="J19" s="9">
        <f>+'24-03-409 Ind. Proy'!U51</f>
        <v>0</v>
      </c>
      <c r="K19" s="9">
        <f>+'24-03-351 Ind. Proy'!V98</f>
        <v>0</v>
      </c>
      <c r="L19" s="9">
        <f>+'24-03-351 Ind. Proy'!W98</f>
        <v>0</v>
      </c>
      <c r="M19" s="9">
        <f>+'24-03-351 Ind. Proy'!X98</f>
        <v>0</v>
      </c>
      <c r="N19" s="9">
        <f>+'24-03-409 Ind. Proy'!Y51</f>
        <v>0</v>
      </c>
      <c r="O19" s="9">
        <f>+'24-03-351 Ind. Proy'!Z98</f>
        <v>0</v>
      </c>
      <c r="P19" s="9">
        <f>+'24-03-351 Ind. Proy'!AA98</f>
        <v>0</v>
      </c>
      <c r="Q19" s="9">
        <f>+'24-03-351 Ind. Proy'!AB98</f>
        <v>135640003</v>
      </c>
      <c r="R19" s="9">
        <f>+'24-03-409 Ind. Proy'!Z51</f>
        <v>0</v>
      </c>
      <c r="S19" s="9">
        <v>0</v>
      </c>
      <c r="T19" s="9">
        <v>0</v>
      </c>
      <c r="U19" s="9">
        <v>0</v>
      </c>
      <c r="V19" s="9">
        <f>+'24-03-409 Ind. Proy'!AD51</f>
        <v>0</v>
      </c>
      <c r="W19" s="9">
        <v>0</v>
      </c>
      <c r="X19" s="168">
        <f>+'24-03-409 Ind. Proy'!AI22</f>
        <v>0</v>
      </c>
      <c r="Y19" s="168">
        <f>+'24-03-409 Ind. Proy'!AJ51</f>
        <v>0</v>
      </c>
    </row>
    <row r="20" spans="1:25" s="83" customFormat="1" ht="24.75" customHeight="1" x14ac:dyDescent="0.25">
      <c r="A20" s="44" t="s">
        <v>70</v>
      </c>
      <c r="B20" s="9">
        <f>+'24-03-409 Ind. Proy'!J55</f>
        <v>0</v>
      </c>
      <c r="C20" s="9">
        <f>+'24-03-409 Ind. Proy'!K55</f>
        <v>0</v>
      </c>
      <c r="D20" s="9">
        <f>+'24-03-409 Ind. Proy'!L55</f>
        <v>0</v>
      </c>
      <c r="E20" s="9">
        <f>+'24-03-409 Ind. Proy'!M55</f>
        <v>0</v>
      </c>
      <c r="F20" s="9">
        <f>+'24-03-409 Ind. Proy'!N55</f>
        <v>0</v>
      </c>
      <c r="G20" s="9">
        <f>+'24-03-409 Ind. Proy'!R55</f>
        <v>0</v>
      </c>
      <c r="H20" s="9">
        <f>+'24-03-409 Ind. Proy'!S55</f>
        <v>0</v>
      </c>
      <c r="I20" s="9">
        <f>+'24-03-409 Ind. Proy'!T55</f>
        <v>0</v>
      </c>
      <c r="J20" s="9">
        <f>+'24-03-409 Ind. Proy'!U55</f>
        <v>0</v>
      </c>
      <c r="K20" s="9">
        <f>+'24-03-351 Ind. Proy'!V104</f>
        <v>0</v>
      </c>
      <c r="L20" s="9">
        <f>+'24-03-351 Ind. Proy'!W104</f>
        <v>0</v>
      </c>
      <c r="M20" s="9">
        <f>+'24-03-351 Ind. Proy'!X104</f>
        <v>0</v>
      </c>
      <c r="N20" s="9">
        <f>+'24-03-409 Ind. Proy'!Y55</f>
        <v>0</v>
      </c>
      <c r="O20" s="9">
        <f>+'24-03-351 Ind. Proy'!Z104</f>
        <v>176713218</v>
      </c>
      <c r="P20" s="9">
        <f>+'24-03-351 Ind. Proy'!AA104</f>
        <v>295160806</v>
      </c>
      <c r="Q20" s="9">
        <f>+'24-03-351 Ind. Proy'!AB104</f>
        <v>0</v>
      </c>
      <c r="R20" s="9">
        <f>+'24-03-409 Ind. Proy'!Z55</f>
        <v>0</v>
      </c>
      <c r="S20" s="9">
        <v>0</v>
      </c>
      <c r="T20" s="9">
        <v>0</v>
      </c>
      <c r="U20" s="9">
        <v>0</v>
      </c>
      <c r="V20" s="9">
        <f>+'24-03-409 Ind. Proy'!AD55</f>
        <v>0</v>
      </c>
      <c r="W20" s="9">
        <f>+'24-03-409 Ind. Proy'!AH55</f>
        <v>0</v>
      </c>
      <c r="X20" s="168">
        <f>+'24-03-409 Ind. Proy'!AI23</f>
        <v>0</v>
      </c>
      <c r="Y20" s="168">
        <f>+'24-03-409 Ind. Proy'!AJ55</f>
        <v>0</v>
      </c>
    </row>
    <row r="21" spans="1:25" s="83" customFormat="1" ht="24.75" customHeight="1" x14ac:dyDescent="0.25">
      <c r="A21" s="44" t="s">
        <v>72</v>
      </c>
      <c r="B21" s="9">
        <f>+'24-01-322 Subsidio a la Calefa '!J64</f>
        <v>0</v>
      </c>
      <c r="C21" s="9">
        <v>0</v>
      </c>
      <c r="D21" s="9">
        <f>+'24-03-409 Ind. Proy'!L58</f>
        <v>0</v>
      </c>
      <c r="E21" s="9">
        <f>+'24-03-409 Ind. Proy'!M58</f>
        <v>0</v>
      </c>
      <c r="F21" s="9">
        <f>+'24-03-409 Ind. Proy'!N58</f>
        <v>0</v>
      </c>
      <c r="G21" s="9">
        <f>+'24-03-409 Ind. Proy'!R58</f>
        <v>0</v>
      </c>
      <c r="H21" s="9">
        <f>+'24-03-409 Ind. Proy'!S58</f>
        <v>0</v>
      </c>
      <c r="I21" s="9">
        <f>+'24-03-409 Ind. Proy'!T58</f>
        <v>0</v>
      </c>
      <c r="J21" s="9">
        <f>+'24-03-409 Ind. Proy'!U58</f>
        <v>0</v>
      </c>
      <c r="K21" s="9">
        <f>+'24-03-351 Ind. Proy'!V115</f>
        <v>0</v>
      </c>
      <c r="L21" s="9">
        <f>+'24-03-351 Ind. Proy'!W115</f>
        <v>0</v>
      </c>
      <c r="M21" s="9">
        <f>+'24-03-351 Ind. Proy'!X115</f>
        <v>0</v>
      </c>
      <c r="N21" s="9">
        <f>+'24-03-409 Ind. Proy'!Y58</f>
        <v>0</v>
      </c>
      <c r="O21" s="9">
        <f>+'24-03-351 Ind. Proy'!Z115</f>
        <v>176713218</v>
      </c>
      <c r="P21" s="9">
        <f>+'24-03-351 Ind. Proy'!AA115</f>
        <v>170734454</v>
      </c>
      <c r="Q21" s="9">
        <f>+'24-03-351 Ind. Proy'!AB115</f>
        <v>295160806</v>
      </c>
      <c r="R21" s="9">
        <f>+'24-03-409 Ind. Proy'!Z58</f>
        <v>0</v>
      </c>
      <c r="S21" s="9">
        <v>0</v>
      </c>
      <c r="T21" s="9">
        <v>0</v>
      </c>
      <c r="U21" s="9">
        <v>0</v>
      </c>
      <c r="V21" s="9">
        <f>+'24-03-409 Ind. Proy'!AD58</f>
        <v>0</v>
      </c>
      <c r="W21" s="9">
        <v>0</v>
      </c>
      <c r="X21" s="168">
        <f>+'24-03-409 Ind. Proy'!AI24</f>
        <v>0</v>
      </c>
      <c r="Y21" s="168">
        <f>+'24-03-409 Ind. Proy'!AJ58</f>
        <v>2.209648346072499E-2</v>
      </c>
    </row>
    <row r="22" spans="1:25" s="83" customFormat="1" ht="24.75" customHeight="1" x14ac:dyDescent="0.25">
      <c r="A22" s="44" t="s">
        <v>74</v>
      </c>
      <c r="B22" s="9">
        <f>+'24-03-409 Ind. Proy'!J62</f>
        <v>0</v>
      </c>
      <c r="C22" s="9">
        <f>+'24-03-409 Ind. Proy'!K62</f>
        <v>0</v>
      </c>
      <c r="D22" s="9">
        <f>+'24-03-409 Ind. Proy'!L62</f>
        <v>0</v>
      </c>
      <c r="E22" s="9">
        <f>+'24-03-409 Ind. Proy'!M62</f>
        <v>0</v>
      </c>
      <c r="F22" s="9">
        <f>+'24-03-409 Ind. Proy'!N62</f>
        <v>0</v>
      </c>
      <c r="G22" s="9">
        <f>+'24-03-409 Ind. Proy'!R62</f>
        <v>0</v>
      </c>
      <c r="H22" s="9">
        <f>+'24-03-409 Ind. Proy'!S62</f>
        <v>0</v>
      </c>
      <c r="I22" s="9">
        <f>+'24-03-409 Ind. Proy'!T62</f>
        <v>0</v>
      </c>
      <c r="J22" s="9">
        <f>+'24-03-409 Ind. Proy'!U62</f>
        <v>0</v>
      </c>
      <c r="K22" s="9">
        <f>+'24-03-351 Ind. Proy'!V130</f>
        <v>0</v>
      </c>
      <c r="L22" s="9">
        <f>+'24-03-351 Ind. Proy'!W130</f>
        <v>0</v>
      </c>
      <c r="M22" s="9">
        <f>+'24-03-351 Ind. Proy'!X130</f>
        <v>0</v>
      </c>
      <c r="N22" s="9">
        <f>+'24-03-409 Ind. Proy'!Y62</f>
        <v>0</v>
      </c>
      <c r="O22" s="9">
        <f>+'24-03-351 Ind. Proy'!Z130</f>
        <v>0</v>
      </c>
      <c r="P22" s="9">
        <f>+'24-03-351 Ind. Proy'!AA130</f>
        <v>357049025</v>
      </c>
      <c r="Q22" s="9">
        <f>+'24-03-351 Ind. Proy'!AB130</f>
        <v>711348451</v>
      </c>
      <c r="R22" s="9">
        <f>+'24-03-409 Ind. Proy'!Z62</f>
        <v>0</v>
      </c>
      <c r="S22" s="9">
        <v>0</v>
      </c>
      <c r="T22" s="9">
        <v>0</v>
      </c>
      <c r="U22" s="9">
        <v>0</v>
      </c>
      <c r="V22" s="9">
        <f>+'24-03-409 Ind. Proy'!AD62</f>
        <v>0</v>
      </c>
      <c r="W22" s="9">
        <f>+'24-03-409 Ind. Proy'!AH62</f>
        <v>0</v>
      </c>
      <c r="X22" s="168">
        <f>+'24-03-409 Ind. Proy'!AI17</f>
        <v>0</v>
      </c>
      <c r="Y22" s="168">
        <f>+'24-03-409 Ind. Proy'!AJ62</f>
        <v>0</v>
      </c>
    </row>
    <row r="23" spans="1:25" s="83" customFormat="1" ht="24.75" customHeight="1" x14ac:dyDescent="0.25">
      <c r="A23" s="45" t="s">
        <v>76</v>
      </c>
      <c r="B23" s="9">
        <f>+'24-03-414 Programa Vivienda Pri'!J92</f>
        <v>2839164000</v>
      </c>
      <c r="C23" s="9">
        <f>+'24-03-414 Programa Vivienda Pri'!K92</f>
        <v>2839158663</v>
      </c>
      <c r="D23" s="9">
        <f>+'24-03-409 Ind. Proy'!L70</f>
        <v>0</v>
      </c>
      <c r="E23" s="9">
        <f>+'24-03-409 Ind. Proy'!M70</f>
        <v>0</v>
      </c>
      <c r="F23" s="9">
        <f>+'24-03-409 Ind. Proy'!N70</f>
        <v>0</v>
      </c>
      <c r="G23" s="9">
        <f>+'24-03-414 Programa Vivienda Pri'!R92</f>
        <v>0</v>
      </c>
      <c r="H23" s="9">
        <f>+'24-03-414 Programa Vivienda Pri'!S92</f>
        <v>0</v>
      </c>
      <c r="I23" s="9">
        <f>+'24-03-414 Programa Vivienda Pri'!T92</f>
        <v>0</v>
      </c>
      <c r="J23" s="9">
        <f>+'24-03-414 Programa Vivienda Pri'!U92</f>
        <v>0</v>
      </c>
      <c r="K23" s="9">
        <f>+'24-03-414 Programa Vivienda Pri'!V92</f>
        <v>0</v>
      </c>
      <c r="L23" s="9">
        <f>+'24-03-414 Programa Vivienda Pri'!W92</f>
        <v>0</v>
      </c>
      <c r="M23" s="9">
        <f>+'24-03-414 Programa Vivienda Pri'!X92</f>
        <v>723168053</v>
      </c>
      <c r="N23" s="9">
        <f>+'24-03-414 Programa Vivienda Pri'!Y92</f>
        <v>723168053</v>
      </c>
      <c r="O23" s="9">
        <f>+'24-03-414 Programa Vivienda Pri'!Z92</f>
        <v>372007861</v>
      </c>
      <c r="P23" s="9">
        <f>+'24-03-414 Programa Vivienda Pri'!AA92</f>
        <v>47371903</v>
      </c>
      <c r="Q23" s="9">
        <f>+'24-03-414 Programa Vivienda Pri'!AB92</f>
        <v>0</v>
      </c>
      <c r="R23" s="9">
        <f>+'24-03-414 Programa Vivienda Pri'!AC92</f>
        <v>419379764</v>
      </c>
      <c r="S23" s="9">
        <f>+'24-03-414 Programa Vivienda Pri'!AD92</f>
        <v>0</v>
      </c>
      <c r="T23" s="9">
        <f>+'24-03-414 Programa Vivienda Pri'!AE92</f>
        <v>24813855</v>
      </c>
      <c r="U23" s="9">
        <f>+'24-03-414 Programa Vivienda Pri'!AF92</f>
        <v>1671265695</v>
      </c>
      <c r="V23" s="9">
        <f>+'24-03-414 Programa Vivienda Pri'!AG92</f>
        <v>1696079550</v>
      </c>
      <c r="W23" s="9">
        <f>+'24-03-414 Programa Vivienda Pri'!AH92</f>
        <v>2838627367</v>
      </c>
      <c r="X23" s="168">
        <f>+'24-03-414 Programa Vivienda Pri'!AI92</f>
        <v>0.99981098907988408</v>
      </c>
      <c r="Y23" s="168">
        <f>+'24-03-414 Programa Vivienda Pri'!AJ92</f>
        <v>1</v>
      </c>
    </row>
    <row r="24" spans="1:25" ht="20.45" customHeight="1" x14ac:dyDescent="0.25">
      <c r="A24" s="435" t="str">
        <f>"TOTAL ASIG."&amp;" "&amp;$A$5</f>
        <v>TOTAL ASIG. 24-03-414 "Programa Vivienda Primero"</v>
      </c>
      <c r="B24" s="339">
        <f t="shared" ref="B24:W24" si="0">SUM(B8:B23)</f>
        <v>2839164000</v>
      </c>
      <c r="C24" s="339">
        <f t="shared" si="0"/>
        <v>2839158663</v>
      </c>
      <c r="D24" s="339">
        <f t="shared" si="0"/>
        <v>0</v>
      </c>
      <c r="E24" s="339" t="e">
        <f>SUM(E8:E23)</f>
        <v>#REF!</v>
      </c>
      <c r="F24" s="339" t="e">
        <f t="shared" si="0"/>
        <v>#REF!</v>
      </c>
      <c r="G24" s="339">
        <f t="shared" si="0"/>
        <v>0</v>
      </c>
      <c r="H24" s="339">
        <f t="shared" si="0"/>
        <v>0</v>
      </c>
      <c r="I24" s="339">
        <f t="shared" si="0"/>
        <v>0</v>
      </c>
      <c r="J24" s="339">
        <f t="shared" si="0"/>
        <v>0</v>
      </c>
      <c r="K24" s="339">
        <f t="shared" si="0"/>
        <v>0</v>
      </c>
      <c r="L24" s="339">
        <f t="shared" si="0"/>
        <v>0</v>
      </c>
      <c r="M24" s="339">
        <f t="shared" si="0"/>
        <v>723168053</v>
      </c>
      <c r="N24" s="339">
        <f t="shared" si="0"/>
        <v>723168053</v>
      </c>
      <c r="O24" s="339">
        <f t="shared" si="0"/>
        <v>2948093312</v>
      </c>
      <c r="P24" s="339">
        <f t="shared" si="0"/>
        <v>1757260879</v>
      </c>
      <c r="Q24" s="339">
        <f t="shared" si="0"/>
        <v>1923347332</v>
      </c>
      <c r="R24" s="339">
        <f t="shared" si="0"/>
        <v>419379764</v>
      </c>
      <c r="S24" s="339">
        <f t="shared" si="0"/>
        <v>0</v>
      </c>
      <c r="T24" s="339">
        <f t="shared" si="0"/>
        <v>24813855</v>
      </c>
      <c r="U24" s="339">
        <f t="shared" si="0"/>
        <v>1671265695</v>
      </c>
      <c r="V24" s="339">
        <f t="shared" si="0"/>
        <v>1696079550</v>
      </c>
      <c r="W24" s="339">
        <f t="shared" si="0"/>
        <v>2838627367</v>
      </c>
      <c r="X24" s="340">
        <f>+'24-01-322 Subsidio a la Calefa '!AI72</f>
        <v>0.99999539896021916</v>
      </c>
      <c r="Y24" s="340">
        <f>+'24-01-322 Subsidio a la Calefa '!AJ72</f>
        <v>1</v>
      </c>
    </row>
    <row r="25" spans="1:25" x14ac:dyDescent="0.25">
      <c r="B25" s="41"/>
      <c r="G25" s="41"/>
      <c r="H25" s="41"/>
      <c r="I25" s="41"/>
      <c r="K25" s="41"/>
      <c r="L25" s="41"/>
      <c r="M25" s="41"/>
      <c r="O25" s="41"/>
      <c r="P25" s="41"/>
      <c r="Q25" s="41"/>
      <c r="S25" s="41"/>
      <c r="T25" s="41"/>
      <c r="U25" s="41"/>
    </row>
    <row r="26" spans="1:25" x14ac:dyDescent="0.25">
      <c r="B26" s="41"/>
      <c r="G26" s="41"/>
      <c r="H26" s="41"/>
      <c r="I26" s="41"/>
      <c r="K26" s="41"/>
      <c r="L26" s="41"/>
      <c r="M26" s="41"/>
      <c r="O26" s="41"/>
      <c r="P26" s="41"/>
      <c r="Q26" s="41"/>
      <c r="S26" s="41"/>
      <c r="T26" s="41"/>
      <c r="U26" s="41"/>
    </row>
    <row r="27" spans="1:25" x14ac:dyDescent="0.25">
      <c r="B27" s="41"/>
      <c r="G27" s="41"/>
      <c r="H27" s="41"/>
      <c r="I27" s="41"/>
      <c r="K27" s="41"/>
      <c r="L27" s="41"/>
      <c r="M27" s="41"/>
      <c r="O27" s="41"/>
      <c r="P27" s="41"/>
      <c r="Q27" s="41"/>
      <c r="S27" s="41"/>
      <c r="T27" s="41"/>
      <c r="U27" s="41"/>
    </row>
    <row r="28" spans="1:25" x14ac:dyDescent="0.25">
      <c r="B28" s="41"/>
      <c r="G28" s="41"/>
      <c r="H28" s="41"/>
      <c r="I28" s="41"/>
      <c r="K28" s="41"/>
      <c r="L28" s="41"/>
      <c r="M28" s="41"/>
      <c r="O28" s="41"/>
      <c r="P28" s="41"/>
      <c r="Q28" s="41"/>
      <c r="S28" s="41"/>
      <c r="T28" s="41"/>
      <c r="U28" s="41"/>
    </row>
    <row r="29" spans="1:25" x14ac:dyDescent="0.25">
      <c r="B29" s="41"/>
      <c r="G29" s="41"/>
      <c r="H29" s="41"/>
      <c r="I29" s="41"/>
      <c r="K29" s="41"/>
      <c r="L29" s="41"/>
      <c r="M29" s="41"/>
      <c r="O29" s="41"/>
      <c r="P29" s="41"/>
      <c r="Q29" s="41"/>
      <c r="S29" s="41"/>
      <c r="T29" s="41"/>
      <c r="U29" s="41"/>
    </row>
    <row r="30" spans="1:25" x14ac:dyDescent="0.25">
      <c r="B30" s="41"/>
      <c r="G30" s="41"/>
      <c r="H30" s="41"/>
      <c r="I30" s="41"/>
      <c r="K30" s="41"/>
      <c r="L30" s="41"/>
      <c r="M30" s="41"/>
      <c r="O30" s="41"/>
      <c r="P30" s="41"/>
      <c r="Q30" s="41"/>
      <c r="S30" s="41"/>
      <c r="T30" s="41"/>
      <c r="U30" s="41"/>
    </row>
    <row r="31" spans="1:25" x14ac:dyDescent="0.25">
      <c r="B31" s="41"/>
      <c r="G31" s="41"/>
      <c r="H31" s="41"/>
      <c r="I31" s="41"/>
      <c r="K31" s="41"/>
      <c r="L31" s="41"/>
      <c r="M31" s="41"/>
      <c r="O31" s="41"/>
      <c r="P31" s="41"/>
      <c r="Q31" s="41"/>
      <c r="S31" s="41"/>
      <c r="T31" s="41"/>
      <c r="U31" s="41"/>
    </row>
    <row r="32" spans="1:25" x14ac:dyDescent="0.25">
      <c r="B32" s="41"/>
      <c r="G32" s="41"/>
      <c r="H32" s="41"/>
      <c r="I32" s="41"/>
      <c r="K32" s="41"/>
      <c r="L32" s="41"/>
      <c r="M32" s="41"/>
      <c r="O32" s="41"/>
      <c r="P32" s="41"/>
      <c r="Q32" s="41"/>
      <c r="S32" s="41"/>
      <c r="T32" s="41"/>
      <c r="U32" s="41"/>
    </row>
    <row r="33" spans="2:25" s="14" customFormat="1" x14ac:dyDescent="0.25">
      <c r="B33" s="41"/>
      <c r="C33" s="15"/>
      <c r="D33" s="15"/>
      <c r="E33" s="15"/>
      <c r="F33" s="15"/>
      <c r="G33" s="41"/>
      <c r="H33" s="41"/>
      <c r="I33" s="41"/>
      <c r="J33" s="12"/>
      <c r="K33" s="41"/>
      <c r="L33" s="41"/>
      <c r="M33" s="41"/>
      <c r="N33" s="12"/>
      <c r="O33" s="41"/>
      <c r="P33" s="41"/>
      <c r="Q33" s="41"/>
      <c r="R33" s="12"/>
      <c r="S33" s="41"/>
      <c r="T33" s="41"/>
      <c r="U33" s="41"/>
      <c r="X33" s="15"/>
      <c r="Y33" s="15"/>
    </row>
    <row r="34" spans="2:25" s="14" customFormat="1" x14ac:dyDescent="0.25">
      <c r="B34" s="41"/>
      <c r="C34" s="15"/>
      <c r="D34" s="15"/>
      <c r="E34" s="15"/>
      <c r="F34" s="15"/>
      <c r="G34" s="41"/>
      <c r="H34" s="41"/>
      <c r="I34" s="41"/>
      <c r="J34" s="12"/>
      <c r="K34" s="41"/>
      <c r="L34" s="41"/>
      <c r="M34" s="41"/>
      <c r="N34" s="12"/>
      <c r="O34" s="41"/>
      <c r="P34" s="41"/>
      <c r="Q34" s="41"/>
      <c r="R34" s="12"/>
      <c r="S34" s="41"/>
      <c r="T34" s="41"/>
      <c r="U34" s="41"/>
      <c r="X34" s="15"/>
      <c r="Y34" s="15"/>
    </row>
    <row r="35" spans="2:25" s="14" customFormat="1" x14ac:dyDescent="0.25">
      <c r="B35" s="41"/>
      <c r="C35" s="15"/>
      <c r="D35" s="15"/>
      <c r="E35" s="15"/>
      <c r="F35" s="15"/>
      <c r="G35" s="41"/>
      <c r="H35" s="41"/>
      <c r="I35" s="41"/>
      <c r="J35" s="12"/>
      <c r="K35" s="41"/>
      <c r="L35" s="41"/>
      <c r="M35" s="41"/>
      <c r="N35" s="12"/>
      <c r="O35" s="41"/>
      <c r="P35" s="41"/>
      <c r="Q35" s="41"/>
      <c r="R35" s="12"/>
      <c r="S35" s="41"/>
      <c r="T35" s="41"/>
      <c r="U35" s="41"/>
      <c r="X35" s="15"/>
      <c r="Y35" s="15"/>
    </row>
    <row r="36" spans="2:25" s="14" customFormat="1" x14ac:dyDescent="0.25">
      <c r="B36" s="41"/>
      <c r="C36" s="15"/>
      <c r="D36" s="15"/>
      <c r="E36" s="15"/>
      <c r="F36" s="15"/>
      <c r="G36" s="41"/>
      <c r="H36" s="41"/>
      <c r="I36" s="41"/>
      <c r="J36" s="12"/>
      <c r="K36" s="41"/>
      <c r="L36" s="41"/>
      <c r="M36" s="41"/>
      <c r="N36" s="12"/>
      <c r="O36" s="41"/>
      <c r="P36" s="41"/>
      <c r="Q36" s="41"/>
      <c r="R36" s="12"/>
      <c r="S36" s="41"/>
      <c r="T36" s="41"/>
      <c r="U36" s="41"/>
      <c r="X36" s="15"/>
      <c r="Y36" s="15"/>
    </row>
    <row r="37" spans="2:25" s="14" customFormat="1" x14ac:dyDescent="0.25">
      <c r="B37" s="41"/>
      <c r="C37" s="15"/>
      <c r="D37" s="15"/>
      <c r="E37" s="15"/>
      <c r="F37" s="15"/>
      <c r="G37" s="41"/>
      <c r="H37" s="41"/>
      <c r="I37" s="41"/>
      <c r="J37" s="12"/>
      <c r="K37" s="41"/>
      <c r="L37" s="41"/>
      <c r="M37" s="41"/>
      <c r="N37" s="12"/>
      <c r="O37" s="41"/>
      <c r="P37" s="41"/>
      <c r="Q37" s="41"/>
      <c r="R37" s="12"/>
      <c r="S37" s="41"/>
      <c r="T37" s="41"/>
      <c r="U37" s="41"/>
      <c r="X37" s="15"/>
      <c r="Y37" s="15"/>
    </row>
    <row r="38" spans="2:25" s="14" customFormat="1" x14ac:dyDescent="0.25">
      <c r="B38" s="41"/>
      <c r="C38" s="15"/>
      <c r="D38" s="15"/>
      <c r="E38" s="15"/>
      <c r="F38" s="15"/>
      <c r="G38" s="41"/>
      <c r="H38" s="41"/>
      <c r="I38" s="41"/>
      <c r="J38" s="12"/>
      <c r="K38" s="41"/>
      <c r="L38" s="41"/>
      <c r="M38" s="41"/>
      <c r="N38" s="12"/>
      <c r="O38" s="41"/>
      <c r="P38" s="41"/>
      <c r="Q38" s="41"/>
      <c r="R38" s="12"/>
      <c r="S38" s="41"/>
      <c r="T38" s="41"/>
      <c r="U38" s="41"/>
      <c r="X38" s="15"/>
      <c r="Y38" s="15"/>
    </row>
    <row r="39" spans="2:25" s="14" customFormat="1" x14ac:dyDescent="0.25">
      <c r="B39" s="41"/>
      <c r="C39" s="15"/>
      <c r="D39" s="15"/>
      <c r="E39" s="15"/>
      <c r="F39" s="15"/>
      <c r="G39" s="41"/>
      <c r="H39" s="41"/>
      <c r="I39" s="41"/>
      <c r="J39" s="12"/>
      <c r="K39" s="41"/>
      <c r="L39" s="41"/>
      <c r="M39" s="41"/>
      <c r="N39" s="12"/>
      <c r="O39" s="41"/>
      <c r="P39" s="41"/>
      <c r="Q39" s="41"/>
      <c r="R39" s="12"/>
      <c r="S39" s="41"/>
      <c r="T39" s="41"/>
      <c r="U39" s="41"/>
      <c r="X39" s="15"/>
      <c r="Y39" s="15"/>
    </row>
    <row r="40" spans="2:25" s="14" customFormat="1" x14ac:dyDescent="0.25">
      <c r="B40" s="41"/>
      <c r="C40" s="15"/>
      <c r="D40" s="15"/>
      <c r="E40" s="15"/>
      <c r="F40" s="15"/>
      <c r="G40" s="41"/>
      <c r="H40" s="41"/>
      <c r="I40" s="41"/>
      <c r="J40" s="12"/>
      <c r="K40" s="41"/>
      <c r="L40" s="41"/>
      <c r="M40" s="41"/>
      <c r="N40" s="12"/>
      <c r="O40" s="41"/>
      <c r="P40" s="41"/>
      <c r="Q40" s="41"/>
      <c r="R40" s="12"/>
      <c r="S40" s="41"/>
      <c r="T40" s="41"/>
      <c r="U40" s="41"/>
      <c r="X40" s="15"/>
      <c r="Y40" s="15"/>
    </row>
    <row r="41" spans="2:25" s="14" customFormat="1" x14ac:dyDescent="0.25">
      <c r="B41" s="41"/>
      <c r="C41" s="15"/>
      <c r="D41" s="15"/>
      <c r="E41" s="15"/>
      <c r="F41" s="15"/>
      <c r="G41" s="41"/>
      <c r="H41" s="41"/>
      <c r="I41" s="41"/>
      <c r="J41" s="12"/>
      <c r="K41" s="41"/>
      <c r="L41" s="41"/>
      <c r="M41" s="41"/>
      <c r="N41" s="12"/>
      <c r="O41" s="41"/>
      <c r="P41" s="41"/>
      <c r="Q41" s="41"/>
      <c r="R41" s="12"/>
      <c r="S41" s="41"/>
      <c r="T41" s="41"/>
      <c r="U41" s="41"/>
      <c r="X41" s="15"/>
      <c r="Y41" s="15"/>
    </row>
  </sheetData>
  <mergeCells count="25">
    <mergeCell ref="S6:U6"/>
    <mergeCell ref="A1:Y1"/>
    <mergeCell ref="A2:Y2"/>
    <mergeCell ref="A3:Y3"/>
    <mergeCell ref="A4:Y4"/>
    <mergeCell ref="B5:Y5"/>
    <mergeCell ref="A6:A7"/>
    <mergeCell ref="B6:B7"/>
    <mergeCell ref="C6:C7"/>
    <mergeCell ref="D6:F6"/>
    <mergeCell ref="G6:I6"/>
    <mergeCell ref="J6:J7"/>
    <mergeCell ref="K6:M6"/>
    <mergeCell ref="N6:N7"/>
    <mergeCell ref="O6:Q6"/>
    <mergeCell ref="R6:R7"/>
    <mergeCell ref="AG6:AG7"/>
    <mergeCell ref="AH6:AH7"/>
    <mergeCell ref="AI6:AJ6"/>
    <mergeCell ref="V6:V7"/>
    <mergeCell ref="W6:W7"/>
    <mergeCell ref="X6:Y6"/>
    <mergeCell ref="Z6:AB6"/>
    <mergeCell ref="AC6:AC7"/>
    <mergeCell ref="AD6:AF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7ED19-BE9B-4BEF-A7E0-EA31956A088C}">
  <sheetPr>
    <tabColor rgb="FF33CCFF"/>
    <pageSetUpPr fitToPage="1"/>
  </sheetPr>
  <dimension ref="A1:AJ99"/>
  <sheetViews>
    <sheetView tabSelected="1" zoomScaleNormal="100" workbookViewId="0">
      <selection activeCell="F40" sqref="F40"/>
    </sheetView>
  </sheetViews>
  <sheetFormatPr baseColWidth="10" defaultColWidth="11.42578125" defaultRowHeight="12.75" outlineLevelRow="1" outlineLevelCol="1" x14ac:dyDescent="0.25"/>
  <cols>
    <col min="1" max="1" width="3.5703125" style="15" customWidth="1"/>
    <col min="2" max="2" width="10.7109375" style="15" customWidth="1"/>
    <col min="3" max="3" width="11.85546875" style="15" customWidth="1"/>
    <col min="4" max="4" width="10.42578125" style="15" bestFit="1" customWidth="1"/>
    <col min="5" max="5" width="29.140625" style="14" customWidth="1"/>
    <col min="6" max="6" width="37.140625" style="14" customWidth="1"/>
    <col min="7" max="7" width="11.140625" style="15" customWidth="1"/>
    <col min="8" max="9" width="9.85546875" style="15" hidden="1" customWidth="1"/>
    <col min="10" max="10" width="13.7109375" style="12" customWidth="1"/>
    <col min="11" max="11" width="12.7109375" style="41" customWidth="1"/>
    <col min="12" max="12" width="14.85546875" style="14" hidden="1" customWidth="1"/>
    <col min="13" max="14" width="10.42578125" style="15" hidden="1" customWidth="1"/>
    <col min="15" max="15" width="13" style="15" hidden="1" customWidth="1"/>
    <col min="16" max="16" width="10.5703125" style="15" hidden="1" customWidth="1"/>
    <col min="17" max="17" width="13.85546875" style="42" hidden="1" customWidth="1"/>
    <col min="18" max="20" width="11.7109375" style="12" hidden="1" customWidth="1" outlineLevel="1"/>
    <col min="21" max="21" width="13.140625" style="12" customWidth="1" collapsed="1"/>
    <col min="22" max="24" width="11.7109375" style="12" hidden="1" customWidth="1" outlineLevel="1"/>
    <col min="25" max="25" width="12.140625" style="12" customWidth="1" collapsed="1"/>
    <col min="26" max="28" width="11.7109375" style="12" hidden="1" customWidth="1" outlineLevel="1"/>
    <col min="29" max="29" width="12.140625" style="12" customWidth="1" collapsed="1"/>
    <col min="30" max="32" width="11.7109375" style="12" customWidth="1" outlineLevel="1"/>
    <col min="33" max="33" width="12.140625" style="12" customWidth="1"/>
    <col min="34" max="34" width="14.42578125" style="12" bestFit="1" customWidth="1"/>
    <col min="35" max="35" width="10.28515625" style="13" bestFit="1" customWidth="1"/>
    <col min="36" max="36" width="11.140625" style="13" customWidth="1"/>
    <col min="37" max="16384" width="11.42578125" style="14"/>
  </cols>
  <sheetData>
    <row r="1" spans="1:36" s="11" customFormat="1" ht="16.5" customHeight="1" x14ac:dyDescent="0.25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 s="525"/>
      <c r="AD1" s="525"/>
      <c r="AE1" s="525"/>
      <c r="AF1" s="525"/>
      <c r="AG1" s="525"/>
      <c r="AH1" s="525"/>
      <c r="AI1" s="525"/>
      <c r="AJ1" s="525"/>
    </row>
    <row r="2" spans="1:36" s="11" customFormat="1" ht="16.5" customHeight="1" x14ac:dyDescent="0.25">
      <c r="A2" s="526" t="s">
        <v>1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526"/>
      <c r="S2" s="526"/>
      <c r="T2" s="526"/>
      <c r="U2" s="526"/>
      <c r="V2" s="526"/>
      <c r="W2" s="526"/>
      <c r="X2" s="526"/>
      <c r="Y2" s="526"/>
      <c r="Z2" s="526"/>
      <c r="AA2" s="526"/>
      <c r="AB2" s="526"/>
      <c r="AC2" s="526"/>
      <c r="AD2" s="526"/>
      <c r="AE2" s="526"/>
      <c r="AF2" s="526"/>
      <c r="AG2" s="526"/>
      <c r="AH2" s="526"/>
      <c r="AI2" s="526"/>
      <c r="AJ2" s="526"/>
    </row>
    <row r="3" spans="1:36" s="11" customFormat="1" ht="16.5" customHeight="1" x14ac:dyDescent="0.25">
      <c r="A3" s="527" t="str">
        <f>'[1]24-01-025-001 Ind. Proy'!A3:AJ3</f>
        <v>EJECUCIÓN AL 31 DE DICIEMBRE DE 2022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  <c r="N3" s="527"/>
      <c r="O3" s="527"/>
      <c r="P3" s="527"/>
      <c r="Q3" s="527"/>
      <c r="R3" s="527"/>
      <c r="S3" s="527"/>
      <c r="T3" s="527"/>
      <c r="U3" s="527"/>
      <c r="V3" s="527"/>
      <c r="W3" s="527"/>
      <c r="X3" s="527"/>
      <c r="Y3" s="527"/>
      <c r="Z3" s="527"/>
      <c r="AA3" s="527"/>
      <c r="AB3" s="527"/>
      <c r="AC3" s="527"/>
      <c r="AD3" s="527"/>
      <c r="AE3" s="527"/>
      <c r="AF3" s="527"/>
      <c r="AG3" s="527"/>
      <c r="AH3" s="527"/>
      <c r="AI3" s="527"/>
      <c r="AJ3" s="527"/>
    </row>
    <row r="4" spans="1:36" s="11" customFormat="1" ht="16.5" customHeight="1" x14ac:dyDescent="0.25">
      <c r="A4" s="528" t="s">
        <v>3</v>
      </c>
      <c r="B4" s="528"/>
      <c r="C4" s="528"/>
      <c r="D4" s="528"/>
      <c r="E4" s="528"/>
      <c r="F4" s="528"/>
      <c r="G4" s="528"/>
      <c r="H4" s="528"/>
      <c r="I4" s="528"/>
      <c r="J4" s="528"/>
      <c r="K4" s="528"/>
      <c r="L4" s="528"/>
      <c r="M4" s="528"/>
      <c r="N4" s="528"/>
      <c r="O4" s="528"/>
      <c r="P4" s="528"/>
      <c r="Q4" s="528"/>
      <c r="R4" s="528"/>
      <c r="S4" s="528"/>
      <c r="T4" s="528"/>
      <c r="U4" s="528"/>
      <c r="V4" s="528"/>
      <c r="W4" s="528"/>
      <c r="X4" s="528"/>
      <c r="Y4" s="528"/>
      <c r="Z4" s="528"/>
      <c r="AA4" s="528"/>
      <c r="AB4" s="528"/>
      <c r="AC4" s="528"/>
      <c r="AD4" s="528"/>
      <c r="AE4" s="528"/>
      <c r="AF4" s="528"/>
      <c r="AG4" s="528"/>
      <c r="AH4" s="528"/>
      <c r="AI4" s="528"/>
      <c r="AJ4" s="528"/>
    </row>
    <row r="5" spans="1:36" ht="15" customHeight="1" x14ac:dyDescent="0.25">
      <c r="A5" s="529" t="s">
        <v>1039</v>
      </c>
      <c r="B5" s="529"/>
      <c r="C5" s="529"/>
      <c r="D5" s="529"/>
      <c r="E5" s="529"/>
      <c r="F5" s="529"/>
      <c r="G5" s="529"/>
      <c r="H5" s="529"/>
      <c r="I5" s="529"/>
      <c r="J5" s="529"/>
      <c r="K5" s="529"/>
      <c r="L5" s="529"/>
      <c r="M5" s="529"/>
      <c r="N5" s="529"/>
      <c r="O5" s="529"/>
      <c r="P5" s="529"/>
      <c r="Q5" s="529"/>
      <c r="R5" s="529"/>
      <c r="S5" s="529"/>
      <c r="T5" s="529"/>
      <c r="U5" s="529"/>
      <c r="V5" s="529"/>
      <c r="W5" s="529"/>
      <c r="X5" s="529"/>
      <c r="Y5" s="529"/>
      <c r="Z5" s="529"/>
      <c r="AA5" s="529"/>
      <c r="AB5" s="529"/>
      <c r="AC5" s="529"/>
      <c r="AD5" s="529"/>
      <c r="AE5" s="529"/>
      <c r="AF5" s="529"/>
      <c r="AG5" s="529"/>
      <c r="AH5" s="529"/>
      <c r="AI5" s="529"/>
      <c r="AJ5" s="529"/>
    </row>
    <row r="6" spans="1:36" s="15" customFormat="1" ht="12.75" customHeight="1" x14ac:dyDescent="0.25">
      <c r="A6" s="523" t="s">
        <v>5</v>
      </c>
      <c r="B6" s="547" t="s">
        <v>6</v>
      </c>
      <c r="C6" s="442" t="s">
        <v>7</v>
      </c>
      <c r="D6" s="547" t="s">
        <v>8</v>
      </c>
      <c r="E6" s="523" t="s">
        <v>9</v>
      </c>
      <c r="F6" s="547" t="s">
        <v>10</v>
      </c>
      <c r="G6" s="523" t="s">
        <v>11</v>
      </c>
      <c r="H6" s="523" t="s">
        <v>12</v>
      </c>
      <c r="I6" s="523"/>
      <c r="J6" s="530" t="s">
        <v>13</v>
      </c>
      <c r="K6" s="530" t="s">
        <v>14</v>
      </c>
      <c r="L6" s="523" t="s">
        <v>15</v>
      </c>
      <c r="M6" s="535" t="s">
        <v>16</v>
      </c>
      <c r="N6" s="536"/>
      <c r="O6" s="537"/>
      <c r="P6" s="523" t="s">
        <v>17</v>
      </c>
      <c r="Q6" s="547" t="s">
        <v>18</v>
      </c>
      <c r="R6" s="522" t="s">
        <v>19</v>
      </c>
      <c r="S6" s="522"/>
      <c r="T6" s="522"/>
      <c r="U6" s="530" t="s">
        <v>20</v>
      </c>
      <c r="V6" s="522" t="s">
        <v>19</v>
      </c>
      <c r="W6" s="522"/>
      <c r="X6" s="522"/>
      <c r="Y6" s="530" t="s">
        <v>21</v>
      </c>
      <c r="Z6" s="522" t="s">
        <v>19</v>
      </c>
      <c r="AA6" s="522"/>
      <c r="AB6" s="522"/>
      <c r="AC6" s="530" t="s">
        <v>22</v>
      </c>
      <c r="AD6" s="522" t="s">
        <v>19</v>
      </c>
      <c r="AE6" s="522"/>
      <c r="AF6" s="522"/>
      <c r="AG6" s="530" t="s">
        <v>23</v>
      </c>
      <c r="AH6" s="530" t="s">
        <v>24</v>
      </c>
      <c r="AI6" s="532" t="s">
        <v>25</v>
      </c>
      <c r="AJ6" s="532"/>
    </row>
    <row r="7" spans="1:36" s="15" customFormat="1" ht="25.5" x14ac:dyDescent="0.25">
      <c r="A7" s="523"/>
      <c r="B7" s="548"/>
      <c r="C7" s="442" t="s">
        <v>26</v>
      </c>
      <c r="D7" s="548"/>
      <c r="E7" s="523"/>
      <c r="F7" s="548"/>
      <c r="G7" s="523"/>
      <c r="H7" s="433" t="s">
        <v>27</v>
      </c>
      <c r="I7" s="433" t="s">
        <v>28</v>
      </c>
      <c r="J7" s="531"/>
      <c r="K7" s="619"/>
      <c r="L7" s="547"/>
      <c r="M7" s="441" t="s">
        <v>29</v>
      </c>
      <c r="N7" s="441" t="s">
        <v>30</v>
      </c>
      <c r="O7" s="441" t="s">
        <v>31</v>
      </c>
      <c r="P7" s="547"/>
      <c r="Q7" s="618"/>
      <c r="R7" s="431" t="s">
        <v>32</v>
      </c>
      <c r="S7" s="431" t="s">
        <v>33</v>
      </c>
      <c r="T7" s="431" t="s">
        <v>34</v>
      </c>
      <c r="U7" s="531"/>
      <c r="V7" s="431" t="s">
        <v>35</v>
      </c>
      <c r="W7" s="431" t="s">
        <v>36</v>
      </c>
      <c r="X7" s="431" t="s">
        <v>37</v>
      </c>
      <c r="Y7" s="531"/>
      <c r="Z7" s="431" t="s">
        <v>38</v>
      </c>
      <c r="AA7" s="431" t="s">
        <v>39</v>
      </c>
      <c r="AB7" s="431" t="s">
        <v>40</v>
      </c>
      <c r="AC7" s="531"/>
      <c r="AD7" s="431" t="s">
        <v>41</v>
      </c>
      <c r="AE7" s="431" t="s">
        <v>42</v>
      </c>
      <c r="AF7" s="431" t="s">
        <v>43</v>
      </c>
      <c r="AG7" s="531"/>
      <c r="AH7" s="531"/>
      <c r="AI7" s="432" t="s">
        <v>44</v>
      </c>
      <c r="AJ7" s="432" t="s">
        <v>45</v>
      </c>
    </row>
    <row r="8" spans="1:36" ht="12.75" customHeight="1" x14ac:dyDescent="0.25">
      <c r="A8" s="610" t="s">
        <v>46</v>
      </c>
      <c r="B8" s="611"/>
      <c r="C8" s="611"/>
      <c r="D8" s="611"/>
      <c r="E8" s="612"/>
      <c r="F8" s="213"/>
      <c r="G8" s="214"/>
      <c r="H8" s="215"/>
      <c r="I8" s="215"/>
      <c r="J8" s="613">
        <v>113545730</v>
      </c>
      <c r="K8" s="455"/>
      <c r="L8" s="456"/>
      <c r="M8" s="457"/>
      <c r="N8" s="457"/>
      <c r="O8" s="457"/>
      <c r="P8" s="458"/>
      <c r="Q8" s="459"/>
      <c r="R8" s="151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21"/>
      <c r="AJ8" s="21"/>
    </row>
    <row r="9" spans="1:36" ht="24.95" customHeight="1" outlineLevel="1" x14ac:dyDescent="0.25">
      <c r="A9" s="460">
        <v>2</v>
      </c>
      <c r="B9" s="460"/>
      <c r="C9" s="461" t="s">
        <v>1043</v>
      </c>
      <c r="D9" s="462">
        <v>44917</v>
      </c>
      <c r="E9" s="463" t="s">
        <v>1040</v>
      </c>
      <c r="F9" s="463" t="s">
        <v>1041</v>
      </c>
      <c r="G9" s="461" t="s">
        <v>1042</v>
      </c>
      <c r="H9" s="468"/>
      <c r="I9" s="468"/>
      <c r="J9" s="614"/>
      <c r="K9" s="465">
        <v>113545730</v>
      </c>
      <c r="L9" s="468"/>
      <c r="M9" s="468"/>
      <c r="N9" s="468"/>
      <c r="O9" s="466"/>
      <c r="P9" s="467"/>
      <c r="Q9" s="467"/>
      <c r="R9" s="418"/>
      <c r="S9" s="28"/>
      <c r="T9" s="28"/>
      <c r="U9" s="29"/>
      <c r="V9" s="28"/>
      <c r="W9" s="28"/>
      <c r="X9" s="28"/>
      <c r="Y9" s="29"/>
      <c r="Z9" s="28"/>
      <c r="AA9" s="28"/>
      <c r="AB9" s="28"/>
      <c r="AC9" s="29"/>
      <c r="AD9" s="28"/>
      <c r="AE9" s="28"/>
      <c r="AF9" s="28">
        <v>113545730</v>
      </c>
      <c r="AG9" s="29">
        <f t="shared" ref="AG9" si="0">SUM(AD9:AF9)</f>
        <v>113545730</v>
      </c>
      <c r="AH9" s="29">
        <f t="shared" ref="AH9" si="1">SUM(U9,Y9,AC9,AG9)</f>
        <v>113545730</v>
      </c>
      <c r="AI9" s="168">
        <f>IF(ISERROR(AH9/J8),0,AH9/J8)</f>
        <v>1</v>
      </c>
      <c r="AJ9" s="168">
        <f>IF(ISERROR(AH9/$AH$82),"-",AH9/$AH$82)</f>
        <v>3.516311125494137E-2</v>
      </c>
    </row>
    <row r="10" spans="1:36" x14ac:dyDescent="0.25">
      <c r="A10" s="586" t="s">
        <v>47</v>
      </c>
      <c r="B10" s="542"/>
      <c r="C10" s="542"/>
      <c r="D10" s="542"/>
      <c r="E10" s="542"/>
      <c r="F10" s="542"/>
      <c r="G10" s="542"/>
      <c r="H10" s="542"/>
      <c r="I10" s="587"/>
      <c r="J10" s="339">
        <f>J8</f>
        <v>113545730</v>
      </c>
      <c r="K10" s="469">
        <f>SUM(K9:K9)</f>
        <v>113545730</v>
      </c>
      <c r="L10" s="479"/>
      <c r="M10" s="469" t="e">
        <f>SUM(#REF!)</f>
        <v>#REF!</v>
      </c>
      <c r="N10" s="469" t="e">
        <f>SUM(#REF!)</f>
        <v>#REF!</v>
      </c>
      <c r="O10" s="469" t="e">
        <f>SUM(#REF!)</f>
        <v>#REF!</v>
      </c>
      <c r="P10" s="470"/>
      <c r="Q10" s="471"/>
      <c r="R10" s="339" t="e">
        <f>SUM(#REF!)</f>
        <v>#REF!</v>
      </c>
      <c r="S10" s="339" t="e">
        <f>SUM(#REF!)</f>
        <v>#REF!</v>
      </c>
      <c r="T10" s="339" t="e">
        <f>SUM(#REF!)</f>
        <v>#REF!</v>
      </c>
      <c r="U10" s="346">
        <f>SUM(U9:U9)</f>
        <v>0</v>
      </c>
      <c r="V10" s="339" t="e">
        <f>SUM(#REF!)</f>
        <v>#REF!</v>
      </c>
      <c r="W10" s="339" t="e">
        <f>SUM(#REF!)</f>
        <v>#REF!</v>
      </c>
      <c r="X10" s="339" t="e">
        <f>SUM(#REF!)</f>
        <v>#REF!</v>
      </c>
      <c r="Y10" s="346">
        <f>SUM(Y9:Y9)</f>
        <v>0</v>
      </c>
      <c r="Z10" s="339" t="e">
        <f>SUM(#REF!)</f>
        <v>#REF!</v>
      </c>
      <c r="AA10" s="339" t="e">
        <f>SUM(#REF!)</f>
        <v>#REF!</v>
      </c>
      <c r="AB10" s="339" t="e">
        <f>SUM(#REF!)</f>
        <v>#REF!</v>
      </c>
      <c r="AC10" s="346">
        <f t="shared" ref="AC10:AH10" si="2">SUM(AC9:AC9)</f>
        <v>0</v>
      </c>
      <c r="AD10" s="346">
        <f t="shared" si="2"/>
        <v>0</v>
      </c>
      <c r="AE10" s="346">
        <f t="shared" si="2"/>
        <v>0</v>
      </c>
      <c r="AF10" s="346">
        <f t="shared" si="2"/>
        <v>113545730</v>
      </c>
      <c r="AG10" s="346">
        <f t="shared" si="2"/>
        <v>113545730</v>
      </c>
      <c r="AH10" s="346">
        <f t="shared" si="2"/>
        <v>113545730</v>
      </c>
      <c r="AI10" s="340">
        <f>IF(ISERROR(AH10/J10),0,AH10/J10)</f>
        <v>1</v>
      </c>
      <c r="AJ10" s="340">
        <f>IF(ISERROR(AH10/$AH$82),0,AH10/$AH$82)</f>
        <v>3.516311125494137E-2</v>
      </c>
    </row>
    <row r="11" spans="1:36" x14ac:dyDescent="0.25">
      <c r="A11" s="502" t="s">
        <v>48</v>
      </c>
      <c r="B11" s="503"/>
      <c r="C11" s="503"/>
      <c r="D11" s="503"/>
      <c r="E11" s="504"/>
      <c r="F11" s="16"/>
      <c r="G11" s="5"/>
      <c r="H11" s="17"/>
      <c r="I11" s="17"/>
      <c r="J11" s="615">
        <v>128558080</v>
      </c>
      <c r="K11" s="455"/>
      <c r="L11" s="456"/>
      <c r="M11" s="457"/>
      <c r="N11" s="457"/>
      <c r="O11" s="457"/>
      <c r="P11" s="458"/>
      <c r="Q11" s="459"/>
      <c r="R11" s="151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167"/>
      <c r="AJ11" s="167"/>
    </row>
    <row r="12" spans="1:36" ht="24.95" customHeight="1" outlineLevel="1" x14ac:dyDescent="0.25">
      <c r="A12" s="458">
        <v>4</v>
      </c>
      <c r="B12" s="460"/>
      <c r="C12" s="461" t="s">
        <v>1046</v>
      </c>
      <c r="D12" s="462">
        <v>44922</v>
      </c>
      <c r="E12" s="463" t="s">
        <v>1047</v>
      </c>
      <c r="F12" s="463" t="s">
        <v>1041</v>
      </c>
      <c r="G12" s="461" t="s">
        <v>1042</v>
      </c>
      <c r="H12" s="464"/>
      <c r="I12" s="464"/>
      <c r="J12" s="616"/>
      <c r="K12" s="465">
        <v>128558080</v>
      </c>
      <c r="L12" s="463"/>
      <c r="M12" s="466"/>
      <c r="N12" s="466"/>
      <c r="O12" s="466"/>
      <c r="P12" s="467"/>
      <c r="Q12" s="467"/>
      <c r="R12" s="418"/>
      <c r="S12" s="28"/>
      <c r="T12" s="475"/>
      <c r="U12" s="29">
        <f t="shared" ref="U12" si="3">SUM(R12:T12)</f>
        <v>0</v>
      </c>
      <c r="V12" s="28"/>
      <c r="W12" s="28"/>
      <c r="X12" s="28"/>
      <c r="Y12" s="29">
        <f t="shared" ref="Y12" si="4">SUM(V12:X12)</f>
        <v>0</v>
      </c>
      <c r="Z12" s="28"/>
      <c r="AA12" s="28"/>
      <c r="AB12" s="28"/>
      <c r="AC12" s="29">
        <f t="shared" ref="AC12" si="5">SUM(Z12:AB12)</f>
        <v>0</v>
      </c>
      <c r="AD12" s="28"/>
      <c r="AE12" s="28"/>
      <c r="AF12" s="28">
        <v>128558080</v>
      </c>
      <c r="AG12" s="29">
        <f t="shared" ref="AG12" si="6">SUM(AD12:AF12)</f>
        <v>128558080</v>
      </c>
      <c r="AH12" s="29">
        <f t="shared" ref="AH12" si="7">SUM(U12,Y12,AC12,AG12)</f>
        <v>128558080</v>
      </c>
      <c r="AI12" s="168">
        <f t="shared" ref="AI12" si="8">IF(ISERROR(AH12/$J$11),0,AH12/$J$11)</f>
        <v>1</v>
      </c>
      <c r="AJ12" s="168">
        <f>IF(ISERROR(AH12/$AH$82),"-",AH12/$AH$82)</f>
        <v>3.9812171446356043E-2</v>
      </c>
    </row>
    <row r="13" spans="1:36" x14ac:dyDescent="0.25">
      <c r="A13" s="617" t="s">
        <v>49</v>
      </c>
      <c r="B13" s="617"/>
      <c r="C13" s="617"/>
      <c r="D13" s="617"/>
      <c r="E13" s="617"/>
      <c r="F13" s="617"/>
      <c r="G13" s="617"/>
      <c r="H13" s="617"/>
      <c r="I13" s="617"/>
      <c r="J13" s="476">
        <f>+J11</f>
        <v>128558080</v>
      </c>
      <c r="K13" s="469">
        <f>SUM(K12:K12)</f>
        <v>128558080</v>
      </c>
      <c r="L13" s="479"/>
      <c r="M13" s="469">
        <v>0</v>
      </c>
      <c r="N13" s="469">
        <v>0</v>
      </c>
      <c r="O13" s="469">
        <v>0</v>
      </c>
      <c r="P13" s="470"/>
      <c r="Q13" s="471"/>
      <c r="R13" s="476" t="e">
        <f>SUM(#REF!)</f>
        <v>#REF!</v>
      </c>
      <c r="S13" s="476" t="e">
        <f>SUM(#REF!)</f>
        <v>#REF!</v>
      </c>
      <c r="T13" s="476" t="e">
        <f>SUM(#REF!)</f>
        <v>#REF!</v>
      </c>
      <c r="U13" s="476">
        <f>SUM(U12:U12)</f>
        <v>0</v>
      </c>
      <c r="V13" s="346" t="e">
        <f>+#REF!+#REF!</f>
        <v>#REF!</v>
      </c>
      <c r="W13" s="346" t="e">
        <f>+#REF!+#REF!</f>
        <v>#REF!</v>
      </c>
      <c r="X13" s="346" t="e">
        <f>+#REF!+#REF!</f>
        <v>#REF!</v>
      </c>
      <c r="Y13" s="339">
        <f>SUM(Y12:Y12)</f>
        <v>0</v>
      </c>
      <c r="Z13" s="339" t="e">
        <f>SUM(#REF!)</f>
        <v>#REF!</v>
      </c>
      <c r="AA13" s="339" t="e">
        <f>SUM(#REF!)</f>
        <v>#REF!</v>
      </c>
      <c r="AB13" s="339" t="e">
        <f>SUM(#REF!)</f>
        <v>#REF!</v>
      </c>
      <c r="AC13" s="339">
        <f t="shared" ref="AC13:AH13" si="9">SUM(AC12:AC12)</f>
        <v>0</v>
      </c>
      <c r="AD13" s="339">
        <f t="shared" si="9"/>
        <v>0</v>
      </c>
      <c r="AE13" s="339">
        <f t="shared" si="9"/>
        <v>0</v>
      </c>
      <c r="AF13" s="339">
        <f t="shared" si="9"/>
        <v>128558080</v>
      </c>
      <c r="AG13" s="339">
        <f t="shared" si="9"/>
        <v>128558080</v>
      </c>
      <c r="AH13" s="339">
        <f t="shared" si="9"/>
        <v>128558080</v>
      </c>
      <c r="AI13" s="340">
        <f>IF(ISERROR(AH13/J13),0,AH13/J13)</f>
        <v>1</v>
      </c>
      <c r="AJ13" s="340">
        <f>IF(ISERROR(AH13/$AH$82),0,AH13/$AH$82)</f>
        <v>3.9812171446356043E-2</v>
      </c>
    </row>
    <row r="14" spans="1:36" x14ac:dyDescent="0.25">
      <c r="A14" s="606" t="s">
        <v>50</v>
      </c>
      <c r="B14" s="606"/>
      <c r="C14" s="606"/>
      <c r="D14" s="606"/>
      <c r="E14" s="606"/>
      <c r="F14" s="477"/>
      <c r="G14" s="458"/>
      <c r="H14" s="478"/>
      <c r="I14" s="478"/>
      <c r="J14" s="607">
        <v>50464880</v>
      </c>
      <c r="K14" s="455"/>
      <c r="L14" s="456"/>
      <c r="M14" s="457"/>
      <c r="N14" s="457"/>
      <c r="O14" s="457"/>
      <c r="P14" s="458"/>
      <c r="Q14" s="459"/>
      <c r="R14" s="455"/>
      <c r="S14" s="455"/>
      <c r="T14" s="455"/>
      <c r="U14" s="455"/>
      <c r="V14" s="151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167"/>
      <c r="AJ14" s="167"/>
    </row>
    <row r="15" spans="1:36" ht="24.95" customHeight="1" outlineLevel="1" x14ac:dyDescent="0.25">
      <c r="A15" s="460">
        <v>2</v>
      </c>
      <c r="B15" s="460"/>
      <c r="C15" s="461" t="s">
        <v>1049</v>
      </c>
      <c r="D15" s="462">
        <v>44911</v>
      </c>
      <c r="E15" s="463" t="s">
        <v>1048</v>
      </c>
      <c r="F15" s="463" t="s">
        <v>1041</v>
      </c>
      <c r="G15" s="461" t="s">
        <v>1042</v>
      </c>
      <c r="H15" s="464"/>
      <c r="I15" s="464"/>
      <c r="J15" s="609"/>
      <c r="K15" s="465">
        <v>50464880</v>
      </c>
      <c r="L15" s="463"/>
      <c r="M15" s="466"/>
      <c r="N15" s="466"/>
      <c r="O15" s="466"/>
      <c r="P15" s="467"/>
      <c r="Q15" s="467"/>
      <c r="R15" s="466"/>
      <c r="S15" s="466"/>
      <c r="T15" s="466"/>
      <c r="U15" s="455">
        <f>SUM(R15:T15)</f>
        <v>0</v>
      </c>
      <c r="V15" s="418"/>
      <c r="W15" s="28"/>
      <c r="X15" s="28"/>
      <c r="Y15" s="29">
        <f>SUM(V15:X15)</f>
        <v>0</v>
      </c>
      <c r="Z15" s="28"/>
      <c r="AA15" s="28"/>
      <c r="AB15" s="28"/>
      <c r="AC15" s="29">
        <f>SUM(Z15:AB15)</f>
        <v>0</v>
      </c>
      <c r="AD15" s="28"/>
      <c r="AE15" s="475"/>
      <c r="AF15" s="465">
        <v>50464880</v>
      </c>
      <c r="AG15" s="29">
        <f>SUM(AD15:AF15)</f>
        <v>50464880</v>
      </c>
      <c r="AH15" s="29">
        <f t="shared" ref="AH15" si="10">SUM(U15,Y15,AC15,AG15)</f>
        <v>50464880</v>
      </c>
      <c r="AI15" s="168">
        <f>IF(ISERROR(AH15/J14),0,AH15/J14)</f>
        <v>1</v>
      </c>
      <c r="AJ15" s="168">
        <f>IF(ISERROR(AH15/$AH$82),"-",AH15/$AH$82)</f>
        <v>1.5628083855793305E-2</v>
      </c>
    </row>
    <row r="16" spans="1:36" x14ac:dyDescent="0.25">
      <c r="A16" s="603" t="s">
        <v>51</v>
      </c>
      <c r="B16" s="604"/>
      <c r="C16" s="604"/>
      <c r="D16" s="604"/>
      <c r="E16" s="604"/>
      <c r="F16" s="604"/>
      <c r="G16" s="604"/>
      <c r="H16" s="604"/>
      <c r="I16" s="605"/>
      <c r="J16" s="469">
        <f>SUM(J14:J14)</f>
        <v>50464880</v>
      </c>
      <c r="K16" s="469">
        <f>SUM(K15:K15)</f>
        <v>50464880</v>
      </c>
      <c r="L16" s="479"/>
      <c r="M16" s="469" t="e">
        <f>SUM(#REF!)</f>
        <v>#REF!</v>
      </c>
      <c r="N16" s="469" t="e">
        <f>SUM(#REF!)</f>
        <v>#REF!</v>
      </c>
      <c r="O16" s="469" t="e">
        <f>SUM(#REF!)</f>
        <v>#REF!</v>
      </c>
      <c r="P16" s="480"/>
      <c r="Q16" s="481"/>
      <c r="R16" s="346" t="e">
        <f>SUM(#REF!)</f>
        <v>#REF!</v>
      </c>
      <c r="S16" s="346" t="e">
        <f>SUM(#REF!)</f>
        <v>#REF!</v>
      </c>
      <c r="T16" s="346" t="e">
        <f>SUM(#REF!)</f>
        <v>#REF!</v>
      </c>
      <c r="U16" s="346">
        <f>SUM(U15:U15)</f>
        <v>0</v>
      </c>
      <c r="V16" s="339" t="e">
        <f>SUM(#REF!)</f>
        <v>#REF!</v>
      </c>
      <c r="W16" s="339" t="e">
        <f>SUM(#REF!)</f>
        <v>#REF!</v>
      </c>
      <c r="X16" s="339" t="e">
        <f>SUM(#REF!)</f>
        <v>#REF!</v>
      </c>
      <c r="Y16" s="339">
        <f>SUM(Y15:Y15)</f>
        <v>0</v>
      </c>
      <c r="Z16" s="339" t="e">
        <f>SUM(#REF!)</f>
        <v>#REF!</v>
      </c>
      <c r="AA16" s="339" t="e">
        <f>SUM(#REF!)</f>
        <v>#REF!</v>
      </c>
      <c r="AB16" s="339" t="e">
        <f>SUM(#REF!)</f>
        <v>#REF!</v>
      </c>
      <c r="AC16" s="339">
        <f t="shared" ref="AC16:AH16" si="11">SUM(AC15:AC15)</f>
        <v>0</v>
      </c>
      <c r="AD16" s="339">
        <f t="shared" si="11"/>
        <v>0</v>
      </c>
      <c r="AE16" s="339">
        <f t="shared" si="11"/>
        <v>0</v>
      </c>
      <c r="AF16" s="339">
        <f t="shared" si="11"/>
        <v>50464880</v>
      </c>
      <c r="AG16" s="339">
        <f t="shared" si="11"/>
        <v>50464880</v>
      </c>
      <c r="AH16" s="339">
        <f t="shared" si="11"/>
        <v>50464880</v>
      </c>
      <c r="AI16" s="340">
        <f>IF(ISERROR(AH16/J16),0,AH16/J16)</f>
        <v>1</v>
      </c>
      <c r="AJ16" s="340">
        <f>IF(ISERROR(AH16/$AH$82),0,AH16/$AH$82)</f>
        <v>1.5628083855793305E-2</v>
      </c>
    </row>
    <row r="17" spans="1:36" x14ac:dyDescent="0.25">
      <c r="A17" s="606" t="s">
        <v>52</v>
      </c>
      <c r="B17" s="606"/>
      <c r="C17" s="606"/>
      <c r="D17" s="606"/>
      <c r="E17" s="606"/>
      <c r="F17" s="477"/>
      <c r="G17" s="458"/>
      <c r="H17" s="478"/>
      <c r="I17" s="478"/>
      <c r="J17" s="607">
        <v>138778420</v>
      </c>
      <c r="K17" s="455"/>
      <c r="L17" s="456"/>
      <c r="M17" s="457"/>
      <c r="N17" s="457"/>
      <c r="O17" s="457"/>
      <c r="P17" s="458"/>
      <c r="Q17" s="459"/>
      <c r="R17" s="151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167"/>
      <c r="AJ17" s="167"/>
    </row>
    <row r="18" spans="1:36" ht="24.95" customHeight="1" outlineLevel="1" x14ac:dyDescent="0.25">
      <c r="A18" s="460">
        <v>1</v>
      </c>
      <c r="B18" s="460"/>
      <c r="C18" s="461" t="s">
        <v>1050</v>
      </c>
      <c r="D18" s="462">
        <v>44924</v>
      </c>
      <c r="E18" s="463" t="s">
        <v>1051</v>
      </c>
      <c r="F18" s="463" t="s">
        <v>1041</v>
      </c>
      <c r="G18" s="461" t="s">
        <v>1042</v>
      </c>
      <c r="H18" s="464"/>
      <c r="I18" s="464"/>
      <c r="J18" s="608"/>
      <c r="K18" s="465">
        <v>63081100</v>
      </c>
      <c r="L18" s="463"/>
      <c r="M18" s="466"/>
      <c r="N18" s="466"/>
      <c r="O18" s="466"/>
      <c r="P18" s="467"/>
      <c r="Q18" s="467"/>
      <c r="R18" s="418"/>
      <c r="S18" s="28"/>
      <c r="T18" s="28"/>
      <c r="U18" s="29">
        <f t="shared" ref="U18:U19" si="12">SUM(R18:T18)</f>
        <v>0</v>
      </c>
      <c r="V18" s="28"/>
      <c r="W18" s="28"/>
      <c r="X18" s="28"/>
      <c r="Y18" s="29">
        <f t="shared" ref="Y18:Y19" si="13">SUM(V18:X18)</f>
        <v>0</v>
      </c>
      <c r="Z18" s="28"/>
      <c r="AA18" s="28"/>
      <c r="AB18" s="28"/>
      <c r="AC18" s="29">
        <f t="shared" ref="AC18:AC19" si="14">SUM(Z18:AB18)</f>
        <v>0</v>
      </c>
      <c r="AD18" s="28"/>
      <c r="AE18" s="28"/>
      <c r="AF18" s="465">
        <v>63081100</v>
      </c>
      <c r="AG18" s="29">
        <f t="shared" ref="AG18:AG19" si="15">SUM(AD18:AF18)</f>
        <v>63081100</v>
      </c>
      <c r="AH18" s="29">
        <f t="shared" ref="AH18:AH19" si="16">SUM(U18,Y18,AC18,AG18)</f>
        <v>63081100</v>
      </c>
      <c r="AI18" s="168">
        <f t="shared" ref="AI18:AI19" si="17">IF(ISERROR(AH18/$J$19),0,AH18/$J$19)</f>
        <v>0</v>
      </c>
      <c r="AJ18" s="168" t="str">
        <f t="shared" ref="AJ18" si="18">IF(ISERROR(AH18/$AH$88),"-",AH18/$AH$88)</f>
        <v>-</v>
      </c>
    </row>
    <row r="19" spans="1:36" ht="24.95" customHeight="1" outlineLevel="1" x14ac:dyDescent="0.25">
      <c r="A19" s="460">
        <v>2</v>
      </c>
      <c r="B19" s="460"/>
      <c r="C19" s="461" t="s">
        <v>1052</v>
      </c>
      <c r="D19" s="462">
        <v>44923</v>
      </c>
      <c r="E19" s="463" t="s">
        <v>1053</v>
      </c>
      <c r="F19" s="463" t="s">
        <v>1041</v>
      </c>
      <c r="G19" s="461" t="s">
        <v>1042</v>
      </c>
      <c r="H19" s="464"/>
      <c r="I19" s="464"/>
      <c r="J19" s="608"/>
      <c r="K19" s="465">
        <v>75697320</v>
      </c>
      <c r="L19" s="463"/>
      <c r="M19" s="466"/>
      <c r="N19" s="466"/>
      <c r="O19" s="466"/>
      <c r="P19" s="467"/>
      <c r="Q19" s="467"/>
      <c r="R19" s="418"/>
      <c r="S19" s="28"/>
      <c r="T19" s="28"/>
      <c r="U19" s="29">
        <f t="shared" si="12"/>
        <v>0</v>
      </c>
      <c r="V19" s="28"/>
      <c r="W19" s="28"/>
      <c r="X19" s="28"/>
      <c r="Y19" s="29">
        <f t="shared" si="13"/>
        <v>0</v>
      </c>
      <c r="Z19" s="28"/>
      <c r="AA19" s="28"/>
      <c r="AB19" s="28"/>
      <c r="AC19" s="29">
        <f t="shared" si="14"/>
        <v>0</v>
      </c>
      <c r="AD19" s="28"/>
      <c r="AE19" s="28"/>
      <c r="AF19" s="465">
        <v>75697320</v>
      </c>
      <c r="AG19" s="29">
        <f t="shared" si="15"/>
        <v>75697320</v>
      </c>
      <c r="AH19" s="29">
        <f t="shared" si="16"/>
        <v>75697320</v>
      </c>
      <c r="AI19" s="168">
        <f t="shared" si="17"/>
        <v>0</v>
      </c>
      <c r="AJ19" s="168" t="str">
        <f>IF(ISERROR(AH19/$AH$88),"-",AH19/$AH$88)</f>
        <v>-</v>
      </c>
    </row>
    <row r="20" spans="1:36" x14ac:dyDescent="0.25">
      <c r="A20" s="586" t="s">
        <v>53</v>
      </c>
      <c r="B20" s="542"/>
      <c r="C20" s="542"/>
      <c r="D20" s="542"/>
      <c r="E20" s="542"/>
      <c r="F20" s="542"/>
      <c r="G20" s="542"/>
      <c r="H20" s="542"/>
      <c r="I20" s="587"/>
      <c r="J20" s="346">
        <f>SUM(J17:J17)</f>
        <v>138778420</v>
      </c>
      <c r="K20" s="346">
        <f>SUM(K18:K19)</f>
        <v>138778420</v>
      </c>
      <c r="L20" s="444"/>
      <c r="M20" s="346" t="e">
        <f>SUM(#REF!)</f>
        <v>#REF!</v>
      </c>
      <c r="N20" s="346" t="e">
        <f>SUM(#REF!)</f>
        <v>#REF!</v>
      </c>
      <c r="O20" s="346" t="e">
        <f>SUM(#REF!)</f>
        <v>#REF!</v>
      </c>
      <c r="P20" s="347"/>
      <c r="Q20" s="439"/>
      <c r="R20" s="339" t="e">
        <f>SUM(#REF!)</f>
        <v>#REF!</v>
      </c>
      <c r="S20" s="339" t="e">
        <f>SUM(#REF!)</f>
        <v>#REF!</v>
      </c>
      <c r="T20" s="339" t="e">
        <f>SUM(#REF!)</f>
        <v>#REF!</v>
      </c>
      <c r="U20" s="339">
        <f>SUM(U18:U19)</f>
        <v>0</v>
      </c>
      <c r="V20" s="339" t="e">
        <f>SUM(#REF!)</f>
        <v>#REF!</v>
      </c>
      <c r="W20" s="339" t="e">
        <f>SUM(#REF!)</f>
        <v>#REF!</v>
      </c>
      <c r="X20" s="339" t="e">
        <f>SUM(#REF!)</f>
        <v>#REF!</v>
      </c>
      <c r="Y20" s="339">
        <f>SUM(Y18:Y19)</f>
        <v>0</v>
      </c>
      <c r="Z20" s="339" t="e">
        <f>SUM(#REF!)</f>
        <v>#REF!</v>
      </c>
      <c r="AA20" s="339" t="e">
        <f>SUM(#REF!)</f>
        <v>#REF!</v>
      </c>
      <c r="AB20" s="339" t="e">
        <f>SUM(#REF!)</f>
        <v>#REF!</v>
      </c>
      <c r="AC20" s="339">
        <f t="shared" ref="AC20:AH20" si="19">SUM(AC18:AC19)</f>
        <v>0</v>
      </c>
      <c r="AD20" s="339">
        <f t="shared" si="19"/>
        <v>0</v>
      </c>
      <c r="AE20" s="339">
        <f t="shared" si="19"/>
        <v>0</v>
      </c>
      <c r="AF20" s="339">
        <f t="shared" si="19"/>
        <v>138778420</v>
      </c>
      <c r="AG20" s="339">
        <f t="shared" si="19"/>
        <v>138778420</v>
      </c>
      <c r="AH20" s="339">
        <f t="shared" si="19"/>
        <v>138778420</v>
      </c>
      <c r="AI20" s="340">
        <f>IF(ISERROR(AH20/J20),0,AH20/J20)</f>
        <v>1</v>
      </c>
      <c r="AJ20" s="340">
        <f>IF(ISERROR(AH20/$AH$82),0,AH20/$AH$82)</f>
        <v>4.2977230603431588E-2</v>
      </c>
    </row>
    <row r="21" spans="1:36" x14ac:dyDescent="0.25">
      <c r="A21" s="594" t="s">
        <v>54</v>
      </c>
      <c r="B21" s="595"/>
      <c r="C21" s="595"/>
      <c r="D21" s="595"/>
      <c r="E21" s="596"/>
      <c r="F21" s="213"/>
      <c r="G21" s="214"/>
      <c r="H21" s="215"/>
      <c r="I21" s="215"/>
      <c r="J21" s="599">
        <v>340637940</v>
      </c>
      <c r="K21" s="216"/>
      <c r="L21" s="221"/>
      <c r="M21" s="482"/>
      <c r="N21" s="482"/>
      <c r="O21" s="482"/>
      <c r="P21" s="214"/>
      <c r="Q21" s="483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167"/>
      <c r="AJ21" s="167"/>
    </row>
    <row r="22" spans="1:36" ht="24.95" customHeight="1" outlineLevel="1" x14ac:dyDescent="0.25">
      <c r="A22" s="460">
        <v>6</v>
      </c>
      <c r="B22" s="460"/>
      <c r="C22" s="484" t="s">
        <v>1059</v>
      </c>
      <c r="D22" s="462">
        <v>44911</v>
      </c>
      <c r="E22" s="485" t="s">
        <v>1057</v>
      </c>
      <c r="F22" s="463" t="s">
        <v>1041</v>
      </c>
      <c r="G22" s="461" t="s">
        <v>1042</v>
      </c>
      <c r="H22" s="464"/>
      <c r="I22" s="464"/>
      <c r="J22" s="584"/>
      <c r="K22" s="465">
        <v>63081100</v>
      </c>
      <c r="L22" s="463"/>
      <c r="M22" s="466"/>
      <c r="N22" s="466"/>
      <c r="O22" s="466"/>
      <c r="P22" s="467"/>
      <c r="Q22" s="467"/>
      <c r="R22" s="418"/>
      <c r="S22" s="28"/>
      <c r="T22" s="28"/>
      <c r="U22" s="29">
        <f t="shared" ref="U22:U26" si="20">SUM(R22:T22)</f>
        <v>0</v>
      </c>
      <c r="V22" s="28"/>
      <c r="W22" s="28"/>
      <c r="X22" s="28"/>
      <c r="Y22" s="29">
        <f t="shared" ref="Y22:Y26" si="21">SUM(V22:X22)</f>
        <v>0</v>
      </c>
      <c r="Z22" s="28"/>
      <c r="AA22" s="28"/>
      <c r="AB22" s="28"/>
      <c r="AC22" s="29">
        <f t="shared" ref="AC22:AC26" si="22">SUM(Z22:AB22)</f>
        <v>0</v>
      </c>
      <c r="AD22" s="28"/>
      <c r="AE22" s="28"/>
      <c r="AF22" s="465">
        <v>63081100</v>
      </c>
      <c r="AG22" s="29">
        <f t="shared" ref="AG22:AG26" si="23">SUM(AD22:AF22)</f>
        <v>63081100</v>
      </c>
      <c r="AH22" s="29">
        <f t="shared" ref="AH22:AH26" si="24">SUM(U22,Y22,AC22,AG22)</f>
        <v>63081100</v>
      </c>
      <c r="AI22" s="168">
        <f>IF(ISERROR(AH22/$J$21),0,AH22/$J$21)</f>
        <v>0.18518518518518517</v>
      </c>
      <c r="AJ22" s="168">
        <f>IF(ISERROR(AH22/$AH$82),"-",AH22/$AH$82)</f>
        <v>1.9535104819741633E-2</v>
      </c>
    </row>
    <row r="23" spans="1:36" ht="24.95" customHeight="1" outlineLevel="1" x14ac:dyDescent="0.25">
      <c r="A23" s="460">
        <v>7</v>
      </c>
      <c r="B23" s="460"/>
      <c r="C23" s="484" t="s">
        <v>1060</v>
      </c>
      <c r="D23" s="462">
        <v>44910</v>
      </c>
      <c r="E23" s="463" t="s">
        <v>1055</v>
      </c>
      <c r="F23" s="463" t="s">
        <v>1041</v>
      </c>
      <c r="G23" s="461" t="s">
        <v>1042</v>
      </c>
      <c r="H23" s="464"/>
      <c r="I23" s="464"/>
      <c r="J23" s="584"/>
      <c r="K23" s="465">
        <v>75697320</v>
      </c>
      <c r="L23" s="463"/>
      <c r="M23" s="466"/>
      <c r="N23" s="466"/>
      <c r="O23" s="466"/>
      <c r="P23" s="467"/>
      <c r="Q23" s="467"/>
      <c r="R23" s="418"/>
      <c r="S23" s="28"/>
      <c r="T23" s="28"/>
      <c r="U23" s="29">
        <f t="shared" si="20"/>
        <v>0</v>
      </c>
      <c r="V23" s="28"/>
      <c r="W23" s="28"/>
      <c r="X23" s="28"/>
      <c r="Y23" s="29">
        <f t="shared" si="21"/>
        <v>0</v>
      </c>
      <c r="Z23" s="28"/>
      <c r="AA23" s="28"/>
      <c r="AB23" s="28"/>
      <c r="AC23" s="29">
        <f t="shared" si="22"/>
        <v>0</v>
      </c>
      <c r="AD23" s="28"/>
      <c r="AE23" s="28"/>
      <c r="AF23" s="465">
        <v>75697320</v>
      </c>
      <c r="AG23" s="29">
        <f t="shared" si="23"/>
        <v>75697320</v>
      </c>
      <c r="AH23" s="29">
        <f t="shared" si="24"/>
        <v>75697320</v>
      </c>
      <c r="AI23" s="168">
        <f>IF(ISERROR(AH23/$J$21),0,AH23/$J$21)</f>
        <v>0.22222222222222221</v>
      </c>
      <c r="AJ23" s="168">
        <f>IF(ISERROR(AH23/$AH$82),"-",AH23/$AH$82)</f>
        <v>2.3442125783689958E-2</v>
      </c>
    </row>
    <row r="24" spans="1:36" ht="24.95" customHeight="1" outlineLevel="1" x14ac:dyDescent="0.25">
      <c r="A24" s="460">
        <v>8</v>
      </c>
      <c r="B24" s="460"/>
      <c r="C24" s="484" t="s">
        <v>1061</v>
      </c>
      <c r="D24" s="462">
        <v>44910</v>
      </c>
      <c r="E24" s="467" t="s">
        <v>1056</v>
      </c>
      <c r="F24" s="463" t="s">
        <v>1041</v>
      </c>
      <c r="G24" s="461" t="s">
        <v>1042</v>
      </c>
      <c r="H24" s="464"/>
      <c r="I24" s="464"/>
      <c r="J24" s="584"/>
      <c r="K24" s="465">
        <v>69389210</v>
      </c>
      <c r="L24" s="463"/>
      <c r="M24" s="466"/>
      <c r="N24" s="466"/>
      <c r="O24" s="466"/>
      <c r="P24" s="467"/>
      <c r="Q24" s="467"/>
      <c r="R24" s="418"/>
      <c r="S24" s="28"/>
      <c r="T24" s="28"/>
      <c r="U24" s="29">
        <f t="shared" si="20"/>
        <v>0</v>
      </c>
      <c r="V24" s="28"/>
      <c r="W24" s="28"/>
      <c r="X24" s="28"/>
      <c r="Y24" s="29">
        <f t="shared" si="21"/>
        <v>0</v>
      </c>
      <c r="Z24" s="28"/>
      <c r="AA24" s="28"/>
      <c r="AB24" s="28"/>
      <c r="AC24" s="29">
        <f t="shared" si="22"/>
        <v>0</v>
      </c>
      <c r="AD24" s="28"/>
      <c r="AE24" s="28"/>
      <c r="AF24" s="465">
        <v>69389210</v>
      </c>
      <c r="AG24" s="29">
        <f t="shared" si="23"/>
        <v>69389210</v>
      </c>
      <c r="AH24" s="29">
        <f t="shared" si="24"/>
        <v>69389210</v>
      </c>
      <c r="AI24" s="168">
        <f>IF(ISERROR(AH24/$J$21),0,AH24/$J$21)</f>
        <v>0.20370370370370369</v>
      </c>
      <c r="AJ24" s="168">
        <f>IF(ISERROR(AH24/$AH$82),"-",AH24/$AH$82)</f>
        <v>2.1488615301715794E-2</v>
      </c>
    </row>
    <row r="25" spans="1:36" ht="24.95" customHeight="1" outlineLevel="1" x14ac:dyDescent="0.25">
      <c r="A25" s="460">
        <v>9</v>
      </c>
      <c r="B25" s="460"/>
      <c r="C25" s="484" t="s">
        <v>1062</v>
      </c>
      <c r="D25" s="462">
        <v>44910</v>
      </c>
      <c r="E25" s="463" t="s">
        <v>1055</v>
      </c>
      <c r="F25" s="463" t="s">
        <v>1041</v>
      </c>
      <c r="G25" s="461" t="s">
        <v>1042</v>
      </c>
      <c r="H25" s="464"/>
      <c r="I25" s="464"/>
      <c r="J25" s="584"/>
      <c r="K25" s="465">
        <v>63081100</v>
      </c>
      <c r="L25" s="463"/>
      <c r="M25" s="466"/>
      <c r="N25" s="466"/>
      <c r="O25" s="466"/>
      <c r="P25" s="467"/>
      <c r="Q25" s="467"/>
      <c r="R25" s="418"/>
      <c r="S25" s="28"/>
      <c r="T25" s="28"/>
      <c r="U25" s="29">
        <f t="shared" si="20"/>
        <v>0</v>
      </c>
      <c r="V25" s="28"/>
      <c r="W25" s="28"/>
      <c r="X25" s="28"/>
      <c r="Y25" s="29">
        <f t="shared" si="21"/>
        <v>0</v>
      </c>
      <c r="Z25" s="28"/>
      <c r="AA25" s="28"/>
      <c r="AB25" s="28"/>
      <c r="AC25" s="29">
        <f t="shared" si="22"/>
        <v>0</v>
      </c>
      <c r="AD25" s="28"/>
      <c r="AE25" s="28"/>
      <c r="AF25" s="465">
        <v>63081100</v>
      </c>
      <c r="AG25" s="29">
        <f t="shared" si="23"/>
        <v>63081100</v>
      </c>
      <c r="AH25" s="29">
        <f t="shared" si="24"/>
        <v>63081100</v>
      </c>
      <c r="AI25" s="168">
        <f>IF(ISERROR(AH25/$J$21),0,AH25/$J$21)</f>
        <v>0.18518518518518517</v>
      </c>
      <c r="AJ25" s="168">
        <f>IF(ISERROR(AH25/$AH$82),"-",AH25/$AH$82)</f>
        <v>1.9535104819741633E-2</v>
      </c>
    </row>
    <row r="26" spans="1:36" ht="24.95" customHeight="1" outlineLevel="1" x14ac:dyDescent="0.25">
      <c r="A26" s="460">
        <v>10</v>
      </c>
      <c r="B26" s="460"/>
      <c r="C26" s="461" t="s">
        <v>1063</v>
      </c>
      <c r="D26" s="462">
        <v>44910</v>
      </c>
      <c r="E26" s="463" t="s">
        <v>1058</v>
      </c>
      <c r="F26" s="463" t="s">
        <v>1041</v>
      </c>
      <c r="G26" s="461" t="s">
        <v>1042</v>
      </c>
      <c r="H26" s="464"/>
      <c r="I26" s="464"/>
      <c r="J26" s="584"/>
      <c r="K26" s="465">
        <v>69389210</v>
      </c>
      <c r="L26" s="463"/>
      <c r="M26" s="466"/>
      <c r="N26" s="466"/>
      <c r="O26" s="466"/>
      <c r="P26" s="467"/>
      <c r="Q26" s="467"/>
      <c r="R26" s="418"/>
      <c r="S26" s="28"/>
      <c r="T26" s="28"/>
      <c r="U26" s="29">
        <f t="shared" si="20"/>
        <v>0</v>
      </c>
      <c r="V26" s="28"/>
      <c r="W26" s="28"/>
      <c r="X26" s="28"/>
      <c r="Y26" s="29">
        <f t="shared" si="21"/>
        <v>0</v>
      </c>
      <c r="Z26" s="28"/>
      <c r="AA26" s="28"/>
      <c r="AB26" s="28"/>
      <c r="AC26" s="29">
        <f t="shared" si="22"/>
        <v>0</v>
      </c>
      <c r="AD26" s="28"/>
      <c r="AE26" s="28"/>
      <c r="AF26" s="465">
        <v>69389210</v>
      </c>
      <c r="AG26" s="29">
        <f t="shared" si="23"/>
        <v>69389210</v>
      </c>
      <c r="AH26" s="29">
        <f t="shared" si="24"/>
        <v>69389210</v>
      </c>
      <c r="AI26" s="168">
        <f>IF(ISERROR(AH26/$J$21),0,AH26/$J$21)</f>
        <v>0.20370370370370369</v>
      </c>
      <c r="AJ26" s="168">
        <f>IF(ISERROR(AH26/$AH$82),"-",AH26/$AH$82)</f>
        <v>2.1488615301715794E-2</v>
      </c>
    </row>
    <row r="27" spans="1:36" x14ac:dyDescent="0.25">
      <c r="A27" s="586" t="s">
        <v>55</v>
      </c>
      <c r="B27" s="542"/>
      <c r="C27" s="542"/>
      <c r="D27" s="542"/>
      <c r="E27" s="542"/>
      <c r="F27" s="542"/>
      <c r="G27" s="542"/>
      <c r="H27" s="542"/>
      <c r="I27" s="587"/>
      <c r="J27" s="339">
        <f>SUM(J21:J21)</f>
        <v>340637940</v>
      </c>
      <c r="K27" s="346">
        <f>SUM(K22:K26)</f>
        <v>340637940</v>
      </c>
      <c r="L27" s="444"/>
      <c r="M27" s="346" t="e">
        <f>SUM(#REF!)</f>
        <v>#REF!</v>
      </c>
      <c r="N27" s="346" t="e">
        <f>SUM(#REF!)</f>
        <v>#REF!</v>
      </c>
      <c r="O27" s="346" t="e">
        <f>SUM(#REF!)</f>
        <v>#REF!</v>
      </c>
      <c r="P27" s="347"/>
      <c r="Q27" s="439"/>
      <c r="R27" s="339" t="e">
        <f>SUM(#REF!)</f>
        <v>#REF!</v>
      </c>
      <c r="S27" s="339" t="e">
        <f>SUM(#REF!)</f>
        <v>#REF!</v>
      </c>
      <c r="T27" s="339" t="e">
        <f>SUM(#REF!)</f>
        <v>#REF!</v>
      </c>
      <c r="U27" s="346">
        <f>SUM(U22:U26)</f>
        <v>0</v>
      </c>
      <c r="V27" s="339" t="e">
        <f>SUM(#REF!)</f>
        <v>#REF!</v>
      </c>
      <c r="W27" s="339" t="e">
        <f>SUM(#REF!)</f>
        <v>#REF!</v>
      </c>
      <c r="X27" s="339" t="e">
        <f>SUM(#REF!)</f>
        <v>#REF!</v>
      </c>
      <c r="Y27" s="346">
        <f>SUM(Y22:Y26)</f>
        <v>0</v>
      </c>
      <c r="Z27" s="339" t="e">
        <f>SUM(#REF!)</f>
        <v>#REF!</v>
      </c>
      <c r="AA27" s="339" t="e">
        <f>SUM(#REF!)</f>
        <v>#REF!</v>
      </c>
      <c r="AB27" s="339" t="e">
        <f>SUM(#REF!)</f>
        <v>#REF!</v>
      </c>
      <c r="AC27" s="346">
        <f t="shared" ref="AC27:AH27" si="25">SUM(AC22:AC26)</f>
        <v>0</v>
      </c>
      <c r="AD27" s="339">
        <f t="shared" si="25"/>
        <v>0</v>
      </c>
      <c r="AE27" s="339">
        <f t="shared" si="25"/>
        <v>0</v>
      </c>
      <c r="AF27" s="339">
        <f t="shared" si="25"/>
        <v>340637940</v>
      </c>
      <c r="AG27" s="339">
        <f t="shared" si="25"/>
        <v>340637940</v>
      </c>
      <c r="AH27" s="339">
        <f t="shared" si="25"/>
        <v>340637940</v>
      </c>
      <c r="AI27" s="340">
        <f>IF(ISERROR(AH27/J27),0,AH27/J27)</f>
        <v>1</v>
      </c>
      <c r="AJ27" s="340">
        <f>IF(ISERROR(AH27/$AH$82),0,AH27/$AH$82)</f>
        <v>0.10548956602660481</v>
      </c>
    </row>
    <row r="28" spans="1:36" x14ac:dyDescent="0.25">
      <c r="A28" s="594" t="s">
        <v>56</v>
      </c>
      <c r="B28" s="595"/>
      <c r="C28" s="595"/>
      <c r="D28" s="595"/>
      <c r="E28" s="596"/>
      <c r="F28" s="213"/>
      <c r="G28" s="214"/>
      <c r="H28" s="215"/>
      <c r="I28" s="215"/>
      <c r="J28" s="599">
        <v>138778420</v>
      </c>
      <c r="K28" s="216"/>
      <c r="L28" s="221"/>
      <c r="M28" s="482"/>
      <c r="N28" s="482"/>
      <c r="O28" s="482"/>
      <c r="P28" s="214"/>
      <c r="Q28" s="483"/>
      <c r="R28" s="216"/>
      <c r="S28" s="216"/>
      <c r="T28" s="216"/>
      <c r="U28" s="216"/>
      <c r="V28" s="7"/>
      <c r="W28" s="7"/>
      <c r="X28" s="7"/>
      <c r="Y28" s="7"/>
      <c r="Z28" s="7"/>
      <c r="AA28" s="7"/>
      <c r="AB28" s="7"/>
      <c r="AC28" s="7"/>
      <c r="AD28" s="216"/>
      <c r="AE28" s="216"/>
      <c r="AF28" s="216"/>
      <c r="AG28" s="7"/>
      <c r="AH28" s="7"/>
      <c r="AI28" s="167"/>
      <c r="AJ28" s="167"/>
    </row>
    <row r="29" spans="1:36" ht="24.95" customHeight="1" outlineLevel="1" x14ac:dyDescent="0.25">
      <c r="A29" s="460">
        <v>3</v>
      </c>
      <c r="B29" s="460"/>
      <c r="C29" s="484" t="s">
        <v>1065</v>
      </c>
      <c r="D29" s="462">
        <v>44916</v>
      </c>
      <c r="E29" s="486" t="s">
        <v>1064</v>
      </c>
      <c r="F29" s="463" t="s">
        <v>1041</v>
      </c>
      <c r="G29" s="461" t="s">
        <v>1042</v>
      </c>
      <c r="H29" s="464"/>
      <c r="I29" s="464"/>
      <c r="J29" s="584"/>
      <c r="K29" s="465">
        <v>63081100</v>
      </c>
      <c r="L29" s="463"/>
      <c r="M29" s="466"/>
      <c r="N29" s="466"/>
      <c r="O29" s="466"/>
      <c r="P29" s="467"/>
      <c r="Q29" s="467"/>
      <c r="R29" s="466"/>
      <c r="S29" s="466"/>
      <c r="T29" s="466"/>
      <c r="U29" s="455">
        <f t="shared" ref="U29:U30" si="26">SUM(R29:T29)</f>
        <v>0</v>
      </c>
      <c r="V29" s="418"/>
      <c r="W29" s="28"/>
      <c r="X29" s="28"/>
      <c r="Y29" s="29">
        <f t="shared" ref="Y29:Y30" si="27">SUM(V29:X29)</f>
        <v>0</v>
      </c>
      <c r="Z29" s="28"/>
      <c r="AA29" s="28"/>
      <c r="AB29" s="28"/>
      <c r="AC29" s="417">
        <f t="shared" ref="AC29:AC30" si="28">SUM(Z29:AB29)</f>
        <v>0</v>
      </c>
      <c r="AD29" s="466"/>
      <c r="AE29" s="465"/>
      <c r="AF29" s="465">
        <v>63081100</v>
      </c>
      <c r="AG29" s="487">
        <f t="shared" ref="AG29:AG30" si="29">SUM(AD29:AF29)</f>
        <v>63081100</v>
      </c>
      <c r="AH29" s="29">
        <f t="shared" ref="AH29:AH30" si="30">SUM(U29,Y29,AC29,AG29)</f>
        <v>63081100</v>
      </c>
      <c r="AI29" s="168">
        <f>IF(ISERROR(AH29/$J$28),0,AH29/$J$28)</f>
        <v>0.45454545454545453</v>
      </c>
      <c r="AJ29" s="168">
        <f>IF(ISERROR(AH29/$AH$82),"-",AH29/$AH$82)</f>
        <v>1.9535104819741633E-2</v>
      </c>
    </row>
    <row r="30" spans="1:36" ht="24.95" customHeight="1" outlineLevel="1" x14ac:dyDescent="0.25">
      <c r="A30" s="460">
        <v>4</v>
      </c>
      <c r="B30" s="460"/>
      <c r="C30" s="484" t="s">
        <v>1066</v>
      </c>
      <c r="D30" s="462">
        <v>44916</v>
      </c>
      <c r="E30" s="486" t="s">
        <v>1067</v>
      </c>
      <c r="F30" s="463" t="s">
        <v>1041</v>
      </c>
      <c r="G30" s="461" t="s">
        <v>1042</v>
      </c>
      <c r="H30" s="464"/>
      <c r="I30" s="464"/>
      <c r="J30" s="598"/>
      <c r="K30" s="465">
        <v>75697320</v>
      </c>
      <c r="L30" s="463"/>
      <c r="M30" s="466"/>
      <c r="N30" s="466"/>
      <c r="O30" s="466"/>
      <c r="P30" s="467"/>
      <c r="Q30" s="467"/>
      <c r="R30" s="466"/>
      <c r="S30" s="466"/>
      <c r="T30" s="466"/>
      <c r="U30" s="455">
        <f t="shared" si="26"/>
        <v>0</v>
      </c>
      <c r="V30" s="418"/>
      <c r="W30" s="28"/>
      <c r="X30" s="28"/>
      <c r="Y30" s="29">
        <f t="shared" si="27"/>
        <v>0</v>
      </c>
      <c r="Z30" s="28"/>
      <c r="AA30" s="28"/>
      <c r="AB30" s="28"/>
      <c r="AC30" s="417">
        <f t="shared" si="28"/>
        <v>0</v>
      </c>
      <c r="AD30" s="466"/>
      <c r="AE30" s="465"/>
      <c r="AF30" s="465">
        <v>75697320</v>
      </c>
      <c r="AG30" s="487">
        <f t="shared" si="29"/>
        <v>75697320</v>
      </c>
      <c r="AH30" s="29">
        <f t="shared" si="30"/>
        <v>75697320</v>
      </c>
      <c r="AI30" s="168">
        <f>IF(ISERROR(AH30/$J$28),0,AH30/$J$28)</f>
        <v>0.54545454545454541</v>
      </c>
      <c r="AJ30" s="168">
        <f>IF(ISERROR(AH30/$AH$82),"-",AH30/$AH$82)</f>
        <v>2.3442125783689958E-2</v>
      </c>
    </row>
    <row r="31" spans="1:36" x14ac:dyDescent="0.25">
      <c r="A31" s="603" t="s">
        <v>57</v>
      </c>
      <c r="B31" s="604"/>
      <c r="C31" s="604"/>
      <c r="D31" s="604"/>
      <c r="E31" s="604"/>
      <c r="F31" s="604"/>
      <c r="G31" s="604"/>
      <c r="H31" s="604"/>
      <c r="I31" s="605"/>
      <c r="J31" s="476">
        <f>SUM(J28:J28)</f>
        <v>138778420</v>
      </c>
      <c r="K31" s="469">
        <f>SUM(K29:K30)</f>
        <v>138778420</v>
      </c>
      <c r="L31" s="479"/>
      <c r="M31" s="469" t="e">
        <f>SUM(#REF!)</f>
        <v>#REF!</v>
      </c>
      <c r="N31" s="469" t="e">
        <f>SUM(#REF!)</f>
        <v>#REF!</v>
      </c>
      <c r="O31" s="469" t="e">
        <f>SUM(#REF!)</f>
        <v>#REF!</v>
      </c>
      <c r="P31" s="480"/>
      <c r="Q31" s="481"/>
      <c r="R31" s="346" t="e">
        <f>SUM(#REF!)</f>
        <v>#REF!</v>
      </c>
      <c r="S31" s="346" t="e">
        <f>SUM(#REF!)</f>
        <v>#REF!</v>
      </c>
      <c r="T31" s="346" t="e">
        <f>SUM(#REF!)</f>
        <v>#REF!</v>
      </c>
      <c r="U31" s="346">
        <f>SUM(U29:U30)</f>
        <v>0</v>
      </c>
      <c r="V31" s="339" t="e">
        <f>SUM(#REF!)</f>
        <v>#REF!</v>
      </c>
      <c r="W31" s="339" t="e">
        <f>SUM(#REF!)</f>
        <v>#REF!</v>
      </c>
      <c r="X31" s="339" t="e">
        <f>SUM(#REF!)</f>
        <v>#REF!</v>
      </c>
      <c r="Y31" s="346">
        <f>SUM(Y29:Y30)</f>
        <v>0</v>
      </c>
      <c r="Z31" s="339" t="e">
        <f>SUM(#REF!)</f>
        <v>#REF!</v>
      </c>
      <c r="AA31" s="339" t="e">
        <f>SUM(#REF!)</f>
        <v>#REF!</v>
      </c>
      <c r="AB31" s="339" t="e">
        <f>SUM(#REF!)</f>
        <v>#REF!</v>
      </c>
      <c r="AC31" s="346">
        <f t="shared" ref="AC31:AH31" si="31">SUM(AC29:AC30)</f>
        <v>0</v>
      </c>
      <c r="AD31" s="346">
        <f t="shared" si="31"/>
        <v>0</v>
      </c>
      <c r="AE31" s="346">
        <f t="shared" si="31"/>
        <v>0</v>
      </c>
      <c r="AF31" s="346">
        <f t="shared" si="31"/>
        <v>138778420</v>
      </c>
      <c r="AG31" s="339">
        <f t="shared" si="31"/>
        <v>138778420</v>
      </c>
      <c r="AH31" s="339">
        <f t="shared" si="31"/>
        <v>138778420</v>
      </c>
      <c r="AI31" s="340">
        <f>IF(ISERROR(AH31/J31),0,AH31/J31)</f>
        <v>1</v>
      </c>
      <c r="AJ31" s="340">
        <f>IF(ISERROR(AH31/$AH$82),0,AH31/$AH$82)</f>
        <v>4.2977230603431588E-2</v>
      </c>
    </row>
    <row r="32" spans="1:36" x14ac:dyDescent="0.25">
      <c r="A32" s="606" t="s">
        <v>58</v>
      </c>
      <c r="B32" s="606"/>
      <c r="C32" s="606"/>
      <c r="D32" s="606"/>
      <c r="E32" s="606"/>
      <c r="F32" s="477"/>
      <c r="G32" s="458"/>
      <c r="H32" s="478"/>
      <c r="I32" s="478"/>
      <c r="J32" s="607">
        <v>191639180</v>
      </c>
      <c r="K32" s="455"/>
      <c r="L32" s="456"/>
      <c r="M32" s="457"/>
      <c r="N32" s="457"/>
      <c r="O32" s="457"/>
      <c r="P32" s="458"/>
      <c r="Q32" s="459"/>
      <c r="R32" s="151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216"/>
      <c r="AE32" s="216"/>
      <c r="AF32" s="216"/>
      <c r="AG32" s="216"/>
      <c r="AH32" s="7"/>
      <c r="AI32" s="167"/>
      <c r="AJ32" s="167"/>
    </row>
    <row r="33" spans="1:36" ht="24.95" customHeight="1" outlineLevel="1" x14ac:dyDescent="0.25">
      <c r="A33" s="460">
        <v>3</v>
      </c>
      <c r="B33" s="460"/>
      <c r="C33" s="461" t="s">
        <v>1069</v>
      </c>
      <c r="D33" s="462">
        <v>44915</v>
      </c>
      <c r="E33" s="463" t="s">
        <v>1040</v>
      </c>
      <c r="F33" s="463" t="s">
        <v>1041</v>
      </c>
      <c r="G33" s="461" t="s">
        <v>1042</v>
      </c>
      <c r="H33" s="464"/>
      <c r="I33" s="464"/>
      <c r="J33" s="608"/>
      <c r="K33" s="465">
        <v>103325640</v>
      </c>
      <c r="L33" s="463"/>
      <c r="M33" s="466"/>
      <c r="N33" s="466"/>
      <c r="O33" s="466"/>
      <c r="P33" s="467"/>
      <c r="Q33" s="467"/>
      <c r="R33" s="418"/>
      <c r="S33" s="28"/>
      <c r="T33" s="28"/>
      <c r="U33" s="29">
        <f t="shared" ref="U33:U34" si="32">SUM(R33:T33)</f>
        <v>0</v>
      </c>
      <c r="V33" s="28"/>
      <c r="W33" s="28"/>
      <c r="X33" s="28"/>
      <c r="Y33" s="29">
        <f t="shared" ref="Y33:Y34" si="33">SUM(V33:X33)</f>
        <v>0</v>
      </c>
      <c r="Z33" s="28"/>
      <c r="AA33" s="28"/>
      <c r="AB33" s="28"/>
      <c r="AC33" s="417">
        <f t="shared" ref="AC33:AC34" si="34">SUM(Z33:AB33)</f>
        <v>0</v>
      </c>
      <c r="AD33" s="466"/>
      <c r="AE33" s="465"/>
      <c r="AF33" s="465">
        <v>103325640</v>
      </c>
      <c r="AG33" s="455">
        <f t="shared" ref="AG33:AG34" si="35">SUM(AD33:AF33)</f>
        <v>103325640</v>
      </c>
      <c r="AH33" s="487">
        <f t="shared" ref="AH33:AH34" si="36">SUM(U33,Y33,AC33,AG33)</f>
        <v>103325640</v>
      </c>
      <c r="AI33" s="168">
        <f>IF(ISERROR(AH33/$J$32),0,AH33/$J$32)</f>
        <v>0.53916761697686244</v>
      </c>
      <c r="AJ33" s="168">
        <f>IF(ISERROR(AH33/$AH$82),"-",AH33/$AH$82)</f>
        <v>3.1998129518459394E-2</v>
      </c>
    </row>
    <row r="34" spans="1:36" ht="24.95" customHeight="1" outlineLevel="1" x14ac:dyDescent="0.25">
      <c r="A34" s="460">
        <v>4</v>
      </c>
      <c r="B34" s="460"/>
      <c r="C34" s="461" t="s">
        <v>1070</v>
      </c>
      <c r="D34" s="462">
        <v>44915</v>
      </c>
      <c r="E34" s="463" t="s">
        <v>1068</v>
      </c>
      <c r="F34" s="463" t="s">
        <v>1041</v>
      </c>
      <c r="G34" s="461" t="s">
        <v>1042</v>
      </c>
      <c r="H34" s="464"/>
      <c r="I34" s="464"/>
      <c r="J34" s="609"/>
      <c r="K34" s="465">
        <v>88313540</v>
      </c>
      <c r="L34" s="463"/>
      <c r="M34" s="466"/>
      <c r="N34" s="466"/>
      <c r="O34" s="466"/>
      <c r="P34" s="467"/>
      <c r="Q34" s="467"/>
      <c r="R34" s="418"/>
      <c r="S34" s="28"/>
      <c r="T34" s="28"/>
      <c r="U34" s="29">
        <f t="shared" si="32"/>
        <v>0</v>
      </c>
      <c r="V34" s="28"/>
      <c r="W34" s="28"/>
      <c r="X34" s="28"/>
      <c r="Y34" s="29">
        <f t="shared" si="33"/>
        <v>0</v>
      </c>
      <c r="Z34" s="28"/>
      <c r="AA34" s="28"/>
      <c r="AB34" s="28"/>
      <c r="AC34" s="417">
        <f t="shared" si="34"/>
        <v>0</v>
      </c>
      <c r="AD34" s="466"/>
      <c r="AE34" s="465"/>
      <c r="AF34" s="465">
        <v>88313540</v>
      </c>
      <c r="AG34" s="455">
        <f t="shared" si="35"/>
        <v>88313540</v>
      </c>
      <c r="AH34" s="487">
        <f t="shared" si="36"/>
        <v>88313540</v>
      </c>
      <c r="AI34" s="168">
        <f>IF(ISERROR(AH34/$J$32),0,AH34/$J$32)</f>
        <v>0.46083238302313756</v>
      </c>
      <c r="AJ34" s="168">
        <f>IF(ISERROR(AH34/$AH$82),"-",AH34/$AH$82)</f>
        <v>2.7349146747638286E-2</v>
      </c>
    </row>
    <row r="35" spans="1:36" x14ac:dyDescent="0.25">
      <c r="A35" s="586" t="s">
        <v>59</v>
      </c>
      <c r="B35" s="542"/>
      <c r="C35" s="542"/>
      <c r="D35" s="542"/>
      <c r="E35" s="542"/>
      <c r="F35" s="542"/>
      <c r="G35" s="542"/>
      <c r="H35" s="542"/>
      <c r="I35" s="587"/>
      <c r="J35" s="346">
        <f>J32</f>
        <v>191639180</v>
      </c>
      <c r="K35" s="346">
        <f>SUM(K33:K34)</f>
        <v>191639180</v>
      </c>
      <c r="L35" s="444"/>
      <c r="M35" s="346" t="e">
        <f>SUM(#REF!)</f>
        <v>#REF!</v>
      </c>
      <c r="N35" s="346" t="e">
        <f>SUM(#REF!)</f>
        <v>#REF!</v>
      </c>
      <c r="O35" s="346" t="e">
        <f>SUM(#REF!)</f>
        <v>#REF!</v>
      </c>
      <c r="P35" s="347"/>
      <c r="Q35" s="439"/>
      <c r="R35" s="339" t="e">
        <f>SUM(#REF!)</f>
        <v>#REF!</v>
      </c>
      <c r="S35" s="339" t="e">
        <f>SUM(#REF!)</f>
        <v>#REF!</v>
      </c>
      <c r="T35" s="339" t="e">
        <f>SUM(#REF!)</f>
        <v>#REF!</v>
      </c>
      <c r="U35" s="346">
        <f t="shared" ref="U35:AC35" si="37">SUM(U33:U34)</f>
        <v>0</v>
      </c>
      <c r="V35" s="346">
        <f t="shared" si="37"/>
        <v>0</v>
      </c>
      <c r="W35" s="346">
        <f t="shared" si="37"/>
        <v>0</v>
      </c>
      <c r="X35" s="346">
        <f t="shared" si="37"/>
        <v>0</v>
      </c>
      <c r="Y35" s="346">
        <f t="shared" si="37"/>
        <v>0</v>
      </c>
      <c r="Z35" s="346">
        <f t="shared" si="37"/>
        <v>0</v>
      </c>
      <c r="AA35" s="346">
        <f t="shared" si="37"/>
        <v>0</v>
      </c>
      <c r="AB35" s="346">
        <f t="shared" si="37"/>
        <v>0</v>
      </c>
      <c r="AC35" s="346">
        <f t="shared" si="37"/>
        <v>0</v>
      </c>
      <c r="AD35" s="346">
        <f>SUM(AD33:AD34)</f>
        <v>0</v>
      </c>
      <c r="AE35" s="346">
        <f>SUM(AE33:AE34)</f>
        <v>0</v>
      </c>
      <c r="AF35" s="346">
        <f>SUM(AF33:AF34)</f>
        <v>191639180</v>
      </c>
      <c r="AG35" s="346">
        <f>SUM(AG33:AG34)</f>
        <v>191639180</v>
      </c>
      <c r="AH35" s="339">
        <f>SUM(AH33:AH34)</f>
        <v>191639180</v>
      </c>
      <c r="AI35" s="340">
        <f>IF(ISERROR(AH35/J35),0,AH35/J35)</f>
        <v>1</v>
      </c>
      <c r="AJ35" s="340">
        <f>IF(ISERROR(AH35/$AH$82),0,AH35/$AH$82)</f>
        <v>5.9347276266097676E-2</v>
      </c>
    </row>
    <row r="36" spans="1:36" x14ac:dyDescent="0.25">
      <c r="A36" s="594" t="s">
        <v>60</v>
      </c>
      <c r="B36" s="595"/>
      <c r="C36" s="595"/>
      <c r="D36" s="595"/>
      <c r="E36" s="596"/>
      <c r="F36" s="213"/>
      <c r="G36" s="214"/>
      <c r="H36" s="215"/>
      <c r="I36" s="215"/>
      <c r="J36" s="599">
        <v>302789280</v>
      </c>
      <c r="K36" s="216"/>
      <c r="L36" s="221"/>
      <c r="M36" s="482"/>
      <c r="N36" s="482"/>
      <c r="O36" s="482"/>
      <c r="P36" s="214"/>
      <c r="Q36" s="483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167"/>
      <c r="AJ36" s="167"/>
    </row>
    <row r="37" spans="1:36" ht="24.95" customHeight="1" outlineLevel="1" x14ac:dyDescent="0.25">
      <c r="A37" s="460">
        <v>3</v>
      </c>
      <c r="B37" s="460"/>
      <c r="C37" s="484" t="s">
        <v>1054</v>
      </c>
      <c r="D37" s="462">
        <v>44917</v>
      </c>
      <c r="E37" s="463" t="s">
        <v>1071</v>
      </c>
      <c r="F37" s="463" t="s">
        <v>1041</v>
      </c>
      <c r="G37" s="461" t="s">
        <v>1042</v>
      </c>
      <c r="H37" s="464"/>
      <c r="I37" s="464"/>
      <c r="J37" s="584"/>
      <c r="K37" s="465">
        <v>82005430</v>
      </c>
      <c r="L37" s="463"/>
      <c r="M37" s="466"/>
      <c r="N37" s="466"/>
      <c r="O37" s="466"/>
      <c r="P37" s="467"/>
      <c r="Q37" s="467"/>
      <c r="R37" s="418"/>
      <c r="S37" s="28"/>
      <c r="T37" s="28"/>
      <c r="U37" s="29">
        <f t="shared" ref="U37:U40" si="38">SUM(R37:T37)</f>
        <v>0</v>
      </c>
      <c r="V37" s="28"/>
      <c r="W37" s="28"/>
      <c r="X37" s="28"/>
      <c r="Y37" s="29">
        <f t="shared" ref="Y37:Y40" si="39">SUM(V37:X37)</f>
        <v>0</v>
      </c>
      <c r="Z37" s="28"/>
      <c r="AA37" s="28"/>
      <c r="AB37" s="28"/>
      <c r="AC37" s="29">
        <f t="shared" ref="AC37:AC40" si="40">SUM(Z37:AB37)</f>
        <v>0</v>
      </c>
      <c r="AD37" s="28"/>
      <c r="AE37" s="28"/>
      <c r="AF37" s="465">
        <v>82005430</v>
      </c>
      <c r="AG37" s="29">
        <f t="shared" ref="AG37:AG40" si="41">SUM(AD37:AF37)</f>
        <v>82005430</v>
      </c>
      <c r="AH37" s="29">
        <f t="shared" ref="AH37:AH40" si="42">SUM(U37,Y37,AC37,AG37)</f>
        <v>82005430</v>
      </c>
      <c r="AI37" s="168">
        <f>IF(ISERROR(AH37/$J$36),0,AH37/$J$36)</f>
        <v>0.27083333333333331</v>
      </c>
      <c r="AJ37" s="168">
        <f>IF(ISERROR(AH37/$AH$82),"-",AH37/$AH$82)</f>
        <v>2.5395636265664122E-2</v>
      </c>
    </row>
    <row r="38" spans="1:36" ht="24.95" customHeight="1" outlineLevel="1" x14ac:dyDescent="0.25">
      <c r="A38" s="460">
        <v>4</v>
      </c>
      <c r="B38" s="460"/>
      <c r="C38" s="484" t="s">
        <v>1072</v>
      </c>
      <c r="D38" s="462">
        <v>44917</v>
      </c>
      <c r="E38" s="463" t="s">
        <v>1073</v>
      </c>
      <c r="F38" s="463" t="s">
        <v>1041</v>
      </c>
      <c r="G38" s="461" t="s">
        <v>1042</v>
      </c>
      <c r="H38" s="464"/>
      <c r="I38" s="464"/>
      <c r="J38" s="584"/>
      <c r="K38" s="465">
        <v>50464880</v>
      </c>
      <c r="L38" s="463"/>
      <c r="M38" s="466"/>
      <c r="N38" s="466"/>
      <c r="O38" s="466"/>
      <c r="P38" s="467"/>
      <c r="Q38" s="467"/>
      <c r="R38" s="418"/>
      <c r="S38" s="28"/>
      <c r="T38" s="28"/>
      <c r="U38" s="29">
        <f t="shared" si="38"/>
        <v>0</v>
      </c>
      <c r="V38" s="28"/>
      <c r="W38" s="28"/>
      <c r="X38" s="28"/>
      <c r="Y38" s="29">
        <f t="shared" si="39"/>
        <v>0</v>
      </c>
      <c r="Z38" s="28"/>
      <c r="AA38" s="28"/>
      <c r="AB38" s="28"/>
      <c r="AC38" s="29">
        <f t="shared" si="40"/>
        <v>0</v>
      </c>
      <c r="AD38" s="28"/>
      <c r="AE38" s="28"/>
      <c r="AF38" s="465">
        <v>50464880</v>
      </c>
      <c r="AG38" s="29">
        <f t="shared" si="41"/>
        <v>50464880</v>
      </c>
      <c r="AH38" s="29">
        <f t="shared" si="42"/>
        <v>50464880</v>
      </c>
      <c r="AI38" s="168">
        <f>IF(ISERROR(AH38/$J$36),0,AH38/$J$36)</f>
        <v>0.16666666666666666</v>
      </c>
      <c r="AJ38" s="168">
        <f>IF(ISERROR(AH38/$AH$82),"-",AH38/$AH$82)</f>
        <v>1.5628083855793305E-2</v>
      </c>
    </row>
    <row r="39" spans="1:36" ht="24.95" customHeight="1" outlineLevel="1" x14ac:dyDescent="0.25">
      <c r="A39" s="460">
        <v>5</v>
      </c>
      <c r="B39" s="460"/>
      <c r="C39" s="484" t="s">
        <v>1074</v>
      </c>
      <c r="D39" s="462">
        <v>44917</v>
      </c>
      <c r="E39" s="463" t="s">
        <v>1075</v>
      </c>
      <c r="F39" s="463" t="s">
        <v>1041</v>
      </c>
      <c r="G39" s="461" t="s">
        <v>1042</v>
      </c>
      <c r="H39" s="464"/>
      <c r="I39" s="464"/>
      <c r="J39" s="584"/>
      <c r="K39" s="465">
        <v>88313540</v>
      </c>
      <c r="L39" s="463"/>
      <c r="M39" s="466"/>
      <c r="N39" s="466"/>
      <c r="O39" s="466"/>
      <c r="P39" s="467"/>
      <c r="Q39" s="467"/>
      <c r="R39" s="418"/>
      <c r="S39" s="28"/>
      <c r="T39" s="28"/>
      <c r="U39" s="29">
        <f t="shared" si="38"/>
        <v>0</v>
      </c>
      <c r="V39" s="28"/>
      <c r="W39" s="28"/>
      <c r="X39" s="28"/>
      <c r="Y39" s="29">
        <f t="shared" si="39"/>
        <v>0</v>
      </c>
      <c r="Z39" s="28"/>
      <c r="AA39" s="28"/>
      <c r="AB39" s="28"/>
      <c r="AC39" s="29">
        <f t="shared" si="40"/>
        <v>0</v>
      </c>
      <c r="AD39" s="28"/>
      <c r="AE39" s="28"/>
      <c r="AF39" s="465">
        <v>88313540</v>
      </c>
      <c r="AG39" s="29">
        <f t="shared" si="41"/>
        <v>88313540</v>
      </c>
      <c r="AH39" s="29">
        <f t="shared" si="42"/>
        <v>88313540</v>
      </c>
      <c r="AI39" s="168">
        <f>IF(ISERROR(AH39/$J$36),0,AH39/$J$36)</f>
        <v>0.29166666666666669</v>
      </c>
      <c r="AJ39" s="168">
        <f>IF(ISERROR(AH39/$AH$82),"-",AH39/$AH$82)</f>
        <v>2.7349146747638286E-2</v>
      </c>
    </row>
    <row r="40" spans="1:36" ht="24.95" customHeight="1" outlineLevel="1" x14ac:dyDescent="0.25">
      <c r="A40" s="460">
        <v>6</v>
      </c>
      <c r="B40" s="460"/>
      <c r="C40" s="484" t="s">
        <v>1076</v>
      </c>
      <c r="D40" s="462">
        <v>44917</v>
      </c>
      <c r="E40" s="463" t="s">
        <v>1075</v>
      </c>
      <c r="F40" s="463" t="s">
        <v>1041</v>
      </c>
      <c r="G40" s="461" t="s">
        <v>1042</v>
      </c>
      <c r="H40" s="464"/>
      <c r="I40" s="464"/>
      <c r="J40" s="584"/>
      <c r="K40" s="465">
        <v>82005430</v>
      </c>
      <c r="L40" s="463"/>
      <c r="M40" s="466"/>
      <c r="N40" s="466"/>
      <c r="O40" s="466"/>
      <c r="P40" s="467"/>
      <c r="Q40" s="467"/>
      <c r="R40" s="418"/>
      <c r="S40" s="28"/>
      <c r="T40" s="28"/>
      <c r="U40" s="29">
        <f t="shared" si="38"/>
        <v>0</v>
      </c>
      <c r="V40" s="28"/>
      <c r="W40" s="28"/>
      <c r="X40" s="28"/>
      <c r="Y40" s="29">
        <f t="shared" si="39"/>
        <v>0</v>
      </c>
      <c r="Z40" s="28"/>
      <c r="AA40" s="28"/>
      <c r="AB40" s="28"/>
      <c r="AC40" s="29">
        <f t="shared" si="40"/>
        <v>0</v>
      </c>
      <c r="AD40" s="28"/>
      <c r="AE40" s="28"/>
      <c r="AF40" s="465">
        <v>82005430</v>
      </c>
      <c r="AG40" s="29">
        <f t="shared" si="41"/>
        <v>82005430</v>
      </c>
      <c r="AH40" s="29">
        <f t="shared" si="42"/>
        <v>82005430</v>
      </c>
      <c r="AI40" s="168">
        <f>IF(ISERROR(AH40/$J$36),0,AH40/$J$36)</f>
        <v>0.27083333333333331</v>
      </c>
      <c r="AJ40" s="168">
        <f>IF(ISERROR(AH40/$AH$82),"-",AH40/$AH$82)</f>
        <v>2.5395636265664122E-2</v>
      </c>
    </row>
    <row r="41" spans="1:36" x14ac:dyDescent="0.25">
      <c r="A41" s="586" t="s">
        <v>61</v>
      </c>
      <c r="B41" s="542"/>
      <c r="C41" s="542"/>
      <c r="D41" s="542"/>
      <c r="E41" s="542"/>
      <c r="F41" s="542"/>
      <c r="G41" s="542"/>
      <c r="H41" s="542"/>
      <c r="I41" s="587"/>
      <c r="J41" s="339">
        <f>J36</f>
        <v>302789280</v>
      </c>
      <c r="K41" s="346">
        <f>SUM(K37:K40)</f>
        <v>302789280</v>
      </c>
      <c r="L41" s="444"/>
      <c r="M41" s="346" t="e">
        <f>SUM(#REF!)</f>
        <v>#REF!</v>
      </c>
      <c r="N41" s="346" t="e">
        <f>SUM(#REF!)</f>
        <v>#REF!</v>
      </c>
      <c r="O41" s="346" t="e">
        <f>SUM(#REF!)</f>
        <v>#REF!</v>
      </c>
      <c r="P41" s="347"/>
      <c r="Q41" s="439"/>
      <c r="R41" s="339" t="e">
        <f>SUM(#REF!)</f>
        <v>#REF!</v>
      </c>
      <c r="S41" s="339" t="e">
        <f>SUM(#REF!)</f>
        <v>#REF!</v>
      </c>
      <c r="T41" s="339" t="e">
        <f>SUM(#REF!)</f>
        <v>#REF!</v>
      </c>
      <c r="U41" s="346">
        <f t="shared" ref="U41:AH41" si="43">SUM(U37:U40)</f>
        <v>0</v>
      </c>
      <c r="V41" s="346">
        <f t="shared" si="43"/>
        <v>0</v>
      </c>
      <c r="W41" s="346">
        <f t="shared" si="43"/>
        <v>0</v>
      </c>
      <c r="X41" s="346">
        <f t="shared" si="43"/>
        <v>0</v>
      </c>
      <c r="Y41" s="346">
        <f t="shared" si="43"/>
        <v>0</v>
      </c>
      <c r="Z41" s="346">
        <f t="shared" si="43"/>
        <v>0</v>
      </c>
      <c r="AA41" s="346">
        <f t="shared" si="43"/>
        <v>0</v>
      </c>
      <c r="AB41" s="346">
        <f t="shared" si="43"/>
        <v>0</v>
      </c>
      <c r="AC41" s="346">
        <f t="shared" si="43"/>
        <v>0</v>
      </c>
      <c r="AD41" s="339">
        <f t="shared" si="43"/>
        <v>0</v>
      </c>
      <c r="AE41" s="339">
        <f t="shared" si="43"/>
        <v>0</v>
      </c>
      <c r="AF41" s="339">
        <f t="shared" si="43"/>
        <v>302789280</v>
      </c>
      <c r="AG41" s="339">
        <f t="shared" si="43"/>
        <v>302789280</v>
      </c>
      <c r="AH41" s="339">
        <f t="shared" si="43"/>
        <v>302789280</v>
      </c>
      <c r="AI41" s="340">
        <f>IF(ISERROR(AH41/J41),0,AH41/J41)</f>
        <v>1</v>
      </c>
      <c r="AJ41" s="340">
        <f>IF(ISERROR(AH41/$AH$82),0,AH41/$AH$82)</f>
        <v>9.3768503134759831E-2</v>
      </c>
    </row>
    <row r="42" spans="1:36" x14ac:dyDescent="0.25">
      <c r="A42" s="594" t="s">
        <v>62</v>
      </c>
      <c r="B42" s="595"/>
      <c r="C42" s="595"/>
      <c r="D42" s="595"/>
      <c r="E42" s="596"/>
      <c r="F42" s="213"/>
      <c r="G42" s="214"/>
      <c r="H42" s="215"/>
      <c r="I42" s="215"/>
      <c r="J42" s="597">
        <v>113545730</v>
      </c>
      <c r="K42" s="216"/>
      <c r="L42" s="221"/>
      <c r="M42" s="482"/>
      <c r="N42" s="482"/>
      <c r="O42" s="482"/>
      <c r="P42" s="214"/>
      <c r="Q42" s="483"/>
      <c r="R42" s="216"/>
      <c r="S42" s="216"/>
      <c r="T42" s="216"/>
      <c r="U42" s="216"/>
      <c r="V42" s="216"/>
      <c r="W42" s="216"/>
      <c r="X42" s="216"/>
      <c r="Y42" s="216"/>
      <c r="Z42" s="216"/>
      <c r="AA42" s="216"/>
      <c r="AB42" s="216"/>
      <c r="AC42" s="216"/>
      <c r="AD42" s="216"/>
      <c r="AE42" s="216"/>
      <c r="AF42" s="216"/>
      <c r="AG42" s="7"/>
      <c r="AH42" s="7"/>
      <c r="AI42" s="167"/>
      <c r="AJ42" s="167"/>
    </row>
    <row r="43" spans="1:36" ht="24.95" customHeight="1" outlineLevel="1" x14ac:dyDescent="0.25">
      <c r="A43" s="460">
        <v>2</v>
      </c>
      <c r="B43" s="460"/>
      <c r="C43" s="461" t="s">
        <v>1077</v>
      </c>
      <c r="D43" s="462">
        <v>44916</v>
      </c>
      <c r="E43" s="463" t="s">
        <v>1071</v>
      </c>
      <c r="F43" s="463" t="s">
        <v>1041</v>
      </c>
      <c r="G43" s="461" t="s">
        <v>1042</v>
      </c>
      <c r="H43" s="464"/>
      <c r="I43" s="464"/>
      <c r="J43" s="598"/>
      <c r="K43" s="465">
        <v>113545730</v>
      </c>
      <c r="L43" s="463"/>
      <c r="M43" s="466"/>
      <c r="N43" s="466"/>
      <c r="O43" s="466"/>
      <c r="P43" s="467"/>
      <c r="Q43" s="467"/>
      <c r="R43" s="466"/>
      <c r="S43" s="466"/>
      <c r="T43" s="466"/>
      <c r="U43" s="455">
        <f>SUM(R43:T43)</f>
        <v>0</v>
      </c>
      <c r="V43" s="466"/>
      <c r="W43" s="466"/>
      <c r="X43" s="466"/>
      <c r="Y43" s="455">
        <f>SUM(V43:X43)</f>
        <v>0</v>
      </c>
      <c r="Z43" s="466"/>
      <c r="AA43" s="466"/>
      <c r="AB43" s="466"/>
      <c r="AC43" s="455">
        <f>SUM(Z43:AB43)</f>
        <v>0</v>
      </c>
      <c r="AD43" s="466"/>
      <c r="AE43" s="465"/>
      <c r="AF43" s="466">
        <v>113545730</v>
      </c>
      <c r="AG43" s="487">
        <f>SUM(AD43:AF43)</f>
        <v>113545730</v>
      </c>
      <c r="AH43" s="29">
        <f t="shared" ref="AH43" si="44">SUM(U43,Y43,AC43,AG43)</f>
        <v>113545730</v>
      </c>
      <c r="AI43" s="168">
        <f>IF(ISERROR(AH43/$J$42),0,AH43/$J$42)</f>
        <v>1</v>
      </c>
      <c r="AJ43" s="168">
        <f>IF(ISERROR(AH43/$AH$82),"-",AH43/$AH$82)</f>
        <v>3.516311125494137E-2</v>
      </c>
    </row>
    <row r="44" spans="1:36" x14ac:dyDescent="0.25">
      <c r="A44" s="586" t="s">
        <v>63</v>
      </c>
      <c r="B44" s="542"/>
      <c r="C44" s="542"/>
      <c r="D44" s="542"/>
      <c r="E44" s="542"/>
      <c r="F44" s="542"/>
      <c r="G44" s="542"/>
      <c r="H44" s="542"/>
      <c r="I44" s="587"/>
      <c r="J44" s="339">
        <f>J42</f>
        <v>113545730</v>
      </c>
      <c r="K44" s="346">
        <f>SUM(K43:K43)</f>
        <v>113545730</v>
      </c>
      <c r="L44" s="444"/>
      <c r="M44" s="346" t="e">
        <f>SUM(#REF!)</f>
        <v>#REF!</v>
      </c>
      <c r="N44" s="346" t="e">
        <f>SUM(#REF!)</f>
        <v>#REF!</v>
      </c>
      <c r="O44" s="346" t="e">
        <f>SUM(#REF!)</f>
        <v>#REF!</v>
      </c>
      <c r="P44" s="347"/>
      <c r="Q44" s="439"/>
      <c r="R44" s="346" t="e">
        <f>SUM(#REF!)</f>
        <v>#REF!</v>
      </c>
      <c r="S44" s="346" t="e">
        <f>SUM(#REF!)</f>
        <v>#REF!</v>
      </c>
      <c r="T44" s="346" t="e">
        <f>SUM(#REF!)</f>
        <v>#REF!</v>
      </c>
      <c r="U44" s="346">
        <f t="shared" ref="U44:AH44" si="45">SUM(U43:U43)</f>
        <v>0</v>
      </c>
      <c r="V44" s="346">
        <f t="shared" si="45"/>
        <v>0</v>
      </c>
      <c r="W44" s="346">
        <f t="shared" si="45"/>
        <v>0</v>
      </c>
      <c r="X44" s="346">
        <f t="shared" si="45"/>
        <v>0</v>
      </c>
      <c r="Y44" s="346">
        <f t="shared" si="45"/>
        <v>0</v>
      </c>
      <c r="Z44" s="346">
        <f t="shared" si="45"/>
        <v>0</v>
      </c>
      <c r="AA44" s="346">
        <f t="shared" si="45"/>
        <v>0</v>
      </c>
      <c r="AB44" s="346">
        <f t="shared" si="45"/>
        <v>0</v>
      </c>
      <c r="AC44" s="346">
        <f t="shared" si="45"/>
        <v>0</v>
      </c>
      <c r="AD44" s="346">
        <f t="shared" si="45"/>
        <v>0</v>
      </c>
      <c r="AE44" s="346">
        <f t="shared" si="45"/>
        <v>0</v>
      </c>
      <c r="AF44" s="346">
        <f t="shared" si="45"/>
        <v>113545730</v>
      </c>
      <c r="AG44" s="346">
        <f t="shared" si="45"/>
        <v>113545730</v>
      </c>
      <c r="AH44" s="339">
        <f t="shared" si="45"/>
        <v>113545730</v>
      </c>
      <c r="AI44" s="340">
        <f>IF(ISERROR(AH44/J44),0,AH44/J44)</f>
        <v>1</v>
      </c>
      <c r="AJ44" s="340">
        <f>IF(ISERROR(AH44/$AH$82),0,AH44/$AH$82)</f>
        <v>3.516311125494137E-2</v>
      </c>
    </row>
    <row r="45" spans="1:36" x14ac:dyDescent="0.25">
      <c r="A45" s="594" t="s">
        <v>64</v>
      </c>
      <c r="B45" s="595"/>
      <c r="C45" s="595"/>
      <c r="D45" s="595"/>
      <c r="E45" s="596"/>
      <c r="F45" s="213"/>
      <c r="G45" s="214"/>
      <c r="H45" s="215"/>
      <c r="I45" s="215"/>
      <c r="J45" s="505">
        <v>126162200</v>
      </c>
      <c r="K45" s="216"/>
      <c r="L45" s="221"/>
      <c r="M45" s="482"/>
      <c r="N45" s="482"/>
      <c r="O45" s="482"/>
      <c r="P45" s="214"/>
      <c r="Q45" s="483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216"/>
      <c r="AE45" s="216"/>
      <c r="AF45" s="216"/>
      <c r="AG45" s="216"/>
      <c r="AH45" s="7"/>
      <c r="AI45" s="167"/>
      <c r="AJ45" s="167"/>
    </row>
    <row r="46" spans="1:36" ht="24.95" customHeight="1" outlineLevel="1" x14ac:dyDescent="0.25">
      <c r="A46" s="460">
        <v>3</v>
      </c>
      <c r="B46" s="460"/>
      <c r="C46" s="484" t="s">
        <v>1079</v>
      </c>
      <c r="D46" s="462">
        <v>44910</v>
      </c>
      <c r="E46" s="463" t="s">
        <v>1078</v>
      </c>
      <c r="F46" s="463" t="s">
        <v>1041</v>
      </c>
      <c r="G46" s="461" t="s">
        <v>1042</v>
      </c>
      <c r="H46" s="464"/>
      <c r="I46" s="464"/>
      <c r="J46" s="584"/>
      <c r="K46" s="465">
        <v>63081100</v>
      </c>
      <c r="L46" s="463"/>
      <c r="M46" s="466"/>
      <c r="N46" s="466"/>
      <c r="O46" s="466"/>
      <c r="P46" s="467"/>
      <c r="Q46" s="467"/>
      <c r="R46" s="418"/>
      <c r="S46" s="28"/>
      <c r="T46" s="28"/>
      <c r="U46" s="29">
        <f t="shared" ref="U46:U47" si="46">SUM(R46:T46)</f>
        <v>0</v>
      </c>
      <c r="V46" s="28">
        <v>0</v>
      </c>
      <c r="W46" s="28">
        <v>0</v>
      </c>
      <c r="X46" s="28">
        <v>0</v>
      </c>
      <c r="Y46" s="29">
        <f t="shared" ref="Y46:Y47" si="47">SUM(V46:X46)</f>
        <v>0</v>
      </c>
      <c r="Z46" s="28">
        <v>0</v>
      </c>
      <c r="AA46" s="28">
        <v>0</v>
      </c>
      <c r="AB46" s="28">
        <v>0</v>
      </c>
      <c r="AC46" s="417">
        <f t="shared" ref="AC46:AC47" si="48">SUM(Z46:AB46)</f>
        <v>0</v>
      </c>
      <c r="AD46" s="466"/>
      <c r="AE46" s="465"/>
      <c r="AF46" s="465">
        <v>63081100</v>
      </c>
      <c r="AG46" s="455">
        <f t="shared" ref="AG46:AG47" si="49">SUM(AD46:AF46)</f>
        <v>63081100</v>
      </c>
      <c r="AH46" s="487">
        <f t="shared" ref="AH46:AH47" si="50">SUM(U46,Y46,AC46,AG46)</f>
        <v>63081100</v>
      </c>
      <c r="AI46" s="168">
        <f>IF(ISERROR(AH46/$J$45),0,AH46/$J$45)</f>
        <v>0.5</v>
      </c>
      <c r="AJ46" s="168">
        <f>IF(ISERROR(AH46/$AH$82),"-",AH46/$AH$82)</f>
        <v>1.9535104819741633E-2</v>
      </c>
    </row>
    <row r="47" spans="1:36" ht="24.95" customHeight="1" outlineLevel="1" x14ac:dyDescent="0.25">
      <c r="A47" s="460">
        <v>4</v>
      </c>
      <c r="B47" s="460"/>
      <c r="C47" s="484" t="s">
        <v>1080</v>
      </c>
      <c r="D47" s="462">
        <v>44910</v>
      </c>
      <c r="E47" s="463" t="s">
        <v>1078</v>
      </c>
      <c r="F47" s="463" t="s">
        <v>1041</v>
      </c>
      <c r="G47" s="461" t="s">
        <v>1042</v>
      </c>
      <c r="H47" s="464"/>
      <c r="I47" s="464"/>
      <c r="J47" s="598"/>
      <c r="K47" s="465">
        <v>63081100</v>
      </c>
      <c r="L47" s="463"/>
      <c r="M47" s="466"/>
      <c r="N47" s="466"/>
      <c r="O47" s="466"/>
      <c r="P47" s="467"/>
      <c r="Q47" s="467"/>
      <c r="R47" s="418"/>
      <c r="S47" s="28"/>
      <c r="T47" s="28"/>
      <c r="U47" s="29">
        <f t="shared" si="46"/>
        <v>0</v>
      </c>
      <c r="V47" s="28">
        <v>0</v>
      </c>
      <c r="W47" s="28">
        <v>0</v>
      </c>
      <c r="X47" s="28">
        <v>0</v>
      </c>
      <c r="Y47" s="29">
        <f t="shared" si="47"/>
        <v>0</v>
      </c>
      <c r="Z47" s="28">
        <v>0</v>
      </c>
      <c r="AA47" s="28">
        <v>0</v>
      </c>
      <c r="AB47" s="28">
        <v>0</v>
      </c>
      <c r="AC47" s="417">
        <f t="shared" si="48"/>
        <v>0</v>
      </c>
      <c r="AD47" s="466"/>
      <c r="AE47" s="465"/>
      <c r="AF47" s="465">
        <v>63081100</v>
      </c>
      <c r="AG47" s="455">
        <f t="shared" si="49"/>
        <v>63081100</v>
      </c>
      <c r="AH47" s="487">
        <f t="shared" si="50"/>
        <v>63081100</v>
      </c>
      <c r="AI47" s="168">
        <f>IF(ISERROR(AH47/$J$45),0,AH47/$J$45)</f>
        <v>0.5</v>
      </c>
      <c r="AJ47" s="168">
        <f>IF(ISERROR(AH47/$AH$82),"-",AH47/$AH$82)</f>
        <v>1.9535104819741633E-2</v>
      </c>
    </row>
    <row r="48" spans="1:36" x14ac:dyDescent="0.25">
      <c r="A48" s="586" t="s">
        <v>1081</v>
      </c>
      <c r="B48" s="542"/>
      <c r="C48" s="542"/>
      <c r="D48" s="542"/>
      <c r="E48" s="542"/>
      <c r="F48" s="542"/>
      <c r="G48" s="542"/>
      <c r="H48" s="542"/>
      <c r="I48" s="587"/>
      <c r="J48" s="339">
        <f>J45</f>
        <v>126162200</v>
      </c>
      <c r="K48" s="346">
        <f>SUM(K46:K47)</f>
        <v>126162200</v>
      </c>
      <c r="L48" s="444"/>
      <c r="M48" s="346" t="e">
        <f>SUM(#REF!)</f>
        <v>#REF!</v>
      </c>
      <c r="N48" s="346" t="e">
        <f>SUM(#REF!)</f>
        <v>#REF!</v>
      </c>
      <c r="O48" s="346" t="e">
        <f>SUM(#REF!)</f>
        <v>#REF!</v>
      </c>
      <c r="P48" s="347"/>
      <c r="Q48" s="439"/>
      <c r="R48" s="339" t="e">
        <f>SUM(#REF!)</f>
        <v>#REF!</v>
      </c>
      <c r="S48" s="339" t="e">
        <f>SUM(#REF!)</f>
        <v>#REF!</v>
      </c>
      <c r="T48" s="339" t="e">
        <f>SUM(#REF!)</f>
        <v>#REF!</v>
      </c>
      <c r="U48" s="346">
        <f t="shared" ref="U48:AH48" si="51">SUM(U46:U47)</f>
        <v>0</v>
      </c>
      <c r="V48" s="346">
        <f t="shared" si="51"/>
        <v>0</v>
      </c>
      <c r="W48" s="346">
        <f t="shared" si="51"/>
        <v>0</v>
      </c>
      <c r="X48" s="346">
        <f t="shared" si="51"/>
        <v>0</v>
      </c>
      <c r="Y48" s="346">
        <f t="shared" si="51"/>
        <v>0</v>
      </c>
      <c r="Z48" s="346">
        <f t="shared" si="51"/>
        <v>0</v>
      </c>
      <c r="AA48" s="346">
        <f t="shared" si="51"/>
        <v>0</v>
      </c>
      <c r="AB48" s="346">
        <f t="shared" si="51"/>
        <v>0</v>
      </c>
      <c r="AC48" s="346">
        <f t="shared" si="51"/>
        <v>0</v>
      </c>
      <c r="AD48" s="346">
        <f t="shared" si="51"/>
        <v>0</v>
      </c>
      <c r="AE48" s="346">
        <f t="shared" si="51"/>
        <v>0</v>
      </c>
      <c r="AF48" s="346">
        <f t="shared" si="51"/>
        <v>126162200</v>
      </c>
      <c r="AG48" s="346">
        <f t="shared" si="51"/>
        <v>126162200</v>
      </c>
      <c r="AH48" s="346">
        <f t="shared" si="51"/>
        <v>126162200</v>
      </c>
      <c r="AI48" s="340">
        <f>IF(ISERROR(AH48/J48),0,AH48/J48)</f>
        <v>1</v>
      </c>
      <c r="AJ48" s="340">
        <f>IF(ISERROR(AH48/$AH$82),0,AH48/$AH$82)</f>
        <v>3.9070209639483267E-2</v>
      </c>
    </row>
    <row r="49" spans="1:36" x14ac:dyDescent="0.25">
      <c r="A49" s="502" t="s">
        <v>66</v>
      </c>
      <c r="B49" s="503"/>
      <c r="C49" s="503"/>
      <c r="D49" s="503"/>
      <c r="E49" s="504"/>
      <c r="F49" s="16"/>
      <c r="G49" s="5"/>
      <c r="H49" s="17"/>
      <c r="I49" s="17"/>
      <c r="J49" s="510">
        <v>50464880</v>
      </c>
      <c r="K49" s="7"/>
      <c r="L49" s="18"/>
      <c r="M49" s="19"/>
      <c r="N49" s="19"/>
      <c r="O49" s="19"/>
      <c r="P49" s="5"/>
      <c r="Q49" s="20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167"/>
      <c r="AJ49" s="167"/>
    </row>
    <row r="50" spans="1:36" ht="24.95" customHeight="1" outlineLevel="1" x14ac:dyDescent="0.25">
      <c r="A50" s="23">
        <v>1</v>
      </c>
      <c r="B50" s="23"/>
      <c r="C50" s="461" t="s">
        <v>1082</v>
      </c>
      <c r="D50" s="462">
        <v>44910</v>
      </c>
      <c r="E50" s="197" t="s">
        <v>1040</v>
      </c>
      <c r="F50" s="463" t="s">
        <v>1041</v>
      </c>
      <c r="G50" s="461" t="s">
        <v>1042</v>
      </c>
      <c r="H50" s="33"/>
      <c r="I50" s="33"/>
      <c r="J50" s="601"/>
      <c r="K50" s="473">
        <v>50464880</v>
      </c>
      <c r="L50" s="198"/>
      <c r="M50" s="28"/>
      <c r="N50" s="28"/>
      <c r="O50" s="28"/>
      <c r="P50" s="78"/>
      <c r="Q50" s="78"/>
      <c r="R50" s="28"/>
      <c r="S50" s="28"/>
      <c r="T50" s="28"/>
      <c r="U50" s="29">
        <f>SUM(R50:T50)</f>
        <v>0</v>
      </c>
      <c r="V50" s="28"/>
      <c r="W50" s="28"/>
      <c r="X50" s="28"/>
      <c r="Y50" s="29">
        <f>SUM(V50:X50)</f>
        <v>0</v>
      </c>
      <c r="Z50" s="28"/>
      <c r="AA50" s="28"/>
      <c r="AB50" s="28"/>
      <c r="AC50" s="29">
        <f>SUM(Z50:AB50)</f>
        <v>0</v>
      </c>
      <c r="AD50" s="28"/>
      <c r="AE50" s="28"/>
      <c r="AF50" s="473">
        <v>50464880</v>
      </c>
      <c r="AG50" s="29">
        <f>SUM(AD50:AF50)</f>
        <v>50464880</v>
      </c>
      <c r="AH50" s="29">
        <f t="shared" ref="AH50" si="52">SUM(U50,Y50,AC50,AG50)</f>
        <v>50464880</v>
      </c>
      <c r="AI50" s="168">
        <f>IF(ISERROR(AH50/$J$49),0,AH50/$J$49)</f>
        <v>1</v>
      </c>
      <c r="AJ50" s="168">
        <f>IF(ISERROR(AH50/$AH$82),"-",AH50/$AH$82)</f>
        <v>1.5628083855793305E-2</v>
      </c>
    </row>
    <row r="51" spans="1:36" x14ac:dyDescent="0.25">
      <c r="A51" s="543" t="s">
        <v>67</v>
      </c>
      <c r="B51" s="543"/>
      <c r="C51" s="543"/>
      <c r="D51" s="543"/>
      <c r="E51" s="543"/>
      <c r="F51" s="543"/>
      <c r="G51" s="543"/>
      <c r="H51" s="543"/>
      <c r="I51" s="543"/>
      <c r="J51" s="339">
        <f>J49</f>
        <v>50464880</v>
      </c>
      <c r="K51" s="339">
        <f>SUM(K50)</f>
        <v>50464880</v>
      </c>
      <c r="L51" s="445"/>
      <c r="M51" s="339">
        <f>SUM(M50:M50)</f>
        <v>0</v>
      </c>
      <c r="N51" s="339">
        <f>SUM(N50:N50)</f>
        <v>0</v>
      </c>
      <c r="O51" s="339">
        <f>SUM(O50:O50)</f>
        <v>0</v>
      </c>
      <c r="P51" s="344"/>
      <c r="Q51" s="438"/>
      <c r="R51" s="339">
        <f t="shared" ref="R51:AH51" si="53">SUM(R50:R50)</f>
        <v>0</v>
      </c>
      <c r="S51" s="339">
        <f t="shared" si="53"/>
        <v>0</v>
      </c>
      <c r="T51" s="339">
        <f t="shared" si="53"/>
        <v>0</v>
      </c>
      <c r="U51" s="339">
        <f t="shared" si="53"/>
        <v>0</v>
      </c>
      <c r="V51" s="339">
        <f t="shared" si="53"/>
        <v>0</v>
      </c>
      <c r="W51" s="339">
        <f t="shared" si="53"/>
        <v>0</v>
      </c>
      <c r="X51" s="339">
        <f t="shared" si="53"/>
        <v>0</v>
      </c>
      <c r="Y51" s="339">
        <f t="shared" si="53"/>
        <v>0</v>
      </c>
      <c r="Z51" s="339">
        <f t="shared" si="53"/>
        <v>0</v>
      </c>
      <c r="AA51" s="339">
        <f t="shared" si="53"/>
        <v>0</v>
      </c>
      <c r="AB51" s="339">
        <f t="shared" si="53"/>
        <v>0</v>
      </c>
      <c r="AC51" s="339">
        <f t="shared" si="53"/>
        <v>0</v>
      </c>
      <c r="AD51" s="339">
        <f t="shared" si="53"/>
        <v>0</v>
      </c>
      <c r="AE51" s="339">
        <f t="shared" si="53"/>
        <v>0</v>
      </c>
      <c r="AF51" s="339">
        <f t="shared" si="53"/>
        <v>50464880</v>
      </c>
      <c r="AG51" s="339">
        <f t="shared" si="53"/>
        <v>50464880</v>
      </c>
      <c r="AH51" s="339">
        <f t="shared" si="53"/>
        <v>50464880</v>
      </c>
      <c r="AI51" s="340">
        <f>IF(ISERROR(AH51/J51),0,AH51/J51)</f>
        <v>1</v>
      </c>
      <c r="AJ51" s="340">
        <f>IF(ISERROR(AH51/$AH$82),0,AH51/$AH$82)</f>
        <v>1.5628083855793305E-2</v>
      </c>
    </row>
    <row r="52" spans="1:36" x14ac:dyDescent="0.25">
      <c r="A52" s="602" t="s">
        <v>68</v>
      </c>
      <c r="B52" s="602"/>
      <c r="C52" s="602"/>
      <c r="D52" s="602"/>
      <c r="E52" s="602"/>
      <c r="F52" s="213"/>
      <c r="G52" s="214"/>
      <c r="H52" s="215"/>
      <c r="I52" s="215"/>
      <c r="J52" s="597">
        <v>50464880</v>
      </c>
      <c r="K52" s="216"/>
      <c r="L52" s="221"/>
      <c r="M52" s="482"/>
      <c r="N52" s="482"/>
      <c r="O52" s="482"/>
      <c r="P52" s="214"/>
      <c r="Q52" s="483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167"/>
      <c r="AJ52" s="167"/>
    </row>
    <row r="53" spans="1:36" ht="24.95" customHeight="1" outlineLevel="1" x14ac:dyDescent="0.25">
      <c r="A53" s="460">
        <v>2</v>
      </c>
      <c r="B53" s="460"/>
      <c r="C53" s="461" t="s">
        <v>1083</v>
      </c>
      <c r="D53" s="462">
        <v>44916</v>
      </c>
      <c r="E53" s="463" t="s">
        <v>1058</v>
      </c>
      <c r="F53" s="463" t="s">
        <v>1041</v>
      </c>
      <c r="G53" s="461" t="s">
        <v>1042</v>
      </c>
      <c r="H53" s="464"/>
      <c r="I53" s="464"/>
      <c r="J53" s="598"/>
      <c r="K53" s="465">
        <v>50464880</v>
      </c>
      <c r="L53" s="463"/>
      <c r="M53" s="466"/>
      <c r="N53" s="466"/>
      <c r="O53" s="466"/>
      <c r="P53" s="467"/>
      <c r="Q53" s="467"/>
      <c r="R53" s="418"/>
      <c r="S53" s="28"/>
      <c r="T53" s="28"/>
      <c r="U53" s="29"/>
      <c r="V53" s="28"/>
      <c r="W53" s="28"/>
      <c r="X53" s="28"/>
      <c r="Y53" s="29"/>
      <c r="Z53" s="28"/>
      <c r="AA53" s="28"/>
      <c r="AB53" s="28"/>
      <c r="AC53" s="29"/>
      <c r="AD53" s="28"/>
      <c r="AE53" s="28"/>
      <c r="AF53" s="475">
        <v>50464880</v>
      </c>
      <c r="AG53" s="29">
        <f>SUM(AD53:AF53)</f>
        <v>50464880</v>
      </c>
      <c r="AH53" s="29">
        <f t="shared" ref="AH53" si="54">SUM(U53,Y53,AC53,AG53)</f>
        <v>50464880</v>
      </c>
      <c r="AI53" s="168">
        <f>IF(ISERROR(AH53/J52),0,AH53/J52)</f>
        <v>1</v>
      </c>
      <c r="AJ53" s="168">
        <f>IF(ISERROR(AH53/$AH$82),"-",AH53/$AH$82)</f>
        <v>1.5628083855793305E-2</v>
      </c>
    </row>
    <row r="54" spans="1:36" x14ac:dyDescent="0.25">
      <c r="A54" s="586" t="s">
        <v>69</v>
      </c>
      <c r="B54" s="542"/>
      <c r="C54" s="542"/>
      <c r="D54" s="542"/>
      <c r="E54" s="542"/>
      <c r="F54" s="542"/>
      <c r="G54" s="542"/>
      <c r="H54" s="542"/>
      <c r="I54" s="587"/>
      <c r="J54" s="339">
        <f>J52</f>
        <v>50464880</v>
      </c>
      <c r="K54" s="346">
        <f>SUM(K53:K53)</f>
        <v>50464880</v>
      </c>
      <c r="L54" s="444"/>
      <c r="M54" s="346" t="e">
        <f>SUM(#REF!)</f>
        <v>#REF!</v>
      </c>
      <c r="N54" s="346" t="e">
        <f>SUM(#REF!)</f>
        <v>#REF!</v>
      </c>
      <c r="O54" s="346" t="e">
        <f>SUM(#REF!)</f>
        <v>#REF!</v>
      </c>
      <c r="P54" s="347"/>
      <c r="Q54" s="439"/>
      <c r="R54" s="339" t="e">
        <f>SUM(#REF!)</f>
        <v>#REF!</v>
      </c>
      <c r="S54" s="339" t="e">
        <f>SUM(#REF!)</f>
        <v>#REF!</v>
      </c>
      <c r="T54" s="339" t="e">
        <f>SUM(#REF!)</f>
        <v>#REF!</v>
      </c>
      <c r="U54" s="346">
        <f t="shared" ref="U54:AC54" si="55">SUM(U53:U53)</f>
        <v>0</v>
      </c>
      <c r="V54" s="346">
        <f t="shared" si="55"/>
        <v>0</v>
      </c>
      <c r="W54" s="346">
        <f t="shared" si="55"/>
        <v>0</v>
      </c>
      <c r="X54" s="346">
        <f t="shared" si="55"/>
        <v>0</v>
      </c>
      <c r="Y54" s="346">
        <f t="shared" si="55"/>
        <v>0</v>
      </c>
      <c r="Z54" s="346">
        <f t="shared" si="55"/>
        <v>0</v>
      </c>
      <c r="AA54" s="346">
        <f t="shared" si="55"/>
        <v>0</v>
      </c>
      <c r="AB54" s="346">
        <f t="shared" si="55"/>
        <v>0</v>
      </c>
      <c r="AC54" s="346">
        <f t="shared" si="55"/>
        <v>0</v>
      </c>
      <c r="AD54" s="339">
        <f>SUM(AD53:AD53)</f>
        <v>0</v>
      </c>
      <c r="AE54" s="339">
        <f>SUM(AE53:AE53)</f>
        <v>0</v>
      </c>
      <c r="AF54" s="339">
        <f>SUM(AF53:AF53)</f>
        <v>50464880</v>
      </c>
      <c r="AG54" s="339">
        <f>SUM(AG53:AG53)</f>
        <v>50464880</v>
      </c>
      <c r="AH54" s="339">
        <f>SUM(AH53:AH53)</f>
        <v>50464880</v>
      </c>
      <c r="AI54" s="340">
        <f>IF(ISERROR(AH54/J54),0,AH54/J54)</f>
        <v>1</v>
      </c>
      <c r="AJ54" s="340">
        <f>IF(ISERROR(AH54/$AH$82),0,AH54/$AH$82)</f>
        <v>1.5628083855793305E-2</v>
      </c>
    </row>
    <row r="55" spans="1:36" x14ac:dyDescent="0.25">
      <c r="A55" s="594" t="s">
        <v>70</v>
      </c>
      <c r="B55" s="595"/>
      <c r="C55" s="595"/>
      <c r="D55" s="595"/>
      <c r="E55" s="596"/>
      <c r="F55" s="213"/>
      <c r="G55" s="214"/>
      <c r="H55" s="215"/>
      <c r="I55" s="215"/>
      <c r="J55" s="597">
        <v>63081100</v>
      </c>
      <c r="K55" s="216"/>
      <c r="L55" s="221"/>
      <c r="M55" s="482"/>
      <c r="N55" s="482"/>
      <c r="O55" s="482"/>
      <c r="P55" s="214"/>
      <c r="Q55" s="483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167"/>
      <c r="AJ55" s="167"/>
    </row>
    <row r="56" spans="1:36" ht="24.95" customHeight="1" outlineLevel="1" x14ac:dyDescent="0.25">
      <c r="A56" s="460">
        <v>2</v>
      </c>
      <c r="B56" s="460"/>
      <c r="C56" s="461" t="s">
        <v>1084</v>
      </c>
      <c r="D56" s="462">
        <v>44916</v>
      </c>
      <c r="E56" s="463" t="s">
        <v>1040</v>
      </c>
      <c r="F56" s="463" t="s">
        <v>1041</v>
      </c>
      <c r="G56" s="461" t="s">
        <v>1042</v>
      </c>
      <c r="H56" s="464"/>
      <c r="I56" s="464"/>
      <c r="J56" s="598"/>
      <c r="K56" s="465">
        <v>63081100</v>
      </c>
      <c r="L56" s="463"/>
      <c r="M56" s="466"/>
      <c r="N56" s="466"/>
      <c r="O56" s="466"/>
      <c r="P56" s="467"/>
      <c r="Q56" s="467"/>
      <c r="R56" s="418"/>
      <c r="S56" s="28"/>
      <c r="T56" s="475"/>
      <c r="U56" s="29"/>
      <c r="V56" s="28"/>
      <c r="W56" s="28"/>
      <c r="X56" s="28"/>
      <c r="Y56" s="29"/>
      <c r="Z56" s="28"/>
      <c r="AA56" s="28"/>
      <c r="AB56" s="28"/>
      <c r="AC56" s="29"/>
      <c r="AD56" s="28"/>
      <c r="AE56" s="28"/>
      <c r="AF56" s="28">
        <v>63081100</v>
      </c>
      <c r="AG56" s="29">
        <f>SUM(AD56:AF56)</f>
        <v>63081100</v>
      </c>
      <c r="AH56" s="29">
        <f t="shared" ref="AH56" si="56">SUM(U56,Y56,AC56,AG56)</f>
        <v>63081100</v>
      </c>
      <c r="AI56" s="168">
        <f>IF(ISERROR(AH56/J55),0,AH56/J55)</f>
        <v>1</v>
      </c>
      <c r="AJ56" s="168">
        <f>IF(ISERROR(AH56/$AH$82),"-",AH56/$AH$82)</f>
        <v>1.9535104819741633E-2</v>
      </c>
    </row>
    <row r="57" spans="1:36" x14ac:dyDescent="0.25">
      <c r="A57" s="586" t="s">
        <v>71</v>
      </c>
      <c r="B57" s="542"/>
      <c r="C57" s="542"/>
      <c r="D57" s="542"/>
      <c r="E57" s="542"/>
      <c r="F57" s="542"/>
      <c r="G57" s="542"/>
      <c r="H57" s="542"/>
      <c r="I57" s="587"/>
      <c r="J57" s="339">
        <f>J55</f>
        <v>63081100</v>
      </c>
      <c r="K57" s="346">
        <f>SUM(K56:K56)</f>
        <v>63081100</v>
      </c>
      <c r="L57" s="444"/>
      <c r="M57" s="346" t="e">
        <f>SUM(#REF!)</f>
        <v>#REF!</v>
      </c>
      <c r="N57" s="346" t="e">
        <f>SUM(#REF!)</f>
        <v>#REF!</v>
      </c>
      <c r="O57" s="346" t="e">
        <f>SUM(#REF!)</f>
        <v>#REF!</v>
      </c>
      <c r="P57" s="347"/>
      <c r="Q57" s="439"/>
      <c r="R57" s="339" t="e">
        <f>SUM(#REF!)</f>
        <v>#REF!</v>
      </c>
      <c r="S57" s="339" t="e">
        <f>SUM(#REF!)</f>
        <v>#REF!</v>
      </c>
      <c r="T57" s="339" t="e">
        <f>SUM(#REF!)</f>
        <v>#REF!</v>
      </c>
      <c r="U57" s="346">
        <f t="shared" ref="U57:AC57" si="57">SUM(U56:U56)</f>
        <v>0</v>
      </c>
      <c r="V57" s="346">
        <f t="shared" si="57"/>
        <v>0</v>
      </c>
      <c r="W57" s="346">
        <f t="shared" si="57"/>
        <v>0</v>
      </c>
      <c r="X57" s="346">
        <f t="shared" si="57"/>
        <v>0</v>
      </c>
      <c r="Y57" s="346">
        <f t="shared" si="57"/>
        <v>0</v>
      </c>
      <c r="Z57" s="346">
        <f t="shared" si="57"/>
        <v>0</v>
      </c>
      <c r="AA57" s="346">
        <f t="shared" si="57"/>
        <v>0</v>
      </c>
      <c r="AB57" s="346">
        <f t="shared" si="57"/>
        <v>0</v>
      </c>
      <c r="AC57" s="346">
        <f t="shared" si="57"/>
        <v>0</v>
      </c>
      <c r="AD57" s="339">
        <f>SUM(AD56:AD56)</f>
        <v>0</v>
      </c>
      <c r="AE57" s="339">
        <f>SUM(AE56:AE56)</f>
        <v>0</v>
      </c>
      <c r="AF57" s="339">
        <f>SUM(AF56:AF56)</f>
        <v>63081100</v>
      </c>
      <c r="AG57" s="339">
        <f>SUM(AG56:AG56)</f>
        <v>63081100</v>
      </c>
      <c r="AH57" s="339">
        <f>SUM(AH56:AH56)</f>
        <v>63081100</v>
      </c>
      <c r="AI57" s="340">
        <f>IF(ISERROR(AH57/J57),0,AH57/J57)</f>
        <v>1</v>
      </c>
      <c r="AJ57" s="340">
        <f>IF(ISERROR(AH57/$AH$82),0,AH57/$AH$82)</f>
        <v>1.9535104819741633E-2</v>
      </c>
    </row>
    <row r="58" spans="1:36" x14ac:dyDescent="0.25">
      <c r="A58" s="594" t="s">
        <v>72</v>
      </c>
      <c r="B58" s="595"/>
      <c r="C58" s="595"/>
      <c r="D58" s="595"/>
      <c r="E58" s="596"/>
      <c r="F58" s="213"/>
      <c r="G58" s="214"/>
      <c r="H58" s="215"/>
      <c r="I58" s="215"/>
      <c r="J58" s="599">
        <v>100929760</v>
      </c>
      <c r="K58" s="216"/>
      <c r="L58" s="221"/>
      <c r="M58" s="482"/>
      <c r="N58" s="482"/>
      <c r="O58" s="482"/>
      <c r="P58" s="214"/>
      <c r="Q58" s="483"/>
      <c r="R58" s="216"/>
      <c r="S58" s="216"/>
      <c r="T58" s="216"/>
      <c r="U58" s="216"/>
      <c r="V58" s="7"/>
      <c r="W58" s="7"/>
      <c r="X58" s="7"/>
      <c r="Y58" s="7"/>
      <c r="Z58" s="7"/>
      <c r="AA58" s="7"/>
      <c r="AB58" s="7"/>
      <c r="AC58" s="7"/>
      <c r="AD58" s="216"/>
      <c r="AE58" s="216"/>
      <c r="AF58" s="216"/>
      <c r="AG58" s="7"/>
      <c r="AH58" s="7"/>
      <c r="AI58" s="167"/>
      <c r="AJ58" s="167"/>
    </row>
    <row r="59" spans="1:36" ht="24.95" customHeight="1" outlineLevel="1" x14ac:dyDescent="0.25">
      <c r="A59" s="460">
        <v>3</v>
      </c>
      <c r="B59" s="460"/>
      <c r="C59" s="461" t="s">
        <v>1085</v>
      </c>
      <c r="D59" s="462">
        <v>44917</v>
      </c>
      <c r="E59" s="463" t="s">
        <v>1086</v>
      </c>
      <c r="F59" s="463" t="s">
        <v>1041</v>
      </c>
      <c r="G59" s="461" t="s">
        <v>1042</v>
      </c>
      <c r="H59" s="464"/>
      <c r="I59" s="464"/>
      <c r="J59" s="598"/>
      <c r="K59" s="465">
        <v>100929760</v>
      </c>
      <c r="L59" s="463"/>
      <c r="M59" s="466"/>
      <c r="N59" s="466"/>
      <c r="O59" s="466"/>
      <c r="P59" s="467"/>
      <c r="Q59" s="467"/>
      <c r="R59" s="466"/>
      <c r="S59" s="466"/>
      <c r="T59" s="466"/>
      <c r="U59" s="455">
        <f t="shared" ref="U59" si="58">SUM(R59:T59)</f>
        <v>0</v>
      </c>
      <c r="V59" s="418"/>
      <c r="W59" s="28"/>
      <c r="X59" s="28"/>
      <c r="Y59" s="29">
        <f t="shared" ref="Y59" si="59">SUM(V59:X59)</f>
        <v>0</v>
      </c>
      <c r="Z59" s="28"/>
      <c r="AA59" s="28"/>
      <c r="AB59" s="28"/>
      <c r="AC59" s="417">
        <f t="shared" ref="AC59" si="60">SUM(Z59:AB59)</f>
        <v>0</v>
      </c>
      <c r="AD59" s="466"/>
      <c r="AE59" s="465"/>
      <c r="AF59" s="466">
        <v>100929760</v>
      </c>
      <c r="AG59" s="487">
        <f t="shared" ref="AG59" si="61">SUM(AD59:AF59)</f>
        <v>100929760</v>
      </c>
      <c r="AH59" s="29">
        <f t="shared" ref="AH59" si="62">SUM(U59,Y59,AC59,AG59)</f>
        <v>100929760</v>
      </c>
      <c r="AI59" s="168">
        <f>IF(ISERROR(AH59/$J$58),0,AH59/$J$58)</f>
        <v>1</v>
      </c>
      <c r="AJ59" s="168">
        <f>IF(ISERROR(AH59/$AH$82),"-",AH59/$AH$82)</f>
        <v>3.125616771158661E-2</v>
      </c>
    </row>
    <row r="60" spans="1:36" x14ac:dyDescent="0.25">
      <c r="A60" s="586" t="s">
        <v>73</v>
      </c>
      <c r="B60" s="542"/>
      <c r="C60" s="542"/>
      <c r="D60" s="542"/>
      <c r="E60" s="542"/>
      <c r="F60" s="542"/>
      <c r="G60" s="542"/>
      <c r="H60" s="542"/>
      <c r="I60" s="587"/>
      <c r="J60" s="339">
        <f>J58</f>
        <v>100929760</v>
      </c>
      <c r="K60" s="346">
        <f>SUM(K59:K59)</f>
        <v>100929760</v>
      </c>
      <c r="L60" s="444"/>
      <c r="M60" s="346" t="e">
        <f>SUM(#REF!)</f>
        <v>#REF!</v>
      </c>
      <c r="N60" s="346" t="e">
        <f>SUM(#REF!)</f>
        <v>#REF!</v>
      </c>
      <c r="O60" s="346" t="e">
        <f>SUM(#REF!)</f>
        <v>#REF!</v>
      </c>
      <c r="P60" s="347"/>
      <c r="Q60" s="439"/>
      <c r="R60" s="346" t="e">
        <f>SUM(#REF!)</f>
        <v>#REF!</v>
      </c>
      <c r="S60" s="346" t="e">
        <f>SUM(#REF!)</f>
        <v>#REF!</v>
      </c>
      <c r="T60" s="346" t="e">
        <f>SUM(#REF!)</f>
        <v>#REF!</v>
      </c>
      <c r="U60" s="346">
        <f t="shared" ref="U60:AC60" si="63">SUM(U59:U59)</f>
        <v>0</v>
      </c>
      <c r="V60" s="346">
        <f t="shared" si="63"/>
        <v>0</v>
      </c>
      <c r="W60" s="346">
        <f t="shared" si="63"/>
        <v>0</v>
      </c>
      <c r="X60" s="346">
        <f t="shared" si="63"/>
        <v>0</v>
      </c>
      <c r="Y60" s="346">
        <f t="shared" si="63"/>
        <v>0</v>
      </c>
      <c r="Z60" s="346">
        <f t="shared" si="63"/>
        <v>0</v>
      </c>
      <c r="AA60" s="346">
        <f t="shared" si="63"/>
        <v>0</v>
      </c>
      <c r="AB60" s="346">
        <f t="shared" si="63"/>
        <v>0</v>
      </c>
      <c r="AC60" s="346">
        <f t="shared" si="63"/>
        <v>0</v>
      </c>
      <c r="AD60" s="346">
        <f>SUM(AD59:AD59)</f>
        <v>0</v>
      </c>
      <c r="AE60" s="346">
        <f>SUM(AE59:AE59)</f>
        <v>0</v>
      </c>
      <c r="AF60" s="346">
        <f>SUM(AF59:AF59)</f>
        <v>100929760</v>
      </c>
      <c r="AG60" s="346">
        <f>SUM(AG59:AG59)</f>
        <v>100929760</v>
      </c>
      <c r="AH60" s="346">
        <f>SUM(AH59:AH59)</f>
        <v>100929760</v>
      </c>
      <c r="AI60" s="340">
        <f>IF(ISERROR(AH60/J60),0,AH60/J60)</f>
        <v>1</v>
      </c>
      <c r="AJ60" s="340">
        <f>IF(ISERROR(AH60/$AH$82),0,AH60/$AH$82)</f>
        <v>3.125616771158661E-2</v>
      </c>
    </row>
    <row r="61" spans="1:36" x14ac:dyDescent="0.25">
      <c r="A61" s="594" t="s">
        <v>119</v>
      </c>
      <c r="B61" s="595"/>
      <c r="C61" s="595"/>
      <c r="D61" s="595"/>
      <c r="E61" s="596"/>
      <c r="F61" s="213"/>
      <c r="G61" s="214"/>
      <c r="H61" s="215"/>
      <c r="I61" s="215"/>
      <c r="J61" s="597">
        <v>88313540</v>
      </c>
      <c r="K61" s="7"/>
      <c r="L61" s="18"/>
      <c r="M61" s="19"/>
      <c r="N61" s="19"/>
      <c r="O61" s="482"/>
      <c r="P61" s="214"/>
      <c r="Q61" s="483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167"/>
      <c r="AJ61" s="167"/>
    </row>
    <row r="62" spans="1:36" ht="24.95" customHeight="1" outlineLevel="1" x14ac:dyDescent="0.25">
      <c r="A62" s="460">
        <v>2</v>
      </c>
      <c r="B62" s="460"/>
      <c r="C62" s="461" t="s">
        <v>1088</v>
      </c>
      <c r="D62" s="462">
        <v>44918</v>
      </c>
      <c r="E62" s="463" t="s">
        <v>1087</v>
      </c>
      <c r="F62" s="463" t="s">
        <v>1041</v>
      </c>
      <c r="G62" s="461" t="s">
        <v>1042</v>
      </c>
      <c r="H62" s="464"/>
      <c r="I62" s="464"/>
      <c r="J62" s="600"/>
      <c r="K62" s="488">
        <v>88313540</v>
      </c>
      <c r="L62" s="490"/>
      <c r="M62" s="28"/>
      <c r="N62" s="489"/>
      <c r="O62" s="466"/>
      <c r="P62" s="467"/>
      <c r="Q62" s="467"/>
      <c r="R62" s="418"/>
      <c r="S62" s="28"/>
      <c r="T62" s="9"/>
      <c r="U62" s="29">
        <f>SUM(R62:T62)</f>
        <v>0</v>
      </c>
      <c r="V62" s="28"/>
      <c r="W62" s="28"/>
      <c r="X62" s="28"/>
      <c r="Y62" s="29">
        <f>SUM(V62:X62)</f>
        <v>0</v>
      </c>
      <c r="Z62" s="28"/>
      <c r="AA62" s="28"/>
      <c r="AB62" s="28"/>
      <c r="AC62" s="29">
        <f>SUM(Z62:AB62)</f>
        <v>0</v>
      </c>
      <c r="AD62" s="28"/>
      <c r="AE62" s="28"/>
      <c r="AF62" s="28">
        <v>88313540</v>
      </c>
      <c r="AG62" s="29">
        <f>SUM(AD62:AF62)</f>
        <v>88313540</v>
      </c>
      <c r="AH62" s="29">
        <f t="shared" ref="AH62" si="64">SUM(U62,Y62,AC62,AG62)</f>
        <v>88313540</v>
      </c>
      <c r="AI62" s="168">
        <f>IF(ISERROR(AH62/J61),0,AH62/J61)</f>
        <v>1</v>
      </c>
      <c r="AJ62" s="168" t="str">
        <f>IF(ISERROR(AH62/$AH$79),"-",AH62/$AH$79)</f>
        <v>-</v>
      </c>
    </row>
    <row r="63" spans="1:36" x14ac:dyDescent="0.25">
      <c r="A63" s="586" t="s">
        <v>1089</v>
      </c>
      <c r="B63" s="542"/>
      <c r="C63" s="542"/>
      <c r="D63" s="542"/>
      <c r="E63" s="542"/>
      <c r="F63" s="542"/>
      <c r="G63" s="542"/>
      <c r="H63" s="542"/>
      <c r="I63" s="587"/>
      <c r="J63" s="339">
        <f>+J61</f>
        <v>88313540</v>
      </c>
      <c r="K63" s="339">
        <f>+SUM(K62:K62)</f>
        <v>88313540</v>
      </c>
      <c r="L63" s="445"/>
      <c r="M63" s="339"/>
      <c r="N63" s="339"/>
      <c r="O63" s="346"/>
      <c r="P63" s="347"/>
      <c r="Q63" s="439"/>
      <c r="R63" s="339" t="e">
        <f>+SUM(#REF!)</f>
        <v>#REF!</v>
      </c>
      <c r="S63" s="339" t="e">
        <f>+SUM(#REF!)</f>
        <v>#REF!</v>
      </c>
      <c r="T63" s="339" t="e">
        <f>+SUM(#REF!)</f>
        <v>#REF!</v>
      </c>
      <c r="U63" s="339">
        <f t="shared" ref="U63:AC63" si="65">+SUM(U62:U62)</f>
        <v>0</v>
      </c>
      <c r="V63" s="339">
        <f t="shared" si="65"/>
        <v>0</v>
      </c>
      <c r="W63" s="339">
        <f t="shared" si="65"/>
        <v>0</v>
      </c>
      <c r="X63" s="339">
        <f t="shared" si="65"/>
        <v>0</v>
      </c>
      <c r="Y63" s="339">
        <f t="shared" si="65"/>
        <v>0</v>
      </c>
      <c r="Z63" s="339">
        <f t="shared" si="65"/>
        <v>0</v>
      </c>
      <c r="AA63" s="339">
        <f t="shared" si="65"/>
        <v>0</v>
      </c>
      <c r="AB63" s="339">
        <f t="shared" si="65"/>
        <v>0</v>
      </c>
      <c r="AC63" s="339">
        <f t="shared" si="65"/>
        <v>0</v>
      </c>
      <c r="AD63" s="339">
        <f>+SUM(AD62:AD62)</f>
        <v>0</v>
      </c>
      <c r="AE63" s="339">
        <f>+SUM(AE62:AE62)</f>
        <v>0</v>
      </c>
      <c r="AF63" s="339">
        <f>+SUM(AF62:AF62)</f>
        <v>88313540</v>
      </c>
      <c r="AG63" s="339">
        <f>+SUM(AG62:AG62)</f>
        <v>88313540</v>
      </c>
      <c r="AH63" s="339">
        <f>+SUM(AH62:AH62)</f>
        <v>88313540</v>
      </c>
      <c r="AI63" s="340">
        <f>IF(ISERROR(AH63/J63),0,AH63/J63)</f>
        <v>1</v>
      </c>
      <c r="AJ63" s="340">
        <f>IF(ISERROR(AH63/$AH$79),0,AH63/$AH$79)</f>
        <v>0</v>
      </c>
    </row>
    <row r="64" spans="1:36" x14ac:dyDescent="0.25">
      <c r="A64" s="594" t="s">
        <v>74</v>
      </c>
      <c r="B64" s="595"/>
      <c r="C64" s="595"/>
      <c r="D64" s="595"/>
      <c r="E64" s="596"/>
      <c r="F64" s="213"/>
      <c r="G64" s="214"/>
      <c r="H64" s="215"/>
      <c r="I64" s="215"/>
      <c r="J64" s="597">
        <v>1230960980</v>
      </c>
      <c r="K64" s="216"/>
      <c r="L64" s="221"/>
      <c r="M64" s="482"/>
      <c r="N64" s="482"/>
      <c r="O64" s="482"/>
      <c r="P64" s="214"/>
      <c r="Q64" s="483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167"/>
      <c r="AJ64" s="167"/>
    </row>
    <row r="65" spans="1:36" ht="24.95" customHeight="1" outlineLevel="1" x14ac:dyDescent="0.25">
      <c r="A65" s="22">
        <v>14</v>
      </c>
      <c r="B65" s="460"/>
      <c r="C65" s="484" t="s">
        <v>1092</v>
      </c>
      <c r="D65" s="462">
        <v>44917</v>
      </c>
      <c r="E65" s="463" t="s">
        <v>1090</v>
      </c>
      <c r="F65" s="463" t="s">
        <v>1041</v>
      </c>
      <c r="G65" s="461" t="s">
        <v>1042</v>
      </c>
      <c r="H65" s="464"/>
      <c r="I65" s="464"/>
      <c r="J65" s="584"/>
      <c r="K65" s="491">
        <v>103325640</v>
      </c>
      <c r="L65" s="463"/>
      <c r="M65" s="466"/>
      <c r="N65" s="466"/>
      <c r="O65" s="466"/>
      <c r="P65" s="467"/>
      <c r="Q65" s="467"/>
      <c r="R65" s="418"/>
      <c r="S65" s="28"/>
      <c r="T65" s="28"/>
      <c r="U65" s="29">
        <f t="shared" ref="U65:U76" si="66">SUM(R65:T65)</f>
        <v>0</v>
      </c>
      <c r="V65" s="28"/>
      <c r="W65" s="28"/>
      <c r="X65" s="28"/>
      <c r="Y65" s="29">
        <f t="shared" ref="Y65:Y76" si="67">SUM(V65:X65)</f>
        <v>0</v>
      </c>
      <c r="Z65" s="28"/>
      <c r="AA65" s="28"/>
      <c r="AB65" s="28"/>
      <c r="AC65" s="29">
        <f t="shared" ref="AC65:AC76" si="68">SUM(Z65:AB65)</f>
        <v>0</v>
      </c>
      <c r="AD65" s="28"/>
      <c r="AE65" s="488"/>
      <c r="AF65" s="491">
        <v>103325640</v>
      </c>
      <c r="AG65" s="29">
        <f t="shared" ref="AG65:AG76" si="69">SUM(AD65:AF65)</f>
        <v>103325640</v>
      </c>
      <c r="AH65" s="29">
        <f t="shared" ref="AH65:AH76" si="70">SUM(U65,Y65,AC65,AG65)</f>
        <v>103325640</v>
      </c>
      <c r="AI65" s="168">
        <f t="shared" ref="AI65:AI76" si="71">IF(ISERROR(AH65/$J$64),0,AH65/$J$64)</f>
        <v>8.3939005117773927E-2</v>
      </c>
      <c r="AJ65" s="168">
        <f t="shared" ref="AJ65:AJ76" si="72">IF(ISERROR(AH65/$AH$82),"-",AH65/$AH$82)</f>
        <v>3.1998129518459394E-2</v>
      </c>
    </row>
    <row r="66" spans="1:36" ht="24.95" customHeight="1" outlineLevel="1" x14ac:dyDescent="0.25">
      <c r="A66" s="22">
        <v>15</v>
      </c>
      <c r="B66" s="460"/>
      <c r="C66" s="461" t="s">
        <v>1093</v>
      </c>
      <c r="D66" s="462">
        <v>44917</v>
      </c>
      <c r="E66" s="474" t="s">
        <v>1094</v>
      </c>
      <c r="F66" s="463" t="s">
        <v>1041</v>
      </c>
      <c r="G66" s="461" t="s">
        <v>1042</v>
      </c>
      <c r="H66" s="464"/>
      <c r="I66" s="464"/>
      <c r="J66" s="584"/>
      <c r="K66" s="491">
        <v>115941860</v>
      </c>
      <c r="L66" s="463"/>
      <c r="M66" s="466"/>
      <c r="N66" s="466"/>
      <c r="O66" s="466"/>
      <c r="P66" s="467"/>
      <c r="Q66" s="467"/>
      <c r="R66" s="418"/>
      <c r="S66" s="28"/>
      <c r="T66" s="28"/>
      <c r="U66" s="29">
        <f t="shared" si="66"/>
        <v>0</v>
      </c>
      <c r="V66" s="28"/>
      <c r="W66" s="28"/>
      <c r="X66" s="28"/>
      <c r="Y66" s="29">
        <f t="shared" si="67"/>
        <v>0</v>
      </c>
      <c r="Z66" s="28"/>
      <c r="AA66" s="28"/>
      <c r="AB66" s="28"/>
      <c r="AC66" s="29">
        <f t="shared" si="68"/>
        <v>0</v>
      </c>
      <c r="AD66" s="28"/>
      <c r="AE66" s="488"/>
      <c r="AF66" s="491">
        <v>115941860</v>
      </c>
      <c r="AG66" s="29">
        <f t="shared" si="69"/>
        <v>115941860</v>
      </c>
      <c r="AH66" s="29">
        <f t="shared" si="70"/>
        <v>115941860</v>
      </c>
      <c r="AI66" s="168">
        <f t="shared" si="71"/>
        <v>9.4188087099235263E-2</v>
      </c>
      <c r="AJ66" s="168">
        <f t="shared" si="72"/>
        <v>3.5905150482407722E-2</v>
      </c>
    </row>
    <row r="67" spans="1:36" ht="24.95" customHeight="1" outlineLevel="1" x14ac:dyDescent="0.25">
      <c r="A67" s="22">
        <v>16</v>
      </c>
      <c r="B67" s="460"/>
      <c r="C67" s="461" t="s">
        <v>1095</v>
      </c>
      <c r="D67" s="462">
        <v>44917</v>
      </c>
      <c r="E67" s="474" t="s">
        <v>1096</v>
      </c>
      <c r="F67" s="463" t="s">
        <v>1041</v>
      </c>
      <c r="G67" s="461" t="s">
        <v>1042</v>
      </c>
      <c r="H67" s="464"/>
      <c r="I67" s="464"/>
      <c r="J67" s="584"/>
      <c r="K67" s="491">
        <v>100929760</v>
      </c>
      <c r="L67" s="463"/>
      <c r="M67" s="466"/>
      <c r="N67" s="466"/>
      <c r="O67" s="466"/>
      <c r="P67" s="467"/>
      <c r="Q67" s="467"/>
      <c r="R67" s="418"/>
      <c r="S67" s="28"/>
      <c r="T67" s="28"/>
      <c r="U67" s="29">
        <f t="shared" si="66"/>
        <v>0</v>
      </c>
      <c r="V67" s="28"/>
      <c r="W67" s="28"/>
      <c r="X67" s="28"/>
      <c r="Y67" s="29">
        <f t="shared" si="67"/>
        <v>0</v>
      </c>
      <c r="Z67" s="28"/>
      <c r="AA67" s="28"/>
      <c r="AB67" s="28"/>
      <c r="AC67" s="29">
        <f t="shared" si="68"/>
        <v>0</v>
      </c>
      <c r="AD67" s="28"/>
      <c r="AE67" s="488"/>
      <c r="AF67" s="491">
        <v>100929760</v>
      </c>
      <c r="AG67" s="29">
        <f t="shared" si="69"/>
        <v>100929760</v>
      </c>
      <c r="AH67" s="29">
        <f t="shared" si="70"/>
        <v>100929760</v>
      </c>
      <c r="AI67" s="168">
        <f t="shared" si="71"/>
        <v>8.1992655851690771E-2</v>
      </c>
      <c r="AJ67" s="168">
        <f t="shared" si="72"/>
        <v>3.125616771158661E-2</v>
      </c>
    </row>
    <row r="68" spans="1:36" ht="24.95" customHeight="1" outlineLevel="1" x14ac:dyDescent="0.25">
      <c r="A68" s="22">
        <v>17</v>
      </c>
      <c r="B68" s="460"/>
      <c r="C68" s="461" t="s">
        <v>1097</v>
      </c>
      <c r="D68" s="462">
        <v>44917</v>
      </c>
      <c r="E68" s="474" t="s">
        <v>1098</v>
      </c>
      <c r="F68" s="463" t="s">
        <v>1041</v>
      </c>
      <c r="G68" s="461" t="s">
        <v>1042</v>
      </c>
      <c r="H68" s="464"/>
      <c r="I68" s="464"/>
      <c r="J68" s="584"/>
      <c r="K68" s="491">
        <v>88313540</v>
      </c>
      <c r="L68" s="463"/>
      <c r="M68" s="466"/>
      <c r="N68" s="466"/>
      <c r="O68" s="466"/>
      <c r="P68" s="467"/>
      <c r="Q68" s="467"/>
      <c r="R68" s="418"/>
      <c r="S68" s="28"/>
      <c r="T68" s="28"/>
      <c r="U68" s="29">
        <f t="shared" si="66"/>
        <v>0</v>
      </c>
      <c r="V68" s="28"/>
      <c r="W68" s="28"/>
      <c r="X68" s="28"/>
      <c r="Y68" s="29">
        <f t="shared" si="67"/>
        <v>0</v>
      </c>
      <c r="Z68" s="28"/>
      <c r="AA68" s="28"/>
      <c r="AB68" s="28"/>
      <c r="AC68" s="29">
        <f t="shared" si="68"/>
        <v>0</v>
      </c>
      <c r="AD68" s="28"/>
      <c r="AE68" s="488"/>
      <c r="AF68" s="491">
        <v>88313540</v>
      </c>
      <c r="AG68" s="29">
        <f t="shared" si="69"/>
        <v>88313540</v>
      </c>
      <c r="AH68" s="29">
        <f t="shared" si="70"/>
        <v>88313540</v>
      </c>
      <c r="AI68" s="168">
        <f t="shared" si="71"/>
        <v>7.1743573870229421E-2</v>
      </c>
      <c r="AJ68" s="168">
        <f t="shared" si="72"/>
        <v>2.7349146747638286E-2</v>
      </c>
    </row>
    <row r="69" spans="1:36" ht="24.95" customHeight="1" outlineLevel="1" x14ac:dyDescent="0.25">
      <c r="A69" s="22">
        <v>18</v>
      </c>
      <c r="B69" s="460"/>
      <c r="C69" s="461" t="s">
        <v>1099</v>
      </c>
      <c r="D69" s="462">
        <v>44917</v>
      </c>
      <c r="E69" s="474" t="s">
        <v>1091</v>
      </c>
      <c r="F69" s="463" t="s">
        <v>1041</v>
      </c>
      <c r="G69" s="461" t="s">
        <v>1042</v>
      </c>
      <c r="H69" s="464"/>
      <c r="I69" s="464"/>
      <c r="J69" s="584"/>
      <c r="K69" s="491">
        <v>100929760</v>
      </c>
      <c r="L69" s="463"/>
      <c r="M69" s="466"/>
      <c r="N69" s="466"/>
      <c r="O69" s="466"/>
      <c r="P69" s="467"/>
      <c r="Q69" s="467"/>
      <c r="R69" s="418"/>
      <c r="S69" s="28"/>
      <c r="T69" s="28"/>
      <c r="U69" s="29">
        <f t="shared" si="66"/>
        <v>0</v>
      </c>
      <c r="V69" s="28"/>
      <c r="W69" s="28"/>
      <c r="X69" s="28"/>
      <c r="Y69" s="29">
        <f t="shared" si="67"/>
        <v>0</v>
      </c>
      <c r="Z69" s="28"/>
      <c r="AA69" s="28"/>
      <c r="AB69" s="28"/>
      <c r="AC69" s="29">
        <f t="shared" si="68"/>
        <v>0</v>
      </c>
      <c r="AD69" s="28"/>
      <c r="AE69" s="488"/>
      <c r="AF69" s="491">
        <v>100929760</v>
      </c>
      <c r="AG69" s="29">
        <f t="shared" si="69"/>
        <v>100929760</v>
      </c>
      <c r="AH69" s="29">
        <f t="shared" si="70"/>
        <v>100929760</v>
      </c>
      <c r="AI69" s="168">
        <f t="shared" si="71"/>
        <v>8.1992655851690771E-2</v>
      </c>
      <c r="AJ69" s="168">
        <f t="shared" si="72"/>
        <v>3.125616771158661E-2</v>
      </c>
    </row>
    <row r="70" spans="1:36" ht="24.95" customHeight="1" outlineLevel="1" x14ac:dyDescent="0.25">
      <c r="A70" s="22">
        <v>19</v>
      </c>
      <c r="B70" s="460"/>
      <c r="C70" s="461" t="s">
        <v>1100</v>
      </c>
      <c r="D70" s="462">
        <v>44917</v>
      </c>
      <c r="E70" s="474" t="s">
        <v>1101</v>
      </c>
      <c r="F70" s="463" t="s">
        <v>1041</v>
      </c>
      <c r="G70" s="461" t="s">
        <v>1042</v>
      </c>
      <c r="H70" s="464"/>
      <c r="I70" s="464"/>
      <c r="J70" s="584"/>
      <c r="K70" s="491">
        <v>100929760</v>
      </c>
      <c r="L70" s="463"/>
      <c r="M70" s="466"/>
      <c r="N70" s="466"/>
      <c r="O70" s="466"/>
      <c r="P70" s="467"/>
      <c r="Q70" s="467"/>
      <c r="R70" s="418"/>
      <c r="S70" s="28"/>
      <c r="T70" s="28"/>
      <c r="U70" s="29">
        <f t="shared" si="66"/>
        <v>0</v>
      </c>
      <c r="V70" s="28"/>
      <c r="W70" s="28"/>
      <c r="X70" s="28"/>
      <c r="Y70" s="29">
        <f t="shared" si="67"/>
        <v>0</v>
      </c>
      <c r="Z70" s="28"/>
      <c r="AA70" s="28"/>
      <c r="AB70" s="28"/>
      <c r="AC70" s="29">
        <f t="shared" si="68"/>
        <v>0</v>
      </c>
      <c r="AD70" s="28"/>
      <c r="AE70" s="488"/>
      <c r="AF70" s="491">
        <v>100929760</v>
      </c>
      <c r="AG70" s="29">
        <f t="shared" si="69"/>
        <v>100929760</v>
      </c>
      <c r="AH70" s="29">
        <f t="shared" si="70"/>
        <v>100929760</v>
      </c>
      <c r="AI70" s="168">
        <f t="shared" si="71"/>
        <v>8.1992655851690771E-2</v>
      </c>
      <c r="AJ70" s="168">
        <f t="shared" si="72"/>
        <v>3.125616771158661E-2</v>
      </c>
    </row>
    <row r="71" spans="1:36" ht="24.95" customHeight="1" outlineLevel="1" x14ac:dyDescent="0.25">
      <c r="A71" s="22">
        <v>20</v>
      </c>
      <c r="B71" s="460"/>
      <c r="C71" s="461" t="s">
        <v>1102</v>
      </c>
      <c r="D71" s="462">
        <v>44917</v>
      </c>
      <c r="E71" s="474" t="s">
        <v>1103</v>
      </c>
      <c r="F71" s="463" t="s">
        <v>1041</v>
      </c>
      <c r="G71" s="461" t="s">
        <v>1042</v>
      </c>
      <c r="H71" s="464"/>
      <c r="I71" s="464"/>
      <c r="J71" s="584"/>
      <c r="K71" s="491">
        <v>100929760</v>
      </c>
      <c r="L71" s="463"/>
      <c r="M71" s="466"/>
      <c r="N71" s="466"/>
      <c r="O71" s="466"/>
      <c r="P71" s="467"/>
      <c r="Q71" s="467"/>
      <c r="R71" s="418"/>
      <c r="S71" s="28"/>
      <c r="T71" s="28"/>
      <c r="U71" s="29">
        <f t="shared" si="66"/>
        <v>0</v>
      </c>
      <c r="V71" s="28"/>
      <c r="W71" s="28"/>
      <c r="X71" s="28"/>
      <c r="Y71" s="29">
        <f t="shared" si="67"/>
        <v>0</v>
      </c>
      <c r="Z71" s="28"/>
      <c r="AA71" s="28"/>
      <c r="AB71" s="28"/>
      <c r="AC71" s="29">
        <f t="shared" si="68"/>
        <v>0</v>
      </c>
      <c r="AD71" s="28"/>
      <c r="AE71" s="488"/>
      <c r="AF71" s="491">
        <v>100929760</v>
      </c>
      <c r="AG71" s="29">
        <f t="shared" si="69"/>
        <v>100929760</v>
      </c>
      <c r="AH71" s="29">
        <f t="shared" si="70"/>
        <v>100929760</v>
      </c>
      <c r="AI71" s="168">
        <f t="shared" si="71"/>
        <v>8.1992655851690771E-2</v>
      </c>
      <c r="AJ71" s="168">
        <f t="shared" si="72"/>
        <v>3.125616771158661E-2</v>
      </c>
    </row>
    <row r="72" spans="1:36" ht="24.95" customHeight="1" outlineLevel="1" x14ac:dyDescent="0.25">
      <c r="A72" s="22">
        <v>21</v>
      </c>
      <c r="B72" s="460"/>
      <c r="C72" s="461" t="s">
        <v>1104</v>
      </c>
      <c r="D72" s="462">
        <v>44917</v>
      </c>
      <c r="E72" s="474" t="s">
        <v>1101</v>
      </c>
      <c r="F72" s="463" t="s">
        <v>1041</v>
      </c>
      <c r="G72" s="461" t="s">
        <v>1042</v>
      </c>
      <c r="H72" s="464"/>
      <c r="I72" s="464"/>
      <c r="J72" s="584"/>
      <c r="K72" s="491">
        <v>115941860</v>
      </c>
      <c r="L72" s="463"/>
      <c r="M72" s="466"/>
      <c r="N72" s="466"/>
      <c r="O72" s="466"/>
      <c r="P72" s="467"/>
      <c r="Q72" s="467"/>
      <c r="R72" s="418"/>
      <c r="S72" s="28"/>
      <c r="T72" s="28"/>
      <c r="U72" s="29">
        <f t="shared" si="66"/>
        <v>0</v>
      </c>
      <c r="V72" s="28"/>
      <c r="W72" s="28"/>
      <c r="X72" s="28"/>
      <c r="Y72" s="29">
        <f t="shared" si="67"/>
        <v>0</v>
      </c>
      <c r="Z72" s="28"/>
      <c r="AA72" s="28"/>
      <c r="AB72" s="28"/>
      <c r="AC72" s="29">
        <f t="shared" si="68"/>
        <v>0</v>
      </c>
      <c r="AD72" s="28"/>
      <c r="AE72" s="488"/>
      <c r="AF72" s="491">
        <v>115941860</v>
      </c>
      <c r="AG72" s="29">
        <f t="shared" si="69"/>
        <v>115941860</v>
      </c>
      <c r="AH72" s="29">
        <f t="shared" si="70"/>
        <v>115941860</v>
      </c>
      <c r="AI72" s="168">
        <f t="shared" si="71"/>
        <v>9.4188087099235263E-2</v>
      </c>
      <c r="AJ72" s="168">
        <f t="shared" si="72"/>
        <v>3.5905150482407722E-2</v>
      </c>
    </row>
    <row r="73" spans="1:36" ht="24.95" customHeight="1" outlineLevel="1" x14ac:dyDescent="0.25">
      <c r="A73" s="22">
        <v>22</v>
      </c>
      <c r="B73" s="460"/>
      <c r="C73" s="461" t="s">
        <v>1105</v>
      </c>
      <c r="D73" s="462">
        <v>44917</v>
      </c>
      <c r="E73" s="474" t="s">
        <v>1090</v>
      </c>
      <c r="F73" s="463" t="s">
        <v>1041</v>
      </c>
      <c r="G73" s="461" t="s">
        <v>1042</v>
      </c>
      <c r="H73" s="464"/>
      <c r="I73" s="464"/>
      <c r="J73" s="584"/>
      <c r="K73" s="491">
        <v>100929760</v>
      </c>
      <c r="L73" s="463"/>
      <c r="M73" s="466"/>
      <c r="N73" s="466"/>
      <c r="O73" s="466"/>
      <c r="P73" s="467"/>
      <c r="Q73" s="467"/>
      <c r="R73" s="418"/>
      <c r="S73" s="28"/>
      <c r="T73" s="28"/>
      <c r="U73" s="29">
        <f t="shared" si="66"/>
        <v>0</v>
      </c>
      <c r="V73" s="28"/>
      <c r="W73" s="28"/>
      <c r="X73" s="28"/>
      <c r="Y73" s="29">
        <f t="shared" si="67"/>
        <v>0</v>
      </c>
      <c r="Z73" s="28"/>
      <c r="AA73" s="28"/>
      <c r="AB73" s="28"/>
      <c r="AC73" s="29">
        <f t="shared" si="68"/>
        <v>0</v>
      </c>
      <c r="AD73" s="28"/>
      <c r="AE73" s="488"/>
      <c r="AF73" s="491">
        <v>100929760</v>
      </c>
      <c r="AG73" s="29">
        <f t="shared" si="69"/>
        <v>100929760</v>
      </c>
      <c r="AH73" s="29">
        <f t="shared" si="70"/>
        <v>100929760</v>
      </c>
      <c r="AI73" s="168">
        <f t="shared" si="71"/>
        <v>8.1992655851690771E-2</v>
      </c>
      <c r="AJ73" s="168">
        <f t="shared" si="72"/>
        <v>3.125616771158661E-2</v>
      </c>
    </row>
    <row r="74" spans="1:36" ht="24.95" customHeight="1" outlineLevel="1" x14ac:dyDescent="0.25">
      <c r="A74" s="22">
        <v>23</v>
      </c>
      <c r="B74" s="492"/>
      <c r="C74" s="495" t="s">
        <v>1106</v>
      </c>
      <c r="D74" s="493">
        <v>44917</v>
      </c>
      <c r="E74" s="474" t="s">
        <v>1107</v>
      </c>
      <c r="F74" s="463" t="s">
        <v>1041</v>
      </c>
      <c r="G74" s="461" t="s">
        <v>1042</v>
      </c>
      <c r="H74" s="494"/>
      <c r="I74" s="494"/>
      <c r="J74" s="584"/>
      <c r="K74" s="491">
        <v>100929760</v>
      </c>
      <c r="L74" s="463"/>
      <c r="M74" s="466"/>
      <c r="N74" s="466"/>
      <c r="O74" s="466"/>
      <c r="P74" s="467"/>
      <c r="Q74" s="467"/>
      <c r="R74" s="418"/>
      <c r="S74" s="28"/>
      <c r="T74" s="28"/>
      <c r="U74" s="29">
        <f t="shared" si="66"/>
        <v>0</v>
      </c>
      <c r="V74" s="28"/>
      <c r="W74" s="28"/>
      <c r="X74" s="28"/>
      <c r="Y74" s="29">
        <f t="shared" si="67"/>
        <v>0</v>
      </c>
      <c r="Z74" s="28"/>
      <c r="AA74" s="28"/>
      <c r="AB74" s="28"/>
      <c r="AC74" s="29">
        <f t="shared" si="68"/>
        <v>0</v>
      </c>
      <c r="AD74" s="28"/>
      <c r="AE74" s="488"/>
      <c r="AF74" s="491">
        <v>100929760</v>
      </c>
      <c r="AG74" s="29">
        <f t="shared" si="69"/>
        <v>100929760</v>
      </c>
      <c r="AH74" s="29">
        <f t="shared" si="70"/>
        <v>100929760</v>
      </c>
      <c r="AI74" s="168">
        <f t="shared" si="71"/>
        <v>8.1992655851690771E-2</v>
      </c>
      <c r="AJ74" s="168">
        <f t="shared" si="72"/>
        <v>3.125616771158661E-2</v>
      </c>
    </row>
    <row r="75" spans="1:36" ht="24.95" customHeight="1" outlineLevel="1" x14ac:dyDescent="0.25">
      <c r="A75" s="22">
        <v>24</v>
      </c>
      <c r="B75" s="460"/>
      <c r="C75" s="461" t="s">
        <v>1108</v>
      </c>
      <c r="D75" s="462">
        <v>44917</v>
      </c>
      <c r="E75" s="474" t="s">
        <v>1103</v>
      </c>
      <c r="F75" s="463" t="s">
        <v>1041</v>
      </c>
      <c r="G75" s="461" t="s">
        <v>1042</v>
      </c>
      <c r="H75" s="464"/>
      <c r="I75" s="464"/>
      <c r="J75" s="584"/>
      <c r="K75" s="491">
        <v>100929760</v>
      </c>
      <c r="L75" s="463"/>
      <c r="M75" s="466"/>
      <c r="N75" s="466"/>
      <c r="O75" s="466"/>
      <c r="P75" s="467"/>
      <c r="Q75" s="467"/>
      <c r="R75" s="418"/>
      <c r="S75" s="28"/>
      <c r="T75" s="28"/>
      <c r="U75" s="29">
        <f t="shared" si="66"/>
        <v>0</v>
      </c>
      <c r="V75" s="28"/>
      <c r="W75" s="28"/>
      <c r="X75" s="28"/>
      <c r="Y75" s="29">
        <f t="shared" si="67"/>
        <v>0</v>
      </c>
      <c r="Z75" s="28"/>
      <c r="AA75" s="28"/>
      <c r="AB75" s="28"/>
      <c r="AC75" s="29">
        <f t="shared" si="68"/>
        <v>0</v>
      </c>
      <c r="AD75" s="28"/>
      <c r="AE75" s="488"/>
      <c r="AF75" s="491">
        <v>100929760</v>
      </c>
      <c r="AG75" s="29">
        <f t="shared" si="69"/>
        <v>100929760</v>
      </c>
      <c r="AH75" s="29">
        <f t="shared" si="70"/>
        <v>100929760</v>
      </c>
      <c r="AI75" s="168">
        <f t="shared" si="71"/>
        <v>8.1992655851690771E-2</v>
      </c>
      <c r="AJ75" s="168">
        <f t="shared" si="72"/>
        <v>3.125616771158661E-2</v>
      </c>
    </row>
    <row r="76" spans="1:36" ht="24.95" customHeight="1" outlineLevel="1" x14ac:dyDescent="0.25">
      <c r="A76" s="22">
        <v>25</v>
      </c>
      <c r="B76" s="460"/>
      <c r="C76" s="461" t="s">
        <v>1109</v>
      </c>
      <c r="D76" s="462">
        <v>44917</v>
      </c>
      <c r="E76" s="474" t="s">
        <v>1096</v>
      </c>
      <c r="F76" s="463" t="s">
        <v>1041</v>
      </c>
      <c r="G76" s="461" t="s">
        <v>1042</v>
      </c>
      <c r="H76" s="464"/>
      <c r="I76" s="464"/>
      <c r="J76" s="598"/>
      <c r="K76" s="491">
        <v>100929760</v>
      </c>
      <c r="L76" s="463"/>
      <c r="M76" s="466"/>
      <c r="N76" s="466"/>
      <c r="O76" s="466"/>
      <c r="P76" s="467"/>
      <c r="Q76" s="467"/>
      <c r="R76" s="418"/>
      <c r="S76" s="28"/>
      <c r="T76" s="28"/>
      <c r="U76" s="29">
        <f t="shared" si="66"/>
        <v>0</v>
      </c>
      <c r="V76" s="28"/>
      <c r="W76" s="28"/>
      <c r="X76" s="28"/>
      <c r="Y76" s="29">
        <f t="shared" si="67"/>
        <v>0</v>
      </c>
      <c r="Z76" s="28"/>
      <c r="AA76" s="28"/>
      <c r="AB76" s="28"/>
      <c r="AC76" s="29">
        <f t="shared" si="68"/>
        <v>0</v>
      </c>
      <c r="AD76" s="28"/>
      <c r="AE76" s="488"/>
      <c r="AF76" s="491">
        <v>100929760</v>
      </c>
      <c r="AG76" s="29">
        <f t="shared" si="69"/>
        <v>100929760</v>
      </c>
      <c r="AH76" s="29">
        <f t="shared" si="70"/>
        <v>100929760</v>
      </c>
      <c r="AI76" s="168">
        <f t="shared" si="71"/>
        <v>8.1992655851690771E-2</v>
      </c>
      <c r="AJ76" s="168">
        <f t="shared" si="72"/>
        <v>3.125616771158661E-2</v>
      </c>
    </row>
    <row r="77" spans="1:36" x14ac:dyDescent="0.25">
      <c r="A77" s="538" t="s">
        <v>75</v>
      </c>
      <c r="B77" s="539"/>
      <c r="C77" s="539"/>
      <c r="D77" s="539"/>
      <c r="E77" s="539"/>
      <c r="F77" s="539"/>
      <c r="G77" s="539"/>
      <c r="H77" s="539"/>
      <c r="I77" s="540"/>
      <c r="J77" s="339">
        <f>J64</f>
        <v>1230960980</v>
      </c>
      <c r="K77" s="346">
        <f>SUM(K65:K76)</f>
        <v>1230960980</v>
      </c>
      <c r="L77" s="444"/>
      <c r="M77" s="346" t="e">
        <f>SUM(#REF!)</f>
        <v>#REF!</v>
      </c>
      <c r="N77" s="346" t="e">
        <f>SUM(#REF!)</f>
        <v>#REF!</v>
      </c>
      <c r="O77" s="346" t="e">
        <f>SUM(#REF!)</f>
        <v>#REF!</v>
      </c>
      <c r="P77" s="347"/>
      <c r="Q77" s="439"/>
      <c r="R77" s="339" t="e">
        <f>SUM(#REF!)</f>
        <v>#REF!</v>
      </c>
      <c r="S77" s="339" t="e">
        <f>SUM(#REF!)</f>
        <v>#REF!</v>
      </c>
      <c r="T77" s="339" t="e">
        <f>SUM(#REF!)</f>
        <v>#REF!</v>
      </c>
      <c r="U77" s="346">
        <f t="shared" ref="U77:AH77" si="73">SUM(U65:U76)</f>
        <v>0</v>
      </c>
      <c r="V77" s="346">
        <f t="shared" si="73"/>
        <v>0</v>
      </c>
      <c r="W77" s="346">
        <f t="shared" si="73"/>
        <v>0</v>
      </c>
      <c r="X77" s="346">
        <f t="shared" si="73"/>
        <v>0</v>
      </c>
      <c r="Y77" s="346">
        <f t="shared" si="73"/>
        <v>0</v>
      </c>
      <c r="Z77" s="346">
        <f t="shared" si="73"/>
        <v>0</v>
      </c>
      <c r="AA77" s="346">
        <f t="shared" si="73"/>
        <v>0</v>
      </c>
      <c r="AB77" s="346">
        <f t="shared" si="73"/>
        <v>0</v>
      </c>
      <c r="AC77" s="346">
        <f t="shared" si="73"/>
        <v>0</v>
      </c>
      <c r="AD77" s="346">
        <f t="shared" si="73"/>
        <v>0</v>
      </c>
      <c r="AE77" s="346">
        <f t="shared" si="73"/>
        <v>0</v>
      </c>
      <c r="AF77" s="346">
        <f t="shared" si="73"/>
        <v>1230960980</v>
      </c>
      <c r="AG77" s="346">
        <f t="shared" si="73"/>
        <v>1230960980</v>
      </c>
      <c r="AH77" s="346">
        <f t="shared" si="73"/>
        <v>1230960980</v>
      </c>
      <c r="AI77" s="340">
        <f>IF(ISERROR(AH77/J77),0,AH77/J77)</f>
        <v>1</v>
      </c>
      <c r="AJ77" s="340">
        <f>IF(ISERROR(AH77/$AH$82),0,AH77/$AH$82)</f>
        <v>0.38120691892360603</v>
      </c>
    </row>
    <row r="78" spans="1:36" x14ac:dyDescent="0.25">
      <c r="A78" s="502" t="s">
        <v>76</v>
      </c>
      <c r="B78" s="503"/>
      <c r="C78" s="503"/>
      <c r="D78" s="503"/>
      <c r="E78" s="504"/>
      <c r="F78" s="16"/>
      <c r="G78" s="5"/>
      <c r="H78" s="17"/>
      <c r="I78" s="17"/>
      <c r="J78" s="505">
        <v>0</v>
      </c>
      <c r="K78" s="7"/>
      <c r="L78" s="18"/>
      <c r="M78" s="19"/>
      <c r="N78" s="19"/>
      <c r="O78" s="19"/>
      <c r="P78" s="5"/>
      <c r="Q78" s="20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167"/>
      <c r="AJ78" s="167"/>
    </row>
    <row r="79" spans="1:36" ht="24.95" customHeight="1" outlineLevel="1" x14ac:dyDescent="0.25">
      <c r="A79" s="23">
        <v>1</v>
      </c>
      <c r="B79" s="23"/>
      <c r="C79" s="472"/>
      <c r="D79" s="33"/>
      <c r="E79" s="472"/>
      <c r="F79" s="472"/>
      <c r="G79" s="472"/>
      <c r="H79" s="33"/>
      <c r="I79" s="33"/>
      <c r="J79" s="541"/>
      <c r="K79" s="473">
        <v>0</v>
      </c>
      <c r="L79" s="198" t="s">
        <v>1044</v>
      </c>
      <c r="M79" s="28"/>
      <c r="N79" s="28"/>
      <c r="O79" s="28"/>
      <c r="P79" s="472"/>
      <c r="Q79" s="472"/>
      <c r="R79" s="473"/>
      <c r="S79" s="473"/>
      <c r="T79" s="473"/>
      <c r="U79" s="29">
        <f>SUM(R79:T79)</f>
        <v>0</v>
      </c>
      <c r="V79" s="473"/>
      <c r="W79" s="473"/>
      <c r="X79" s="28"/>
      <c r="Y79" s="29">
        <f>SUM(V79:X79)</f>
        <v>0</v>
      </c>
      <c r="Z79" s="447"/>
      <c r="AA79" s="447"/>
      <c r="AB79" s="447"/>
      <c r="AC79" s="29">
        <f>SUM(Z79:AB79)</f>
        <v>0</v>
      </c>
      <c r="AD79" s="28"/>
      <c r="AE79" s="28"/>
      <c r="AF79" s="28"/>
      <c r="AG79" s="29">
        <f>SUM(AD79:AF79)</f>
        <v>0</v>
      </c>
      <c r="AH79" s="29">
        <f t="shared" ref="AH79:AH80" si="74">SUM(U79,Y79,AC79,AG79)</f>
        <v>0</v>
      </c>
      <c r="AI79" s="168">
        <f>IF(ISERROR(AH79/J78),0,AH79/J78)</f>
        <v>0</v>
      </c>
      <c r="AJ79" s="168">
        <f>IF(ISERROR(AH79/$AH$82),"-",AH79/$AH$82)</f>
        <v>0</v>
      </c>
    </row>
    <row r="80" spans="1:36" ht="24.95" customHeight="1" outlineLevel="1" x14ac:dyDescent="0.25">
      <c r="A80" s="23">
        <v>2</v>
      </c>
      <c r="B80" s="23"/>
      <c r="C80" s="472"/>
      <c r="D80" s="33"/>
      <c r="E80" s="472"/>
      <c r="F80" s="472"/>
      <c r="G80" s="472"/>
      <c r="H80" s="33"/>
      <c r="I80" s="33"/>
      <c r="J80" s="506"/>
      <c r="K80" s="473">
        <v>0</v>
      </c>
      <c r="L80" s="490" t="s">
        <v>1045</v>
      </c>
      <c r="M80" s="28"/>
      <c r="N80" s="28"/>
      <c r="O80" s="28"/>
      <c r="P80" s="472"/>
      <c r="Q80" s="472"/>
      <c r="R80" s="418"/>
      <c r="S80" s="28"/>
      <c r="T80" s="28"/>
      <c r="U80" s="29">
        <f>SUM(R80:T80)</f>
        <v>0</v>
      </c>
      <c r="V80" s="28"/>
      <c r="W80" s="473"/>
      <c r="X80" s="28"/>
      <c r="Y80" s="29">
        <f>SUM(V80:X80)</f>
        <v>0</v>
      </c>
      <c r="Z80" s="28"/>
      <c r="AA80" s="28"/>
      <c r="AB80" s="28"/>
      <c r="AC80" s="29">
        <f>SUM(Z80:AB80)</f>
        <v>0</v>
      </c>
      <c r="AD80" s="28"/>
      <c r="AE80" s="28"/>
      <c r="AF80" s="28"/>
      <c r="AG80" s="29">
        <f>SUM(AD80:AF80)</f>
        <v>0</v>
      </c>
      <c r="AH80" s="29">
        <f t="shared" si="74"/>
        <v>0</v>
      </c>
      <c r="AI80" s="168">
        <f>IF(ISERROR(AH80/J78),0,AH80/J78)</f>
        <v>0</v>
      </c>
      <c r="AJ80" s="168">
        <f>IF(ISERROR(AH80/$AH$82),"-",AH80/$AH$82)</f>
        <v>0</v>
      </c>
    </row>
    <row r="81" spans="1:36" x14ac:dyDescent="0.25">
      <c r="A81" s="538" t="s">
        <v>82</v>
      </c>
      <c r="B81" s="539"/>
      <c r="C81" s="539"/>
      <c r="D81" s="539"/>
      <c r="E81" s="539"/>
      <c r="F81" s="539"/>
      <c r="G81" s="539"/>
      <c r="H81" s="539"/>
      <c r="I81" s="540"/>
      <c r="J81" s="339">
        <f>J78</f>
        <v>0</v>
      </c>
      <c r="K81" s="339">
        <f>SUM(K79:K80)</f>
        <v>0</v>
      </c>
      <c r="L81" s="445"/>
      <c r="M81" s="339">
        <f>SUM(M79:M79)</f>
        <v>0</v>
      </c>
      <c r="N81" s="339">
        <f>SUM(N79:N79)</f>
        <v>0</v>
      </c>
      <c r="O81" s="339">
        <f>SUM(O79:O79)</f>
        <v>0</v>
      </c>
      <c r="P81" s="344"/>
      <c r="Q81" s="438"/>
      <c r="R81" s="339">
        <f>SUM(R79:R79)</f>
        <v>0</v>
      </c>
      <c r="S81" s="339">
        <f>SUM(S79:S79)</f>
        <v>0</v>
      </c>
      <c r="T81" s="339">
        <f>SUM(T79:T79)</f>
        <v>0</v>
      </c>
      <c r="U81" s="339">
        <f>SUM(U79:U80)</f>
        <v>0</v>
      </c>
      <c r="V81" s="339">
        <f>SUM(V79:V80)</f>
        <v>0</v>
      </c>
      <c r="W81" s="339">
        <f>SUM(W79:W80)</f>
        <v>0</v>
      </c>
      <c r="X81" s="339">
        <f>SUM(X79:X80)</f>
        <v>0</v>
      </c>
      <c r="Y81" s="339">
        <f>SUM(Y79:Y80)</f>
        <v>0</v>
      </c>
      <c r="Z81" s="339">
        <f t="shared" ref="Z81:AC81" si="75">SUM(Z79:Z79)</f>
        <v>0</v>
      </c>
      <c r="AA81" s="339">
        <f t="shared" si="75"/>
        <v>0</v>
      </c>
      <c r="AB81" s="339">
        <f t="shared" si="75"/>
        <v>0</v>
      </c>
      <c r="AC81" s="339">
        <f t="shared" si="75"/>
        <v>0</v>
      </c>
      <c r="AD81" s="339">
        <f>SUM(AD79:AD80)</f>
        <v>0</v>
      </c>
      <c r="AE81" s="339">
        <f t="shared" ref="AE81:AH81" si="76">SUM(AE79:AE80)</f>
        <v>0</v>
      </c>
      <c r="AF81" s="339">
        <f t="shared" si="76"/>
        <v>0</v>
      </c>
      <c r="AG81" s="339">
        <f t="shared" si="76"/>
        <v>0</v>
      </c>
      <c r="AH81" s="339">
        <f t="shared" si="76"/>
        <v>0</v>
      </c>
      <c r="AI81" s="340">
        <f>IF(ISERROR(AH81/J81),0,AH81/J81)</f>
        <v>0</v>
      </c>
      <c r="AJ81" s="340">
        <f>IF(ISERROR(AH81/$AH$82),0,AH81/$AH$82)</f>
        <v>0</v>
      </c>
    </row>
    <row r="82" spans="1:36" x14ac:dyDescent="0.25">
      <c r="A82" s="499" t="s">
        <v>1110</v>
      </c>
      <c r="B82" s="500"/>
      <c r="C82" s="500"/>
      <c r="D82" s="500"/>
      <c r="E82" s="500"/>
      <c r="F82" s="500"/>
      <c r="G82" s="500"/>
      <c r="H82" s="500"/>
      <c r="I82" s="501"/>
      <c r="J82" s="341">
        <f>SUM(J10,J13,J16,J20,J27,J31,J35,J41,J44,J48,J51,J54,J57,J60,J63,J77,J81)</f>
        <v>3229115000</v>
      </c>
      <c r="K82" s="341">
        <f>SUM(K10,K13,K16,K20,K27,K31,K35,K41,K44,K48,K51,K54,K57,K60,K63,K77,K81)</f>
        <v>3229115000</v>
      </c>
      <c r="L82" s="434"/>
      <c r="M82" s="341" t="e">
        <f>+M10+M13+M16+M20+M27+M31+M35+M41+M44+M48+M51+M54+M77+M57+M60+M81</f>
        <v>#REF!</v>
      </c>
      <c r="N82" s="341" t="e">
        <f>+N10+N13+N16+N20+N27+N31+N35+N41+N44+N48+N51+N54+N77+N57+N60+N81</f>
        <v>#REF!</v>
      </c>
      <c r="O82" s="341" t="e">
        <f>+O10+O13+O16+O20+O27+O31+O35+O41+O44+O48+O51+O54+O77+O57+O60+O81</f>
        <v>#REF!</v>
      </c>
      <c r="P82" s="365"/>
      <c r="Q82" s="454"/>
      <c r="R82" s="341" t="e">
        <f t="shared" ref="R82:AH82" si="77">SUM(R10,R13,R16,R20,R27,R31,R35,R41,R44,R48,R51,R54,R57,R60,R63,R77,R81)</f>
        <v>#REF!</v>
      </c>
      <c r="S82" s="341" t="e">
        <f t="shared" si="77"/>
        <v>#REF!</v>
      </c>
      <c r="T82" s="341" t="e">
        <f t="shared" si="77"/>
        <v>#REF!</v>
      </c>
      <c r="U82" s="341">
        <f t="shared" si="77"/>
        <v>0</v>
      </c>
      <c r="V82" s="341" t="e">
        <f t="shared" si="77"/>
        <v>#REF!</v>
      </c>
      <c r="W82" s="341" t="e">
        <f t="shared" si="77"/>
        <v>#REF!</v>
      </c>
      <c r="X82" s="341" t="e">
        <f t="shared" si="77"/>
        <v>#REF!</v>
      </c>
      <c r="Y82" s="341">
        <f t="shared" si="77"/>
        <v>0</v>
      </c>
      <c r="Z82" s="341" t="e">
        <f t="shared" si="77"/>
        <v>#REF!</v>
      </c>
      <c r="AA82" s="341" t="e">
        <f t="shared" si="77"/>
        <v>#REF!</v>
      </c>
      <c r="AB82" s="341" t="e">
        <f t="shared" si="77"/>
        <v>#REF!</v>
      </c>
      <c r="AC82" s="341">
        <f t="shared" si="77"/>
        <v>0</v>
      </c>
      <c r="AD82" s="341">
        <f t="shared" si="77"/>
        <v>0</v>
      </c>
      <c r="AE82" s="341">
        <f t="shared" si="77"/>
        <v>0</v>
      </c>
      <c r="AF82" s="341">
        <f t="shared" si="77"/>
        <v>3229115000</v>
      </c>
      <c r="AG82" s="341">
        <f t="shared" si="77"/>
        <v>3229115000</v>
      </c>
      <c r="AH82" s="341">
        <f t="shared" si="77"/>
        <v>3229115000</v>
      </c>
      <c r="AI82" s="432">
        <f>IF(ISERROR(AH82/J82),0,AH82/J82)</f>
        <v>1</v>
      </c>
      <c r="AJ82" s="432">
        <f>IF(ISERROR(AH82/$AH$82),0,AH82/$AH$82)</f>
        <v>1</v>
      </c>
    </row>
    <row r="83" spans="1:36" x14ac:dyDescent="0.25">
      <c r="J83" s="41"/>
      <c r="R83" s="41"/>
      <c r="S83" s="41"/>
      <c r="T83" s="41"/>
      <c r="V83" s="41"/>
      <c r="W83" s="41"/>
      <c r="X83" s="41"/>
      <c r="Z83" s="41"/>
      <c r="AA83" s="41"/>
      <c r="AB83" s="41"/>
      <c r="AD83" s="41"/>
      <c r="AE83" s="41"/>
      <c r="AF83" s="41"/>
    </row>
    <row r="84" spans="1:36" x14ac:dyDescent="0.25">
      <c r="J84" s="475"/>
      <c r="R84" s="41"/>
      <c r="S84" s="41"/>
      <c r="T84" s="41"/>
      <c r="V84" s="41"/>
      <c r="W84" s="41"/>
      <c r="X84" s="41"/>
      <c r="Z84" s="41"/>
      <c r="AA84" s="41"/>
      <c r="AB84" s="41"/>
      <c r="AD84" s="41"/>
      <c r="AE84" s="41"/>
      <c r="AF84" s="41"/>
    </row>
    <row r="85" spans="1:36" ht="13.5" x14ac:dyDescent="0.3">
      <c r="J85" s="496"/>
      <c r="R85" s="41"/>
      <c r="S85" s="41"/>
      <c r="T85" s="41"/>
      <c r="V85" s="41"/>
      <c r="W85" s="41"/>
      <c r="X85" s="41"/>
      <c r="Z85" s="41"/>
      <c r="AA85" s="41"/>
      <c r="AB85" s="41"/>
      <c r="AD85" s="41"/>
      <c r="AE85" s="41"/>
      <c r="AF85" s="41"/>
    </row>
    <row r="86" spans="1:36" x14ac:dyDescent="0.25">
      <c r="F86" s="593"/>
      <c r="G86" s="593"/>
      <c r="H86" s="593"/>
      <c r="I86" s="593"/>
      <c r="J86" s="593"/>
      <c r="K86" s="593"/>
      <c r="L86" s="593"/>
      <c r="M86" s="593"/>
      <c r="N86" s="593"/>
      <c r="R86" s="41"/>
      <c r="S86" s="41"/>
      <c r="T86" s="41"/>
      <c r="V86" s="41"/>
      <c r="W86" s="41"/>
      <c r="X86" s="41"/>
      <c r="Z86" s="41"/>
      <c r="AA86" s="41"/>
      <c r="AB86" s="41"/>
      <c r="AD86" s="41"/>
      <c r="AE86" s="41"/>
      <c r="AF86" s="41"/>
    </row>
    <row r="87" spans="1:36" x14ac:dyDescent="0.25">
      <c r="R87" s="41"/>
      <c r="S87" s="41"/>
      <c r="T87" s="41"/>
      <c r="V87" s="41"/>
      <c r="W87" s="41"/>
      <c r="X87" s="41"/>
      <c r="Z87" s="41"/>
      <c r="AA87" s="41"/>
      <c r="AB87" s="41"/>
      <c r="AD87" s="41"/>
      <c r="AE87" s="41"/>
      <c r="AF87" s="41"/>
    </row>
    <row r="88" spans="1:36" x14ac:dyDescent="0.25">
      <c r="J88" s="41"/>
      <c r="R88" s="41"/>
      <c r="S88" s="41"/>
      <c r="T88" s="41"/>
      <c r="V88" s="41"/>
      <c r="W88" s="41"/>
      <c r="X88" s="41"/>
      <c r="Z88" s="41"/>
      <c r="AA88" s="41"/>
      <c r="AB88" s="41"/>
      <c r="AD88" s="41"/>
      <c r="AE88" s="41"/>
      <c r="AF88" s="41"/>
    </row>
    <row r="89" spans="1:36" x14ac:dyDescent="0.25">
      <c r="J89" s="41"/>
      <c r="R89" s="41"/>
      <c r="S89" s="41"/>
      <c r="T89" s="41"/>
      <c r="V89" s="41"/>
      <c r="W89" s="41"/>
      <c r="X89" s="41"/>
      <c r="Z89" s="41"/>
      <c r="AA89" s="41"/>
      <c r="AB89" s="41"/>
      <c r="AD89" s="41"/>
      <c r="AE89" s="41"/>
      <c r="AF89" s="41"/>
    </row>
    <row r="90" spans="1:36" x14ac:dyDescent="0.25">
      <c r="J90" s="41"/>
      <c r="R90" s="41"/>
      <c r="S90" s="41"/>
      <c r="T90" s="41"/>
      <c r="V90" s="41"/>
      <c r="W90" s="41"/>
      <c r="X90" s="41"/>
      <c r="Z90" s="41"/>
      <c r="AA90" s="41"/>
      <c r="AB90" s="41"/>
      <c r="AD90" s="41"/>
      <c r="AE90" s="41"/>
      <c r="AF90" s="41"/>
    </row>
    <row r="91" spans="1:36" x14ac:dyDescent="0.25">
      <c r="A91" s="14"/>
      <c r="J91" s="41"/>
      <c r="R91" s="41"/>
      <c r="S91" s="41"/>
      <c r="T91" s="41"/>
      <c r="V91" s="41"/>
      <c r="W91" s="41"/>
      <c r="X91" s="41"/>
      <c r="Z91" s="41"/>
      <c r="AA91" s="41"/>
      <c r="AB91" s="41"/>
      <c r="AD91" s="41"/>
      <c r="AE91" s="41"/>
      <c r="AF91" s="41"/>
    </row>
    <row r="92" spans="1:36" x14ac:dyDescent="0.25">
      <c r="A92" s="14"/>
      <c r="J92" s="41"/>
      <c r="R92" s="41"/>
      <c r="S92" s="41"/>
      <c r="T92" s="41"/>
      <c r="V92" s="41"/>
      <c r="W92" s="41"/>
      <c r="X92" s="41"/>
      <c r="Z92" s="41"/>
      <c r="AA92" s="41"/>
      <c r="AB92" s="41"/>
      <c r="AD92" s="41"/>
      <c r="AE92" s="41"/>
      <c r="AF92" s="41"/>
    </row>
    <row r="93" spans="1:36" x14ac:dyDescent="0.25">
      <c r="A93" s="14"/>
      <c r="J93" s="41"/>
      <c r="R93" s="41"/>
      <c r="S93" s="41"/>
      <c r="T93" s="41"/>
      <c r="V93" s="41"/>
      <c r="W93" s="41"/>
      <c r="X93" s="41"/>
      <c r="Z93" s="41"/>
      <c r="AA93" s="41"/>
      <c r="AB93" s="41"/>
      <c r="AD93" s="41"/>
      <c r="AE93" s="41"/>
      <c r="AF93" s="41"/>
    </row>
    <row r="94" spans="1:36" x14ac:dyDescent="0.25">
      <c r="A94" s="14"/>
      <c r="J94" s="41"/>
      <c r="R94" s="41"/>
      <c r="S94" s="41"/>
      <c r="T94" s="41"/>
      <c r="V94" s="41"/>
      <c r="W94" s="41"/>
      <c r="X94" s="41"/>
      <c r="Z94" s="41"/>
      <c r="AA94" s="41"/>
      <c r="AB94" s="41"/>
      <c r="AD94" s="41"/>
      <c r="AE94" s="41"/>
      <c r="AF94" s="41"/>
    </row>
    <row r="95" spans="1:36" x14ac:dyDescent="0.25">
      <c r="A95" s="14"/>
      <c r="J95" s="41"/>
      <c r="R95" s="41"/>
      <c r="S95" s="41"/>
      <c r="T95" s="41"/>
      <c r="V95" s="41"/>
      <c r="W95" s="41"/>
      <c r="X95" s="41"/>
      <c r="Z95" s="41"/>
      <c r="AA95" s="41"/>
      <c r="AB95" s="41"/>
      <c r="AD95" s="41"/>
      <c r="AE95" s="41"/>
      <c r="AF95" s="41"/>
    </row>
    <row r="96" spans="1:36" x14ac:dyDescent="0.25">
      <c r="A96" s="14"/>
      <c r="J96" s="41"/>
      <c r="R96" s="41"/>
      <c r="S96" s="41"/>
      <c r="T96" s="41"/>
      <c r="V96" s="41"/>
      <c r="W96" s="41"/>
      <c r="X96" s="41"/>
      <c r="Z96" s="41"/>
      <c r="AA96" s="41"/>
      <c r="AB96" s="41"/>
      <c r="AD96" s="41"/>
      <c r="AE96" s="41"/>
      <c r="AF96" s="41"/>
    </row>
    <row r="97" spans="1:32" x14ac:dyDescent="0.25">
      <c r="A97" s="14"/>
      <c r="J97" s="41"/>
      <c r="R97" s="41"/>
      <c r="S97" s="41"/>
      <c r="T97" s="41"/>
      <c r="V97" s="41"/>
      <c r="W97" s="41"/>
      <c r="X97" s="41"/>
      <c r="Z97" s="41"/>
      <c r="AA97" s="41"/>
      <c r="AB97" s="41"/>
      <c r="AD97" s="41"/>
      <c r="AE97" s="41"/>
      <c r="AF97" s="41"/>
    </row>
    <row r="98" spans="1:32" x14ac:dyDescent="0.25">
      <c r="A98" s="14"/>
      <c r="J98" s="41"/>
      <c r="R98" s="41"/>
      <c r="S98" s="41"/>
      <c r="T98" s="41"/>
      <c r="V98" s="41"/>
      <c r="W98" s="41"/>
      <c r="X98" s="41"/>
      <c r="Z98" s="41"/>
      <c r="AA98" s="41"/>
      <c r="AB98" s="41"/>
      <c r="AD98" s="41"/>
      <c r="AE98" s="41"/>
      <c r="AF98" s="41"/>
    </row>
    <row r="99" spans="1:32" x14ac:dyDescent="0.25">
      <c r="A99" s="14"/>
      <c r="J99" s="41"/>
      <c r="R99" s="41"/>
      <c r="S99" s="41"/>
      <c r="T99" s="41"/>
      <c r="V99" s="41"/>
      <c r="W99" s="41"/>
      <c r="X99" s="41"/>
      <c r="Z99" s="41"/>
      <c r="AA99" s="41"/>
      <c r="AB99" s="41"/>
      <c r="AD99" s="41"/>
      <c r="AE99" s="41"/>
      <c r="AF99" s="41"/>
    </row>
  </sheetData>
  <mergeCells count="81">
    <mergeCell ref="A78:E78"/>
    <mergeCell ref="J78:J80"/>
    <mergeCell ref="A81:I81"/>
    <mergeCell ref="A82:I82"/>
    <mergeCell ref="F86:N86"/>
    <mergeCell ref="A61:E61"/>
    <mergeCell ref="J61:J62"/>
    <mergeCell ref="A63:I63"/>
    <mergeCell ref="A64:E64"/>
    <mergeCell ref="J64:J76"/>
    <mergeCell ref="A77:I77"/>
    <mergeCell ref="A55:E55"/>
    <mergeCell ref="J55:J56"/>
    <mergeCell ref="A57:I57"/>
    <mergeCell ref="A58:E58"/>
    <mergeCell ref="J58:J59"/>
    <mergeCell ref="A60:I60"/>
    <mergeCell ref="A49:E49"/>
    <mergeCell ref="J49:J50"/>
    <mergeCell ref="A51:I51"/>
    <mergeCell ref="A52:E52"/>
    <mergeCell ref="J52:J53"/>
    <mergeCell ref="A54:I54"/>
    <mergeCell ref="A42:E42"/>
    <mergeCell ref="J42:J43"/>
    <mergeCell ref="A44:I44"/>
    <mergeCell ref="A45:E45"/>
    <mergeCell ref="J45:J47"/>
    <mergeCell ref="A48:I48"/>
    <mergeCell ref="A32:E32"/>
    <mergeCell ref="J32:J34"/>
    <mergeCell ref="A35:I35"/>
    <mergeCell ref="A36:E36"/>
    <mergeCell ref="J36:J40"/>
    <mergeCell ref="A41:I41"/>
    <mergeCell ref="A21:E21"/>
    <mergeCell ref="J21:J26"/>
    <mergeCell ref="A27:I27"/>
    <mergeCell ref="A28:E28"/>
    <mergeCell ref="J28:J30"/>
    <mergeCell ref="A31:I31"/>
    <mergeCell ref="A14:E14"/>
    <mergeCell ref="J14:J15"/>
    <mergeCell ref="A16:I16"/>
    <mergeCell ref="A17:E17"/>
    <mergeCell ref="J17:J19"/>
    <mergeCell ref="A20:I20"/>
    <mergeCell ref="A8:E8"/>
    <mergeCell ref="J8:J9"/>
    <mergeCell ref="A10:I10"/>
    <mergeCell ref="A11:E11"/>
    <mergeCell ref="J11:J12"/>
    <mergeCell ref="A13:I13"/>
    <mergeCell ref="Z6:AB6"/>
    <mergeCell ref="AC6:AC7"/>
    <mergeCell ref="AD6:AF6"/>
    <mergeCell ref="AG6:AG7"/>
    <mergeCell ref="AH6:AH7"/>
    <mergeCell ref="AI6:AJ6"/>
    <mergeCell ref="P6:P7"/>
    <mergeCell ref="Q6:Q7"/>
    <mergeCell ref="R6:T6"/>
    <mergeCell ref="U6:U7"/>
    <mergeCell ref="V6:X6"/>
    <mergeCell ref="Y6:Y7"/>
    <mergeCell ref="G6:G7"/>
    <mergeCell ref="H6:I6"/>
    <mergeCell ref="J6:J7"/>
    <mergeCell ref="K6:K7"/>
    <mergeCell ref="L6:L7"/>
    <mergeCell ref="M6:O6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</mergeCells>
  <dataValidations count="7">
    <dataValidation allowBlank="1" showInputMessage="1" showErrorMessage="1" errorTitle="Sólo números" error="Sólo ingresar números sin letras_x000a_" sqref="P50 O49:O50 O78:O80 O8:O9 O11:O12 O14:O15 O61:O76 O21:O26 O28:O30 O32:O34 O36:O40 O42:O43 O45:O47 O52:O53 O55:O56 O58:O59 O17:O19" xr:uid="{7A288043-E1B2-4CA3-AD9C-4248C7EE187A}"/>
    <dataValidation type="date" operator="greaterThan" allowBlank="1" showInputMessage="1" showErrorMessage="1" errorTitle="Error en Ingresos de Fechas" error="La fecha debe corresponder al Año 2014." sqref="D50 D9 D12 D15 D65:D76 D22:D26 D29:D30 D33:D34 D37:D40 D53 D56 D59 D62 D18:D19" xr:uid="{8B011DF2-8C2C-44C3-A9F8-E9209DDA43A4}">
      <formula1>41275</formula1>
    </dataValidation>
    <dataValidation type="textLength" operator="lessThanOrEqual" allowBlank="1" showInputMessage="1" showErrorMessage="1" errorTitle="MÁXIMO DE CARACTERES SOBREPASADO" error="Sólo 255 caracteres por celdas" sqref="E79:G80 E50:G50 Q50 L50 C50 N79:N80 P79:Q80 E9:G9 P9:Q9 C9 L12 E12:G12 P12:Q12 C12 C15 E15:G15 P15:Q15 L15 C65:C76 C22:C26 E22:G26 L22:L26 P22:Q26 C29:C30 E29:G30 P29:Q30 L29:L30 L33:L34 E33:G34 P33:Q34 C33:C34 C37:C40 E37:G40 P37:Q40 E43:G43 L43 N43 P43:Q43 E46:G47 P46:Q47 N46:N47 P53:Q53 C53 L53 E53:G53 E56:G56 L56 C56 P56:Q56 E59:G59 P59:Q59 C59 C62 P62:Q62 L62 E62:G62 E65:G76 P65:Q76 C18:C19 P18:Q19 L18:L19 E18:G19" xr:uid="{96F0FD35-9EAB-4A31-890A-4E66ECA9D9D6}">
      <formula1>255</formula1>
    </dataValidation>
    <dataValidation type="date" errorStyle="information" operator="greaterThan" allowBlank="1" showInputMessage="1" showErrorMessage="1" errorTitle="SÓLO FECHAS" error="Las fechas corresponden al presupuesto 2014" sqref="H50:I50 H12:I12 H15:I15 H65:I76 H22:I26 H29:I30 H33:I34 H37:I40 H53:I53 H56:I56 H59:I59 H62:I62 H18:I19" xr:uid="{7B018DC2-89D4-4E69-90ED-48F009A2C31D}">
      <formula1>42005</formula1>
    </dataValidation>
    <dataValidation type="textLength" operator="lessThanOrEqual" allowBlank="1" showInputMessage="1" showErrorMessage="1" sqref="K50 AF50 AF22:AF26 AF37:AF40 K12 AE15:AF15 K15 AE65:AF76 K22:K26 AE29:AF30 K29:K30 AE33:AF34 K33:K34 K37:K40 AE43 K43 AE46:AF47 K46:K47 K53 AF53 K56 T56 AE59 K59 K62 K65:K76 K18:K19 AF18:AF19" xr:uid="{1E8E823D-6B13-446F-9143-726C0781AE83}">
      <formula1>255</formula1>
    </dataValidation>
    <dataValidation type="decimal" allowBlank="1" showInputMessage="1" showErrorMessage="1" errorTitle="Sólo números" error="Sólo ingresar números sin letras_x000a_" sqref="V80:W80 M50:N50 R50:T50 AD46:AD47 Z50:AB50 V50:X50 Z80:AB80 AD15 AD29:AD30 AD33:AD34 S80:T80 AD50:AE50 M79:M80 AD79:AF80 AD65:AD76 X79:X80 AD9:AF9 V9:X9 R9:T9 Z9:AB9 AD12:AF12 R12:S12 M12:N12 V12:X12 Z12:AB12 R15:T15 M15:N15 V15:X15 Z15:AB15 M65:N76 AD22:AE26 R22:T26 M22:N26 V22:X26 Z22:AB26 V29:X30 M29:N30 R29:T30 Z29:AB30 Z33:AB34 V33:X34 M33:N34 R33:T34 AD37:AE40 V37:X40 M37:N40 R37:T40 Z37:AB40 AD43 AF43 Z43:AB43 M43 V43:X43 R43:T43 V46:X47 M46:M47 R46:T47 Z46:AB47 AD53:AE53 M53:N53 R53:T53 V53:X53 Z53:AB53 M56:N56 R56:S56 V56:X56 Z56:AB56 AD56:AF56 V59:X59 AD59 R59:T59 M59:N59 AF59 Z59:AB59 R62:S62 M62:N62 V62:X62 Z62:AB62 AD62:AF62 V65:X76 R65:T76 Z65:AB76 M18:N19 V18:X19 Z18:AB19 R18:T19 AD18:AE19" xr:uid="{5EEFCF7F-56A0-4856-B2FB-596494A93B91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79:D80" xr:uid="{8CA384C7-AA72-4C13-9D64-34492F0CF8DF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187" scale="32" orientation="landscape" r:id="rId1"/>
  <headerFooter>
    <oddHeader>&amp;L&amp;G</oddHeader>
    <oddFooter>Preparado por Fabiola Oyanedel &amp;D&amp;RPágina 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21B25-F8C5-471F-8925-2D6518CD5E5A}">
  <sheetPr>
    <tabColor rgb="FF007DB5"/>
    <pageSetUpPr fitToPage="1"/>
  </sheetPr>
  <dimension ref="A1:Z42"/>
  <sheetViews>
    <sheetView zoomScaleNormal="100" workbookViewId="0">
      <selection activeCell="F40" sqref="F40"/>
    </sheetView>
  </sheetViews>
  <sheetFormatPr baseColWidth="10" defaultColWidth="11.42578125" defaultRowHeight="12.75" outlineLevelCol="1" x14ac:dyDescent="0.25"/>
  <cols>
    <col min="1" max="1" width="42.5703125" style="15" customWidth="1"/>
    <col min="2" max="2" width="12.140625" style="12" customWidth="1"/>
    <col min="3" max="3" width="12.140625" style="15" customWidth="1"/>
    <col min="4" max="4" width="10" style="15" hidden="1" customWidth="1"/>
    <col min="5" max="5" width="10.28515625" style="15" hidden="1" customWidth="1"/>
    <col min="6" max="6" width="9.85546875" style="15" hidden="1" customWidth="1"/>
    <col min="7" max="9" width="11.7109375" style="12" hidden="1" customWidth="1" outlineLevel="1"/>
    <col min="10" max="10" width="11.42578125" style="12" customWidth="1" collapsed="1"/>
    <col min="11" max="13" width="11.7109375" style="12" hidden="1" customWidth="1" outlineLevel="1"/>
    <col min="14" max="14" width="11.42578125" style="12" customWidth="1" collapsed="1"/>
    <col min="15" max="17" width="11.7109375" style="12" hidden="1" customWidth="1" outlineLevel="1"/>
    <col min="18" max="18" width="11.42578125" style="12" customWidth="1" collapsed="1"/>
    <col min="19" max="21" width="11.7109375" style="12" customWidth="1" outlineLevel="1"/>
    <col min="22" max="23" width="11.42578125" style="12" customWidth="1"/>
    <col min="24" max="24" width="10.140625" style="13" customWidth="1"/>
    <col min="25" max="25" width="11.7109375" style="13" customWidth="1"/>
    <col min="26" max="16384" width="11.42578125" style="14"/>
  </cols>
  <sheetData>
    <row r="1" spans="1:26" s="11" customFormat="1" ht="15" customHeight="1" x14ac:dyDescent="0.25">
      <c r="A1" s="533" t="s">
        <v>0</v>
      </c>
      <c r="B1" s="533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533"/>
      <c r="O1" s="533"/>
      <c r="P1" s="533"/>
      <c r="Q1" s="533"/>
      <c r="R1" s="533"/>
      <c r="S1" s="533"/>
      <c r="T1" s="533"/>
      <c r="U1" s="533"/>
      <c r="V1" s="533"/>
      <c r="W1" s="533"/>
      <c r="X1" s="533"/>
      <c r="Y1" s="533"/>
    </row>
    <row r="2" spans="1:26" s="11" customFormat="1" ht="15" customHeight="1" x14ac:dyDescent="0.25">
      <c r="A2" s="526" t="s">
        <v>1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526"/>
      <c r="S2" s="526"/>
      <c r="T2" s="526"/>
      <c r="U2" s="526"/>
      <c r="V2" s="526"/>
      <c r="W2" s="526"/>
      <c r="X2" s="526"/>
      <c r="Y2" s="526"/>
    </row>
    <row r="3" spans="1:26" s="11" customFormat="1" ht="15" customHeight="1" x14ac:dyDescent="0.25">
      <c r="A3" s="526" t="e">
        <v>#REF!</v>
      </c>
      <c r="B3" s="526"/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526"/>
      <c r="Q3" s="526"/>
      <c r="R3" s="526"/>
      <c r="S3" s="526"/>
      <c r="T3" s="526"/>
      <c r="U3" s="526"/>
      <c r="V3" s="526"/>
      <c r="W3" s="526"/>
      <c r="X3" s="526"/>
      <c r="Y3" s="526"/>
    </row>
    <row r="4" spans="1:26" s="11" customFormat="1" ht="15" customHeight="1" x14ac:dyDescent="0.25">
      <c r="A4" s="528" t="s">
        <v>3</v>
      </c>
      <c r="B4" s="528"/>
      <c r="C4" s="528"/>
      <c r="D4" s="528"/>
      <c r="E4" s="528"/>
      <c r="F4" s="528"/>
      <c r="G4" s="528"/>
      <c r="H4" s="528"/>
      <c r="I4" s="528"/>
      <c r="J4" s="528"/>
      <c r="K4" s="528"/>
      <c r="L4" s="528"/>
      <c r="M4" s="528"/>
      <c r="N4" s="528"/>
      <c r="O4" s="528"/>
      <c r="P4" s="528"/>
      <c r="Q4" s="528"/>
      <c r="R4" s="528"/>
      <c r="S4" s="528"/>
      <c r="T4" s="528"/>
      <c r="U4" s="528"/>
      <c r="V4" s="528"/>
      <c r="W4" s="528"/>
      <c r="X4" s="528"/>
      <c r="Y4" s="528"/>
    </row>
    <row r="5" spans="1:26" ht="18" customHeight="1" x14ac:dyDescent="0.25">
      <c r="A5" s="534" t="e">
        <v>#REF!</v>
      </c>
      <c r="B5" s="518"/>
      <c r="C5" s="518"/>
      <c r="D5" s="518"/>
      <c r="E5" s="518"/>
      <c r="F5" s="518"/>
      <c r="G5" s="518"/>
      <c r="H5" s="518"/>
      <c r="I5" s="518"/>
      <c r="J5" s="518"/>
      <c r="K5" s="518"/>
      <c r="L5" s="518"/>
      <c r="M5" s="518"/>
      <c r="N5" s="518"/>
      <c r="O5" s="518"/>
      <c r="P5" s="518"/>
      <c r="Q5" s="518"/>
      <c r="R5" s="518"/>
      <c r="S5" s="518"/>
      <c r="T5" s="518"/>
      <c r="U5" s="518"/>
      <c r="V5" s="518"/>
      <c r="W5" s="518"/>
      <c r="X5" s="518"/>
      <c r="Y5" s="519"/>
    </row>
    <row r="6" spans="1:26" s="15" customFormat="1" x14ac:dyDescent="0.25">
      <c r="A6" s="523" t="s">
        <v>7</v>
      </c>
      <c r="B6" s="530" t="s">
        <v>13</v>
      </c>
      <c r="C6" s="530" t="s">
        <v>83</v>
      </c>
      <c r="D6" s="535" t="s">
        <v>16</v>
      </c>
      <c r="E6" s="536"/>
      <c r="F6" s="537"/>
      <c r="G6" s="522" t="s">
        <v>19</v>
      </c>
      <c r="H6" s="522"/>
      <c r="I6" s="522"/>
      <c r="J6" s="530" t="s">
        <v>20</v>
      </c>
      <c r="K6" s="522" t="s">
        <v>19</v>
      </c>
      <c r="L6" s="522"/>
      <c r="M6" s="522"/>
      <c r="N6" s="530" t="s">
        <v>21</v>
      </c>
      <c r="O6" s="522" t="s">
        <v>19</v>
      </c>
      <c r="P6" s="522"/>
      <c r="Q6" s="522"/>
      <c r="R6" s="530" t="s">
        <v>22</v>
      </c>
      <c r="S6" s="522" t="s">
        <v>19</v>
      </c>
      <c r="T6" s="522"/>
      <c r="U6" s="522"/>
      <c r="V6" s="530" t="s">
        <v>23</v>
      </c>
      <c r="W6" s="530" t="s">
        <v>24</v>
      </c>
      <c r="X6" s="532" t="s">
        <v>84</v>
      </c>
      <c r="Y6" s="532"/>
    </row>
    <row r="7" spans="1:26" s="15" customFormat="1" ht="25.5" x14ac:dyDescent="0.25">
      <c r="A7" s="523"/>
      <c r="B7" s="531"/>
      <c r="C7" s="531"/>
      <c r="D7" s="431" t="s">
        <v>29</v>
      </c>
      <c r="E7" s="431" t="s">
        <v>30</v>
      </c>
      <c r="F7" s="431" t="s">
        <v>31</v>
      </c>
      <c r="G7" s="431" t="s">
        <v>32</v>
      </c>
      <c r="H7" s="431" t="s">
        <v>33</v>
      </c>
      <c r="I7" s="431" t="s">
        <v>34</v>
      </c>
      <c r="J7" s="531"/>
      <c r="K7" s="431" t="s">
        <v>35</v>
      </c>
      <c r="L7" s="431" t="s">
        <v>36</v>
      </c>
      <c r="M7" s="431" t="s">
        <v>37</v>
      </c>
      <c r="N7" s="531"/>
      <c r="O7" s="431" t="s">
        <v>38</v>
      </c>
      <c r="P7" s="431" t="s">
        <v>39</v>
      </c>
      <c r="Q7" s="431" t="s">
        <v>40</v>
      </c>
      <c r="R7" s="531"/>
      <c r="S7" s="431" t="s">
        <v>41</v>
      </c>
      <c r="T7" s="431" t="s">
        <v>42</v>
      </c>
      <c r="U7" s="431" t="s">
        <v>43</v>
      </c>
      <c r="V7" s="531"/>
      <c r="W7" s="531"/>
      <c r="X7" s="432" t="s">
        <v>44</v>
      </c>
      <c r="Y7" s="432" t="s">
        <v>85</v>
      </c>
    </row>
    <row r="8" spans="1:26" ht="24.75" customHeight="1" x14ac:dyDescent="0.25">
      <c r="A8" s="43" t="s">
        <v>46</v>
      </c>
      <c r="B8" s="9">
        <f>+'24-03-986 Ind. Proy'!J10</f>
        <v>113545730</v>
      </c>
      <c r="C8" s="9">
        <f>+'24-03-986 Ind. Proy'!K10</f>
        <v>113545730</v>
      </c>
      <c r="D8" s="9">
        <f>+'24-03-986 Ind. Proy'!L10</f>
        <v>0</v>
      </c>
      <c r="E8" s="9" t="e">
        <f>+'24-03-986 Ind. Proy'!M10</f>
        <v>#REF!</v>
      </c>
      <c r="F8" s="9" t="e">
        <f>+'24-03-986 Ind. Proy'!N10</f>
        <v>#REF!</v>
      </c>
      <c r="G8" s="9" t="e">
        <f>+'24-03-986 Ind. Proy'!O10</f>
        <v>#REF!</v>
      </c>
      <c r="H8" s="9">
        <f>+'24-03-986 Ind. Proy'!P10</f>
        <v>0</v>
      </c>
      <c r="I8" s="9">
        <f>+'24-03-986 Ind. Proy'!Q10</f>
        <v>0</v>
      </c>
      <c r="J8" s="9">
        <f>+'24-03-986 Ind. Proy'!U10</f>
        <v>0</v>
      </c>
      <c r="K8" s="9" t="e">
        <f>+'24-03-986 Ind. Proy'!S10</f>
        <v>#REF!</v>
      </c>
      <c r="L8" s="9" t="e">
        <f>+'24-03-986 Ind. Proy'!T10</f>
        <v>#REF!</v>
      </c>
      <c r="M8" s="9">
        <f>+'24-03-986 Ind. Proy'!U10</f>
        <v>0</v>
      </c>
      <c r="N8" s="9">
        <f>+'24-03-986 Ind. Proy'!Y10</f>
        <v>0</v>
      </c>
      <c r="O8" s="9" t="e">
        <f>+'24-03-986 Ind. Proy'!W10</f>
        <v>#REF!</v>
      </c>
      <c r="P8" s="9" t="e">
        <f>+'24-03-986 Ind. Proy'!X10</f>
        <v>#REF!</v>
      </c>
      <c r="Q8" s="9">
        <f>+'24-03-986 Ind. Proy'!Y10</f>
        <v>0</v>
      </c>
      <c r="R8" s="9">
        <f>+'24-03-986 Ind. Proy'!AC10</f>
        <v>0</v>
      </c>
      <c r="S8" s="9">
        <f>+'24-03-986 Ind. Proy'!AD10</f>
        <v>0</v>
      </c>
      <c r="T8" s="9">
        <f>+'24-03-986 Ind. Proy'!AE10</f>
        <v>0</v>
      </c>
      <c r="U8" s="9">
        <f>+'24-03-986 Ind. Proy'!AF10</f>
        <v>113545730</v>
      </c>
      <c r="V8" s="9">
        <f>+'24-03-986 Ind. Proy'!AG10</f>
        <v>113545730</v>
      </c>
      <c r="W8" s="9">
        <f>+'24-03-986 Ind. Proy'!AH10</f>
        <v>113545730</v>
      </c>
      <c r="X8" s="9">
        <f>+'24-03-986 Ind. Proy'!AI10</f>
        <v>1</v>
      </c>
      <c r="Y8" s="9">
        <f>+'24-03-986 Ind. Proy'!AJ10</f>
        <v>3.516311125494137E-2</v>
      </c>
      <c r="Z8" s="244">
        <f>+B8-C8</f>
        <v>0</v>
      </c>
    </row>
    <row r="9" spans="1:26" ht="24.75" customHeight="1" x14ac:dyDescent="0.25">
      <c r="A9" s="43" t="s">
        <v>48</v>
      </c>
      <c r="B9" s="9">
        <f>+'24-03-986 Ind. Proy'!J13</f>
        <v>128558080</v>
      </c>
      <c r="C9" s="9">
        <f>+'24-03-986 Ind. Proy'!K13</f>
        <v>128558080</v>
      </c>
      <c r="D9" s="9">
        <f>+'24-03-986 Ind. Proy'!L13</f>
        <v>0</v>
      </c>
      <c r="E9" s="9">
        <f>+'24-03-986 Ind. Proy'!M13</f>
        <v>0</v>
      </c>
      <c r="F9" s="9">
        <f>+'24-03-986 Ind. Proy'!N13</f>
        <v>0</v>
      </c>
      <c r="G9" s="9">
        <f>+'24-03-986 Ind. Proy'!O13</f>
        <v>0</v>
      </c>
      <c r="H9" s="9">
        <f>+'24-03-986 Ind. Proy'!P13</f>
        <v>0</v>
      </c>
      <c r="I9" s="9">
        <f>+'24-03-986 Ind. Proy'!Q13</f>
        <v>0</v>
      </c>
      <c r="J9" s="9">
        <f>+'24-03-986 Ind. Proy'!U13</f>
        <v>0</v>
      </c>
      <c r="K9" s="9" t="e">
        <f>+'24-03-986 Ind. Proy'!S13</f>
        <v>#REF!</v>
      </c>
      <c r="L9" s="9" t="e">
        <f>+'24-03-986 Ind. Proy'!T13</f>
        <v>#REF!</v>
      </c>
      <c r="M9" s="9">
        <f>+'24-03-986 Ind. Proy'!U13</f>
        <v>0</v>
      </c>
      <c r="N9" s="9">
        <f>+'24-03-986 Ind. Proy'!Y13</f>
        <v>0</v>
      </c>
      <c r="O9" s="9" t="e">
        <f>+'24-03-986 Ind. Proy'!W13</f>
        <v>#REF!</v>
      </c>
      <c r="P9" s="9" t="e">
        <f>+'24-03-986 Ind. Proy'!X13</f>
        <v>#REF!</v>
      </c>
      <c r="Q9" s="9">
        <f>+'24-03-986 Ind. Proy'!Y13</f>
        <v>0</v>
      </c>
      <c r="R9" s="9">
        <f>+'24-03-986 Ind. Proy'!AC13</f>
        <v>0</v>
      </c>
      <c r="S9" s="9">
        <f>+'24-03-986 Ind. Proy'!AD13</f>
        <v>0</v>
      </c>
      <c r="T9" s="9">
        <f>+'24-03-986 Ind. Proy'!AE13</f>
        <v>0</v>
      </c>
      <c r="U9" s="9">
        <f>+'24-03-986 Ind. Proy'!AF13</f>
        <v>128558080</v>
      </c>
      <c r="V9" s="9">
        <f>+'24-03-986 Ind. Proy'!AG13</f>
        <v>128558080</v>
      </c>
      <c r="W9" s="9">
        <f>+'24-03-986 Ind. Proy'!AH13</f>
        <v>128558080</v>
      </c>
      <c r="X9" s="9">
        <f>+'24-03-986 Ind. Proy'!AI13</f>
        <v>1</v>
      </c>
      <c r="Y9" s="9">
        <f>+'24-03-986 Ind. Proy'!AJ13</f>
        <v>3.9812171446356043E-2</v>
      </c>
      <c r="Z9" s="244">
        <f t="shared" ref="Z9:Z24" si="0">+B9-C9</f>
        <v>0</v>
      </c>
    </row>
    <row r="10" spans="1:26" ht="24.75" customHeight="1" x14ac:dyDescent="0.25">
      <c r="A10" s="43" t="s">
        <v>50</v>
      </c>
      <c r="B10" s="9">
        <f>+'24-03-986 Ind. Proy'!J16</f>
        <v>50464880</v>
      </c>
      <c r="C10" s="9">
        <f>+'24-03-986 Ind. Proy'!K16</f>
        <v>50464880</v>
      </c>
      <c r="D10" s="9">
        <f>+'24-03-986 Ind. Proy'!L16</f>
        <v>0</v>
      </c>
      <c r="E10" s="9" t="e">
        <f>+'24-03-986 Ind. Proy'!M16</f>
        <v>#REF!</v>
      </c>
      <c r="F10" s="9" t="e">
        <f>+'24-03-986 Ind. Proy'!N16</f>
        <v>#REF!</v>
      </c>
      <c r="G10" s="9" t="e">
        <f>+'24-03-986 Ind. Proy'!O16</f>
        <v>#REF!</v>
      </c>
      <c r="H10" s="9">
        <f>+'24-03-986 Ind. Proy'!P16</f>
        <v>0</v>
      </c>
      <c r="I10" s="9">
        <f>+'24-03-986 Ind. Proy'!Q16</f>
        <v>0</v>
      </c>
      <c r="J10" s="9">
        <f>+'24-03-986 Ind. Proy'!U16</f>
        <v>0</v>
      </c>
      <c r="K10" s="9" t="e">
        <f>+'24-03-986 Ind. Proy'!S16</f>
        <v>#REF!</v>
      </c>
      <c r="L10" s="9" t="e">
        <f>+'24-03-986 Ind. Proy'!T16</f>
        <v>#REF!</v>
      </c>
      <c r="M10" s="9">
        <f>+'24-03-986 Ind. Proy'!U16</f>
        <v>0</v>
      </c>
      <c r="N10" s="9">
        <f>+'24-03-986 Ind. Proy'!Y16</f>
        <v>0</v>
      </c>
      <c r="O10" s="9" t="e">
        <f>+'24-03-986 Ind. Proy'!W16</f>
        <v>#REF!</v>
      </c>
      <c r="P10" s="9" t="e">
        <f>+'24-03-986 Ind. Proy'!X16</f>
        <v>#REF!</v>
      </c>
      <c r="Q10" s="9">
        <f>+'24-03-986 Ind. Proy'!Y16</f>
        <v>0</v>
      </c>
      <c r="R10" s="9">
        <f>+'24-03-986 Ind. Proy'!AC16</f>
        <v>0</v>
      </c>
      <c r="S10" s="9">
        <f>+'24-03-986 Ind. Proy'!AD16</f>
        <v>0</v>
      </c>
      <c r="T10" s="9">
        <f>+'24-03-986 Ind. Proy'!AE16</f>
        <v>0</v>
      </c>
      <c r="U10" s="9">
        <f>+'24-03-986 Ind. Proy'!AF16</f>
        <v>50464880</v>
      </c>
      <c r="V10" s="9">
        <f>+'24-03-986 Ind. Proy'!AG16</f>
        <v>50464880</v>
      </c>
      <c r="W10" s="9">
        <f>+'24-03-986 Ind. Proy'!AH16</f>
        <v>50464880</v>
      </c>
      <c r="X10" s="9">
        <f>+'24-03-986 Ind. Proy'!AI16</f>
        <v>1</v>
      </c>
      <c r="Y10" s="9">
        <f>+'24-03-986 Ind. Proy'!AJ16</f>
        <v>1.5628083855793305E-2</v>
      </c>
      <c r="Z10" s="244">
        <f t="shared" si="0"/>
        <v>0</v>
      </c>
    </row>
    <row r="11" spans="1:26" ht="24.75" customHeight="1" x14ac:dyDescent="0.25">
      <c r="A11" s="43" t="s">
        <v>52</v>
      </c>
      <c r="B11" s="9">
        <f>+'24-03-986 Ind. Proy'!J20</f>
        <v>138778420</v>
      </c>
      <c r="C11" s="9">
        <f>+'24-03-986 Ind. Proy'!K20</f>
        <v>138778420</v>
      </c>
      <c r="D11" s="9">
        <f>+'24-03-986 Ind. Proy'!L20</f>
        <v>0</v>
      </c>
      <c r="E11" s="9" t="e">
        <f>+'24-03-986 Ind. Proy'!M20</f>
        <v>#REF!</v>
      </c>
      <c r="F11" s="9" t="e">
        <f>+'24-03-986 Ind. Proy'!N20</f>
        <v>#REF!</v>
      </c>
      <c r="G11" s="9" t="e">
        <f>+'24-03-986 Ind. Proy'!O20</f>
        <v>#REF!</v>
      </c>
      <c r="H11" s="9">
        <f>+'24-03-986 Ind. Proy'!P20</f>
        <v>0</v>
      </c>
      <c r="I11" s="9">
        <f>+'24-03-986 Ind. Proy'!Q20</f>
        <v>0</v>
      </c>
      <c r="J11" s="9">
        <f>+'24-03-986 Ind. Proy'!U20</f>
        <v>0</v>
      </c>
      <c r="K11" s="9" t="e">
        <f>+'24-03-986 Ind. Proy'!S20</f>
        <v>#REF!</v>
      </c>
      <c r="L11" s="9" t="e">
        <f>+'24-03-986 Ind. Proy'!T20</f>
        <v>#REF!</v>
      </c>
      <c r="M11" s="9">
        <f>+'24-03-986 Ind. Proy'!U20</f>
        <v>0</v>
      </c>
      <c r="N11" s="9">
        <f>+'24-03-986 Ind. Proy'!Y20</f>
        <v>0</v>
      </c>
      <c r="O11" s="9" t="e">
        <f>+'24-03-986 Ind. Proy'!W20</f>
        <v>#REF!</v>
      </c>
      <c r="P11" s="9" t="e">
        <f>+'24-03-986 Ind. Proy'!X20</f>
        <v>#REF!</v>
      </c>
      <c r="Q11" s="9">
        <f>+'24-03-986 Ind. Proy'!Y20</f>
        <v>0</v>
      </c>
      <c r="R11" s="9">
        <f>+'24-03-986 Ind. Proy'!AC20</f>
        <v>0</v>
      </c>
      <c r="S11" s="9">
        <f>+'24-03-986 Ind. Proy'!AD20</f>
        <v>0</v>
      </c>
      <c r="T11" s="9">
        <f>+'24-03-986 Ind. Proy'!AE20</f>
        <v>0</v>
      </c>
      <c r="U11" s="9">
        <f>+'24-03-986 Ind. Proy'!AF20</f>
        <v>138778420</v>
      </c>
      <c r="V11" s="9">
        <f>+'24-03-986 Ind. Proy'!AG20</f>
        <v>138778420</v>
      </c>
      <c r="W11" s="9">
        <f>+'24-03-986 Ind. Proy'!AH20</f>
        <v>138778420</v>
      </c>
      <c r="X11" s="9">
        <f>+'24-03-986 Ind. Proy'!AI20</f>
        <v>1</v>
      </c>
      <c r="Y11" s="9">
        <f>+'24-03-986 Ind. Proy'!AJ20</f>
        <v>4.2977230603431588E-2</v>
      </c>
      <c r="Z11" s="244">
        <f t="shared" si="0"/>
        <v>0</v>
      </c>
    </row>
    <row r="12" spans="1:26" ht="24.75" customHeight="1" x14ac:dyDescent="0.25">
      <c r="A12" s="43" t="s">
        <v>54</v>
      </c>
      <c r="B12" s="9">
        <f>+'24-03-986 Ind. Proy'!J27</f>
        <v>340637940</v>
      </c>
      <c r="C12" s="9">
        <f>+'24-03-986 Ind. Proy'!K27</f>
        <v>340637940</v>
      </c>
      <c r="D12" s="9">
        <f>+'24-03-986 Ind. Proy'!L27</f>
        <v>0</v>
      </c>
      <c r="E12" s="9" t="e">
        <f>+'24-03-986 Ind. Proy'!M27</f>
        <v>#REF!</v>
      </c>
      <c r="F12" s="9" t="e">
        <f>+'24-03-986 Ind. Proy'!N27</f>
        <v>#REF!</v>
      </c>
      <c r="G12" s="9" t="e">
        <f>+'24-03-986 Ind. Proy'!O27</f>
        <v>#REF!</v>
      </c>
      <c r="H12" s="9">
        <f>+'24-03-986 Ind. Proy'!P27</f>
        <v>0</v>
      </c>
      <c r="I12" s="9">
        <f>+'24-03-986 Ind. Proy'!Q27</f>
        <v>0</v>
      </c>
      <c r="J12" s="9">
        <f>+'24-03-986 Ind. Proy'!U27</f>
        <v>0</v>
      </c>
      <c r="K12" s="9" t="e">
        <f>+'24-03-986 Ind. Proy'!S27</f>
        <v>#REF!</v>
      </c>
      <c r="L12" s="9" t="e">
        <f>+'24-03-986 Ind. Proy'!T27</f>
        <v>#REF!</v>
      </c>
      <c r="M12" s="9">
        <f>+'24-03-986 Ind. Proy'!U27</f>
        <v>0</v>
      </c>
      <c r="N12" s="9">
        <f>+'24-03-986 Ind. Proy'!Y27</f>
        <v>0</v>
      </c>
      <c r="O12" s="9" t="e">
        <f>+'24-03-986 Ind. Proy'!W27</f>
        <v>#REF!</v>
      </c>
      <c r="P12" s="9" t="e">
        <f>+'24-03-986 Ind. Proy'!X27</f>
        <v>#REF!</v>
      </c>
      <c r="Q12" s="9">
        <f>+'24-03-986 Ind. Proy'!Y27</f>
        <v>0</v>
      </c>
      <c r="R12" s="9">
        <f>+'24-03-986 Ind. Proy'!AC27</f>
        <v>0</v>
      </c>
      <c r="S12" s="9">
        <f>+'24-03-986 Ind. Proy'!AD27</f>
        <v>0</v>
      </c>
      <c r="T12" s="9">
        <f>+'24-03-986 Ind. Proy'!AE27</f>
        <v>0</v>
      </c>
      <c r="U12" s="9">
        <f>+'24-03-986 Ind. Proy'!AF27</f>
        <v>340637940</v>
      </c>
      <c r="V12" s="9">
        <f>+'24-03-986 Ind. Proy'!AG27</f>
        <v>340637940</v>
      </c>
      <c r="W12" s="9">
        <f>+'24-03-986 Ind. Proy'!AH27</f>
        <v>340637940</v>
      </c>
      <c r="X12" s="9">
        <f>+'24-03-986 Ind. Proy'!AI27</f>
        <v>1</v>
      </c>
      <c r="Y12" s="9">
        <f>+'24-03-986 Ind. Proy'!AJ27</f>
        <v>0.10548956602660481</v>
      </c>
      <c r="Z12" s="244">
        <f t="shared" si="0"/>
        <v>0</v>
      </c>
    </row>
    <row r="13" spans="1:26" ht="24.75" customHeight="1" x14ac:dyDescent="0.25">
      <c r="A13" s="43" t="s">
        <v>56</v>
      </c>
      <c r="B13" s="9">
        <f>+'24-03-986 Ind. Proy'!J31</f>
        <v>138778420</v>
      </c>
      <c r="C13" s="9">
        <f>+'24-03-986 Ind. Proy'!K31</f>
        <v>138778420</v>
      </c>
      <c r="D13" s="9">
        <f>+'24-03-986 Ind. Proy'!L31</f>
        <v>0</v>
      </c>
      <c r="E13" s="9" t="e">
        <f>+'24-03-986 Ind. Proy'!M31</f>
        <v>#REF!</v>
      </c>
      <c r="F13" s="9" t="e">
        <f>+'24-03-986 Ind. Proy'!N31</f>
        <v>#REF!</v>
      </c>
      <c r="G13" s="9" t="e">
        <f>+'24-03-986 Ind. Proy'!O31</f>
        <v>#REF!</v>
      </c>
      <c r="H13" s="9">
        <f>+'24-03-986 Ind. Proy'!P31</f>
        <v>0</v>
      </c>
      <c r="I13" s="9">
        <f>+'24-03-986 Ind. Proy'!Q31</f>
        <v>0</v>
      </c>
      <c r="J13" s="9">
        <f>+'24-03-986 Ind. Proy'!U31</f>
        <v>0</v>
      </c>
      <c r="K13" s="9" t="e">
        <f>+'24-03-986 Ind. Proy'!S31</f>
        <v>#REF!</v>
      </c>
      <c r="L13" s="9" t="e">
        <f>+'24-03-986 Ind. Proy'!T31</f>
        <v>#REF!</v>
      </c>
      <c r="M13" s="9">
        <f>+'24-03-986 Ind. Proy'!U31</f>
        <v>0</v>
      </c>
      <c r="N13" s="9">
        <f>+'24-03-986 Ind. Proy'!Y31</f>
        <v>0</v>
      </c>
      <c r="O13" s="9" t="e">
        <f>+'24-03-986 Ind. Proy'!W31</f>
        <v>#REF!</v>
      </c>
      <c r="P13" s="9" t="e">
        <f>+'24-03-986 Ind. Proy'!X31</f>
        <v>#REF!</v>
      </c>
      <c r="Q13" s="9">
        <f>+'24-03-986 Ind. Proy'!Y31</f>
        <v>0</v>
      </c>
      <c r="R13" s="9">
        <f>+'24-03-986 Ind. Proy'!AC31</f>
        <v>0</v>
      </c>
      <c r="S13" s="9">
        <f>+'24-03-986 Ind. Proy'!AD31</f>
        <v>0</v>
      </c>
      <c r="T13" s="9">
        <f>+'24-03-986 Ind. Proy'!AE31</f>
        <v>0</v>
      </c>
      <c r="U13" s="9">
        <f>+'24-03-986 Ind. Proy'!AF31</f>
        <v>138778420</v>
      </c>
      <c r="V13" s="9">
        <f>+'24-03-986 Ind. Proy'!AG31</f>
        <v>138778420</v>
      </c>
      <c r="W13" s="9">
        <f>+'24-03-986 Ind. Proy'!AH31</f>
        <v>138778420</v>
      </c>
      <c r="X13" s="9">
        <f>+'24-03-986 Ind. Proy'!AI31</f>
        <v>1</v>
      </c>
      <c r="Y13" s="9">
        <f>+'24-03-986 Ind. Proy'!AJ31</f>
        <v>4.2977230603431588E-2</v>
      </c>
      <c r="Z13" s="244">
        <f t="shared" si="0"/>
        <v>0</v>
      </c>
    </row>
    <row r="14" spans="1:26" ht="24.75" customHeight="1" x14ac:dyDescent="0.25">
      <c r="A14" s="43" t="s">
        <v>58</v>
      </c>
      <c r="B14" s="9">
        <f>+'24-03-986 Ind. Proy'!J35</f>
        <v>191639180</v>
      </c>
      <c r="C14" s="9">
        <f>+'24-03-986 Ind. Proy'!K35</f>
        <v>191639180</v>
      </c>
      <c r="D14" s="9">
        <f>+'24-03-986 Ind. Proy'!L35</f>
        <v>0</v>
      </c>
      <c r="E14" s="9" t="e">
        <f>+'24-03-986 Ind. Proy'!M35</f>
        <v>#REF!</v>
      </c>
      <c r="F14" s="9" t="e">
        <f>+'24-03-986 Ind. Proy'!N35</f>
        <v>#REF!</v>
      </c>
      <c r="G14" s="9" t="e">
        <f>+'24-03-986 Ind. Proy'!O35</f>
        <v>#REF!</v>
      </c>
      <c r="H14" s="9">
        <f>+'24-03-986 Ind. Proy'!P35</f>
        <v>0</v>
      </c>
      <c r="I14" s="9">
        <f>+'24-03-986 Ind. Proy'!Q35</f>
        <v>0</v>
      </c>
      <c r="J14" s="9">
        <f>+'24-03-986 Ind. Proy'!U35</f>
        <v>0</v>
      </c>
      <c r="K14" s="9" t="e">
        <f>+'24-03-986 Ind. Proy'!S35</f>
        <v>#REF!</v>
      </c>
      <c r="L14" s="9" t="e">
        <f>+'24-03-986 Ind. Proy'!T35</f>
        <v>#REF!</v>
      </c>
      <c r="M14" s="9">
        <f>+'24-03-986 Ind. Proy'!U35</f>
        <v>0</v>
      </c>
      <c r="N14" s="9">
        <f>+'24-03-986 Ind. Proy'!Y35</f>
        <v>0</v>
      </c>
      <c r="O14" s="9">
        <f>+'24-03-986 Ind. Proy'!W35</f>
        <v>0</v>
      </c>
      <c r="P14" s="9">
        <f>+'24-03-986 Ind. Proy'!X35</f>
        <v>0</v>
      </c>
      <c r="Q14" s="9">
        <f>+'24-03-986 Ind. Proy'!Y35</f>
        <v>0</v>
      </c>
      <c r="R14" s="9">
        <f>+'24-03-986 Ind. Proy'!AC35</f>
        <v>0</v>
      </c>
      <c r="S14" s="9">
        <f>+'24-03-986 Ind. Proy'!AD35</f>
        <v>0</v>
      </c>
      <c r="T14" s="9">
        <f>+'24-03-986 Ind. Proy'!AE35</f>
        <v>0</v>
      </c>
      <c r="U14" s="9">
        <f>+'24-03-986 Ind. Proy'!AF35</f>
        <v>191639180</v>
      </c>
      <c r="V14" s="9">
        <f>+'24-03-986 Ind. Proy'!AG35</f>
        <v>191639180</v>
      </c>
      <c r="W14" s="9">
        <f>+'24-03-986 Ind. Proy'!AH35</f>
        <v>191639180</v>
      </c>
      <c r="X14" s="9">
        <f>+'24-03-986 Ind. Proy'!AI35</f>
        <v>1</v>
      </c>
      <c r="Y14" s="9">
        <f>+'24-03-986 Ind. Proy'!AJ35</f>
        <v>5.9347276266097676E-2</v>
      </c>
      <c r="Z14" s="244">
        <f t="shared" si="0"/>
        <v>0</v>
      </c>
    </row>
    <row r="15" spans="1:26" ht="24.75" customHeight="1" x14ac:dyDescent="0.25">
      <c r="A15" s="43" t="s">
        <v>60</v>
      </c>
      <c r="B15" s="9">
        <f>+'24-03-986 Ind. Proy'!J41</f>
        <v>302789280</v>
      </c>
      <c r="C15" s="9">
        <f>+'24-03-986 Ind. Proy'!K41</f>
        <v>302789280</v>
      </c>
      <c r="D15" s="9">
        <f>+'24-03-986 Ind. Proy'!L41</f>
        <v>0</v>
      </c>
      <c r="E15" s="9" t="e">
        <f>+'24-03-986 Ind. Proy'!M41</f>
        <v>#REF!</v>
      </c>
      <c r="F15" s="9" t="e">
        <f>+'24-03-986 Ind. Proy'!N41</f>
        <v>#REF!</v>
      </c>
      <c r="G15" s="9" t="e">
        <f>+'24-03-986 Ind. Proy'!O41</f>
        <v>#REF!</v>
      </c>
      <c r="H15" s="9">
        <f>+'24-03-986 Ind. Proy'!P41</f>
        <v>0</v>
      </c>
      <c r="I15" s="9">
        <f>+'24-03-986 Ind. Proy'!Q41</f>
        <v>0</v>
      </c>
      <c r="J15" s="9">
        <f>+'24-03-986 Ind. Proy'!U41</f>
        <v>0</v>
      </c>
      <c r="K15" s="9" t="e">
        <f>+'24-03-986 Ind. Proy'!S41</f>
        <v>#REF!</v>
      </c>
      <c r="L15" s="9" t="e">
        <f>+'24-03-986 Ind. Proy'!T41</f>
        <v>#REF!</v>
      </c>
      <c r="M15" s="9">
        <f>+'24-03-986 Ind. Proy'!U41</f>
        <v>0</v>
      </c>
      <c r="N15" s="9">
        <f>+'24-03-986 Ind. Proy'!Y41</f>
        <v>0</v>
      </c>
      <c r="O15" s="9">
        <f>+'24-03-986 Ind. Proy'!W41</f>
        <v>0</v>
      </c>
      <c r="P15" s="9">
        <f>+'24-03-986 Ind. Proy'!X41</f>
        <v>0</v>
      </c>
      <c r="Q15" s="9">
        <f>+'24-03-986 Ind. Proy'!Y41</f>
        <v>0</v>
      </c>
      <c r="R15" s="9">
        <f>+'24-03-986 Ind. Proy'!AC41</f>
        <v>0</v>
      </c>
      <c r="S15" s="9">
        <f>+'24-03-986 Ind. Proy'!AD41</f>
        <v>0</v>
      </c>
      <c r="T15" s="9">
        <f>+'24-03-986 Ind. Proy'!AE41</f>
        <v>0</v>
      </c>
      <c r="U15" s="9">
        <f>+'24-03-986 Ind. Proy'!AF41</f>
        <v>302789280</v>
      </c>
      <c r="V15" s="9">
        <f>+'24-03-986 Ind. Proy'!AG41</f>
        <v>302789280</v>
      </c>
      <c r="W15" s="9">
        <f>+'24-03-986 Ind. Proy'!AH41</f>
        <v>302789280</v>
      </c>
      <c r="X15" s="9">
        <f>+'24-03-986 Ind. Proy'!AI41</f>
        <v>1</v>
      </c>
      <c r="Y15" s="9">
        <f>+'24-03-986 Ind. Proy'!AJ41</f>
        <v>9.3768503134759831E-2</v>
      </c>
      <c r="Z15" s="244">
        <f t="shared" si="0"/>
        <v>0</v>
      </c>
    </row>
    <row r="16" spans="1:26" s="83" customFormat="1" ht="24.75" customHeight="1" x14ac:dyDescent="0.25">
      <c r="A16" s="43" t="s">
        <v>62</v>
      </c>
      <c r="B16" s="9">
        <f>+'24-03-986 Ind. Proy'!J44</f>
        <v>113545730</v>
      </c>
      <c r="C16" s="9">
        <f>+'24-03-986 Ind. Proy'!K44</f>
        <v>113545730</v>
      </c>
      <c r="D16" s="9">
        <f>+'24-03-986 Ind. Proy'!L44</f>
        <v>0</v>
      </c>
      <c r="E16" s="9" t="e">
        <f>+'24-03-986 Ind. Proy'!M44</f>
        <v>#REF!</v>
      </c>
      <c r="F16" s="9" t="e">
        <f>+'24-03-986 Ind. Proy'!N44</f>
        <v>#REF!</v>
      </c>
      <c r="G16" s="9" t="e">
        <f>+'24-03-986 Ind. Proy'!O44</f>
        <v>#REF!</v>
      </c>
      <c r="H16" s="9">
        <f>+'24-03-986 Ind. Proy'!P44</f>
        <v>0</v>
      </c>
      <c r="I16" s="9">
        <f>+'24-03-986 Ind. Proy'!Q44</f>
        <v>0</v>
      </c>
      <c r="J16" s="9">
        <f>+'24-03-986 Ind. Proy'!U44</f>
        <v>0</v>
      </c>
      <c r="K16" s="9" t="e">
        <f>+'24-03-986 Ind. Proy'!S44</f>
        <v>#REF!</v>
      </c>
      <c r="L16" s="9" t="e">
        <f>+'24-03-986 Ind. Proy'!T44</f>
        <v>#REF!</v>
      </c>
      <c r="M16" s="9">
        <f>+'24-03-986 Ind. Proy'!U44</f>
        <v>0</v>
      </c>
      <c r="N16" s="9">
        <f>+'24-03-986 Ind. Proy'!Y44</f>
        <v>0</v>
      </c>
      <c r="O16" s="9">
        <f>+'24-03-986 Ind. Proy'!W44</f>
        <v>0</v>
      </c>
      <c r="P16" s="9">
        <f>+'24-03-986 Ind. Proy'!X44</f>
        <v>0</v>
      </c>
      <c r="Q16" s="9">
        <f>+'24-03-986 Ind. Proy'!Y44</f>
        <v>0</v>
      </c>
      <c r="R16" s="9">
        <f>+'24-03-986 Ind. Proy'!AC44</f>
        <v>0</v>
      </c>
      <c r="S16" s="9">
        <f>+'24-03-986 Ind. Proy'!AD44</f>
        <v>0</v>
      </c>
      <c r="T16" s="9">
        <f>+'24-03-986 Ind. Proy'!AE44</f>
        <v>0</v>
      </c>
      <c r="U16" s="9">
        <f>+'24-03-986 Ind. Proy'!AF44</f>
        <v>113545730</v>
      </c>
      <c r="V16" s="9">
        <f>+'24-03-986 Ind. Proy'!AG44</f>
        <v>113545730</v>
      </c>
      <c r="W16" s="9">
        <f>+'24-03-986 Ind. Proy'!AH44</f>
        <v>113545730</v>
      </c>
      <c r="X16" s="9">
        <f>+'24-03-986 Ind. Proy'!AI44</f>
        <v>1</v>
      </c>
      <c r="Y16" s="9">
        <f>+'24-03-986 Ind. Proy'!AJ44</f>
        <v>3.516311125494137E-2</v>
      </c>
      <c r="Z16" s="244">
        <f t="shared" si="0"/>
        <v>0</v>
      </c>
    </row>
    <row r="17" spans="1:26" s="83" customFormat="1" ht="24.75" customHeight="1" x14ac:dyDescent="0.25">
      <c r="A17" s="43" t="s">
        <v>64</v>
      </c>
      <c r="B17" s="9">
        <f>+'24-03-986 Ind. Proy'!J48</f>
        <v>126162200</v>
      </c>
      <c r="C17" s="9">
        <f>+'24-03-986 Ind. Proy'!K48</f>
        <v>126162200</v>
      </c>
      <c r="D17" s="9">
        <f>+'24-03-986 Ind. Proy'!L48</f>
        <v>0</v>
      </c>
      <c r="E17" s="9" t="e">
        <f>+'24-03-986 Ind. Proy'!M48</f>
        <v>#REF!</v>
      </c>
      <c r="F17" s="9" t="e">
        <f>+'24-03-986 Ind. Proy'!N48</f>
        <v>#REF!</v>
      </c>
      <c r="G17" s="9" t="e">
        <f>+'24-03-986 Ind. Proy'!O48</f>
        <v>#REF!</v>
      </c>
      <c r="H17" s="9">
        <f>+'24-03-986 Ind. Proy'!P48</f>
        <v>0</v>
      </c>
      <c r="I17" s="9">
        <f>+'24-03-986 Ind. Proy'!Q48</f>
        <v>0</v>
      </c>
      <c r="J17" s="9">
        <f>+'24-03-986 Ind. Proy'!U48</f>
        <v>0</v>
      </c>
      <c r="K17" s="9" t="e">
        <f>+'24-03-986 Ind. Proy'!S48</f>
        <v>#REF!</v>
      </c>
      <c r="L17" s="9" t="e">
        <f>+'24-03-986 Ind. Proy'!T48</f>
        <v>#REF!</v>
      </c>
      <c r="M17" s="9">
        <f>+'24-03-986 Ind. Proy'!U48</f>
        <v>0</v>
      </c>
      <c r="N17" s="9">
        <f>+'24-03-986 Ind. Proy'!Y48</f>
        <v>0</v>
      </c>
      <c r="O17" s="9">
        <f>+'24-03-986 Ind. Proy'!W48</f>
        <v>0</v>
      </c>
      <c r="P17" s="9">
        <f>+'24-03-986 Ind. Proy'!X48</f>
        <v>0</v>
      </c>
      <c r="Q17" s="9">
        <f>+'24-03-986 Ind. Proy'!Y48</f>
        <v>0</v>
      </c>
      <c r="R17" s="9">
        <f>+'24-03-986 Ind. Proy'!AC48</f>
        <v>0</v>
      </c>
      <c r="S17" s="9">
        <f>+'24-03-986 Ind. Proy'!AD48</f>
        <v>0</v>
      </c>
      <c r="T17" s="9">
        <f>+'24-03-986 Ind. Proy'!AE48</f>
        <v>0</v>
      </c>
      <c r="U17" s="9">
        <f>+'24-03-986 Ind. Proy'!AF48</f>
        <v>126162200</v>
      </c>
      <c r="V17" s="9">
        <f>+'24-03-986 Ind. Proy'!AG48</f>
        <v>126162200</v>
      </c>
      <c r="W17" s="9">
        <f>+'24-03-986 Ind. Proy'!AH48</f>
        <v>126162200</v>
      </c>
      <c r="X17" s="9">
        <f>+'24-03-986 Ind. Proy'!AI48</f>
        <v>1</v>
      </c>
      <c r="Y17" s="9">
        <f>+'24-03-986 Ind. Proy'!AJ48</f>
        <v>3.9070209639483267E-2</v>
      </c>
      <c r="Z17" s="244">
        <f t="shared" si="0"/>
        <v>0</v>
      </c>
    </row>
    <row r="18" spans="1:26" s="83" customFormat="1" ht="24.75" customHeight="1" x14ac:dyDescent="0.25">
      <c r="A18" s="43" t="s">
        <v>66</v>
      </c>
      <c r="B18" s="9">
        <f>+'24-03-986 Ind. Proy'!J51</f>
        <v>50464880</v>
      </c>
      <c r="C18" s="9">
        <f>+'24-03-986 Ind. Proy'!K51</f>
        <v>50464880</v>
      </c>
      <c r="D18" s="9">
        <f>+'24-03-986 Ind. Proy'!L51</f>
        <v>0</v>
      </c>
      <c r="E18" s="9">
        <f>+'24-03-986 Ind. Proy'!M51</f>
        <v>0</v>
      </c>
      <c r="F18" s="9">
        <f>+'24-03-986 Ind. Proy'!N51</f>
        <v>0</v>
      </c>
      <c r="G18" s="9">
        <f>+'24-03-986 Ind. Proy'!O51</f>
        <v>0</v>
      </c>
      <c r="H18" s="9">
        <f>+'24-03-986 Ind. Proy'!P51</f>
        <v>0</v>
      </c>
      <c r="I18" s="9">
        <f>+'24-03-986 Ind. Proy'!Q51</f>
        <v>0</v>
      </c>
      <c r="J18" s="9">
        <f>+'24-03-986 Ind. Proy'!U51</f>
        <v>0</v>
      </c>
      <c r="K18" s="9">
        <f>+'24-03-986 Ind. Proy'!S51</f>
        <v>0</v>
      </c>
      <c r="L18" s="9">
        <f>+'24-03-986 Ind. Proy'!T51</f>
        <v>0</v>
      </c>
      <c r="M18" s="9">
        <f>+'24-03-986 Ind. Proy'!U51</f>
        <v>0</v>
      </c>
      <c r="N18" s="9">
        <f>+'24-03-986 Ind. Proy'!Y51</f>
        <v>0</v>
      </c>
      <c r="O18" s="9">
        <f>+'24-03-986 Ind. Proy'!W51</f>
        <v>0</v>
      </c>
      <c r="P18" s="9">
        <f>+'24-03-986 Ind. Proy'!X51</f>
        <v>0</v>
      </c>
      <c r="Q18" s="9">
        <f>+'24-03-986 Ind. Proy'!Y51</f>
        <v>0</v>
      </c>
      <c r="R18" s="9">
        <f>+'24-03-986 Ind. Proy'!AC51</f>
        <v>0</v>
      </c>
      <c r="S18" s="9">
        <f>+'24-03-986 Ind. Proy'!AD51</f>
        <v>0</v>
      </c>
      <c r="T18" s="9">
        <f>+'24-03-986 Ind. Proy'!AE51</f>
        <v>0</v>
      </c>
      <c r="U18" s="9">
        <f>+'24-03-986 Ind. Proy'!AF51</f>
        <v>50464880</v>
      </c>
      <c r="V18" s="9">
        <f>+'24-03-986 Ind. Proy'!AG51</f>
        <v>50464880</v>
      </c>
      <c r="W18" s="9">
        <f>+'24-03-986 Ind. Proy'!AH51</f>
        <v>50464880</v>
      </c>
      <c r="X18" s="9">
        <f>+'24-03-986 Ind. Proy'!AI51</f>
        <v>1</v>
      </c>
      <c r="Y18" s="9">
        <f>+'24-03-986 Ind. Proy'!AJ51</f>
        <v>1.5628083855793305E-2</v>
      </c>
      <c r="Z18" s="244">
        <f t="shared" si="0"/>
        <v>0</v>
      </c>
    </row>
    <row r="19" spans="1:26" s="83" customFormat="1" ht="24.75" customHeight="1" x14ac:dyDescent="0.25">
      <c r="A19" s="43" t="s">
        <v>68</v>
      </c>
      <c r="B19" s="9">
        <f>+'24-03-986 Ind. Proy'!J54</f>
        <v>50464880</v>
      </c>
      <c r="C19" s="9">
        <f>+'24-03-986 Ind. Proy'!K54</f>
        <v>50464880</v>
      </c>
      <c r="D19" s="9">
        <f>+'24-03-986 Ind. Proy'!L54</f>
        <v>0</v>
      </c>
      <c r="E19" s="9" t="e">
        <f>+'24-03-986 Ind. Proy'!M54</f>
        <v>#REF!</v>
      </c>
      <c r="F19" s="9" t="e">
        <f>+'24-03-986 Ind. Proy'!N54</f>
        <v>#REF!</v>
      </c>
      <c r="G19" s="9" t="e">
        <f>+'24-03-986 Ind. Proy'!O54</f>
        <v>#REF!</v>
      </c>
      <c r="H19" s="9">
        <f>+'24-03-986 Ind. Proy'!P54</f>
        <v>0</v>
      </c>
      <c r="I19" s="9">
        <f>+'24-03-986 Ind. Proy'!Q54</f>
        <v>0</v>
      </c>
      <c r="J19" s="9">
        <f>+'24-03-986 Ind. Proy'!U54</f>
        <v>0</v>
      </c>
      <c r="K19" s="9" t="e">
        <f>+'24-03-986 Ind. Proy'!S54</f>
        <v>#REF!</v>
      </c>
      <c r="L19" s="9" t="e">
        <f>+'24-03-986 Ind. Proy'!T54</f>
        <v>#REF!</v>
      </c>
      <c r="M19" s="9">
        <f>+'24-03-986 Ind. Proy'!U54</f>
        <v>0</v>
      </c>
      <c r="N19" s="9">
        <f>+'24-03-986 Ind. Proy'!Y54</f>
        <v>0</v>
      </c>
      <c r="O19" s="9">
        <f>+'24-03-986 Ind. Proy'!W54</f>
        <v>0</v>
      </c>
      <c r="P19" s="9">
        <f>+'24-03-986 Ind. Proy'!X54</f>
        <v>0</v>
      </c>
      <c r="Q19" s="9">
        <f>+'24-03-986 Ind. Proy'!Y54</f>
        <v>0</v>
      </c>
      <c r="R19" s="9">
        <f>+'24-03-986 Ind. Proy'!AC54</f>
        <v>0</v>
      </c>
      <c r="S19" s="9">
        <f>+'24-03-986 Ind. Proy'!AD54</f>
        <v>0</v>
      </c>
      <c r="T19" s="9">
        <f>+'24-03-986 Ind. Proy'!AE54</f>
        <v>0</v>
      </c>
      <c r="U19" s="9">
        <f>+'24-03-986 Ind. Proy'!AF54</f>
        <v>50464880</v>
      </c>
      <c r="V19" s="9">
        <f>+'24-03-986 Ind. Proy'!AG54</f>
        <v>50464880</v>
      </c>
      <c r="W19" s="9">
        <f>+'24-03-986 Ind. Proy'!AH54</f>
        <v>50464880</v>
      </c>
      <c r="X19" s="9">
        <f>+'24-03-986 Ind. Proy'!AI54</f>
        <v>1</v>
      </c>
      <c r="Y19" s="9">
        <f>+'24-03-986 Ind. Proy'!AJ54</f>
        <v>1.5628083855793305E-2</v>
      </c>
      <c r="Z19" s="244">
        <f t="shared" si="0"/>
        <v>0</v>
      </c>
    </row>
    <row r="20" spans="1:26" s="83" customFormat="1" ht="24.75" customHeight="1" x14ac:dyDescent="0.25">
      <c r="A20" s="44" t="s">
        <v>70</v>
      </c>
      <c r="B20" s="9">
        <f>+'24-03-986 Ind. Proy'!J57</f>
        <v>63081100</v>
      </c>
      <c r="C20" s="9">
        <f>+'24-03-986 Ind. Proy'!K57</f>
        <v>63081100</v>
      </c>
      <c r="D20" s="9">
        <f>+'24-03-986 Ind. Proy'!L57</f>
        <v>0</v>
      </c>
      <c r="E20" s="9" t="e">
        <f>+'24-03-986 Ind. Proy'!M57</f>
        <v>#REF!</v>
      </c>
      <c r="F20" s="9" t="e">
        <f>+'24-03-986 Ind. Proy'!N57</f>
        <v>#REF!</v>
      </c>
      <c r="G20" s="9" t="e">
        <f>+'24-03-986 Ind. Proy'!O57</f>
        <v>#REF!</v>
      </c>
      <c r="H20" s="9">
        <f>+'24-03-986 Ind. Proy'!P57</f>
        <v>0</v>
      </c>
      <c r="I20" s="9">
        <f>+'24-03-986 Ind. Proy'!Q57</f>
        <v>0</v>
      </c>
      <c r="J20" s="9">
        <f>+'24-03-986 Ind. Proy'!U57</f>
        <v>0</v>
      </c>
      <c r="K20" s="9" t="e">
        <f>+'24-03-986 Ind. Proy'!S57</f>
        <v>#REF!</v>
      </c>
      <c r="L20" s="9" t="e">
        <f>+'24-03-986 Ind. Proy'!T57</f>
        <v>#REF!</v>
      </c>
      <c r="M20" s="9">
        <f>+'24-03-986 Ind. Proy'!U57</f>
        <v>0</v>
      </c>
      <c r="N20" s="9">
        <f>+'24-03-986 Ind. Proy'!Y57</f>
        <v>0</v>
      </c>
      <c r="O20" s="9">
        <f>+'24-03-986 Ind. Proy'!W57</f>
        <v>0</v>
      </c>
      <c r="P20" s="9">
        <f>+'24-03-986 Ind. Proy'!X57</f>
        <v>0</v>
      </c>
      <c r="Q20" s="9">
        <f>+'24-03-986 Ind. Proy'!Y57</f>
        <v>0</v>
      </c>
      <c r="R20" s="9">
        <f>+'24-03-986 Ind. Proy'!AC57</f>
        <v>0</v>
      </c>
      <c r="S20" s="9">
        <f>+'24-03-986 Ind. Proy'!AD57</f>
        <v>0</v>
      </c>
      <c r="T20" s="9">
        <f>+'24-03-986 Ind. Proy'!AE57</f>
        <v>0</v>
      </c>
      <c r="U20" s="9">
        <f>+'24-03-986 Ind. Proy'!AF57</f>
        <v>63081100</v>
      </c>
      <c r="V20" s="9">
        <f>+'24-03-986 Ind. Proy'!AG57</f>
        <v>63081100</v>
      </c>
      <c r="W20" s="9">
        <f>+'24-03-986 Ind. Proy'!AH57</f>
        <v>63081100</v>
      </c>
      <c r="X20" s="9">
        <f>+'24-03-986 Ind. Proy'!AI57</f>
        <v>1</v>
      </c>
      <c r="Y20" s="9">
        <f>+'24-03-986 Ind. Proy'!AJ57</f>
        <v>1.9535104819741633E-2</v>
      </c>
      <c r="Z20" s="244">
        <f t="shared" si="0"/>
        <v>0</v>
      </c>
    </row>
    <row r="21" spans="1:26" s="83" customFormat="1" ht="24.75" customHeight="1" x14ac:dyDescent="0.25">
      <c r="A21" s="44" t="s">
        <v>72</v>
      </c>
      <c r="B21" s="9">
        <f>+'24-03-986 Ind. Proy'!J60</f>
        <v>100929760</v>
      </c>
      <c r="C21" s="9">
        <f>+'24-03-986 Ind. Proy'!K60</f>
        <v>100929760</v>
      </c>
      <c r="D21" s="9">
        <f>+'24-03-986 Ind. Proy'!L60</f>
        <v>0</v>
      </c>
      <c r="E21" s="9" t="e">
        <f>+'24-03-986 Ind. Proy'!M60</f>
        <v>#REF!</v>
      </c>
      <c r="F21" s="9" t="e">
        <f>+'24-03-986 Ind. Proy'!N60</f>
        <v>#REF!</v>
      </c>
      <c r="G21" s="9" t="e">
        <f>+'24-03-986 Ind. Proy'!O60</f>
        <v>#REF!</v>
      </c>
      <c r="H21" s="9">
        <f>+'24-03-986 Ind. Proy'!P60</f>
        <v>0</v>
      </c>
      <c r="I21" s="9">
        <f>+'24-03-986 Ind. Proy'!Q60</f>
        <v>0</v>
      </c>
      <c r="J21" s="9">
        <f>+'24-03-986 Ind. Proy'!U60</f>
        <v>0</v>
      </c>
      <c r="K21" s="9" t="e">
        <f>+'24-03-986 Ind. Proy'!S60</f>
        <v>#REF!</v>
      </c>
      <c r="L21" s="9" t="e">
        <f>+'24-03-986 Ind. Proy'!T60</f>
        <v>#REF!</v>
      </c>
      <c r="M21" s="9">
        <f>+'24-03-986 Ind. Proy'!U60</f>
        <v>0</v>
      </c>
      <c r="N21" s="9">
        <f>+'24-03-986 Ind. Proy'!Y60</f>
        <v>0</v>
      </c>
      <c r="O21" s="9">
        <f>+'24-03-986 Ind. Proy'!W60</f>
        <v>0</v>
      </c>
      <c r="P21" s="9">
        <f>+'24-03-986 Ind. Proy'!X60</f>
        <v>0</v>
      </c>
      <c r="Q21" s="9">
        <f>+'24-03-986 Ind. Proy'!Y60</f>
        <v>0</v>
      </c>
      <c r="R21" s="9">
        <f>+'24-03-986 Ind. Proy'!AC60</f>
        <v>0</v>
      </c>
      <c r="S21" s="9">
        <f>+'24-03-986 Ind. Proy'!AD60</f>
        <v>0</v>
      </c>
      <c r="T21" s="9">
        <f>+'24-03-986 Ind. Proy'!AE60</f>
        <v>0</v>
      </c>
      <c r="U21" s="9">
        <f>+'24-03-986 Ind. Proy'!AF60</f>
        <v>100929760</v>
      </c>
      <c r="V21" s="9">
        <f>+'24-03-986 Ind. Proy'!AG60</f>
        <v>100929760</v>
      </c>
      <c r="W21" s="9">
        <f>+'24-03-986 Ind. Proy'!AH60</f>
        <v>100929760</v>
      </c>
      <c r="X21" s="9">
        <f>+'24-03-986 Ind. Proy'!AI60</f>
        <v>1</v>
      </c>
      <c r="Y21" s="9">
        <f>+'24-03-986 Ind. Proy'!AJ60</f>
        <v>3.125616771158661E-2</v>
      </c>
      <c r="Z21" s="244">
        <f t="shared" si="0"/>
        <v>0</v>
      </c>
    </row>
    <row r="22" spans="1:26" s="83" customFormat="1" ht="24.75" customHeight="1" x14ac:dyDescent="0.25">
      <c r="A22" s="44" t="s">
        <v>119</v>
      </c>
      <c r="B22" s="9">
        <f>+'24-03-986 Ind. Proy'!J63</f>
        <v>88313540</v>
      </c>
      <c r="C22" s="9">
        <f>+'24-03-986 Ind. Proy'!K63</f>
        <v>88313540</v>
      </c>
      <c r="D22" s="9">
        <f>+'24-03-986 Ind. Proy'!L63</f>
        <v>0</v>
      </c>
      <c r="E22" s="9">
        <f>+'24-03-986 Ind. Proy'!M63</f>
        <v>0</v>
      </c>
      <c r="F22" s="9">
        <f>+'24-03-986 Ind. Proy'!N63</f>
        <v>0</v>
      </c>
      <c r="G22" s="9">
        <f>+'24-03-986 Ind. Proy'!O63</f>
        <v>0</v>
      </c>
      <c r="H22" s="9">
        <f>+'24-03-986 Ind. Proy'!P63</f>
        <v>0</v>
      </c>
      <c r="I22" s="9">
        <f>+'24-03-986 Ind. Proy'!Q63</f>
        <v>0</v>
      </c>
      <c r="J22" s="9">
        <f>+'24-03-986 Ind. Proy'!U63</f>
        <v>0</v>
      </c>
      <c r="K22" s="9" t="e">
        <f>+'24-03-986 Ind. Proy'!S63</f>
        <v>#REF!</v>
      </c>
      <c r="L22" s="9" t="e">
        <f>+'24-03-986 Ind. Proy'!T63</f>
        <v>#REF!</v>
      </c>
      <c r="M22" s="9">
        <f>+'24-03-986 Ind. Proy'!U63</f>
        <v>0</v>
      </c>
      <c r="N22" s="9">
        <f>+'24-03-986 Ind. Proy'!Y63</f>
        <v>0</v>
      </c>
      <c r="O22" s="9">
        <f>+'24-03-986 Ind. Proy'!W63</f>
        <v>0</v>
      </c>
      <c r="P22" s="9">
        <f>+'24-03-986 Ind. Proy'!X63</f>
        <v>0</v>
      </c>
      <c r="Q22" s="9">
        <f>+'24-03-986 Ind. Proy'!Y63</f>
        <v>0</v>
      </c>
      <c r="R22" s="9">
        <f>+'24-03-986 Ind. Proy'!AC63</f>
        <v>0</v>
      </c>
      <c r="S22" s="9">
        <f>+'24-03-986 Ind. Proy'!AD63</f>
        <v>0</v>
      </c>
      <c r="T22" s="9">
        <f>+'24-03-986 Ind. Proy'!AE63</f>
        <v>0</v>
      </c>
      <c r="U22" s="9">
        <f>+'24-03-986 Ind. Proy'!AF63</f>
        <v>88313540</v>
      </c>
      <c r="V22" s="9">
        <f>+'24-03-986 Ind. Proy'!AG63</f>
        <v>88313540</v>
      </c>
      <c r="W22" s="9">
        <f>+'24-03-986 Ind. Proy'!AH63</f>
        <v>88313540</v>
      </c>
      <c r="X22" s="9">
        <f>+'24-03-986 Ind. Proy'!AI63</f>
        <v>1</v>
      </c>
      <c r="Y22" s="9">
        <f>+'24-03-986 Ind. Proy'!AJ63</f>
        <v>0</v>
      </c>
      <c r="Z22" s="244">
        <f t="shared" si="0"/>
        <v>0</v>
      </c>
    </row>
    <row r="23" spans="1:26" s="83" customFormat="1" ht="24.75" customHeight="1" x14ac:dyDescent="0.25">
      <c r="A23" s="44" t="s">
        <v>74</v>
      </c>
      <c r="B23" s="9">
        <f>+'24-03-986 Ind. Proy'!J77</f>
        <v>1230960980</v>
      </c>
      <c r="C23" s="9">
        <f>+'24-03-986 Ind. Proy'!K77</f>
        <v>1230960980</v>
      </c>
      <c r="D23" s="9">
        <f>+'24-03-986 Ind. Proy'!L77</f>
        <v>0</v>
      </c>
      <c r="E23" s="9" t="e">
        <f>+'24-03-986 Ind. Proy'!M77</f>
        <v>#REF!</v>
      </c>
      <c r="F23" s="9" t="e">
        <f>+'24-03-986 Ind. Proy'!N77</f>
        <v>#REF!</v>
      </c>
      <c r="G23" s="9" t="e">
        <f>+'24-03-986 Ind. Proy'!O77</f>
        <v>#REF!</v>
      </c>
      <c r="H23" s="9">
        <f>+'24-03-986 Ind. Proy'!P77</f>
        <v>0</v>
      </c>
      <c r="I23" s="9">
        <f>+'24-03-986 Ind. Proy'!Q77</f>
        <v>0</v>
      </c>
      <c r="J23" s="9">
        <f>+'24-03-986 Ind. Proy'!U77</f>
        <v>0</v>
      </c>
      <c r="K23" s="9" t="e">
        <f>+'24-03-986 Ind. Proy'!S77</f>
        <v>#REF!</v>
      </c>
      <c r="L23" s="9" t="e">
        <f>+'24-03-986 Ind. Proy'!T77</f>
        <v>#REF!</v>
      </c>
      <c r="M23" s="9">
        <f>+'24-03-986 Ind. Proy'!U77</f>
        <v>0</v>
      </c>
      <c r="N23" s="9">
        <f>+'24-03-986 Ind. Proy'!Y77</f>
        <v>0</v>
      </c>
      <c r="O23" s="9">
        <f>+'24-03-986 Ind. Proy'!W77</f>
        <v>0</v>
      </c>
      <c r="P23" s="9">
        <f>+'24-03-986 Ind. Proy'!X77</f>
        <v>0</v>
      </c>
      <c r="Q23" s="9">
        <f>+'24-03-986 Ind. Proy'!Y77</f>
        <v>0</v>
      </c>
      <c r="R23" s="9">
        <f>+'24-03-986 Ind. Proy'!AC77</f>
        <v>0</v>
      </c>
      <c r="S23" s="9">
        <f>+'24-03-986 Ind. Proy'!AD77</f>
        <v>0</v>
      </c>
      <c r="T23" s="9">
        <f>+'24-03-986 Ind. Proy'!AE77</f>
        <v>0</v>
      </c>
      <c r="U23" s="9">
        <f>+'24-03-986 Ind. Proy'!AF77</f>
        <v>1230960980</v>
      </c>
      <c r="V23" s="9">
        <f>+'24-03-986 Ind. Proy'!AG77</f>
        <v>1230960980</v>
      </c>
      <c r="W23" s="9">
        <f>+'24-03-986 Ind. Proy'!AH77</f>
        <v>1230960980</v>
      </c>
      <c r="X23" s="9">
        <f>+'24-03-986 Ind. Proy'!AI77</f>
        <v>1</v>
      </c>
      <c r="Y23" s="9">
        <f>+'24-03-986 Ind. Proy'!AJ77</f>
        <v>0.38120691892360603</v>
      </c>
      <c r="Z23" s="244">
        <f t="shared" si="0"/>
        <v>0</v>
      </c>
    </row>
    <row r="24" spans="1:26" ht="24.75" customHeight="1" x14ac:dyDescent="0.25">
      <c r="A24" s="45" t="s">
        <v>76</v>
      </c>
      <c r="B24" s="9">
        <f>+'24-03-986 Ind. Proy'!J81</f>
        <v>0</v>
      </c>
      <c r="C24" s="9">
        <f>+'24-03-986 Ind. Proy'!K81</f>
        <v>0</v>
      </c>
      <c r="D24" s="9">
        <f>+'24-03-986 Ind. Proy'!L81</f>
        <v>0</v>
      </c>
      <c r="E24" s="9">
        <f>+'24-03-986 Ind. Proy'!M81</f>
        <v>0</v>
      </c>
      <c r="F24" s="9">
        <f>+'24-03-986 Ind. Proy'!N81</f>
        <v>0</v>
      </c>
      <c r="G24" s="9">
        <f>+'24-03-986 Ind. Proy'!O81</f>
        <v>0</v>
      </c>
      <c r="H24" s="9">
        <f>+'24-03-986 Ind. Proy'!P81</f>
        <v>0</v>
      </c>
      <c r="I24" s="9">
        <f>+'24-03-986 Ind. Proy'!Q81</f>
        <v>0</v>
      </c>
      <c r="J24" s="9">
        <f>+'24-03-986 Ind. Proy'!U81</f>
        <v>0</v>
      </c>
      <c r="K24" s="9">
        <f>+'24-03-986 Ind. Proy'!S81</f>
        <v>0</v>
      </c>
      <c r="L24" s="9">
        <f>+'24-03-986 Ind. Proy'!T81</f>
        <v>0</v>
      </c>
      <c r="M24" s="9">
        <f>+'24-03-986 Ind. Proy'!U81</f>
        <v>0</v>
      </c>
      <c r="N24" s="9">
        <f>+'24-03-986 Ind. Proy'!Y81</f>
        <v>0</v>
      </c>
      <c r="O24" s="9">
        <f>+'24-03-986 Ind. Proy'!W81</f>
        <v>0</v>
      </c>
      <c r="P24" s="9">
        <f>+'24-03-986 Ind. Proy'!X81</f>
        <v>0</v>
      </c>
      <c r="Q24" s="9">
        <f>+'24-03-986 Ind. Proy'!Y81</f>
        <v>0</v>
      </c>
      <c r="R24" s="9">
        <f>+'24-03-986 Ind. Proy'!AC81</f>
        <v>0</v>
      </c>
      <c r="S24" s="9">
        <f>+'24-03-986 Ind. Proy'!AD81</f>
        <v>0</v>
      </c>
      <c r="T24" s="9">
        <f>+'24-03-986 Ind. Proy'!AE81</f>
        <v>0</v>
      </c>
      <c r="U24" s="9">
        <f>+'24-03-986 Ind. Proy'!AF81</f>
        <v>0</v>
      </c>
      <c r="V24" s="9">
        <f>+'24-03-986 Ind. Proy'!AG81</f>
        <v>0</v>
      </c>
      <c r="W24" s="9">
        <f>+'24-03-986 Ind. Proy'!AH81</f>
        <v>0</v>
      </c>
      <c r="X24" s="9">
        <f>+'24-03-986 Ind. Proy'!AI81</f>
        <v>0</v>
      </c>
      <c r="Y24" s="9">
        <f>+'24-03-986 Ind. Proy'!AJ81</f>
        <v>0</v>
      </c>
      <c r="Z24" s="244">
        <f t="shared" si="0"/>
        <v>0</v>
      </c>
    </row>
    <row r="25" spans="1:26" ht="30.6" customHeight="1" x14ac:dyDescent="0.25">
      <c r="A25" s="435" t="s">
        <v>1110</v>
      </c>
      <c r="B25" s="339">
        <f>+SUM(B8:B24)</f>
        <v>3229115000</v>
      </c>
      <c r="C25" s="339">
        <f>+SUM(C8:C24)</f>
        <v>3229115000</v>
      </c>
      <c r="D25" s="339">
        <f t="shared" ref="D25:Y25" si="1">+SUM(D8:D24)</f>
        <v>0</v>
      </c>
      <c r="E25" s="339" t="e">
        <f t="shared" si="1"/>
        <v>#REF!</v>
      </c>
      <c r="F25" s="339" t="e">
        <f t="shared" si="1"/>
        <v>#REF!</v>
      </c>
      <c r="G25" s="339" t="e">
        <f t="shared" si="1"/>
        <v>#REF!</v>
      </c>
      <c r="H25" s="339">
        <f t="shared" si="1"/>
        <v>0</v>
      </c>
      <c r="I25" s="339">
        <f t="shared" si="1"/>
        <v>0</v>
      </c>
      <c r="J25" s="339">
        <f t="shared" si="1"/>
        <v>0</v>
      </c>
      <c r="K25" s="339" t="e">
        <f t="shared" si="1"/>
        <v>#REF!</v>
      </c>
      <c r="L25" s="339" t="e">
        <f t="shared" si="1"/>
        <v>#REF!</v>
      </c>
      <c r="M25" s="339">
        <f t="shared" si="1"/>
        <v>0</v>
      </c>
      <c r="N25" s="339">
        <f t="shared" si="1"/>
        <v>0</v>
      </c>
      <c r="O25" s="339" t="e">
        <f t="shared" si="1"/>
        <v>#REF!</v>
      </c>
      <c r="P25" s="339" t="e">
        <f t="shared" si="1"/>
        <v>#REF!</v>
      </c>
      <c r="Q25" s="339">
        <f t="shared" si="1"/>
        <v>0</v>
      </c>
      <c r="R25" s="339">
        <f t="shared" si="1"/>
        <v>0</v>
      </c>
      <c r="S25" s="339">
        <f t="shared" si="1"/>
        <v>0</v>
      </c>
      <c r="T25" s="339">
        <f t="shared" si="1"/>
        <v>0</v>
      </c>
      <c r="U25" s="339">
        <f t="shared" si="1"/>
        <v>3229115000</v>
      </c>
      <c r="V25" s="339">
        <f t="shared" si="1"/>
        <v>3229115000</v>
      </c>
      <c r="W25" s="339">
        <f t="shared" si="1"/>
        <v>3229115000</v>
      </c>
      <c r="X25" s="339">
        <f t="shared" si="1"/>
        <v>16</v>
      </c>
      <c r="Y25" s="339">
        <f t="shared" si="1"/>
        <v>0.97265085325236167</v>
      </c>
    </row>
    <row r="26" spans="1:26" x14ac:dyDescent="0.25">
      <c r="B26" s="41"/>
      <c r="G26" s="41"/>
      <c r="H26" s="41"/>
      <c r="I26" s="41"/>
      <c r="K26" s="41"/>
      <c r="L26" s="41"/>
      <c r="M26" s="41"/>
      <c r="O26" s="41"/>
      <c r="P26" s="41"/>
      <c r="Q26" s="41"/>
      <c r="S26" s="41"/>
      <c r="T26" s="41"/>
      <c r="U26" s="41"/>
    </row>
    <row r="27" spans="1:26" x14ac:dyDescent="0.25">
      <c r="B27" s="41"/>
      <c r="G27" s="41"/>
      <c r="H27" s="41"/>
      <c r="I27" s="41"/>
      <c r="K27" s="41"/>
      <c r="L27" s="41"/>
      <c r="M27" s="41"/>
      <c r="O27" s="41"/>
      <c r="P27" s="41"/>
      <c r="Q27" s="41"/>
      <c r="S27" s="41"/>
      <c r="T27" s="41"/>
      <c r="U27" s="41"/>
    </row>
    <row r="28" spans="1:26" x14ac:dyDescent="0.25">
      <c r="C28" s="497"/>
      <c r="G28" s="41"/>
      <c r="H28" s="41"/>
      <c r="I28" s="41"/>
      <c r="K28" s="41"/>
      <c r="L28" s="41"/>
      <c r="M28" s="41"/>
      <c r="O28" s="41"/>
      <c r="P28" s="41"/>
      <c r="Q28" s="41"/>
      <c r="S28" s="41"/>
      <c r="T28" s="41"/>
      <c r="U28" s="41"/>
    </row>
    <row r="29" spans="1:26" x14ac:dyDescent="0.25">
      <c r="B29" s="41"/>
      <c r="G29" s="41"/>
      <c r="H29" s="41"/>
      <c r="I29" s="41"/>
      <c r="K29" s="41"/>
      <c r="L29" s="41"/>
      <c r="M29" s="41"/>
      <c r="O29" s="41"/>
      <c r="P29" s="41"/>
      <c r="Q29" s="41"/>
      <c r="S29" s="41"/>
      <c r="T29" s="41"/>
      <c r="U29" s="41"/>
    </row>
    <row r="30" spans="1:26" x14ac:dyDescent="0.25">
      <c r="B30" s="41"/>
      <c r="G30" s="41"/>
      <c r="H30" s="41"/>
      <c r="I30" s="41"/>
      <c r="K30" s="41"/>
      <c r="L30" s="41"/>
      <c r="M30" s="41"/>
      <c r="O30" s="41"/>
      <c r="P30" s="41"/>
      <c r="Q30" s="41"/>
      <c r="S30" s="41"/>
      <c r="T30" s="41"/>
      <c r="U30" s="41"/>
    </row>
    <row r="31" spans="1:26" x14ac:dyDescent="0.25">
      <c r="B31" s="41"/>
      <c r="G31" s="41"/>
      <c r="H31" s="41"/>
      <c r="I31" s="41"/>
      <c r="K31" s="41"/>
      <c r="L31" s="41"/>
      <c r="M31" s="41"/>
      <c r="O31" s="41"/>
      <c r="P31" s="41"/>
      <c r="Q31" s="41"/>
      <c r="S31" s="41"/>
      <c r="T31" s="41"/>
      <c r="U31" s="41"/>
    </row>
    <row r="32" spans="1:26" x14ac:dyDescent="0.25">
      <c r="B32" s="41"/>
      <c r="G32" s="41"/>
      <c r="H32" s="41"/>
      <c r="I32" s="41"/>
      <c r="K32" s="41"/>
      <c r="L32" s="41"/>
      <c r="M32" s="41"/>
      <c r="O32" s="41"/>
      <c r="P32" s="41"/>
      <c r="Q32" s="41"/>
      <c r="S32" s="41"/>
      <c r="T32" s="41"/>
      <c r="U32" s="41"/>
    </row>
    <row r="33" spans="1:25" x14ac:dyDescent="0.25">
      <c r="B33" s="41"/>
      <c r="G33" s="41"/>
      <c r="H33" s="41"/>
      <c r="I33" s="41"/>
      <c r="K33" s="41"/>
      <c r="L33" s="41"/>
      <c r="M33" s="41"/>
      <c r="O33" s="41"/>
      <c r="P33" s="41"/>
      <c r="Q33" s="41"/>
      <c r="S33" s="41"/>
      <c r="T33" s="41"/>
      <c r="U33" s="41"/>
    </row>
    <row r="34" spans="1:25" x14ac:dyDescent="0.25">
      <c r="A34" s="14"/>
      <c r="B34" s="41"/>
      <c r="G34" s="41"/>
      <c r="H34" s="41"/>
      <c r="I34" s="41"/>
      <c r="K34" s="41"/>
      <c r="L34" s="41"/>
      <c r="M34" s="41"/>
      <c r="O34" s="41"/>
      <c r="P34" s="41"/>
      <c r="Q34" s="41"/>
      <c r="S34" s="41"/>
      <c r="T34" s="41"/>
      <c r="U34" s="41"/>
      <c r="V34" s="14"/>
      <c r="W34" s="14"/>
      <c r="X34" s="14"/>
      <c r="Y34" s="14"/>
    </row>
    <row r="35" spans="1:25" x14ac:dyDescent="0.25">
      <c r="A35" s="14"/>
      <c r="B35" s="41"/>
      <c r="G35" s="41"/>
      <c r="H35" s="41"/>
      <c r="I35" s="41"/>
      <c r="K35" s="41"/>
      <c r="L35" s="41"/>
      <c r="M35" s="41"/>
      <c r="O35" s="41"/>
      <c r="P35" s="41"/>
      <c r="Q35" s="41"/>
      <c r="S35" s="41"/>
      <c r="T35" s="41"/>
      <c r="U35" s="41"/>
      <c r="V35" s="14"/>
      <c r="W35" s="14"/>
      <c r="X35" s="14"/>
      <c r="Y35" s="14"/>
    </row>
    <row r="36" spans="1:25" x14ac:dyDescent="0.25">
      <c r="A36" s="14"/>
      <c r="B36" s="41"/>
      <c r="G36" s="41"/>
      <c r="H36" s="41"/>
      <c r="I36" s="41"/>
      <c r="K36" s="41"/>
      <c r="L36" s="41"/>
      <c r="M36" s="41"/>
      <c r="O36" s="41"/>
      <c r="P36" s="41"/>
      <c r="Q36" s="41"/>
      <c r="S36" s="41"/>
      <c r="T36" s="41"/>
      <c r="U36" s="41"/>
      <c r="V36" s="14"/>
      <c r="W36" s="14"/>
      <c r="X36" s="14"/>
      <c r="Y36" s="14"/>
    </row>
    <row r="37" spans="1:25" x14ac:dyDescent="0.25">
      <c r="A37" s="14"/>
      <c r="B37" s="41"/>
      <c r="G37" s="41"/>
      <c r="H37" s="41"/>
      <c r="I37" s="41"/>
      <c r="K37" s="41"/>
      <c r="L37" s="41"/>
      <c r="M37" s="41"/>
      <c r="O37" s="41"/>
      <c r="P37" s="41"/>
      <c r="Q37" s="41"/>
      <c r="S37" s="41"/>
      <c r="T37" s="41"/>
      <c r="U37" s="41"/>
      <c r="V37" s="14"/>
      <c r="W37" s="14"/>
      <c r="X37" s="14"/>
      <c r="Y37" s="14"/>
    </row>
    <row r="38" spans="1:25" x14ac:dyDescent="0.25">
      <c r="A38" s="14"/>
      <c r="B38" s="41"/>
      <c r="G38" s="41"/>
      <c r="H38" s="41"/>
      <c r="I38" s="41"/>
      <c r="K38" s="41"/>
      <c r="L38" s="41"/>
      <c r="M38" s="41"/>
      <c r="O38" s="41"/>
      <c r="P38" s="41"/>
      <c r="Q38" s="41"/>
      <c r="S38" s="41"/>
      <c r="T38" s="41"/>
      <c r="U38" s="41"/>
      <c r="V38" s="14"/>
      <c r="W38" s="14"/>
      <c r="X38" s="14"/>
      <c r="Y38" s="14"/>
    </row>
    <row r="39" spans="1:25" x14ac:dyDescent="0.25">
      <c r="A39" s="14"/>
      <c r="B39" s="41"/>
      <c r="G39" s="41"/>
      <c r="H39" s="41"/>
      <c r="I39" s="41"/>
      <c r="K39" s="41"/>
      <c r="L39" s="41"/>
      <c r="M39" s="41"/>
      <c r="O39" s="41"/>
      <c r="P39" s="41"/>
      <c r="Q39" s="41"/>
      <c r="S39" s="41"/>
      <c r="T39" s="41"/>
      <c r="U39" s="41"/>
      <c r="V39" s="14"/>
      <c r="W39" s="14"/>
      <c r="X39" s="14"/>
      <c r="Y39" s="14"/>
    </row>
    <row r="40" spans="1:25" x14ac:dyDescent="0.25">
      <c r="A40" s="14"/>
      <c r="B40" s="41"/>
      <c r="G40" s="41"/>
      <c r="H40" s="41"/>
      <c r="I40" s="41"/>
      <c r="K40" s="41"/>
      <c r="L40" s="41"/>
      <c r="M40" s="41"/>
      <c r="O40" s="41"/>
      <c r="P40" s="41"/>
      <c r="Q40" s="41"/>
      <c r="S40" s="41"/>
      <c r="T40" s="41"/>
      <c r="U40" s="41"/>
      <c r="V40" s="14"/>
      <c r="W40" s="14"/>
      <c r="X40" s="14"/>
      <c r="Y40" s="14"/>
    </row>
    <row r="41" spans="1:25" x14ac:dyDescent="0.25">
      <c r="A41" s="14"/>
      <c r="B41" s="41"/>
      <c r="G41" s="41"/>
      <c r="H41" s="41"/>
      <c r="I41" s="41"/>
      <c r="K41" s="41"/>
      <c r="L41" s="41"/>
      <c r="M41" s="41"/>
      <c r="O41" s="41"/>
      <c r="P41" s="41"/>
      <c r="Q41" s="41"/>
      <c r="S41" s="41"/>
      <c r="T41" s="41"/>
      <c r="U41" s="41"/>
      <c r="V41" s="14"/>
      <c r="W41" s="14"/>
      <c r="X41" s="14"/>
      <c r="Y41" s="14"/>
    </row>
    <row r="42" spans="1:25" x14ac:dyDescent="0.25">
      <c r="A42" s="14"/>
      <c r="B42" s="41"/>
      <c r="G42" s="41"/>
      <c r="H42" s="41"/>
      <c r="I42" s="41"/>
      <c r="K42" s="41"/>
      <c r="L42" s="41"/>
      <c r="M42" s="41"/>
      <c r="O42" s="41"/>
      <c r="P42" s="41"/>
      <c r="Q42" s="41"/>
      <c r="S42" s="41"/>
      <c r="T42" s="41"/>
      <c r="U42" s="41"/>
      <c r="V42" s="14"/>
      <c r="W42" s="14"/>
      <c r="X42" s="14"/>
      <c r="Y42" s="14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187" scale="88" orientation="landscape" r:id="rId1"/>
  <headerFooter>
    <oddHeader>&amp;L&amp;G</oddHeader>
    <oddFooter>&amp;C&amp;8Preparado por Fabiola Oyanedel &amp;D&amp;R&amp;8Página 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7DB5"/>
    <pageSetUpPr fitToPage="1"/>
  </sheetPr>
  <dimension ref="A1:AR210"/>
  <sheetViews>
    <sheetView zoomScaleNormal="100" workbookViewId="0">
      <selection activeCell="A193" sqref="A193:I193"/>
    </sheetView>
  </sheetViews>
  <sheetFormatPr baseColWidth="10" defaultColWidth="11.42578125" defaultRowHeight="12.75" outlineLevelRow="1" outlineLevelCol="1" x14ac:dyDescent="0.25"/>
  <cols>
    <col min="1" max="1" width="3.5703125" style="15" customWidth="1"/>
    <col min="2" max="2" width="13.28515625" style="15" customWidth="1"/>
    <col min="3" max="3" width="11.85546875" style="15" customWidth="1"/>
    <col min="4" max="4" width="10.42578125" style="15" bestFit="1" customWidth="1"/>
    <col min="5" max="5" width="29.140625" style="14" customWidth="1"/>
    <col min="6" max="6" width="26.42578125" style="14" customWidth="1"/>
    <col min="7" max="7" width="11.140625" style="15" customWidth="1"/>
    <col min="8" max="9" width="9.85546875" style="15" hidden="1" customWidth="1"/>
    <col min="10" max="10" width="12.85546875" style="12" customWidth="1"/>
    <col min="11" max="11" width="12.7109375" style="41" customWidth="1"/>
    <col min="12" max="12" width="14.85546875" style="14" customWidth="1"/>
    <col min="13" max="13" width="10.42578125" style="15" hidden="1" customWidth="1"/>
    <col min="14" max="14" width="9.140625" style="15" hidden="1" customWidth="1"/>
    <col min="15" max="15" width="13" style="15" hidden="1" customWidth="1"/>
    <col min="16" max="16" width="10.5703125" style="15" hidden="1" customWidth="1"/>
    <col min="17" max="17" width="13.85546875" style="42" hidden="1" customWidth="1"/>
    <col min="18" max="18" width="12.85546875" style="12" hidden="1" customWidth="1" outlineLevel="1"/>
    <col min="19" max="20" width="12" style="12" hidden="1" customWidth="1" outlineLevel="1"/>
    <col min="21" max="21" width="12" style="12" customWidth="1" collapsed="1"/>
    <col min="22" max="24" width="12" style="12" hidden="1" customWidth="1" outlineLevel="1"/>
    <col min="25" max="25" width="12.140625" style="12" customWidth="1" collapsed="1"/>
    <col min="26" max="28" width="12.140625" style="12" hidden="1" customWidth="1" outlineLevel="1"/>
    <col min="29" max="29" width="10.85546875" style="12" customWidth="1" collapsed="1"/>
    <col min="30" max="30" width="7.5703125" style="12" bestFit="1" customWidth="1" outlineLevel="1"/>
    <col min="31" max="31" width="8.140625" style="12" customWidth="1" outlineLevel="1"/>
    <col min="32" max="32" width="8.28515625" style="12" bestFit="1" customWidth="1" outlineLevel="1"/>
    <col min="33" max="33" width="11.140625" style="12" customWidth="1"/>
    <col min="34" max="34" width="12" style="12" customWidth="1"/>
    <col min="35" max="35" width="10.28515625" style="169" bestFit="1" customWidth="1"/>
    <col min="36" max="36" width="11.140625" style="169" customWidth="1"/>
    <col min="37" max="16384" width="11.42578125" style="14"/>
  </cols>
  <sheetData>
    <row r="1" spans="1:44" s="11" customFormat="1" ht="16.5" customHeight="1" x14ac:dyDescent="0.25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 s="525"/>
      <c r="AD1" s="525"/>
      <c r="AE1" s="525"/>
      <c r="AF1" s="525"/>
      <c r="AG1" s="525"/>
      <c r="AH1" s="525"/>
      <c r="AI1" s="525"/>
      <c r="AJ1" s="525"/>
    </row>
    <row r="2" spans="1:44" s="11" customFormat="1" ht="16.5" customHeight="1" x14ac:dyDescent="0.25">
      <c r="A2" s="526" t="s">
        <v>1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526"/>
      <c r="S2" s="526"/>
      <c r="T2" s="526"/>
      <c r="U2" s="526"/>
      <c r="V2" s="526"/>
      <c r="W2" s="526"/>
      <c r="X2" s="526"/>
      <c r="Y2" s="526"/>
      <c r="Z2" s="526"/>
      <c r="AA2" s="526"/>
      <c r="AB2" s="526"/>
      <c r="AC2" s="526"/>
      <c r="AD2" s="526"/>
      <c r="AE2" s="526"/>
      <c r="AF2" s="526"/>
      <c r="AG2" s="526"/>
      <c r="AH2" s="526"/>
      <c r="AI2" s="526"/>
      <c r="AJ2" s="526"/>
    </row>
    <row r="3" spans="1:44" s="11" customFormat="1" ht="16.5" customHeight="1" x14ac:dyDescent="0.25">
      <c r="A3" s="550" t="str">
        <f>+'24-03-341 Ind. Proy'!A3:AJ3</f>
        <v>EJECUCIÓN AL 31 DE DICIEMBRE DE 2022</v>
      </c>
      <c r="B3" s="550"/>
      <c r="C3" s="550"/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  <c r="Q3" s="550"/>
      <c r="R3" s="550"/>
      <c r="S3" s="550"/>
      <c r="T3" s="550"/>
      <c r="U3" s="550"/>
      <c r="V3" s="550"/>
      <c r="W3" s="550"/>
      <c r="X3" s="550"/>
      <c r="Y3" s="550"/>
      <c r="Z3" s="550"/>
      <c r="AA3" s="550"/>
      <c r="AB3" s="550"/>
      <c r="AC3" s="550"/>
      <c r="AD3" s="550"/>
      <c r="AE3" s="550"/>
      <c r="AF3" s="550"/>
      <c r="AG3" s="550"/>
      <c r="AH3" s="550"/>
      <c r="AI3" s="550"/>
      <c r="AJ3" s="550"/>
    </row>
    <row r="4" spans="1:44" s="11" customFormat="1" ht="16.5" customHeight="1" x14ac:dyDescent="0.25">
      <c r="A4" s="528" t="s">
        <v>3</v>
      </c>
      <c r="B4" s="528"/>
      <c r="C4" s="528"/>
      <c r="D4" s="528"/>
      <c r="E4" s="528"/>
      <c r="F4" s="528"/>
      <c r="G4" s="528"/>
      <c r="H4" s="528"/>
      <c r="I4" s="528"/>
      <c r="J4" s="528"/>
      <c r="K4" s="528"/>
      <c r="L4" s="528"/>
      <c r="M4" s="528"/>
      <c r="N4" s="528"/>
      <c r="O4" s="528"/>
      <c r="P4" s="528"/>
      <c r="Q4" s="528"/>
      <c r="R4" s="528"/>
      <c r="S4" s="528"/>
      <c r="T4" s="528"/>
      <c r="U4" s="528"/>
      <c r="V4" s="528"/>
      <c r="W4" s="528"/>
      <c r="X4" s="528"/>
      <c r="Y4" s="528"/>
      <c r="Z4" s="528"/>
      <c r="AA4" s="528"/>
      <c r="AB4" s="528"/>
      <c r="AC4" s="528"/>
      <c r="AD4" s="528"/>
      <c r="AE4" s="528"/>
      <c r="AF4" s="528"/>
      <c r="AG4" s="528"/>
      <c r="AH4" s="528"/>
      <c r="AI4" s="528"/>
      <c r="AJ4" s="528"/>
    </row>
    <row r="5" spans="1:44" ht="17.25" customHeight="1" x14ac:dyDescent="0.25">
      <c r="A5" s="529" t="s">
        <v>1111</v>
      </c>
      <c r="B5" s="529"/>
      <c r="C5" s="529"/>
      <c r="D5" s="529"/>
      <c r="E5" s="529"/>
      <c r="F5" s="529"/>
      <c r="G5" s="529"/>
      <c r="H5" s="529"/>
      <c r="I5" s="529"/>
      <c r="J5" s="529"/>
      <c r="K5" s="529"/>
      <c r="L5" s="529"/>
      <c r="M5" s="529"/>
      <c r="N5" s="529"/>
      <c r="O5" s="529"/>
      <c r="P5" s="529"/>
      <c r="Q5" s="529"/>
      <c r="R5" s="529"/>
      <c r="S5" s="529"/>
      <c r="T5" s="529"/>
      <c r="U5" s="529"/>
      <c r="V5" s="529"/>
      <c r="W5" s="529"/>
      <c r="X5" s="529"/>
      <c r="Y5" s="529"/>
      <c r="Z5" s="529"/>
      <c r="AA5" s="529"/>
      <c r="AB5" s="529"/>
      <c r="AC5" s="529"/>
      <c r="AD5" s="529"/>
      <c r="AE5" s="529"/>
      <c r="AF5" s="529"/>
      <c r="AG5" s="529"/>
      <c r="AH5" s="529"/>
      <c r="AI5" s="529"/>
      <c r="AJ5" s="529"/>
    </row>
    <row r="6" spans="1:44" s="60" customFormat="1" ht="15" customHeight="1" x14ac:dyDescent="0.25">
      <c r="A6" s="523" t="s">
        <v>5</v>
      </c>
      <c r="B6" s="547" t="s">
        <v>6</v>
      </c>
      <c r="C6" s="547" t="s">
        <v>26</v>
      </c>
      <c r="D6" s="547" t="s">
        <v>8</v>
      </c>
      <c r="E6" s="523" t="s">
        <v>9</v>
      </c>
      <c r="F6" s="547" t="s">
        <v>10</v>
      </c>
      <c r="G6" s="523" t="s">
        <v>11</v>
      </c>
      <c r="H6" s="523" t="s">
        <v>12</v>
      </c>
      <c r="I6" s="523"/>
      <c r="J6" s="530" t="s">
        <v>13</v>
      </c>
      <c r="K6" s="530" t="s">
        <v>14</v>
      </c>
      <c r="L6" s="523" t="s">
        <v>15</v>
      </c>
      <c r="M6" s="535" t="s">
        <v>16</v>
      </c>
      <c r="N6" s="536"/>
      <c r="O6" s="537"/>
      <c r="P6" s="523" t="s">
        <v>17</v>
      </c>
      <c r="Q6" s="547" t="s">
        <v>18</v>
      </c>
      <c r="R6" s="522" t="s">
        <v>19</v>
      </c>
      <c r="S6" s="522"/>
      <c r="T6" s="522"/>
      <c r="U6" s="530" t="s">
        <v>20</v>
      </c>
      <c r="V6" s="522" t="s">
        <v>19</v>
      </c>
      <c r="W6" s="522"/>
      <c r="X6" s="522"/>
      <c r="Y6" s="530" t="s">
        <v>21</v>
      </c>
      <c r="Z6" s="522" t="s">
        <v>19</v>
      </c>
      <c r="AA6" s="522"/>
      <c r="AB6" s="522"/>
      <c r="AC6" s="530" t="s">
        <v>22</v>
      </c>
      <c r="AD6" s="522" t="s">
        <v>19</v>
      </c>
      <c r="AE6" s="522"/>
      <c r="AF6" s="522"/>
      <c r="AG6" s="530" t="s">
        <v>23</v>
      </c>
      <c r="AH6" s="530" t="s">
        <v>24</v>
      </c>
      <c r="AI6" s="532" t="s">
        <v>25</v>
      </c>
      <c r="AJ6" s="532"/>
      <c r="AK6" s="11"/>
      <c r="AL6" s="11"/>
      <c r="AM6" s="11"/>
      <c r="AN6" s="11"/>
      <c r="AO6" s="11"/>
      <c r="AP6" s="11"/>
      <c r="AQ6" s="11"/>
      <c r="AR6" s="11"/>
    </row>
    <row r="7" spans="1:44" s="60" customFormat="1" ht="25.5" x14ac:dyDescent="0.25">
      <c r="A7" s="523"/>
      <c r="B7" s="548"/>
      <c r="C7" s="548"/>
      <c r="D7" s="548"/>
      <c r="E7" s="523"/>
      <c r="F7" s="548"/>
      <c r="G7" s="523"/>
      <c r="H7" s="433" t="s">
        <v>27</v>
      </c>
      <c r="I7" s="433" t="s">
        <v>28</v>
      </c>
      <c r="J7" s="531"/>
      <c r="K7" s="531"/>
      <c r="L7" s="523"/>
      <c r="M7" s="431" t="s">
        <v>29</v>
      </c>
      <c r="N7" s="431" t="s">
        <v>30</v>
      </c>
      <c r="O7" s="431" t="s">
        <v>31</v>
      </c>
      <c r="P7" s="523"/>
      <c r="Q7" s="548"/>
      <c r="R7" s="431" t="s">
        <v>32</v>
      </c>
      <c r="S7" s="431" t="s">
        <v>33</v>
      </c>
      <c r="T7" s="431" t="s">
        <v>34</v>
      </c>
      <c r="U7" s="531"/>
      <c r="V7" s="431" t="s">
        <v>35</v>
      </c>
      <c r="W7" s="431" t="s">
        <v>36</v>
      </c>
      <c r="X7" s="431" t="s">
        <v>37</v>
      </c>
      <c r="Y7" s="531"/>
      <c r="Z7" s="431" t="s">
        <v>38</v>
      </c>
      <c r="AA7" s="431" t="s">
        <v>39</v>
      </c>
      <c r="AB7" s="431" t="s">
        <v>40</v>
      </c>
      <c r="AC7" s="531"/>
      <c r="AD7" s="431" t="s">
        <v>41</v>
      </c>
      <c r="AE7" s="431" t="s">
        <v>42</v>
      </c>
      <c r="AF7" s="431" t="s">
        <v>43</v>
      </c>
      <c r="AG7" s="531"/>
      <c r="AH7" s="531"/>
      <c r="AI7" s="432" t="s">
        <v>44</v>
      </c>
      <c r="AJ7" s="432" t="s">
        <v>45</v>
      </c>
      <c r="AK7" s="11"/>
      <c r="AL7" s="11"/>
      <c r="AM7" s="11"/>
      <c r="AN7" s="11"/>
      <c r="AO7" s="11"/>
      <c r="AP7" s="11"/>
      <c r="AQ7" s="11"/>
      <c r="AR7" s="11"/>
    </row>
    <row r="8" spans="1:44" ht="12.75" hidden="1" customHeight="1" x14ac:dyDescent="0.25">
      <c r="A8" s="517" t="s">
        <v>46</v>
      </c>
      <c r="B8" s="518"/>
      <c r="C8" s="518"/>
      <c r="D8" s="518"/>
      <c r="E8" s="519"/>
      <c r="F8" s="16"/>
      <c r="G8" s="5"/>
      <c r="H8" s="17"/>
      <c r="I8" s="17"/>
      <c r="J8" s="62"/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167"/>
      <c r="AJ8" s="167"/>
    </row>
    <row r="9" spans="1:44" ht="12.75" hidden="1" customHeight="1" outlineLevel="1" x14ac:dyDescent="0.25">
      <c r="A9" s="22">
        <v>1</v>
      </c>
      <c r="B9" s="23"/>
      <c r="C9" s="24"/>
      <c r="D9" s="25"/>
      <c r="E9" s="26"/>
      <c r="F9" s="26"/>
      <c r="G9" s="26"/>
      <c r="H9" s="25"/>
      <c r="I9" s="25"/>
      <c r="J9" s="62"/>
      <c r="K9" s="27"/>
      <c r="L9" s="26"/>
      <c r="M9" s="28"/>
      <c r="N9" s="28"/>
      <c r="O9" s="28"/>
      <c r="P9" s="26"/>
      <c r="Q9" s="26"/>
      <c r="R9" s="28"/>
      <c r="S9" s="28"/>
      <c r="T9" s="28"/>
      <c r="U9" s="29">
        <f>SUM(R9:T9)</f>
        <v>0</v>
      </c>
      <c r="V9" s="28"/>
      <c r="W9" s="28"/>
      <c r="X9" s="28"/>
      <c r="Y9" s="29">
        <f>SUM(V9:X9)</f>
        <v>0</v>
      </c>
      <c r="Z9" s="28"/>
      <c r="AA9" s="28"/>
      <c r="AB9" s="28"/>
      <c r="AC9" s="29">
        <f>SUM(Z9:AB9)</f>
        <v>0</v>
      </c>
      <c r="AD9" s="28"/>
      <c r="AE9" s="28"/>
      <c r="AF9" s="28"/>
      <c r="AG9" s="29">
        <f>SUM(AD9:AF9)</f>
        <v>0</v>
      </c>
      <c r="AH9" s="29">
        <f t="shared" ref="AH9:AH18" si="0">SUM(U9,Y9,AC9,AG9)</f>
        <v>0</v>
      </c>
      <c r="AI9" s="168">
        <f>IF(ISERROR(AH9/J9),0,AH9/J9)</f>
        <v>0</v>
      </c>
      <c r="AJ9" s="168">
        <f t="shared" ref="AJ9:AJ18" si="1">IF(ISERROR(AH9/$AH$193),"-",AH9/$AH$193)</f>
        <v>0</v>
      </c>
      <c r="AK9" s="11"/>
      <c r="AL9" s="11"/>
      <c r="AM9" s="11"/>
      <c r="AN9" s="11"/>
      <c r="AO9" s="11"/>
      <c r="AP9" s="11"/>
      <c r="AQ9" s="11"/>
      <c r="AR9" s="11"/>
    </row>
    <row r="10" spans="1:44" ht="12.75" hidden="1" customHeight="1" outlineLevel="1" x14ac:dyDescent="0.25">
      <c r="A10" s="22">
        <v>2</v>
      </c>
      <c r="B10" s="23"/>
      <c r="C10" s="32"/>
      <c r="D10" s="33"/>
      <c r="E10" s="34"/>
      <c r="F10" s="26"/>
      <c r="G10" s="26"/>
      <c r="H10" s="25"/>
      <c r="I10" s="25"/>
      <c r="J10" s="62"/>
      <c r="K10" s="35"/>
      <c r="L10" s="34"/>
      <c r="M10" s="28"/>
      <c r="N10" s="28"/>
      <c r="O10" s="28"/>
      <c r="P10" s="34"/>
      <c r="Q10" s="34"/>
      <c r="R10" s="28"/>
      <c r="S10" s="28"/>
      <c r="T10" s="28"/>
      <c r="U10" s="29">
        <f t="shared" ref="U10:U18" si="2">SUM(R10:T10)</f>
        <v>0</v>
      </c>
      <c r="V10" s="28"/>
      <c r="W10" s="28"/>
      <c r="X10" s="28"/>
      <c r="Y10" s="29">
        <f t="shared" ref="Y10:Y18" si="3">SUM(V10:X10)</f>
        <v>0</v>
      </c>
      <c r="Z10" s="28"/>
      <c r="AA10" s="28"/>
      <c r="AB10" s="28"/>
      <c r="AC10" s="29">
        <f t="shared" ref="AC10:AC18" si="4">SUM(Z10:AB10)</f>
        <v>0</v>
      </c>
      <c r="AD10" s="28"/>
      <c r="AE10" s="28"/>
      <c r="AF10" s="28"/>
      <c r="AG10" s="29">
        <f t="shared" ref="AG10:AG18" si="5">SUM(AD10:AF10)</f>
        <v>0</v>
      </c>
      <c r="AH10" s="29">
        <f t="shared" si="0"/>
        <v>0</v>
      </c>
      <c r="AI10" s="168">
        <f t="shared" ref="AI10:AI18" si="6">IF(ISERROR(AH10/J10),0,AH10/J10)</f>
        <v>0</v>
      </c>
      <c r="AJ10" s="168">
        <f t="shared" si="1"/>
        <v>0</v>
      </c>
      <c r="AK10" s="11"/>
      <c r="AL10" s="11"/>
      <c r="AM10" s="11"/>
      <c r="AN10" s="11"/>
      <c r="AO10" s="11"/>
      <c r="AP10" s="11"/>
      <c r="AQ10" s="11"/>
      <c r="AR10" s="11"/>
    </row>
    <row r="11" spans="1:44" ht="12.75" hidden="1" customHeight="1" outlineLevel="1" x14ac:dyDescent="0.25">
      <c r="A11" s="22">
        <v>3</v>
      </c>
      <c r="B11" s="23"/>
      <c r="C11" s="32"/>
      <c r="D11" s="33"/>
      <c r="E11" s="34"/>
      <c r="F11" s="34"/>
      <c r="G11" s="34"/>
      <c r="H11" s="33"/>
      <c r="I11" s="33"/>
      <c r="J11" s="62"/>
      <c r="K11" s="35"/>
      <c r="L11" s="34"/>
      <c r="M11" s="28"/>
      <c r="N11" s="28"/>
      <c r="O11" s="28"/>
      <c r="P11" s="34"/>
      <c r="Q11" s="34"/>
      <c r="R11" s="28"/>
      <c r="S11" s="28"/>
      <c r="T11" s="28"/>
      <c r="U11" s="29">
        <f t="shared" si="2"/>
        <v>0</v>
      </c>
      <c r="V11" s="28"/>
      <c r="W11" s="28"/>
      <c r="X11" s="28"/>
      <c r="Y11" s="29">
        <f t="shared" si="3"/>
        <v>0</v>
      </c>
      <c r="Z11" s="28"/>
      <c r="AA11" s="28"/>
      <c r="AB11" s="28"/>
      <c r="AC11" s="29">
        <f t="shared" si="4"/>
        <v>0</v>
      </c>
      <c r="AD11" s="28"/>
      <c r="AE11" s="28"/>
      <c r="AF11" s="28"/>
      <c r="AG11" s="29">
        <f t="shared" si="5"/>
        <v>0</v>
      </c>
      <c r="AH11" s="29">
        <f t="shared" si="0"/>
        <v>0</v>
      </c>
      <c r="AI11" s="168">
        <f t="shared" si="6"/>
        <v>0</v>
      </c>
      <c r="AJ11" s="168">
        <f t="shared" si="1"/>
        <v>0</v>
      </c>
    </row>
    <row r="12" spans="1:44" ht="12.75" hidden="1" customHeight="1" outlineLevel="1" x14ac:dyDescent="0.25">
      <c r="A12" s="22">
        <v>4</v>
      </c>
      <c r="B12" s="23"/>
      <c r="C12" s="32"/>
      <c r="D12" s="33"/>
      <c r="E12" s="34"/>
      <c r="F12" s="34"/>
      <c r="G12" s="34"/>
      <c r="H12" s="33"/>
      <c r="I12" s="33"/>
      <c r="J12" s="62"/>
      <c r="K12" s="35"/>
      <c r="L12" s="34"/>
      <c r="M12" s="28"/>
      <c r="N12" s="28"/>
      <c r="O12" s="28"/>
      <c r="P12" s="34"/>
      <c r="Q12" s="34"/>
      <c r="R12" s="28"/>
      <c r="S12" s="28"/>
      <c r="T12" s="28"/>
      <c r="U12" s="29">
        <f t="shared" si="2"/>
        <v>0</v>
      </c>
      <c r="V12" s="28"/>
      <c r="W12" s="28"/>
      <c r="X12" s="28"/>
      <c r="Y12" s="29">
        <f t="shared" si="3"/>
        <v>0</v>
      </c>
      <c r="Z12" s="28"/>
      <c r="AA12" s="28"/>
      <c r="AB12" s="28"/>
      <c r="AC12" s="29">
        <f t="shared" si="4"/>
        <v>0</v>
      </c>
      <c r="AD12" s="28"/>
      <c r="AE12" s="28"/>
      <c r="AF12" s="28"/>
      <c r="AG12" s="29">
        <f t="shared" si="5"/>
        <v>0</v>
      </c>
      <c r="AH12" s="29">
        <f t="shared" si="0"/>
        <v>0</v>
      </c>
      <c r="AI12" s="168">
        <f t="shared" si="6"/>
        <v>0</v>
      </c>
      <c r="AJ12" s="168">
        <f t="shared" si="1"/>
        <v>0</v>
      </c>
      <c r="AK12" s="11"/>
      <c r="AL12" s="11"/>
      <c r="AM12" s="11"/>
      <c r="AN12" s="11"/>
      <c r="AO12" s="11"/>
      <c r="AP12" s="11"/>
      <c r="AQ12" s="11"/>
      <c r="AR12" s="11"/>
    </row>
    <row r="13" spans="1:44" ht="12.75" hidden="1" customHeight="1" outlineLevel="1" x14ac:dyDescent="0.25">
      <c r="A13" s="22">
        <v>5</v>
      </c>
      <c r="B13" s="23"/>
      <c r="C13" s="32"/>
      <c r="D13" s="33"/>
      <c r="E13" s="34"/>
      <c r="F13" s="34"/>
      <c r="G13" s="34"/>
      <c r="H13" s="33"/>
      <c r="I13" s="33"/>
      <c r="J13" s="62"/>
      <c r="K13" s="35"/>
      <c r="L13" s="34"/>
      <c r="M13" s="28"/>
      <c r="N13" s="28"/>
      <c r="O13" s="28"/>
      <c r="P13" s="34"/>
      <c r="Q13" s="34"/>
      <c r="R13" s="28"/>
      <c r="S13" s="28"/>
      <c r="T13" s="28"/>
      <c r="U13" s="29">
        <f t="shared" si="2"/>
        <v>0</v>
      </c>
      <c r="V13" s="28"/>
      <c r="W13" s="28"/>
      <c r="X13" s="28"/>
      <c r="Y13" s="29">
        <f t="shared" si="3"/>
        <v>0</v>
      </c>
      <c r="Z13" s="28"/>
      <c r="AA13" s="28"/>
      <c r="AB13" s="28"/>
      <c r="AC13" s="29">
        <f t="shared" si="4"/>
        <v>0</v>
      </c>
      <c r="AD13" s="28"/>
      <c r="AE13" s="28"/>
      <c r="AF13" s="28"/>
      <c r="AG13" s="29">
        <f t="shared" si="5"/>
        <v>0</v>
      </c>
      <c r="AH13" s="29">
        <f t="shared" si="0"/>
        <v>0</v>
      </c>
      <c r="AI13" s="168">
        <f t="shared" si="6"/>
        <v>0</v>
      </c>
      <c r="AJ13" s="168">
        <f t="shared" si="1"/>
        <v>0</v>
      </c>
      <c r="AK13" s="11"/>
      <c r="AL13" s="11"/>
      <c r="AM13" s="11"/>
      <c r="AN13" s="11"/>
      <c r="AO13" s="11"/>
      <c r="AP13" s="11"/>
      <c r="AQ13" s="11"/>
      <c r="AR13" s="11"/>
    </row>
    <row r="14" spans="1:44" ht="12.75" hidden="1" customHeight="1" outlineLevel="1" x14ac:dyDescent="0.25">
      <c r="A14" s="22">
        <v>6</v>
      </c>
      <c r="B14" s="23"/>
      <c r="C14" s="32"/>
      <c r="D14" s="33"/>
      <c r="E14" s="34"/>
      <c r="F14" s="34"/>
      <c r="G14" s="34"/>
      <c r="H14" s="33"/>
      <c r="I14" s="33"/>
      <c r="J14" s="62"/>
      <c r="K14" s="35"/>
      <c r="L14" s="34"/>
      <c r="M14" s="28"/>
      <c r="N14" s="28"/>
      <c r="O14" s="28"/>
      <c r="P14" s="34"/>
      <c r="Q14" s="34"/>
      <c r="R14" s="28"/>
      <c r="S14" s="28"/>
      <c r="T14" s="28"/>
      <c r="U14" s="29">
        <f t="shared" si="2"/>
        <v>0</v>
      </c>
      <c r="V14" s="28"/>
      <c r="W14" s="28"/>
      <c r="X14" s="28"/>
      <c r="Y14" s="29">
        <f t="shared" si="3"/>
        <v>0</v>
      </c>
      <c r="Z14" s="28"/>
      <c r="AA14" s="28"/>
      <c r="AB14" s="28"/>
      <c r="AC14" s="29">
        <f t="shared" si="4"/>
        <v>0</v>
      </c>
      <c r="AD14" s="28"/>
      <c r="AE14" s="28"/>
      <c r="AF14" s="28"/>
      <c r="AG14" s="29">
        <f t="shared" si="5"/>
        <v>0</v>
      </c>
      <c r="AH14" s="29">
        <f t="shared" si="0"/>
        <v>0</v>
      </c>
      <c r="AI14" s="168">
        <f t="shared" si="6"/>
        <v>0</v>
      </c>
      <c r="AJ14" s="168">
        <f t="shared" si="1"/>
        <v>0</v>
      </c>
    </row>
    <row r="15" spans="1:44" ht="12.75" hidden="1" customHeight="1" outlineLevel="1" x14ac:dyDescent="0.25">
      <c r="A15" s="22">
        <v>7</v>
      </c>
      <c r="B15" s="23"/>
      <c r="C15" s="32"/>
      <c r="D15" s="33"/>
      <c r="E15" s="34"/>
      <c r="F15" s="34"/>
      <c r="G15" s="34"/>
      <c r="H15" s="33"/>
      <c r="I15" s="33"/>
      <c r="J15" s="62"/>
      <c r="K15" s="35"/>
      <c r="L15" s="34"/>
      <c r="M15" s="28"/>
      <c r="N15" s="28"/>
      <c r="O15" s="28"/>
      <c r="P15" s="34"/>
      <c r="Q15" s="34"/>
      <c r="R15" s="28"/>
      <c r="S15" s="28"/>
      <c r="T15" s="28"/>
      <c r="U15" s="29">
        <f t="shared" si="2"/>
        <v>0</v>
      </c>
      <c r="V15" s="28"/>
      <c r="W15" s="28"/>
      <c r="X15" s="28"/>
      <c r="Y15" s="29">
        <f t="shared" si="3"/>
        <v>0</v>
      </c>
      <c r="Z15" s="28"/>
      <c r="AA15" s="28"/>
      <c r="AB15" s="28"/>
      <c r="AC15" s="29">
        <f t="shared" si="4"/>
        <v>0</v>
      </c>
      <c r="AD15" s="28"/>
      <c r="AE15" s="28"/>
      <c r="AF15" s="28"/>
      <c r="AG15" s="29">
        <f t="shared" si="5"/>
        <v>0</v>
      </c>
      <c r="AH15" s="29">
        <f t="shared" si="0"/>
        <v>0</v>
      </c>
      <c r="AI15" s="168">
        <f t="shared" si="6"/>
        <v>0</v>
      </c>
      <c r="AJ15" s="168">
        <f t="shared" si="1"/>
        <v>0</v>
      </c>
      <c r="AK15" s="11"/>
      <c r="AL15" s="11"/>
      <c r="AM15" s="11"/>
      <c r="AN15" s="11"/>
      <c r="AO15" s="11"/>
      <c r="AP15" s="11"/>
      <c r="AQ15" s="11"/>
      <c r="AR15" s="11"/>
    </row>
    <row r="16" spans="1:44" ht="12.75" hidden="1" customHeight="1" outlineLevel="1" x14ac:dyDescent="0.25">
      <c r="A16" s="22">
        <v>8</v>
      </c>
      <c r="B16" s="23"/>
      <c r="C16" s="32"/>
      <c r="D16" s="33"/>
      <c r="E16" s="34"/>
      <c r="F16" s="34"/>
      <c r="G16" s="34"/>
      <c r="H16" s="33"/>
      <c r="I16" s="33"/>
      <c r="J16" s="62"/>
      <c r="K16" s="35"/>
      <c r="L16" s="34"/>
      <c r="M16" s="28"/>
      <c r="N16" s="28"/>
      <c r="O16" s="28"/>
      <c r="P16" s="34"/>
      <c r="Q16" s="34"/>
      <c r="R16" s="28"/>
      <c r="S16" s="28"/>
      <c r="T16" s="28"/>
      <c r="U16" s="29">
        <f t="shared" si="2"/>
        <v>0</v>
      </c>
      <c r="V16" s="28"/>
      <c r="W16" s="28"/>
      <c r="X16" s="28"/>
      <c r="Y16" s="29">
        <f t="shared" si="3"/>
        <v>0</v>
      </c>
      <c r="Z16" s="28"/>
      <c r="AA16" s="28"/>
      <c r="AB16" s="28"/>
      <c r="AC16" s="29">
        <f t="shared" si="4"/>
        <v>0</v>
      </c>
      <c r="AD16" s="28"/>
      <c r="AE16" s="28"/>
      <c r="AF16" s="28"/>
      <c r="AG16" s="29">
        <f t="shared" si="5"/>
        <v>0</v>
      </c>
      <c r="AH16" s="29">
        <f t="shared" si="0"/>
        <v>0</v>
      </c>
      <c r="AI16" s="168">
        <f t="shared" si="6"/>
        <v>0</v>
      </c>
      <c r="AJ16" s="168">
        <f t="shared" si="1"/>
        <v>0</v>
      </c>
      <c r="AK16" s="11"/>
      <c r="AL16" s="11"/>
      <c r="AM16" s="11"/>
      <c r="AN16" s="11"/>
      <c r="AO16" s="11"/>
      <c r="AP16" s="11"/>
      <c r="AQ16" s="11"/>
      <c r="AR16" s="11"/>
    </row>
    <row r="17" spans="1:44" ht="12.75" hidden="1" customHeight="1" outlineLevel="1" x14ac:dyDescent="0.25">
      <c r="A17" s="22">
        <v>9</v>
      </c>
      <c r="B17" s="23"/>
      <c r="C17" s="32"/>
      <c r="D17" s="33"/>
      <c r="E17" s="34"/>
      <c r="F17" s="34"/>
      <c r="G17" s="34"/>
      <c r="H17" s="33"/>
      <c r="I17" s="33"/>
      <c r="J17" s="62"/>
      <c r="K17" s="35"/>
      <c r="L17" s="34"/>
      <c r="M17" s="28"/>
      <c r="N17" s="28"/>
      <c r="O17" s="28"/>
      <c r="P17" s="34"/>
      <c r="Q17" s="34"/>
      <c r="R17" s="28"/>
      <c r="S17" s="28"/>
      <c r="T17" s="28"/>
      <c r="U17" s="29">
        <f t="shared" si="2"/>
        <v>0</v>
      </c>
      <c r="V17" s="28"/>
      <c r="W17" s="28"/>
      <c r="X17" s="28"/>
      <c r="Y17" s="29">
        <f t="shared" si="3"/>
        <v>0</v>
      </c>
      <c r="Z17" s="28"/>
      <c r="AA17" s="28"/>
      <c r="AB17" s="28"/>
      <c r="AC17" s="29">
        <f t="shared" si="4"/>
        <v>0</v>
      </c>
      <c r="AD17" s="28"/>
      <c r="AE17" s="28"/>
      <c r="AF17" s="28"/>
      <c r="AG17" s="29">
        <f t="shared" si="5"/>
        <v>0</v>
      </c>
      <c r="AH17" s="29">
        <f t="shared" si="0"/>
        <v>0</v>
      </c>
      <c r="AI17" s="168">
        <f t="shared" si="6"/>
        <v>0</v>
      </c>
      <c r="AJ17" s="168">
        <f t="shared" si="1"/>
        <v>0</v>
      </c>
    </row>
    <row r="18" spans="1:44" ht="12.75" hidden="1" customHeight="1" outlineLevel="1" x14ac:dyDescent="0.25">
      <c r="A18" s="22">
        <v>10</v>
      </c>
      <c r="B18" s="23"/>
      <c r="C18" s="32"/>
      <c r="D18" s="33"/>
      <c r="E18" s="34"/>
      <c r="F18" s="34"/>
      <c r="G18" s="34"/>
      <c r="H18" s="33"/>
      <c r="I18" s="33"/>
      <c r="J18" s="62"/>
      <c r="K18" s="36"/>
      <c r="L18" s="34"/>
      <c r="M18" s="28"/>
      <c r="N18" s="28"/>
      <c r="O18" s="28"/>
      <c r="P18" s="34"/>
      <c r="Q18" s="34"/>
      <c r="R18" s="28"/>
      <c r="S18" s="28"/>
      <c r="T18" s="28"/>
      <c r="U18" s="29">
        <f t="shared" si="2"/>
        <v>0</v>
      </c>
      <c r="V18" s="28"/>
      <c r="W18" s="28"/>
      <c r="X18" s="28"/>
      <c r="Y18" s="29">
        <f t="shared" si="3"/>
        <v>0</v>
      </c>
      <c r="Z18" s="28"/>
      <c r="AA18" s="28"/>
      <c r="AB18" s="28"/>
      <c r="AC18" s="29">
        <f t="shared" si="4"/>
        <v>0</v>
      </c>
      <c r="AD18" s="28"/>
      <c r="AE18" s="28"/>
      <c r="AF18" s="28"/>
      <c r="AG18" s="29">
        <f t="shared" si="5"/>
        <v>0</v>
      </c>
      <c r="AH18" s="29">
        <f t="shared" si="0"/>
        <v>0</v>
      </c>
      <c r="AI18" s="168">
        <f t="shared" si="6"/>
        <v>0</v>
      </c>
      <c r="AJ18" s="168">
        <f t="shared" si="1"/>
        <v>0</v>
      </c>
      <c r="AK18" s="11"/>
      <c r="AL18" s="11"/>
      <c r="AM18" s="11"/>
      <c r="AN18" s="11"/>
      <c r="AO18" s="11"/>
      <c r="AP18" s="11"/>
      <c r="AQ18" s="11"/>
      <c r="AR18" s="11"/>
    </row>
    <row r="19" spans="1:44" s="61" customFormat="1" ht="12.75" hidden="1" customHeight="1" collapsed="1" x14ac:dyDescent="0.25">
      <c r="A19" s="507" t="s">
        <v>47</v>
      </c>
      <c r="B19" s="516"/>
      <c r="C19" s="508"/>
      <c r="D19" s="508"/>
      <c r="E19" s="508"/>
      <c r="F19" s="508"/>
      <c r="G19" s="508"/>
      <c r="H19" s="508"/>
      <c r="I19" s="509"/>
      <c r="J19" s="341">
        <f>SUM(J9:J18)</f>
        <v>0</v>
      </c>
      <c r="K19" s="341">
        <f>SUM(K9:K18)</f>
        <v>0</v>
      </c>
      <c r="L19" s="434"/>
      <c r="M19" s="341">
        <f>SUM(M9:M18)</f>
        <v>0</v>
      </c>
      <c r="N19" s="341">
        <f>SUM(N9:N18)</f>
        <v>0</v>
      </c>
      <c r="O19" s="341">
        <f>SUM(O9:O18)</f>
        <v>0</v>
      </c>
      <c r="P19" s="342"/>
      <c r="Q19" s="454"/>
      <c r="R19" s="341">
        <f t="shared" ref="R19:AH19" si="7">SUM(R9:R18)</f>
        <v>0</v>
      </c>
      <c r="S19" s="341">
        <f t="shared" si="7"/>
        <v>0</v>
      </c>
      <c r="T19" s="341">
        <f t="shared" si="7"/>
        <v>0</v>
      </c>
      <c r="U19" s="341">
        <f>SUM(U9:U18)</f>
        <v>0</v>
      </c>
      <c r="V19" s="341">
        <f t="shared" si="7"/>
        <v>0</v>
      </c>
      <c r="W19" s="341">
        <f t="shared" si="7"/>
        <v>0</v>
      </c>
      <c r="X19" s="341">
        <f t="shared" si="7"/>
        <v>0</v>
      </c>
      <c r="Y19" s="341">
        <f t="shared" si="7"/>
        <v>0</v>
      </c>
      <c r="Z19" s="341">
        <f t="shared" si="7"/>
        <v>0</v>
      </c>
      <c r="AA19" s="341">
        <f t="shared" si="7"/>
        <v>0</v>
      </c>
      <c r="AB19" s="341">
        <f t="shared" si="7"/>
        <v>0</v>
      </c>
      <c r="AC19" s="341">
        <f t="shared" si="7"/>
        <v>0</v>
      </c>
      <c r="AD19" s="341">
        <f t="shared" si="7"/>
        <v>0</v>
      </c>
      <c r="AE19" s="341">
        <f t="shared" si="7"/>
        <v>0</v>
      </c>
      <c r="AF19" s="341">
        <f t="shared" si="7"/>
        <v>0</v>
      </c>
      <c r="AG19" s="341">
        <f t="shared" si="7"/>
        <v>0</v>
      </c>
      <c r="AH19" s="341">
        <f t="shared" si="7"/>
        <v>0</v>
      </c>
      <c r="AI19" s="432">
        <f>IF(ISERROR(AH19/J19),0,AH19/J19)</f>
        <v>0</v>
      </c>
      <c r="AJ19" s="432">
        <f>IF(ISERROR(AH19/$AH$193),0,AH19/$AH$193)</f>
        <v>0</v>
      </c>
      <c r="AK19" s="11"/>
      <c r="AL19" s="11"/>
      <c r="AM19" s="11"/>
      <c r="AN19" s="11"/>
      <c r="AO19" s="11"/>
      <c r="AP19" s="11"/>
      <c r="AQ19" s="11"/>
      <c r="AR19" s="11"/>
    </row>
    <row r="20" spans="1:44" ht="12.75" hidden="1" customHeight="1" x14ac:dyDescent="0.25">
      <c r="A20" s="502" t="s">
        <v>48</v>
      </c>
      <c r="B20" s="503"/>
      <c r="C20" s="503"/>
      <c r="D20" s="503"/>
      <c r="E20" s="504"/>
      <c r="F20" s="16"/>
      <c r="G20" s="5"/>
      <c r="H20" s="17"/>
      <c r="I20" s="17"/>
      <c r="J20" s="63"/>
      <c r="K20" s="7"/>
      <c r="L20" s="18"/>
      <c r="M20" s="19"/>
      <c r="N20" s="19"/>
      <c r="O20" s="19"/>
      <c r="P20" s="5"/>
      <c r="Q20" s="20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167"/>
      <c r="AJ20" s="167"/>
    </row>
    <row r="21" spans="1:44" ht="12.75" hidden="1" customHeight="1" outlineLevel="1" x14ac:dyDescent="0.25">
      <c r="A21" s="22">
        <v>1</v>
      </c>
      <c r="B21" s="23"/>
      <c r="C21" s="24"/>
      <c r="D21" s="25"/>
      <c r="E21" s="26"/>
      <c r="F21" s="26"/>
      <c r="G21" s="26"/>
      <c r="H21" s="25"/>
      <c r="I21" s="25"/>
      <c r="J21" s="63"/>
      <c r="K21" s="27"/>
      <c r="L21" s="26"/>
      <c r="M21" s="28"/>
      <c r="N21" s="28"/>
      <c r="O21" s="28"/>
      <c r="P21" s="26"/>
      <c r="Q21" s="26"/>
      <c r="R21" s="28"/>
      <c r="S21" s="28"/>
      <c r="T21" s="28"/>
      <c r="U21" s="29">
        <f>SUM(R21:T21)</f>
        <v>0</v>
      </c>
      <c r="V21" s="28"/>
      <c r="W21" s="28"/>
      <c r="X21" s="28"/>
      <c r="Y21" s="29">
        <f>SUM(V21:X21)</f>
        <v>0</v>
      </c>
      <c r="Z21" s="28"/>
      <c r="AA21" s="28"/>
      <c r="AB21" s="28"/>
      <c r="AC21" s="29">
        <f>SUM(Z21:AB21)</f>
        <v>0</v>
      </c>
      <c r="AD21" s="28"/>
      <c r="AE21" s="28"/>
      <c r="AF21" s="28"/>
      <c r="AG21" s="29">
        <f>SUM(AD21:AF21)</f>
        <v>0</v>
      </c>
      <c r="AH21" s="29">
        <f t="shared" ref="AH21:AH30" si="8">SUM(U21,Y21,AC21,AG21)</f>
        <v>0</v>
      </c>
      <c r="AI21" s="168">
        <f>IF(ISERROR(AH21/J21),0,AH21/J21)</f>
        <v>0</v>
      </c>
      <c r="AJ21" s="168">
        <f t="shared" ref="AJ21:AJ30" si="9">IF(ISERROR(AH21/$AH$193),"-",AH21/$AH$193)</f>
        <v>0</v>
      </c>
      <c r="AK21" s="11"/>
      <c r="AL21" s="11"/>
      <c r="AM21" s="11"/>
      <c r="AN21" s="11"/>
      <c r="AO21" s="11"/>
      <c r="AP21" s="11"/>
      <c r="AQ21" s="11"/>
      <c r="AR21" s="11"/>
    </row>
    <row r="22" spans="1:44" ht="12.75" hidden="1" customHeight="1" outlineLevel="1" x14ac:dyDescent="0.25">
      <c r="A22" s="22">
        <v>2</v>
      </c>
      <c r="B22" s="23"/>
      <c r="C22" s="32"/>
      <c r="D22" s="33"/>
      <c r="E22" s="34"/>
      <c r="F22" s="34"/>
      <c r="G22" s="34"/>
      <c r="H22" s="33"/>
      <c r="I22" s="33"/>
      <c r="J22" s="63"/>
      <c r="K22" s="35"/>
      <c r="L22" s="34"/>
      <c r="M22" s="28"/>
      <c r="N22" s="28"/>
      <c r="O22" s="28"/>
      <c r="P22" s="34"/>
      <c r="Q22" s="34"/>
      <c r="R22" s="28"/>
      <c r="S22" s="28"/>
      <c r="T22" s="28"/>
      <c r="U22" s="29">
        <f t="shared" ref="U22:U30" si="10">SUM(R22:T22)</f>
        <v>0</v>
      </c>
      <c r="V22" s="28"/>
      <c r="W22" s="28"/>
      <c r="X22" s="28"/>
      <c r="Y22" s="29">
        <f t="shared" ref="Y22:Y30" si="11">SUM(V22:X22)</f>
        <v>0</v>
      </c>
      <c r="Z22" s="28"/>
      <c r="AA22" s="28"/>
      <c r="AB22" s="28"/>
      <c r="AC22" s="29">
        <f t="shared" ref="AC22:AC30" si="12">SUM(Z22:AB22)</f>
        <v>0</v>
      </c>
      <c r="AD22" s="28"/>
      <c r="AE22" s="28"/>
      <c r="AF22" s="28"/>
      <c r="AG22" s="29">
        <f t="shared" ref="AG22:AG30" si="13">SUM(AD22:AF22)</f>
        <v>0</v>
      </c>
      <c r="AH22" s="29">
        <f t="shared" si="8"/>
        <v>0</v>
      </c>
      <c r="AI22" s="168">
        <f t="shared" ref="AI22:AI30" si="14">IF(ISERROR(AH22/J22),0,AH22/J22)</f>
        <v>0</v>
      </c>
      <c r="AJ22" s="168">
        <f t="shared" si="9"/>
        <v>0</v>
      </c>
      <c r="AK22" s="11"/>
      <c r="AL22" s="11"/>
      <c r="AM22" s="11"/>
      <c r="AN22" s="11"/>
      <c r="AO22" s="11"/>
      <c r="AP22" s="11"/>
      <c r="AQ22" s="11"/>
      <c r="AR22" s="11"/>
    </row>
    <row r="23" spans="1:44" ht="12.75" hidden="1" customHeight="1" outlineLevel="1" x14ac:dyDescent="0.25">
      <c r="A23" s="22">
        <v>3</v>
      </c>
      <c r="B23" s="23"/>
      <c r="C23" s="32"/>
      <c r="D23" s="33"/>
      <c r="E23" s="34"/>
      <c r="F23" s="34"/>
      <c r="G23" s="34"/>
      <c r="H23" s="33"/>
      <c r="I23" s="33"/>
      <c r="J23" s="63"/>
      <c r="K23" s="35"/>
      <c r="L23" s="34"/>
      <c r="M23" s="28"/>
      <c r="N23" s="28"/>
      <c r="O23" s="28"/>
      <c r="P23" s="34"/>
      <c r="Q23" s="34"/>
      <c r="R23" s="28"/>
      <c r="S23" s="28"/>
      <c r="T23" s="28"/>
      <c r="U23" s="29">
        <f t="shared" si="10"/>
        <v>0</v>
      </c>
      <c r="V23" s="28"/>
      <c r="W23" s="28"/>
      <c r="X23" s="28"/>
      <c r="Y23" s="29">
        <f t="shared" si="11"/>
        <v>0</v>
      </c>
      <c r="Z23" s="28"/>
      <c r="AA23" s="28"/>
      <c r="AB23" s="28"/>
      <c r="AC23" s="29">
        <f t="shared" si="12"/>
        <v>0</v>
      </c>
      <c r="AD23" s="28"/>
      <c r="AE23" s="28"/>
      <c r="AF23" s="28"/>
      <c r="AG23" s="29">
        <f t="shared" si="13"/>
        <v>0</v>
      </c>
      <c r="AH23" s="29">
        <f t="shared" si="8"/>
        <v>0</v>
      </c>
      <c r="AI23" s="168">
        <f t="shared" si="14"/>
        <v>0</v>
      </c>
      <c r="AJ23" s="168">
        <f t="shared" si="9"/>
        <v>0</v>
      </c>
    </row>
    <row r="24" spans="1:44" ht="12.75" hidden="1" customHeight="1" outlineLevel="1" x14ac:dyDescent="0.25">
      <c r="A24" s="22">
        <v>4</v>
      </c>
      <c r="B24" s="23"/>
      <c r="C24" s="32"/>
      <c r="D24" s="33"/>
      <c r="E24" s="34"/>
      <c r="F24" s="34"/>
      <c r="G24" s="34"/>
      <c r="H24" s="33"/>
      <c r="I24" s="33"/>
      <c r="J24" s="63"/>
      <c r="K24" s="35"/>
      <c r="L24" s="34"/>
      <c r="M24" s="28"/>
      <c r="N24" s="28"/>
      <c r="O24" s="28"/>
      <c r="P24" s="34"/>
      <c r="Q24" s="34"/>
      <c r="R24" s="28"/>
      <c r="S24" s="28"/>
      <c r="T24" s="28"/>
      <c r="U24" s="29">
        <f t="shared" si="10"/>
        <v>0</v>
      </c>
      <c r="V24" s="28"/>
      <c r="W24" s="28"/>
      <c r="X24" s="28"/>
      <c r="Y24" s="29">
        <f t="shared" si="11"/>
        <v>0</v>
      </c>
      <c r="Z24" s="28"/>
      <c r="AA24" s="28"/>
      <c r="AB24" s="28"/>
      <c r="AC24" s="29">
        <f t="shared" si="12"/>
        <v>0</v>
      </c>
      <c r="AD24" s="28"/>
      <c r="AE24" s="28"/>
      <c r="AF24" s="28"/>
      <c r="AG24" s="29">
        <f t="shared" si="13"/>
        <v>0</v>
      </c>
      <c r="AH24" s="29">
        <f t="shared" si="8"/>
        <v>0</v>
      </c>
      <c r="AI24" s="168">
        <f t="shared" si="14"/>
        <v>0</v>
      </c>
      <c r="AJ24" s="168">
        <f t="shared" si="9"/>
        <v>0</v>
      </c>
      <c r="AK24" s="11"/>
      <c r="AL24" s="11"/>
      <c r="AM24" s="11"/>
      <c r="AN24" s="11"/>
      <c r="AO24" s="11"/>
      <c r="AP24" s="11"/>
      <c r="AQ24" s="11"/>
      <c r="AR24" s="11"/>
    </row>
    <row r="25" spans="1:44" ht="12.75" hidden="1" customHeight="1" outlineLevel="1" x14ac:dyDescent="0.25">
      <c r="A25" s="22">
        <v>5</v>
      </c>
      <c r="B25" s="23"/>
      <c r="C25" s="32"/>
      <c r="D25" s="33"/>
      <c r="E25" s="34"/>
      <c r="F25" s="34"/>
      <c r="G25" s="34"/>
      <c r="H25" s="33"/>
      <c r="I25" s="33"/>
      <c r="J25" s="63"/>
      <c r="K25" s="35"/>
      <c r="L25" s="34"/>
      <c r="M25" s="28"/>
      <c r="N25" s="28"/>
      <c r="O25" s="28"/>
      <c r="P25" s="34"/>
      <c r="Q25" s="34"/>
      <c r="R25" s="28"/>
      <c r="S25" s="28"/>
      <c r="T25" s="28"/>
      <c r="U25" s="29">
        <f t="shared" si="10"/>
        <v>0</v>
      </c>
      <c r="V25" s="28"/>
      <c r="W25" s="28"/>
      <c r="X25" s="28"/>
      <c r="Y25" s="29">
        <f t="shared" si="11"/>
        <v>0</v>
      </c>
      <c r="Z25" s="28"/>
      <c r="AA25" s="28"/>
      <c r="AB25" s="28"/>
      <c r="AC25" s="29">
        <f t="shared" si="12"/>
        <v>0</v>
      </c>
      <c r="AD25" s="28"/>
      <c r="AE25" s="28"/>
      <c r="AF25" s="28"/>
      <c r="AG25" s="29">
        <f t="shared" si="13"/>
        <v>0</v>
      </c>
      <c r="AH25" s="29">
        <f t="shared" si="8"/>
        <v>0</v>
      </c>
      <c r="AI25" s="168">
        <f t="shared" si="14"/>
        <v>0</v>
      </c>
      <c r="AJ25" s="168">
        <f t="shared" si="9"/>
        <v>0</v>
      </c>
      <c r="AK25" s="11"/>
      <c r="AL25" s="11"/>
      <c r="AM25" s="11"/>
      <c r="AN25" s="11"/>
      <c r="AO25" s="11"/>
      <c r="AP25" s="11"/>
      <c r="AQ25" s="11"/>
      <c r="AR25" s="11"/>
    </row>
    <row r="26" spans="1:44" ht="12.75" hidden="1" customHeight="1" outlineLevel="1" x14ac:dyDescent="0.25">
      <c r="A26" s="22">
        <v>6</v>
      </c>
      <c r="B26" s="23"/>
      <c r="C26" s="32"/>
      <c r="D26" s="33"/>
      <c r="E26" s="34"/>
      <c r="F26" s="34"/>
      <c r="G26" s="34"/>
      <c r="H26" s="33"/>
      <c r="I26" s="33"/>
      <c r="J26" s="63"/>
      <c r="K26" s="35"/>
      <c r="L26" s="34"/>
      <c r="M26" s="28"/>
      <c r="N26" s="28"/>
      <c r="O26" s="28"/>
      <c r="P26" s="34"/>
      <c r="Q26" s="34"/>
      <c r="R26" s="28"/>
      <c r="S26" s="28"/>
      <c r="T26" s="28"/>
      <c r="U26" s="29">
        <f t="shared" si="10"/>
        <v>0</v>
      </c>
      <c r="V26" s="28"/>
      <c r="W26" s="28"/>
      <c r="X26" s="28"/>
      <c r="Y26" s="29">
        <f t="shared" si="11"/>
        <v>0</v>
      </c>
      <c r="Z26" s="28"/>
      <c r="AA26" s="28"/>
      <c r="AB26" s="28"/>
      <c r="AC26" s="29">
        <f t="shared" si="12"/>
        <v>0</v>
      </c>
      <c r="AD26" s="28"/>
      <c r="AE26" s="28"/>
      <c r="AF26" s="28"/>
      <c r="AG26" s="29">
        <f t="shared" si="13"/>
        <v>0</v>
      </c>
      <c r="AH26" s="29">
        <f t="shared" si="8"/>
        <v>0</v>
      </c>
      <c r="AI26" s="168">
        <f t="shared" si="14"/>
        <v>0</v>
      </c>
      <c r="AJ26" s="168">
        <f t="shared" si="9"/>
        <v>0</v>
      </c>
    </row>
    <row r="27" spans="1:44" ht="12.75" hidden="1" customHeight="1" outlineLevel="1" x14ac:dyDescent="0.25">
      <c r="A27" s="22">
        <v>7</v>
      </c>
      <c r="B27" s="23"/>
      <c r="C27" s="32"/>
      <c r="D27" s="33"/>
      <c r="E27" s="34"/>
      <c r="F27" s="34"/>
      <c r="G27" s="34"/>
      <c r="H27" s="33"/>
      <c r="I27" s="33"/>
      <c r="J27" s="63"/>
      <c r="K27" s="35"/>
      <c r="L27" s="34"/>
      <c r="M27" s="28"/>
      <c r="N27" s="28"/>
      <c r="O27" s="28"/>
      <c r="P27" s="34"/>
      <c r="Q27" s="34"/>
      <c r="R27" s="28"/>
      <c r="S27" s="28"/>
      <c r="T27" s="28"/>
      <c r="U27" s="29">
        <f t="shared" si="10"/>
        <v>0</v>
      </c>
      <c r="V27" s="28"/>
      <c r="W27" s="28"/>
      <c r="X27" s="28"/>
      <c r="Y27" s="29">
        <f t="shared" si="11"/>
        <v>0</v>
      </c>
      <c r="Z27" s="28"/>
      <c r="AA27" s="28"/>
      <c r="AB27" s="28"/>
      <c r="AC27" s="29">
        <f t="shared" si="12"/>
        <v>0</v>
      </c>
      <c r="AD27" s="28"/>
      <c r="AE27" s="28"/>
      <c r="AF27" s="28"/>
      <c r="AG27" s="29">
        <f t="shared" si="13"/>
        <v>0</v>
      </c>
      <c r="AH27" s="29">
        <f t="shared" si="8"/>
        <v>0</v>
      </c>
      <c r="AI27" s="168">
        <f t="shared" si="14"/>
        <v>0</v>
      </c>
      <c r="AJ27" s="168">
        <f t="shared" si="9"/>
        <v>0</v>
      </c>
      <c r="AK27" s="11"/>
      <c r="AL27" s="11"/>
      <c r="AM27" s="11"/>
      <c r="AN27" s="11"/>
      <c r="AO27" s="11"/>
      <c r="AP27" s="11"/>
      <c r="AQ27" s="11"/>
      <c r="AR27" s="11"/>
    </row>
    <row r="28" spans="1:44" ht="12.75" hidden="1" customHeight="1" outlineLevel="1" x14ac:dyDescent="0.25">
      <c r="A28" s="22">
        <v>8</v>
      </c>
      <c r="B28" s="23"/>
      <c r="C28" s="32"/>
      <c r="D28" s="33"/>
      <c r="E28" s="34"/>
      <c r="F28" s="34"/>
      <c r="G28" s="34"/>
      <c r="H28" s="33"/>
      <c r="I28" s="33"/>
      <c r="J28" s="63"/>
      <c r="K28" s="35"/>
      <c r="L28" s="34"/>
      <c r="M28" s="28"/>
      <c r="N28" s="28"/>
      <c r="O28" s="28"/>
      <c r="P28" s="34"/>
      <c r="Q28" s="34"/>
      <c r="R28" s="28"/>
      <c r="S28" s="28"/>
      <c r="T28" s="28"/>
      <c r="U28" s="29">
        <f t="shared" si="10"/>
        <v>0</v>
      </c>
      <c r="V28" s="28"/>
      <c r="W28" s="28"/>
      <c r="X28" s="28"/>
      <c r="Y28" s="29">
        <f t="shared" si="11"/>
        <v>0</v>
      </c>
      <c r="Z28" s="28"/>
      <c r="AA28" s="28"/>
      <c r="AB28" s="28"/>
      <c r="AC28" s="29">
        <f t="shared" si="12"/>
        <v>0</v>
      </c>
      <c r="AD28" s="28"/>
      <c r="AE28" s="28"/>
      <c r="AF28" s="28"/>
      <c r="AG28" s="29">
        <f t="shared" si="13"/>
        <v>0</v>
      </c>
      <c r="AH28" s="29">
        <f t="shared" si="8"/>
        <v>0</v>
      </c>
      <c r="AI28" s="168">
        <f t="shared" si="14"/>
        <v>0</v>
      </c>
      <c r="AJ28" s="168">
        <f t="shared" si="9"/>
        <v>0</v>
      </c>
      <c r="AK28" s="11"/>
      <c r="AL28" s="11"/>
      <c r="AM28" s="11"/>
      <c r="AN28" s="11"/>
      <c r="AO28" s="11"/>
      <c r="AP28" s="11"/>
      <c r="AQ28" s="11"/>
      <c r="AR28" s="11"/>
    </row>
    <row r="29" spans="1:44" ht="12.75" hidden="1" customHeight="1" outlineLevel="1" x14ac:dyDescent="0.25">
      <c r="A29" s="22">
        <v>9</v>
      </c>
      <c r="B29" s="23"/>
      <c r="C29" s="32"/>
      <c r="D29" s="33"/>
      <c r="E29" s="34"/>
      <c r="F29" s="34"/>
      <c r="G29" s="34"/>
      <c r="H29" s="33"/>
      <c r="I29" s="33"/>
      <c r="J29" s="63"/>
      <c r="K29" s="35"/>
      <c r="L29" s="34"/>
      <c r="M29" s="28"/>
      <c r="N29" s="28"/>
      <c r="O29" s="28"/>
      <c r="P29" s="34"/>
      <c r="Q29" s="34"/>
      <c r="R29" s="28"/>
      <c r="S29" s="28"/>
      <c r="T29" s="28"/>
      <c r="U29" s="29">
        <f t="shared" si="10"/>
        <v>0</v>
      </c>
      <c r="V29" s="28"/>
      <c r="W29" s="28"/>
      <c r="X29" s="28"/>
      <c r="Y29" s="29">
        <f t="shared" si="11"/>
        <v>0</v>
      </c>
      <c r="Z29" s="28"/>
      <c r="AA29" s="28"/>
      <c r="AB29" s="28"/>
      <c r="AC29" s="29">
        <f t="shared" si="12"/>
        <v>0</v>
      </c>
      <c r="AD29" s="28"/>
      <c r="AE29" s="28"/>
      <c r="AF29" s="28"/>
      <c r="AG29" s="29">
        <f t="shared" si="13"/>
        <v>0</v>
      </c>
      <c r="AH29" s="29">
        <f t="shared" si="8"/>
        <v>0</v>
      </c>
      <c r="AI29" s="168">
        <f t="shared" si="14"/>
        <v>0</v>
      </c>
      <c r="AJ29" s="168">
        <f t="shared" si="9"/>
        <v>0</v>
      </c>
    </row>
    <row r="30" spans="1:44" ht="12.75" hidden="1" customHeight="1" outlineLevel="1" x14ac:dyDescent="0.25">
      <c r="A30" s="22">
        <v>10</v>
      </c>
      <c r="B30" s="23"/>
      <c r="C30" s="32"/>
      <c r="D30" s="33"/>
      <c r="E30" s="34"/>
      <c r="F30" s="34"/>
      <c r="G30" s="34"/>
      <c r="H30" s="33"/>
      <c r="I30" s="33"/>
      <c r="J30" s="63"/>
      <c r="K30" s="36"/>
      <c r="L30" s="34"/>
      <c r="M30" s="28"/>
      <c r="N30" s="28"/>
      <c r="O30" s="28"/>
      <c r="P30" s="34"/>
      <c r="Q30" s="34"/>
      <c r="R30" s="28"/>
      <c r="S30" s="28"/>
      <c r="T30" s="28"/>
      <c r="U30" s="29">
        <f t="shared" si="10"/>
        <v>0</v>
      </c>
      <c r="V30" s="28"/>
      <c r="W30" s="28"/>
      <c r="X30" s="28"/>
      <c r="Y30" s="29">
        <f t="shared" si="11"/>
        <v>0</v>
      </c>
      <c r="Z30" s="28"/>
      <c r="AA30" s="28"/>
      <c r="AB30" s="28"/>
      <c r="AC30" s="29">
        <f t="shared" si="12"/>
        <v>0</v>
      </c>
      <c r="AD30" s="28"/>
      <c r="AE30" s="28"/>
      <c r="AF30" s="28"/>
      <c r="AG30" s="29">
        <f t="shared" si="13"/>
        <v>0</v>
      </c>
      <c r="AH30" s="29">
        <f t="shared" si="8"/>
        <v>0</v>
      </c>
      <c r="AI30" s="168">
        <f t="shared" si="14"/>
        <v>0</v>
      </c>
      <c r="AJ30" s="168">
        <f t="shared" si="9"/>
        <v>0</v>
      </c>
      <c r="AK30" s="11"/>
      <c r="AL30" s="11"/>
      <c r="AM30" s="11"/>
      <c r="AN30" s="11"/>
      <c r="AO30" s="11"/>
      <c r="AP30" s="11"/>
      <c r="AQ30" s="11"/>
      <c r="AR30" s="11"/>
    </row>
    <row r="31" spans="1:44" s="61" customFormat="1" ht="12.75" hidden="1" customHeight="1" collapsed="1" x14ac:dyDescent="0.25">
      <c r="A31" s="507" t="s">
        <v>49</v>
      </c>
      <c r="B31" s="516"/>
      <c r="C31" s="508"/>
      <c r="D31" s="508"/>
      <c r="E31" s="508"/>
      <c r="F31" s="508"/>
      <c r="G31" s="508"/>
      <c r="H31" s="508"/>
      <c r="I31" s="509"/>
      <c r="J31" s="341">
        <f>SUM(J21:J30)</f>
        <v>0</v>
      </c>
      <c r="K31" s="341">
        <f>SUM(K21:K30)</f>
        <v>0</v>
      </c>
      <c r="L31" s="434"/>
      <c r="M31" s="341">
        <f>SUM(M21:M30)</f>
        <v>0</v>
      </c>
      <c r="N31" s="341">
        <f>SUM(N21:N30)</f>
        <v>0</v>
      </c>
      <c r="O31" s="341">
        <f>SUM(O21:O30)</f>
        <v>0</v>
      </c>
      <c r="P31" s="342"/>
      <c r="Q31" s="454"/>
      <c r="R31" s="341">
        <f t="shared" ref="R31:AH31" si="15">SUM(R21:R30)</f>
        <v>0</v>
      </c>
      <c r="S31" s="341">
        <f t="shared" si="15"/>
        <v>0</v>
      </c>
      <c r="T31" s="341">
        <f t="shared" si="15"/>
        <v>0</v>
      </c>
      <c r="U31" s="341">
        <f t="shared" si="15"/>
        <v>0</v>
      </c>
      <c r="V31" s="341">
        <f t="shared" si="15"/>
        <v>0</v>
      </c>
      <c r="W31" s="341">
        <f t="shared" si="15"/>
        <v>0</v>
      </c>
      <c r="X31" s="341">
        <f t="shared" si="15"/>
        <v>0</v>
      </c>
      <c r="Y31" s="341">
        <f t="shared" si="15"/>
        <v>0</v>
      </c>
      <c r="Z31" s="341">
        <f t="shared" si="15"/>
        <v>0</v>
      </c>
      <c r="AA31" s="341">
        <f t="shared" si="15"/>
        <v>0</v>
      </c>
      <c r="AB31" s="341">
        <f t="shared" si="15"/>
        <v>0</v>
      </c>
      <c r="AC31" s="341">
        <f t="shared" si="15"/>
        <v>0</v>
      </c>
      <c r="AD31" s="341">
        <f t="shared" si="15"/>
        <v>0</v>
      </c>
      <c r="AE31" s="341">
        <f t="shared" si="15"/>
        <v>0</v>
      </c>
      <c r="AF31" s="341">
        <f t="shared" si="15"/>
        <v>0</v>
      </c>
      <c r="AG31" s="341">
        <f t="shared" si="15"/>
        <v>0</v>
      </c>
      <c r="AH31" s="341">
        <f t="shared" si="15"/>
        <v>0</v>
      </c>
      <c r="AI31" s="432">
        <f>IF(ISERROR(AH31/J31),0,AH31/J31)</f>
        <v>0</v>
      </c>
      <c r="AJ31" s="432">
        <f>IF(ISERROR(AH31/$AH$193),0,AH31/$AH$193)</f>
        <v>0</v>
      </c>
      <c r="AK31" s="11"/>
      <c r="AL31" s="11"/>
      <c r="AM31" s="11"/>
      <c r="AN31" s="11"/>
      <c r="AO31" s="11"/>
      <c r="AP31" s="11"/>
      <c r="AQ31" s="11"/>
      <c r="AR31" s="11"/>
    </row>
    <row r="32" spans="1:44" ht="12.75" hidden="1" customHeight="1" x14ac:dyDescent="0.25">
      <c r="A32" s="502" t="s">
        <v>50</v>
      </c>
      <c r="B32" s="503"/>
      <c r="C32" s="503"/>
      <c r="D32" s="503"/>
      <c r="E32" s="504"/>
      <c r="F32" s="16"/>
      <c r="G32" s="5"/>
      <c r="H32" s="17"/>
      <c r="I32" s="17"/>
      <c r="J32" s="62"/>
      <c r="K32" s="7"/>
      <c r="L32" s="18"/>
      <c r="M32" s="19"/>
      <c r="N32" s="19"/>
      <c r="O32" s="19"/>
      <c r="P32" s="5"/>
      <c r="Q32" s="20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167"/>
      <c r="AJ32" s="167"/>
    </row>
    <row r="33" spans="1:44" ht="12.75" hidden="1" customHeight="1" outlineLevel="1" x14ac:dyDescent="0.25">
      <c r="A33" s="22">
        <v>1</v>
      </c>
      <c r="B33" s="23"/>
      <c r="C33" s="24"/>
      <c r="D33" s="25"/>
      <c r="E33" s="26"/>
      <c r="F33" s="26"/>
      <c r="G33" s="26"/>
      <c r="H33" s="25"/>
      <c r="I33" s="25"/>
      <c r="J33" s="62"/>
      <c r="K33" s="27"/>
      <c r="L33" s="26"/>
      <c r="M33" s="28"/>
      <c r="N33" s="28"/>
      <c r="O33" s="28"/>
      <c r="P33" s="26"/>
      <c r="Q33" s="26"/>
      <c r="R33" s="28"/>
      <c r="S33" s="28"/>
      <c r="T33" s="28"/>
      <c r="U33" s="29">
        <f>SUM(R33:T33)</f>
        <v>0</v>
      </c>
      <c r="V33" s="28"/>
      <c r="W33" s="28"/>
      <c r="X33" s="28"/>
      <c r="Y33" s="29">
        <f>SUM(V33:X33)</f>
        <v>0</v>
      </c>
      <c r="Z33" s="28"/>
      <c r="AA33" s="28"/>
      <c r="AB33" s="28"/>
      <c r="AC33" s="29">
        <f>SUM(Z33:AB33)</f>
        <v>0</v>
      </c>
      <c r="AD33" s="28"/>
      <c r="AE33" s="28"/>
      <c r="AF33" s="28"/>
      <c r="AG33" s="29">
        <f>SUM(AD33:AF33)</f>
        <v>0</v>
      </c>
      <c r="AH33" s="29">
        <f t="shared" ref="AH33:AH42" si="16">SUM(U33,Y33,AC33,AG33)</f>
        <v>0</v>
      </c>
      <c r="AI33" s="168">
        <f>IF(ISERROR(AH33/J33),0,AH33/J33)</f>
        <v>0</v>
      </c>
      <c r="AJ33" s="168">
        <f t="shared" ref="AJ33:AJ42" si="17">IF(ISERROR(AH33/$AH$193),"-",AH33/$AH$193)</f>
        <v>0</v>
      </c>
      <c r="AK33" s="11"/>
      <c r="AL33" s="11"/>
      <c r="AM33" s="11"/>
      <c r="AN33" s="11"/>
      <c r="AO33" s="11"/>
      <c r="AP33" s="11"/>
      <c r="AQ33" s="11"/>
      <c r="AR33" s="11"/>
    </row>
    <row r="34" spans="1:44" ht="12.75" hidden="1" customHeight="1" outlineLevel="1" x14ac:dyDescent="0.25">
      <c r="A34" s="22">
        <v>2</v>
      </c>
      <c r="B34" s="23"/>
      <c r="C34" s="32"/>
      <c r="D34" s="33"/>
      <c r="E34" s="34"/>
      <c r="F34" s="34"/>
      <c r="G34" s="34"/>
      <c r="H34" s="33"/>
      <c r="I34" s="33"/>
      <c r="J34" s="62"/>
      <c r="K34" s="35"/>
      <c r="L34" s="34"/>
      <c r="M34" s="28"/>
      <c r="N34" s="28"/>
      <c r="O34" s="28"/>
      <c r="P34" s="34"/>
      <c r="Q34" s="34"/>
      <c r="R34" s="28"/>
      <c r="S34" s="28"/>
      <c r="T34" s="28"/>
      <c r="U34" s="29">
        <f t="shared" ref="U34:U42" si="18">SUM(R34:T34)</f>
        <v>0</v>
      </c>
      <c r="V34" s="28"/>
      <c r="W34" s="28"/>
      <c r="X34" s="28"/>
      <c r="Y34" s="29">
        <f t="shared" ref="Y34:Y42" si="19">SUM(V34:X34)</f>
        <v>0</v>
      </c>
      <c r="Z34" s="28"/>
      <c r="AA34" s="28"/>
      <c r="AB34" s="28"/>
      <c r="AC34" s="29">
        <f t="shared" ref="AC34:AC42" si="20">SUM(Z34:AB34)</f>
        <v>0</v>
      </c>
      <c r="AD34" s="28"/>
      <c r="AE34" s="28"/>
      <c r="AF34" s="28"/>
      <c r="AG34" s="29">
        <f t="shared" ref="AG34:AG42" si="21">SUM(AD34:AF34)</f>
        <v>0</v>
      </c>
      <c r="AH34" s="29">
        <f t="shared" si="16"/>
        <v>0</v>
      </c>
      <c r="AI34" s="168">
        <f t="shared" ref="AI34:AI42" si="22">IF(ISERROR(AH34/J34),0,AH34/J34)</f>
        <v>0</v>
      </c>
      <c r="AJ34" s="168">
        <f t="shared" si="17"/>
        <v>0</v>
      </c>
      <c r="AK34" s="11"/>
      <c r="AL34" s="11"/>
      <c r="AM34" s="11"/>
      <c r="AN34" s="11"/>
      <c r="AO34" s="11"/>
      <c r="AP34" s="11"/>
      <c r="AQ34" s="11"/>
      <c r="AR34" s="11"/>
    </row>
    <row r="35" spans="1:44" ht="12.75" hidden="1" customHeight="1" outlineLevel="1" x14ac:dyDescent="0.25">
      <c r="A35" s="22">
        <v>3</v>
      </c>
      <c r="B35" s="23"/>
      <c r="C35" s="32"/>
      <c r="D35" s="33"/>
      <c r="E35" s="34"/>
      <c r="F35" s="34"/>
      <c r="G35" s="34"/>
      <c r="H35" s="33"/>
      <c r="I35" s="33"/>
      <c r="J35" s="62"/>
      <c r="K35" s="35"/>
      <c r="L35" s="34"/>
      <c r="M35" s="28"/>
      <c r="N35" s="28"/>
      <c r="O35" s="28"/>
      <c r="P35" s="34"/>
      <c r="Q35" s="34"/>
      <c r="R35" s="28"/>
      <c r="S35" s="28"/>
      <c r="T35" s="28"/>
      <c r="U35" s="29">
        <f t="shared" si="18"/>
        <v>0</v>
      </c>
      <c r="V35" s="28"/>
      <c r="W35" s="28"/>
      <c r="X35" s="28"/>
      <c r="Y35" s="29">
        <f t="shared" si="19"/>
        <v>0</v>
      </c>
      <c r="Z35" s="28"/>
      <c r="AA35" s="28"/>
      <c r="AB35" s="28"/>
      <c r="AC35" s="29">
        <f t="shared" si="20"/>
        <v>0</v>
      </c>
      <c r="AD35" s="28"/>
      <c r="AE35" s="28"/>
      <c r="AF35" s="28"/>
      <c r="AG35" s="29">
        <f t="shared" si="21"/>
        <v>0</v>
      </c>
      <c r="AH35" s="29">
        <f t="shared" si="16"/>
        <v>0</v>
      </c>
      <c r="AI35" s="168">
        <f t="shared" si="22"/>
        <v>0</v>
      </c>
      <c r="AJ35" s="168">
        <f t="shared" si="17"/>
        <v>0</v>
      </c>
    </row>
    <row r="36" spans="1:44" ht="12.75" hidden="1" customHeight="1" outlineLevel="1" x14ac:dyDescent="0.25">
      <c r="A36" s="22">
        <v>4</v>
      </c>
      <c r="B36" s="23"/>
      <c r="C36" s="32"/>
      <c r="D36" s="33"/>
      <c r="E36" s="34"/>
      <c r="F36" s="34"/>
      <c r="G36" s="34"/>
      <c r="H36" s="33"/>
      <c r="I36" s="33"/>
      <c r="J36" s="62"/>
      <c r="K36" s="35"/>
      <c r="L36" s="34"/>
      <c r="M36" s="28"/>
      <c r="N36" s="28"/>
      <c r="O36" s="28"/>
      <c r="P36" s="34"/>
      <c r="Q36" s="34"/>
      <c r="R36" s="28"/>
      <c r="S36" s="28"/>
      <c r="T36" s="28"/>
      <c r="U36" s="29">
        <f t="shared" si="18"/>
        <v>0</v>
      </c>
      <c r="V36" s="28"/>
      <c r="W36" s="28"/>
      <c r="X36" s="28"/>
      <c r="Y36" s="29">
        <f t="shared" si="19"/>
        <v>0</v>
      </c>
      <c r="Z36" s="28"/>
      <c r="AA36" s="28"/>
      <c r="AB36" s="28"/>
      <c r="AC36" s="29">
        <f t="shared" si="20"/>
        <v>0</v>
      </c>
      <c r="AD36" s="28"/>
      <c r="AE36" s="28"/>
      <c r="AF36" s="28"/>
      <c r="AG36" s="29">
        <f t="shared" si="21"/>
        <v>0</v>
      </c>
      <c r="AH36" s="29">
        <f t="shared" si="16"/>
        <v>0</v>
      </c>
      <c r="AI36" s="168">
        <f t="shared" si="22"/>
        <v>0</v>
      </c>
      <c r="AJ36" s="168">
        <f t="shared" si="17"/>
        <v>0</v>
      </c>
      <c r="AK36" s="11"/>
      <c r="AL36" s="11"/>
      <c r="AM36" s="11"/>
      <c r="AN36" s="11"/>
      <c r="AO36" s="11"/>
      <c r="AP36" s="11"/>
      <c r="AQ36" s="11"/>
      <c r="AR36" s="11"/>
    </row>
    <row r="37" spans="1:44" ht="12.75" hidden="1" customHeight="1" outlineLevel="1" x14ac:dyDescent="0.25">
      <c r="A37" s="22">
        <v>5</v>
      </c>
      <c r="B37" s="23"/>
      <c r="C37" s="32"/>
      <c r="D37" s="33"/>
      <c r="E37" s="34"/>
      <c r="F37" s="34"/>
      <c r="G37" s="34"/>
      <c r="H37" s="33"/>
      <c r="I37" s="33"/>
      <c r="J37" s="62"/>
      <c r="K37" s="35"/>
      <c r="L37" s="34"/>
      <c r="M37" s="28"/>
      <c r="N37" s="28"/>
      <c r="O37" s="28"/>
      <c r="P37" s="34"/>
      <c r="Q37" s="34"/>
      <c r="R37" s="28"/>
      <c r="S37" s="28"/>
      <c r="T37" s="28"/>
      <c r="U37" s="29">
        <f t="shared" si="18"/>
        <v>0</v>
      </c>
      <c r="V37" s="28"/>
      <c r="W37" s="28"/>
      <c r="X37" s="28"/>
      <c r="Y37" s="29">
        <f t="shared" si="19"/>
        <v>0</v>
      </c>
      <c r="Z37" s="28"/>
      <c r="AA37" s="28"/>
      <c r="AB37" s="28"/>
      <c r="AC37" s="29">
        <f t="shared" si="20"/>
        <v>0</v>
      </c>
      <c r="AD37" s="28"/>
      <c r="AE37" s="28"/>
      <c r="AF37" s="28"/>
      <c r="AG37" s="29">
        <f t="shared" si="21"/>
        <v>0</v>
      </c>
      <c r="AH37" s="29">
        <f t="shared" si="16"/>
        <v>0</v>
      </c>
      <c r="AI37" s="168">
        <f t="shared" si="22"/>
        <v>0</v>
      </c>
      <c r="AJ37" s="168">
        <f t="shared" si="17"/>
        <v>0</v>
      </c>
      <c r="AK37" s="11"/>
      <c r="AL37" s="11"/>
      <c r="AM37" s="11"/>
      <c r="AN37" s="11"/>
      <c r="AO37" s="11"/>
      <c r="AP37" s="11"/>
      <c r="AQ37" s="11"/>
      <c r="AR37" s="11"/>
    </row>
    <row r="38" spans="1:44" ht="12.75" hidden="1" customHeight="1" outlineLevel="1" x14ac:dyDescent="0.25">
      <c r="A38" s="22">
        <v>6</v>
      </c>
      <c r="B38" s="23"/>
      <c r="C38" s="32"/>
      <c r="D38" s="33"/>
      <c r="E38" s="34"/>
      <c r="F38" s="34"/>
      <c r="G38" s="34"/>
      <c r="H38" s="33"/>
      <c r="I38" s="33"/>
      <c r="J38" s="62"/>
      <c r="K38" s="35"/>
      <c r="L38" s="34"/>
      <c r="M38" s="28"/>
      <c r="N38" s="28"/>
      <c r="O38" s="28"/>
      <c r="P38" s="34"/>
      <c r="Q38" s="34"/>
      <c r="R38" s="28"/>
      <c r="S38" s="28"/>
      <c r="T38" s="28"/>
      <c r="U38" s="29">
        <f t="shared" si="18"/>
        <v>0</v>
      </c>
      <c r="V38" s="28"/>
      <c r="W38" s="28"/>
      <c r="X38" s="28"/>
      <c r="Y38" s="29">
        <f t="shared" si="19"/>
        <v>0</v>
      </c>
      <c r="Z38" s="28"/>
      <c r="AA38" s="28"/>
      <c r="AB38" s="28"/>
      <c r="AC38" s="29">
        <f t="shared" si="20"/>
        <v>0</v>
      </c>
      <c r="AD38" s="28"/>
      <c r="AE38" s="28"/>
      <c r="AF38" s="28"/>
      <c r="AG38" s="29">
        <f t="shared" si="21"/>
        <v>0</v>
      </c>
      <c r="AH38" s="29">
        <f t="shared" si="16"/>
        <v>0</v>
      </c>
      <c r="AI38" s="168">
        <f t="shared" si="22"/>
        <v>0</v>
      </c>
      <c r="AJ38" s="168">
        <f t="shared" si="17"/>
        <v>0</v>
      </c>
    </row>
    <row r="39" spans="1:44" ht="12.75" hidden="1" customHeight="1" outlineLevel="1" x14ac:dyDescent="0.25">
      <c r="A39" s="22">
        <v>7</v>
      </c>
      <c r="B39" s="23"/>
      <c r="C39" s="32"/>
      <c r="D39" s="33"/>
      <c r="E39" s="34"/>
      <c r="F39" s="34"/>
      <c r="G39" s="34"/>
      <c r="H39" s="33"/>
      <c r="I39" s="33"/>
      <c r="J39" s="62"/>
      <c r="K39" s="35"/>
      <c r="L39" s="34"/>
      <c r="M39" s="28"/>
      <c r="N39" s="28"/>
      <c r="O39" s="28"/>
      <c r="P39" s="34"/>
      <c r="Q39" s="34"/>
      <c r="R39" s="28"/>
      <c r="S39" s="28"/>
      <c r="T39" s="28"/>
      <c r="U39" s="29">
        <f t="shared" si="18"/>
        <v>0</v>
      </c>
      <c r="V39" s="28"/>
      <c r="W39" s="28"/>
      <c r="X39" s="28"/>
      <c r="Y39" s="29">
        <f t="shared" si="19"/>
        <v>0</v>
      </c>
      <c r="Z39" s="28"/>
      <c r="AA39" s="28"/>
      <c r="AB39" s="28"/>
      <c r="AC39" s="29">
        <f t="shared" si="20"/>
        <v>0</v>
      </c>
      <c r="AD39" s="28"/>
      <c r="AE39" s="28"/>
      <c r="AF39" s="28"/>
      <c r="AG39" s="29">
        <f t="shared" si="21"/>
        <v>0</v>
      </c>
      <c r="AH39" s="29">
        <f t="shared" si="16"/>
        <v>0</v>
      </c>
      <c r="AI39" s="168">
        <f t="shared" si="22"/>
        <v>0</v>
      </c>
      <c r="AJ39" s="168">
        <f t="shared" si="17"/>
        <v>0</v>
      </c>
      <c r="AK39" s="11"/>
      <c r="AL39" s="11"/>
      <c r="AM39" s="11"/>
      <c r="AN39" s="11"/>
      <c r="AO39" s="11"/>
      <c r="AP39" s="11"/>
      <c r="AQ39" s="11"/>
      <c r="AR39" s="11"/>
    </row>
    <row r="40" spans="1:44" ht="12.75" hidden="1" customHeight="1" outlineLevel="1" x14ac:dyDescent="0.25">
      <c r="A40" s="22">
        <v>8</v>
      </c>
      <c r="B40" s="23"/>
      <c r="C40" s="32"/>
      <c r="D40" s="33"/>
      <c r="E40" s="34"/>
      <c r="F40" s="34"/>
      <c r="G40" s="34"/>
      <c r="H40" s="33"/>
      <c r="I40" s="33"/>
      <c r="J40" s="62"/>
      <c r="K40" s="35"/>
      <c r="L40" s="34"/>
      <c r="M40" s="28"/>
      <c r="N40" s="28"/>
      <c r="O40" s="28"/>
      <c r="P40" s="34"/>
      <c r="Q40" s="34"/>
      <c r="R40" s="28"/>
      <c r="S40" s="28"/>
      <c r="T40" s="28"/>
      <c r="U40" s="29">
        <f t="shared" si="18"/>
        <v>0</v>
      </c>
      <c r="V40" s="28"/>
      <c r="W40" s="28"/>
      <c r="X40" s="28"/>
      <c r="Y40" s="29">
        <f t="shared" si="19"/>
        <v>0</v>
      </c>
      <c r="Z40" s="28"/>
      <c r="AA40" s="28"/>
      <c r="AB40" s="28"/>
      <c r="AC40" s="29">
        <f t="shared" si="20"/>
        <v>0</v>
      </c>
      <c r="AD40" s="28"/>
      <c r="AE40" s="28"/>
      <c r="AF40" s="28"/>
      <c r="AG40" s="29">
        <f t="shared" si="21"/>
        <v>0</v>
      </c>
      <c r="AH40" s="29">
        <f t="shared" si="16"/>
        <v>0</v>
      </c>
      <c r="AI40" s="168">
        <f t="shared" si="22"/>
        <v>0</v>
      </c>
      <c r="AJ40" s="168">
        <f t="shared" si="17"/>
        <v>0</v>
      </c>
      <c r="AK40" s="11"/>
      <c r="AL40" s="11"/>
      <c r="AM40" s="11"/>
      <c r="AN40" s="11"/>
      <c r="AO40" s="11"/>
      <c r="AP40" s="11"/>
      <c r="AQ40" s="11"/>
      <c r="AR40" s="11"/>
    </row>
    <row r="41" spans="1:44" ht="12.75" hidden="1" customHeight="1" outlineLevel="1" x14ac:dyDescent="0.25">
      <c r="A41" s="22">
        <v>9</v>
      </c>
      <c r="B41" s="23"/>
      <c r="C41" s="32"/>
      <c r="D41" s="33"/>
      <c r="E41" s="34"/>
      <c r="F41" s="34"/>
      <c r="G41" s="34"/>
      <c r="H41" s="33"/>
      <c r="I41" s="33"/>
      <c r="J41" s="62"/>
      <c r="K41" s="35"/>
      <c r="L41" s="34"/>
      <c r="M41" s="28"/>
      <c r="N41" s="28"/>
      <c r="O41" s="28"/>
      <c r="P41" s="34"/>
      <c r="Q41" s="34"/>
      <c r="R41" s="28"/>
      <c r="S41" s="28"/>
      <c r="T41" s="28"/>
      <c r="U41" s="29">
        <f t="shared" si="18"/>
        <v>0</v>
      </c>
      <c r="V41" s="28"/>
      <c r="W41" s="28"/>
      <c r="X41" s="28"/>
      <c r="Y41" s="29">
        <f t="shared" si="19"/>
        <v>0</v>
      </c>
      <c r="Z41" s="28"/>
      <c r="AA41" s="28"/>
      <c r="AB41" s="28"/>
      <c r="AC41" s="29">
        <f t="shared" si="20"/>
        <v>0</v>
      </c>
      <c r="AD41" s="28"/>
      <c r="AE41" s="28"/>
      <c r="AF41" s="28"/>
      <c r="AG41" s="29">
        <f t="shared" si="21"/>
        <v>0</v>
      </c>
      <c r="AH41" s="29">
        <f t="shared" si="16"/>
        <v>0</v>
      </c>
      <c r="AI41" s="168">
        <f t="shared" si="22"/>
        <v>0</v>
      </c>
      <c r="AJ41" s="168">
        <f t="shared" si="17"/>
        <v>0</v>
      </c>
    </row>
    <row r="42" spans="1:44" ht="12.75" hidden="1" customHeight="1" outlineLevel="1" x14ac:dyDescent="0.25">
      <c r="A42" s="22">
        <v>10</v>
      </c>
      <c r="B42" s="23"/>
      <c r="C42" s="32"/>
      <c r="D42" s="33"/>
      <c r="E42" s="34"/>
      <c r="F42" s="34"/>
      <c r="G42" s="34"/>
      <c r="H42" s="33"/>
      <c r="I42" s="33"/>
      <c r="J42" s="62"/>
      <c r="K42" s="36"/>
      <c r="L42" s="34"/>
      <c r="M42" s="28"/>
      <c r="N42" s="28"/>
      <c r="O42" s="28"/>
      <c r="P42" s="34"/>
      <c r="Q42" s="34"/>
      <c r="R42" s="28"/>
      <c r="S42" s="28"/>
      <c r="T42" s="28"/>
      <c r="U42" s="29">
        <f t="shared" si="18"/>
        <v>0</v>
      </c>
      <c r="V42" s="28"/>
      <c r="W42" s="28"/>
      <c r="X42" s="28"/>
      <c r="Y42" s="29">
        <f t="shared" si="19"/>
        <v>0</v>
      </c>
      <c r="Z42" s="28"/>
      <c r="AA42" s="28"/>
      <c r="AB42" s="28"/>
      <c r="AC42" s="29">
        <f t="shared" si="20"/>
        <v>0</v>
      </c>
      <c r="AD42" s="28"/>
      <c r="AE42" s="28"/>
      <c r="AF42" s="28"/>
      <c r="AG42" s="29">
        <f t="shared" si="21"/>
        <v>0</v>
      </c>
      <c r="AH42" s="29">
        <f t="shared" si="16"/>
        <v>0</v>
      </c>
      <c r="AI42" s="168">
        <f t="shared" si="22"/>
        <v>0</v>
      </c>
      <c r="AJ42" s="168">
        <f t="shared" si="17"/>
        <v>0</v>
      </c>
      <c r="AK42" s="11"/>
      <c r="AL42" s="11"/>
      <c r="AM42" s="11"/>
      <c r="AN42" s="11"/>
      <c r="AO42" s="11"/>
      <c r="AP42" s="11"/>
      <c r="AQ42" s="11"/>
      <c r="AR42" s="11"/>
    </row>
    <row r="43" spans="1:44" s="61" customFormat="1" ht="12.75" hidden="1" customHeight="1" collapsed="1" x14ac:dyDescent="0.25">
      <c r="A43" s="507" t="s">
        <v>51</v>
      </c>
      <c r="B43" s="516"/>
      <c r="C43" s="508"/>
      <c r="D43" s="508"/>
      <c r="E43" s="508"/>
      <c r="F43" s="508"/>
      <c r="G43" s="508"/>
      <c r="H43" s="508"/>
      <c r="I43" s="509"/>
      <c r="J43" s="341">
        <f>SUM(J33:J42)</f>
        <v>0</v>
      </c>
      <c r="K43" s="341">
        <f>SUM(K33:K42)</f>
        <v>0</v>
      </c>
      <c r="L43" s="434"/>
      <c r="M43" s="341">
        <f>SUM(M33:M42)</f>
        <v>0</v>
      </c>
      <c r="N43" s="341">
        <f>SUM(N33:N42)</f>
        <v>0</v>
      </c>
      <c r="O43" s="341">
        <f>SUM(O33:O42)</f>
        <v>0</v>
      </c>
      <c r="P43" s="342"/>
      <c r="Q43" s="454"/>
      <c r="R43" s="341">
        <f t="shared" ref="R43:AH43" si="23">SUM(R33:R42)</f>
        <v>0</v>
      </c>
      <c r="S43" s="341">
        <f t="shared" si="23"/>
        <v>0</v>
      </c>
      <c r="T43" s="341">
        <f t="shared" si="23"/>
        <v>0</v>
      </c>
      <c r="U43" s="341">
        <f t="shared" si="23"/>
        <v>0</v>
      </c>
      <c r="V43" s="341">
        <f t="shared" si="23"/>
        <v>0</v>
      </c>
      <c r="W43" s="341">
        <f t="shared" si="23"/>
        <v>0</v>
      </c>
      <c r="X43" s="341">
        <f t="shared" si="23"/>
        <v>0</v>
      </c>
      <c r="Y43" s="341">
        <f t="shared" si="23"/>
        <v>0</v>
      </c>
      <c r="Z43" s="341">
        <f t="shared" si="23"/>
        <v>0</v>
      </c>
      <c r="AA43" s="341">
        <f t="shared" si="23"/>
        <v>0</v>
      </c>
      <c r="AB43" s="341">
        <f t="shared" si="23"/>
        <v>0</v>
      </c>
      <c r="AC43" s="341">
        <f t="shared" si="23"/>
        <v>0</v>
      </c>
      <c r="AD43" s="341">
        <f t="shared" si="23"/>
        <v>0</v>
      </c>
      <c r="AE43" s="341">
        <f t="shared" si="23"/>
        <v>0</v>
      </c>
      <c r="AF43" s="341">
        <f t="shared" si="23"/>
        <v>0</v>
      </c>
      <c r="AG43" s="341">
        <f t="shared" si="23"/>
        <v>0</v>
      </c>
      <c r="AH43" s="341">
        <f t="shared" si="23"/>
        <v>0</v>
      </c>
      <c r="AI43" s="432">
        <f>IF(ISERROR(AH43/J43),0,AH43/J43)</f>
        <v>0</v>
      </c>
      <c r="AJ43" s="432">
        <f>IF(ISERROR(AH43/$AH$193),0,AH43/$AH$193)</f>
        <v>0</v>
      </c>
      <c r="AK43" s="11"/>
      <c r="AL43" s="11"/>
      <c r="AM43" s="11"/>
      <c r="AN43" s="11"/>
      <c r="AO43" s="11"/>
      <c r="AP43" s="11"/>
      <c r="AQ43" s="11"/>
      <c r="AR43" s="11"/>
    </row>
    <row r="44" spans="1:44" ht="12.75" hidden="1" customHeight="1" x14ac:dyDescent="0.25">
      <c r="A44" s="502" t="s">
        <v>52</v>
      </c>
      <c r="B44" s="503"/>
      <c r="C44" s="503"/>
      <c r="D44" s="503"/>
      <c r="E44" s="504"/>
      <c r="F44" s="16"/>
      <c r="G44" s="5"/>
      <c r="H44" s="17"/>
      <c r="I44" s="17"/>
      <c r="J44" s="62"/>
      <c r="K44" s="7"/>
      <c r="L44" s="18"/>
      <c r="M44" s="19"/>
      <c r="N44" s="19"/>
      <c r="O44" s="19"/>
      <c r="P44" s="5"/>
      <c r="Q44" s="20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167"/>
      <c r="AJ44" s="167"/>
    </row>
    <row r="45" spans="1:44" ht="12.75" hidden="1" customHeight="1" outlineLevel="1" x14ac:dyDescent="0.25">
      <c r="A45" s="22">
        <v>1</v>
      </c>
      <c r="B45" s="23"/>
      <c r="C45" s="24"/>
      <c r="D45" s="25"/>
      <c r="E45" s="26"/>
      <c r="F45" s="26"/>
      <c r="G45" s="26"/>
      <c r="H45" s="25"/>
      <c r="I45" s="25"/>
      <c r="J45" s="62"/>
      <c r="K45" s="27"/>
      <c r="L45" s="26"/>
      <c r="M45" s="28"/>
      <c r="N45" s="28"/>
      <c r="O45" s="28"/>
      <c r="P45" s="26"/>
      <c r="Q45" s="26"/>
      <c r="R45" s="28"/>
      <c r="S45" s="28"/>
      <c r="T45" s="28"/>
      <c r="U45" s="29">
        <f>SUM(R45:T45)</f>
        <v>0</v>
      </c>
      <c r="V45" s="28"/>
      <c r="W45" s="28"/>
      <c r="X45" s="28"/>
      <c r="Y45" s="29">
        <f>SUM(V45:X45)</f>
        <v>0</v>
      </c>
      <c r="Z45" s="28"/>
      <c r="AA45" s="28"/>
      <c r="AB45" s="28"/>
      <c r="AC45" s="29">
        <f>SUM(Z45:AB45)</f>
        <v>0</v>
      </c>
      <c r="AD45" s="28"/>
      <c r="AE45" s="28"/>
      <c r="AF45" s="28"/>
      <c r="AG45" s="29">
        <f>SUM(AD45:AF45)</f>
        <v>0</v>
      </c>
      <c r="AH45" s="29">
        <f t="shared" ref="AH45:AH54" si="24">SUM(U45,Y45,AC45,AG45)</f>
        <v>0</v>
      </c>
      <c r="AI45" s="168">
        <f>IF(ISERROR(AH45/J45),0,AH45/J45)</f>
        <v>0</v>
      </c>
      <c r="AJ45" s="168">
        <f t="shared" ref="AJ45:AJ54" si="25">IF(ISERROR(AH45/$AH$193),"-",AH45/$AH$193)</f>
        <v>0</v>
      </c>
      <c r="AK45" s="11"/>
      <c r="AL45" s="11"/>
      <c r="AM45" s="11"/>
      <c r="AN45" s="11"/>
      <c r="AO45" s="11"/>
      <c r="AP45" s="11"/>
      <c r="AQ45" s="11"/>
      <c r="AR45" s="11"/>
    </row>
    <row r="46" spans="1:44" ht="12.75" hidden="1" customHeight="1" outlineLevel="1" x14ac:dyDescent="0.25">
      <c r="A46" s="22">
        <v>2</v>
      </c>
      <c r="B46" s="23"/>
      <c r="C46" s="32"/>
      <c r="D46" s="33"/>
      <c r="E46" s="34"/>
      <c r="F46" s="34"/>
      <c r="G46" s="34"/>
      <c r="H46" s="33"/>
      <c r="I46" s="33"/>
      <c r="J46" s="62"/>
      <c r="K46" s="35"/>
      <c r="L46" s="34"/>
      <c r="M46" s="28"/>
      <c r="N46" s="28"/>
      <c r="O46" s="28"/>
      <c r="P46" s="34"/>
      <c r="Q46" s="34"/>
      <c r="R46" s="28"/>
      <c r="S46" s="28"/>
      <c r="T46" s="28"/>
      <c r="U46" s="29">
        <f t="shared" ref="U46:U54" si="26">SUM(R46:T46)</f>
        <v>0</v>
      </c>
      <c r="V46" s="28"/>
      <c r="W46" s="28"/>
      <c r="X46" s="28"/>
      <c r="Y46" s="29">
        <f t="shared" ref="Y46:Y54" si="27">SUM(V46:X46)</f>
        <v>0</v>
      </c>
      <c r="Z46" s="28"/>
      <c r="AA46" s="28"/>
      <c r="AB46" s="28"/>
      <c r="AC46" s="29">
        <f t="shared" ref="AC46:AC54" si="28">SUM(Z46:AB46)</f>
        <v>0</v>
      </c>
      <c r="AD46" s="28"/>
      <c r="AE46" s="28"/>
      <c r="AF46" s="28"/>
      <c r="AG46" s="29">
        <f t="shared" ref="AG46:AG54" si="29">SUM(AD46:AF46)</f>
        <v>0</v>
      </c>
      <c r="AH46" s="29">
        <f t="shared" si="24"/>
        <v>0</v>
      </c>
      <c r="AI46" s="168">
        <f t="shared" ref="AI46:AI54" si="30">IF(ISERROR(AH46/J46),0,AH46/J46)</f>
        <v>0</v>
      </c>
      <c r="AJ46" s="168">
        <f t="shared" si="25"/>
        <v>0</v>
      </c>
      <c r="AK46" s="11"/>
      <c r="AL46" s="11"/>
      <c r="AM46" s="11"/>
      <c r="AN46" s="11"/>
      <c r="AO46" s="11"/>
      <c r="AP46" s="11"/>
      <c r="AQ46" s="11"/>
      <c r="AR46" s="11"/>
    </row>
    <row r="47" spans="1:44" ht="12.75" hidden="1" customHeight="1" outlineLevel="1" x14ac:dyDescent="0.25">
      <c r="A47" s="22">
        <v>3</v>
      </c>
      <c r="B47" s="23"/>
      <c r="C47" s="32"/>
      <c r="D47" s="33"/>
      <c r="E47" s="34"/>
      <c r="F47" s="34"/>
      <c r="G47" s="34"/>
      <c r="H47" s="33"/>
      <c r="I47" s="33"/>
      <c r="J47" s="62"/>
      <c r="K47" s="35"/>
      <c r="L47" s="34"/>
      <c r="M47" s="28"/>
      <c r="N47" s="28"/>
      <c r="O47" s="28"/>
      <c r="P47" s="34"/>
      <c r="Q47" s="34"/>
      <c r="R47" s="28"/>
      <c r="S47" s="28"/>
      <c r="T47" s="28"/>
      <c r="U47" s="29">
        <f t="shared" si="26"/>
        <v>0</v>
      </c>
      <c r="V47" s="28"/>
      <c r="W47" s="28"/>
      <c r="X47" s="28"/>
      <c r="Y47" s="29">
        <f t="shared" si="27"/>
        <v>0</v>
      </c>
      <c r="Z47" s="28"/>
      <c r="AA47" s="28"/>
      <c r="AB47" s="28"/>
      <c r="AC47" s="29">
        <f t="shared" si="28"/>
        <v>0</v>
      </c>
      <c r="AD47" s="28"/>
      <c r="AE47" s="28"/>
      <c r="AF47" s="28"/>
      <c r="AG47" s="29">
        <f t="shared" si="29"/>
        <v>0</v>
      </c>
      <c r="AH47" s="29">
        <f t="shared" si="24"/>
        <v>0</v>
      </c>
      <c r="AI47" s="168">
        <f t="shared" si="30"/>
        <v>0</v>
      </c>
      <c r="AJ47" s="168">
        <f t="shared" si="25"/>
        <v>0</v>
      </c>
    </row>
    <row r="48" spans="1:44" ht="12.75" hidden="1" customHeight="1" outlineLevel="1" x14ac:dyDescent="0.25">
      <c r="A48" s="22">
        <v>4</v>
      </c>
      <c r="B48" s="23"/>
      <c r="C48" s="32"/>
      <c r="D48" s="33"/>
      <c r="E48" s="34"/>
      <c r="F48" s="34"/>
      <c r="G48" s="34"/>
      <c r="H48" s="33"/>
      <c r="I48" s="33"/>
      <c r="J48" s="62"/>
      <c r="K48" s="35"/>
      <c r="L48" s="34"/>
      <c r="M48" s="28"/>
      <c r="N48" s="28"/>
      <c r="O48" s="28"/>
      <c r="P48" s="34"/>
      <c r="Q48" s="34"/>
      <c r="R48" s="28"/>
      <c r="S48" s="28"/>
      <c r="T48" s="28"/>
      <c r="U48" s="29">
        <f t="shared" si="26"/>
        <v>0</v>
      </c>
      <c r="V48" s="28"/>
      <c r="W48" s="28"/>
      <c r="X48" s="28"/>
      <c r="Y48" s="29">
        <f t="shared" si="27"/>
        <v>0</v>
      </c>
      <c r="Z48" s="28"/>
      <c r="AA48" s="28"/>
      <c r="AB48" s="28"/>
      <c r="AC48" s="29">
        <f t="shared" si="28"/>
        <v>0</v>
      </c>
      <c r="AD48" s="28"/>
      <c r="AE48" s="28"/>
      <c r="AF48" s="28"/>
      <c r="AG48" s="29">
        <f t="shared" si="29"/>
        <v>0</v>
      </c>
      <c r="AH48" s="29">
        <f t="shared" si="24"/>
        <v>0</v>
      </c>
      <c r="AI48" s="168">
        <f t="shared" si="30"/>
        <v>0</v>
      </c>
      <c r="AJ48" s="168">
        <f t="shared" si="25"/>
        <v>0</v>
      </c>
      <c r="AK48" s="11"/>
      <c r="AL48" s="11"/>
      <c r="AM48" s="11"/>
      <c r="AN48" s="11"/>
      <c r="AO48" s="11"/>
      <c r="AP48" s="11"/>
      <c r="AQ48" s="11"/>
      <c r="AR48" s="11"/>
    </row>
    <row r="49" spans="1:44" ht="12.75" hidden="1" customHeight="1" outlineLevel="1" x14ac:dyDescent="0.25">
      <c r="A49" s="22">
        <v>5</v>
      </c>
      <c r="B49" s="23"/>
      <c r="C49" s="32"/>
      <c r="D49" s="33"/>
      <c r="E49" s="34"/>
      <c r="F49" s="34"/>
      <c r="G49" s="34"/>
      <c r="H49" s="33"/>
      <c r="I49" s="33"/>
      <c r="J49" s="62"/>
      <c r="K49" s="35"/>
      <c r="L49" s="34"/>
      <c r="M49" s="28"/>
      <c r="N49" s="28"/>
      <c r="O49" s="28"/>
      <c r="P49" s="34"/>
      <c r="Q49" s="34"/>
      <c r="R49" s="28"/>
      <c r="S49" s="28"/>
      <c r="T49" s="28"/>
      <c r="U49" s="29">
        <f t="shared" si="26"/>
        <v>0</v>
      </c>
      <c r="V49" s="28"/>
      <c r="W49" s="28"/>
      <c r="X49" s="28"/>
      <c r="Y49" s="29">
        <f t="shared" si="27"/>
        <v>0</v>
      </c>
      <c r="Z49" s="28"/>
      <c r="AA49" s="28"/>
      <c r="AB49" s="28"/>
      <c r="AC49" s="29">
        <f t="shared" si="28"/>
        <v>0</v>
      </c>
      <c r="AD49" s="28"/>
      <c r="AE49" s="28"/>
      <c r="AF49" s="28"/>
      <c r="AG49" s="29">
        <f t="shared" si="29"/>
        <v>0</v>
      </c>
      <c r="AH49" s="29">
        <f t="shared" si="24"/>
        <v>0</v>
      </c>
      <c r="AI49" s="168">
        <f t="shared" si="30"/>
        <v>0</v>
      </c>
      <c r="AJ49" s="168">
        <f t="shared" si="25"/>
        <v>0</v>
      </c>
      <c r="AK49" s="11"/>
      <c r="AL49" s="11"/>
      <c r="AM49" s="11"/>
      <c r="AN49" s="11"/>
      <c r="AO49" s="11"/>
      <c r="AP49" s="11"/>
      <c r="AQ49" s="11"/>
      <c r="AR49" s="11"/>
    </row>
    <row r="50" spans="1:44" ht="12.75" hidden="1" customHeight="1" outlineLevel="1" x14ac:dyDescent="0.25">
      <c r="A50" s="22">
        <v>6</v>
      </c>
      <c r="B50" s="23"/>
      <c r="C50" s="32"/>
      <c r="D50" s="33"/>
      <c r="E50" s="34"/>
      <c r="F50" s="34"/>
      <c r="G50" s="34"/>
      <c r="H50" s="33"/>
      <c r="I50" s="33"/>
      <c r="J50" s="62"/>
      <c r="K50" s="35"/>
      <c r="L50" s="34"/>
      <c r="M50" s="28"/>
      <c r="N50" s="28"/>
      <c r="O50" s="28"/>
      <c r="P50" s="34"/>
      <c r="Q50" s="34"/>
      <c r="R50" s="28"/>
      <c r="S50" s="28"/>
      <c r="T50" s="28"/>
      <c r="U50" s="29">
        <f t="shared" si="26"/>
        <v>0</v>
      </c>
      <c r="V50" s="28"/>
      <c r="W50" s="28"/>
      <c r="X50" s="28"/>
      <c r="Y50" s="29">
        <f t="shared" si="27"/>
        <v>0</v>
      </c>
      <c r="Z50" s="28"/>
      <c r="AA50" s="28"/>
      <c r="AB50" s="28"/>
      <c r="AC50" s="29">
        <f t="shared" si="28"/>
        <v>0</v>
      </c>
      <c r="AD50" s="28"/>
      <c r="AE50" s="28"/>
      <c r="AF50" s="28"/>
      <c r="AG50" s="29">
        <f t="shared" si="29"/>
        <v>0</v>
      </c>
      <c r="AH50" s="29">
        <f t="shared" si="24"/>
        <v>0</v>
      </c>
      <c r="AI50" s="168">
        <f t="shared" si="30"/>
        <v>0</v>
      </c>
      <c r="AJ50" s="168">
        <f t="shared" si="25"/>
        <v>0</v>
      </c>
    </row>
    <row r="51" spans="1:44" ht="12.75" hidden="1" customHeight="1" outlineLevel="1" x14ac:dyDescent="0.25">
      <c r="A51" s="22">
        <v>7</v>
      </c>
      <c r="B51" s="23"/>
      <c r="C51" s="32"/>
      <c r="D51" s="33"/>
      <c r="E51" s="34"/>
      <c r="F51" s="34"/>
      <c r="G51" s="34"/>
      <c r="H51" s="33"/>
      <c r="I51" s="33"/>
      <c r="J51" s="62"/>
      <c r="K51" s="35"/>
      <c r="L51" s="34"/>
      <c r="M51" s="28"/>
      <c r="N51" s="28"/>
      <c r="O51" s="28"/>
      <c r="P51" s="34"/>
      <c r="Q51" s="34"/>
      <c r="R51" s="28"/>
      <c r="S51" s="28"/>
      <c r="T51" s="28"/>
      <c r="U51" s="29">
        <f t="shared" si="26"/>
        <v>0</v>
      </c>
      <c r="V51" s="28"/>
      <c r="W51" s="28"/>
      <c r="X51" s="28"/>
      <c r="Y51" s="29">
        <f t="shared" si="27"/>
        <v>0</v>
      </c>
      <c r="Z51" s="28"/>
      <c r="AA51" s="28"/>
      <c r="AB51" s="28"/>
      <c r="AC51" s="29">
        <f t="shared" si="28"/>
        <v>0</v>
      </c>
      <c r="AD51" s="28"/>
      <c r="AE51" s="28"/>
      <c r="AF51" s="28"/>
      <c r="AG51" s="29">
        <f t="shared" si="29"/>
        <v>0</v>
      </c>
      <c r="AH51" s="29">
        <f t="shared" si="24"/>
        <v>0</v>
      </c>
      <c r="AI51" s="168">
        <f t="shared" si="30"/>
        <v>0</v>
      </c>
      <c r="AJ51" s="168">
        <f t="shared" si="25"/>
        <v>0</v>
      </c>
      <c r="AK51" s="11"/>
      <c r="AL51" s="11"/>
      <c r="AM51" s="11"/>
      <c r="AN51" s="11"/>
      <c r="AO51" s="11"/>
      <c r="AP51" s="11"/>
      <c r="AQ51" s="11"/>
      <c r="AR51" s="11"/>
    </row>
    <row r="52" spans="1:44" ht="12.75" hidden="1" customHeight="1" outlineLevel="1" x14ac:dyDescent="0.25">
      <c r="A52" s="22">
        <v>8</v>
      </c>
      <c r="B52" s="23"/>
      <c r="C52" s="32"/>
      <c r="D52" s="33"/>
      <c r="E52" s="34"/>
      <c r="F52" s="34"/>
      <c r="G52" s="34"/>
      <c r="H52" s="33"/>
      <c r="I52" s="33"/>
      <c r="J52" s="62"/>
      <c r="K52" s="35"/>
      <c r="L52" s="34"/>
      <c r="M52" s="28"/>
      <c r="N52" s="28"/>
      <c r="O52" s="28"/>
      <c r="P52" s="34"/>
      <c r="Q52" s="34"/>
      <c r="R52" s="28"/>
      <c r="S52" s="28"/>
      <c r="T52" s="28"/>
      <c r="U52" s="29">
        <f t="shared" si="26"/>
        <v>0</v>
      </c>
      <c r="V52" s="28"/>
      <c r="W52" s="28"/>
      <c r="X52" s="28"/>
      <c r="Y52" s="29">
        <f t="shared" si="27"/>
        <v>0</v>
      </c>
      <c r="Z52" s="28"/>
      <c r="AA52" s="28"/>
      <c r="AB52" s="28"/>
      <c r="AC52" s="29">
        <f t="shared" si="28"/>
        <v>0</v>
      </c>
      <c r="AD52" s="28"/>
      <c r="AE52" s="28"/>
      <c r="AF52" s="28"/>
      <c r="AG52" s="29">
        <f t="shared" si="29"/>
        <v>0</v>
      </c>
      <c r="AH52" s="29">
        <f t="shared" si="24"/>
        <v>0</v>
      </c>
      <c r="AI52" s="168">
        <f t="shared" si="30"/>
        <v>0</v>
      </c>
      <c r="AJ52" s="168">
        <f t="shared" si="25"/>
        <v>0</v>
      </c>
      <c r="AK52" s="11"/>
      <c r="AL52" s="11"/>
      <c r="AM52" s="11"/>
      <c r="AN52" s="11"/>
      <c r="AO52" s="11"/>
      <c r="AP52" s="11"/>
      <c r="AQ52" s="11"/>
      <c r="AR52" s="11"/>
    </row>
    <row r="53" spans="1:44" ht="12.75" hidden="1" customHeight="1" outlineLevel="1" x14ac:dyDescent="0.25">
      <c r="A53" s="22">
        <v>9</v>
      </c>
      <c r="B53" s="23"/>
      <c r="C53" s="32"/>
      <c r="D53" s="33"/>
      <c r="E53" s="34"/>
      <c r="F53" s="34"/>
      <c r="G53" s="34"/>
      <c r="H53" s="33"/>
      <c r="I53" s="33"/>
      <c r="J53" s="62"/>
      <c r="K53" s="35"/>
      <c r="L53" s="34"/>
      <c r="M53" s="28"/>
      <c r="N53" s="28"/>
      <c r="O53" s="28"/>
      <c r="P53" s="34"/>
      <c r="Q53" s="34"/>
      <c r="R53" s="28"/>
      <c r="S53" s="28"/>
      <c r="T53" s="28"/>
      <c r="U53" s="29">
        <f t="shared" si="26"/>
        <v>0</v>
      </c>
      <c r="V53" s="28"/>
      <c r="W53" s="28"/>
      <c r="X53" s="28"/>
      <c r="Y53" s="29">
        <f t="shared" si="27"/>
        <v>0</v>
      </c>
      <c r="Z53" s="28"/>
      <c r="AA53" s="28"/>
      <c r="AB53" s="28"/>
      <c r="AC53" s="29">
        <f t="shared" si="28"/>
        <v>0</v>
      </c>
      <c r="AD53" s="28"/>
      <c r="AE53" s="28"/>
      <c r="AF53" s="28"/>
      <c r="AG53" s="29">
        <f t="shared" si="29"/>
        <v>0</v>
      </c>
      <c r="AH53" s="29">
        <f t="shared" si="24"/>
        <v>0</v>
      </c>
      <c r="AI53" s="168">
        <f t="shared" si="30"/>
        <v>0</v>
      </c>
      <c r="AJ53" s="168">
        <f t="shared" si="25"/>
        <v>0</v>
      </c>
    </row>
    <row r="54" spans="1:44" ht="12.75" hidden="1" customHeight="1" outlineLevel="1" x14ac:dyDescent="0.25">
      <c r="A54" s="22">
        <v>10</v>
      </c>
      <c r="B54" s="23"/>
      <c r="C54" s="32"/>
      <c r="D54" s="33"/>
      <c r="E54" s="34"/>
      <c r="F54" s="34"/>
      <c r="G54" s="34"/>
      <c r="H54" s="33"/>
      <c r="I54" s="33"/>
      <c r="J54" s="62"/>
      <c r="K54" s="36"/>
      <c r="L54" s="34"/>
      <c r="M54" s="28"/>
      <c r="N54" s="28"/>
      <c r="O54" s="28"/>
      <c r="P54" s="34"/>
      <c r="Q54" s="34"/>
      <c r="R54" s="28"/>
      <c r="S54" s="28"/>
      <c r="T54" s="28"/>
      <c r="U54" s="29">
        <f t="shared" si="26"/>
        <v>0</v>
      </c>
      <c r="V54" s="28"/>
      <c r="W54" s="28"/>
      <c r="X54" s="28"/>
      <c r="Y54" s="29">
        <f t="shared" si="27"/>
        <v>0</v>
      </c>
      <c r="Z54" s="28"/>
      <c r="AA54" s="28"/>
      <c r="AB54" s="28"/>
      <c r="AC54" s="29">
        <f t="shared" si="28"/>
        <v>0</v>
      </c>
      <c r="AD54" s="28"/>
      <c r="AE54" s="28"/>
      <c r="AF54" s="28"/>
      <c r="AG54" s="29">
        <f t="shared" si="29"/>
        <v>0</v>
      </c>
      <c r="AH54" s="29">
        <f t="shared" si="24"/>
        <v>0</v>
      </c>
      <c r="AI54" s="168">
        <f t="shared" si="30"/>
        <v>0</v>
      </c>
      <c r="AJ54" s="168">
        <f t="shared" si="25"/>
        <v>0</v>
      </c>
      <c r="AK54" s="11"/>
      <c r="AL54" s="11"/>
      <c r="AM54" s="11"/>
      <c r="AN54" s="11"/>
      <c r="AO54" s="11"/>
      <c r="AP54" s="11"/>
      <c r="AQ54" s="11"/>
      <c r="AR54" s="11"/>
    </row>
    <row r="55" spans="1:44" s="61" customFormat="1" ht="12.75" hidden="1" customHeight="1" collapsed="1" x14ac:dyDescent="0.25">
      <c r="A55" s="507" t="s">
        <v>53</v>
      </c>
      <c r="B55" s="516"/>
      <c r="C55" s="508"/>
      <c r="D55" s="508"/>
      <c r="E55" s="508"/>
      <c r="F55" s="508"/>
      <c r="G55" s="508"/>
      <c r="H55" s="508"/>
      <c r="I55" s="509"/>
      <c r="J55" s="341">
        <f>SUM(J45:J54)</f>
        <v>0</v>
      </c>
      <c r="K55" s="341">
        <f>SUM(K45:K54)</f>
        <v>0</v>
      </c>
      <c r="L55" s="434"/>
      <c r="M55" s="341">
        <f>SUM(M45:M54)</f>
        <v>0</v>
      </c>
      <c r="N55" s="341">
        <f>SUM(N45:N54)</f>
        <v>0</v>
      </c>
      <c r="O55" s="341">
        <f>SUM(O45:O54)</f>
        <v>0</v>
      </c>
      <c r="P55" s="342"/>
      <c r="Q55" s="454"/>
      <c r="R55" s="341">
        <f t="shared" ref="R55:AH55" si="31">SUM(R45:R54)</f>
        <v>0</v>
      </c>
      <c r="S55" s="341">
        <f t="shared" si="31"/>
        <v>0</v>
      </c>
      <c r="T55" s="341">
        <f t="shared" si="31"/>
        <v>0</v>
      </c>
      <c r="U55" s="341">
        <f t="shared" si="31"/>
        <v>0</v>
      </c>
      <c r="V55" s="341">
        <f t="shared" si="31"/>
        <v>0</v>
      </c>
      <c r="W55" s="341">
        <f t="shared" si="31"/>
        <v>0</v>
      </c>
      <c r="X55" s="341">
        <f t="shared" si="31"/>
        <v>0</v>
      </c>
      <c r="Y55" s="341">
        <f t="shared" si="31"/>
        <v>0</v>
      </c>
      <c r="Z55" s="341">
        <f t="shared" si="31"/>
        <v>0</v>
      </c>
      <c r="AA55" s="341">
        <f t="shared" si="31"/>
        <v>0</v>
      </c>
      <c r="AB55" s="341">
        <f t="shared" si="31"/>
        <v>0</v>
      </c>
      <c r="AC55" s="341">
        <f t="shared" si="31"/>
        <v>0</v>
      </c>
      <c r="AD55" s="341">
        <f t="shared" si="31"/>
        <v>0</v>
      </c>
      <c r="AE55" s="341">
        <f t="shared" si="31"/>
        <v>0</v>
      </c>
      <c r="AF55" s="341">
        <f t="shared" si="31"/>
        <v>0</v>
      </c>
      <c r="AG55" s="341">
        <f t="shared" si="31"/>
        <v>0</v>
      </c>
      <c r="AH55" s="341">
        <f t="shared" si="31"/>
        <v>0</v>
      </c>
      <c r="AI55" s="432">
        <f>IF(ISERROR(AH55/J55),0,AH55/J55)</f>
        <v>0</v>
      </c>
      <c r="AJ55" s="432">
        <f>IF(ISERROR(AH55/$AH$193),0,AH55/$AH$193)</f>
        <v>0</v>
      </c>
      <c r="AK55" s="11"/>
      <c r="AL55" s="11"/>
      <c r="AM55" s="11"/>
      <c r="AN55" s="11"/>
      <c r="AO55" s="11"/>
      <c r="AP55" s="11"/>
      <c r="AQ55" s="11"/>
      <c r="AR55" s="11"/>
    </row>
    <row r="56" spans="1:44" ht="12.75" hidden="1" customHeight="1" x14ac:dyDescent="0.25">
      <c r="A56" s="502" t="s">
        <v>54</v>
      </c>
      <c r="B56" s="503"/>
      <c r="C56" s="503"/>
      <c r="D56" s="503"/>
      <c r="E56" s="504"/>
      <c r="F56" s="16"/>
      <c r="G56" s="5"/>
      <c r="H56" s="17"/>
      <c r="I56" s="17"/>
      <c r="J56" s="62"/>
      <c r="K56" s="7"/>
      <c r="L56" s="18"/>
      <c r="M56" s="19"/>
      <c r="N56" s="19"/>
      <c r="O56" s="19"/>
      <c r="P56" s="5"/>
      <c r="Q56" s="20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167"/>
      <c r="AJ56" s="167"/>
    </row>
    <row r="57" spans="1:44" hidden="1" outlineLevel="1" x14ac:dyDescent="0.25">
      <c r="A57" s="22">
        <v>1</v>
      </c>
      <c r="B57" s="23"/>
      <c r="C57" s="89"/>
      <c r="D57" s="90"/>
      <c r="E57" s="54"/>
      <c r="F57" s="91"/>
      <c r="G57" s="91"/>
      <c r="H57" s="2"/>
      <c r="I57" s="2"/>
      <c r="J57" s="62"/>
      <c r="K57" s="50"/>
      <c r="L57" s="1"/>
      <c r="M57" s="49"/>
      <c r="N57" s="53"/>
      <c r="O57" s="49"/>
      <c r="P57" s="47"/>
      <c r="Q57" s="47"/>
      <c r="R57" s="28"/>
      <c r="S57" s="28"/>
      <c r="T57" s="28"/>
      <c r="U57" s="29">
        <f>SUM(R57:T57)</f>
        <v>0</v>
      </c>
      <c r="V57" s="28"/>
      <c r="W57" s="28"/>
      <c r="X57" s="28"/>
      <c r="Y57" s="29">
        <f>SUM(V57:X57)</f>
        <v>0</v>
      </c>
      <c r="Z57" s="28"/>
      <c r="AA57" s="28"/>
      <c r="AB57" s="28"/>
      <c r="AC57" s="29">
        <f>SUM(Z57:AB57)</f>
        <v>0</v>
      </c>
      <c r="AD57" s="28"/>
      <c r="AE57" s="28">
        <v>0</v>
      </c>
      <c r="AF57" s="28">
        <v>0</v>
      </c>
      <c r="AG57" s="29">
        <f>SUM(AD57:AF57)</f>
        <v>0</v>
      </c>
      <c r="AH57" s="29">
        <f t="shared" ref="AH57:AH66" si="32">SUM(U57,Y57,AC57,AG57)</f>
        <v>0</v>
      </c>
      <c r="AI57" s="168">
        <f>IF(ISERROR(AH57/J57),0,AH57/J57)</f>
        <v>0</v>
      </c>
      <c r="AJ57" s="168">
        <f t="shared" ref="AJ57:AJ66" si="33">IF(ISERROR(AH57/$AH$193),"-",AH57/$AH$193)</f>
        <v>0</v>
      </c>
      <c r="AK57" s="11"/>
      <c r="AL57" s="11"/>
      <c r="AM57" s="11"/>
      <c r="AN57" s="11"/>
      <c r="AO57" s="11"/>
      <c r="AP57" s="11"/>
      <c r="AQ57" s="11"/>
      <c r="AR57" s="11"/>
    </row>
    <row r="58" spans="1:44" hidden="1" outlineLevel="1" x14ac:dyDescent="0.25">
      <c r="A58" s="22">
        <v>2</v>
      </c>
      <c r="B58" s="23"/>
      <c r="C58" s="87"/>
      <c r="D58" s="88"/>
      <c r="E58" s="52"/>
      <c r="F58" s="91"/>
      <c r="G58" s="91"/>
      <c r="H58" s="10"/>
      <c r="I58" s="2"/>
      <c r="J58" s="62"/>
      <c r="K58" s="51"/>
      <c r="L58" s="1"/>
      <c r="M58" s="49"/>
      <c r="N58" s="53"/>
      <c r="O58" s="49"/>
      <c r="P58" s="47"/>
      <c r="Q58" s="47"/>
      <c r="R58" s="28"/>
      <c r="S58" s="28"/>
      <c r="T58" s="28"/>
      <c r="U58" s="29">
        <f t="shared" ref="U58:U66" si="34">SUM(R58:T58)</f>
        <v>0</v>
      </c>
      <c r="V58" s="28"/>
      <c r="W58" s="28"/>
      <c r="X58" s="28"/>
      <c r="Y58" s="29">
        <f t="shared" ref="Y58:Y66" si="35">SUM(V58:X58)</f>
        <v>0</v>
      </c>
      <c r="Z58" s="28"/>
      <c r="AA58" s="28"/>
      <c r="AB58" s="28"/>
      <c r="AC58" s="29">
        <f t="shared" ref="AC58:AC66" si="36">SUM(Z58:AB58)</f>
        <v>0</v>
      </c>
      <c r="AD58" s="28"/>
      <c r="AE58" s="28">
        <v>0</v>
      </c>
      <c r="AF58" s="28">
        <v>0</v>
      </c>
      <c r="AG58" s="29">
        <f t="shared" ref="AG58:AG66" si="37">SUM(AD58:AF58)</f>
        <v>0</v>
      </c>
      <c r="AH58" s="29">
        <f t="shared" si="32"/>
        <v>0</v>
      </c>
      <c r="AI58" s="168">
        <f>IF(ISERROR(AH58/J58),0,AH58/J58)</f>
        <v>0</v>
      </c>
      <c r="AJ58" s="168">
        <f t="shared" si="33"/>
        <v>0</v>
      </c>
      <c r="AK58" s="11"/>
      <c r="AL58" s="11"/>
      <c r="AM58" s="11"/>
      <c r="AN58" s="11"/>
      <c r="AO58" s="11"/>
      <c r="AP58" s="11"/>
      <c r="AQ58" s="11"/>
      <c r="AR58" s="11"/>
    </row>
    <row r="59" spans="1:44" ht="12.75" hidden="1" customHeight="1" outlineLevel="1" x14ac:dyDescent="0.25">
      <c r="A59" s="22">
        <v>3</v>
      </c>
      <c r="B59" s="23"/>
      <c r="C59" s="24"/>
      <c r="D59" s="25"/>
      <c r="E59" s="34"/>
      <c r="F59" s="34"/>
      <c r="G59" s="34"/>
      <c r="H59" s="33"/>
      <c r="I59" s="33"/>
      <c r="J59" s="62"/>
      <c r="K59" s="35"/>
      <c r="L59" s="26"/>
      <c r="M59" s="28"/>
      <c r="N59" s="28"/>
      <c r="O59" s="28"/>
      <c r="P59" s="34"/>
      <c r="Q59" s="34"/>
      <c r="R59" s="28"/>
      <c r="S59" s="28"/>
      <c r="T59" s="28"/>
      <c r="U59" s="29">
        <f t="shared" si="34"/>
        <v>0</v>
      </c>
      <c r="V59" s="28"/>
      <c r="W59" s="28"/>
      <c r="X59" s="28"/>
      <c r="Y59" s="29">
        <f t="shared" si="35"/>
        <v>0</v>
      </c>
      <c r="Z59" s="28"/>
      <c r="AA59" s="28"/>
      <c r="AB59" s="28"/>
      <c r="AC59" s="29">
        <f t="shared" si="36"/>
        <v>0</v>
      </c>
      <c r="AD59" s="28"/>
      <c r="AE59" s="28"/>
      <c r="AF59" s="28"/>
      <c r="AG59" s="29">
        <f t="shared" si="37"/>
        <v>0</v>
      </c>
      <c r="AH59" s="29">
        <f t="shared" si="32"/>
        <v>0</v>
      </c>
      <c r="AI59" s="168">
        <f>IF(ISERROR(AH59/J59),0,AH59/J59)</f>
        <v>0</v>
      </c>
      <c r="AJ59" s="168">
        <f t="shared" si="33"/>
        <v>0</v>
      </c>
    </row>
    <row r="60" spans="1:44" ht="12.75" hidden="1" customHeight="1" outlineLevel="1" x14ac:dyDescent="0.25">
      <c r="A60" s="22">
        <v>4</v>
      </c>
      <c r="B60" s="23"/>
      <c r="C60" s="32"/>
      <c r="D60" s="33"/>
      <c r="E60" s="34"/>
      <c r="F60" s="34"/>
      <c r="G60" s="34"/>
      <c r="H60" s="33"/>
      <c r="I60" s="33"/>
      <c r="J60" s="62"/>
      <c r="K60" s="35"/>
      <c r="L60" s="34"/>
      <c r="M60" s="28"/>
      <c r="N60" s="28"/>
      <c r="O60" s="28"/>
      <c r="P60" s="34"/>
      <c r="Q60" s="34"/>
      <c r="R60" s="28"/>
      <c r="S60" s="28"/>
      <c r="T60" s="28"/>
      <c r="U60" s="29">
        <f t="shared" si="34"/>
        <v>0</v>
      </c>
      <c r="V60" s="28"/>
      <c r="W60" s="28"/>
      <c r="X60" s="28"/>
      <c r="Y60" s="29">
        <f t="shared" si="35"/>
        <v>0</v>
      </c>
      <c r="Z60" s="28"/>
      <c r="AA60" s="28"/>
      <c r="AB60" s="28"/>
      <c r="AC60" s="29">
        <f t="shared" si="36"/>
        <v>0</v>
      </c>
      <c r="AD60" s="28"/>
      <c r="AE60" s="28"/>
      <c r="AF60" s="28"/>
      <c r="AG60" s="29">
        <f t="shared" si="37"/>
        <v>0</v>
      </c>
      <c r="AH60" s="29">
        <f t="shared" si="32"/>
        <v>0</v>
      </c>
      <c r="AI60" s="168">
        <f t="shared" ref="AI60:AI66" si="38">IF(ISERROR(AH60/J60),0,AH60/J60)</f>
        <v>0</v>
      </c>
      <c r="AJ60" s="168">
        <f t="shared" si="33"/>
        <v>0</v>
      </c>
      <c r="AK60" s="11"/>
      <c r="AL60" s="11"/>
      <c r="AM60" s="11"/>
      <c r="AN60" s="11"/>
      <c r="AO60" s="11"/>
      <c r="AP60" s="11"/>
      <c r="AQ60" s="11"/>
      <c r="AR60" s="11"/>
    </row>
    <row r="61" spans="1:44" ht="12.75" hidden="1" customHeight="1" outlineLevel="1" x14ac:dyDescent="0.25">
      <c r="A61" s="22">
        <v>5</v>
      </c>
      <c r="B61" s="23"/>
      <c r="C61" s="32"/>
      <c r="D61" s="33"/>
      <c r="E61" s="34"/>
      <c r="F61" s="34"/>
      <c r="G61" s="34"/>
      <c r="H61" s="33"/>
      <c r="I61" s="33"/>
      <c r="J61" s="62"/>
      <c r="K61" s="35"/>
      <c r="L61" s="34"/>
      <c r="M61" s="28"/>
      <c r="N61" s="28"/>
      <c r="O61" s="28"/>
      <c r="P61" s="34"/>
      <c r="Q61" s="34"/>
      <c r="R61" s="28"/>
      <c r="S61" s="28"/>
      <c r="T61" s="28"/>
      <c r="U61" s="29">
        <f t="shared" si="34"/>
        <v>0</v>
      </c>
      <c r="V61" s="28"/>
      <c r="W61" s="28"/>
      <c r="X61" s="28"/>
      <c r="Y61" s="29">
        <f t="shared" si="35"/>
        <v>0</v>
      </c>
      <c r="Z61" s="28"/>
      <c r="AA61" s="28"/>
      <c r="AB61" s="28"/>
      <c r="AC61" s="29">
        <f t="shared" si="36"/>
        <v>0</v>
      </c>
      <c r="AD61" s="28"/>
      <c r="AE61" s="28"/>
      <c r="AF61" s="28"/>
      <c r="AG61" s="29">
        <f t="shared" si="37"/>
        <v>0</v>
      </c>
      <c r="AH61" s="29">
        <f t="shared" si="32"/>
        <v>0</v>
      </c>
      <c r="AI61" s="168">
        <f t="shared" si="38"/>
        <v>0</v>
      </c>
      <c r="AJ61" s="168">
        <f t="shared" si="33"/>
        <v>0</v>
      </c>
      <c r="AK61" s="11"/>
      <c r="AL61" s="11"/>
      <c r="AM61" s="11"/>
      <c r="AN61" s="11"/>
      <c r="AO61" s="11"/>
      <c r="AP61" s="11"/>
      <c r="AQ61" s="11"/>
      <c r="AR61" s="11"/>
    </row>
    <row r="62" spans="1:44" ht="12.75" hidden="1" customHeight="1" outlineLevel="1" x14ac:dyDescent="0.25">
      <c r="A62" s="22">
        <v>6</v>
      </c>
      <c r="B62" s="23"/>
      <c r="C62" s="32"/>
      <c r="D62" s="33"/>
      <c r="E62" s="34"/>
      <c r="F62" s="34"/>
      <c r="G62" s="34"/>
      <c r="H62" s="33"/>
      <c r="I62" s="33"/>
      <c r="J62" s="62"/>
      <c r="K62" s="35"/>
      <c r="L62" s="34"/>
      <c r="M62" s="28"/>
      <c r="N62" s="28"/>
      <c r="O62" s="28"/>
      <c r="P62" s="34"/>
      <c r="Q62" s="34"/>
      <c r="R62" s="28"/>
      <c r="S62" s="28"/>
      <c r="T62" s="28"/>
      <c r="U62" s="29">
        <f t="shared" si="34"/>
        <v>0</v>
      </c>
      <c r="V62" s="28"/>
      <c r="W62" s="28"/>
      <c r="X62" s="28"/>
      <c r="Y62" s="29">
        <f t="shared" si="35"/>
        <v>0</v>
      </c>
      <c r="Z62" s="28"/>
      <c r="AA62" s="28"/>
      <c r="AB62" s="28"/>
      <c r="AC62" s="29">
        <f t="shared" si="36"/>
        <v>0</v>
      </c>
      <c r="AD62" s="28"/>
      <c r="AE62" s="28"/>
      <c r="AF62" s="28"/>
      <c r="AG62" s="29">
        <f t="shared" si="37"/>
        <v>0</v>
      </c>
      <c r="AH62" s="29">
        <f t="shared" si="32"/>
        <v>0</v>
      </c>
      <c r="AI62" s="168">
        <f t="shared" si="38"/>
        <v>0</v>
      </c>
      <c r="AJ62" s="168">
        <f t="shared" si="33"/>
        <v>0</v>
      </c>
    </row>
    <row r="63" spans="1:44" ht="12.75" hidden="1" customHeight="1" outlineLevel="1" x14ac:dyDescent="0.25">
      <c r="A63" s="22">
        <v>7</v>
      </c>
      <c r="B63" s="23"/>
      <c r="C63" s="32"/>
      <c r="D63" s="33"/>
      <c r="E63" s="34"/>
      <c r="F63" s="34"/>
      <c r="G63" s="34"/>
      <c r="H63" s="33"/>
      <c r="I63" s="33"/>
      <c r="J63" s="62"/>
      <c r="K63" s="35"/>
      <c r="L63" s="34"/>
      <c r="M63" s="28"/>
      <c r="N63" s="28"/>
      <c r="O63" s="28"/>
      <c r="P63" s="34"/>
      <c r="Q63" s="34"/>
      <c r="R63" s="28"/>
      <c r="S63" s="28"/>
      <c r="T63" s="28"/>
      <c r="U63" s="29">
        <f t="shared" si="34"/>
        <v>0</v>
      </c>
      <c r="V63" s="28"/>
      <c r="W63" s="28"/>
      <c r="X63" s="28"/>
      <c r="Y63" s="29">
        <f t="shared" si="35"/>
        <v>0</v>
      </c>
      <c r="Z63" s="28"/>
      <c r="AA63" s="28"/>
      <c r="AB63" s="28"/>
      <c r="AC63" s="29">
        <f t="shared" si="36"/>
        <v>0</v>
      </c>
      <c r="AD63" s="28"/>
      <c r="AE63" s="28"/>
      <c r="AF63" s="28"/>
      <c r="AG63" s="29">
        <f t="shared" si="37"/>
        <v>0</v>
      </c>
      <c r="AH63" s="29">
        <f t="shared" si="32"/>
        <v>0</v>
      </c>
      <c r="AI63" s="168">
        <f t="shared" si="38"/>
        <v>0</v>
      </c>
      <c r="AJ63" s="168">
        <f t="shared" si="33"/>
        <v>0</v>
      </c>
      <c r="AK63" s="11"/>
      <c r="AL63" s="11"/>
      <c r="AM63" s="11"/>
      <c r="AN63" s="11"/>
      <c r="AO63" s="11"/>
      <c r="AP63" s="11"/>
      <c r="AQ63" s="11"/>
      <c r="AR63" s="11"/>
    </row>
    <row r="64" spans="1:44" ht="12.75" hidden="1" customHeight="1" outlineLevel="1" x14ac:dyDescent="0.25">
      <c r="A64" s="22">
        <v>8</v>
      </c>
      <c r="B64" s="23"/>
      <c r="C64" s="32"/>
      <c r="D64" s="33"/>
      <c r="E64" s="34"/>
      <c r="F64" s="34"/>
      <c r="G64" s="34"/>
      <c r="H64" s="33"/>
      <c r="I64" s="33"/>
      <c r="J64" s="62"/>
      <c r="K64" s="35"/>
      <c r="L64" s="34"/>
      <c r="M64" s="28"/>
      <c r="N64" s="28"/>
      <c r="O64" s="28"/>
      <c r="P64" s="34"/>
      <c r="Q64" s="34"/>
      <c r="R64" s="28"/>
      <c r="S64" s="28"/>
      <c r="T64" s="28"/>
      <c r="U64" s="29">
        <f t="shared" si="34"/>
        <v>0</v>
      </c>
      <c r="V64" s="28"/>
      <c r="W64" s="28"/>
      <c r="X64" s="28"/>
      <c r="Y64" s="29">
        <f t="shared" si="35"/>
        <v>0</v>
      </c>
      <c r="Z64" s="28"/>
      <c r="AA64" s="28"/>
      <c r="AB64" s="28"/>
      <c r="AC64" s="29">
        <f t="shared" si="36"/>
        <v>0</v>
      </c>
      <c r="AD64" s="28"/>
      <c r="AE64" s="28"/>
      <c r="AF64" s="28"/>
      <c r="AG64" s="29">
        <f t="shared" si="37"/>
        <v>0</v>
      </c>
      <c r="AH64" s="29">
        <f t="shared" si="32"/>
        <v>0</v>
      </c>
      <c r="AI64" s="168">
        <f t="shared" si="38"/>
        <v>0</v>
      </c>
      <c r="AJ64" s="168">
        <f t="shared" si="33"/>
        <v>0</v>
      </c>
      <c r="AK64" s="11"/>
      <c r="AL64" s="11"/>
      <c r="AM64" s="11"/>
      <c r="AN64" s="11"/>
      <c r="AO64" s="11"/>
      <c r="AP64" s="11"/>
      <c r="AQ64" s="11"/>
      <c r="AR64" s="11"/>
    </row>
    <row r="65" spans="1:44" ht="12.75" hidden="1" customHeight="1" outlineLevel="1" x14ac:dyDescent="0.25">
      <c r="A65" s="22">
        <v>9</v>
      </c>
      <c r="B65" s="23"/>
      <c r="C65" s="32"/>
      <c r="D65" s="33"/>
      <c r="E65" s="34"/>
      <c r="F65" s="34"/>
      <c r="G65" s="34"/>
      <c r="H65" s="33"/>
      <c r="I65" s="33"/>
      <c r="J65" s="62"/>
      <c r="K65" s="35"/>
      <c r="L65" s="34"/>
      <c r="M65" s="28"/>
      <c r="N65" s="28"/>
      <c r="O65" s="28"/>
      <c r="P65" s="34"/>
      <c r="Q65" s="34"/>
      <c r="R65" s="28"/>
      <c r="S65" s="28"/>
      <c r="T65" s="28"/>
      <c r="U65" s="29">
        <f t="shared" si="34"/>
        <v>0</v>
      </c>
      <c r="V65" s="28"/>
      <c r="W65" s="28"/>
      <c r="X65" s="28"/>
      <c r="Y65" s="29">
        <f t="shared" si="35"/>
        <v>0</v>
      </c>
      <c r="Z65" s="28"/>
      <c r="AA65" s="28"/>
      <c r="AB65" s="28"/>
      <c r="AC65" s="29">
        <f t="shared" si="36"/>
        <v>0</v>
      </c>
      <c r="AD65" s="28"/>
      <c r="AE65" s="28"/>
      <c r="AF65" s="28"/>
      <c r="AG65" s="29">
        <f t="shared" si="37"/>
        <v>0</v>
      </c>
      <c r="AH65" s="29">
        <f t="shared" si="32"/>
        <v>0</v>
      </c>
      <c r="AI65" s="168">
        <f t="shared" si="38"/>
        <v>0</v>
      </c>
      <c r="AJ65" s="168">
        <f t="shared" si="33"/>
        <v>0</v>
      </c>
    </row>
    <row r="66" spans="1:44" ht="12.75" hidden="1" customHeight="1" outlineLevel="1" x14ac:dyDescent="0.25">
      <c r="A66" s="22">
        <v>10</v>
      </c>
      <c r="B66" s="23"/>
      <c r="C66" s="32"/>
      <c r="D66" s="33"/>
      <c r="E66" s="34"/>
      <c r="F66" s="34"/>
      <c r="G66" s="34"/>
      <c r="H66" s="33"/>
      <c r="I66" s="33"/>
      <c r="J66" s="62"/>
      <c r="K66" s="36"/>
      <c r="L66" s="34"/>
      <c r="M66" s="28"/>
      <c r="N66" s="28"/>
      <c r="O66" s="28"/>
      <c r="P66" s="34"/>
      <c r="Q66" s="34"/>
      <c r="R66" s="28"/>
      <c r="S66" s="28"/>
      <c r="T66" s="28"/>
      <c r="U66" s="29">
        <f t="shared" si="34"/>
        <v>0</v>
      </c>
      <c r="V66" s="28"/>
      <c r="W66" s="28"/>
      <c r="X66" s="28"/>
      <c r="Y66" s="29">
        <f t="shared" si="35"/>
        <v>0</v>
      </c>
      <c r="Z66" s="28"/>
      <c r="AA66" s="28"/>
      <c r="AB66" s="28"/>
      <c r="AC66" s="29">
        <f t="shared" si="36"/>
        <v>0</v>
      </c>
      <c r="AD66" s="28"/>
      <c r="AE66" s="28"/>
      <c r="AF66" s="28"/>
      <c r="AG66" s="29">
        <f t="shared" si="37"/>
        <v>0</v>
      </c>
      <c r="AH66" s="29">
        <f t="shared" si="32"/>
        <v>0</v>
      </c>
      <c r="AI66" s="168">
        <f t="shared" si="38"/>
        <v>0</v>
      </c>
      <c r="AJ66" s="168">
        <f t="shared" si="33"/>
        <v>0</v>
      </c>
      <c r="AK66" s="11"/>
      <c r="AL66" s="11"/>
      <c r="AM66" s="11"/>
      <c r="AN66" s="11"/>
      <c r="AO66" s="11"/>
      <c r="AP66" s="11"/>
      <c r="AQ66" s="11"/>
      <c r="AR66" s="11"/>
    </row>
    <row r="67" spans="1:44" s="61" customFormat="1" ht="12.75" hidden="1" customHeight="1" collapsed="1" x14ac:dyDescent="0.25">
      <c r="A67" s="507" t="s">
        <v>55</v>
      </c>
      <c r="B67" s="516"/>
      <c r="C67" s="508"/>
      <c r="D67" s="508"/>
      <c r="E67" s="508"/>
      <c r="F67" s="508"/>
      <c r="G67" s="508"/>
      <c r="H67" s="508"/>
      <c r="I67" s="509"/>
      <c r="J67" s="341">
        <f>SUM(J57:J66)</f>
        <v>0</v>
      </c>
      <c r="K67" s="341">
        <f>SUM(K57:K66)</f>
        <v>0</v>
      </c>
      <c r="L67" s="434"/>
      <c r="M67" s="341">
        <f>SUM(M57:M66)</f>
        <v>0</v>
      </c>
      <c r="N67" s="341">
        <f>SUM(N57:N66)</f>
        <v>0</v>
      </c>
      <c r="O67" s="341">
        <f>SUM(O57:O66)</f>
        <v>0</v>
      </c>
      <c r="P67" s="342"/>
      <c r="Q67" s="454"/>
      <c r="R67" s="341">
        <f t="shared" ref="R67:AH67" si="39">SUM(R57:R66)</f>
        <v>0</v>
      </c>
      <c r="S67" s="341">
        <f t="shared" si="39"/>
        <v>0</v>
      </c>
      <c r="T67" s="341">
        <f t="shared" si="39"/>
        <v>0</v>
      </c>
      <c r="U67" s="341">
        <f t="shared" si="39"/>
        <v>0</v>
      </c>
      <c r="V67" s="341">
        <f t="shared" si="39"/>
        <v>0</v>
      </c>
      <c r="W67" s="341">
        <f t="shared" si="39"/>
        <v>0</v>
      </c>
      <c r="X67" s="341">
        <f t="shared" si="39"/>
        <v>0</v>
      </c>
      <c r="Y67" s="341">
        <f t="shared" si="39"/>
        <v>0</v>
      </c>
      <c r="Z67" s="341">
        <f t="shared" si="39"/>
        <v>0</v>
      </c>
      <c r="AA67" s="341">
        <f t="shared" si="39"/>
        <v>0</v>
      </c>
      <c r="AB67" s="341">
        <f t="shared" si="39"/>
        <v>0</v>
      </c>
      <c r="AC67" s="341">
        <f t="shared" si="39"/>
        <v>0</v>
      </c>
      <c r="AD67" s="341">
        <f t="shared" si="39"/>
        <v>0</v>
      </c>
      <c r="AE67" s="341">
        <f t="shared" si="39"/>
        <v>0</v>
      </c>
      <c r="AF67" s="341">
        <f t="shared" si="39"/>
        <v>0</v>
      </c>
      <c r="AG67" s="341">
        <f t="shared" si="39"/>
        <v>0</v>
      </c>
      <c r="AH67" s="341">
        <f t="shared" si="39"/>
        <v>0</v>
      </c>
      <c r="AI67" s="432">
        <f>IF(ISERROR(AH67/J67),0,AH67/J67)</f>
        <v>0</v>
      </c>
      <c r="AJ67" s="432">
        <f>IF(ISERROR(AH67/$AH$193),0,AH67/$AH$193)</f>
        <v>0</v>
      </c>
      <c r="AK67" s="11"/>
      <c r="AL67" s="11"/>
      <c r="AM67" s="11"/>
      <c r="AN67" s="11"/>
      <c r="AO67" s="11"/>
      <c r="AP67" s="11"/>
      <c r="AQ67" s="11"/>
      <c r="AR67" s="11"/>
    </row>
    <row r="68" spans="1:44" ht="12.75" hidden="1" customHeight="1" x14ac:dyDescent="0.25">
      <c r="A68" s="502" t="s">
        <v>56</v>
      </c>
      <c r="B68" s="503"/>
      <c r="C68" s="503"/>
      <c r="D68" s="503"/>
      <c r="E68" s="504"/>
      <c r="F68" s="16"/>
      <c r="G68" s="5"/>
      <c r="H68" s="17"/>
      <c r="I68" s="17"/>
      <c r="J68" s="62"/>
      <c r="K68" s="7"/>
      <c r="L68" s="18"/>
      <c r="M68" s="19"/>
      <c r="N68" s="19"/>
      <c r="O68" s="19"/>
      <c r="P68" s="5"/>
      <c r="Q68" s="20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167"/>
      <c r="AJ68" s="167"/>
    </row>
    <row r="69" spans="1:44" ht="12.75" hidden="1" customHeight="1" outlineLevel="1" x14ac:dyDescent="0.25">
      <c r="A69" s="22">
        <v>1</v>
      </c>
      <c r="B69" s="23"/>
      <c r="C69" s="24"/>
      <c r="D69" s="25"/>
      <c r="E69" s="26"/>
      <c r="F69" s="26"/>
      <c r="G69" s="26"/>
      <c r="H69" s="25"/>
      <c r="I69" s="25"/>
      <c r="J69" s="62"/>
      <c r="K69" s="27"/>
      <c r="L69" s="26"/>
      <c r="M69" s="28"/>
      <c r="N69" s="28"/>
      <c r="O69" s="28"/>
      <c r="P69" s="26"/>
      <c r="Q69" s="26"/>
      <c r="R69" s="28"/>
      <c r="S69" s="28"/>
      <c r="T69" s="28"/>
      <c r="U69" s="29">
        <f>SUM(R69:T69)</f>
        <v>0</v>
      </c>
      <c r="V69" s="28"/>
      <c r="W69" s="28"/>
      <c r="X69" s="28"/>
      <c r="Y69" s="29">
        <f>SUM(V69:X69)</f>
        <v>0</v>
      </c>
      <c r="Z69" s="28"/>
      <c r="AA69" s="28"/>
      <c r="AB69" s="28"/>
      <c r="AC69" s="29">
        <f>SUM(Z69:AB69)</f>
        <v>0</v>
      </c>
      <c r="AD69" s="28"/>
      <c r="AE69" s="28"/>
      <c r="AF69" s="28"/>
      <c r="AG69" s="29">
        <f>SUM(AD69:AF69)</f>
        <v>0</v>
      </c>
      <c r="AH69" s="29">
        <f t="shared" ref="AH69:AH78" si="40">SUM(U69,Y69,AC69,AG69)</f>
        <v>0</v>
      </c>
      <c r="AI69" s="168">
        <f>IF(ISERROR(AH69/J69),0,AH69/J69)</f>
        <v>0</v>
      </c>
      <c r="AJ69" s="168">
        <f t="shared" ref="AJ69:AJ78" si="41">IF(ISERROR(AH69/$AH$193),"-",AH69/$AH$193)</f>
        <v>0</v>
      </c>
      <c r="AK69" s="11"/>
      <c r="AL69" s="11"/>
      <c r="AM69" s="11"/>
      <c r="AN69" s="11"/>
      <c r="AO69" s="11"/>
      <c r="AP69" s="11"/>
      <c r="AQ69" s="11"/>
      <c r="AR69" s="11"/>
    </row>
    <row r="70" spans="1:44" ht="12.75" hidden="1" customHeight="1" outlineLevel="1" x14ac:dyDescent="0.25">
      <c r="A70" s="22">
        <v>2</v>
      </c>
      <c r="B70" s="23"/>
      <c r="C70" s="32"/>
      <c r="D70" s="33"/>
      <c r="E70" s="34"/>
      <c r="F70" s="34"/>
      <c r="G70" s="34"/>
      <c r="H70" s="33"/>
      <c r="I70" s="33"/>
      <c r="J70" s="62"/>
      <c r="K70" s="35"/>
      <c r="L70" s="34"/>
      <c r="M70" s="28"/>
      <c r="N70" s="28"/>
      <c r="O70" s="28"/>
      <c r="P70" s="34"/>
      <c r="Q70" s="34"/>
      <c r="R70" s="28"/>
      <c r="S70" s="28"/>
      <c r="T70" s="28"/>
      <c r="U70" s="29">
        <f t="shared" ref="U70:U78" si="42">SUM(R70:T70)</f>
        <v>0</v>
      </c>
      <c r="V70" s="28"/>
      <c r="W70" s="28"/>
      <c r="X70" s="28"/>
      <c r="Y70" s="29">
        <f t="shared" ref="Y70:Y78" si="43">SUM(V70:X70)</f>
        <v>0</v>
      </c>
      <c r="Z70" s="28"/>
      <c r="AA70" s="28"/>
      <c r="AB70" s="28"/>
      <c r="AC70" s="29">
        <f t="shared" ref="AC70:AC78" si="44">SUM(Z70:AB70)</f>
        <v>0</v>
      </c>
      <c r="AD70" s="28"/>
      <c r="AE70" s="28"/>
      <c r="AF70" s="28"/>
      <c r="AG70" s="29">
        <f t="shared" ref="AG70:AG78" si="45">SUM(AD70:AF70)</f>
        <v>0</v>
      </c>
      <c r="AH70" s="29">
        <f t="shared" si="40"/>
        <v>0</v>
      </c>
      <c r="AI70" s="168">
        <f t="shared" ref="AI70:AI78" si="46">IF(ISERROR(AH70/J70),0,AH70/J70)</f>
        <v>0</v>
      </c>
      <c r="AJ70" s="168">
        <f t="shared" si="41"/>
        <v>0</v>
      </c>
      <c r="AK70" s="11"/>
      <c r="AL70" s="11"/>
      <c r="AM70" s="11"/>
      <c r="AN70" s="11"/>
      <c r="AO70" s="11"/>
      <c r="AP70" s="11"/>
      <c r="AQ70" s="11"/>
      <c r="AR70" s="11"/>
    </row>
    <row r="71" spans="1:44" ht="12.75" hidden="1" customHeight="1" outlineLevel="1" x14ac:dyDescent="0.25">
      <c r="A71" s="22">
        <v>3</v>
      </c>
      <c r="B71" s="23"/>
      <c r="C71" s="32"/>
      <c r="D71" s="33"/>
      <c r="E71" s="34"/>
      <c r="F71" s="34"/>
      <c r="G71" s="34"/>
      <c r="H71" s="33"/>
      <c r="I71" s="33"/>
      <c r="J71" s="62"/>
      <c r="K71" s="35"/>
      <c r="L71" s="34"/>
      <c r="M71" s="28"/>
      <c r="N71" s="28"/>
      <c r="O71" s="28"/>
      <c r="P71" s="34"/>
      <c r="Q71" s="34"/>
      <c r="R71" s="28"/>
      <c r="S71" s="28"/>
      <c r="T71" s="28"/>
      <c r="U71" s="29">
        <f t="shared" si="42"/>
        <v>0</v>
      </c>
      <c r="V71" s="28"/>
      <c r="W71" s="28"/>
      <c r="X71" s="28"/>
      <c r="Y71" s="29">
        <f t="shared" si="43"/>
        <v>0</v>
      </c>
      <c r="Z71" s="28"/>
      <c r="AA71" s="28"/>
      <c r="AB71" s="28"/>
      <c r="AC71" s="29">
        <f t="shared" si="44"/>
        <v>0</v>
      </c>
      <c r="AD71" s="28"/>
      <c r="AE71" s="28"/>
      <c r="AF71" s="28"/>
      <c r="AG71" s="29">
        <f t="shared" si="45"/>
        <v>0</v>
      </c>
      <c r="AH71" s="29">
        <f t="shared" si="40"/>
        <v>0</v>
      </c>
      <c r="AI71" s="168">
        <f t="shared" si="46"/>
        <v>0</v>
      </c>
      <c r="AJ71" s="168">
        <f t="shared" si="41"/>
        <v>0</v>
      </c>
    </row>
    <row r="72" spans="1:44" ht="12.75" hidden="1" customHeight="1" outlineLevel="1" x14ac:dyDescent="0.25">
      <c r="A72" s="22">
        <v>4</v>
      </c>
      <c r="B72" s="23"/>
      <c r="C72" s="32"/>
      <c r="D72" s="33"/>
      <c r="E72" s="34"/>
      <c r="F72" s="34"/>
      <c r="G72" s="34"/>
      <c r="H72" s="33"/>
      <c r="I72" s="33"/>
      <c r="J72" s="62"/>
      <c r="K72" s="35"/>
      <c r="L72" s="34"/>
      <c r="M72" s="28"/>
      <c r="N72" s="28"/>
      <c r="O72" s="28"/>
      <c r="P72" s="34"/>
      <c r="Q72" s="34"/>
      <c r="R72" s="28"/>
      <c r="S72" s="28"/>
      <c r="T72" s="28"/>
      <c r="U72" s="29">
        <f t="shared" si="42"/>
        <v>0</v>
      </c>
      <c r="V72" s="28"/>
      <c r="W72" s="28"/>
      <c r="X72" s="28"/>
      <c r="Y72" s="29">
        <f t="shared" si="43"/>
        <v>0</v>
      </c>
      <c r="Z72" s="28"/>
      <c r="AA72" s="28"/>
      <c r="AB72" s="28"/>
      <c r="AC72" s="29">
        <f t="shared" si="44"/>
        <v>0</v>
      </c>
      <c r="AD72" s="28"/>
      <c r="AE72" s="28"/>
      <c r="AF72" s="28"/>
      <c r="AG72" s="29">
        <f t="shared" si="45"/>
        <v>0</v>
      </c>
      <c r="AH72" s="29">
        <f t="shared" si="40"/>
        <v>0</v>
      </c>
      <c r="AI72" s="168">
        <f t="shared" si="46"/>
        <v>0</v>
      </c>
      <c r="AJ72" s="168">
        <f t="shared" si="41"/>
        <v>0</v>
      </c>
      <c r="AK72" s="11"/>
      <c r="AL72" s="11"/>
      <c r="AM72" s="11"/>
      <c r="AN72" s="11"/>
      <c r="AO72" s="11"/>
      <c r="AP72" s="11"/>
      <c r="AQ72" s="11"/>
      <c r="AR72" s="11"/>
    </row>
    <row r="73" spans="1:44" ht="12.75" hidden="1" customHeight="1" outlineLevel="1" x14ac:dyDescent="0.25">
      <c r="A73" s="22">
        <v>5</v>
      </c>
      <c r="B73" s="23"/>
      <c r="C73" s="32"/>
      <c r="D73" s="33"/>
      <c r="E73" s="34"/>
      <c r="F73" s="34"/>
      <c r="G73" s="34"/>
      <c r="H73" s="33"/>
      <c r="I73" s="33"/>
      <c r="J73" s="62"/>
      <c r="K73" s="35"/>
      <c r="L73" s="34"/>
      <c r="M73" s="28"/>
      <c r="N73" s="28"/>
      <c r="O73" s="28"/>
      <c r="P73" s="34"/>
      <c r="Q73" s="34"/>
      <c r="R73" s="28"/>
      <c r="S73" s="28"/>
      <c r="T73" s="28"/>
      <c r="U73" s="29">
        <f t="shared" si="42"/>
        <v>0</v>
      </c>
      <c r="V73" s="28"/>
      <c r="W73" s="28"/>
      <c r="X73" s="28"/>
      <c r="Y73" s="29">
        <f t="shared" si="43"/>
        <v>0</v>
      </c>
      <c r="Z73" s="28"/>
      <c r="AA73" s="28"/>
      <c r="AB73" s="28"/>
      <c r="AC73" s="29">
        <f t="shared" si="44"/>
        <v>0</v>
      </c>
      <c r="AD73" s="28"/>
      <c r="AE73" s="28"/>
      <c r="AF73" s="28"/>
      <c r="AG73" s="29">
        <f t="shared" si="45"/>
        <v>0</v>
      </c>
      <c r="AH73" s="29">
        <f t="shared" si="40"/>
        <v>0</v>
      </c>
      <c r="AI73" s="168">
        <f t="shared" si="46"/>
        <v>0</v>
      </c>
      <c r="AJ73" s="168">
        <f t="shared" si="41"/>
        <v>0</v>
      </c>
      <c r="AK73" s="11"/>
      <c r="AL73" s="11"/>
      <c r="AM73" s="11"/>
      <c r="AN73" s="11"/>
      <c r="AO73" s="11"/>
      <c r="AP73" s="11"/>
      <c r="AQ73" s="11"/>
      <c r="AR73" s="11"/>
    </row>
    <row r="74" spans="1:44" ht="12.75" hidden="1" customHeight="1" outlineLevel="1" x14ac:dyDescent="0.25">
      <c r="A74" s="22">
        <v>6</v>
      </c>
      <c r="B74" s="23"/>
      <c r="C74" s="32"/>
      <c r="D74" s="33"/>
      <c r="E74" s="34"/>
      <c r="F74" s="34"/>
      <c r="G74" s="34"/>
      <c r="H74" s="33"/>
      <c r="I74" s="33"/>
      <c r="J74" s="62"/>
      <c r="K74" s="35"/>
      <c r="L74" s="34"/>
      <c r="M74" s="28"/>
      <c r="N74" s="28"/>
      <c r="O74" s="28"/>
      <c r="P74" s="34"/>
      <c r="Q74" s="34"/>
      <c r="R74" s="28"/>
      <c r="S74" s="28"/>
      <c r="T74" s="28"/>
      <c r="U74" s="29">
        <f t="shared" si="42"/>
        <v>0</v>
      </c>
      <c r="V74" s="28"/>
      <c r="W74" s="28"/>
      <c r="X74" s="28"/>
      <c r="Y74" s="29">
        <f t="shared" si="43"/>
        <v>0</v>
      </c>
      <c r="Z74" s="28"/>
      <c r="AA74" s="28"/>
      <c r="AB74" s="28"/>
      <c r="AC74" s="29">
        <f t="shared" si="44"/>
        <v>0</v>
      </c>
      <c r="AD74" s="28"/>
      <c r="AE74" s="28"/>
      <c r="AF74" s="28"/>
      <c r="AG74" s="29">
        <f t="shared" si="45"/>
        <v>0</v>
      </c>
      <c r="AH74" s="29">
        <f t="shared" si="40"/>
        <v>0</v>
      </c>
      <c r="AI74" s="168">
        <f t="shared" si="46"/>
        <v>0</v>
      </c>
      <c r="AJ74" s="168">
        <f t="shared" si="41"/>
        <v>0</v>
      </c>
    </row>
    <row r="75" spans="1:44" ht="12.75" hidden="1" customHeight="1" outlineLevel="1" x14ac:dyDescent="0.25">
      <c r="A75" s="22">
        <v>7</v>
      </c>
      <c r="B75" s="23"/>
      <c r="C75" s="32"/>
      <c r="D75" s="33"/>
      <c r="E75" s="34"/>
      <c r="F75" s="34"/>
      <c r="G75" s="34"/>
      <c r="H75" s="33"/>
      <c r="I75" s="33"/>
      <c r="J75" s="62"/>
      <c r="K75" s="35"/>
      <c r="L75" s="34"/>
      <c r="M75" s="28"/>
      <c r="N75" s="28"/>
      <c r="O75" s="28"/>
      <c r="P75" s="34"/>
      <c r="Q75" s="34"/>
      <c r="R75" s="28"/>
      <c r="S75" s="28"/>
      <c r="T75" s="28"/>
      <c r="U75" s="29">
        <f t="shared" si="42"/>
        <v>0</v>
      </c>
      <c r="V75" s="28"/>
      <c r="W75" s="28"/>
      <c r="X75" s="28"/>
      <c r="Y75" s="29">
        <f t="shared" si="43"/>
        <v>0</v>
      </c>
      <c r="Z75" s="28"/>
      <c r="AA75" s="28"/>
      <c r="AB75" s="28"/>
      <c r="AC75" s="29">
        <f t="shared" si="44"/>
        <v>0</v>
      </c>
      <c r="AD75" s="28"/>
      <c r="AE75" s="28"/>
      <c r="AF75" s="28"/>
      <c r="AG75" s="29">
        <f t="shared" si="45"/>
        <v>0</v>
      </c>
      <c r="AH75" s="29">
        <f t="shared" si="40"/>
        <v>0</v>
      </c>
      <c r="AI75" s="168">
        <f t="shared" si="46"/>
        <v>0</v>
      </c>
      <c r="AJ75" s="168">
        <f t="shared" si="41"/>
        <v>0</v>
      </c>
      <c r="AK75" s="11"/>
      <c r="AL75" s="11"/>
      <c r="AM75" s="11"/>
      <c r="AN75" s="11"/>
      <c r="AO75" s="11"/>
      <c r="AP75" s="11"/>
      <c r="AQ75" s="11"/>
      <c r="AR75" s="11"/>
    </row>
    <row r="76" spans="1:44" ht="12.75" hidden="1" customHeight="1" outlineLevel="1" x14ac:dyDescent="0.25">
      <c r="A76" s="22">
        <v>8</v>
      </c>
      <c r="B76" s="23"/>
      <c r="C76" s="32"/>
      <c r="D76" s="33"/>
      <c r="E76" s="34"/>
      <c r="F76" s="34"/>
      <c r="G76" s="34"/>
      <c r="H76" s="33"/>
      <c r="I76" s="33"/>
      <c r="J76" s="62"/>
      <c r="K76" s="35"/>
      <c r="L76" s="34"/>
      <c r="M76" s="28"/>
      <c r="N76" s="28"/>
      <c r="O76" s="28"/>
      <c r="P76" s="34"/>
      <c r="Q76" s="34"/>
      <c r="R76" s="28"/>
      <c r="S76" s="28"/>
      <c r="T76" s="28"/>
      <c r="U76" s="29">
        <f t="shared" si="42"/>
        <v>0</v>
      </c>
      <c r="V76" s="28"/>
      <c r="W76" s="28"/>
      <c r="X76" s="28"/>
      <c r="Y76" s="29">
        <f t="shared" si="43"/>
        <v>0</v>
      </c>
      <c r="Z76" s="28"/>
      <c r="AA76" s="28"/>
      <c r="AB76" s="28"/>
      <c r="AC76" s="29">
        <f t="shared" si="44"/>
        <v>0</v>
      </c>
      <c r="AD76" s="28"/>
      <c r="AE76" s="28"/>
      <c r="AF76" s="28"/>
      <c r="AG76" s="29">
        <f t="shared" si="45"/>
        <v>0</v>
      </c>
      <c r="AH76" s="29">
        <f t="shared" si="40"/>
        <v>0</v>
      </c>
      <c r="AI76" s="168">
        <f t="shared" si="46"/>
        <v>0</v>
      </c>
      <c r="AJ76" s="168">
        <f t="shared" si="41"/>
        <v>0</v>
      </c>
      <c r="AK76" s="11"/>
      <c r="AL76" s="11"/>
      <c r="AM76" s="11"/>
      <c r="AN76" s="11"/>
      <c r="AO76" s="11"/>
      <c r="AP76" s="11"/>
      <c r="AQ76" s="11"/>
      <c r="AR76" s="11"/>
    </row>
    <row r="77" spans="1:44" ht="12.75" hidden="1" customHeight="1" outlineLevel="1" x14ac:dyDescent="0.25">
      <c r="A77" s="22">
        <v>9</v>
      </c>
      <c r="B77" s="23"/>
      <c r="C77" s="32"/>
      <c r="D77" s="33"/>
      <c r="E77" s="34"/>
      <c r="F77" s="34"/>
      <c r="G77" s="34"/>
      <c r="H77" s="33"/>
      <c r="I77" s="33"/>
      <c r="J77" s="62"/>
      <c r="K77" s="35"/>
      <c r="L77" s="34"/>
      <c r="M77" s="28"/>
      <c r="N77" s="28"/>
      <c r="O77" s="28"/>
      <c r="P77" s="34"/>
      <c r="Q77" s="34"/>
      <c r="R77" s="28"/>
      <c r="S77" s="28"/>
      <c r="T77" s="28"/>
      <c r="U77" s="29">
        <f t="shared" si="42"/>
        <v>0</v>
      </c>
      <c r="V77" s="28"/>
      <c r="W77" s="28"/>
      <c r="X77" s="28"/>
      <c r="Y77" s="29">
        <f t="shared" si="43"/>
        <v>0</v>
      </c>
      <c r="Z77" s="28"/>
      <c r="AA77" s="28"/>
      <c r="AB77" s="28"/>
      <c r="AC77" s="29">
        <f t="shared" si="44"/>
        <v>0</v>
      </c>
      <c r="AD77" s="28"/>
      <c r="AE77" s="28"/>
      <c r="AF77" s="28"/>
      <c r="AG77" s="29">
        <f t="shared" si="45"/>
        <v>0</v>
      </c>
      <c r="AH77" s="29">
        <f t="shared" si="40"/>
        <v>0</v>
      </c>
      <c r="AI77" s="168">
        <f t="shared" si="46"/>
        <v>0</v>
      </c>
      <c r="AJ77" s="168">
        <f t="shared" si="41"/>
        <v>0</v>
      </c>
    </row>
    <row r="78" spans="1:44" ht="12.75" hidden="1" customHeight="1" outlineLevel="1" x14ac:dyDescent="0.25">
      <c r="A78" s="22">
        <v>10</v>
      </c>
      <c r="B78" s="23"/>
      <c r="C78" s="32"/>
      <c r="D78" s="33"/>
      <c r="E78" s="34"/>
      <c r="F78" s="34"/>
      <c r="G78" s="34"/>
      <c r="H78" s="33"/>
      <c r="I78" s="33"/>
      <c r="J78" s="62"/>
      <c r="K78" s="36"/>
      <c r="L78" s="34"/>
      <c r="M78" s="28"/>
      <c r="N78" s="28"/>
      <c r="O78" s="28"/>
      <c r="P78" s="34"/>
      <c r="Q78" s="34"/>
      <c r="R78" s="28"/>
      <c r="S78" s="28"/>
      <c r="T78" s="28"/>
      <c r="U78" s="29">
        <f t="shared" si="42"/>
        <v>0</v>
      </c>
      <c r="V78" s="28"/>
      <c r="W78" s="28"/>
      <c r="X78" s="28"/>
      <c r="Y78" s="29">
        <f t="shared" si="43"/>
        <v>0</v>
      </c>
      <c r="Z78" s="28"/>
      <c r="AA78" s="28"/>
      <c r="AB78" s="28"/>
      <c r="AC78" s="29">
        <f t="shared" si="44"/>
        <v>0</v>
      </c>
      <c r="AD78" s="28"/>
      <c r="AE78" s="28"/>
      <c r="AF78" s="28"/>
      <c r="AG78" s="29">
        <f t="shared" si="45"/>
        <v>0</v>
      </c>
      <c r="AH78" s="29">
        <f t="shared" si="40"/>
        <v>0</v>
      </c>
      <c r="AI78" s="168">
        <f t="shared" si="46"/>
        <v>0</v>
      </c>
      <c r="AJ78" s="168">
        <f t="shared" si="41"/>
        <v>0</v>
      </c>
      <c r="AK78" s="11"/>
      <c r="AL78" s="11"/>
      <c r="AM78" s="11"/>
      <c r="AN78" s="11"/>
      <c r="AO78" s="11"/>
      <c r="AP78" s="11"/>
      <c r="AQ78" s="11"/>
      <c r="AR78" s="11"/>
    </row>
    <row r="79" spans="1:44" s="61" customFormat="1" ht="12.75" hidden="1" customHeight="1" collapsed="1" x14ac:dyDescent="0.25">
      <c r="A79" s="507" t="s">
        <v>57</v>
      </c>
      <c r="B79" s="516"/>
      <c r="C79" s="508"/>
      <c r="D79" s="508"/>
      <c r="E79" s="508"/>
      <c r="F79" s="508"/>
      <c r="G79" s="508"/>
      <c r="H79" s="508"/>
      <c r="I79" s="509"/>
      <c r="J79" s="341">
        <f>SUM(J69:J78)</f>
        <v>0</v>
      </c>
      <c r="K79" s="341">
        <f>SUM(K69:K78)</f>
        <v>0</v>
      </c>
      <c r="L79" s="434"/>
      <c r="M79" s="341">
        <f>SUM(M69:M78)</f>
        <v>0</v>
      </c>
      <c r="N79" s="341">
        <f>SUM(N69:N78)</f>
        <v>0</v>
      </c>
      <c r="O79" s="341">
        <f>SUM(O69:O78)</f>
        <v>0</v>
      </c>
      <c r="P79" s="342"/>
      <c r="Q79" s="454"/>
      <c r="R79" s="341">
        <f t="shared" ref="R79:AH79" si="47">SUM(R69:R78)</f>
        <v>0</v>
      </c>
      <c r="S79" s="341">
        <f t="shared" si="47"/>
        <v>0</v>
      </c>
      <c r="T79" s="341">
        <f t="shared" si="47"/>
        <v>0</v>
      </c>
      <c r="U79" s="341">
        <f t="shared" si="47"/>
        <v>0</v>
      </c>
      <c r="V79" s="341">
        <f t="shared" si="47"/>
        <v>0</v>
      </c>
      <c r="W79" s="341">
        <f t="shared" si="47"/>
        <v>0</v>
      </c>
      <c r="X79" s="341">
        <f t="shared" si="47"/>
        <v>0</v>
      </c>
      <c r="Y79" s="341">
        <f t="shared" si="47"/>
        <v>0</v>
      </c>
      <c r="Z79" s="341">
        <f t="shared" si="47"/>
        <v>0</v>
      </c>
      <c r="AA79" s="341">
        <f t="shared" si="47"/>
        <v>0</v>
      </c>
      <c r="AB79" s="341">
        <f t="shared" si="47"/>
        <v>0</v>
      </c>
      <c r="AC79" s="341">
        <f t="shared" si="47"/>
        <v>0</v>
      </c>
      <c r="AD79" s="341">
        <f t="shared" si="47"/>
        <v>0</v>
      </c>
      <c r="AE79" s="341">
        <f t="shared" si="47"/>
        <v>0</v>
      </c>
      <c r="AF79" s="341">
        <f t="shared" si="47"/>
        <v>0</v>
      </c>
      <c r="AG79" s="341">
        <f t="shared" si="47"/>
        <v>0</v>
      </c>
      <c r="AH79" s="341">
        <f t="shared" si="47"/>
        <v>0</v>
      </c>
      <c r="AI79" s="432">
        <f>IF(ISERROR(AH79/J79),0,AH79/J79)</f>
        <v>0</v>
      </c>
      <c r="AJ79" s="432">
        <f>IF(ISERROR(AH79/$AH$193),0,AH79/$AH$193)</f>
        <v>0</v>
      </c>
      <c r="AK79" s="11"/>
      <c r="AL79" s="11"/>
      <c r="AM79" s="11"/>
      <c r="AN79" s="11"/>
      <c r="AO79" s="11"/>
      <c r="AP79" s="11"/>
      <c r="AQ79" s="11"/>
      <c r="AR79" s="11"/>
    </row>
    <row r="80" spans="1:44" ht="12.75" hidden="1" customHeight="1" x14ac:dyDescent="0.25">
      <c r="A80" s="502" t="s">
        <v>58</v>
      </c>
      <c r="B80" s="503"/>
      <c r="C80" s="503"/>
      <c r="D80" s="503"/>
      <c r="E80" s="504"/>
      <c r="F80" s="16"/>
      <c r="G80" s="5"/>
      <c r="H80" s="17"/>
      <c r="I80" s="17"/>
      <c r="J80" s="62"/>
      <c r="K80" s="7"/>
      <c r="L80" s="18"/>
      <c r="M80" s="19"/>
      <c r="N80" s="19"/>
      <c r="O80" s="19"/>
      <c r="P80" s="5"/>
      <c r="Q80" s="20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167"/>
      <c r="AJ80" s="167"/>
    </row>
    <row r="81" spans="1:44" ht="12.75" hidden="1" customHeight="1" outlineLevel="1" x14ac:dyDescent="0.25">
      <c r="A81" s="22">
        <v>1</v>
      </c>
      <c r="B81" s="23"/>
      <c r="C81" s="24"/>
      <c r="D81" s="25"/>
      <c r="E81" s="26"/>
      <c r="F81" s="26"/>
      <c r="G81" s="26"/>
      <c r="H81" s="25"/>
      <c r="I81" s="25"/>
      <c r="J81" s="62"/>
      <c r="K81" s="27"/>
      <c r="L81" s="26"/>
      <c r="M81" s="28"/>
      <c r="N81" s="28"/>
      <c r="O81" s="28"/>
      <c r="P81" s="26"/>
      <c r="Q81" s="26"/>
      <c r="R81" s="28"/>
      <c r="S81" s="28"/>
      <c r="T81" s="28"/>
      <c r="U81" s="29">
        <f>SUM(R81:T81)</f>
        <v>0</v>
      </c>
      <c r="V81" s="28"/>
      <c r="W81" s="28"/>
      <c r="X81" s="28"/>
      <c r="Y81" s="29">
        <f>SUM(V81:X81)</f>
        <v>0</v>
      </c>
      <c r="Z81" s="28"/>
      <c r="AA81" s="28"/>
      <c r="AB81" s="28"/>
      <c r="AC81" s="29">
        <f>SUM(Z81:AB81)</f>
        <v>0</v>
      </c>
      <c r="AD81" s="28"/>
      <c r="AE81" s="28"/>
      <c r="AF81" s="28"/>
      <c r="AG81" s="29">
        <f>SUM(AD81:AF81)</f>
        <v>0</v>
      </c>
      <c r="AH81" s="29">
        <f t="shared" ref="AH81:AH90" si="48">SUM(U81,Y81,AC81,AG81)</f>
        <v>0</v>
      </c>
      <c r="AI81" s="168">
        <f>IF(ISERROR(AH81/J81),0,AH81/J81)</f>
        <v>0</v>
      </c>
      <c r="AJ81" s="168">
        <f t="shared" ref="AJ81:AJ90" si="49">IF(ISERROR(AH81/$AH$193),"-",AH81/$AH$193)</f>
        <v>0</v>
      </c>
      <c r="AK81" s="11"/>
      <c r="AL81" s="11"/>
      <c r="AM81" s="11"/>
      <c r="AN81" s="11"/>
      <c r="AO81" s="11"/>
      <c r="AP81" s="11"/>
      <c r="AQ81" s="11"/>
      <c r="AR81" s="11"/>
    </row>
    <row r="82" spans="1:44" ht="12.75" hidden="1" customHeight="1" outlineLevel="1" x14ac:dyDescent="0.25">
      <c r="A82" s="22">
        <v>2</v>
      </c>
      <c r="B82" s="23"/>
      <c r="C82" s="32"/>
      <c r="D82" s="33"/>
      <c r="E82" s="34"/>
      <c r="F82" s="34"/>
      <c r="G82" s="34"/>
      <c r="H82" s="33"/>
      <c r="I82" s="33"/>
      <c r="J82" s="62"/>
      <c r="K82" s="35"/>
      <c r="L82" s="34"/>
      <c r="M82" s="28"/>
      <c r="N82" s="28"/>
      <c r="O82" s="28"/>
      <c r="P82" s="34"/>
      <c r="Q82" s="34"/>
      <c r="R82" s="28"/>
      <c r="S82" s="28"/>
      <c r="T82" s="28"/>
      <c r="U82" s="29">
        <f t="shared" ref="U82:U90" si="50">SUM(R82:T82)</f>
        <v>0</v>
      </c>
      <c r="V82" s="28"/>
      <c r="W82" s="28"/>
      <c r="X82" s="28"/>
      <c r="Y82" s="29">
        <f t="shared" ref="Y82:Y90" si="51">SUM(V82:X82)</f>
        <v>0</v>
      </c>
      <c r="Z82" s="28"/>
      <c r="AA82" s="28"/>
      <c r="AB82" s="28"/>
      <c r="AC82" s="29">
        <f t="shared" ref="AC82:AC90" si="52">SUM(Z82:AB82)</f>
        <v>0</v>
      </c>
      <c r="AD82" s="28"/>
      <c r="AE82" s="28"/>
      <c r="AF82" s="28"/>
      <c r="AG82" s="29">
        <f t="shared" ref="AG82:AG90" si="53">SUM(AD82:AF82)</f>
        <v>0</v>
      </c>
      <c r="AH82" s="29">
        <f t="shared" si="48"/>
        <v>0</v>
      </c>
      <c r="AI82" s="168">
        <f t="shared" ref="AI82:AI90" si="54">IF(ISERROR(AH82/J82),0,AH82/J82)</f>
        <v>0</v>
      </c>
      <c r="AJ82" s="168">
        <f t="shared" si="49"/>
        <v>0</v>
      </c>
      <c r="AK82" s="11"/>
      <c r="AL82" s="11"/>
      <c r="AM82" s="11"/>
      <c r="AN82" s="11"/>
      <c r="AO82" s="11"/>
      <c r="AP82" s="11"/>
      <c r="AQ82" s="11"/>
      <c r="AR82" s="11"/>
    </row>
    <row r="83" spans="1:44" ht="12.75" hidden="1" customHeight="1" outlineLevel="1" x14ac:dyDescent="0.25">
      <c r="A83" s="22">
        <v>3</v>
      </c>
      <c r="B83" s="23"/>
      <c r="C83" s="32"/>
      <c r="D83" s="33"/>
      <c r="E83" s="34"/>
      <c r="F83" s="34"/>
      <c r="G83" s="34"/>
      <c r="H83" s="33"/>
      <c r="I83" s="33"/>
      <c r="J83" s="62"/>
      <c r="K83" s="35"/>
      <c r="L83" s="34"/>
      <c r="M83" s="28"/>
      <c r="N83" s="28"/>
      <c r="O83" s="28"/>
      <c r="P83" s="34"/>
      <c r="Q83" s="34"/>
      <c r="R83" s="28"/>
      <c r="S83" s="28"/>
      <c r="T83" s="28"/>
      <c r="U83" s="29">
        <f t="shared" si="50"/>
        <v>0</v>
      </c>
      <c r="V83" s="28"/>
      <c r="W83" s="28"/>
      <c r="X83" s="28"/>
      <c r="Y83" s="29">
        <f t="shared" si="51"/>
        <v>0</v>
      </c>
      <c r="Z83" s="28"/>
      <c r="AA83" s="28"/>
      <c r="AB83" s="28"/>
      <c r="AC83" s="29">
        <f t="shared" si="52"/>
        <v>0</v>
      </c>
      <c r="AD83" s="28"/>
      <c r="AE83" s="28"/>
      <c r="AF83" s="28"/>
      <c r="AG83" s="29">
        <f t="shared" si="53"/>
        <v>0</v>
      </c>
      <c r="AH83" s="29">
        <f t="shared" si="48"/>
        <v>0</v>
      </c>
      <c r="AI83" s="168">
        <f t="shared" si="54"/>
        <v>0</v>
      </c>
      <c r="AJ83" s="168">
        <f t="shared" si="49"/>
        <v>0</v>
      </c>
    </row>
    <row r="84" spans="1:44" ht="12.75" hidden="1" customHeight="1" outlineLevel="1" x14ac:dyDescent="0.25">
      <c r="A84" s="22">
        <v>4</v>
      </c>
      <c r="B84" s="23"/>
      <c r="C84" s="32"/>
      <c r="D84" s="33"/>
      <c r="E84" s="34"/>
      <c r="F84" s="34"/>
      <c r="G84" s="34"/>
      <c r="H84" s="33"/>
      <c r="I84" s="33"/>
      <c r="J84" s="62"/>
      <c r="K84" s="35"/>
      <c r="L84" s="34"/>
      <c r="M84" s="28"/>
      <c r="N84" s="28"/>
      <c r="O84" s="28"/>
      <c r="P84" s="34"/>
      <c r="Q84" s="34"/>
      <c r="R84" s="28"/>
      <c r="S84" s="28"/>
      <c r="T84" s="28"/>
      <c r="U84" s="29">
        <f t="shared" si="50"/>
        <v>0</v>
      </c>
      <c r="V84" s="28"/>
      <c r="W84" s="28"/>
      <c r="X84" s="28"/>
      <c r="Y84" s="29">
        <f t="shared" si="51"/>
        <v>0</v>
      </c>
      <c r="Z84" s="28"/>
      <c r="AA84" s="28"/>
      <c r="AB84" s="28"/>
      <c r="AC84" s="29">
        <f t="shared" si="52"/>
        <v>0</v>
      </c>
      <c r="AD84" s="28"/>
      <c r="AE84" s="28"/>
      <c r="AF84" s="28"/>
      <c r="AG84" s="29">
        <f t="shared" si="53"/>
        <v>0</v>
      </c>
      <c r="AH84" s="29">
        <f t="shared" si="48"/>
        <v>0</v>
      </c>
      <c r="AI84" s="168">
        <f t="shared" si="54"/>
        <v>0</v>
      </c>
      <c r="AJ84" s="168">
        <f t="shared" si="49"/>
        <v>0</v>
      </c>
      <c r="AK84" s="11"/>
      <c r="AL84" s="11"/>
      <c r="AM84" s="11"/>
      <c r="AN84" s="11"/>
      <c r="AO84" s="11"/>
      <c r="AP84" s="11"/>
      <c r="AQ84" s="11"/>
      <c r="AR84" s="11"/>
    </row>
    <row r="85" spans="1:44" ht="12.75" hidden="1" customHeight="1" outlineLevel="1" x14ac:dyDescent="0.25">
      <c r="A85" s="22">
        <v>5</v>
      </c>
      <c r="B85" s="23"/>
      <c r="C85" s="32"/>
      <c r="D85" s="33"/>
      <c r="E85" s="34"/>
      <c r="F85" s="34"/>
      <c r="G85" s="34"/>
      <c r="H85" s="33"/>
      <c r="I85" s="33"/>
      <c r="J85" s="62"/>
      <c r="K85" s="35"/>
      <c r="L85" s="34"/>
      <c r="M85" s="28"/>
      <c r="N85" s="28"/>
      <c r="O85" s="28"/>
      <c r="P85" s="34"/>
      <c r="Q85" s="34"/>
      <c r="R85" s="28"/>
      <c r="S85" s="28"/>
      <c r="T85" s="28"/>
      <c r="U85" s="29">
        <f t="shared" si="50"/>
        <v>0</v>
      </c>
      <c r="V85" s="28"/>
      <c r="W85" s="28"/>
      <c r="X85" s="28"/>
      <c r="Y85" s="29">
        <f t="shared" si="51"/>
        <v>0</v>
      </c>
      <c r="Z85" s="28"/>
      <c r="AA85" s="28"/>
      <c r="AB85" s="28"/>
      <c r="AC85" s="29">
        <f t="shared" si="52"/>
        <v>0</v>
      </c>
      <c r="AD85" s="28"/>
      <c r="AE85" s="28"/>
      <c r="AF85" s="28"/>
      <c r="AG85" s="29">
        <f t="shared" si="53"/>
        <v>0</v>
      </c>
      <c r="AH85" s="29">
        <f t="shared" si="48"/>
        <v>0</v>
      </c>
      <c r="AI85" s="168">
        <f t="shared" si="54"/>
        <v>0</v>
      </c>
      <c r="AJ85" s="168">
        <f t="shared" si="49"/>
        <v>0</v>
      </c>
      <c r="AK85" s="11"/>
      <c r="AL85" s="11"/>
      <c r="AM85" s="11"/>
      <c r="AN85" s="11"/>
      <c r="AO85" s="11"/>
      <c r="AP85" s="11"/>
      <c r="AQ85" s="11"/>
      <c r="AR85" s="11"/>
    </row>
    <row r="86" spans="1:44" ht="12.75" hidden="1" customHeight="1" outlineLevel="1" x14ac:dyDescent="0.25">
      <c r="A86" s="22">
        <v>6</v>
      </c>
      <c r="B86" s="23"/>
      <c r="C86" s="32"/>
      <c r="D86" s="33"/>
      <c r="E86" s="34"/>
      <c r="F86" s="34"/>
      <c r="G86" s="34"/>
      <c r="H86" s="33"/>
      <c r="I86" s="33"/>
      <c r="J86" s="62"/>
      <c r="K86" s="35"/>
      <c r="L86" s="34"/>
      <c r="M86" s="28"/>
      <c r="N86" s="28"/>
      <c r="O86" s="28"/>
      <c r="P86" s="34"/>
      <c r="Q86" s="34"/>
      <c r="R86" s="28"/>
      <c r="S86" s="28"/>
      <c r="T86" s="28"/>
      <c r="U86" s="29">
        <f t="shared" si="50"/>
        <v>0</v>
      </c>
      <c r="V86" s="28"/>
      <c r="W86" s="28"/>
      <c r="X86" s="28"/>
      <c r="Y86" s="29">
        <f t="shared" si="51"/>
        <v>0</v>
      </c>
      <c r="Z86" s="28"/>
      <c r="AA86" s="28"/>
      <c r="AB86" s="28"/>
      <c r="AC86" s="29">
        <f t="shared" si="52"/>
        <v>0</v>
      </c>
      <c r="AD86" s="28"/>
      <c r="AE86" s="28"/>
      <c r="AF86" s="28"/>
      <c r="AG86" s="29">
        <f t="shared" si="53"/>
        <v>0</v>
      </c>
      <c r="AH86" s="29">
        <f t="shared" si="48"/>
        <v>0</v>
      </c>
      <c r="AI86" s="168">
        <f t="shared" si="54"/>
        <v>0</v>
      </c>
      <c r="AJ86" s="168">
        <f t="shared" si="49"/>
        <v>0</v>
      </c>
    </row>
    <row r="87" spans="1:44" ht="12.75" hidden="1" customHeight="1" outlineLevel="1" x14ac:dyDescent="0.25">
      <c r="A87" s="22">
        <v>7</v>
      </c>
      <c r="B87" s="23"/>
      <c r="C87" s="32"/>
      <c r="D87" s="33"/>
      <c r="E87" s="34"/>
      <c r="F87" s="34"/>
      <c r="G87" s="34"/>
      <c r="H87" s="33"/>
      <c r="I87" s="33"/>
      <c r="J87" s="62"/>
      <c r="K87" s="35"/>
      <c r="L87" s="34"/>
      <c r="M87" s="28"/>
      <c r="N87" s="28"/>
      <c r="O87" s="28"/>
      <c r="P87" s="34"/>
      <c r="Q87" s="34"/>
      <c r="R87" s="28"/>
      <c r="S87" s="28"/>
      <c r="T87" s="28"/>
      <c r="U87" s="29">
        <f t="shared" si="50"/>
        <v>0</v>
      </c>
      <c r="V87" s="28"/>
      <c r="W87" s="28"/>
      <c r="X87" s="28"/>
      <c r="Y87" s="29">
        <f t="shared" si="51"/>
        <v>0</v>
      </c>
      <c r="Z87" s="28"/>
      <c r="AA87" s="28"/>
      <c r="AB87" s="28"/>
      <c r="AC87" s="29">
        <f t="shared" si="52"/>
        <v>0</v>
      </c>
      <c r="AD87" s="28"/>
      <c r="AE87" s="28"/>
      <c r="AF87" s="28"/>
      <c r="AG87" s="29">
        <f t="shared" si="53"/>
        <v>0</v>
      </c>
      <c r="AH87" s="29">
        <f t="shared" si="48"/>
        <v>0</v>
      </c>
      <c r="AI87" s="168">
        <f t="shared" si="54"/>
        <v>0</v>
      </c>
      <c r="AJ87" s="168">
        <f t="shared" si="49"/>
        <v>0</v>
      </c>
      <c r="AK87" s="11"/>
      <c r="AL87" s="11"/>
      <c r="AM87" s="11"/>
      <c r="AN87" s="11"/>
      <c r="AO87" s="11"/>
      <c r="AP87" s="11"/>
      <c r="AQ87" s="11"/>
      <c r="AR87" s="11"/>
    </row>
    <row r="88" spans="1:44" ht="12.75" hidden="1" customHeight="1" outlineLevel="1" x14ac:dyDescent="0.25">
      <c r="A88" s="22">
        <v>8</v>
      </c>
      <c r="B88" s="23"/>
      <c r="C88" s="32"/>
      <c r="D88" s="33"/>
      <c r="E88" s="34"/>
      <c r="F88" s="34"/>
      <c r="G88" s="34"/>
      <c r="H88" s="33"/>
      <c r="I88" s="33"/>
      <c r="J88" s="62"/>
      <c r="K88" s="35"/>
      <c r="L88" s="34"/>
      <c r="M88" s="28"/>
      <c r="N88" s="28"/>
      <c r="O88" s="28"/>
      <c r="P88" s="34"/>
      <c r="Q88" s="34"/>
      <c r="R88" s="28"/>
      <c r="S88" s="28"/>
      <c r="T88" s="28"/>
      <c r="U88" s="29">
        <f t="shared" si="50"/>
        <v>0</v>
      </c>
      <c r="V88" s="28"/>
      <c r="W88" s="28"/>
      <c r="X88" s="28"/>
      <c r="Y88" s="29">
        <f t="shared" si="51"/>
        <v>0</v>
      </c>
      <c r="Z88" s="28"/>
      <c r="AA88" s="28"/>
      <c r="AB88" s="28"/>
      <c r="AC88" s="29">
        <f t="shared" si="52"/>
        <v>0</v>
      </c>
      <c r="AD88" s="28"/>
      <c r="AE88" s="28"/>
      <c r="AF88" s="28"/>
      <c r="AG88" s="29">
        <f t="shared" si="53"/>
        <v>0</v>
      </c>
      <c r="AH88" s="29">
        <f t="shared" si="48"/>
        <v>0</v>
      </c>
      <c r="AI88" s="168">
        <f t="shared" si="54"/>
        <v>0</v>
      </c>
      <c r="AJ88" s="168">
        <f t="shared" si="49"/>
        <v>0</v>
      </c>
      <c r="AK88" s="11"/>
      <c r="AL88" s="11"/>
      <c r="AM88" s="11"/>
      <c r="AN88" s="11"/>
      <c r="AO88" s="11"/>
      <c r="AP88" s="11"/>
      <c r="AQ88" s="11"/>
      <c r="AR88" s="11"/>
    </row>
    <row r="89" spans="1:44" ht="12.75" hidden="1" customHeight="1" outlineLevel="1" x14ac:dyDescent="0.25">
      <c r="A89" s="22">
        <v>9</v>
      </c>
      <c r="B89" s="23"/>
      <c r="C89" s="32"/>
      <c r="D89" s="33"/>
      <c r="E89" s="34"/>
      <c r="F89" s="34"/>
      <c r="G89" s="34"/>
      <c r="H89" s="33"/>
      <c r="I89" s="33"/>
      <c r="J89" s="62"/>
      <c r="K89" s="35"/>
      <c r="L89" s="34"/>
      <c r="M89" s="28"/>
      <c r="N89" s="28"/>
      <c r="O89" s="28"/>
      <c r="P89" s="34"/>
      <c r="Q89" s="34"/>
      <c r="R89" s="28"/>
      <c r="S89" s="28"/>
      <c r="T89" s="28"/>
      <c r="U89" s="29">
        <f t="shared" si="50"/>
        <v>0</v>
      </c>
      <c r="V89" s="28"/>
      <c r="W89" s="28"/>
      <c r="X89" s="28"/>
      <c r="Y89" s="29">
        <f t="shared" si="51"/>
        <v>0</v>
      </c>
      <c r="Z89" s="28"/>
      <c r="AA89" s="28"/>
      <c r="AB89" s="28"/>
      <c r="AC89" s="29">
        <f t="shared" si="52"/>
        <v>0</v>
      </c>
      <c r="AD89" s="28"/>
      <c r="AE89" s="28"/>
      <c r="AF89" s="28"/>
      <c r="AG89" s="29">
        <f t="shared" si="53"/>
        <v>0</v>
      </c>
      <c r="AH89" s="29">
        <f t="shared" si="48"/>
        <v>0</v>
      </c>
      <c r="AI89" s="168">
        <f t="shared" si="54"/>
        <v>0</v>
      </c>
      <c r="AJ89" s="168">
        <f t="shared" si="49"/>
        <v>0</v>
      </c>
    </row>
    <row r="90" spans="1:44" ht="12.75" hidden="1" customHeight="1" outlineLevel="1" x14ac:dyDescent="0.25">
      <c r="A90" s="22">
        <v>10</v>
      </c>
      <c r="B90" s="23"/>
      <c r="C90" s="32"/>
      <c r="D90" s="33"/>
      <c r="E90" s="34"/>
      <c r="F90" s="34"/>
      <c r="G90" s="34"/>
      <c r="H90" s="33"/>
      <c r="I90" s="33"/>
      <c r="J90" s="62"/>
      <c r="K90" s="36"/>
      <c r="L90" s="34"/>
      <c r="M90" s="28"/>
      <c r="N90" s="28"/>
      <c r="O90" s="28"/>
      <c r="P90" s="34"/>
      <c r="Q90" s="34"/>
      <c r="R90" s="28"/>
      <c r="S90" s="28"/>
      <c r="T90" s="28"/>
      <c r="U90" s="29">
        <f t="shared" si="50"/>
        <v>0</v>
      </c>
      <c r="V90" s="28"/>
      <c r="W90" s="28"/>
      <c r="X90" s="28"/>
      <c r="Y90" s="29">
        <f t="shared" si="51"/>
        <v>0</v>
      </c>
      <c r="Z90" s="28"/>
      <c r="AA90" s="28"/>
      <c r="AB90" s="28"/>
      <c r="AC90" s="29">
        <f t="shared" si="52"/>
        <v>0</v>
      </c>
      <c r="AD90" s="28"/>
      <c r="AE90" s="28"/>
      <c r="AF90" s="28"/>
      <c r="AG90" s="29">
        <f t="shared" si="53"/>
        <v>0</v>
      </c>
      <c r="AH90" s="29">
        <f t="shared" si="48"/>
        <v>0</v>
      </c>
      <c r="AI90" s="168">
        <f t="shared" si="54"/>
        <v>0</v>
      </c>
      <c r="AJ90" s="168">
        <f t="shared" si="49"/>
        <v>0</v>
      </c>
      <c r="AK90" s="11"/>
      <c r="AL90" s="11"/>
      <c r="AM90" s="11"/>
      <c r="AN90" s="11"/>
      <c r="AO90" s="11"/>
      <c r="AP90" s="11"/>
      <c r="AQ90" s="11"/>
      <c r="AR90" s="11"/>
    </row>
    <row r="91" spans="1:44" s="61" customFormat="1" ht="12.75" hidden="1" customHeight="1" collapsed="1" x14ac:dyDescent="0.25">
      <c r="A91" s="507" t="s">
        <v>59</v>
      </c>
      <c r="B91" s="516"/>
      <c r="C91" s="508"/>
      <c r="D91" s="508"/>
      <c r="E91" s="508"/>
      <c r="F91" s="508"/>
      <c r="G91" s="508"/>
      <c r="H91" s="508"/>
      <c r="I91" s="509"/>
      <c r="J91" s="341">
        <f>SUM(J81:J90)</f>
        <v>0</v>
      </c>
      <c r="K91" s="341">
        <f>SUM(K81:K90)</f>
        <v>0</v>
      </c>
      <c r="L91" s="434"/>
      <c r="M91" s="341">
        <f>SUM(M81:M90)</f>
        <v>0</v>
      </c>
      <c r="N91" s="341">
        <f>SUM(N81:N90)</f>
        <v>0</v>
      </c>
      <c r="O91" s="341">
        <f>SUM(O81:O90)</f>
        <v>0</v>
      </c>
      <c r="P91" s="342"/>
      <c r="Q91" s="454"/>
      <c r="R91" s="341">
        <f t="shared" ref="R91:AH91" si="55">SUM(R81:R90)</f>
        <v>0</v>
      </c>
      <c r="S91" s="341">
        <f t="shared" si="55"/>
        <v>0</v>
      </c>
      <c r="T91" s="341">
        <f t="shared" si="55"/>
        <v>0</v>
      </c>
      <c r="U91" s="341">
        <f t="shared" si="55"/>
        <v>0</v>
      </c>
      <c r="V91" s="341">
        <f t="shared" si="55"/>
        <v>0</v>
      </c>
      <c r="W91" s="341">
        <f t="shared" si="55"/>
        <v>0</v>
      </c>
      <c r="X91" s="341">
        <f t="shared" si="55"/>
        <v>0</v>
      </c>
      <c r="Y91" s="341">
        <f t="shared" si="55"/>
        <v>0</v>
      </c>
      <c r="Z91" s="341">
        <f t="shared" si="55"/>
        <v>0</v>
      </c>
      <c r="AA91" s="341">
        <f t="shared" si="55"/>
        <v>0</v>
      </c>
      <c r="AB91" s="341">
        <f t="shared" si="55"/>
        <v>0</v>
      </c>
      <c r="AC91" s="341">
        <f t="shared" si="55"/>
        <v>0</v>
      </c>
      <c r="AD91" s="341">
        <f t="shared" si="55"/>
        <v>0</v>
      </c>
      <c r="AE91" s="341">
        <f t="shared" si="55"/>
        <v>0</v>
      </c>
      <c r="AF91" s="341">
        <f t="shared" si="55"/>
        <v>0</v>
      </c>
      <c r="AG91" s="341">
        <f t="shared" si="55"/>
        <v>0</v>
      </c>
      <c r="AH91" s="341">
        <f t="shared" si="55"/>
        <v>0</v>
      </c>
      <c r="AI91" s="432">
        <f>IF(ISERROR(AH91/J91),0,AH91/J91)</f>
        <v>0</v>
      </c>
      <c r="AJ91" s="432">
        <f>IF(ISERROR(AH91/$AH$193),0,AH91/$AH$193)</f>
        <v>0</v>
      </c>
      <c r="AK91" s="11"/>
      <c r="AL91" s="11"/>
      <c r="AM91" s="11"/>
      <c r="AN91" s="11"/>
      <c r="AO91" s="11"/>
      <c r="AP91" s="11"/>
      <c r="AQ91" s="11"/>
      <c r="AR91" s="11"/>
    </row>
    <row r="92" spans="1:44" ht="12.75" hidden="1" customHeight="1" x14ac:dyDescent="0.25">
      <c r="A92" s="502" t="s">
        <v>60</v>
      </c>
      <c r="B92" s="503"/>
      <c r="C92" s="503"/>
      <c r="D92" s="503"/>
      <c r="E92" s="504"/>
      <c r="F92" s="16"/>
      <c r="G92" s="5"/>
      <c r="H92" s="17"/>
      <c r="I92" s="17"/>
      <c r="J92" s="62"/>
      <c r="K92" s="7"/>
      <c r="L92" s="18"/>
      <c r="M92" s="19"/>
      <c r="N92" s="19"/>
      <c r="O92" s="19"/>
      <c r="P92" s="5"/>
      <c r="Q92" s="20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167"/>
      <c r="AJ92" s="167"/>
    </row>
    <row r="93" spans="1:44" ht="12.75" hidden="1" customHeight="1" outlineLevel="1" x14ac:dyDescent="0.25">
      <c r="A93" s="22">
        <v>1</v>
      </c>
      <c r="B93" s="23"/>
      <c r="C93" s="24"/>
      <c r="D93" s="25"/>
      <c r="E93" s="26"/>
      <c r="F93" s="26"/>
      <c r="G93" s="26"/>
      <c r="H93" s="25"/>
      <c r="I93" s="25"/>
      <c r="J93" s="62"/>
      <c r="K93" s="27"/>
      <c r="L93" s="26"/>
      <c r="M93" s="28"/>
      <c r="N93" s="28"/>
      <c r="O93" s="28"/>
      <c r="P93" s="26"/>
      <c r="Q93" s="26"/>
      <c r="R93" s="28"/>
      <c r="S93" s="28"/>
      <c r="T93" s="28"/>
      <c r="U93" s="29">
        <f>SUM(R93:T93)</f>
        <v>0</v>
      </c>
      <c r="V93" s="28"/>
      <c r="W93" s="28"/>
      <c r="X93" s="28"/>
      <c r="Y93" s="29">
        <f>SUM(V93:X93)</f>
        <v>0</v>
      </c>
      <c r="Z93" s="28"/>
      <c r="AA93" s="28"/>
      <c r="AB93" s="28"/>
      <c r="AC93" s="29">
        <f>SUM(Z93:AB93)</f>
        <v>0</v>
      </c>
      <c r="AD93" s="28"/>
      <c r="AE93" s="28"/>
      <c r="AF93" s="28"/>
      <c r="AG93" s="29">
        <f>SUM(AD93:AF93)</f>
        <v>0</v>
      </c>
      <c r="AH93" s="29">
        <f t="shared" ref="AH93:AH102" si="56">SUM(U93,Y93,AC93,AG93)</f>
        <v>0</v>
      </c>
      <c r="AI93" s="168">
        <f>IF(ISERROR(AH93/J93),0,AH93/J93)</f>
        <v>0</v>
      </c>
      <c r="AJ93" s="168">
        <f t="shared" ref="AJ93:AJ102" si="57">IF(ISERROR(AH93/$AH$193),"-",AH93/$AH$193)</f>
        <v>0</v>
      </c>
      <c r="AK93" s="11"/>
      <c r="AL93" s="11"/>
      <c r="AM93" s="11"/>
      <c r="AN93" s="11"/>
      <c r="AO93" s="11"/>
      <c r="AP93" s="11"/>
      <c r="AQ93" s="11"/>
      <c r="AR93" s="11"/>
    </row>
    <row r="94" spans="1:44" ht="12.75" hidden="1" customHeight="1" outlineLevel="1" x14ac:dyDescent="0.25">
      <c r="A94" s="22">
        <v>2</v>
      </c>
      <c r="B94" s="23"/>
      <c r="C94" s="32"/>
      <c r="D94" s="33"/>
      <c r="E94" s="34"/>
      <c r="F94" s="34"/>
      <c r="G94" s="34"/>
      <c r="H94" s="33"/>
      <c r="I94" s="33"/>
      <c r="J94" s="62"/>
      <c r="K94" s="35"/>
      <c r="L94" s="34"/>
      <c r="M94" s="28"/>
      <c r="N94" s="28"/>
      <c r="O94" s="28"/>
      <c r="P94" s="34"/>
      <c r="Q94" s="34"/>
      <c r="R94" s="28"/>
      <c r="S94" s="28"/>
      <c r="T94" s="28"/>
      <c r="U94" s="29">
        <f t="shared" ref="U94:U102" si="58">SUM(R94:T94)</f>
        <v>0</v>
      </c>
      <c r="V94" s="28"/>
      <c r="W94" s="28"/>
      <c r="X94" s="28"/>
      <c r="Y94" s="29">
        <f t="shared" ref="Y94:Y102" si="59">SUM(V94:X94)</f>
        <v>0</v>
      </c>
      <c r="Z94" s="28"/>
      <c r="AA94" s="28"/>
      <c r="AB94" s="28"/>
      <c r="AC94" s="29">
        <f t="shared" ref="AC94:AC102" si="60">SUM(Z94:AB94)</f>
        <v>0</v>
      </c>
      <c r="AD94" s="28"/>
      <c r="AE94" s="28"/>
      <c r="AF94" s="28"/>
      <c r="AG94" s="29">
        <f t="shared" ref="AG94:AG102" si="61">SUM(AD94:AF94)</f>
        <v>0</v>
      </c>
      <c r="AH94" s="29">
        <f t="shared" si="56"/>
        <v>0</v>
      </c>
      <c r="AI94" s="168">
        <f t="shared" ref="AI94:AI102" si="62">IF(ISERROR(AH94/J94),0,AH94/J94)</f>
        <v>0</v>
      </c>
      <c r="AJ94" s="168">
        <f t="shared" si="57"/>
        <v>0</v>
      </c>
      <c r="AK94" s="11"/>
      <c r="AL94" s="11"/>
      <c r="AM94" s="11"/>
      <c r="AN94" s="11"/>
      <c r="AO94" s="11"/>
      <c r="AP94" s="11"/>
      <c r="AQ94" s="11"/>
      <c r="AR94" s="11"/>
    </row>
    <row r="95" spans="1:44" ht="12.75" hidden="1" customHeight="1" outlineLevel="1" x14ac:dyDescent="0.25">
      <c r="A95" s="22">
        <v>3</v>
      </c>
      <c r="B95" s="23"/>
      <c r="C95" s="32"/>
      <c r="D95" s="33"/>
      <c r="E95" s="34"/>
      <c r="F95" s="34"/>
      <c r="G95" s="34"/>
      <c r="H95" s="33"/>
      <c r="I95" s="33"/>
      <c r="J95" s="62"/>
      <c r="K95" s="35"/>
      <c r="L95" s="34"/>
      <c r="M95" s="28"/>
      <c r="N95" s="28"/>
      <c r="O95" s="28"/>
      <c r="P95" s="34"/>
      <c r="Q95" s="34"/>
      <c r="R95" s="28"/>
      <c r="S95" s="28"/>
      <c r="T95" s="28"/>
      <c r="U95" s="29">
        <f t="shared" si="58"/>
        <v>0</v>
      </c>
      <c r="V95" s="28"/>
      <c r="W95" s="28"/>
      <c r="X95" s="28"/>
      <c r="Y95" s="29">
        <f t="shared" si="59"/>
        <v>0</v>
      </c>
      <c r="Z95" s="28"/>
      <c r="AA95" s="28"/>
      <c r="AB95" s="28"/>
      <c r="AC95" s="29">
        <f t="shared" si="60"/>
        <v>0</v>
      </c>
      <c r="AD95" s="28"/>
      <c r="AE95" s="28"/>
      <c r="AF95" s="28"/>
      <c r="AG95" s="29">
        <f t="shared" si="61"/>
        <v>0</v>
      </c>
      <c r="AH95" s="29">
        <f t="shared" si="56"/>
        <v>0</v>
      </c>
      <c r="AI95" s="168">
        <f t="shared" si="62"/>
        <v>0</v>
      </c>
      <c r="AJ95" s="168">
        <f t="shared" si="57"/>
        <v>0</v>
      </c>
    </row>
    <row r="96" spans="1:44" ht="12.75" hidden="1" customHeight="1" outlineLevel="1" x14ac:dyDescent="0.25">
      <c r="A96" s="22">
        <v>4</v>
      </c>
      <c r="B96" s="23"/>
      <c r="C96" s="32"/>
      <c r="D96" s="33"/>
      <c r="E96" s="34"/>
      <c r="F96" s="34"/>
      <c r="G96" s="34"/>
      <c r="H96" s="33"/>
      <c r="I96" s="33"/>
      <c r="J96" s="62"/>
      <c r="K96" s="35"/>
      <c r="L96" s="34"/>
      <c r="M96" s="28"/>
      <c r="N96" s="28"/>
      <c r="O96" s="28"/>
      <c r="P96" s="34"/>
      <c r="Q96" s="34"/>
      <c r="R96" s="28"/>
      <c r="S96" s="28"/>
      <c r="T96" s="28"/>
      <c r="U96" s="29">
        <f t="shared" si="58"/>
        <v>0</v>
      </c>
      <c r="V96" s="28"/>
      <c r="W96" s="28"/>
      <c r="X96" s="28"/>
      <c r="Y96" s="29">
        <f t="shared" si="59"/>
        <v>0</v>
      </c>
      <c r="Z96" s="28"/>
      <c r="AA96" s="28"/>
      <c r="AB96" s="28"/>
      <c r="AC96" s="29">
        <f t="shared" si="60"/>
        <v>0</v>
      </c>
      <c r="AD96" s="28"/>
      <c r="AE96" s="28"/>
      <c r="AF96" s="28"/>
      <c r="AG96" s="29">
        <f t="shared" si="61"/>
        <v>0</v>
      </c>
      <c r="AH96" s="29">
        <f t="shared" si="56"/>
        <v>0</v>
      </c>
      <c r="AI96" s="168">
        <f t="shared" si="62"/>
        <v>0</v>
      </c>
      <c r="AJ96" s="168">
        <f t="shared" si="57"/>
        <v>0</v>
      </c>
      <c r="AK96" s="11"/>
      <c r="AL96" s="11"/>
      <c r="AM96" s="11"/>
      <c r="AN96" s="11"/>
      <c r="AO96" s="11"/>
      <c r="AP96" s="11"/>
      <c r="AQ96" s="11"/>
      <c r="AR96" s="11"/>
    </row>
    <row r="97" spans="1:44" ht="12.75" hidden="1" customHeight="1" outlineLevel="1" x14ac:dyDescent="0.25">
      <c r="A97" s="22">
        <v>5</v>
      </c>
      <c r="B97" s="23"/>
      <c r="C97" s="32"/>
      <c r="D97" s="33"/>
      <c r="E97" s="34"/>
      <c r="F97" s="34"/>
      <c r="G97" s="34"/>
      <c r="H97" s="33"/>
      <c r="I97" s="33"/>
      <c r="J97" s="62"/>
      <c r="K97" s="35"/>
      <c r="L97" s="34"/>
      <c r="M97" s="28"/>
      <c r="N97" s="28"/>
      <c r="O97" s="28"/>
      <c r="P97" s="34"/>
      <c r="Q97" s="34"/>
      <c r="R97" s="28"/>
      <c r="S97" s="28"/>
      <c r="T97" s="28"/>
      <c r="U97" s="29">
        <f t="shared" si="58"/>
        <v>0</v>
      </c>
      <c r="V97" s="28"/>
      <c r="W97" s="28"/>
      <c r="X97" s="28"/>
      <c r="Y97" s="29">
        <f t="shared" si="59"/>
        <v>0</v>
      </c>
      <c r="Z97" s="28"/>
      <c r="AA97" s="28"/>
      <c r="AB97" s="28"/>
      <c r="AC97" s="29">
        <f t="shared" si="60"/>
        <v>0</v>
      </c>
      <c r="AD97" s="28"/>
      <c r="AE97" s="28"/>
      <c r="AF97" s="28"/>
      <c r="AG97" s="29">
        <f t="shared" si="61"/>
        <v>0</v>
      </c>
      <c r="AH97" s="29">
        <f t="shared" si="56"/>
        <v>0</v>
      </c>
      <c r="AI97" s="168">
        <f t="shared" si="62"/>
        <v>0</v>
      </c>
      <c r="AJ97" s="168">
        <f t="shared" si="57"/>
        <v>0</v>
      </c>
      <c r="AK97" s="11"/>
      <c r="AL97" s="11"/>
      <c r="AM97" s="11"/>
      <c r="AN97" s="11"/>
      <c r="AO97" s="11"/>
      <c r="AP97" s="11"/>
      <c r="AQ97" s="11"/>
      <c r="AR97" s="11"/>
    </row>
    <row r="98" spans="1:44" ht="12.75" hidden="1" customHeight="1" outlineLevel="1" x14ac:dyDescent="0.25">
      <c r="A98" s="22">
        <v>6</v>
      </c>
      <c r="B98" s="23"/>
      <c r="C98" s="32"/>
      <c r="D98" s="33"/>
      <c r="E98" s="34"/>
      <c r="F98" s="34"/>
      <c r="G98" s="34"/>
      <c r="H98" s="33"/>
      <c r="I98" s="33"/>
      <c r="J98" s="62"/>
      <c r="K98" s="35"/>
      <c r="L98" s="34"/>
      <c r="M98" s="28"/>
      <c r="N98" s="28"/>
      <c r="O98" s="28"/>
      <c r="P98" s="34"/>
      <c r="Q98" s="34"/>
      <c r="R98" s="28"/>
      <c r="S98" s="28"/>
      <c r="T98" s="28"/>
      <c r="U98" s="29">
        <f t="shared" si="58"/>
        <v>0</v>
      </c>
      <c r="V98" s="28"/>
      <c r="W98" s="28"/>
      <c r="X98" s="28"/>
      <c r="Y98" s="29">
        <f t="shared" si="59"/>
        <v>0</v>
      </c>
      <c r="Z98" s="28"/>
      <c r="AA98" s="28"/>
      <c r="AB98" s="28"/>
      <c r="AC98" s="29">
        <f t="shared" si="60"/>
        <v>0</v>
      </c>
      <c r="AD98" s="28"/>
      <c r="AE98" s="28"/>
      <c r="AF98" s="28"/>
      <c r="AG98" s="29">
        <f t="shared" si="61"/>
        <v>0</v>
      </c>
      <c r="AH98" s="29">
        <f t="shared" si="56"/>
        <v>0</v>
      </c>
      <c r="AI98" s="168">
        <f t="shared" si="62"/>
        <v>0</v>
      </c>
      <c r="AJ98" s="168">
        <f t="shared" si="57"/>
        <v>0</v>
      </c>
    </row>
    <row r="99" spans="1:44" ht="12.75" hidden="1" customHeight="1" outlineLevel="1" x14ac:dyDescent="0.25">
      <c r="A99" s="22">
        <v>7</v>
      </c>
      <c r="B99" s="23"/>
      <c r="C99" s="32"/>
      <c r="D99" s="33"/>
      <c r="E99" s="34"/>
      <c r="F99" s="34"/>
      <c r="G99" s="34"/>
      <c r="H99" s="33"/>
      <c r="I99" s="33"/>
      <c r="J99" s="62"/>
      <c r="K99" s="35"/>
      <c r="L99" s="34"/>
      <c r="M99" s="28"/>
      <c r="N99" s="28"/>
      <c r="O99" s="28"/>
      <c r="P99" s="34"/>
      <c r="Q99" s="34"/>
      <c r="R99" s="28"/>
      <c r="S99" s="28"/>
      <c r="T99" s="28"/>
      <c r="U99" s="29">
        <f t="shared" si="58"/>
        <v>0</v>
      </c>
      <c r="V99" s="28"/>
      <c r="W99" s="28"/>
      <c r="X99" s="28"/>
      <c r="Y99" s="29">
        <f t="shared" si="59"/>
        <v>0</v>
      </c>
      <c r="Z99" s="28"/>
      <c r="AA99" s="28"/>
      <c r="AB99" s="28"/>
      <c r="AC99" s="29">
        <f t="shared" si="60"/>
        <v>0</v>
      </c>
      <c r="AD99" s="28"/>
      <c r="AE99" s="28"/>
      <c r="AF99" s="28"/>
      <c r="AG99" s="29">
        <f t="shared" si="61"/>
        <v>0</v>
      </c>
      <c r="AH99" s="29">
        <f t="shared" si="56"/>
        <v>0</v>
      </c>
      <c r="AI99" s="168">
        <f t="shared" si="62"/>
        <v>0</v>
      </c>
      <c r="AJ99" s="168">
        <f t="shared" si="57"/>
        <v>0</v>
      </c>
      <c r="AK99" s="11"/>
      <c r="AL99" s="11"/>
      <c r="AM99" s="11"/>
      <c r="AN99" s="11"/>
      <c r="AO99" s="11"/>
      <c r="AP99" s="11"/>
      <c r="AQ99" s="11"/>
      <c r="AR99" s="11"/>
    </row>
    <row r="100" spans="1:44" ht="12.75" hidden="1" customHeight="1" outlineLevel="1" x14ac:dyDescent="0.25">
      <c r="A100" s="22">
        <v>8</v>
      </c>
      <c r="B100" s="23"/>
      <c r="C100" s="32"/>
      <c r="D100" s="33"/>
      <c r="E100" s="34"/>
      <c r="F100" s="34"/>
      <c r="G100" s="34"/>
      <c r="H100" s="33"/>
      <c r="I100" s="33"/>
      <c r="J100" s="62"/>
      <c r="K100" s="35"/>
      <c r="L100" s="34"/>
      <c r="M100" s="28"/>
      <c r="N100" s="28"/>
      <c r="O100" s="28"/>
      <c r="P100" s="34"/>
      <c r="Q100" s="34"/>
      <c r="R100" s="28"/>
      <c r="S100" s="28"/>
      <c r="T100" s="28"/>
      <c r="U100" s="29">
        <f t="shared" si="58"/>
        <v>0</v>
      </c>
      <c r="V100" s="28"/>
      <c r="W100" s="28"/>
      <c r="X100" s="28"/>
      <c r="Y100" s="29">
        <f t="shared" si="59"/>
        <v>0</v>
      </c>
      <c r="Z100" s="28"/>
      <c r="AA100" s="28"/>
      <c r="AB100" s="28"/>
      <c r="AC100" s="29">
        <f t="shared" si="60"/>
        <v>0</v>
      </c>
      <c r="AD100" s="28"/>
      <c r="AE100" s="28"/>
      <c r="AF100" s="28"/>
      <c r="AG100" s="29">
        <f t="shared" si="61"/>
        <v>0</v>
      </c>
      <c r="AH100" s="29">
        <f t="shared" si="56"/>
        <v>0</v>
      </c>
      <c r="AI100" s="168">
        <f t="shared" si="62"/>
        <v>0</v>
      </c>
      <c r="AJ100" s="168">
        <f t="shared" si="57"/>
        <v>0</v>
      </c>
      <c r="AK100" s="11"/>
      <c r="AL100" s="11"/>
      <c r="AM100" s="11"/>
      <c r="AN100" s="11"/>
      <c r="AO100" s="11"/>
      <c r="AP100" s="11"/>
      <c r="AQ100" s="11"/>
      <c r="AR100" s="11"/>
    </row>
    <row r="101" spans="1:44" ht="12.75" hidden="1" customHeight="1" outlineLevel="1" x14ac:dyDescent="0.25">
      <c r="A101" s="22">
        <v>9</v>
      </c>
      <c r="B101" s="23"/>
      <c r="C101" s="32"/>
      <c r="D101" s="33"/>
      <c r="E101" s="34"/>
      <c r="F101" s="34"/>
      <c r="G101" s="34"/>
      <c r="H101" s="33"/>
      <c r="I101" s="33"/>
      <c r="J101" s="62"/>
      <c r="K101" s="35"/>
      <c r="L101" s="34"/>
      <c r="M101" s="28"/>
      <c r="N101" s="28"/>
      <c r="O101" s="28"/>
      <c r="P101" s="34"/>
      <c r="Q101" s="34"/>
      <c r="R101" s="28"/>
      <c r="S101" s="28"/>
      <c r="T101" s="28"/>
      <c r="U101" s="29">
        <f t="shared" si="58"/>
        <v>0</v>
      </c>
      <c r="V101" s="28"/>
      <c r="W101" s="28"/>
      <c r="X101" s="28"/>
      <c r="Y101" s="29">
        <f t="shared" si="59"/>
        <v>0</v>
      </c>
      <c r="Z101" s="28"/>
      <c r="AA101" s="28"/>
      <c r="AB101" s="28"/>
      <c r="AC101" s="29">
        <f t="shared" si="60"/>
        <v>0</v>
      </c>
      <c r="AD101" s="28"/>
      <c r="AE101" s="28"/>
      <c r="AF101" s="28"/>
      <c r="AG101" s="29">
        <f t="shared" si="61"/>
        <v>0</v>
      </c>
      <c r="AH101" s="29">
        <f t="shared" si="56"/>
        <v>0</v>
      </c>
      <c r="AI101" s="168">
        <f t="shared" si="62"/>
        <v>0</v>
      </c>
      <c r="AJ101" s="168">
        <f t="shared" si="57"/>
        <v>0</v>
      </c>
    </row>
    <row r="102" spans="1:44" ht="12.75" hidden="1" customHeight="1" outlineLevel="1" x14ac:dyDescent="0.25">
      <c r="A102" s="22">
        <v>10</v>
      </c>
      <c r="B102" s="23"/>
      <c r="C102" s="32"/>
      <c r="D102" s="33"/>
      <c r="E102" s="34"/>
      <c r="F102" s="34"/>
      <c r="G102" s="34"/>
      <c r="H102" s="33"/>
      <c r="I102" s="33"/>
      <c r="J102" s="62"/>
      <c r="K102" s="36"/>
      <c r="L102" s="34"/>
      <c r="M102" s="28"/>
      <c r="N102" s="28"/>
      <c r="O102" s="28"/>
      <c r="P102" s="34"/>
      <c r="Q102" s="34"/>
      <c r="R102" s="28"/>
      <c r="S102" s="28"/>
      <c r="T102" s="28"/>
      <c r="U102" s="29">
        <f t="shared" si="58"/>
        <v>0</v>
      </c>
      <c r="V102" s="28"/>
      <c r="W102" s="28"/>
      <c r="X102" s="28"/>
      <c r="Y102" s="29">
        <f t="shared" si="59"/>
        <v>0</v>
      </c>
      <c r="Z102" s="28"/>
      <c r="AA102" s="28"/>
      <c r="AB102" s="28"/>
      <c r="AC102" s="29">
        <f t="shared" si="60"/>
        <v>0</v>
      </c>
      <c r="AD102" s="28"/>
      <c r="AE102" s="28"/>
      <c r="AF102" s="28"/>
      <c r="AG102" s="29">
        <f t="shared" si="61"/>
        <v>0</v>
      </c>
      <c r="AH102" s="29">
        <f t="shared" si="56"/>
        <v>0</v>
      </c>
      <c r="AI102" s="168">
        <f t="shared" si="62"/>
        <v>0</v>
      </c>
      <c r="AJ102" s="168">
        <f t="shared" si="57"/>
        <v>0</v>
      </c>
      <c r="AK102" s="11"/>
      <c r="AL102" s="11"/>
      <c r="AM102" s="11"/>
      <c r="AN102" s="11"/>
      <c r="AO102" s="11"/>
      <c r="AP102" s="11"/>
      <c r="AQ102" s="11"/>
      <c r="AR102" s="11"/>
    </row>
    <row r="103" spans="1:44" s="61" customFormat="1" ht="12.75" hidden="1" customHeight="1" collapsed="1" x14ac:dyDescent="0.25">
      <c r="A103" s="507" t="s">
        <v>61</v>
      </c>
      <c r="B103" s="516"/>
      <c r="C103" s="508"/>
      <c r="D103" s="508"/>
      <c r="E103" s="508"/>
      <c r="F103" s="508"/>
      <c r="G103" s="508"/>
      <c r="H103" s="508"/>
      <c r="I103" s="509"/>
      <c r="J103" s="341">
        <f>SUM(J93:J102)</f>
        <v>0</v>
      </c>
      <c r="K103" s="341">
        <f>SUM(K93:K102)</f>
        <v>0</v>
      </c>
      <c r="L103" s="434"/>
      <c r="M103" s="341">
        <f>SUM(M93:M102)</f>
        <v>0</v>
      </c>
      <c r="N103" s="341">
        <f>SUM(N93:N102)</f>
        <v>0</v>
      </c>
      <c r="O103" s="341">
        <f>SUM(O93:O102)</f>
        <v>0</v>
      </c>
      <c r="P103" s="342"/>
      <c r="Q103" s="454"/>
      <c r="R103" s="341">
        <f t="shared" ref="R103:AH103" si="63">SUM(R93:R102)</f>
        <v>0</v>
      </c>
      <c r="S103" s="341">
        <f t="shared" si="63"/>
        <v>0</v>
      </c>
      <c r="T103" s="341">
        <f t="shared" si="63"/>
        <v>0</v>
      </c>
      <c r="U103" s="341">
        <f t="shared" si="63"/>
        <v>0</v>
      </c>
      <c r="V103" s="341">
        <f t="shared" si="63"/>
        <v>0</v>
      </c>
      <c r="W103" s="341">
        <f t="shared" si="63"/>
        <v>0</v>
      </c>
      <c r="X103" s="341">
        <f t="shared" si="63"/>
        <v>0</v>
      </c>
      <c r="Y103" s="341">
        <f t="shared" si="63"/>
        <v>0</v>
      </c>
      <c r="Z103" s="341">
        <f t="shared" si="63"/>
        <v>0</v>
      </c>
      <c r="AA103" s="341">
        <f t="shared" si="63"/>
        <v>0</v>
      </c>
      <c r="AB103" s="341">
        <f t="shared" si="63"/>
        <v>0</v>
      </c>
      <c r="AC103" s="341">
        <f t="shared" si="63"/>
        <v>0</v>
      </c>
      <c r="AD103" s="341">
        <f t="shared" si="63"/>
        <v>0</v>
      </c>
      <c r="AE103" s="341">
        <f t="shared" si="63"/>
        <v>0</v>
      </c>
      <c r="AF103" s="341">
        <f t="shared" si="63"/>
        <v>0</v>
      </c>
      <c r="AG103" s="341">
        <f t="shared" si="63"/>
        <v>0</v>
      </c>
      <c r="AH103" s="341">
        <f t="shared" si="63"/>
        <v>0</v>
      </c>
      <c r="AI103" s="432">
        <f>IF(ISERROR(AH103/J103),0,AH103/J103)</f>
        <v>0</v>
      </c>
      <c r="AJ103" s="432">
        <f>IF(ISERROR(AH103/$AH$193),0,AH103/$AH$193)</f>
        <v>0</v>
      </c>
      <c r="AK103" s="11"/>
      <c r="AL103" s="11"/>
      <c r="AM103" s="11"/>
      <c r="AN103" s="11"/>
      <c r="AO103" s="11"/>
      <c r="AP103" s="11"/>
      <c r="AQ103" s="11"/>
      <c r="AR103" s="11"/>
    </row>
    <row r="104" spans="1:44" ht="12.75" hidden="1" customHeight="1" x14ac:dyDescent="0.25">
      <c r="A104" s="502" t="s">
        <v>62</v>
      </c>
      <c r="B104" s="503"/>
      <c r="C104" s="503"/>
      <c r="D104" s="503"/>
      <c r="E104" s="504"/>
      <c r="F104" s="16"/>
      <c r="G104" s="5"/>
      <c r="H104" s="17"/>
      <c r="I104" s="17"/>
      <c r="J104" s="62"/>
      <c r="K104" s="7"/>
      <c r="L104" s="18"/>
      <c r="M104" s="19"/>
      <c r="N104" s="19"/>
      <c r="O104" s="19"/>
      <c r="P104" s="5"/>
      <c r="Q104" s="20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167"/>
      <c r="AJ104" s="167"/>
    </row>
    <row r="105" spans="1:44" hidden="1" outlineLevel="1" x14ac:dyDescent="0.25">
      <c r="A105" s="22">
        <v>1</v>
      </c>
      <c r="B105" s="23"/>
      <c r="C105" s="89"/>
      <c r="D105" s="90"/>
      <c r="E105" s="54"/>
      <c r="F105" s="91"/>
      <c r="G105" s="91"/>
      <c r="H105" s="6"/>
      <c r="I105" s="6"/>
      <c r="J105" s="62"/>
      <c r="K105" s="50"/>
      <c r="L105" s="1"/>
      <c r="M105" s="49"/>
      <c r="N105" s="53"/>
      <c r="O105" s="49"/>
      <c r="P105" s="47"/>
      <c r="Q105" s="47"/>
      <c r="R105" s="28"/>
      <c r="S105" s="28"/>
      <c r="T105" s="28"/>
      <c r="U105" s="29">
        <f>SUM(R105:T105)</f>
        <v>0</v>
      </c>
      <c r="V105" s="28"/>
      <c r="W105" s="28"/>
      <c r="X105" s="28"/>
      <c r="Y105" s="29">
        <f>SUM(V105:X105)</f>
        <v>0</v>
      </c>
      <c r="Z105" s="28"/>
      <c r="AA105" s="28"/>
      <c r="AB105" s="28"/>
      <c r="AC105" s="29">
        <f>SUM(Z105:AB105)</f>
        <v>0</v>
      </c>
      <c r="AD105" s="28"/>
      <c r="AE105" s="28">
        <v>0</v>
      </c>
      <c r="AF105" s="28">
        <v>0</v>
      </c>
      <c r="AG105" s="29">
        <f>SUM(AD105:AF105)</f>
        <v>0</v>
      </c>
      <c r="AH105" s="29">
        <f t="shared" ref="AH105:AH114" si="64">SUM(U105,Y105,AC105,AG105)</f>
        <v>0</v>
      </c>
      <c r="AI105" s="168">
        <f t="shared" ref="AI105:AI114" si="65">IF(ISERROR(AH105/J105),0,AH105/J105)</f>
        <v>0</v>
      </c>
      <c r="AJ105" s="168">
        <f t="shared" ref="AJ105:AJ114" si="66">IF(ISERROR(AH105/$AH$193),"-",AH105/$AH$193)</f>
        <v>0</v>
      </c>
      <c r="AK105" s="11"/>
      <c r="AL105" s="11"/>
      <c r="AM105" s="11"/>
      <c r="AN105" s="11"/>
      <c r="AO105" s="11"/>
      <c r="AP105" s="11"/>
      <c r="AQ105" s="11"/>
      <c r="AR105" s="11"/>
    </row>
    <row r="106" spans="1:44" ht="12.75" hidden="1" customHeight="1" outlineLevel="1" x14ac:dyDescent="0.25">
      <c r="A106" s="22">
        <v>2</v>
      </c>
      <c r="B106" s="23"/>
      <c r="C106" s="24"/>
      <c r="D106" s="25"/>
      <c r="E106" s="34"/>
      <c r="F106" s="34"/>
      <c r="G106" s="34"/>
      <c r="H106" s="33"/>
      <c r="I106" s="33"/>
      <c r="J106" s="62"/>
      <c r="K106" s="35"/>
      <c r="L106" s="26"/>
      <c r="M106" s="28"/>
      <c r="N106" s="28"/>
      <c r="O106" s="28"/>
      <c r="P106" s="34"/>
      <c r="Q106" s="34"/>
      <c r="R106" s="28"/>
      <c r="S106" s="28"/>
      <c r="T106" s="28"/>
      <c r="U106" s="29">
        <f t="shared" ref="U106:U114" si="67">SUM(R106:T106)</f>
        <v>0</v>
      </c>
      <c r="V106" s="28"/>
      <c r="W106" s="28"/>
      <c r="X106" s="28"/>
      <c r="Y106" s="29">
        <f t="shared" ref="Y106:Y114" si="68">SUM(V106:X106)</f>
        <v>0</v>
      </c>
      <c r="Z106" s="28"/>
      <c r="AA106" s="28"/>
      <c r="AB106" s="28"/>
      <c r="AC106" s="29">
        <f t="shared" ref="AC106:AC114" si="69">SUM(Z106:AB106)</f>
        <v>0</v>
      </c>
      <c r="AD106" s="28"/>
      <c r="AE106" s="28"/>
      <c r="AF106" s="28"/>
      <c r="AG106" s="29">
        <f t="shared" ref="AG106:AG114" si="70">SUM(AD106:AF106)</f>
        <v>0</v>
      </c>
      <c r="AH106" s="29">
        <f t="shared" si="64"/>
        <v>0</v>
      </c>
      <c r="AI106" s="168">
        <f t="shared" si="65"/>
        <v>0</v>
      </c>
      <c r="AJ106" s="168">
        <f t="shared" si="66"/>
        <v>0</v>
      </c>
      <c r="AK106" s="11"/>
      <c r="AL106" s="11"/>
      <c r="AM106" s="11"/>
      <c r="AN106" s="11"/>
      <c r="AO106" s="11"/>
      <c r="AP106" s="11"/>
      <c r="AQ106" s="11"/>
      <c r="AR106" s="11"/>
    </row>
    <row r="107" spans="1:44" ht="12.75" hidden="1" customHeight="1" outlineLevel="1" x14ac:dyDescent="0.25">
      <c r="A107" s="22">
        <v>3</v>
      </c>
      <c r="B107" s="23"/>
      <c r="C107" s="32"/>
      <c r="D107" s="33"/>
      <c r="E107" s="34"/>
      <c r="F107" s="34"/>
      <c r="G107" s="34"/>
      <c r="H107" s="33"/>
      <c r="I107" s="33"/>
      <c r="J107" s="62"/>
      <c r="K107" s="35"/>
      <c r="L107" s="34"/>
      <c r="M107" s="28"/>
      <c r="N107" s="28"/>
      <c r="O107" s="28"/>
      <c r="P107" s="34"/>
      <c r="Q107" s="34"/>
      <c r="R107" s="28"/>
      <c r="S107" s="28"/>
      <c r="T107" s="28"/>
      <c r="U107" s="29">
        <f t="shared" si="67"/>
        <v>0</v>
      </c>
      <c r="V107" s="28"/>
      <c r="W107" s="28"/>
      <c r="X107" s="28"/>
      <c r="Y107" s="29">
        <f t="shared" si="68"/>
        <v>0</v>
      </c>
      <c r="Z107" s="28"/>
      <c r="AA107" s="28"/>
      <c r="AB107" s="28"/>
      <c r="AC107" s="29">
        <f t="shared" si="69"/>
        <v>0</v>
      </c>
      <c r="AD107" s="28"/>
      <c r="AE107" s="28"/>
      <c r="AF107" s="28"/>
      <c r="AG107" s="29">
        <f t="shared" si="70"/>
        <v>0</v>
      </c>
      <c r="AH107" s="29">
        <f t="shared" si="64"/>
        <v>0</v>
      </c>
      <c r="AI107" s="168">
        <f t="shared" si="65"/>
        <v>0</v>
      </c>
      <c r="AJ107" s="168">
        <f t="shared" si="66"/>
        <v>0</v>
      </c>
    </row>
    <row r="108" spans="1:44" ht="12.75" hidden="1" customHeight="1" outlineLevel="1" x14ac:dyDescent="0.25">
      <c r="A108" s="22">
        <v>4</v>
      </c>
      <c r="B108" s="23"/>
      <c r="C108" s="32"/>
      <c r="D108" s="33"/>
      <c r="E108" s="34"/>
      <c r="F108" s="34"/>
      <c r="G108" s="34"/>
      <c r="H108" s="33"/>
      <c r="I108" s="33"/>
      <c r="J108" s="62"/>
      <c r="K108" s="35"/>
      <c r="L108" s="34"/>
      <c r="M108" s="28"/>
      <c r="N108" s="28"/>
      <c r="O108" s="28"/>
      <c r="P108" s="34"/>
      <c r="Q108" s="34"/>
      <c r="R108" s="28"/>
      <c r="S108" s="28"/>
      <c r="T108" s="28"/>
      <c r="U108" s="29">
        <f t="shared" si="67"/>
        <v>0</v>
      </c>
      <c r="V108" s="28"/>
      <c r="W108" s="28"/>
      <c r="X108" s="28"/>
      <c r="Y108" s="29">
        <f t="shared" si="68"/>
        <v>0</v>
      </c>
      <c r="Z108" s="28"/>
      <c r="AA108" s="28"/>
      <c r="AB108" s="28"/>
      <c r="AC108" s="29">
        <f t="shared" si="69"/>
        <v>0</v>
      </c>
      <c r="AD108" s="28"/>
      <c r="AE108" s="28"/>
      <c r="AF108" s="28"/>
      <c r="AG108" s="29">
        <f t="shared" si="70"/>
        <v>0</v>
      </c>
      <c r="AH108" s="29">
        <f t="shared" si="64"/>
        <v>0</v>
      </c>
      <c r="AI108" s="168">
        <f t="shared" si="65"/>
        <v>0</v>
      </c>
      <c r="AJ108" s="168">
        <f t="shared" si="66"/>
        <v>0</v>
      </c>
      <c r="AK108" s="11"/>
      <c r="AL108" s="11"/>
      <c r="AM108" s="11"/>
      <c r="AN108" s="11"/>
      <c r="AO108" s="11"/>
      <c r="AP108" s="11"/>
      <c r="AQ108" s="11"/>
      <c r="AR108" s="11"/>
    </row>
    <row r="109" spans="1:44" ht="12.75" hidden="1" customHeight="1" outlineLevel="1" x14ac:dyDescent="0.25">
      <c r="A109" s="22">
        <v>5</v>
      </c>
      <c r="B109" s="23"/>
      <c r="C109" s="32"/>
      <c r="D109" s="33"/>
      <c r="E109" s="34"/>
      <c r="F109" s="34"/>
      <c r="G109" s="34"/>
      <c r="H109" s="33"/>
      <c r="I109" s="33"/>
      <c r="J109" s="62"/>
      <c r="K109" s="35"/>
      <c r="L109" s="34"/>
      <c r="M109" s="28"/>
      <c r="N109" s="28"/>
      <c r="O109" s="28"/>
      <c r="P109" s="34"/>
      <c r="Q109" s="34"/>
      <c r="R109" s="28"/>
      <c r="S109" s="28"/>
      <c r="T109" s="28"/>
      <c r="U109" s="29">
        <f t="shared" si="67"/>
        <v>0</v>
      </c>
      <c r="V109" s="28"/>
      <c r="W109" s="28"/>
      <c r="X109" s="28"/>
      <c r="Y109" s="29">
        <f t="shared" si="68"/>
        <v>0</v>
      </c>
      <c r="Z109" s="28"/>
      <c r="AA109" s="28"/>
      <c r="AB109" s="28"/>
      <c r="AC109" s="29">
        <f t="shared" si="69"/>
        <v>0</v>
      </c>
      <c r="AD109" s="28"/>
      <c r="AE109" s="28"/>
      <c r="AF109" s="28"/>
      <c r="AG109" s="29">
        <f t="shared" si="70"/>
        <v>0</v>
      </c>
      <c r="AH109" s="29">
        <f t="shared" si="64"/>
        <v>0</v>
      </c>
      <c r="AI109" s="168">
        <f t="shared" si="65"/>
        <v>0</v>
      </c>
      <c r="AJ109" s="168">
        <f t="shared" si="66"/>
        <v>0</v>
      </c>
      <c r="AK109" s="11"/>
      <c r="AL109" s="11"/>
      <c r="AM109" s="11"/>
      <c r="AN109" s="11"/>
      <c r="AO109" s="11"/>
      <c r="AP109" s="11"/>
      <c r="AQ109" s="11"/>
      <c r="AR109" s="11"/>
    </row>
    <row r="110" spans="1:44" ht="12.75" hidden="1" customHeight="1" outlineLevel="1" x14ac:dyDescent="0.25">
      <c r="A110" s="22">
        <v>6</v>
      </c>
      <c r="B110" s="23"/>
      <c r="C110" s="32"/>
      <c r="D110" s="33"/>
      <c r="E110" s="34"/>
      <c r="F110" s="34"/>
      <c r="G110" s="34"/>
      <c r="H110" s="33"/>
      <c r="I110" s="33"/>
      <c r="J110" s="62"/>
      <c r="K110" s="35"/>
      <c r="L110" s="34"/>
      <c r="M110" s="28"/>
      <c r="N110" s="28"/>
      <c r="O110" s="28"/>
      <c r="P110" s="34"/>
      <c r="Q110" s="34"/>
      <c r="R110" s="28"/>
      <c r="S110" s="28"/>
      <c r="T110" s="28"/>
      <c r="U110" s="29">
        <f t="shared" si="67"/>
        <v>0</v>
      </c>
      <c r="V110" s="28"/>
      <c r="W110" s="28"/>
      <c r="X110" s="28"/>
      <c r="Y110" s="29">
        <f t="shared" si="68"/>
        <v>0</v>
      </c>
      <c r="Z110" s="28"/>
      <c r="AA110" s="28"/>
      <c r="AB110" s="28"/>
      <c r="AC110" s="29">
        <f t="shared" si="69"/>
        <v>0</v>
      </c>
      <c r="AD110" s="28"/>
      <c r="AE110" s="28"/>
      <c r="AF110" s="28"/>
      <c r="AG110" s="29">
        <f t="shared" si="70"/>
        <v>0</v>
      </c>
      <c r="AH110" s="29">
        <f t="shared" si="64"/>
        <v>0</v>
      </c>
      <c r="AI110" s="168">
        <f t="shared" si="65"/>
        <v>0</v>
      </c>
      <c r="AJ110" s="168">
        <f t="shared" si="66"/>
        <v>0</v>
      </c>
    </row>
    <row r="111" spans="1:44" ht="12.75" hidden="1" customHeight="1" outlineLevel="1" x14ac:dyDescent="0.25">
      <c r="A111" s="22">
        <v>7</v>
      </c>
      <c r="B111" s="23"/>
      <c r="C111" s="32"/>
      <c r="D111" s="33"/>
      <c r="E111" s="34"/>
      <c r="F111" s="34"/>
      <c r="G111" s="34"/>
      <c r="H111" s="33"/>
      <c r="I111" s="33"/>
      <c r="J111" s="62"/>
      <c r="K111" s="35"/>
      <c r="L111" s="34"/>
      <c r="M111" s="28"/>
      <c r="N111" s="28"/>
      <c r="O111" s="28"/>
      <c r="P111" s="34"/>
      <c r="Q111" s="34"/>
      <c r="R111" s="28"/>
      <c r="S111" s="28"/>
      <c r="T111" s="28"/>
      <c r="U111" s="29">
        <f t="shared" si="67"/>
        <v>0</v>
      </c>
      <c r="V111" s="28"/>
      <c r="W111" s="28"/>
      <c r="X111" s="28"/>
      <c r="Y111" s="29">
        <f t="shared" si="68"/>
        <v>0</v>
      </c>
      <c r="Z111" s="28"/>
      <c r="AA111" s="28"/>
      <c r="AB111" s="28"/>
      <c r="AC111" s="29">
        <f t="shared" si="69"/>
        <v>0</v>
      </c>
      <c r="AD111" s="28"/>
      <c r="AE111" s="28"/>
      <c r="AF111" s="28"/>
      <c r="AG111" s="29">
        <f t="shared" si="70"/>
        <v>0</v>
      </c>
      <c r="AH111" s="29">
        <f t="shared" si="64"/>
        <v>0</v>
      </c>
      <c r="AI111" s="168">
        <f t="shared" si="65"/>
        <v>0</v>
      </c>
      <c r="AJ111" s="168">
        <f t="shared" si="66"/>
        <v>0</v>
      </c>
      <c r="AK111" s="11"/>
      <c r="AL111" s="11"/>
      <c r="AM111" s="11"/>
      <c r="AN111" s="11"/>
      <c r="AO111" s="11"/>
      <c r="AP111" s="11"/>
      <c r="AQ111" s="11"/>
      <c r="AR111" s="11"/>
    </row>
    <row r="112" spans="1:44" ht="12.75" hidden="1" customHeight="1" outlineLevel="1" x14ac:dyDescent="0.25">
      <c r="A112" s="22">
        <v>8</v>
      </c>
      <c r="B112" s="23"/>
      <c r="C112" s="32"/>
      <c r="D112" s="33"/>
      <c r="E112" s="34"/>
      <c r="F112" s="34"/>
      <c r="G112" s="34"/>
      <c r="H112" s="33"/>
      <c r="I112" s="33"/>
      <c r="J112" s="62"/>
      <c r="K112" s="35"/>
      <c r="L112" s="34"/>
      <c r="M112" s="28"/>
      <c r="N112" s="28"/>
      <c r="O112" s="28"/>
      <c r="P112" s="34"/>
      <c r="Q112" s="34"/>
      <c r="R112" s="28"/>
      <c r="S112" s="28"/>
      <c r="T112" s="28"/>
      <c r="U112" s="29">
        <f t="shared" si="67"/>
        <v>0</v>
      </c>
      <c r="V112" s="28"/>
      <c r="W112" s="28"/>
      <c r="X112" s="28"/>
      <c r="Y112" s="29">
        <f t="shared" si="68"/>
        <v>0</v>
      </c>
      <c r="Z112" s="28"/>
      <c r="AA112" s="28"/>
      <c r="AB112" s="28"/>
      <c r="AC112" s="29">
        <f t="shared" si="69"/>
        <v>0</v>
      </c>
      <c r="AD112" s="28"/>
      <c r="AE112" s="28"/>
      <c r="AF112" s="28"/>
      <c r="AG112" s="29">
        <f t="shared" si="70"/>
        <v>0</v>
      </c>
      <c r="AH112" s="29">
        <f t="shared" si="64"/>
        <v>0</v>
      </c>
      <c r="AI112" s="168">
        <f t="shared" si="65"/>
        <v>0</v>
      </c>
      <c r="AJ112" s="168">
        <f t="shared" si="66"/>
        <v>0</v>
      </c>
      <c r="AK112" s="11"/>
      <c r="AL112" s="11"/>
      <c r="AM112" s="11"/>
      <c r="AN112" s="11"/>
      <c r="AO112" s="11"/>
      <c r="AP112" s="11"/>
      <c r="AQ112" s="11"/>
      <c r="AR112" s="11"/>
    </row>
    <row r="113" spans="1:44" ht="12.75" hidden="1" customHeight="1" outlineLevel="1" x14ac:dyDescent="0.25">
      <c r="A113" s="22">
        <v>9</v>
      </c>
      <c r="B113" s="23"/>
      <c r="C113" s="32"/>
      <c r="D113" s="33"/>
      <c r="E113" s="34"/>
      <c r="F113" s="34"/>
      <c r="G113" s="34"/>
      <c r="H113" s="33"/>
      <c r="I113" s="33"/>
      <c r="J113" s="62"/>
      <c r="K113" s="35"/>
      <c r="L113" s="34"/>
      <c r="M113" s="28"/>
      <c r="N113" s="28"/>
      <c r="O113" s="28"/>
      <c r="P113" s="34"/>
      <c r="Q113" s="34"/>
      <c r="R113" s="28"/>
      <c r="S113" s="28"/>
      <c r="T113" s="28"/>
      <c r="U113" s="29">
        <f t="shared" si="67"/>
        <v>0</v>
      </c>
      <c r="V113" s="28"/>
      <c r="W113" s="28"/>
      <c r="X113" s="28"/>
      <c r="Y113" s="29">
        <f t="shared" si="68"/>
        <v>0</v>
      </c>
      <c r="Z113" s="28"/>
      <c r="AA113" s="28"/>
      <c r="AB113" s="28"/>
      <c r="AC113" s="29">
        <f t="shared" si="69"/>
        <v>0</v>
      </c>
      <c r="AD113" s="28"/>
      <c r="AE113" s="28"/>
      <c r="AF113" s="28"/>
      <c r="AG113" s="29">
        <f t="shared" si="70"/>
        <v>0</v>
      </c>
      <c r="AH113" s="29">
        <f t="shared" si="64"/>
        <v>0</v>
      </c>
      <c r="AI113" s="168">
        <f t="shared" si="65"/>
        <v>0</v>
      </c>
      <c r="AJ113" s="168">
        <f t="shared" si="66"/>
        <v>0</v>
      </c>
    </row>
    <row r="114" spans="1:44" ht="12.75" hidden="1" customHeight="1" outlineLevel="1" x14ac:dyDescent="0.25">
      <c r="A114" s="22">
        <v>10</v>
      </c>
      <c r="B114" s="23"/>
      <c r="C114" s="32"/>
      <c r="D114" s="33"/>
      <c r="E114" s="34"/>
      <c r="F114" s="34"/>
      <c r="G114" s="34"/>
      <c r="H114" s="33"/>
      <c r="I114" s="33"/>
      <c r="J114" s="62"/>
      <c r="K114" s="36"/>
      <c r="L114" s="34"/>
      <c r="M114" s="28"/>
      <c r="N114" s="28"/>
      <c r="O114" s="28"/>
      <c r="P114" s="34"/>
      <c r="Q114" s="34"/>
      <c r="R114" s="28"/>
      <c r="S114" s="28"/>
      <c r="T114" s="28"/>
      <c r="U114" s="29">
        <f t="shared" si="67"/>
        <v>0</v>
      </c>
      <c r="V114" s="28"/>
      <c r="W114" s="28"/>
      <c r="X114" s="28"/>
      <c r="Y114" s="29">
        <f t="shared" si="68"/>
        <v>0</v>
      </c>
      <c r="Z114" s="28"/>
      <c r="AA114" s="28"/>
      <c r="AB114" s="28"/>
      <c r="AC114" s="29">
        <f t="shared" si="69"/>
        <v>0</v>
      </c>
      <c r="AD114" s="28"/>
      <c r="AE114" s="28"/>
      <c r="AF114" s="28"/>
      <c r="AG114" s="29">
        <f t="shared" si="70"/>
        <v>0</v>
      </c>
      <c r="AH114" s="29">
        <f t="shared" si="64"/>
        <v>0</v>
      </c>
      <c r="AI114" s="168">
        <f t="shared" si="65"/>
        <v>0</v>
      </c>
      <c r="AJ114" s="168">
        <f t="shared" si="66"/>
        <v>0</v>
      </c>
      <c r="AK114" s="11"/>
      <c r="AL114" s="11"/>
      <c r="AM114" s="11"/>
      <c r="AN114" s="11"/>
      <c r="AO114" s="11"/>
      <c r="AP114" s="11"/>
      <c r="AQ114" s="11"/>
      <c r="AR114" s="11"/>
    </row>
    <row r="115" spans="1:44" s="61" customFormat="1" ht="12.75" hidden="1" customHeight="1" collapsed="1" x14ac:dyDescent="0.25">
      <c r="A115" s="507" t="s">
        <v>63</v>
      </c>
      <c r="B115" s="516"/>
      <c r="C115" s="508"/>
      <c r="D115" s="508"/>
      <c r="E115" s="508"/>
      <c r="F115" s="508"/>
      <c r="G115" s="508"/>
      <c r="H115" s="508"/>
      <c r="I115" s="509"/>
      <c r="J115" s="341">
        <f>SUM(J105:J114)</f>
        <v>0</v>
      </c>
      <c r="K115" s="341">
        <f>SUM(K105:K114)</f>
        <v>0</v>
      </c>
      <c r="L115" s="434"/>
      <c r="M115" s="341">
        <f>SUM(M105:M114)</f>
        <v>0</v>
      </c>
      <c r="N115" s="341">
        <f>SUM(N105:N114)</f>
        <v>0</v>
      </c>
      <c r="O115" s="341">
        <f>SUM(O105:O114)</f>
        <v>0</v>
      </c>
      <c r="P115" s="342"/>
      <c r="Q115" s="454"/>
      <c r="R115" s="341">
        <f t="shared" ref="R115:AH115" si="71">SUM(R105:R114)</f>
        <v>0</v>
      </c>
      <c r="S115" s="341">
        <f t="shared" si="71"/>
        <v>0</v>
      </c>
      <c r="T115" s="341">
        <f t="shared" si="71"/>
        <v>0</v>
      </c>
      <c r="U115" s="341">
        <f t="shared" si="71"/>
        <v>0</v>
      </c>
      <c r="V115" s="341">
        <f t="shared" si="71"/>
        <v>0</v>
      </c>
      <c r="W115" s="341">
        <f t="shared" si="71"/>
        <v>0</v>
      </c>
      <c r="X115" s="341">
        <f t="shared" si="71"/>
        <v>0</v>
      </c>
      <c r="Y115" s="341">
        <f t="shared" si="71"/>
        <v>0</v>
      </c>
      <c r="Z115" s="341">
        <f t="shared" si="71"/>
        <v>0</v>
      </c>
      <c r="AA115" s="341">
        <f t="shared" si="71"/>
        <v>0</v>
      </c>
      <c r="AB115" s="341">
        <f t="shared" si="71"/>
        <v>0</v>
      </c>
      <c r="AC115" s="341">
        <f t="shared" si="71"/>
        <v>0</v>
      </c>
      <c r="AD115" s="341">
        <f t="shared" si="71"/>
        <v>0</v>
      </c>
      <c r="AE115" s="341">
        <f t="shared" si="71"/>
        <v>0</v>
      </c>
      <c r="AF115" s="341">
        <f t="shared" si="71"/>
        <v>0</v>
      </c>
      <c r="AG115" s="341">
        <f t="shared" si="71"/>
        <v>0</v>
      </c>
      <c r="AH115" s="341">
        <f t="shared" si="71"/>
        <v>0</v>
      </c>
      <c r="AI115" s="432">
        <f>IF(ISERROR(AH115/J115),0,AH115/J115)</f>
        <v>0</v>
      </c>
      <c r="AJ115" s="432">
        <f>IF(ISERROR(AH115/$AH$193),0,AH115/$AH$193)</f>
        <v>0</v>
      </c>
      <c r="AK115" s="11"/>
      <c r="AL115" s="11"/>
      <c r="AM115" s="11"/>
      <c r="AN115" s="11"/>
      <c r="AO115" s="11"/>
      <c r="AP115" s="11"/>
      <c r="AQ115" s="11"/>
      <c r="AR115" s="11"/>
    </row>
    <row r="116" spans="1:44" ht="12.75" hidden="1" customHeight="1" x14ac:dyDescent="0.25">
      <c r="A116" s="502" t="s">
        <v>64</v>
      </c>
      <c r="B116" s="503"/>
      <c r="C116" s="503"/>
      <c r="D116" s="503"/>
      <c r="E116" s="504"/>
      <c r="F116" s="16"/>
      <c r="G116" s="5"/>
      <c r="H116" s="17"/>
      <c r="I116" s="17"/>
      <c r="J116" s="62"/>
      <c r="K116" s="7"/>
      <c r="L116" s="18"/>
      <c r="M116" s="19"/>
      <c r="N116" s="19"/>
      <c r="O116" s="19"/>
      <c r="P116" s="5"/>
      <c r="Q116" s="20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167"/>
      <c r="AJ116" s="167"/>
    </row>
    <row r="117" spans="1:44" hidden="1" outlineLevel="1" x14ac:dyDescent="0.25">
      <c r="A117" s="22">
        <v>1</v>
      </c>
      <c r="B117" s="23"/>
      <c r="C117" s="89"/>
      <c r="D117" s="90"/>
      <c r="E117" s="55"/>
      <c r="F117" s="91"/>
      <c r="G117" s="91"/>
      <c r="H117" s="6"/>
      <c r="I117" s="6"/>
      <c r="J117" s="62"/>
      <c r="K117" s="46"/>
      <c r="L117" s="48"/>
      <c r="M117" s="49"/>
      <c r="N117" s="53"/>
      <c r="O117" s="49"/>
      <c r="P117" s="47"/>
      <c r="Q117" s="47"/>
      <c r="R117" s="28">
        <v>0</v>
      </c>
      <c r="S117" s="28">
        <v>0</v>
      </c>
      <c r="T117" s="28">
        <v>0</v>
      </c>
      <c r="U117" s="29">
        <f>SUM(R117:T117)</f>
        <v>0</v>
      </c>
      <c r="V117" s="28">
        <v>0</v>
      </c>
      <c r="W117" s="28">
        <v>0</v>
      </c>
      <c r="X117" s="28">
        <v>0</v>
      </c>
      <c r="Y117" s="29">
        <f>SUM(V117:X117)</f>
        <v>0</v>
      </c>
      <c r="Z117" s="28">
        <v>0</v>
      </c>
      <c r="AA117" s="28">
        <v>0</v>
      </c>
      <c r="AB117" s="28">
        <v>0</v>
      </c>
      <c r="AC117" s="29">
        <f>SUM(Z117:AB117)</f>
        <v>0</v>
      </c>
      <c r="AD117" s="28">
        <v>0</v>
      </c>
      <c r="AE117" s="28">
        <v>0</v>
      </c>
      <c r="AF117" s="28">
        <v>0</v>
      </c>
      <c r="AG117" s="29">
        <f>SUM(AD117:AF117)</f>
        <v>0</v>
      </c>
      <c r="AH117" s="29">
        <f t="shared" ref="AH117:AH126" si="72">SUM(U117,Y117,AC117,AG117)</f>
        <v>0</v>
      </c>
      <c r="AI117" s="168">
        <f t="shared" ref="AI117:AI126" si="73">IF(ISERROR(AH117/J117),0,AH117/J117)</f>
        <v>0</v>
      </c>
      <c r="AJ117" s="168">
        <f t="shared" ref="AJ117:AJ126" si="74">IF(ISERROR(AH117/$AH$193),"-",AH117/$AH$193)</f>
        <v>0</v>
      </c>
      <c r="AK117" s="11"/>
      <c r="AL117" s="11"/>
      <c r="AM117" s="11"/>
      <c r="AN117" s="11"/>
      <c r="AO117" s="11"/>
      <c r="AP117" s="11"/>
      <c r="AQ117" s="11"/>
      <c r="AR117" s="11"/>
    </row>
    <row r="118" spans="1:44" ht="12.75" hidden="1" customHeight="1" outlineLevel="1" x14ac:dyDescent="0.25">
      <c r="A118" s="22">
        <v>2</v>
      </c>
      <c r="B118" s="23"/>
      <c r="C118" s="24"/>
      <c r="D118" s="25"/>
      <c r="E118" s="34"/>
      <c r="F118" s="26"/>
      <c r="G118" s="26"/>
      <c r="H118" s="25"/>
      <c r="I118" s="33"/>
      <c r="J118" s="62"/>
      <c r="K118" s="35"/>
      <c r="L118" s="34"/>
      <c r="M118" s="28"/>
      <c r="N118" s="28"/>
      <c r="O118" s="28"/>
      <c r="P118" s="34"/>
      <c r="Q118" s="34"/>
      <c r="R118" s="28"/>
      <c r="S118" s="28"/>
      <c r="T118" s="28"/>
      <c r="U118" s="29">
        <f t="shared" ref="U118:U126" si="75">SUM(R118:T118)</f>
        <v>0</v>
      </c>
      <c r="V118" s="28"/>
      <c r="W118" s="28"/>
      <c r="X118" s="28"/>
      <c r="Y118" s="29">
        <f t="shared" ref="Y118:Y126" si="76">SUM(V118:X118)</f>
        <v>0</v>
      </c>
      <c r="Z118" s="28"/>
      <c r="AA118" s="28"/>
      <c r="AB118" s="28"/>
      <c r="AC118" s="29">
        <f t="shared" ref="AC118:AC126" si="77">SUM(Z118:AB118)</f>
        <v>0</v>
      </c>
      <c r="AD118" s="28"/>
      <c r="AE118" s="28"/>
      <c r="AF118" s="28"/>
      <c r="AG118" s="29">
        <f t="shared" ref="AG118:AG126" si="78">SUM(AD118:AF118)</f>
        <v>0</v>
      </c>
      <c r="AH118" s="29">
        <f t="shared" si="72"/>
        <v>0</v>
      </c>
      <c r="AI118" s="168">
        <f t="shared" si="73"/>
        <v>0</v>
      </c>
      <c r="AJ118" s="168">
        <f t="shared" si="74"/>
        <v>0</v>
      </c>
      <c r="AK118" s="11"/>
      <c r="AL118" s="11"/>
      <c r="AM118" s="11"/>
      <c r="AN118" s="11"/>
      <c r="AO118" s="11"/>
      <c r="AP118" s="11"/>
      <c r="AQ118" s="11"/>
      <c r="AR118" s="11"/>
    </row>
    <row r="119" spans="1:44" ht="12.75" hidden="1" customHeight="1" outlineLevel="1" x14ac:dyDescent="0.25">
      <c r="A119" s="22">
        <v>3</v>
      </c>
      <c r="B119" s="23"/>
      <c r="C119" s="32"/>
      <c r="D119" s="33"/>
      <c r="E119" s="34"/>
      <c r="F119" s="34"/>
      <c r="G119" s="34"/>
      <c r="H119" s="33"/>
      <c r="I119" s="33"/>
      <c r="J119" s="62"/>
      <c r="K119" s="35"/>
      <c r="L119" s="34"/>
      <c r="M119" s="28"/>
      <c r="N119" s="28"/>
      <c r="O119" s="28"/>
      <c r="P119" s="34"/>
      <c r="Q119" s="34"/>
      <c r="R119" s="28"/>
      <c r="S119" s="28"/>
      <c r="T119" s="28"/>
      <c r="U119" s="29">
        <f t="shared" si="75"/>
        <v>0</v>
      </c>
      <c r="V119" s="28"/>
      <c r="W119" s="28"/>
      <c r="X119" s="28"/>
      <c r="Y119" s="29">
        <f t="shared" si="76"/>
        <v>0</v>
      </c>
      <c r="Z119" s="28"/>
      <c r="AA119" s="28"/>
      <c r="AB119" s="28"/>
      <c r="AC119" s="29">
        <f t="shared" si="77"/>
        <v>0</v>
      </c>
      <c r="AD119" s="28"/>
      <c r="AE119" s="28"/>
      <c r="AF119" s="28"/>
      <c r="AG119" s="29">
        <f t="shared" si="78"/>
        <v>0</v>
      </c>
      <c r="AH119" s="29">
        <f t="shared" si="72"/>
        <v>0</v>
      </c>
      <c r="AI119" s="168">
        <f t="shared" si="73"/>
        <v>0</v>
      </c>
      <c r="AJ119" s="168">
        <f t="shared" si="74"/>
        <v>0</v>
      </c>
    </row>
    <row r="120" spans="1:44" ht="12.75" hidden="1" customHeight="1" outlineLevel="1" x14ac:dyDescent="0.25">
      <c r="A120" s="22">
        <v>4</v>
      </c>
      <c r="B120" s="23"/>
      <c r="C120" s="32"/>
      <c r="D120" s="33"/>
      <c r="E120" s="34"/>
      <c r="F120" s="34"/>
      <c r="G120" s="34"/>
      <c r="H120" s="33"/>
      <c r="I120" s="33"/>
      <c r="J120" s="62"/>
      <c r="K120" s="35"/>
      <c r="L120" s="34"/>
      <c r="M120" s="28"/>
      <c r="N120" s="28"/>
      <c r="O120" s="28"/>
      <c r="P120" s="34"/>
      <c r="Q120" s="34"/>
      <c r="R120" s="28"/>
      <c r="S120" s="28"/>
      <c r="T120" s="28"/>
      <c r="U120" s="29">
        <f t="shared" si="75"/>
        <v>0</v>
      </c>
      <c r="V120" s="28"/>
      <c r="W120" s="28"/>
      <c r="X120" s="28"/>
      <c r="Y120" s="29">
        <f t="shared" si="76"/>
        <v>0</v>
      </c>
      <c r="Z120" s="28"/>
      <c r="AA120" s="28"/>
      <c r="AB120" s="28"/>
      <c r="AC120" s="29">
        <f t="shared" si="77"/>
        <v>0</v>
      </c>
      <c r="AD120" s="28"/>
      <c r="AE120" s="28"/>
      <c r="AF120" s="28"/>
      <c r="AG120" s="29">
        <f t="shared" si="78"/>
        <v>0</v>
      </c>
      <c r="AH120" s="29">
        <f t="shared" si="72"/>
        <v>0</v>
      </c>
      <c r="AI120" s="168">
        <f t="shared" si="73"/>
        <v>0</v>
      </c>
      <c r="AJ120" s="168">
        <f t="shared" si="74"/>
        <v>0</v>
      </c>
      <c r="AK120" s="11"/>
      <c r="AL120" s="11"/>
      <c r="AM120" s="11"/>
      <c r="AN120" s="11"/>
      <c r="AO120" s="11"/>
      <c r="AP120" s="11"/>
      <c r="AQ120" s="11"/>
      <c r="AR120" s="11"/>
    </row>
    <row r="121" spans="1:44" ht="12.75" hidden="1" customHeight="1" outlineLevel="1" x14ac:dyDescent="0.25">
      <c r="A121" s="22">
        <v>5</v>
      </c>
      <c r="B121" s="23"/>
      <c r="C121" s="32"/>
      <c r="D121" s="33"/>
      <c r="E121" s="34"/>
      <c r="F121" s="34"/>
      <c r="G121" s="34"/>
      <c r="H121" s="33"/>
      <c r="I121" s="33"/>
      <c r="J121" s="62"/>
      <c r="K121" s="35"/>
      <c r="L121" s="34"/>
      <c r="M121" s="28"/>
      <c r="N121" s="28"/>
      <c r="O121" s="28"/>
      <c r="P121" s="34"/>
      <c r="Q121" s="34"/>
      <c r="R121" s="28"/>
      <c r="S121" s="28"/>
      <c r="T121" s="28"/>
      <c r="U121" s="29">
        <f t="shared" si="75"/>
        <v>0</v>
      </c>
      <c r="V121" s="28"/>
      <c r="W121" s="28"/>
      <c r="X121" s="28"/>
      <c r="Y121" s="29">
        <f t="shared" si="76"/>
        <v>0</v>
      </c>
      <c r="Z121" s="28"/>
      <c r="AA121" s="28"/>
      <c r="AB121" s="28"/>
      <c r="AC121" s="29">
        <f t="shared" si="77"/>
        <v>0</v>
      </c>
      <c r="AD121" s="28"/>
      <c r="AE121" s="28"/>
      <c r="AF121" s="28"/>
      <c r="AG121" s="29">
        <f t="shared" si="78"/>
        <v>0</v>
      </c>
      <c r="AH121" s="29">
        <f t="shared" si="72"/>
        <v>0</v>
      </c>
      <c r="AI121" s="168">
        <f t="shared" si="73"/>
        <v>0</v>
      </c>
      <c r="AJ121" s="168">
        <f t="shared" si="74"/>
        <v>0</v>
      </c>
      <c r="AK121" s="11"/>
      <c r="AL121" s="11"/>
      <c r="AM121" s="11"/>
      <c r="AN121" s="11"/>
      <c r="AO121" s="11"/>
      <c r="AP121" s="11"/>
      <c r="AQ121" s="11"/>
      <c r="AR121" s="11"/>
    </row>
    <row r="122" spans="1:44" ht="12.75" hidden="1" customHeight="1" outlineLevel="1" x14ac:dyDescent="0.25">
      <c r="A122" s="22">
        <v>6</v>
      </c>
      <c r="B122" s="23"/>
      <c r="C122" s="32"/>
      <c r="D122" s="33"/>
      <c r="E122" s="34"/>
      <c r="F122" s="34"/>
      <c r="G122" s="34"/>
      <c r="H122" s="33"/>
      <c r="I122" s="33"/>
      <c r="J122" s="62"/>
      <c r="K122" s="35"/>
      <c r="L122" s="34"/>
      <c r="M122" s="28"/>
      <c r="N122" s="28"/>
      <c r="O122" s="28"/>
      <c r="P122" s="34"/>
      <c r="Q122" s="34"/>
      <c r="R122" s="28"/>
      <c r="S122" s="28"/>
      <c r="T122" s="28"/>
      <c r="U122" s="29">
        <f t="shared" si="75"/>
        <v>0</v>
      </c>
      <c r="V122" s="28"/>
      <c r="W122" s="28"/>
      <c r="X122" s="28"/>
      <c r="Y122" s="29">
        <f t="shared" si="76"/>
        <v>0</v>
      </c>
      <c r="Z122" s="28"/>
      <c r="AA122" s="28"/>
      <c r="AB122" s="28"/>
      <c r="AC122" s="29">
        <f t="shared" si="77"/>
        <v>0</v>
      </c>
      <c r="AD122" s="28"/>
      <c r="AE122" s="28"/>
      <c r="AF122" s="28"/>
      <c r="AG122" s="29">
        <f t="shared" si="78"/>
        <v>0</v>
      </c>
      <c r="AH122" s="29">
        <f t="shared" si="72"/>
        <v>0</v>
      </c>
      <c r="AI122" s="168">
        <f t="shared" si="73"/>
        <v>0</v>
      </c>
      <c r="AJ122" s="168">
        <f t="shared" si="74"/>
        <v>0</v>
      </c>
    </row>
    <row r="123" spans="1:44" ht="12.75" hidden="1" customHeight="1" outlineLevel="1" x14ac:dyDescent="0.25">
      <c r="A123" s="22">
        <v>7</v>
      </c>
      <c r="B123" s="23"/>
      <c r="C123" s="32"/>
      <c r="D123" s="33"/>
      <c r="E123" s="34"/>
      <c r="F123" s="34"/>
      <c r="G123" s="34"/>
      <c r="H123" s="33"/>
      <c r="I123" s="33"/>
      <c r="J123" s="62"/>
      <c r="K123" s="35"/>
      <c r="L123" s="34"/>
      <c r="M123" s="28"/>
      <c r="N123" s="28"/>
      <c r="O123" s="28"/>
      <c r="P123" s="34"/>
      <c r="Q123" s="34"/>
      <c r="R123" s="28"/>
      <c r="S123" s="28"/>
      <c r="T123" s="28"/>
      <c r="U123" s="29">
        <f t="shared" si="75"/>
        <v>0</v>
      </c>
      <c r="V123" s="28"/>
      <c r="W123" s="28"/>
      <c r="X123" s="28"/>
      <c r="Y123" s="29">
        <f t="shared" si="76"/>
        <v>0</v>
      </c>
      <c r="Z123" s="28"/>
      <c r="AA123" s="28"/>
      <c r="AB123" s="28"/>
      <c r="AC123" s="29">
        <f t="shared" si="77"/>
        <v>0</v>
      </c>
      <c r="AD123" s="28"/>
      <c r="AE123" s="28"/>
      <c r="AF123" s="28"/>
      <c r="AG123" s="29">
        <f t="shared" si="78"/>
        <v>0</v>
      </c>
      <c r="AH123" s="29">
        <f t="shared" si="72"/>
        <v>0</v>
      </c>
      <c r="AI123" s="168">
        <f t="shared" si="73"/>
        <v>0</v>
      </c>
      <c r="AJ123" s="168">
        <f t="shared" si="74"/>
        <v>0</v>
      </c>
      <c r="AK123" s="11"/>
      <c r="AL123" s="11"/>
      <c r="AM123" s="11"/>
      <c r="AN123" s="11"/>
      <c r="AO123" s="11"/>
      <c r="AP123" s="11"/>
      <c r="AQ123" s="11"/>
      <c r="AR123" s="11"/>
    </row>
    <row r="124" spans="1:44" ht="12.75" hidden="1" customHeight="1" outlineLevel="1" x14ac:dyDescent="0.25">
      <c r="A124" s="22">
        <v>8</v>
      </c>
      <c r="B124" s="23"/>
      <c r="C124" s="32"/>
      <c r="D124" s="33"/>
      <c r="E124" s="34"/>
      <c r="F124" s="34"/>
      <c r="G124" s="34"/>
      <c r="H124" s="33"/>
      <c r="I124" s="33"/>
      <c r="J124" s="62"/>
      <c r="K124" s="35"/>
      <c r="L124" s="34"/>
      <c r="M124" s="28"/>
      <c r="N124" s="28"/>
      <c r="O124" s="28"/>
      <c r="P124" s="34"/>
      <c r="Q124" s="34"/>
      <c r="R124" s="28"/>
      <c r="S124" s="28"/>
      <c r="T124" s="28"/>
      <c r="U124" s="29">
        <f t="shared" si="75"/>
        <v>0</v>
      </c>
      <c r="V124" s="28"/>
      <c r="W124" s="28"/>
      <c r="X124" s="28"/>
      <c r="Y124" s="29">
        <f t="shared" si="76"/>
        <v>0</v>
      </c>
      <c r="Z124" s="28"/>
      <c r="AA124" s="28"/>
      <c r="AB124" s="28"/>
      <c r="AC124" s="29">
        <f t="shared" si="77"/>
        <v>0</v>
      </c>
      <c r="AD124" s="28"/>
      <c r="AE124" s="28"/>
      <c r="AF124" s="28"/>
      <c r="AG124" s="29">
        <f t="shared" si="78"/>
        <v>0</v>
      </c>
      <c r="AH124" s="29">
        <f t="shared" si="72"/>
        <v>0</v>
      </c>
      <c r="AI124" s="168">
        <f t="shared" si="73"/>
        <v>0</v>
      </c>
      <c r="AJ124" s="168">
        <f t="shared" si="74"/>
        <v>0</v>
      </c>
      <c r="AK124" s="11"/>
      <c r="AL124" s="11"/>
      <c r="AM124" s="11"/>
      <c r="AN124" s="11"/>
      <c r="AO124" s="11"/>
      <c r="AP124" s="11"/>
      <c r="AQ124" s="11"/>
      <c r="AR124" s="11"/>
    </row>
    <row r="125" spans="1:44" ht="12.75" hidden="1" customHeight="1" outlineLevel="1" x14ac:dyDescent="0.25">
      <c r="A125" s="22">
        <v>9</v>
      </c>
      <c r="B125" s="23"/>
      <c r="C125" s="32"/>
      <c r="D125" s="33"/>
      <c r="E125" s="34"/>
      <c r="F125" s="34"/>
      <c r="G125" s="34"/>
      <c r="H125" s="33"/>
      <c r="I125" s="33"/>
      <c r="J125" s="62"/>
      <c r="K125" s="35"/>
      <c r="L125" s="34"/>
      <c r="M125" s="28"/>
      <c r="N125" s="28"/>
      <c r="O125" s="28"/>
      <c r="P125" s="34"/>
      <c r="Q125" s="34"/>
      <c r="R125" s="28"/>
      <c r="S125" s="28"/>
      <c r="T125" s="28"/>
      <c r="U125" s="29">
        <f t="shared" si="75"/>
        <v>0</v>
      </c>
      <c r="V125" s="28"/>
      <c r="W125" s="28"/>
      <c r="X125" s="28"/>
      <c r="Y125" s="29">
        <f t="shared" si="76"/>
        <v>0</v>
      </c>
      <c r="Z125" s="28"/>
      <c r="AA125" s="28"/>
      <c r="AB125" s="28"/>
      <c r="AC125" s="29">
        <f t="shared" si="77"/>
        <v>0</v>
      </c>
      <c r="AD125" s="28"/>
      <c r="AE125" s="28"/>
      <c r="AF125" s="28"/>
      <c r="AG125" s="29">
        <f t="shared" si="78"/>
        <v>0</v>
      </c>
      <c r="AH125" s="29">
        <f t="shared" si="72"/>
        <v>0</v>
      </c>
      <c r="AI125" s="168">
        <f t="shared" si="73"/>
        <v>0</v>
      </c>
      <c r="AJ125" s="168">
        <f t="shared" si="74"/>
        <v>0</v>
      </c>
    </row>
    <row r="126" spans="1:44" ht="12.75" hidden="1" customHeight="1" outlineLevel="1" x14ac:dyDescent="0.25">
      <c r="A126" s="22">
        <v>10</v>
      </c>
      <c r="B126" s="23"/>
      <c r="C126" s="32"/>
      <c r="D126" s="33"/>
      <c r="E126" s="34"/>
      <c r="F126" s="34"/>
      <c r="G126" s="34"/>
      <c r="H126" s="33"/>
      <c r="I126" s="33"/>
      <c r="J126" s="62"/>
      <c r="K126" s="36"/>
      <c r="L126" s="34"/>
      <c r="M126" s="28"/>
      <c r="N126" s="28"/>
      <c r="O126" s="28"/>
      <c r="P126" s="34"/>
      <c r="Q126" s="34"/>
      <c r="R126" s="28"/>
      <c r="S126" s="28"/>
      <c r="T126" s="28"/>
      <c r="U126" s="29">
        <f t="shared" si="75"/>
        <v>0</v>
      </c>
      <c r="V126" s="28"/>
      <c r="W126" s="28"/>
      <c r="X126" s="28"/>
      <c r="Y126" s="29">
        <f t="shared" si="76"/>
        <v>0</v>
      </c>
      <c r="Z126" s="28"/>
      <c r="AA126" s="28"/>
      <c r="AB126" s="28"/>
      <c r="AC126" s="29">
        <f t="shared" si="77"/>
        <v>0</v>
      </c>
      <c r="AD126" s="28"/>
      <c r="AE126" s="28"/>
      <c r="AF126" s="28"/>
      <c r="AG126" s="29">
        <f t="shared" si="78"/>
        <v>0</v>
      </c>
      <c r="AH126" s="29">
        <f t="shared" si="72"/>
        <v>0</v>
      </c>
      <c r="AI126" s="168">
        <f t="shared" si="73"/>
        <v>0</v>
      </c>
      <c r="AJ126" s="168">
        <f t="shared" si="74"/>
        <v>0</v>
      </c>
      <c r="AK126" s="11"/>
      <c r="AL126" s="11"/>
      <c r="AM126" s="11"/>
      <c r="AN126" s="11"/>
      <c r="AO126" s="11"/>
      <c r="AP126" s="11"/>
      <c r="AQ126" s="11"/>
      <c r="AR126" s="11"/>
    </row>
    <row r="127" spans="1:44" s="61" customFormat="1" ht="12.75" hidden="1" customHeight="1" collapsed="1" x14ac:dyDescent="0.25">
      <c r="A127" s="507" t="s">
        <v>65</v>
      </c>
      <c r="B127" s="516"/>
      <c r="C127" s="508"/>
      <c r="D127" s="508"/>
      <c r="E127" s="508"/>
      <c r="F127" s="508"/>
      <c r="G127" s="508"/>
      <c r="H127" s="508"/>
      <c r="I127" s="509"/>
      <c r="J127" s="341">
        <f>SUM(J117:J126)</f>
        <v>0</v>
      </c>
      <c r="K127" s="341">
        <f>SUM(K117:K126)</f>
        <v>0</v>
      </c>
      <c r="L127" s="434"/>
      <c r="M127" s="341">
        <f>SUM(M117:M126)</f>
        <v>0</v>
      </c>
      <c r="N127" s="341">
        <f>SUM(N117:N126)</f>
        <v>0</v>
      </c>
      <c r="O127" s="341">
        <f>SUM(O117:O126)</f>
        <v>0</v>
      </c>
      <c r="P127" s="342"/>
      <c r="Q127" s="454"/>
      <c r="R127" s="341">
        <f t="shared" ref="R127:AH127" si="79">SUM(R117:R126)</f>
        <v>0</v>
      </c>
      <c r="S127" s="341">
        <f t="shared" si="79"/>
        <v>0</v>
      </c>
      <c r="T127" s="341">
        <f t="shared" si="79"/>
        <v>0</v>
      </c>
      <c r="U127" s="341">
        <f t="shared" si="79"/>
        <v>0</v>
      </c>
      <c r="V127" s="341">
        <f t="shared" si="79"/>
        <v>0</v>
      </c>
      <c r="W127" s="341">
        <f t="shared" si="79"/>
        <v>0</v>
      </c>
      <c r="X127" s="341">
        <f t="shared" si="79"/>
        <v>0</v>
      </c>
      <c r="Y127" s="341">
        <f t="shared" si="79"/>
        <v>0</v>
      </c>
      <c r="Z127" s="341">
        <f t="shared" si="79"/>
        <v>0</v>
      </c>
      <c r="AA127" s="341">
        <f t="shared" si="79"/>
        <v>0</v>
      </c>
      <c r="AB127" s="341">
        <f t="shared" si="79"/>
        <v>0</v>
      </c>
      <c r="AC127" s="341">
        <f t="shared" si="79"/>
        <v>0</v>
      </c>
      <c r="AD127" s="341">
        <f t="shared" si="79"/>
        <v>0</v>
      </c>
      <c r="AE127" s="341">
        <f t="shared" si="79"/>
        <v>0</v>
      </c>
      <c r="AF127" s="341">
        <f t="shared" si="79"/>
        <v>0</v>
      </c>
      <c r="AG127" s="341">
        <f t="shared" si="79"/>
        <v>0</v>
      </c>
      <c r="AH127" s="341">
        <f t="shared" si="79"/>
        <v>0</v>
      </c>
      <c r="AI127" s="432">
        <f>IF(ISERROR(AH127/J127),0,AH127/J127)</f>
        <v>0</v>
      </c>
      <c r="AJ127" s="432">
        <f>IF(ISERROR(AH127/$AH$193),0,AH127/$AH$193)</f>
        <v>0</v>
      </c>
      <c r="AK127" s="11"/>
      <c r="AL127" s="11"/>
      <c r="AM127" s="11"/>
      <c r="AN127" s="11"/>
      <c r="AO127" s="11"/>
      <c r="AP127" s="11"/>
      <c r="AQ127" s="11"/>
      <c r="AR127" s="11"/>
    </row>
    <row r="128" spans="1:44" ht="12.75" hidden="1" customHeight="1" x14ac:dyDescent="0.25">
      <c r="A128" s="502" t="s">
        <v>66</v>
      </c>
      <c r="B128" s="503"/>
      <c r="C128" s="503"/>
      <c r="D128" s="503"/>
      <c r="E128" s="504"/>
      <c r="F128" s="16"/>
      <c r="G128" s="5"/>
      <c r="H128" s="17"/>
      <c r="I128" s="17"/>
      <c r="J128" s="62"/>
      <c r="K128" s="7"/>
      <c r="L128" s="18"/>
      <c r="M128" s="19"/>
      <c r="N128" s="19"/>
      <c r="O128" s="19"/>
      <c r="P128" s="5"/>
      <c r="Q128" s="20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167"/>
      <c r="AJ128" s="167"/>
    </row>
    <row r="129" spans="1:44" hidden="1" outlineLevel="1" x14ac:dyDescent="0.25">
      <c r="A129" s="23">
        <v>1</v>
      </c>
      <c r="B129" s="1"/>
      <c r="C129" s="1"/>
      <c r="D129" s="2"/>
      <c r="E129" s="3"/>
      <c r="F129" s="4"/>
      <c r="G129" s="5"/>
      <c r="H129" s="6"/>
      <c r="I129" s="6"/>
      <c r="J129" s="62"/>
      <c r="K129" s="7"/>
      <c r="L129" s="8"/>
      <c r="M129" s="453"/>
      <c r="N129" s="453"/>
      <c r="O129" s="5"/>
      <c r="P129" s="5"/>
      <c r="Q129" s="5"/>
      <c r="R129" s="9"/>
      <c r="S129" s="9"/>
      <c r="T129" s="9"/>
      <c r="U129" s="29">
        <f>SUM(R129:T129)</f>
        <v>0</v>
      </c>
      <c r="V129" s="28"/>
      <c r="W129" s="28"/>
      <c r="X129" s="28"/>
      <c r="Y129" s="29">
        <f>SUM(V129:X129)</f>
        <v>0</v>
      </c>
      <c r="Z129" s="28"/>
      <c r="AA129" s="28"/>
      <c r="AB129" s="28"/>
      <c r="AC129" s="29">
        <f>SUM(Z129:AB129)</f>
        <v>0</v>
      </c>
      <c r="AD129" s="28"/>
      <c r="AE129" s="28"/>
      <c r="AF129" s="28"/>
      <c r="AG129" s="29">
        <f>SUM(AD129:AF129)</f>
        <v>0</v>
      </c>
      <c r="AH129" s="29">
        <f t="shared" ref="AH129:AH138" si="80">SUM(U129,Y129,AC129,AG129)</f>
        <v>0</v>
      </c>
      <c r="AI129" s="168">
        <f>IF(ISERROR(AH129/J129),0,AH129/J129)</f>
        <v>0</v>
      </c>
      <c r="AJ129" s="168">
        <f t="shared" ref="AJ129:AJ138" si="81">IF(ISERROR(AH129/$AH$193),"-",AH129/$AH$193)</f>
        <v>0</v>
      </c>
      <c r="AK129" s="11"/>
      <c r="AL129" s="11"/>
      <c r="AM129" s="11"/>
      <c r="AN129" s="11"/>
      <c r="AO129" s="11"/>
      <c r="AP129" s="11"/>
      <c r="AQ129" s="11"/>
      <c r="AR129" s="11"/>
    </row>
    <row r="130" spans="1:44" ht="12.75" hidden="1" customHeight="1" outlineLevel="1" x14ac:dyDescent="0.25">
      <c r="A130" s="23">
        <v>2</v>
      </c>
      <c r="B130" s="23"/>
      <c r="C130" s="37"/>
      <c r="D130" s="33"/>
      <c r="E130" s="37"/>
      <c r="F130" s="37"/>
      <c r="G130" s="37"/>
      <c r="H130" s="33"/>
      <c r="I130" s="33"/>
      <c r="J130" s="62"/>
      <c r="K130" s="35"/>
      <c r="L130" s="34"/>
      <c r="M130" s="28"/>
      <c r="N130" s="28"/>
      <c r="O130" s="28"/>
      <c r="P130" s="34"/>
      <c r="Q130" s="34"/>
      <c r="R130" s="28"/>
      <c r="S130" s="28"/>
      <c r="T130" s="28"/>
      <c r="U130" s="29">
        <f t="shared" ref="U130:U138" si="82">SUM(R130:T130)</f>
        <v>0</v>
      </c>
      <c r="V130" s="28"/>
      <c r="W130" s="28"/>
      <c r="X130" s="28"/>
      <c r="Y130" s="29">
        <f t="shared" ref="Y130:Y138" si="83">SUM(V130:X130)</f>
        <v>0</v>
      </c>
      <c r="Z130" s="28"/>
      <c r="AA130" s="28"/>
      <c r="AB130" s="28"/>
      <c r="AC130" s="29">
        <f t="shared" ref="AC130:AC138" si="84">SUM(Z130:AB130)</f>
        <v>0</v>
      </c>
      <c r="AD130" s="28"/>
      <c r="AE130" s="28"/>
      <c r="AF130" s="28"/>
      <c r="AG130" s="29">
        <f t="shared" ref="AG130:AG138" si="85">SUM(AD130:AF130)</f>
        <v>0</v>
      </c>
      <c r="AH130" s="29">
        <f t="shared" si="80"/>
        <v>0</v>
      </c>
      <c r="AI130" s="168">
        <f t="shared" ref="AI130:AI138" si="86">IF(ISERROR(AH130/J130),0,AH130/J130)</f>
        <v>0</v>
      </c>
      <c r="AJ130" s="168">
        <f t="shared" si="81"/>
        <v>0</v>
      </c>
      <c r="AK130" s="11"/>
      <c r="AL130" s="11"/>
      <c r="AM130" s="11"/>
      <c r="AN130" s="11"/>
      <c r="AO130" s="11"/>
      <c r="AP130" s="11"/>
      <c r="AQ130" s="11"/>
      <c r="AR130" s="11"/>
    </row>
    <row r="131" spans="1:44" ht="12.75" hidden="1" customHeight="1" outlineLevel="1" x14ac:dyDescent="0.25">
      <c r="A131" s="23">
        <v>3</v>
      </c>
      <c r="B131" s="23"/>
      <c r="C131" s="37"/>
      <c r="D131" s="33"/>
      <c r="E131" s="37"/>
      <c r="F131" s="37"/>
      <c r="G131" s="37"/>
      <c r="H131" s="33"/>
      <c r="I131" s="33"/>
      <c r="J131" s="62"/>
      <c r="K131" s="35"/>
      <c r="L131" s="34"/>
      <c r="M131" s="28"/>
      <c r="N131" s="28"/>
      <c r="O131" s="28"/>
      <c r="P131" s="34"/>
      <c r="Q131" s="34"/>
      <c r="R131" s="28"/>
      <c r="S131" s="28"/>
      <c r="T131" s="28"/>
      <c r="U131" s="29">
        <f t="shared" si="82"/>
        <v>0</v>
      </c>
      <c r="V131" s="28"/>
      <c r="W131" s="28"/>
      <c r="X131" s="28"/>
      <c r="Y131" s="29">
        <f t="shared" si="83"/>
        <v>0</v>
      </c>
      <c r="Z131" s="28"/>
      <c r="AA131" s="28"/>
      <c r="AB131" s="28"/>
      <c r="AC131" s="29">
        <f t="shared" si="84"/>
        <v>0</v>
      </c>
      <c r="AD131" s="28"/>
      <c r="AE131" s="28"/>
      <c r="AF131" s="28"/>
      <c r="AG131" s="29">
        <f t="shared" si="85"/>
        <v>0</v>
      </c>
      <c r="AH131" s="29">
        <f t="shared" si="80"/>
        <v>0</v>
      </c>
      <c r="AI131" s="168">
        <f t="shared" si="86"/>
        <v>0</v>
      </c>
      <c r="AJ131" s="168">
        <f t="shared" si="81"/>
        <v>0</v>
      </c>
    </row>
    <row r="132" spans="1:44" ht="12.75" hidden="1" customHeight="1" outlineLevel="1" x14ac:dyDescent="0.25">
      <c r="A132" s="23">
        <v>4</v>
      </c>
      <c r="B132" s="22"/>
      <c r="C132" s="37"/>
      <c r="D132" s="38"/>
      <c r="E132" s="37"/>
      <c r="F132" s="37"/>
      <c r="G132" s="37"/>
      <c r="H132" s="33"/>
      <c r="I132" s="33"/>
      <c r="J132" s="62"/>
      <c r="K132" s="35"/>
      <c r="L132" s="34"/>
      <c r="M132" s="28"/>
      <c r="N132" s="28"/>
      <c r="O132" s="28"/>
      <c r="P132" s="34"/>
      <c r="Q132" s="34"/>
      <c r="R132" s="28"/>
      <c r="S132" s="28"/>
      <c r="T132" s="28"/>
      <c r="U132" s="29">
        <f t="shared" si="82"/>
        <v>0</v>
      </c>
      <c r="V132" s="28"/>
      <c r="W132" s="28"/>
      <c r="X132" s="28"/>
      <c r="Y132" s="29">
        <f t="shared" si="83"/>
        <v>0</v>
      </c>
      <c r="Z132" s="28"/>
      <c r="AA132" s="28"/>
      <c r="AB132" s="28"/>
      <c r="AC132" s="29">
        <f t="shared" si="84"/>
        <v>0</v>
      </c>
      <c r="AD132" s="28"/>
      <c r="AE132" s="28"/>
      <c r="AF132" s="28"/>
      <c r="AG132" s="29">
        <f t="shared" si="85"/>
        <v>0</v>
      </c>
      <c r="AH132" s="29">
        <f t="shared" si="80"/>
        <v>0</v>
      </c>
      <c r="AI132" s="168">
        <f t="shared" si="86"/>
        <v>0</v>
      </c>
      <c r="AJ132" s="168">
        <f t="shared" si="81"/>
        <v>0</v>
      </c>
      <c r="AK132" s="11"/>
      <c r="AL132" s="11"/>
      <c r="AM132" s="11"/>
      <c r="AN132" s="11"/>
      <c r="AO132" s="11"/>
      <c r="AP132" s="11"/>
      <c r="AQ132" s="11"/>
      <c r="AR132" s="11"/>
    </row>
    <row r="133" spans="1:44" ht="12.75" hidden="1" customHeight="1" outlineLevel="1" x14ac:dyDescent="0.25">
      <c r="A133" s="23">
        <v>5</v>
      </c>
      <c r="B133" s="22"/>
      <c r="C133" s="37"/>
      <c r="D133" s="38"/>
      <c r="E133" s="37"/>
      <c r="F133" s="37"/>
      <c r="G133" s="37"/>
      <c r="H133" s="33"/>
      <c r="I133" s="33"/>
      <c r="J133" s="62"/>
      <c r="K133" s="35"/>
      <c r="L133" s="34"/>
      <c r="M133" s="28"/>
      <c r="N133" s="28"/>
      <c r="O133" s="28"/>
      <c r="P133" s="34"/>
      <c r="Q133" s="34"/>
      <c r="R133" s="28"/>
      <c r="S133" s="28"/>
      <c r="T133" s="28"/>
      <c r="U133" s="29">
        <f t="shared" si="82"/>
        <v>0</v>
      </c>
      <c r="V133" s="28"/>
      <c r="W133" s="28"/>
      <c r="X133" s="28"/>
      <c r="Y133" s="29">
        <f t="shared" si="83"/>
        <v>0</v>
      </c>
      <c r="Z133" s="28"/>
      <c r="AA133" s="28"/>
      <c r="AB133" s="28"/>
      <c r="AC133" s="29">
        <f t="shared" si="84"/>
        <v>0</v>
      </c>
      <c r="AD133" s="28"/>
      <c r="AE133" s="28"/>
      <c r="AF133" s="28"/>
      <c r="AG133" s="29">
        <f t="shared" si="85"/>
        <v>0</v>
      </c>
      <c r="AH133" s="29">
        <f t="shared" si="80"/>
        <v>0</v>
      </c>
      <c r="AI133" s="168">
        <f t="shared" si="86"/>
        <v>0</v>
      </c>
      <c r="AJ133" s="168">
        <f t="shared" si="81"/>
        <v>0</v>
      </c>
      <c r="AK133" s="11"/>
      <c r="AL133" s="11"/>
      <c r="AM133" s="11"/>
      <c r="AN133" s="11"/>
      <c r="AO133" s="11"/>
      <c r="AP133" s="11"/>
      <c r="AQ133" s="11"/>
      <c r="AR133" s="11"/>
    </row>
    <row r="134" spans="1:44" ht="12.75" hidden="1" customHeight="1" outlineLevel="1" x14ac:dyDescent="0.25">
      <c r="A134" s="23">
        <v>6</v>
      </c>
      <c r="B134" s="23"/>
      <c r="C134" s="37"/>
      <c r="D134" s="33"/>
      <c r="E134" s="37"/>
      <c r="F134" s="37"/>
      <c r="G134" s="37"/>
      <c r="H134" s="33"/>
      <c r="I134" s="33"/>
      <c r="J134" s="62"/>
      <c r="K134" s="35"/>
      <c r="L134" s="34"/>
      <c r="M134" s="28"/>
      <c r="N134" s="28"/>
      <c r="O134" s="28"/>
      <c r="P134" s="34"/>
      <c r="Q134" s="34"/>
      <c r="R134" s="28"/>
      <c r="S134" s="28"/>
      <c r="T134" s="28"/>
      <c r="U134" s="29">
        <f t="shared" si="82"/>
        <v>0</v>
      </c>
      <c r="V134" s="28"/>
      <c r="W134" s="28"/>
      <c r="X134" s="28"/>
      <c r="Y134" s="29">
        <f t="shared" si="83"/>
        <v>0</v>
      </c>
      <c r="Z134" s="28"/>
      <c r="AA134" s="28"/>
      <c r="AB134" s="28"/>
      <c r="AC134" s="29">
        <f t="shared" si="84"/>
        <v>0</v>
      </c>
      <c r="AD134" s="28"/>
      <c r="AE134" s="28"/>
      <c r="AF134" s="28"/>
      <c r="AG134" s="29">
        <f t="shared" si="85"/>
        <v>0</v>
      </c>
      <c r="AH134" s="29">
        <f t="shared" si="80"/>
        <v>0</v>
      </c>
      <c r="AI134" s="168">
        <f t="shared" si="86"/>
        <v>0</v>
      </c>
      <c r="AJ134" s="168">
        <f t="shared" si="81"/>
        <v>0</v>
      </c>
    </row>
    <row r="135" spans="1:44" ht="12.75" hidden="1" customHeight="1" outlineLevel="1" x14ac:dyDescent="0.25">
      <c r="A135" s="23">
        <v>7</v>
      </c>
      <c r="B135" s="23"/>
      <c r="C135" s="37"/>
      <c r="D135" s="33"/>
      <c r="E135" s="37"/>
      <c r="F135" s="37"/>
      <c r="G135" s="37"/>
      <c r="H135" s="33"/>
      <c r="I135" s="33"/>
      <c r="J135" s="62"/>
      <c r="K135" s="35"/>
      <c r="L135" s="34"/>
      <c r="M135" s="28"/>
      <c r="N135" s="28"/>
      <c r="O135" s="28"/>
      <c r="P135" s="34"/>
      <c r="Q135" s="34"/>
      <c r="R135" s="28"/>
      <c r="S135" s="28"/>
      <c r="T135" s="28"/>
      <c r="U135" s="29">
        <f t="shared" si="82"/>
        <v>0</v>
      </c>
      <c r="V135" s="28"/>
      <c r="W135" s="28"/>
      <c r="X135" s="28"/>
      <c r="Y135" s="29">
        <f t="shared" si="83"/>
        <v>0</v>
      </c>
      <c r="Z135" s="28"/>
      <c r="AA135" s="28"/>
      <c r="AB135" s="28"/>
      <c r="AC135" s="29">
        <f t="shared" si="84"/>
        <v>0</v>
      </c>
      <c r="AD135" s="28"/>
      <c r="AE135" s="28"/>
      <c r="AF135" s="28"/>
      <c r="AG135" s="29">
        <f t="shared" si="85"/>
        <v>0</v>
      </c>
      <c r="AH135" s="29">
        <f t="shared" si="80"/>
        <v>0</v>
      </c>
      <c r="AI135" s="168">
        <f t="shared" si="86"/>
        <v>0</v>
      </c>
      <c r="AJ135" s="168">
        <f t="shared" si="81"/>
        <v>0</v>
      </c>
      <c r="AK135" s="11"/>
      <c r="AL135" s="11"/>
      <c r="AM135" s="11"/>
      <c r="AN135" s="11"/>
      <c r="AO135" s="11"/>
      <c r="AP135" s="11"/>
      <c r="AQ135" s="11"/>
      <c r="AR135" s="11"/>
    </row>
    <row r="136" spans="1:44" ht="12.75" hidden="1" customHeight="1" outlineLevel="1" x14ac:dyDescent="0.25">
      <c r="A136" s="23">
        <v>8</v>
      </c>
      <c r="B136" s="23"/>
      <c r="C136" s="37"/>
      <c r="D136" s="33"/>
      <c r="E136" s="37"/>
      <c r="F136" s="37"/>
      <c r="G136" s="37"/>
      <c r="H136" s="33"/>
      <c r="I136" s="33"/>
      <c r="J136" s="62"/>
      <c r="K136" s="35"/>
      <c r="L136" s="34"/>
      <c r="M136" s="28"/>
      <c r="N136" s="28"/>
      <c r="O136" s="28"/>
      <c r="P136" s="34"/>
      <c r="Q136" s="34"/>
      <c r="R136" s="28"/>
      <c r="S136" s="28"/>
      <c r="T136" s="28"/>
      <c r="U136" s="29">
        <f t="shared" si="82"/>
        <v>0</v>
      </c>
      <c r="V136" s="28"/>
      <c r="W136" s="28"/>
      <c r="X136" s="28"/>
      <c r="Y136" s="29">
        <f t="shared" si="83"/>
        <v>0</v>
      </c>
      <c r="Z136" s="28"/>
      <c r="AA136" s="28"/>
      <c r="AB136" s="28"/>
      <c r="AC136" s="29">
        <f t="shared" si="84"/>
        <v>0</v>
      </c>
      <c r="AD136" s="28"/>
      <c r="AE136" s="28"/>
      <c r="AF136" s="28"/>
      <c r="AG136" s="29">
        <f t="shared" si="85"/>
        <v>0</v>
      </c>
      <c r="AH136" s="29">
        <f t="shared" si="80"/>
        <v>0</v>
      </c>
      <c r="AI136" s="168">
        <f t="shared" si="86"/>
        <v>0</v>
      </c>
      <c r="AJ136" s="168">
        <f t="shared" si="81"/>
        <v>0</v>
      </c>
      <c r="AK136" s="11"/>
      <c r="AL136" s="11"/>
      <c r="AM136" s="11"/>
      <c r="AN136" s="11"/>
      <c r="AO136" s="11"/>
      <c r="AP136" s="11"/>
      <c r="AQ136" s="11"/>
      <c r="AR136" s="11"/>
    </row>
    <row r="137" spans="1:44" ht="12.75" hidden="1" customHeight="1" outlineLevel="1" x14ac:dyDescent="0.25">
      <c r="A137" s="23">
        <v>9</v>
      </c>
      <c r="B137" s="23"/>
      <c r="C137" s="37"/>
      <c r="D137" s="33"/>
      <c r="E137" s="37"/>
      <c r="F137" s="37"/>
      <c r="G137" s="37"/>
      <c r="H137" s="33"/>
      <c r="I137" s="33"/>
      <c r="J137" s="62"/>
      <c r="K137" s="35"/>
      <c r="L137" s="34"/>
      <c r="M137" s="28"/>
      <c r="N137" s="28"/>
      <c r="O137" s="28"/>
      <c r="P137" s="34"/>
      <c r="Q137" s="34"/>
      <c r="R137" s="28"/>
      <c r="S137" s="28"/>
      <c r="T137" s="28"/>
      <c r="U137" s="29">
        <f t="shared" si="82"/>
        <v>0</v>
      </c>
      <c r="V137" s="28"/>
      <c r="W137" s="28"/>
      <c r="X137" s="28"/>
      <c r="Y137" s="29">
        <f t="shared" si="83"/>
        <v>0</v>
      </c>
      <c r="Z137" s="28"/>
      <c r="AA137" s="28"/>
      <c r="AB137" s="28"/>
      <c r="AC137" s="29">
        <f t="shared" si="84"/>
        <v>0</v>
      </c>
      <c r="AD137" s="28"/>
      <c r="AE137" s="28"/>
      <c r="AF137" s="28"/>
      <c r="AG137" s="29">
        <f t="shared" si="85"/>
        <v>0</v>
      </c>
      <c r="AH137" s="29">
        <f t="shared" si="80"/>
        <v>0</v>
      </c>
      <c r="AI137" s="168">
        <f t="shared" si="86"/>
        <v>0</v>
      </c>
      <c r="AJ137" s="168">
        <f t="shared" si="81"/>
        <v>0</v>
      </c>
    </row>
    <row r="138" spans="1:44" ht="12.75" hidden="1" customHeight="1" outlineLevel="1" x14ac:dyDescent="0.25">
      <c r="A138" s="23">
        <v>10</v>
      </c>
      <c r="B138" s="23"/>
      <c r="C138" s="37"/>
      <c r="D138" s="33"/>
      <c r="E138" s="37"/>
      <c r="F138" s="37"/>
      <c r="G138" s="37"/>
      <c r="H138" s="33"/>
      <c r="I138" s="33"/>
      <c r="J138" s="62"/>
      <c r="K138" s="36"/>
      <c r="L138" s="34"/>
      <c r="M138" s="28"/>
      <c r="N138" s="28"/>
      <c r="O138" s="28"/>
      <c r="P138" s="34"/>
      <c r="Q138" s="34"/>
      <c r="R138" s="28"/>
      <c r="S138" s="28"/>
      <c r="T138" s="28"/>
      <c r="U138" s="29">
        <f t="shared" si="82"/>
        <v>0</v>
      </c>
      <c r="V138" s="28"/>
      <c r="W138" s="28"/>
      <c r="X138" s="28"/>
      <c r="Y138" s="29">
        <f t="shared" si="83"/>
        <v>0</v>
      </c>
      <c r="Z138" s="28"/>
      <c r="AA138" s="28"/>
      <c r="AB138" s="28"/>
      <c r="AC138" s="29">
        <f t="shared" si="84"/>
        <v>0</v>
      </c>
      <c r="AD138" s="28"/>
      <c r="AE138" s="28"/>
      <c r="AF138" s="28"/>
      <c r="AG138" s="29">
        <f t="shared" si="85"/>
        <v>0</v>
      </c>
      <c r="AH138" s="29">
        <f t="shared" si="80"/>
        <v>0</v>
      </c>
      <c r="AI138" s="168">
        <f t="shared" si="86"/>
        <v>0</v>
      </c>
      <c r="AJ138" s="168">
        <f t="shared" si="81"/>
        <v>0</v>
      </c>
      <c r="AK138" s="11"/>
      <c r="AL138" s="11"/>
      <c r="AM138" s="11"/>
      <c r="AN138" s="11"/>
      <c r="AO138" s="11"/>
      <c r="AP138" s="11"/>
      <c r="AQ138" s="11"/>
      <c r="AR138" s="11"/>
    </row>
    <row r="139" spans="1:44" s="61" customFormat="1" ht="12.75" hidden="1" customHeight="1" collapsed="1" x14ac:dyDescent="0.25">
      <c r="A139" s="512" t="s">
        <v>67</v>
      </c>
      <c r="B139" s="512"/>
      <c r="C139" s="512"/>
      <c r="D139" s="512"/>
      <c r="E139" s="512"/>
      <c r="F139" s="512"/>
      <c r="G139" s="512"/>
      <c r="H139" s="512"/>
      <c r="I139" s="512"/>
      <c r="J139" s="341">
        <v>0</v>
      </c>
      <c r="K139" s="341">
        <v>0</v>
      </c>
      <c r="L139" s="434"/>
      <c r="M139" s="341">
        <f>SUM(M129:M138)</f>
        <v>0</v>
      </c>
      <c r="N139" s="341">
        <f>SUM(N129:N138)</f>
        <v>0</v>
      </c>
      <c r="O139" s="341">
        <f>SUM(O129:O138)</f>
        <v>0</v>
      </c>
      <c r="P139" s="342"/>
      <c r="Q139" s="454"/>
      <c r="R139" s="341">
        <f t="shared" ref="R139:AH139" si="87">SUM(R129:R138)</f>
        <v>0</v>
      </c>
      <c r="S139" s="341">
        <f t="shared" si="87"/>
        <v>0</v>
      </c>
      <c r="T139" s="341">
        <f t="shared" si="87"/>
        <v>0</v>
      </c>
      <c r="U139" s="341">
        <f t="shared" si="87"/>
        <v>0</v>
      </c>
      <c r="V139" s="341">
        <f t="shared" si="87"/>
        <v>0</v>
      </c>
      <c r="W139" s="341">
        <f t="shared" si="87"/>
        <v>0</v>
      </c>
      <c r="X139" s="341">
        <f t="shared" si="87"/>
        <v>0</v>
      </c>
      <c r="Y139" s="341">
        <f t="shared" si="87"/>
        <v>0</v>
      </c>
      <c r="Z139" s="341">
        <f t="shared" si="87"/>
        <v>0</v>
      </c>
      <c r="AA139" s="341">
        <f t="shared" si="87"/>
        <v>0</v>
      </c>
      <c r="AB139" s="341">
        <f t="shared" si="87"/>
        <v>0</v>
      </c>
      <c r="AC139" s="341">
        <f t="shared" si="87"/>
        <v>0</v>
      </c>
      <c r="AD139" s="341">
        <f t="shared" si="87"/>
        <v>0</v>
      </c>
      <c r="AE139" s="341">
        <f t="shared" si="87"/>
        <v>0</v>
      </c>
      <c r="AF139" s="341">
        <f t="shared" si="87"/>
        <v>0</v>
      </c>
      <c r="AG139" s="341">
        <f t="shared" si="87"/>
        <v>0</v>
      </c>
      <c r="AH139" s="341">
        <f t="shared" si="87"/>
        <v>0</v>
      </c>
      <c r="AI139" s="432">
        <f>IF(ISERROR(AH139/J139),0,AH139/J139)</f>
        <v>0</v>
      </c>
      <c r="AJ139" s="432">
        <f>IF(ISERROR(AH139/$AH$193),0,AH139/$AH$193)</f>
        <v>0</v>
      </c>
      <c r="AK139" s="11"/>
      <c r="AL139" s="11"/>
      <c r="AM139" s="11"/>
      <c r="AN139" s="11"/>
      <c r="AO139" s="11"/>
      <c r="AP139" s="11"/>
      <c r="AQ139" s="11"/>
      <c r="AR139" s="11"/>
    </row>
    <row r="140" spans="1:44" ht="12.75" hidden="1" customHeight="1" x14ac:dyDescent="0.25">
      <c r="A140" s="513" t="s">
        <v>68</v>
      </c>
      <c r="B140" s="514"/>
      <c r="C140" s="514"/>
      <c r="D140" s="514"/>
      <c r="E140" s="515"/>
      <c r="F140" s="39"/>
      <c r="G140" s="40"/>
      <c r="H140" s="153"/>
      <c r="I140" s="153"/>
      <c r="J140" s="62"/>
      <c r="K140" s="7"/>
      <c r="L140" s="18"/>
      <c r="M140" s="19"/>
      <c r="N140" s="19"/>
      <c r="O140" s="19"/>
      <c r="P140" s="5"/>
      <c r="Q140" s="20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167"/>
      <c r="AJ140" s="167"/>
    </row>
    <row r="141" spans="1:44" ht="12.75" hidden="1" customHeight="1" outlineLevel="1" x14ac:dyDescent="0.25">
      <c r="A141" s="22">
        <v>1</v>
      </c>
      <c r="B141" s="23"/>
      <c r="C141" s="24"/>
      <c r="D141" s="25"/>
      <c r="E141" s="26"/>
      <c r="F141" s="26"/>
      <c r="G141" s="26"/>
      <c r="H141" s="25"/>
      <c r="I141" s="25"/>
      <c r="J141" s="62"/>
      <c r="K141" s="27"/>
      <c r="L141" s="26"/>
      <c r="M141" s="28"/>
      <c r="N141" s="28"/>
      <c r="O141" s="28"/>
      <c r="P141" s="26"/>
      <c r="Q141" s="26"/>
      <c r="R141" s="28"/>
      <c r="S141" s="28"/>
      <c r="T141" s="28"/>
      <c r="U141" s="29">
        <f>SUM(R141:T141)</f>
        <v>0</v>
      </c>
      <c r="V141" s="28"/>
      <c r="W141" s="28"/>
      <c r="X141" s="28"/>
      <c r="Y141" s="29">
        <f>SUM(V141:X141)</f>
        <v>0</v>
      </c>
      <c r="Z141" s="28"/>
      <c r="AA141" s="28"/>
      <c r="AB141" s="28"/>
      <c r="AC141" s="29">
        <f>SUM(Z141:AB141)</f>
        <v>0</v>
      </c>
      <c r="AD141" s="28"/>
      <c r="AE141" s="28"/>
      <c r="AF141" s="28"/>
      <c r="AG141" s="29">
        <f>SUM(AD141:AF141)</f>
        <v>0</v>
      </c>
      <c r="AH141" s="29">
        <f t="shared" ref="AH141:AH150" si="88">SUM(U141,Y141,AC141,AG141)</f>
        <v>0</v>
      </c>
      <c r="AI141" s="168">
        <f>IF(ISERROR(AH141/J141),0,AH141/J141)</f>
        <v>0</v>
      </c>
      <c r="AJ141" s="168">
        <f t="shared" ref="AJ141:AJ150" si="89">IF(ISERROR(AH141/$AH$193),"-",AH141/$AH$193)</f>
        <v>0</v>
      </c>
      <c r="AK141" s="11"/>
      <c r="AL141" s="11"/>
      <c r="AM141" s="11"/>
      <c r="AN141" s="11"/>
      <c r="AO141" s="11"/>
      <c r="AP141" s="11"/>
      <c r="AQ141" s="11"/>
      <c r="AR141" s="11"/>
    </row>
    <row r="142" spans="1:44" ht="12.75" hidden="1" customHeight="1" outlineLevel="1" x14ac:dyDescent="0.25">
      <c r="A142" s="22">
        <v>2</v>
      </c>
      <c r="B142" s="23"/>
      <c r="C142" s="32"/>
      <c r="D142" s="33"/>
      <c r="E142" s="34"/>
      <c r="F142" s="34"/>
      <c r="G142" s="34"/>
      <c r="H142" s="33"/>
      <c r="I142" s="33"/>
      <c r="J142" s="62"/>
      <c r="K142" s="35"/>
      <c r="L142" s="34"/>
      <c r="M142" s="28"/>
      <c r="N142" s="28"/>
      <c r="O142" s="28"/>
      <c r="P142" s="34"/>
      <c r="Q142" s="34"/>
      <c r="R142" s="28"/>
      <c r="S142" s="28"/>
      <c r="T142" s="28"/>
      <c r="U142" s="29">
        <f t="shared" ref="U142:U150" si="90">SUM(R142:T142)</f>
        <v>0</v>
      </c>
      <c r="V142" s="28"/>
      <c r="W142" s="28"/>
      <c r="X142" s="28"/>
      <c r="Y142" s="29">
        <f t="shared" ref="Y142:Y150" si="91">SUM(V142:X142)</f>
        <v>0</v>
      </c>
      <c r="Z142" s="28"/>
      <c r="AA142" s="28"/>
      <c r="AB142" s="28"/>
      <c r="AC142" s="29">
        <f t="shared" ref="AC142:AC150" si="92">SUM(Z142:AB142)</f>
        <v>0</v>
      </c>
      <c r="AD142" s="28"/>
      <c r="AE142" s="28"/>
      <c r="AF142" s="28"/>
      <c r="AG142" s="29">
        <f t="shared" ref="AG142:AG150" si="93">SUM(AD142:AF142)</f>
        <v>0</v>
      </c>
      <c r="AH142" s="29">
        <f t="shared" si="88"/>
        <v>0</v>
      </c>
      <c r="AI142" s="168">
        <f t="shared" ref="AI142:AI150" si="94">IF(ISERROR(AH142/J142),0,AH142/J142)</f>
        <v>0</v>
      </c>
      <c r="AJ142" s="168">
        <f t="shared" si="89"/>
        <v>0</v>
      </c>
      <c r="AK142" s="11"/>
      <c r="AL142" s="11"/>
      <c r="AM142" s="11"/>
      <c r="AN142" s="11"/>
      <c r="AO142" s="11"/>
      <c r="AP142" s="11"/>
      <c r="AQ142" s="11"/>
      <c r="AR142" s="11"/>
    </row>
    <row r="143" spans="1:44" ht="12.75" hidden="1" customHeight="1" outlineLevel="1" x14ac:dyDescent="0.25">
      <c r="A143" s="22">
        <v>3</v>
      </c>
      <c r="B143" s="23"/>
      <c r="C143" s="32"/>
      <c r="D143" s="33"/>
      <c r="E143" s="34"/>
      <c r="F143" s="34"/>
      <c r="G143" s="34"/>
      <c r="H143" s="33"/>
      <c r="I143" s="33"/>
      <c r="J143" s="62"/>
      <c r="K143" s="35"/>
      <c r="L143" s="34"/>
      <c r="M143" s="28"/>
      <c r="N143" s="28"/>
      <c r="O143" s="28"/>
      <c r="P143" s="34"/>
      <c r="Q143" s="34"/>
      <c r="R143" s="28"/>
      <c r="S143" s="28"/>
      <c r="T143" s="28"/>
      <c r="U143" s="29">
        <f t="shared" si="90"/>
        <v>0</v>
      </c>
      <c r="V143" s="28"/>
      <c r="W143" s="28"/>
      <c r="X143" s="28"/>
      <c r="Y143" s="29">
        <f t="shared" si="91"/>
        <v>0</v>
      </c>
      <c r="Z143" s="28"/>
      <c r="AA143" s="28"/>
      <c r="AB143" s="28"/>
      <c r="AC143" s="29">
        <f t="shared" si="92"/>
        <v>0</v>
      </c>
      <c r="AD143" s="28"/>
      <c r="AE143" s="28"/>
      <c r="AF143" s="28"/>
      <c r="AG143" s="29">
        <f t="shared" si="93"/>
        <v>0</v>
      </c>
      <c r="AH143" s="29">
        <f t="shared" si="88"/>
        <v>0</v>
      </c>
      <c r="AI143" s="168">
        <f t="shared" si="94"/>
        <v>0</v>
      </c>
      <c r="AJ143" s="168">
        <f t="shared" si="89"/>
        <v>0</v>
      </c>
    </row>
    <row r="144" spans="1:44" ht="12.75" hidden="1" customHeight="1" outlineLevel="1" x14ac:dyDescent="0.25">
      <c r="A144" s="22">
        <v>4</v>
      </c>
      <c r="B144" s="23"/>
      <c r="C144" s="32"/>
      <c r="D144" s="33"/>
      <c r="E144" s="34"/>
      <c r="F144" s="34"/>
      <c r="G144" s="34"/>
      <c r="H144" s="33"/>
      <c r="I144" s="33"/>
      <c r="J144" s="62"/>
      <c r="K144" s="35"/>
      <c r="L144" s="34"/>
      <c r="M144" s="28"/>
      <c r="N144" s="28"/>
      <c r="O144" s="28"/>
      <c r="P144" s="34"/>
      <c r="Q144" s="34"/>
      <c r="R144" s="28"/>
      <c r="S144" s="28"/>
      <c r="T144" s="28"/>
      <c r="U144" s="29">
        <f t="shared" si="90"/>
        <v>0</v>
      </c>
      <c r="V144" s="28"/>
      <c r="W144" s="28"/>
      <c r="X144" s="28"/>
      <c r="Y144" s="29">
        <f t="shared" si="91"/>
        <v>0</v>
      </c>
      <c r="Z144" s="28"/>
      <c r="AA144" s="28"/>
      <c r="AB144" s="28"/>
      <c r="AC144" s="29">
        <f t="shared" si="92"/>
        <v>0</v>
      </c>
      <c r="AD144" s="28"/>
      <c r="AE144" s="28"/>
      <c r="AF144" s="28"/>
      <c r="AG144" s="29">
        <f t="shared" si="93"/>
        <v>0</v>
      </c>
      <c r="AH144" s="29">
        <f t="shared" si="88"/>
        <v>0</v>
      </c>
      <c r="AI144" s="168">
        <f t="shared" si="94"/>
        <v>0</v>
      </c>
      <c r="AJ144" s="168">
        <f t="shared" si="89"/>
        <v>0</v>
      </c>
      <c r="AK144" s="11"/>
      <c r="AL144" s="11"/>
      <c r="AM144" s="11"/>
      <c r="AN144" s="11"/>
      <c r="AO144" s="11"/>
      <c r="AP144" s="11"/>
      <c r="AQ144" s="11"/>
      <c r="AR144" s="11"/>
    </row>
    <row r="145" spans="1:44" ht="12.75" hidden="1" customHeight="1" outlineLevel="1" x14ac:dyDescent="0.25">
      <c r="A145" s="22">
        <v>5</v>
      </c>
      <c r="B145" s="23"/>
      <c r="C145" s="32"/>
      <c r="D145" s="33"/>
      <c r="E145" s="34"/>
      <c r="F145" s="34"/>
      <c r="G145" s="34"/>
      <c r="H145" s="33"/>
      <c r="I145" s="33"/>
      <c r="J145" s="62"/>
      <c r="K145" s="35"/>
      <c r="L145" s="34"/>
      <c r="M145" s="28"/>
      <c r="N145" s="28"/>
      <c r="O145" s="28"/>
      <c r="P145" s="34"/>
      <c r="Q145" s="34"/>
      <c r="R145" s="28"/>
      <c r="S145" s="28"/>
      <c r="T145" s="28"/>
      <c r="U145" s="29">
        <f t="shared" si="90"/>
        <v>0</v>
      </c>
      <c r="V145" s="28"/>
      <c r="W145" s="28"/>
      <c r="X145" s="28"/>
      <c r="Y145" s="29">
        <f t="shared" si="91"/>
        <v>0</v>
      </c>
      <c r="Z145" s="28"/>
      <c r="AA145" s="28"/>
      <c r="AB145" s="28"/>
      <c r="AC145" s="29">
        <f t="shared" si="92"/>
        <v>0</v>
      </c>
      <c r="AD145" s="28"/>
      <c r="AE145" s="28"/>
      <c r="AF145" s="28"/>
      <c r="AG145" s="29">
        <f t="shared" si="93"/>
        <v>0</v>
      </c>
      <c r="AH145" s="29">
        <f t="shared" si="88"/>
        <v>0</v>
      </c>
      <c r="AI145" s="168">
        <f t="shared" si="94"/>
        <v>0</v>
      </c>
      <c r="AJ145" s="168">
        <f t="shared" si="89"/>
        <v>0</v>
      </c>
      <c r="AK145" s="11"/>
      <c r="AL145" s="11"/>
      <c r="AM145" s="11"/>
      <c r="AN145" s="11"/>
      <c r="AO145" s="11"/>
      <c r="AP145" s="11"/>
      <c r="AQ145" s="11"/>
      <c r="AR145" s="11"/>
    </row>
    <row r="146" spans="1:44" ht="12.75" hidden="1" customHeight="1" outlineLevel="1" x14ac:dyDescent="0.25">
      <c r="A146" s="22">
        <v>6</v>
      </c>
      <c r="B146" s="23"/>
      <c r="C146" s="32"/>
      <c r="D146" s="33"/>
      <c r="E146" s="34"/>
      <c r="F146" s="34"/>
      <c r="G146" s="34"/>
      <c r="H146" s="33"/>
      <c r="I146" s="33"/>
      <c r="J146" s="62"/>
      <c r="K146" s="35"/>
      <c r="L146" s="34"/>
      <c r="M146" s="28"/>
      <c r="N146" s="28"/>
      <c r="O146" s="28"/>
      <c r="P146" s="34"/>
      <c r="Q146" s="34"/>
      <c r="R146" s="28"/>
      <c r="S146" s="28"/>
      <c r="T146" s="28"/>
      <c r="U146" s="29">
        <f t="shared" si="90"/>
        <v>0</v>
      </c>
      <c r="V146" s="28"/>
      <c r="W146" s="28"/>
      <c r="X146" s="28"/>
      <c r="Y146" s="29">
        <f t="shared" si="91"/>
        <v>0</v>
      </c>
      <c r="Z146" s="28"/>
      <c r="AA146" s="28"/>
      <c r="AB146" s="28"/>
      <c r="AC146" s="29">
        <f t="shared" si="92"/>
        <v>0</v>
      </c>
      <c r="AD146" s="28"/>
      <c r="AE146" s="28"/>
      <c r="AF146" s="28"/>
      <c r="AG146" s="29">
        <f t="shared" si="93"/>
        <v>0</v>
      </c>
      <c r="AH146" s="29">
        <f t="shared" si="88"/>
        <v>0</v>
      </c>
      <c r="AI146" s="168">
        <f t="shared" si="94"/>
        <v>0</v>
      </c>
      <c r="AJ146" s="168">
        <f t="shared" si="89"/>
        <v>0</v>
      </c>
    </row>
    <row r="147" spans="1:44" ht="12.75" hidden="1" customHeight="1" outlineLevel="1" x14ac:dyDescent="0.25">
      <c r="A147" s="22">
        <v>7</v>
      </c>
      <c r="B147" s="23"/>
      <c r="C147" s="32"/>
      <c r="D147" s="33"/>
      <c r="E147" s="34"/>
      <c r="F147" s="34"/>
      <c r="G147" s="34"/>
      <c r="H147" s="33"/>
      <c r="I147" s="33"/>
      <c r="J147" s="62"/>
      <c r="K147" s="35"/>
      <c r="L147" s="34"/>
      <c r="M147" s="28"/>
      <c r="N147" s="28"/>
      <c r="O147" s="28"/>
      <c r="P147" s="34"/>
      <c r="Q147" s="34"/>
      <c r="R147" s="28"/>
      <c r="S147" s="28"/>
      <c r="T147" s="28"/>
      <c r="U147" s="29">
        <f t="shared" si="90"/>
        <v>0</v>
      </c>
      <c r="V147" s="28"/>
      <c r="W147" s="28"/>
      <c r="X147" s="28"/>
      <c r="Y147" s="29">
        <f t="shared" si="91"/>
        <v>0</v>
      </c>
      <c r="Z147" s="28"/>
      <c r="AA147" s="28"/>
      <c r="AB147" s="28"/>
      <c r="AC147" s="29">
        <f t="shared" si="92"/>
        <v>0</v>
      </c>
      <c r="AD147" s="28"/>
      <c r="AE147" s="28"/>
      <c r="AF147" s="28"/>
      <c r="AG147" s="29">
        <f t="shared" si="93"/>
        <v>0</v>
      </c>
      <c r="AH147" s="29">
        <f t="shared" si="88"/>
        <v>0</v>
      </c>
      <c r="AI147" s="168">
        <f t="shared" si="94"/>
        <v>0</v>
      </c>
      <c r="AJ147" s="168">
        <f t="shared" si="89"/>
        <v>0</v>
      </c>
      <c r="AK147" s="11"/>
      <c r="AL147" s="11"/>
      <c r="AM147" s="11"/>
      <c r="AN147" s="11"/>
      <c r="AO147" s="11"/>
      <c r="AP147" s="11"/>
      <c r="AQ147" s="11"/>
      <c r="AR147" s="11"/>
    </row>
    <row r="148" spans="1:44" ht="12.75" hidden="1" customHeight="1" outlineLevel="1" x14ac:dyDescent="0.25">
      <c r="A148" s="22">
        <v>8</v>
      </c>
      <c r="B148" s="23"/>
      <c r="C148" s="32"/>
      <c r="D148" s="33"/>
      <c r="E148" s="34"/>
      <c r="F148" s="34"/>
      <c r="G148" s="34"/>
      <c r="H148" s="33"/>
      <c r="I148" s="33"/>
      <c r="J148" s="62"/>
      <c r="K148" s="35"/>
      <c r="L148" s="34"/>
      <c r="M148" s="28"/>
      <c r="N148" s="28"/>
      <c r="O148" s="28"/>
      <c r="P148" s="34"/>
      <c r="Q148" s="34"/>
      <c r="R148" s="28"/>
      <c r="S148" s="28"/>
      <c r="T148" s="28"/>
      <c r="U148" s="29">
        <f t="shared" si="90"/>
        <v>0</v>
      </c>
      <c r="V148" s="28"/>
      <c r="W148" s="28"/>
      <c r="X148" s="28"/>
      <c r="Y148" s="29">
        <f t="shared" si="91"/>
        <v>0</v>
      </c>
      <c r="Z148" s="28"/>
      <c r="AA148" s="28"/>
      <c r="AB148" s="28"/>
      <c r="AC148" s="29">
        <f t="shared" si="92"/>
        <v>0</v>
      </c>
      <c r="AD148" s="28"/>
      <c r="AE148" s="28"/>
      <c r="AF148" s="28"/>
      <c r="AG148" s="29">
        <f t="shared" si="93"/>
        <v>0</v>
      </c>
      <c r="AH148" s="29">
        <f t="shared" si="88"/>
        <v>0</v>
      </c>
      <c r="AI148" s="168">
        <f t="shared" si="94"/>
        <v>0</v>
      </c>
      <c r="AJ148" s="168">
        <f t="shared" si="89"/>
        <v>0</v>
      </c>
      <c r="AK148" s="11"/>
      <c r="AL148" s="11"/>
      <c r="AM148" s="11"/>
      <c r="AN148" s="11"/>
      <c r="AO148" s="11"/>
      <c r="AP148" s="11"/>
      <c r="AQ148" s="11"/>
      <c r="AR148" s="11"/>
    </row>
    <row r="149" spans="1:44" ht="12.75" hidden="1" customHeight="1" outlineLevel="1" x14ac:dyDescent="0.25">
      <c r="A149" s="22">
        <v>9</v>
      </c>
      <c r="B149" s="23"/>
      <c r="C149" s="32"/>
      <c r="D149" s="33"/>
      <c r="E149" s="34"/>
      <c r="F149" s="34"/>
      <c r="G149" s="34"/>
      <c r="H149" s="33"/>
      <c r="I149" s="33"/>
      <c r="J149" s="62"/>
      <c r="K149" s="35"/>
      <c r="L149" s="34"/>
      <c r="M149" s="28"/>
      <c r="N149" s="28"/>
      <c r="O149" s="28"/>
      <c r="P149" s="34"/>
      <c r="Q149" s="34"/>
      <c r="R149" s="28"/>
      <c r="S149" s="28"/>
      <c r="T149" s="28"/>
      <c r="U149" s="29">
        <f t="shared" si="90"/>
        <v>0</v>
      </c>
      <c r="V149" s="28"/>
      <c r="W149" s="28"/>
      <c r="X149" s="28"/>
      <c r="Y149" s="29">
        <f t="shared" si="91"/>
        <v>0</v>
      </c>
      <c r="Z149" s="28"/>
      <c r="AA149" s="28"/>
      <c r="AB149" s="28"/>
      <c r="AC149" s="29">
        <f t="shared" si="92"/>
        <v>0</v>
      </c>
      <c r="AD149" s="28"/>
      <c r="AE149" s="28"/>
      <c r="AF149" s="28"/>
      <c r="AG149" s="29">
        <f t="shared" si="93"/>
        <v>0</v>
      </c>
      <c r="AH149" s="29">
        <f t="shared" si="88"/>
        <v>0</v>
      </c>
      <c r="AI149" s="168">
        <f t="shared" si="94"/>
        <v>0</v>
      </c>
      <c r="AJ149" s="168">
        <f t="shared" si="89"/>
        <v>0</v>
      </c>
    </row>
    <row r="150" spans="1:44" ht="12.75" hidden="1" customHeight="1" outlineLevel="1" x14ac:dyDescent="0.25">
      <c r="A150" s="22">
        <v>10</v>
      </c>
      <c r="B150" s="23"/>
      <c r="C150" s="32"/>
      <c r="D150" s="33"/>
      <c r="E150" s="34"/>
      <c r="F150" s="34"/>
      <c r="G150" s="34"/>
      <c r="H150" s="33"/>
      <c r="I150" s="33"/>
      <c r="J150" s="62"/>
      <c r="K150" s="36"/>
      <c r="L150" s="34"/>
      <c r="M150" s="28"/>
      <c r="N150" s="28"/>
      <c r="O150" s="28"/>
      <c r="P150" s="34"/>
      <c r="Q150" s="34"/>
      <c r="R150" s="28"/>
      <c r="S150" s="28"/>
      <c r="T150" s="28"/>
      <c r="U150" s="29">
        <f t="shared" si="90"/>
        <v>0</v>
      </c>
      <c r="V150" s="28"/>
      <c r="W150" s="28"/>
      <c r="X150" s="28"/>
      <c r="Y150" s="29">
        <f t="shared" si="91"/>
        <v>0</v>
      </c>
      <c r="Z150" s="28"/>
      <c r="AA150" s="28"/>
      <c r="AB150" s="28"/>
      <c r="AC150" s="29">
        <f t="shared" si="92"/>
        <v>0</v>
      </c>
      <c r="AD150" s="28"/>
      <c r="AE150" s="28"/>
      <c r="AF150" s="28"/>
      <c r="AG150" s="29">
        <f t="shared" si="93"/>
        <v>0</v>
      </c>
      <c r="AH150" s="29">
        <f t="shared" si="88"/>
        <v>0</v>
      </c>
      <c r="AI150" s="168">
        <f t="shared" si="94"/>
        <v>0</v>
      </c>
      <c r="AJ150" s="168">
        <f t="shared" si="89"/>
        <v>0</v>
      </c>
      <c r="AK150" s="11"/>
      <c r="AL150" s="11"/>
      <c r="AM150" s="11"/>
      <c r="AN150" s="11"/>
      <c r="AO150" s="11"/>
      <c r="AP150" s="11"/>
      <c r="AQ150" s="11"/>
      <c r="AR150" s="11"/>
    </row>
    <row r="151" spans="1:44" s="61" customFormat="1" ht="12.75" hidden="1" customHeight="1" collapsed="1" x14ac:dyDescent="0.25">
      <c r="A151" s="507" t="s">
        <v>69</v>
      </c>
      <c r="B151" s="508"/>
      <c r="C151" s="508"/>
      <c r="D151" s="508"/>
      <c r="E151" s="508"/>
      <c r="F151" s="508"/>
      <c r="G151" s="508"/>
      <c r="H151" s="508"/>
      <c r="I151" s="509"/>
      <c r="J151" s="341">
        <f>SUM(J141:J150)</f>
        <v>0</v>
      </c>
      <c r="K151" s="341">
        <f>SUM(K141:K150)</f>
        <v>0</v>
      </c>
      <c r="L151" s="434"/>
      <c r="M151" s="341">
        <f>SUM(M141:M150)</f>
        <v>0</v>
      </c>
      <c r="N151" s="341">
        <f>SUM(N141:N150)</f>
        <v>0</v>
      </c>
      <c r="O151" s="341">
        <f>SUM(O141:O150)</f>
        <v>0</v>
      </c>
      <c r="P151" s="342"/>
      <c r="Q151" s="454"/>
      <c r="R151" s="341">
        <f t="shared" ref="R151:AH151" si="95">SUM(R141:R150)</f>
        <v>0</v>
      </c>
      <c r="S151" s="341">
        <f t="shared" si="95"/>
        <v>0</v>
      </c>
      <c r="T151" s="341">
        <f t="shared" si="95"/>
        <v>0</v>
      </c>
      <c r="U151" s="341">
        <f t="shared" si="95"/>
        <v>0</v>
      </c>
      <c r="V151" s="341">
        <f t="shared" si="95"/>
        <v>0</v>
      </c>
      <c r="W151" s="341">
        <f t="shared" si="95"/>
        <v>0</v>
      </c>
      <c r="X151" s="341">
        <f t="shared" si="95"/>
        <v>0</v>
      </c>
      <c r="Y151" s="341">
        <f t="shared" si="95"/>
        <v>0</v>
      </c>
      <c r="Z151" s="341">
        <f t="shared" si="95"/>
        <v>0</v>
      </c>
      <c r="AA151" s="341">
        <f t="shared" si="95"/>
        <v>0</v>
      </c>
      <c r="AB151" s="341">
        <f t="shared" si="95"/>
        <v>0</v>
      </c>
      <c r="AC151" s="341">
        <f t="shared" si="95"/>
        <v>0</v>
      </c>
      <c r="AD151" s="341">
        <f t="shared" si="95"/>
        <v>0</v>
      </c>
      <c r="AE151" s="341">
        <f t="shared" si="95"/>
        <v>0</v>
      </c>
      <c r="AF151" s="341">
        <f t="shared" si="95"/>
        <v>0</v>
      </c>
      <c r="AG151" s="341">
        <f t="shared" si="95"/>
        <v>0</v>
      </c>
      <c r="AH151" s="341">
        <f t="shared" si="95"/>
        <v>0</v>
      </c>
      <c r="AI151" s="432">
        <f>IF(ISERROR(AH151/J151),0,AH151/J151)</f>
        <v>0</v>
      </c>
      <c r="AJ151" s="432">
        <f>IF(ISERROR(AH151/$AH$193),0,AH151/$AH$193)</f>
        <v>0</v>
      </c>
      <c r="AK151" s="11"/>
      <c r="AL151" s="11"/>
      <c r="AM151" s="11"/>
      <c r="AN151" s="11"/>
      <c r="AO151" s="11"/>
      <c r="AP151" s="11"/>
      <c r="AQ151" s="11"/>
      <c r="AR151" s="11"/>
    </row>
    <row r="152" spans="1:44" ht="12.75" hidden="1" customHeight="1" x14ac:dyDescent="0.25">
      <c r="A152" s="502" t="s">
        <v>70</v>
      </c>
      <c r="B152" s="503"/>
      <c r="C152" s="503"/>
      <c r="D152" s="503"/>
      <c r="E152" s="504"/>
      <c r="F152" s="16"/>
      <c r="G152" s="5"/>
      <c r="H152" s="17"/>
      <c r="I152" s="17"/>
      <c r="J152" s="62"/>
      <c r="K152" s="7"/>
      <c r="L152" s="18"/>
      <c r="M152" s="19"/>
      <c r="N152" s="19"/>
      <c r="O152" s="19"/>
      <c r="P152" s="5"/>
      <c r="Q152" s="20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167"/>
      <c r="AJ152" s="167"/>
    </row>
    <row r="153" spans="1:44" ht="12.75" hidden="1" customHeight="1" outlineLevel="1" x14ac:dyDescent="0.25">
      <c r="A153" s="22">
        <v>1</v>
      </c>
      <c r="B153" s="23"/>
      <c r="C153" s="24"/>
      <c r="D153" s="25"/>
      <c r="E153" s="26"/>
      <c r="F153" s="26"/>
      <c r="G153" s="26"/>
      <c r="H153" s="25"/>
      <c r="I153" s="25"/>
      <c r="J153" s="62"/>
      <c r="K153" s="27"/>
      <c r="L153" s="26"/>
      <c r="M153" s="28"/>
      <c r="N153" s="28"/>
      <c r="O153" s="28"/>
      <c r="P153" s="26"/>
      <c r="Q153" s="26"/>
      <c r="R153" s="28"/>
      <c r="S153" s="28"/>
      <c r="T153" s="28"/>
      <c r="U153" s="29">
        <f>SUM(R153:T153)</f>
        <v>0</v>
      </c>
      <c r="V153" s="28"/>
      <c r="W153" s="28"/>
      <c r="X153" s="28"/>
      <c r="Y153" s="29">
        <f>SUM(V153:X153)</f>
        <v>0</v>
      </c>
      <c r="Z153" s="28"/>
      <c r="AA153" s="28"/>
      <c r="AB153" s="28"/>
      <c r="AC153" s="29">
        <f>SUM(Z153:AB153)</f>
        <v>0</v>
      </c>
      <c r="AD153" s="28"/>
      <c r="AE153" s="28"/>
      <c r="AF153" s="28"/>
      <c r="AG153" s="29">
        <f>SUM(AD153:AF153)</f>
        <v>0</v>
      </c>
      <c r="AH153" s="29">
        <f t="shared" ref="AH153:AH162" si="96">SUM(U153,Y153,AC153,AG153)</f>
        <v>0</v>
      </c>
      <c r="AI153" s="168">
        <f>IF(ISERROR(AH153/J153),0,AH153/J153)</f>
        <v>0</v>
      </c>
      <c r="AJ153" s="168">
        <f t="shared" ref="AJ153:AJ162" si="97">IF(ISERROR(AH153/$AH$193),"-",AH153/$AH$193)</f>
        <v>0</v>
      </c>
      <c r="AK153" s="11"/>
      <c r="AL153" s="11"/>
      <c r="AM153" s="11"/>
      <c r="AN153" s="11"/>
      <c r="AO153" s="11"/>
      <c r="AP153" s="11"/>
      <c r="AQ153" s="11"/>
      <c r="AR153" s="11"/>
    </row>
    <row r="154" spans="1:44" ht="12.75" hidden="1" customHeight="1" outlineLevel="1" x14ac:dyDescent="0.25">
      <c r="A154" s="22">
        <v>2</v>
      </c>
      <c r="B154" s="23"/>
      <c r="C154" s="32"/>
      <c r="D154" s="33"/>
      <c r="E154" s="34"/>
      <c r="F154" s="34"/>
      <c r="G154" s="34"/>
      <c r="H154" s="33"/>
      <c r="I154" s="33"/>
      <c r="J154" s="62"/>
      <c r="K154" s="35"/>
      <c r="L154" s="34"/>
      <c r="M154" s="28"/>
      <c r="N154" s="28"/>
      <c r="O154" s="28"/>
      <c r="P154" s="34"/>
      <c r="Q154" s="34"/>
      <c r="R154" s="28"/>
      <c r="S154" s="28"/>
      <c r="T154" s="28"/>
      <c r="U154" s="29">
        <f t="shared" ref="U154:U162" si="98">SUM(R154:T154)</f>
        <v>0</v>
      </c>
      <c r="V154" s="28"/>
      <c r="W154" s="28"/>
      <c r="X154" s="28"/>
      <c r="Y154" s="29">
        <f t="shared" ref="Y154:Y162" si="99">SUM(V154:X154)</f>
        <v>0</v>
      </c>
      <c r="Z154" s="28"/>
      <c r="AA154" s="28"/>
      <c r="AB154" s="28"/>
      <c r="AC154" s="29">
        <f t="shared" ref="AC154:AC162" si="100">SUM(Z154:AB154)</f>
        <v>0</v>
      </c>
      <c r="AD154" s="28"/>
      <c r="AE154" s="28"/>
      <c r="AF154" s="28"/>
      <c r="AG154" s="29">
        <f t="shared" ref="AG154:AG162" si="101">SUM(AD154:AF154)</f>
        <v>0</v>
      </c>
      <c r="AH154" s="29">
        <f t="shared" si="96"/>
        <v>0</v>
      </c>
      <c r="AI154" s="168">
        <f t="shared" ref="AI154:AI162" si="102">IF(ISERROR(AH154/J154),0,AH154/J154)</f>
        <v>0</v>
      </c>
      <c r="AJ154" s="168">
        <f t="shared" si="97"/>
        <v>0</v>
      </c>
      <c r="AK154" s="11"/>
      <c r="AL154" s="11"/>
      <c r="AM154" s="11"/>
      <c r="AN154" s="11"/>
      <c r="AO154" s="11"/>
      <c r="AP154" s="11"/>
      <c r="AQ154" s="11"/>
      <c r="AR154" s="11"/>
    </row>
    <row r="155" spans="1:44" ht="12.75" hidden="1" customHeight="1" outlineLevel="1" x14ac:dyDescent="0.25">
      <c r="A155" s="22">
        <v>3</v>
      </c>
      <c r="B155" s="23"/>
      <c r="C155" s="32"/>
      <c r="D155" s="33"/>
      <c r="E155" s="34"/>
      <c r="F155" s="34"/>
      <c r="G155" s="34"/>
      <c r="H155" s="33"/>
      <c r="I155" s="33"/>
      <c r="J155" s="62"/>
      <c r="K155" s="35"/>
      <c r="L155" s="34"/>
      <c r="M155" s="28"/>
      <c r="N155" s="28"/>
      <c r="O155" s="28"/>
      <c r="P155" s="34"/>
      <c r="Q155" s="34"/>
      <c r="R155" s="28"/>
      <c r="S155" s="28"/>
      <c r="T155" s="28"/>
      <c r="U155" s="29">
        <f t="shared" si="98"/>
        <v>0</v>
      </c>
      <c r="V155" s="28"/>
      <c r="W155" s="28"/>
      <c r="X155" s="28"/>
      <c r="Y155" s="29">
        <f t="shared" si="99"/>
        <v>0</v>
      </c>
      <c r="Z155" s="28"/>
      <c r="AA155" s="28"/>
      <c r="AB155" s="28"/>
      <c r="AC155" s="29">
        <f t="shared" si="100"/>
        <v>0</v>
      </c>
      <c r="AD155" s="28"/>
      <c r="AE155" s="28"/>
      <c r="AF155" s="28"/>
      <c r="AG155" s="29">
        <f t="shared" si="101"/>
        <v>0</v>
      </c>
      <c r="AH155" s="29">
        <f t="shared" si="96"/>
        <v>0</v>
      </c>
      <c r="AI155" s="168">
        <f t="shared" si="102"/>
        <v>0</v>
      </c>
      <c r="AJ155" s="168">
        <f t="shared" si="97"/>
        <v>0</v>
      </c>
    </row>
    <row r="156" spans="1:44" ht="12.75" hidden="1" customHeight="1" outlineLevel="1" x14ac:dyDescent="0.25">
      <c r="A156" s="22">
        <v>4</v>
      </c>
      <c r="B156" s="23"/>
      <c r="C156" s="32"/>
      <c r="D156" s="33"/>
      <c r="E156" s="34"/>
      <c r="F156" s="34"/>
      <c r="G156" s="34"/>
      <c r="H156" s="33"/>
      <c r="I156" s="33"/>
      <c r="J156" s="62"/>
      <c r="K156" s="35"/>
      <c r="L156" s="34"/>
      <c r="M156" s="28"/>
      <c r="N156" s="28"/>
      <c r="O156" s="28"/>
      <c r="P156" s="34"/>
      <c r="Q156" s="34"/>
      <c r="R156" s="28"/>
      <c r="S156" s="28"/>
      <c r="T156" s="28"/>
      <c r="U156" s="29">
        <f t="shared" si="98"/>
        <v>0</v>
      </c>
      <c r="V156" s="28"/>
      <c r="W156" s="28"/>
      <c r="X156" s="28"/>
      <c r="Y156" s="29">
        <f t="shared" si="99"/>
        <v>0</v>
      </c>
      <c r="Z156" s="28"/>
      <c r="AA156" s="28"/>
      <c r="AB156" s="28"/>
      <c r="AC156" s="29">
        <f t="shared" si="100"/>
        <v>0</v>
      </c>
      <c r="AD156" s="28"/>
      <c r="AE156" s="28"/>
      <c r="AF156" s="28"/>
      <c r="AG156" s="29">
        <f t="shared" si="101"/>
        <v>0</v>
      </c>
      <c r="AH156" s="29">
        <f t="shared" si="96"/>
        <v>0</v>
      </c>
      <c r="AI156" s="168">
        <f t="shared" si="102"/>
        <v>0</v>
      </c>
      <c r="AJ156" s="168">
        <f t="shared" si="97"/>
        <v>0</v>
      </c>
      <c r="AK156" s="11"/>
      <c r="AL156" s="11"/>
      <c r="AM156" s="11"/>
      <c r="AN156" s="11"/>
      <c r="AO156" s="11"/>
      <c r="AP156" s="11"/>
      <c r="AQ156" s="11"/>
      <c r="AR156" s="11"/>
    </row>
    <row r="157" spans="1:44" ht="12.75" hidden="1" customHeight="1" outlineLevel="1" x14ac:dyDescent="0.25">
      <c r="A157" s="22">
        <v>5</v>
      </c>
      <c r="B157" s="23"/>
      <c r="C157" s="32"/>
      <c r="D157" s="33"/>
      <c r="E157" s="34"/>
      <c r="F157" s="34"/>
      <c r="G157" s="34"/>
      <c r="H157" s="33"/>
      <c r="I157" s="33"/>
      <c r="J157" s="62"/>
      <c r="K157" s="35"/>
      <c r="L157" s="34"/>
      <c r="M157" s="28"/>
      <c r="N157" s="28"/>
      <c r="O157" s="28"/>
      <c r="P157" s="34"/>
      <c r="Q157" s="34"/>
      <c r="R157" s="28"/>
      <c r="S157" s="28"/>
      <c r="T157" s="28"/>
      <c r="U157" s="29">
        <f t="shared" si="98"/>
        <v>0</v>
      </c>
      <c r="V157" s="28"/>
      <c r="W157" s="28"/>
      <c r="X157" s="28"/>
      <c r="Y157" s="29">
        <f t="shared" si="99"/>
        <v>0</v>
      </c>
      <c r="Z157" s="28"/>
      <c r="AA157" s="28"/>
      <c r="AB157" s="28"/>
      <c r="AC157" s="29">
        <f t="shared" si="100"/>
        <v>0</v>
      </c>
      <c r="AD157" s="28"/>
      <c r="AE157" s="28"/>
      <c r="AF157" s="28"/>
      <c r="AG157" s="29">
        <f t="shared" si="101"/>
        <v>0</v>
      </c>
      <c r="AH157" s="29">
        <f t="shared" si="96"/>
        <v>0</v>
      </c>
      <c r="AI157" s="168">
        <f t="shared" si="102"/>
        <v>0</v>
      </c>
      <c r="AJ157" s="168">
        <f t="shared" si="97"/>
        <v>0</v>
      </c>
      <c r="AK157" s="11"/>
      <c r="AL157" s="11"/>
      <c r="AM157" s="11"/>
      <c r="AN157" s="11"/>
      <c r="AO157" s="11"/>
      <c r="AP157" s="11"/>
      <c r="AQ157" s="11"/>
      <c r="AR157" s="11"/>
    </row>
    <row r="158" spans="1:44" ht="12.75" hidden="1" customHeight="1" outlineLevel="1" x14ac:dyDescent="0.25">
      <c r="A158" s="22">
        <v>6</v>
      </c>
      <c r="B158" s="23"/>
      <c r="C158" s="32"/>
      <c r="D158" s="33"/>
      <c r="E158" s="34"/>
      <c r="F158" s="34"/>
      <c r="G158" s="34"/>
      <c r="H158" s="33"/>
      <c r="I158" s="33"/>
      <c r="J158" s="62"/>
      <c r="K158" s="35"/>
      <c r="L158" s="34"/>
      <c r="M158" s="28"/>
      <c r="N158" s="28"/>
      <c r="O158" s="28"/>
      <c r="P158" s="34"/>
      <c r="Q158" s="34"/>
      <c r="R158" s="28"/>
      <c r="S158" s="28"/>
      <c r="T158" s="28"/>
      <c r="U158" s="29">
        <f t="shared" si="98"/>
        <v>0</v>
      </c>
      <c r="V158" s="28"/>
      <c r="W158" s="28"/>
      <c r="X158" s="28"/>
      <c r="Y158" s="29">
        <f t="shared" si="99"/>
        <v>0</v>
      </c>
      <c r="Z158" s="28"/>
      <c r="AA158" s="28"/>
      <c r="AB158" s="28"/>
      <c r="AC158" s="29">
        <f t="shared" si="100"/>
        <v>0</v>
      </c>
      <c r="AD158" s="28"/>
      <c r="AE158" s="28"/>
      <c r="AF158" s="28"/>
      <c r="AG158" s="29">
        <f t="shared" si="101"/>
        <v>0</v>
      </c>
      <c r="AH158" s="29">
        <f t="shared" si="96"/>
        <v>0</v>
      </c>
      <c r="AI158" s="168">
        <f t="shared" si="102"/>
        <v>0</v>
      </c>
      <c r="AJ158" s="168">
        <f t="shared" si="97"/>
        <v>0</v>
      </c>
    </row>
    <row r="159" spans="1:44" ht="12.75" hidden="1" customHeight="1" outlineLevel="1" x14ac:dyDescent="0.25">
      <c r="A159" s="22">
        <v>7</v>
      </c>
      <c r="B159" s="23"/>
      <c r="C159" s="32"/>
      <c r="D159" s="33"/>
      <c r="E159" s="34"/>
      <c r="F159" s="34"/>
      <c r="G159" s="34"/>
      <c r="H159" s="33"/>
      <c r="I159" s="33"/>
      <c r="J159" s="62"/>
      <c r="K159" s="35"/>
      <c r="L159" s="34"/>
      <c r="M159" s="28"/>
      <c r="N159" s="28"/>
      <c r="O159" s="28"/>
      <c r="P159" s="34"/>
      <c r="Q159" s="34"/>
      <c r="R159" s="28"/>
      <c r="S159" s="28"/>
      <c r="T159" s="28"/>
      <c r="U159" s="29">
        <f t="shared" si="98"/>
        <v>0</v>
      </c>
      <c r="V159" s="28"/>
      <c r="W159" s="28"/>
      <c r="X159" s="28"/>
      <c r="Y159" s="29">
        <f t="shared" si="99"/>
        <v>0</v>
      </c>
      <c r="Z159" s="28"/>
      <c r="AA159" s="28"/>
      <c r="AB159" s="28"/>
      <c r="AC159" s="29">
        <f t="shared" si="100"/>
        <v>0</v>
      </c>
      <c r="AD159" s="28"/>
      <c r="AE159" s="28"/>
      <c r="AF159" s="28"/>
      <c r="AG159" s="29">
        <f t="shared" si="101"/>
        <v>0</v>
      </c>
      <c r="AH159" s="29">
        <f t="shared" si="96"/>
        <v>0</v>
      </c>
      <c r="AI159" s="168">
        <f t="shared" si="102"/>
        <v>0</v>
      </c>
      <c r="AJ159" s="168">
        <f t="shared" si="97"/>
        <v>0</v>
      </c>
      <c r="AK159" s="11"/>
      <c r="AL159" s="11"/>
      <c r="AM159" s="11"/>
      <c r="AN159" s="11"/>
      <c r="AO159" s="11"/>
      <c r="AP159" s="11"/>
      <c r="AQ159" s="11"/>
      <c r="AR159" s="11"/>
    </row>
    <row r="160" spans="1:44" ht="12.75" hidden="1" customHeight="1" outlineLevel="1" x14ac:dyDescent="0.25">
      <c r="A160" s="22">
        <v>8</v>
      </c>
      <c r="B160" s="23"/>
      <c r="C160" s="32"/>
      <c r="D160" s="33"/>
      <c r="E160" s="34"/>
      <c r="F160" s="34"/>
      <c r="G160" s="34"/>
      <c r="H160" s="33"/>
      <c r="I160" s="33"/>
      <c r="J160" s="62"/>
      <c r="K160" s="35"/>
      <c r="L160" s="34"/>
      <c r="M160" s="28"/>
      <c r="N160" s="28"/>
      <c r="O160" s="28"/>
      <c r="P160" s="34"/>
      <c r="Q160" s="34"/>
      <c r="R160" s="28"/>
      <c r="S160" s="28"/>
      <c r="T160" s="28"/>
      <c r="U160" s="29">
        <f t="shared" si="98"/>
        <v>0</v>
      </c>
      <c r="V160" s="28"/>
      <c r="W160" s="28"/>
      <c r="X160" s="28"/>
      <c r="Y160" s="29">
        <f t="shared" si="99"/>
        <v>0</v>
      </c>
      <c r="Z160" s="28"/>
      <c r="AA160" s="28"/>
      <c r="AB160" s="28"/>
      <c r="AC160" s="29">
        <f t="shared" si="100"/>
        <v>0</v>
      </c>
      <c r="AD160" s="28"/>
      <c r="AE160" s="28"/>
      <c r="AF160" s="28"/>
      <c r="AG160" s="29">
        <f t="shared" si="101"/>
        <v>0</v>
      </c>
      <c r="AH160" s="29">
        <f t="shared" si="96"/>
        <v>0</v>
      </c>
      <c r="AI160" s="168">
        <f t="shared" si="102"/>
        <v>0</v>
      </c>
      <c r="AJ160" s="168">
        <f t="shared" si="97"/>
        <v>0</v>
      </c>
      <c r="AK160" s="11"/>
      <c r="AL160" s="11"/>
      <c r="AM160" s="11"/>
      <c r="AN160" s="11"/>
      <c r="AO160" s="11"/>
      <c r="AP160" s="11"/>
      <c r="AQ160" s="11"/>
      <c r="AR160" s="11"/>
    </row>
    <row r="161" spans="1:44" ht="12.75" hidden="1" customHeight="1" outlineLevel="1" x14ac:dyDescent="0.25">
      <c r="A161" s="22">
        <v>9</v>
      </c>
      <c r="B161" s="23"/>
      <c r="C161" s="32"/>
      <c r="D161" s="33"/>
      <c r="E161" s="34"/>
      <c r="F161" s="34"/>
      <c r="G161" s="34"/>
      <c r="H161" s="33"/>
      <c r="I161" s="33"/>
      <c r="J161" s="62"/>
      <c r="K161" s="35"/>
      <c r="L161" s="34"/>
      <c r="M161" s="28"/>
      <c r="N161" s="28"/>
      <c r="O161" s="28"/>
      <c r="P161" s="34"/>
      <c r="Q161" s="34"/>
      <c r="R161" s="28"/>
      <c r="S161" s="28"/>
      <c r="T161" s="28"/>
      <c r="U161" s="29">
        <f t="shared" si="98"/>
        <v>0</v>
      </c>
      <c r="V161" s="28"/>
      <c r="W161" s="28"/>
      <c r="X161" s="28"/>
      <c r="Y161" s="29">
        <f t="shared" si="99"/>
        <v>0</v>
      </c>
      <c r="Z161" s="28"/>
      <c r="AA161" s="28"/>
      <c r="AB161" s="28"/>
      <c r="AC161" s="29">
        <f t="shared" si="100"/>
        <v>0</v>
      </c>
      <c r="AD161" s="28"/>
      <c r="AE161" s="28"/>
      <c r="AF161" s="28"/>
      <c r="AG161" s="29">
        <f t="shared" si="101"/>
        <v>0</v>
      </c>
      <c r="AH161" s="29">
        <f t="shared" si="96"/>
        <v>0</v>
      </c>
      <c r="AI161" s="168">
        <f t="shared" si="102"/>
        <v>0</v>
      </c>
      <c r="AJ161" s="168">
        <f t="shared" si="97"/>
        <v>0</v>
      </c>
    </row>
    <row r="162" spans="1:44" ht="12.75" hidden="1" customHeight="1" outlineLevel="1" x14ac:dyDescent="0.25">
      <c r="A162" s="22">
        <v>10</v>
      </c>
      <c r="B162" s="23"/>
      <c r="C162" s="32"/>
      <c r="D162" s="33"/>
      <c r="E162" s="34"/>
      <c r="F162" s="34"/>
      <c r="G162" s="34"/>
      <c r="H162" s="33"/>
      <c r="I162" s="33"/>
      <c r="J162" s="62"/>
      <c r="K162" s="36"/>
      <c r="L162" s="34"/>
      <c r="M162" s="28"/>
      <c r="N162" s="28"/>
      <c r="O162" s="28"/>
      <c r="P162" s="34"/>
      <c r="Q162" s="34"/>
      <c r="R162" s="28"/>
      <c r="S162" s="28"/>
      <c r="T162" s="28"/>
      <c r="U162" s="29">
        <f t="shared" si="98"/>
        <v>0</v>
      </c>
      <c r="V162" s="28"/>
      <c r="W162" s="28"/>
      <c r="X162" s="28"/>
      <c r="Y162" s="29">
        <f t="shared" si="99"/>
        <v>0</v>
      </c>
      <c r="Z162" s="28"/>
      <c r="AA162" s="28"/>
      <c r="AB162" s="28"/>
      <c r="AC162" s="29">
        <f t="shared" si="100"/>
        <v>0</v>
      </c>
      <c r="AD162" s="28"/>
      <c r="AE162" s="28"/>
      <c r="AF162" s="28"/>
      <c r="AG162" s="29">
        <f t="shared" si="101"/>
        <v>0</v>
      </c>
      <c r="AH162" s="29">
        <f t="shared" si="96"/>
        <v>0</v>
      </c>
      <c r="AI162" s="168">
        <f t="shared" si="102"/>
        <v>0</v>
      </c>
      <c r="AJ162" s="168">
        <f t="shared" si="97"/>
        <v>0</v>
      </c>
      <c r="AK162" s="11"/>
      <c r="AL162" s="11"/>
      <c r="AM162" s="11"/>
      <c r="AN162" s="11"/>
      <c r="AO162" s="11"/>
      <c r="AP162" s="11"/>
      <c r="AQ162" s="11"/>
      <c r="AR162" s="11"/>
    </row>
    <row r="163" spans="1:44" s="61" customFormat="1" ht="12.75" hidden="1" customHeight="1" collapsed="1" x14ac:dyDescent="0.25">
      <c r="A163" s="507" t="s">
        <v>71</v>
      </c>
      <c r="B163" s="508"/>
      <c r="C163" s="508"/>
      <c r="D163" s="508"/>
      <c r="E163" s="508"/>
      <c r="F163" s="508"/>
      <c r="G163" s="508"/>
      <c r="H163" s="508"/>
      <c r="I163" s="509"/>
      <c r="J163" s="341">
        <f>SUM(J153:J162)</f>
        <v>0</v>
      </c>
      <c r="K163" s="341">
        <f>SUM(K153:K162)</f>
        <v>0</v>
      </c>
      <c r="L163" s="434"/>
      <c r="M163" s="341">
        <f>SUM(M153:M162)</f>
        <v>0</v>
      </c>
      <c r="N163" s="341">
        <f>SUM(N153:N162)</f>
        <v>0</v>
      </c>
      <c r="O163" s="341">
        <f>SUM(O153:O162)</f>
        <v>0</v>
      </c>
      <c r="P163" s="342"/>
      <c r="Q163" s="454"/>
      <c r="R163" s="341">
        <f t="shared" ref="R163:AH163" si="103">SUM(R153:R162)</f>
        <v>0</v>
      </c>
      <c r="S163" s="341">
        <f t="shared" si="103"/>
        <v>0</v>
      </c>
      <c r="T163" s="341">
        <f t="shared" si="103"/>
        <v>0</v>
      </c>
      <c r="U163" s="341">
        <f t="shared" si="103"/>
        <v>0</v>
      </c>
      <c r="V163" s="341">
        <f t="shared" si="103"/>
        <v>0</v>
      </c>
      <c r="W163" s="341">
        <f t="shared" si="103"/>
        <v>0</v>
      </c>
      <c r="X163" s="341">
        <f t="shared" si="103"/>
        <v>0</v>
      </c>
      <c r="Y163" s="341">
        <f t="shared" si="103"/>
        <v>0</v>
      </c>
      <c r="Z163" s="341">
        <f t="shared" si="103"/>
        <v>0</v>
      </c>
      <c r="AA163" s="341">
        <f t="shared" si="103"/>
        <v>0</v>
      </c>
      <c r="AB163" s="341">
        <f t="shared" si="103"/>
        <v>0</v>
      </c>
      <c r="AC163" s="341">
        <f t="shared" si="103"/>
        <v>0</v>
      </c>
      <c r="AD163" s="341">
        <f t="shared" si="103"/>
        <v>0</v>
      </c>
      <c r="AE163" s="341">
        <f t="shared" si="103"/>
        <v>0</v>
      </c>
      <c r="AF163" s="341">
        <f t="shared" si="103"/>
        <v>0</v>
      </c>
      <c r="AG163" s="341">
        <f t="shared" si="103"/>
        <v>0</v>
      </c>
      <c r="AH163" s="341">
        <f t="shared" si="103"/>
        <v>0</v>
      </c>
      <c r="AI163" s="432">
        <f>IF(ISERROR(AH163/J163),0,AH163/J163)</f>
        <v>0</v>
      </c>
      <c r="AJ163" s="432">
        <f>IF(ISERROR(AH163/$AH$193),0,AH163/$AH$193)</f>
        <v>0</v>
      </c>
      <c r="AK163" s="11"/>
      <c r="AL163" s="11"/>
      <c r="AM163" s="11"/>
      <c r="AN163" s="11"/>
      <c r="AO163" s="11"/>
      <c r="AP163" s="11"/>
      <c r="AQ163" s="11"/>
      <c r="AR163" s="11"/>
    </row>
    <row r="164" spans="1:44" ht="12.75" hidden="1" customHeight="1" x14ac:dyDescent="0.25">
      <c r="A164" s="502" t="s">
        <v>72</v>
      </c>
      <c r="B164" s="503"/>
      <c r="C164" s="503"/>
      <c r="D164" s="503"/>
      <c r="E164" s="504"/>
      <c r="F164" s="16"/>
      <c r="G164" s="5"/>
      <c r="H164" s="17"/>
      <c r="I164" s="17"/>
      <c r="J164" s="62"/>
      <c r="K164" s="7"/>
      <c r="L164" s="18"/>
      <c r="M164" s="19"/>
      <c r="N164" s="19"/>
      <c r="O164" s="19"/>
      <c r="P164" s="5"/>
      <c r="Q164" s="20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167"/>
      <c r="AJ164" s="167"/>
    </row>
    <row r="165" spans="1:44" ht="12.75" hidden="1" customHeight="1" outlineLevel="1" x14ac:dyDescent="0.25">
      <c r="A165" s="22">
        <v>1</v>
      </c>
      <c r="B165" s="23"/>
      <c r="C165" s="24"/>
      <c r="D165" s="25"/>
      <c r="E165" s="26"/>
      <c r="F165" s="26"/>
      <c r="G165" s="26"/>
      <c r="H165" s="25"/>
      <c r="I165" s="25"/>
      <c r="J165" s="62"/>
      <c r="K165" s="27"/>
      <c r="L165" s="26"/>
      <c r="M165" s="28"/>
      <c r="N165" s="28"/>
      <c r="O165" s="28"/>
      <c r="P165" s="26"/>
      <c r="Q165" s="26"/>
      <c r="R165" s="28"/>
      <c r="S165" s="28"/>
      <c r="T165" s="28"/>
      <c r="U165" s="29">
        <f>SUM(R165:T165)</f>
        <v>0</v>
      </c>
      <c r="V165" s="28"/>
      <c r="W165" s="28"/>
      <c r="X165" s="28"/>
      <c r="Y165" s="29">
        <f>SUM(V165:X165)</f>
        <v>0</v>
      </c>
      <c r="Z165" s="28"/>
      <c r="AA165" s="28"/>
      <c r="AB165" s="28"/>
      <c r="AC165" s="29">
        <f>SUM(Z165:AB165)</f>
        <v>0</v>
      </c>
      <c r="AD165" s="28"/>
      <c r="AE165" s="28"/>
      <c r="AF165" s="28"/>
      <c r="AG165" s="29">
        <f>SUM(AD165:AF165)</f>
        <v>0</v>
      </c>
      <c r="AH165" s="29">
        <f t="shared" ref="AH165:AH174" si="104">SUM(U165,Y165,AC165,AG165)</f>
        <v>0</v>
      </c>
      <c r="AI165" s="168">
        <f>IF(ISERROR(AH165/J165),0,AH165/J165)</f>
        <v>0</v>
      </c>
      <c r="AJ165" s="168">
        <f t="shared" ref="AJ165:AJ174" si="105">IF(ISERROR(AH165/$AH$193),"-",AH165/$AH$193)</f>
        <v>0</v>
      </c>
      <c r="AK165" s="11"/>
      <c r="AL165" s="11"/>
      <c r="AM165" s="11"/>
      <c r="AN165" s="11"/>
      <c r="AO165" s="11"/>
      <c r="AP165" s="11"/>
      <c r="AQ165" s="11"/>
      <c r="AR165" s="11"/>
    </row>
    <row r="166" spans="1:44" ht="12.75" hidden="1" customHeight="1" outlineLevel="1" x14ac:dyDescent="0.25">
      <c r="A166" s="22">
        <v>2</v>
      </c>
      <c r="B166" s="23"/>
      <c r="C166" s="32"/>
      <c r="D166" s="33"/>
      <c r="E166" s="34"/>
      <c r="F166" s="34"/>
      <c r="G166" s="34"/>
      <c r="H166" s="33"/>
      <c r="I166" s="33"/>
      <c r="J166" s="62"/>
      <c r="K166" s="35"/>
      <c r="L166" s="34"/>
      <c r="M166" s="28"/>
      <c r="N166" s="28"/>
      <c r="O166" s="28"/>
      <c r="P166" s="34"/>
      <c r="Q166" s="34"/>
      <c r="R166" s="28"/>
      <c r="S166" s="28"/>
      <c r="T166" s="28"/>
      <c r="U166" s="29">
        <f t="shared" ref="U166:U174" si="106">SUM(R166:T166)</f>
        <v>0</v>
      </c>
      <c r="V166" s="28"/>
      <c r="W166" s="28"/>
      <c r="X166" s="28"/>
      <c r="Y166" s="29">
        <f t="shared" ref="Y166:Y174" si="107">SUM(V166:X166)</f>
        <v>0</v>
      </c>
      <c r="Z166" s="28"/>
      <c r="AA166" s="28"/>
      <c r="AB166" s="28"/>
      <c r="AC166" s="29">
        <f t="shared" ref="AC166:AC174" si="108">SUM(Z166:AB166)</f>
        <v>0</v>
      </c>
      <c r="AD166" s="28"/>
      <c r="AE166" s="28"/>
      <c r="AF166" s="28"/>
      <c r="AG166" s="29">
        <f t="shared" ref="AG166:AG174" si="109">SUM(AD166:AF166)</f>
        <v>0</v>
      </c>
      <c r="AH166" s="29">
        <f t="shared" si="104"/>
        <v>0</v>
      </c>
      <c r="AI166" s="168">
        <f t="shared" ref="AI166:AI174" si="110">IF(ISERROR(AH166/J166),0,AH166/J166)</f>
        <v>0</v>
      </c>
      <c r="AJ166" s="168">
        <f t="shared" si="105"/>
        <v>0</v>
      </c>
      <c r="AK166" s="11"/>
      <c r="AL166" s="11"/>
      <c r="AM166" s="11"/>
      <c r="AN166" s="11"/>
      <c r="AO166" s="11"/>
      <c r="AP166" s="11"/>
      <c r="AQ166" s="11"/>
      <c r="AR166" s="11"/>
    </row>
    <row r="167" spans="1:44" ht="12.75" hidden="1" customHeight="1" outlineLevel="1" x14ac:dyDescent="0.25">
      <c r="A167" s="22">
        <v>3</v>
      </c>
      <c r="B167" s="23"/>
      <c r="C167" s="32"/>
      <c r="D167" s="33"/>
      <c r="E167" s="34"/>
      <c r="F167" s="34"/>
      <c r="G167" s="34"/>
      <c r="H167" s="33"/>
      <c r="I167" s="33"/>
      <c r="J167" s="62"/>
      <c r="K167" s="35"/>
      <c r="L167" s="34"/>
      <c r="M167" s="28"/>
      <c r="N167" s="28"/>
      <c r="O167" s="28"/>
      <c r="P167" s="34"/>
      <c r="Q167" s="34"/>
      <c r="R167" s="28"/>
      <c r="S167" s="28"/>
      <c r="T167" s="28"/>
      <c r="U167" s="29">
        <f t="shared" si="106"/>
        <v>0</v>
      </c>
      <c r="V167" s="28"/>
      <c r="W167" s="28"/>
      <c r="X167" s="28"/>
      <c r="Y167" s="29">
        <f t="shared" si="107"/>
        <v>0</v>
      </c>
      <c r="Z167" s="28"/>
      <c r="AA167" s="28"/>
      <c r="AB167" s="28"/>
      <c r="AC167" s="29">
        <f t="shared" si="108"/>
        <v>0</v>
      </c>
      <c r="AD167" s="28"/>
      <c r="AE167" s="28"/>
      <c r="AF167" s="28"/>
      <c r="AG167" s="29">
        <f t="shared" si="109"/>
        <v>0</v>
      </c>
      <c r="AH167" s="29">
        <f t="shared" si="104"/>
        <v>0</v>
      </c>
      <c r="AI167" s="168">
        <f t="shared" si="110"/>
        <v>0</v>
      </c>
      <c r="AJ167" s="168">
        <f t="shared" si="105"/>
        <v>0</v>
      </c>
    </row>
    <row r="168" spans="1:44" ht="12.75" hidden="1" customHeight="1" outlineLevel="1" x14ac:dyDescent="0.25">
      <c r="A168" s="22">
        <v>4</v>
      </c>
      <c r="B168" s="23"/>
      <c r="C168" s="32"/>
      <c r="D168" s="33"/>
      <c r="E168" s="34"/>
      <c r="F168" s="34"/>
      <c r="G168" s="34"/>
      <c r="H168" s="33"/>
      <c r="I168" s="33"/>
      <c r="J168" s="62"/>
      <c r="K168" s="35"/>
      <c r="L168" s="34"/>
      <c r="M168" s="28"/>
      <c r="N168" s="28"/>
      <c r="O168" s="28"/>
      <c r="P168" s="34"/>
      <c r="Q168" s="34"/>
      <c r="R168" s="28"/>
      <c r="S168" s="28"/>
      <c r="T168" s="28"/>
      <c r="U168" s="29">
        <f t="shared" si="106"/>
        <v>0</v>
      </c>
      <c r="V168" s="28"/>
      <c r="W168" s="28"/>
      <c r="X168" s="28"/>
      <c r="Y168" s="29">
        <f t="shared" si="107"/>
        <v>0</v>
      </c>
      <c r="Z168" s="28"/>
      <c r="AA168" s="28"/>
      <c r="AB168" s="28"/>
      <c r="AC168" s="29">
        <f t="shared" si="108"/>
        <v>0</v>
      </c>
      <c r="AD168" s="28"/>
      <c r="AE168" s="28"/>
      <c r="AF168" s="28"/>
      <c r="AG168" s="29">
        <f t="shared" si="109"/>
        <v>0</v>
      </c>
      <c r="AH168" s="29">
        <f t="shared" si="104"/>
        <v>0</v>
      </c>
      <c r="AI168" s="168">
        <f t="shared" si="110"/>
        <v>0</v>
      </c>
      <c r="AJ168" s="168">
        <f t="shared" si="105"/>
        <v>0</v>
      </c>
      <c r="AK168" s="11"/>
      <c r="AL168" s="11"/>
      <c r="AM168" s="11"/>
      <c r="AN168" s="11"/>
      <c r="AO168" s="11"/>
      <c r="AP168" s="11"/>
      <c r="AQ168" s="11"/>
      <c r="AR168" s="11"/>
    </row>
    <row r="169" spans="1:44" ht="12.75" hidden="1" customHeight="1" outlineLevel="1" x14ac:dyDescent="0.25">
      <c r="A169" s="22">
        <v>5</v>
      </c>
      <c r="B169" s="23"/>
      <c r="C169" s="32"/>
      <c r="D169" s="33"/>
      <c r="E169" s="34"/>
      <c r="F169" s="34"/>
      <c r="G169" s="34"/>
      <c r="H169" s="33"/>
      <c r="I169" s="33"/>
      <c r="J169" s="62"/>
      <c r="K169" s="35"/>
      <c r="L169" s="34"/>
      <c r="M169" s="28"/>
      <c r="N169" s="28"/>
      <c r="O169" s="28"/>
      <c r="P169" s="34"/>
      <c r="Q169" s="34"/>
      <c r="R169" s="28"/>
      <c r="S169" s="28"/>
      <c r="T169" s="28"/>
      <c r="U169" s="29">
        <f t="shared" si="106"/>
        <v>0</v>
      </c>
      <c r="V169" s="28"/>
      <c r="W169" s="28"/>
      <c r="X169" s="28"/>
      <c r="Y169" s="29">
        <f t="shared" si="107"/>
        <v>0</v>
      </c>
      <c r="Z169" s="28"/>
      <c r="AA169" s="28"/>
      <c r="AB169" s="28"/>
      <c r="AC169" s="29">
        <f t="shared" si="108"/>
        <v>0</v>
      </c>
      <c r="AD169" s="28"/>
      <c r="AE169" s="28"/>
      <c r="AF169" s="28"/>
      <c r="AG169" s="29">
        <f t="shared" si="109"/>
        <v>0</v>
      </c>
      <c r="AH169" s="29">
        <f t="shared" si="104"/>
        <v>0</v>
      </c>
      <c r="AI169" s="168">
        <f t="shared" si="110"/>
        <v>0</v>
      </c>
      <c r="AJ169" s="168">
        <f t="shared" si="105"/>
        <v>0</v>
      </c>
      <c r="AK169" s="11"/>
      <c r="AL169" s="11"/>
      <c r="AM169" s="11"/>
      <c r="AN169" s="11"/>
      <c r="AO169" s="11"/>
      <c r="AP169" s="11"/>
      <c r="AQ169" s="11"/>
      <c r="AR169" s="11"/>
    </row>
    <row r="170" spans="1:44" ht="12.75" hidden="1" customHeight="1" outlineLevel="1" x14ac:dyDescent="0.25">
      <c r="A170" s="22">
        <v>6</v>
      </c>
      <c r="B170" s="23"/>
      <c r="C170" s="32"/>
      <c r="D170" s="33"/>
      <c r="E170" s="34"/>
      <c r="F170" s="34"/>
      <c r="G170" s="34"/>
      <c r="H170" s="33"/>
      <c r="I170" s="33"/>
      <c r="J170" s="62"/>
      <c r="K170" s="35"/>
      <c r="L170" s="34"/>
      <c r="M170" s="28"/>
      <c r="N170" s="28"/>
      <c r="O170" s="28"/>
      <c r="P170" s="34"/>
      <c r="Q170" s="34"/>
      <c r="R170" s="28"/>
      <c r="S170" s="28"/>
      <c r="T170" s="28"/>
      <c r="U170" s="29">
        <f t="shared" si="106"/>
        <v>0</v>
      </c>
      <c r="V170" s="28"/>
      <c r="W170" s="28"/>
      <c r="X170" s="28"/>
      <c r="Y170" s="29">
        <f t="shared" si="107"/>
        <v>0</v>
      </c>
      <c r="Z170" s="28"/>
      <c r="AA170" s="28"/>
      <c r="AB170" s="28"/>
      <c r="AC170" s="29">
        <f t="shared" si="108"/>
        <v>0</v>
      </c>
      <c r="AD170" s="28"/>
      <c r="AE170" s="28"/>
      <c r="AF170" s="28"/>
      <c r="AG170" s="29">
        <f t="shared" si="109"/>
        <v>0</v>
      </c>
      <c r="AH170" s="29">
        <f t="shared" si="104"/>
        <v>0</v>
      </c>
      <c r="AI170" s="168">
        <f t="shared" si="110"/>
        <v>0</v>
      </c>
      <c r="AJ170" s="168">
        <f t="shared" si="105"/>
        <v>0</v>
      </c>
    </row>
    <row r="171" spans="1:44" ht="12.75" hidden="1" customHeight="1" outlineLevel="1" x14ac:dyDescent="0.25">
      <c r="A171" s="22">
        <v>7</v>
      </c>
      <c r="B171" s="23"/>
      <c r="C171" s="32"/>
      <c r="D171" s="33"/>
      <c r="E171" s="34"/>
      <c r="F171" s="34"/>
      <c r="G171" s="34"/>
      <c r="H171" s="33"/>
      <c r="I171" s="33"/>
      <c r="J171" s="62"/>
      <c r="K171" s="35"/>
      <c r="L171" s="34"/>
      <c r="M171" s="28"/>
      <c r="N171" s="28"/>
      <c r="O171" s="28"/>
      <c r="P171" s="34"/>
      <c r="Q171" s="34"/>
      <c r="R171" s="28"/>
      <c r="S171" s="28"/>
      <c r="T171" s="28"/>
      <c r="U171" s="29">
        <f t="shared" si="106"/>
        <v>0</v>
      </c>
      <c r="V171" s="28"/>
      <c r="W171" s="28"/>
      <c r="X171" s="28"/>
      <c r="Y171" s="29">
        <f t="shared" si="107"/>
        <v>0</v>
      </c>
      <c r="Z171" s="28"/>
      <c r="AA171" s="28"/>
      <c r="AB171" s="28"/>
      <c r="AC171" s="29">
        <f t="shared" si="108"/>
        <v>0</v>
      </c>
      <c r="AD171" s="28"/>
      <c r="AE171" s="28"/>
      <c r="AF171" s="28"/>
      <c r="AG171" s="29">
        <f t="shared" si="109"/>
        <v>0</v>
      </c>
      <c r="AH171" s="29">
        <f t="shared" si="104"/>
        <v>0</v>
      </c>
      <c r="AI171" s="168">
        <f t="shared" si="110"/>
        <v>0</v>
      </c>
      <c r="AJ171" s="168">
        <f t="shared" si="105"/>
        <v>0</v>
      </c>
      <c r="AK171" s="11"/>
      <c r="AL171" s="11"/>
      <c r="AM171" s="11"/>
      <c r="AN171" s="11"/>
      <c r="AO171" s="11"/>
      <c r="AP171" s="11"/>
      <c r="AQ171" s="11"/>
      <c r="AR171" s="11"/>
    </row>
    <row r="172" spans="1:44" ht="12.75" hidden="1" customHeight="1" outlineLevel="1" x14ac:dyDescent="0.25">
      <c r="A172" s="22">
        <v>8</v>
      </c>
      <c r="B172" s="23"/>
      <c r="C172" s="32"/>
      <c r="D172" s="33"/>
      <c r="E172" s="34"/>
      <c r="F172" s="34"/>
      <c r="G172" s="34"/>
      <c r="H172" s="33"/>
      <c r="I172" s="33"/>
      <c r="J172" s="62"/>
      <c r="K172" s="35"/>
      <c r="L172" s="34"/>
      <c r="M172" s="28"/>
      <c r="N172" s="28"/>
      <c r="O172" s="28"/>
      <c r="P172" s="34"/>
      <c r="Q172" s="34"/>
      <c r="R172" s="28"/>
      <c r="S172" s="28"/>
      <c r="T172" s="28"/>
      <c r="U172" s="29">
        <f t="shared" si="106"/>
        <v>0</v>
      </c>
      <c r="V172" s="28"/>
      <c r="W172" s="28"/>
      <c r="X172" s="28"/>
      <c r="Y172" s="29">
        <f t="shared" si="107"/>
        <v>0</v>
      </c>
      <c r="Z172" s="28"/>
      <c r="AA172" s="28"/>
      <c r="AB172" s="28"/>
      <c r="AC172" s="29">
        <f t="shared" si="108"/>
        <v>0</v>
      </c>
      <c r="AD172" s="28"/>
      <c r="AE172" s="28"/>
      <c r="AF172" s="28"/>
      <c r="AG172" s="29">
        <f t="shared" si="109"/>
        <v>0</v>
      </c>
      <c r="AH172" s="29">
        <f t="shared" si="104"/>
        <v>0</v>
      </c>
      <c r="AI172" s="168">
        <f t="shared" si="110"/>
        <v>0</v>
      </c>
      <c r="AJ172" s="168">
        <f t="shared" si="105"/>
        <v>0</v>
      </c>
      <c r="AK172" s="11"/>
      <c r="AL172" s="11"/>
      <c r="AM172" s="11"/>
      <c r="AN172" s="11"/>
      <c r="AO172" s="11"/>
      <c r="AP172" s="11"/>
      <c r="AQ172" s="11"/>
      <c r="AR172" s="11"/>
    </row>
    <row r="173" spans="1:44" ht="12.75" hidden="1" customHeight="1" outlineLevel="1" x14ac:dyDescent="0.25">
      <c r="A173" s="22">
        <v>9</v>
      </c>
      <c r="B173" s="23"/>
      <c r="C173" s="32"/>
      <c r="D173" s="33"/>
      <c r="E173" s="34"/>
      <c r="F173" s="34"/>
      <c r="G173" s="34"/>
      <c r="H173" s="33"/>
      <c r="I173" s="33"/>
      <c r="J173" s="62"/>
      <c r="K173" s="35"/>
      <c r="L173" s="34"/>
      <c r="M173" s="28"/>
      <c r="N173" s="28"/>
      <c r="O173" s="28"/>
      <c r="P173" s="34"/>
      <c r="Q173" s="34"/>
      <c r="R173" s="28"/>
      <c r="S173" s="28"/>
      <c r="T173" s="28"/>
      <c r="U173" s="29">
        <f t="shared" si="106"/>
        <v>0</v>
      </c>
      <c r="V173" s="28"/>
      <c r="W173" s="28"/>
      <c r="X173" s="28"/>
      <c r="Y173" s="29">
        <f t="shared" si="107"/>
        <v>0</v>
      </c>
      <c r="Z173" s="28"/>
      <c r="AA173" s="28"/>
      <c r="AB173" s="28"/>
      <c r="AC173" s="29">
        <f t="shared" si="108"/>
        <v>0</v>
      </c>
      <c r="AD173" s="28"/>
      <c r="AE173" s="28"/>
      <c r="AF173" s="28"/>
      <c r="AG173" s="29">
        <f t="shared" si="109"/>
        <v>0</v>
      </c>
      <c r="AH173" s="29">
        <f t="shared" si="104"/>
        <v>0</v>
      </c>
      <c r="AI173" s="168">
        <f t="shared" si="110"/>
        <v>0</v>
      </c>
      <c r="AJ173" s="168">
        <f t="shared" si="105"/>
        <v>0</v>
      </c>
    </row>
    <row r="174" spans="1:44" ht="12.75" hidden="1" customHeight="1" outlineLevel="1" x14ac:dyDescent="0.25">
      <c r="A174" s="22">
        <v>10</v>
      </c>
      <c r="B174" s="23"/>
      <c r="C174" s="32"/>
      <c r="D174" s="33"/>
      <c r="E174" s="34"/>
      <c r="F174" s="34"/>
      <c r="G174" s="34"/>
      <c r="H174" s="33"/>
      <c r="I174" s="33"/>
      <c r="J174" s="62"/>
      <c r="K174" s="36"/>
      <c r="L174" s="34"/>
      <c r="M174" s="28"/>
      <c r="N174" s="28"/>
      <c r="O174" s="28"/>
      <c r="P174" s="34"/>
      <c r="Q174" s="34"/>
      <c r="R174" s="28"/>
      <c r="S174" s="28"/>
      <c r="T174" s="28"/>
      <c r="U174" s="29">
        <f t="shared" si="106"/>
        <v>0</v>
      </c>
      <c r="V174" s="28"/>
      <c r="W174" s="28"/>
      <c r="X174" s="28"/>
      <c r="Y174" s="29">
        <f t="shared" si="107"/>
        <v>0</v>
      </c>
      <c r="Z174" s="28"/>
      <c r="AA174" s="28"/>
      <c r="AB174" s="28"/>
      <c r="AC174" s="29">
        <f t="shared" si="108"/>
        <v>0</v>
      </c>
      <c r="AD174" s="28"/>
      <c r="AE174" s="28"/>
      <c r="AF174" s="28"/>
      <c r="AG174" s="29">
        <f t="shared" si="109"/>
        <v>0</v>
      </c>
      <c r="AH174" s="29">
        <f t="shared" si="104"/>
        <v>0</v>
      </c>
      <c r="AI174" s="168">
        <f t="shared" si="110"/>
        <v>0</v>
      </c>
      <c r="AJ174" s="168">
        <f t="shared" si="105"/>
        <v>0</v>
      </c>
      <c r="AK174" s="11"/>
      <c r="AL174" s="11"/>
      <c r="AM174" s="11"/>
      <c r="AN174" s="11"/>
      <c r="AO174" s="11"/>
      <c r="AP174" s="11"/>
      <c r="AQ174" s="11"/>
      <c r="AR174" s="11"/>
    </row>
    <row r="175" spans="1:44" s="61" customFormat="1" ht="12.75" hidden="1" customHeight="1" collapsed="1" x14ac:dyDescent="0.25">
      <c r="A175" s="507" t="s">
        <v>73</v>
      </c>
      <c r="B175" s="508"/>
      <c r="C175" s="508"/>
      <c r="D175" s="508"/>
      <c r="E175" s="508"/>
      <c r="F175" s="508"/>
      <c r="G175" s="508"/>
      <c r="H175" s="508"/>
      <c r="I175" s="509"/>
      <c r="J175" s="341">
        <f>SUM(J165:J174)</f>
        <v>0</v>
      </c>
      <c r="K175" s="341">
        <f>SUM(K165:K174)</f>
        <v>0</v>
      </c>
      <c r="L175" s="434"/>
      <c r="M175" s="341">
        <f>SUM(M165:M174)</f>
        <v>0</v>
      </c>
      <c r="N175" s="341">
        <f>SUM(N165:N174)</f>
        <v>0</v>
      </c>
      <c r="O175" s="341">
        <f>SUM(O165:O174)</f>
        <v>0</v>
      </c>
      <c r="P175" s="342"/>
      <c r="Q175" s="454"/>
      <c r="R175" s="341">
        <f t="shared" ref="R175:AH175" si="111">SUM(R165:R174)</f>
        <v>0</v>
      </c>
      <c r="S175" s="341">
        <f t="shared" si="111"/>
        <v>0</v>
      </c>
      <c r="T175" s="341">
        <f t="shared" si="111"/>
        <v>0</v>
      </c>
      <c r="U175" s="341">
        <f t="shared" si="111"/>
        <v>0</v>
      </c>
      <c r="V175" s="341">
        <f t="shared" si="111"/>
        <v>0</v>
      </c>
      <c r="W175" s="341">
        <f t="shared" si="111"/>
        <v>0</v>
      </c>
      <c r="X175" s="341">
        <f t="shared" si="111"/>
        <v>0</v>
      </c>
      <c r="Y175" s="341">
        <f t="shared" si="111"/>
        <v>0</v>
      </c>
      <c r="Z175" s="341">
        <f t="shared" si="111"/>
        <v>0</v>
      </c>
      <c r="AA175" s="341">
        <f t="shared" si="111"/>
        <v>0</v>
      </c>
      <c r="AB175" s="341">
        <f t="shared" si="111"/>
        <v>0</v>
      </c>
      <c r="AC175" s="341">
        <f t="shared" si="111"/>
        <v>0</v>
      </c>
      <c r="AD175" s="341">
        <f t="shared" si="111"/>
        <v>0</v>
      </c>
      <c r="AE175" s="341">
        <f t="shared" si="111"/>
        <v>0</v>
      </c>
      <c r="AF175" s="341">
        <f t="shared" si="111"/>
        <v>0</v>
      </c>
      <c r="AG175" s="341">
        <f t="shared" si="111"/>
        <v>0</v>
      </c>
      <c r="AH175" s="341">
        <f t="shared" si="111"/>
        <v>0</v>
      </c>
      <c r="AI175" s="432">
        <f>IF(ISERROR(AH175/J175),0,AH175/J175)</f>
        <v>0</v>
      </c>
      <c r="AJ175" s="432">
        <f>IF(ISERROR(AH175/$AH$193),0,AH175/$AH$193)</f>
        <v>0</v>
      </c>
      <c r="AK175" s="11"/>
      <c r="AL175" s="11"/>
      <c r="AM175" s="11"/>
      <c r="AN175" s="11"/>
      <c r="AO175" s="11"/>
      <c r="AP175" s="11"/>
      <c r="AQ175" s="11"/>
      <c r="AR175" s="11"/>
    </row>
    <row r="176" spans="1:44" ht="12.75" hidden="1" customHeight="1" x14ac:dyDescent="0.25">
      <c r="A176" s="502" t="s">
        <v>74</v>
      </c>
      <c r="B176" s="503"/>
      <c r="C176" s="503"/>
      <c r="D176" s="503"/>
      <c r="E176" s="504"/>
      <c r="F176" s="16"/>
      <c r="G176" s="5"/>
      <c r="H176" s="17"/>
      <c r="I176" s="17"/>
      <c r="J176" s="62"/>
      <c r="K176" s="7"/>
      <c r="L176" s="18"/>
      <c r="M176" s="19"/>
      <c r="N176" s="19"/>
      <c r="O176" s="19"/>
      <c r="P176" s="5"/>
      <c r="Q176" s="20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167"/>
      <c r="AJ176" s="167"/>
    </row>
    <row r="177" spans="1:44" ht="12.75" hidden="1" customHeight="1" outlineLevel="1" x14ac:dyDescent="0.25">
      <c r="A177" s="22">
        <v>1</v>
      </c>
      <c r="B177" s="23"/>
      <c r="C177" s="24"/>
      <c r="D177" s="25"/>
      <c r="E177" s="26"/>
      <c r="F177" s="26"/>
      <c r="G177" s="26"/>
      <c r="H177" s="25"/>
      <c r="I177" s="25"/>
      <c r="J177" s="62"/>
      <c r="K177" s="27"/>
      <c r="L177" s="26"/>
      <c r="M177" s="28"/>
      <c r="N177" s="28"/>
      <c r="O177" s="28"/>
      <c r="P177" s="26"/>
      <c r="Q177" s="26"/>
      <c r="R177" s="28"/>
      <c r="S177" s="28"/>
      <c r="T177" s="28"/>
      <c r="U177" s="29">
        <f>SUM(R177:T177)</f>
        <v>0</v>
      </c>
      <c r="V177" s="28"/>
      <c r="W177" s="28"/>
      <c r="X177" s="28"/>
      <c r="Y177" s="29">
        <f>SUM(V177:X177)</f>
        <v>0</v>
      </c>
      <c r="Z177" s="28"/>
      <c r="AA177" s="28"/>
      <c r="AB177" s="28"/>
      <c r="AC177" s="29">
        <f>SUM(Z177:AB177)</f>
        <v>0</v>
      </c>
      <c r="AD177" s="28"/>
      <c r="AE177" s="28"/>
      <c r="AF177" s="28"/>
      <c r="AG177" s="29">
        <f>SUM(AD177:AF177)</f>
        <v>0</v>
      </c>
      <c r="AH177" s="29">
        <f t="shared" ref="AH177:AH186" si="112">SUM(U177,Y177,AC177,AG177)</f>
        <v>0</v>
      </c>
      <c r="AI177" s="168">
        <f>IF(ISERROR(AH177/J177),0,AH177/J177)</f>
        <v>0</v>
      </c>
      <c r="AJ177" s="168">
        <f t="shared" ref="AJ177:AJ186" si="113">IF(ISERROR(AH177/$AH$193),"-",AH177/$AH$193)</f>
        <v>0</v>
      </c>
      <c r="AK177" s="11"/>
      <c r="AL177" s="11"/>
      <c r="AM177" s="11"/>
      <c r="AN177" s="11"/>
      <c r="AO177" s="11"/>
      <c r="AP177" s="11"/>
      <c r="AQ177" s="11"/>
      <c r="AR177" s="11"/>
    </row>
    <row r="178" spans="1:44" ht="12.75" hidden="1" customHeight="1" outlineLevel="1" x14ac:dyDescent="0.25">
      <c r="A178" s="22">
        <v>2</v>
      </c>
      <c r="B178" s="23"/>
      <c r="C178" s="32"/>
      <c r="D178" s="33"/>
      <c r="E178" s="34"/>
      <c r="F178" s="34"/>
      <c r="G178" s="34"/>
      <c r="H178" s="33"/>
      <c r="I178" s="33"/>
      <c r="J178" s="62"/>
      <c r="K178" s="35"/>
      <c r="L178" s="34"/>
      <c r="M178" s="28"/>
      <c r="N178" s="28"/>
      <c r="O178" s="28"/>
      <c r="P178" s="34"/>
      <c r="Q178" s="34"/>
      <c r="R178" s="28"/>
      <c r="S178" s="28"/>
      <c r="T178" s="28"/>
      <c r="U178" s="29">
        <f t="shared" ref="U178:U186" si="114">SUM(R178:T178)</f>
        <v>0</v>
      </c>
      <c r="V178" s="28"/>
      <c r="W178" s="28"/>
      <c r="X178" s="28"/>
      <c r="Y178" s="29">
        <f t="shared" ref="Y178:Y186" si="115">SUM(V178:X178)</f>
        <v>0</v>
      </c>
      <c r="Z178" s="28"/>
      <c r="AA178" s="28"/>
      <c r="AB178" s="28"/>
      <c r="AC178" s="29">
        <f t="shared" ref="AC178:AC186" si="116">SUM(Z178:AB178)</f>
        <v>0</v>
      </c>
      <c r="AD178" s="28"/>
      <c r="AE178" s="28"/>
      <c r="AF178" s="28"/>
      <c r="AG178" s="29">
        <f t="shared" ref="AG178:AG186" si="117">SUM(AD178:AF178)</f>
        <v>0</v>
      </c>
      <c r="AH178" s="29">
        <f t="shared" si="112"/>
        <v>0</v>
      </c>
      <c r="AI178" s="168">
        <f t="shared" ref="AI178:AI186" si="118">IF(ISERROR(AH178/J178),0,AH178/J178)</f>
        <v>0</v>
      </c>
      <c r="AJ178" s="168">
        <f t="shared" si="113"/>
        <v>0</v>
      </c>
      <c r="AK178" s="11"/>
      <c r="AL178" s="11"/>
      <c r="AM178" s="11"/>
      <c r="AN178" s="11"/>
      <c r="AO178" s="11"/>
      <c r="AP178" s="11"/>
      <c r="AQ178" s="11"/>
      <c r="AR178" s="11"/>
    </row>
    <row r="179" spans="1:44" ht="12.75" hidden="1" customHeight="1" outlineLevel="1" x14ac:dyDescent="0.25">
      <c r="A179" s="22">
        <v>3</v>
      </c>
      <c r="B179" s="23"/>
      <c r="C179" s="32"/>
      <c r="D179" s="33"/>
      <c r="E179" s="34"/>
      <c r="F179" s="34"/>
      <c r="G179" s="34"/>
      <c r="H179" s="33"/>
      <c r="I179" s="33"/>
      <c r="J179" s="62"/>
      <c r="K179" s="35"/>
      <c r="L179" s="34"/>
      <c r="M179" s="28"/>
      <c r="N179" s="28"/>
      <c r="O179" s="28"/>
      <c r="P179" s="34"/>
      <c r="Q179" s="34"/>
      <c r="R179" s="28"/>
      <c r="S179" s="28"/>
      <c r="T179" s="28"/>
      <c r="U179" s="29">
        <f t="shared" si="114"/>
        <v>0</v>
      </c>
      <c r="V179" s="28"/>
      <c r="W179" s="28"/>
      <c r="X179" s="28"/>
      <c r="Y179" s="29">
        <f t="shared" si="115"/>
        <v>0</v>
      </c>
      <c r="Z179" s="28"/>
      <c r="AA179" s="28"/>
      <c r="AB179" s="28"/>
      <c r="AC179" s="29">
        <f t="shared" si="116"/>
        <v>0</v>
      </c>
      <c r="AD179" s="28"/>
      <c r="AE179" s="28"/>
      <c r="AF179" s="28"/>
      <c r="AG179" s="29">
        <f t="shared" si="117"/>
        <v>0</v>
      </c>
      <c r="AH179" s="29">
        <f t="shared" si="112"/>
        <v>0</v>
      </c>
      <c r="AI179" s="168">
        <f t="shared" si="118"/>
        <v>0</v>
      </c>
      <c r="AJ179" s="168">
        <f t="shared" si="113"/>
        <v>0</v>
      </c>
    </row>
    <row r="180" spans="1:44" ht="12.75" hidden="1" customHeight="1" outlineLevel="1" x14ac:dyDescent="0.25">
      <c r="A180" s="22">
        <v>4</v>
      </c>
      <c r="B180" s="23"/>
      <c r="C180" s="32"/>
      <c r="D180" s="33"/>
      <c r="E180" s="34"/>
      <c r="F180" s="34"/>
      <c r="G180" s="34"/>
      <c r="H180" s="33"/>
      <c r="I180" s="33"/>
      <c r="J180" s="62"/>
      <c r="K180" s="35"/>
      <c r="L180" s="34"/>
      <c r="M180" s="28"/>
      <c r="N180" s="28"/>
      <c r="O180" s="28"/>
      <c r="P180" s="34"/>
      <c r="Q180" s="34"/>
      <c r="R180" s="28"/>
      <c r="S180" s="28"/>
      <c r="T180" s="28"/>
      <c r="U180" s="29">
        <f t="shared" si="114"/>
        <v>0</v>
      </c>
      <c r="V180" s="28"/>
      <c r="W180" s="28"/>
      <c r="X180" s="28"/>
      <c r="Y180" s="29">
        <f t="shared" si="115"/>
        <v>0</v>
      </c>
      <c r="Z180" s="28"/>
      <c r="AA180" s="28"/>
      <c r="AB180" s="28"/>
      <c r="AC180" s="29">
        <f t="shared" si="116"/>
        <v>0</v>
      </c>
      <c r="AD180" s="28"/>
      <c r="AE180" s="28"/>
      <c r="AF180" s="28"/>
      <c r="AG180" s="29">
        <f t="shared" si="117"/>
        <v>0</v>
      </c>
      <c r="AH180" s="29">
        <f t="shared" si="112"/>
        <v>0</v>
      </c>
      <c r="AI180" s="168">
        <f t="shared" si="118"/>
        <v>0</v>
      </c>
      <c r="AJ180" s="168">
        <f t="shared" si="113"/>
        <v>0</v>
      </c>
      <c r="AK180" s="11"/>
      <c r="AL180" s="11"/>
      <c r="AM180" s="11"/>
      <c r="AN180" s="11"/>
      <c r="AO180" s="11"/>
      <c r="AP180" s="11"/>
      <c r="AQ180" s="11"/>
      <c r="AR180" s="11"/>
    </row>
    <row r="181" spans="1:44" ht="12.75" hidden="1" customHeight="1" outlineLevel="1" x14ac:dyDescent="0.25">
      <c r="A181" s="22">
        <v>5</v>
      </c>
      <c r="B181" s="23"/>
      <c r="C181" s="32"/>
      <c r="D181" s="33"/>
      <c r="E181" s="34"/>
      <c r="F181" s="34"/>
      <c r="G181" s="34"/>
      <c r="H181" s="33"/>
      <c r="I181" s="33"/>
      <c r="J181" s="62"/>
      <c r="K181" s="35"/>
      <c r="L181" s="34"/>
      <c r="M181" s="28"/>
      <c r="N181" s="28"/>
      <c r="O181" s="28"/>
      <c r="P181" s="34"/>
      <c r="Q181" s="34"/>
      <c r="R181" s="28"/>
      <c r="S181" s="28"/>
      <c r="T181" s="28"/>
      <c r="U181" s="29">
        <f t="shared" si="114"/>
        <v>0</v>
      </c>
      <c r="V181" s="28"/>
      <c r="W181" s="28"/>
      <c r="X181" s="28"/>
      <c r="Y181" s="29">
        <f t="shared" si="115"/>
        <v>0</v>
      </c>
      <c r="Z181" s="28"/>
      <c r="AA181" s="28"/>
      <c r="AB181" s="28"/>
      <c r="AC181" s="29">
        <f t="shared" si="116"/>
        <v>0</v>
      </c>
      <c r="AD181" s="28"/>
      <c r="AE181" s="28"/>
      <c r="AF181" s="28"/>
      <c r="AG181" s="29">
        <f t="shared" si="117"/>
        <v>0</v>
      </c>
      <c r="AH181" s="29">
        <f t="shared" si="112"/>
        <v>0</v>
      </c>
      <c r="AI181" s="168">
        <f t="shared" si="118"/>
        <v>0</v>
      </c>
      <c r="AJ181" s="168">
        <f t="shared" si="113"/>
        <v>0</v>
      </c>
      <c r="AK181" s="11"/>
      <c r="AL181" s="11"/>
      <c r="AM181" s="11"/>
      <c r="AN181" s="11"/>
      <c r="AO181" s="11"/>
      <c r="AP181" s="11"/>
      <c r="AQ181" s="11"/>
      <c r="AR181" s="11"/>
    </row>
    <row r="182" spans="1:44" ht="12.75" hidden="1" customHeight="1" outlineLevel="1" x14ac:dyDescent="0.25">
      <c r="A182" s="22">
        <v>6</v>
      </c>
      <c r="B182" s="23"/>
      <c r="C182" s="32"/>
      <c r="D182" s="33"/>
      <c r="E182" s="34"/>
      <c r="F182" s="34"/>
      <c r="G182" s="34"/>
      <c r="H182" s="33"/>
      <c r="I182" s="33"/>
      <c r="J182" s="62"/>
      <c r="K182" s="35"/>
      <c r="L182" s="34"/>
      <c r="M182" s="28"/>
      <c r="N182" s="28"/>
      <c r="O182" s="28"/>
      <c r="P182" s="34"/>
      <c r="Q182" s="34"/>
      <c r="R182" s="28"/>
      <c r="S182" s="28"/>
      <c r="T182" s="28"/>
      <c r="U182" s="29">
        <f t="shared" si="114"/>
        <v>0</v>
      </c>
      <c r="V182" s="28"/>
      <c r="W182" s="28"/>
      <c r="X182" s="28"/>
      <c r="Y182" s="29">
        <f t="shared" si="115"/>
        <v>0</v>
      </c>
      <c r="Z182" s="28"/>
      <c r="AA182" s="28"/>
      <c r="AB182" s="28"/>
      <c r="AC182" s="29">
        <f t="shared" si="116"/>
        <v>0</v>
      </c>
      <c r="AD182" s="28"/>
      <c r="AE182" s="28"/>
      <c r="AF182" s="28"/>
      <c r="AG182" s="29">
        <f t="shared" si="117"/>
        <v>0</v>
      </c>
      <c r="AH182" s="29">
        <f t="shared" si="112"/>
        <v>0</v>
      </c>
      <c r="AI182" s="168">
        <f t="shared" si="118"/>
        <v>0</v>
      </c>
      <c r="AJ182" s="168">
        <f t="shared" si="113"/>
        <v>0</v>
      </c>
    </row>
    <row r="183" spans="1:44" ht="12.75" hidden="1" customHeight="1" outlineLevel="1" x14ac:dyDescent="0.25">
      <c r="A183" s="22">
        <v>7</v>
      </c>
      <c r="B183" s="23"/>
      <c r="C183" s="32"/>
      <c r="D183" s="33"/>
      <c r="E183" s="34"/>
      <c r="F183" s="34"/>
      <c r="G183" s="34"/>
      <c r="H183" s="33"/>
      <c r="I183" s="33"/>
      <c r="J183" s="62"/>
      <c r="K183" s="35"/>
      <c r="L183" s="34"/>
      <c r="M183" s="28"/>
      <c r="N183" s="28"/>
      <c r="O183" s="28"/>
      <c r="P183" s="34"/>
      <c r="Q183" s="34"/>
      <c r="R183" s="28"/>
      <c r="S183" s="28"/>
      <c r="T183" s="28"/>
      <c r="U183" s="29">
        <f t="shared" si="114"/>
        <v>0</v>
      </c>
      <c r="V183" s="28"/>
      <c r="W183" s="28"/>
      <c r="X183" s="28"/>
      <c r="Y183" s="29">
        <f t="shared" si="115"/>
        <v>0</v>
      </c>
      <c r="Z183" s="28"/>
      <c r="AA183" s="28"/>
      <c r="AB183" s="28"/>
      <c r="AC183" s="29">
        <f t="shared" si="116"/>
        <v>0</v>
      </c>
      <c r="AD183" s="28"/>
      <c r="AE183" s="28"/>
      <c r="AF183" s="28"/>
      <c r="AG183" s="29">
        <f t="shared" si="117"/>
        <v>0</v>
      </c>
      <c r="AH183" s="29">
        <f t="shared" si="112"/>
        <v>0</v>
      </c>
      <c r="AI183" s="168">
        <f t="shared" si="118"/>
        <v>0</v>
      </c>
      <c r="AJ183" s="168">
        <f t="shared" si="113"/>
        <v>0</v>
      </c>
      <c r="AK183" s="11"/>
      <c r="AL183" s="11"/>
      <c r="AM183" s="11"/>
      <c r="AN183" s="11"/>
      <c r="AO183" s="11"/>
      <c r="AP183" s="11"/>
      <c r="AQ183" s="11"/>
      <c r="AR183" s="11"/>
    </row>
    <row r="184" spans="1:44" ht="12.75" hidden="1" customHeight="1" outlineLevel="1" x14ac:dyDescent="0.25">
      <c r="A184" s="22">
        <v>8</v>
      </c>
      <c r="B184" s="23"/>
      <c r="C184" s="32"/>
      <c r="D184" s="33"/>
      <c r="E184" s="34"/>
      <c r="F184" s="34"/>
      <c r="G184" s="34"/>
      <c r="H184" s="33"/>
      <c r="I184" s="33"/>
      <c r="J184" s="62"/>
      <c r="K184" s="35"/>
      <c r="L184" s="34"/>
      <c r="M184" s="28"/>
      <c r="N184" s="28"/>
      <c r="O184" s="28"/>
      <c r="P184" s="34"/>
      <c r="Q184" s="34"/>
      <c r="R184" s="28"/>
      <c r="S184" s="28"/>
      <c r="T184" s="28"/>
      <c r="U184" s="29">
        <f t="shared" si="114"/>
        <v>0</v>
      </c>
      <c r="V184" s="28"/>
      <c r="W184" s="28"/>
      <c r="X184" s="28"/>
      <c r="Y184" s="29">
        <f t="shared" si="115"/>
        <v>0</v>
      </c>
      <c r="Z184" s="28"/>
      <c r="AA184" s="28"/>
      <c r="AB184" s="28"/>
      <c r="AC184" s="29">
        <f t="shared" si="116"/>
        <v>0</v>
      </c>
      <c r="AD184" s="28"/>
      <c r="AE184" s="28"/>
      <c r="AF184" s="28"/>
      <c r="AG184" s="29">
        <f t="shared" si="117"/>
        <v>0</v>
      </c>
      <c r="AH184" s="29">
        <f t="shared" si="112"/>
        <v>0</v>
      </c>
      <c r="AI184" s="168">
        <f t="shared" si="118"/>
        <v>0</v>
      </c>
      <c r="AJ184" s="168">
        <f t="shared" si="113"/>
        <v>0</v>
      </c>
      <c r="AK184" s="11"/>
      <c r="AL184" s="11"/>
      <c r="AM184" s="11"/>
      <c r="AN184" s="11"/>
      <c r="AO184" s="11"/>
      <c r="AP184" s="11"/>
      <c r="AQ184" s="11"/>
      <c r="AR184" s="11"/>
    </row>
    <row r="185" spans="1:44" ht="12.75" hidden="1" customHeight="1" outlineLevel="1" x14ac:dyDescent="0.25">
      <c r="A185" s="22">
        <v>9</v>
      </c>
      <c r="B185" s="23"/>
      <c r="C185" s="32"/>
      <c r="D185" s="33"/>
      <c r="E185" s="34"/>
      <c r="F185" s="34"/>
      <c r="G185" s="34"/>
      <c r="H185" s="33"/>
      <c r="I185" s="33"/>
      <c r="J185" s="62"/>
      <c r="K185" s="35"/>
      <c r="L185" s="34"/>
      <c r="M185" s="28"/>
      <c r="N185" s="28"/>
      <c r="O185" s="28"/>
      <c r="P185" s="34"/>
      <c r="Q185" s="34"/>
      <c r="R185" s="28"/>
      <c r="S185" s="28"/>
      <c r="T185" s="28"/>
      <c r="U185" s="29">
        <f t="shared" si="114"/>
        <v>0</v>
      </c>
      <c r="V185" s="28"/>
      <c r="W185" s="28"/>
      <c r="X185" s="28"/>
      <c r="Y185" s="29">
        <f t="shared" si="115"/>
        <v>0</v>
      </c>
      <c r="Z185" s="28"/>
      <c r="AA185" s="28"/>
      <c r="AB185" s="28"/>
      <c r="AC185" s="29">
        <f t="shared" si="116"/>
        <v>0</v>
      </c>
      <c r="AD185" s="28"/>
      <c r="AE185" s="28"/>
      <c r="AF185" s="28"/>
      <c r="AG185" s="29">
        <f t="shared" si="117"/>
        <v>0</v>
      </c>
      <c r="AH185" s="29">
        <f t="shared" si="112"/>
        <v>0</v>
      </c>
      <c r="AI185" s="168">
        <f t="shared" si="118"/>
        <v>0</v>
      </c>
      <c r="AJ185" s="168">
        <f t="shared" si="113"/>
        <v>0</v>
      </c>
    </row>
    <row r="186" spans="1:44" ht="12.75" hidden="1" customHeight="1" outlineLevel="1" x14ac:dyDescent="0.25">
      <c r="A186" s="22">
        <v>10</v>
      </c>
      <c r="B186" s="23"/>
      <c r="C186" s="32"/>
      <c r="D186" s="33"/>
      <c r="E186" s="34"/>
      <c r="F186" s="34"/>
      <c r="G186" s="34"/>
      <c r="H186" s="33"/>
      <c r="I186" s="33"/>
      <c r="J186" s="62"/>
      <c r="K186" s="36"/>
      <c r="L186" s="34"/>
      <c r="M186" s="28"/>
      <c r="N186" s="28"/>
      <c r="O186" s="28"/>
      <c r="P186" s="34"/>
      <c r="Q186" s="34"/>
      <c r="R186" s="28"/>
      <c r="S186" s="28"/>
      <c r="T186" s="28"/>
      <c r="U186" s="29">
        <f t="shared" si="114"/>
        <v>0</v>
      </c>
      <c r="V186" s="28"/>
      <c r="W186" s="28"/>
      <c r="X186" s="28"/>
      <c r="Y186" s="29">
        <f t="shared" si="115"/>
        <v>0</v>
      </c>
      <c r="Z186" s="28"/>
      <c r="AA186" s="28"/>
      <c r="AB186" s="28"/>
      <c r="AC186" s="29">
        <f t="shared" si="116"/>
        <v>0</v>
      </c>
      <c r="AD186" s="28"/>
      <c r="AE186" s="28"/>
      <c r="AF186" s="28"/>
      <c r="AG186" s="29">
        <f t="shared" si="117"/>
        <v>0</v>
      </c>
      <c r="AH186" s="29">
        <f t="shared" si="112"/>
        <v>0</v>
      </c>
      <c r="AI186" s="168">
        <f t="shared" si="118"/>
        <v>0</v>
      </c>
      <c r="AJ186" s="168">
        <f t="shared" si="113"/>
        <v>0</v>
      </c>
      <c r="AK186" s="11"/>
      <c r="AL186" s="11"/>
      <c r="AM186" s="11"/>
      <c r="AN186" s="11"/>
      <c r="AO186" s="11"/>
      <c r="AP186" s="11"/>
      <c r="AQ186" s="11"/>
      <c r="AR186" s="11"/>
    </row>
    <row r="187" spans="1:44" s="61" customFormat="1" ht="12.75" hidden="1" customHeight="1" collapsed="1" x14ac:dyDescent="0.25">
      <c r="A187" s="507" t="s">
        <v>75</v>
      </c>
      <c r="B187" s="508"/>
      <c r="C187" s="508"/>
      <c r="D187" s="508"/>
      <c r="E187" s="508"/>
      <c r="F187" s="508"/>
      <c r="G187" s="508"/>
      <c r="H187" s="508"/>
      <c r="I187" s="509"/>
      <c r="J187" s="341">
        <f>SUM(J177:J186)</f>
        <v>0</v>
      </c>
      <c r="K187" s="341">
        <f>SUM(K177:K186)</f>
        <v>0</v>
      </c>
      <c r="L187" s="434"/>
      <c r="M187" s="341">
        <f>SUM(M177:M186)</f>
        <v>0</v>
      </c>
      <c r="N187" s="341">
        <f>SUM(N177:N186)</f>
        <v>0</v>
      </c>
      <c r="O187" s="341">
        <f>SUM(O177:O186)</f>
        <v>0</v>
      </c>
      <c r="P187" s="342"/>
      <c r="Q187" s="454"/>
      <c r="R187" s="341">
        <f t="shared" ref="R187:AH187" si="119">SUM(R177:R186)</f>
        <v>0</v>
      </c>
      <c r="S187" s="341">
        <f t="shared" si="119"/>
        <v>0</v>
      </c>
      <c r="T187" s="341">
        <f t="shared" si="119"/>
        <v>0</v>
      </c>
      <c r="U187" s="341">
        <f t="shared" si="119"/>
        <v>0</v>
      </c>
      <c r="V187" s="341">
        <f t="shared" si="119"/>
        <v>0</v>
      </c>
      <c r="W187" s="341">
        <f t="shared" si="119"/>
        <v>0</v>
      </c>
      <c r="X187" s="341">
        <f t="shared" si="119"/>
        <v>0</v>
      </c>
      <c r="Y187" s="341">
        <f t="shared" si="119"/>
        <v>0</v>
      </c>
      <c r="Z187" s="341">
        <f t="shared" si="119"/>
        <v>0</v>
      </c>
      <c r="AA187" s="341">
        <f t="shared" si="119"/>
        <v>0</v>
      </c>
      <c r="AB187" s="341">
        <f t="shared" si="119"/>
        <v>0</v>
      </c>
      <c r="AC187" s="341">
        <f t="shared" si="119"/>
        <v>0</v>
      </c>
      <c r="AD187" s="341">
        <f t="shared" si="119"/>
        <v>0</v>
      </c>
      <c r="AE187" s="341">
        <f t="shared" si="119"/>
        <v>0</v>
      </c>
      <c r="AF187" s="341">
        <f t="shared" si="119"/>
        <v>0</v>
      </c>
      <c r="AG187" s="341">
        <f t="shared" si="119"/>
        <v>0</v>
      </c>
      <c r="AH187" s="341">
        <f t="shared" si="119"/>
        <v>0</v>
      </c>
      <c r="AI187" s="432">
        <f>IF(ISERROR(AH187/J187),0,AH187/J187)</f>
        <v>0</v>
      </c>
      <c r="AJ187" s="432">
        <f>IF(ISERROR(AH187/$AH$193),0,AH187/$AH$193)</f>
        <v>0</v>
      </c>
      <c r="AK187" s="11"/>
      <c r="AL187" s="11"/>
      <c r="AM187" s="11"/>
      <c r="AN187" s="11"/>
      <c r="AO187" s="11"/>
      <c r="AP187" s="11"/>
      <c r="AQ187" s="11"/>
      <c r="AR187" s="11"/>
    </row>
    <row r="188" spans="1:44" ht="12.75" customHeight="1" x14ac:dyDescent="0.25">
      <c r="A188" s="502" t="s">
        <v>76</v>
      </c>
      <c r="B188" s="503"/>
      <c r="C188" s="503"/>
      <c r="D188" s="503"/>
      <c r="E188" s="504"/>
      <c r="F188" s="16"/>
      <c r="G188" s="5"/>
      <c r="H188" s="17"/>
      <c r="I188" s="17"/>
      <c r="J188" s="510">
        <v>444355000</v>
      </c>
      <c r="K188" s="7"/>
      <c r="L188" s="18"/>
      <c r="M188" s="19"/>
      <c r="N188" s="19"/>
      <c r="O188" s="19"/>
      <c r="P188" s="5"/>
      <c r="Q188" s="20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336"/>
      <c r="AJ188" s="336"/>
    </row>
    <row r="189" spans="1:44" outlineLevel="1" x14ac:dyDescent="0.25">
      <c r="A189" s="23"/>
      <c r="B189" s="23"/>
      <c r="C189" s="89"/>
      <c r="D189" s="90"/>
      <c r="E189" s="56"/>
      <c r="F189" s="140"/>
      <c r="G189" s="140"/>
      <c r="H189" s="58"/>
      <c r="I189" s="2"/>
      <c r="J189" s="511"/>
      <c r="K189" s="206">
        <v>80950324</v>
      </c>
      <c r="L189" s="141" t="s">
        <v>121</v>
      </c>
      <c r="M189" s="49"/>
      <c r="N189" s="142"/>
      <c r="O189" s="49"/>
      <c r="P189" s="143"/>
      <c r="Q189" s="143"/>
      <c r="R189" s="28">
        <v>11602375</v>
      </c>
      <c r="S189" s="28">
        <v>6852375</v>
      </c>
      <c r="T189" s="28">
        <v>6852375</v>
      </c>
      <c r="U189" s="29">
        <f>SUM(R189:T189)</f>
        <v>25307125</v>
      </c>
      <c r="V189" s="28">
        <v>5519042</v>
      </c>
      <c r="W189" s="28">
        <v>3420875</v>
      </c>
      <c r="X189" s="28">
        <v>5630875</v>
      </c>
      <c r="Y189" s="29">
        <f>SUM(V189:X189)</f>
        <v>14570792</v>
      </c>
      <c r="Z189" s="28">
        <v>6581586</v>
      </c>
      <c r="AA189" s="28">
        <v>5329548</v>
      </c>
      <c r="AB189" s="28">
        <v>5385913</v>
      </c>
      <c r="AC189" s="29">
        <f>SUM(Z189:AB189)</f>
        <v>17297047</v>
      </c>
      <c r="AD189" s="28">
        <v>5329548</v>
      </c>
      <c r="AE189" s="28">
        <v>10649548</v>
      </c>
      <c r="AF189" s="28">
        <v>7796264</v>
      </c>
      <c r="AG189" s="29">
        <f>SUM(AD189:AF189)</f>
        <v>23775360</v>
      </c>
      <c r="AH189" s="29">
        <f>SUM(U189,Y189,AC189,AG189)</f>
        <v>80950324</v>
      </c>
      <c r="AI189" s="30">
        <f>IF(ISERROR(AH189/J188),0,AH189/J188)</f>
        <v>0.182174891696954</v>
      </c>
      <c r="AJ189" s="30">
        <f>IF(ISERROR(AH189/$AH$193),"-",AH189/$AH$193)</f>
        <v>0.18959455206884254</v>
      </c>
      <c r="AK189" s="11"/>
      <c r="AL189" s="11"/>
      <c r="AM189" s="11"/>
      <c r="AN189" s="11"/>
      <c r="AO189" s="11"/>
      <c r="AP189" s="11"/>
      <c r="AQ189" s="11"/>
      <c r="AR189" s="11"/>
    </row>
    <row r="190" spans="1:44" outlineLevel="1" x14ac:dyDescent="0.25">
      <c r="A190" s="23"/>
      <c r="B190" s="23"/>
      <c r="C190" s="89"/>
      <c r="D190" s="90"/>
      <c r="E190" s="56"/>
      <c r="F190" s="140"/>
      <c r="G190" s="140"/>
      <c r="H190" s="58"/>
      <c r="I190" s="2"/>
      <c r="J190" s="511"/>
      <c r="K190" s="206">
        <v>346047130</v>
      </c>
      <c r="L190" s="141" t="s">
        <v>117</v>
      </c>
      <c r="M190" s="49"/>
      <c r="N190" s="142"/>
      <c r="O190" s="49"/>
      <c r="P190" s="143"/>
      <c r="Q190" s="143"/>
      <c r="R190" s="28"/>
      <c r="S190" s="28">
        <v>35000000</v>
      </c>
      <c r="T190" s="28">
        <v>26000000</v>
      </c>
      <c r="U190" s="29">
        <f t="shared" ref="U190:U191" si="120">SUM(R190:T190)</f>
        <v>61000000</v>
      </c>
      <c r="V190" s="28">
        <v>26000000</v>
      </c>
      <c r="W190" s="28">
        <v>26000000</v>
      </c>
      <c r="X190" s="28">
        <v>26000000</v>
      </c>
      <c r="Y190" s="29">
        <f t="shared" ref="Y190:Y191" si="121">SUM(V190:X190)</f>
        <v>78000000</v>
      </c>
      <c r="Z190" s="28">
        <v>25800000</v>
      </c>
      <c r="AA190" s="28"/>
      <c r="AB190" s="28"/>
      <c r="AC190" s="29">
        <f t="shared" ref="AC190:AC191" si="122">SUM(Z190:AB190)</f>
        <v>25800000</v>
      </c>
      <c r="AD190" s="28">
        <v>10000000</v>
      </c>
      <c r="AE190" s="28">
        <v>50000000</v>
      </c>
      <c r="AF190" s="28">
        <v>121215130</v>
      </c>
      <c r="AG190" s="29">
        <f t="shared" ref="AG190:AG191" si="123">SUM(AD190:AF190)</f>
        <v>181215130</v>
      </c>
      <c r="AH190" s="29">
        <f t="shared" ref="AH190:AH191" si="124">SUM(U190,Y190,AC190,AG190)</f>
        <v>346015130</v>
      </c>
      <c r="AI190" s="30">
        <f>IF(ISERROR(AH190/J188),0,AH190/J188)</f>
        <v>0.77869075401424537</v>
      </c>
      <c r="AJ190" s="30">
        <f>IF(ISERROR(AH190/$AH$193),"-",AH190/$AH$193)</f>
        <v>0.81040544793115743</v>
      </c>
      <c r="AK190" s="11"/>
      <c r="AL190" s="11"/>
      <c r="AM190" s="11"/>
      <c r="AN190" s="11"/>
      <c r="AO190" s="11"/>
      <c r="AP190" s="11"/>
      <c r="AQ190" s="11"/>
      <c r="AR190" s="11"/>
    </row>
    <row r="191" spans="1:44" hidden="1" outlineLevel="1" x14ac:dyDescent="0.25">
      <c r="A191" s="23"/>
      <c r="B191" s="23"/>
      <c r="C191" s="89"/>
      <c r="D191" s="90"/>
      <c r="E191" s="56"/>
      <c r="F191" s="140"/>
      <c r="G191" s="140"/>
      <c r="H191" s="58"/>
      <c r="I191" s="2"/>
      <c r="J191" s="511"/>
      <c r="K191" s="206"/>
      <c r="L191" s="141"/>
      <c r="M191" s="49"/>
      <c r="N191" s="142"/>
      <c r="O191" s="49"/>
      <c r="P191" s="143"/>
      <c r="Q191" s="143"/>
      <c r="R191" s="28"/>
      <c r="S191" s="28"/>
      <c r="T191" s="28"/>
      <c r="U191" s="29">
        <f t="shared" si="120"/>
        <v>0</v>
      </c>
      <c r="V191" s="28"/>
      <c r="W191" s="28"/>
      <c r="X191" s="28"/>
      <c r="Y191" s="29">
        <f t="shared" si="121"/>
        <v>0</v>
      </c>
      <c r="Z191" s="28"/>
      <c r="AA191" s="28"/>
      <c r="AB191" s="28"/>
      <c r="AC191" s="29">
        <f t="shared" si="122"/>
        <v>0</v>
      </c>
      <c r="AD191" s="28"/>
      <c r="AE191" s="28"/>
      <c r="AF191" s="28"/>
      <c r="AG191" s="29">
        <f t="shared" si="123"/>
        <v>0</v>
      </c>
      <c r="AH191" s="29">
        <f t="shared" si="124"/>
        <v>0</v>
      </c>
      <c r="AI191" s="30">
        <f>IF(ISERROR(AH191/J188),0,AH191/J188)</f>
        <v>0</v>
      </c>
      <c r="AJ191" s="30">
        <f>IF(ISERROR(AH191/$AH$193),"-",AH191/$AH$193)</f>
        <v>0</v>
      </c>
      <c r="AK191" s="11"/>
      <c r="AL191" s="11"/>
      <c r="AM191" s="11"/>
      <c r="AN191" s="11"/>
      <c r="AO191" s="11"/>
      <c r="AP191" s="11"/>
      <c r="AQ191" s="11"/>
      <c r="AR191" s="11"/>
    </row>
    <row r="192" spans="1:44" s="61" customFormat="1" x14ac:dyDescent="0.25">
      <c r="A192" s="538" t="s">
        <v>82</v>
      </c>
      <c r="B192" s="539"/>
      <c r="C192" s="539"/>
      <c r="D192" s="539"/>
      <c r="E192" s="539"/>
      <c r="F192" s="539"/>
      <c r="G192" s="539"/>
      <c r="H192" s="539"/>
      <c r="I192" s="540"/>
      <c r="J192" s="339">
        <f>J188</f>
        <v>444355000</v>
      </c>
      <c r="K192" s="339">
        <f>SUM(K189:K191)</f>
        <v>426997454</v>
      </c>
      <c r="L192" s="445"/>
      <c r="M192" s="339"/>
      <c r="N192" s="339"/>
      <c r="O192" s="339"/>
      <c r="P192" s="344"/>
      <c r="Q192" s="438"/>
      <c r="R192" s="339">
        <f t="shared" ref="R192:AH192" si="125">SUM(R189:R191)</f>
        <v>11602375</v>
      </c>
      <c r="S192" s="339">
        <f t="shared" si="125"/>
        <v>41852375</v>
      </c>
      <c r="T192" s="339">
        <f t="shared" si="125"/>
        <v>32852375</v>
      </c>
      <c r="U192" s="339">
        <f t="shared" si="125"/>
        <v>86307125</v>
      </c>
      <c r="V192" s="339">
        <f t="shared" si="125"/>
        <v>31519042</v>
      </c>
      <c r="W192" s="339">
        <f t="shared" si="125"/>
        <v>29420875</v>
      </c>
      <c r="X192" s="339">
        <f t="shared" si="125"/>
        <v>31630875</v>
      </c>
      <c r="Y192" s="339">
        <f t="shared" si="125"/>
        <v>92570792</v>
      </c>
      <c r="Z192" s="339">
        <f t="shared" si="125"/>
        <v>32381586</v>
      </c>
      <c r="AA192" s="339">
        <f t="shared" si="125"/>
        <v>5329548</v>
      </c>
      <c r="AB192" s="339">
        <f t="shared" si="125"/>
        <v>5385913</v>
      </c>
      <c r="AC192" s="339">
        <f t="shared" si="125"/>
        <v>43097047</v>
      </c>
      <c r="AD192" s="339">
        <f t="shared" si="125"/>
        <v>15329548</v>
      </c>
      <c r="AE192" s="339">
        <f t="shared" si="125"/>
        <v>60649548</v>
      </c>
      <c r="AF192" s="339">
        <f t="shared" si="125"/>
        <v>129011394</v>
      </c>
      <c r="AG192" s="339">
        <f t="shared" si="125"/>
        <v>204990490</v>
      </c>
      <c r="AH192" s="339">
        <f t="shared" si="125"/>
        <v>426965454</v>
      </c>
      <c r="AI192" s="345">
        <f>IF(ISERROR(AH192/J192),0,AH192/J192)</f>
        <v>0.96086564571119937</v>
      </c>
      <c r="AJ192" s="345">
        <f>IF(ISERROR(AH192/$AH$193),0,AH192/$AH$193)</f>
        <v>1</v>
      </c>
      <c r="AK192" s="11"/>
      <c r="AL192" s="11"/>
      <c r="AM192" s="11"/>
      <c r="AN192" s="11"/>
      <c r="AO192" s="11"/>
      <c r="AP192" s="11"/>
      <c r="AQ192" s="11"/>
      <c r="AR192" s="11"/>
    </row>
    <row r="193" spans="1:44" s="59" customFormat="1" ht="15" customHeight="1" x14ac:dyDescent="0.25">
      <c r="A193" s="499" t="str">
        <f>"TOTAL ASIG."&amp;" "&amp;$A$5</f>
        <v>TOTAL ASIG. 24-03-996 "Programa Red Clase Media Protegida"</v>
      </c>
      <c r="B193" s="500"/>
      <c r="C193" s="500"/>
      <c r="D193" s="500"/>
      <c r="E193" s="500"/>
      <c r="F193" s="500"/>
      <c r="G193" s="500"/>
      <c r="H193" s="500"/>
      <c r="I193" s="501"/>
      <c r="J193" s="341">
        <f>SUM(J19,J31,J43,J55,J67,J79,J91,J103,J115,J127,J139,J151,J163,J175,J187,J192)</f>
        <v>444355000</v>
      </c>
      <c r="K193" s="341">
        <f>+K19+K31+K43+K55+K67+K79+K91+K103+K115+K127+K139+K151+K187+K163+K175+K192</f>
        <v>426997454</v>
      </c>
      <c r="L193" s="434"/>
      <c r="M193" s="341">
        <f>+M19+M31+M43+M55+M67+M79+M91+M103+M115+M127+M139+M151+M187+M163+M175+M192</f>
        <v>0</v>
      </c>
      <c r="N193" s="341">
        <f>+N19+N31+N43+N55+N67+N79+N91+N103+N115+N127+N139+N151+N187+N163+N175+N192</f>
        <v>0</v>
      </c>
      <c r="O193" s="341">
        <f>+O19+O31+O43+O55+O67+O79+O91+O103+O115+O127+O139+O151+O187+O163+O175+O192</f>
        <v>0</v>
      </c>
      <c r="P193" s="342"/>
      <c r="Q193" s="454"/>
      <c r="R193" s="341">
        <f t="shared" ref="R193:AH193" si="126">+R19+R31+R43+R55+R67+R79+R91+R103+R115+R127+R139+R151+R187+R163+R175+R192</f>
        <v>11602375</v>
      </c>
      <c r="S193" s="341">
        <f t="shared" si="126"/>
        <v>41852375</v>
      </c>
      <c r="T193" s="341">
        <f t="shared" si="126"/>
        <v>32852375</v>
      </c>
      <c r="U193" s="341">
        <f t="shared" si="126"/>
        <v>86307125</v>
      </c>
      <c r="V193" s="341">
        <f t="shared" si="126"/>
        <v>31519042</v>
      </c>
      <c r="W193" s="341">
        <f t="shared" si="126"/>
        <v>29420875</v>
      </c>
      <c r="X193" s="341">
        <f t="shared" si="126"/>
        <v>31630875</v>
      </c>
      <c r="Y193" s="341">
        <f t="shared" si="126"/>
        <v>92570792</v>
      </c>
      <c r="Z193" s="341">
        <f t="shared" si="126"/>
        <v>32381586</v>
      </c>
      <c r="AA193" s="341">
        <f t="shared" si="126"/>
        <v>5329548</v>
      </c>
      <c r="AB193" s="341">
        <f t="shared" si="126"/>
        <v>5385913</v>
      </c>
      <c r="AC193" s="341">
        <f t="shared" si="126"/>
        <v>43097047</v>
      </c>
      <c r="AD193" s="341">
        <f t="shared" si="126"/>
        <v>15329548</v>
      </c>
      <c r="AE193" s="341">
        <f t="shared" si="126"/>
        <v>60649548</v>
      </c>
      <c r="AF193" s="341">
        <f t="shared" si="126"/>
        <v>129011394</v>
      </c>
      <c r="AG193" s="341">
        <f t="shared" si="126"/>
        <v>204990490</v>
      </c>
      <c r="AH193" s="341">
        <f t="shared" si="126"/>
        <v>426965454</v>
      </c>
      <c r="AI193" s="343">
        <f>IF(ISERROR(AH193/J193),0,AH193/J193)</f>
        <v>0.96086564571119937</v>
      </c>
      <c r="AJ193" s="343">
        <f>IF(ISERROR(AH193/$AH$193),0,AH193/$AH$193)</f>
        <v>1</v>
      </c>
      <c r="AK193" s="14"/>
      <c r="AL193" s="14"/>
      <c r="AM193" s="14"/>
      <c r="AN193" s="14"/>
      <c r="AO193" s="14"/>
      <c r="AP193" s="14"/>
      <c r="AQ193" s="14"/>
      <c r="AR193" s="14"/>
    </row>
    <row r="194" spans="1:44" x14ac:dyDescent="0.25">
      <c r="J194" s="41"/>
      <c r="R194" s="41"/>
      <c r="S194" s="41"/>
      <c r="T194" s="41"/>
      <c r="V194" s="41"/>
      <c r="W194" s="41"/>
      <c r="X194" s="41"/>
      <c r="Z194" s="41"/>
      <c r="AA194" s="41"/>
      <c r="AB194" s="41"/>
      <c r="AD194" s="41"/>
      <c r="AE194" s="41"/>
      <c r="AF194" s="41"/>
      <c r="AK194" s="11"/>
      <c r="AL194" s="11"/>
      <c r="AM194" s="11"/>
      <c r="AN194" s="11"/>
      <c r="AO194" s="11"/>
      <c r="AP194" s="11"/>
      <c r="AQ194" s="11"/>
      <c r="AR194" s="11"/>
    </row>
    <row r="195" spans="1:44" x14ac:dyDescent="0.25">
      <c r="J195" s="41"/>
      <c r="R195" s="41"/>
      <c r="S195" s="41"/>
      <c r="T195" s="41"/>
      <c r="V195" s="41"/>
      <c r="W195" s="41"/>
      <c r="X195" s="41"/>
      <c r="Z195" s="41"/>
      <c r="AA195" s="41"/>
      <c r="AB195" s="41"/>
      <c r="AD195" s="41"/>
      <c r="AE195" s="41"/>
      <c r="AF195" s="41"/>
      <c r="AK195" s="11"/>
      <c r="AL195" s="11"/>
      <c r="AM195" s="11"/>
      <c r="AN195" s="11"/>
      <c r="AO195" s="11"/>
      <c r="AP195" s="11"/>
      <c r="AQ195" s="11"/>
      <c r="AR195" s="11"/>
    </row>
    <row r="196" spans="1:44" x14ac:dyDescent="0.25">
      <c r="J196" s="41"/>
      <c r="R196" s="41"/>
      <c r="S196" s="41"/>
      <c r="T196" s="41"/>
      <c r="V196" s="41"/>
      <c r="W196" s="41"/>
      <c r="X196" s="41"/>
      <c r="Z196" s="41"/>
      <c r="AA196" s="41"/>
      <c r="AB196" s="41"/>
      <c r="AD196" s="41"/>
      <c r="AE196" s="41"/>
      <c r="AF196" s="41"/>
    </row>
    <row r="197" spans="1:44" x14ac:dyDescent="0.25">
      <c r="J197" s="41"/>
      <c r="R197" s="41"/>
      <c r="S197" s="41"/>
      <c r="T197" s="41"/>
      <c r="V197" s="41"/>
      <c r="W197" s="41"/>
      <c r="X197" s="41"/>
      <c r="Z197" s="41"/>
      <c r="AA197" s="41"/>
      <c r="AB197" s="41"/>
      <c r="AD197" s="41"/>
      <c r="AE197" s="41"/>
      <c r="AF197" s="41"/>
      <c r="AK197" s="11"/>
      <c r="AL197" s="11"/>
      <c r="AM197" s="11"/>
      <c r="AN197" s="11"/>
      <c r="AO197" s="11"/>
      <c r="AP197" s="11"/>
      <c r="AQ197" s="11"/>
      <c r="AR197" s="11"/>
    </row>
    <row r="198" spans="1:44" x14ac:dyDescent="0.25">
      <c r="J198" s="41"/>
      <c r="R198" s="41"/>
      <c r="S198" s="41"/>
      <c r="T198" s="41"/>
      <c r="V198" s="41"/>
      <c r="W198" s="41"/>
      <c r="X198" s="41"/>
      <c r="Z198" s="41"/>
      <c r="AA198" s="41"/>
      <c r="AB198" s="41"/>
      <c r="AD198" s="41"/>
      <c r="AE198" s="41"/>
      <c r="AF198" s="41"/>
    </row>
    <row r="199" spans="1:44" x14ac:dyDescent="0.25">
      <c r="J199" s="41"/>
      <c r="R199" s="41"/>
      <c r="S199" s="41"/>
      <c r="T199" s="41"/>
      <c r="V199" s="41"/>
      <c r="W199" s="41"/>
      <c r="X199" s="41"/>
      <c r="Z199" s="41"/>
      <c r="AA199" s="41"/>
      <c r="AB199" s="41"/>
      <c r="AD199" s="41"/>
      <c r="AE199" s="41"/>
      <c r="AF199" s="41"/>
    </row>
    <row r="200" spans="1:44" x14ac:dyDescent="0.25">
      <c r="J200" s="41"/>
      <c r="R200" s="41"/>
      <c r="S200" s="41"/>
      <c r="T200" s="41"/>
      <c r="V200" s="41"/>
      <c r="W200" s="41"/>
      <c r="X200" s="41"/>
      <c r="Z200" s="41"/>
      <c r="AA200" s="41"/>
      <c r="AB200" s="41"/>
      <c r="AD200" s="41"/>
      <c r="AE200" s="41"/>
      <c r="AF200" s="41"/>
    </row>
    <row r="201" spans="1:44" x14ac:dyDescent="0.25">
      <c r="J201" s="41"/>
      <c r="R201" s="41"/>
      <c r="S201" s="41"/>
      <c r="T201" s="41"/>
      <c r="V201" s="41"/>
      <c r="W201" s="41"/>
      <c r="X201" s="41"/>
      <c r="Z201" s="41"/>
      <c r="AA201" s="41"/>
      <c r="AB201" s="41"/>
      <c r="AD201" s="41"/>
      <c r="AE201" s="41"/>
      <c r="AF201" s="41"/>
    </row>
    <row r="202" spans="1:44" x14ac:dyDescent="0.25">
      <c r="A202" s="14"/>
      <c r="J202" s="41"/>
      <c r="R202" s="41"/>
      <c r="S202" s="41"/>
      <c r="T202" s="41"/>
      <c r="V202" s="41"/>
      <c r="W202" s="41"/>
      <c r="X202" s="41"/>
      <c r="Z202" s="41"/>
      <c r="AA202" s="41"/>
      <c r="AB202" s="41"/>
      <c r="AD202" s="41"/>
      <c r="AE202" s="41"/>
      <c r="AF202" s="41"/>
    </row>
    <row r="203" spans="1:44" x14ac:dyDescent="0.25">
      <c r="A203" s="14"/>
      <c r="J203" s="41"/>
      <c r="R203" s="41"/>
      <c r="S203" s="41"/>
      <c r="T203" s="41"/>
      <c r="V203" s="41"/>
      <c r="W203" s="41"/>
      <c r="X203" s="41"/>
      <c r="Z203" s="41"/>
      <c r="AA203" s="41"/>
      <c r="AB203" s="41"/>
      <c r="AD203" s="41"/>
      <c r="AE203" s="41"/>
      <c r="AF203" s="41"/>
    </row>
    <row r="204" spans="1:44" x14ac:dyDescent="0.25">
      <c r="A204" s="14"/>
      <c r="J204" s="41"/>
      <c r="R204" s="41"/>
      <c r="S204" s="41"/>
      <c r="T204" s="41"/>
      <c r="V204" s="41"/>
      <c r="W204" s="41"/>
      <c r="X204" s="41"/>
      <c r="Z204" s="41"/>
      <c r="AA204" s="41"/>
      <c r="AB204" s="41"/>
      <c r="AD204" s="41"/>
      <c r="AE204" s="41"/>
      <c r="AF204" s="41"/>
    </row>
    <row r="205" spans="1:44" x14ac:dyDescent="0.25">
      <c r="A205" s="14"/>
      <c r="J205" s="41"/>
      <c r="R205" s="41"/>
      <c r="S205" s="41"/>
      <c r="T205" s="41"/>
      <c r="V205" s="41"/>
      <c r="W205" s="41"/>
      <c r="X205" s="41"/>
      <c r="Z205" s="41"/>
      <c r="AA205" s="41"/>
      <c r="AB205" s="41"/>
      <c r="AD205" s="41"/>
      <c r="AE205" s="41"/>
      <c r="AF205" s="41"/>
    </row>
    <row r="206" spans="1:44" x14ac:dyDescent="0.25">
      <c r="A206" s="14"/>
      <c r="J206" s="41"/>
      <c r="R206" s="41"/>
      <c r="S206" s="41"/>
      <c r="T206" s="41"/>
      <c r="V206" s="41"/>
      <c r="W206" s="41"/>
      <c r="X206" s="41"/>
      <c r="Z206" s="41"/>
      <c r="AA206" s="41"/>
      <c r="AB206" s="41"/>
      <c r="AD206" s="41"/>
      <c r="AE206" s="41"/>
      <c r="AF206" s="41"/>
    </row>
    <row r="207" spans="1:44" x14ac:dyDescent="0.25">
      <c r="A207" s="14"/>
      <c r="J207" s="41"/>
      <c r="R207" s="41"/>
      <c r="S207" s="41"/>
      <c r="T207" s="41"/>
      <c r="V207" s="41"/>
      <c r="W207" s="41"/>
      <c r="X207" s="41"/>
      <c r="Z207" s="41"/>
      <c r="AA207" s="41"/>
      <c r="AB207" s="41"/>
      <c r="AD207" s="41"/>
      <c r="AE207" s="41"/>
      <c r="AF207" s="41"/>
    </row>
    <row r="208" spans="1:44" x14ac:dyDescent="0.25">
      <c r="A208" s="14"/>
      <c r="J208" s="41"/>
      <c r="R208" s="41"/>
      <c r="S208" s="41"/>
      <c r="T208" s="41"/>
      <c r="V208" s="41"/>
      <c r="W208" s="41"/>
      <c r="X208" s="41"/>
      <c r="Z208" s="41"/>
      <c r="AA208" s="41"/>
      <c r="AB208" s="41"/>
      <c r="AD208" s="41"/>
      <c r="AE208" s="41"/>
      <c r="AF208" s="41"/>
    </row>
    <row r="209" spans="2:36" s="14" customFormat="1" x14ac:dyDescent="0.25">
      <c r="B209" s="15"/>
      <c r="C209" s="15"/>
      <c r="D209" s="15"/>
      <c r="G209" s="15"/>
      <c r="H209" s="15"/>
      <c r="I209" s="15"/>
      <c r="J209" s="41"/>
      <c r="K209" s="41"/>
      <c r="M209" s="15"/>
      <c r="N209" s="15"/>
      <c r="O209" s="15"/>
      <c r="P209" s="15"/>
      <c r="Q209" s="42"/>
      <c r="R209" s="41"/>
      <c r="S209" s="41"/>
      <c r="T209" s="41"/>
      <c r="U209" s="12"/>
      <c r="V209" s="41"/>
      <c r="W209" s="41"/>
      <c r="X209" s="41"/>
      <c r="Y209" s="12"/>
      <c r="Z209" s="41"/>
      <c r="AA209" s="41"/>
      <c r="AB209" s="41"/>
      <c r="AC209" s="12"/>
      <c r="AD209" s="41"/>
      <c r="AE209" s="41"/>
      <c r="AF209" s="41"/>
      <c r="AG209" s="12"/>
      <c r="AH209" s="12"/>
      <c r="AI209" s="169"/>
      <c r="AJ209" s="169"/>
    </row>
    <row r="210" spans="2:36" s="14" customFormat="1" x14ac:dyDescent="0.25">
      <c r="B210" s="15"/>
      <c r="C210" s="15"/>
      <c r="D210" s="15"/>
      <c r="G210" s="15"/>
      <c r="H210" s="15"/>
      <c r="I210" s="15"/>
      <c r="J210" s="41"/>
      <c r="K210" s="41"/>
      <c r="M210" s="15"/>
      <c r="N210" s="15"/>
      <c r="O210" s="15"/>
      <c r="P210" s="15"/>
      <c r="Q210" s="42"/>
      <c r="R210" s="41"/>
      <c r="S210" s="41"/>
      <c r="T210" s="41"/>
      <c r="U210" s="12"/>
      <c r="V210" s="41"/>
      <c r="W210" s="41"/>
      <c r="X210" s="41"/>
      <c r="Y210" s="12"/>
      <c r="Z210" s="41"/>
      <c r="AA210" s="41"/>
      <c r="AB210" s="41"/>
      <c r="AC210" s="12"/>
      <c r="AD210" s="41"/>
      <c r="AE210" s="41"/>
      <c r="AF210" s="41"/>
      <c r="AG210" s="12"/>
      <c r="AH210" s="12"/>
      <c r="AI210" s="169"/>
      <c r="AJ210" s="169"/>
    </row>
  </sheetData>
  <mergeCells count="63">
    <mergeCell ref="A92:E92"/>
    <mergeCell ref="V6:X6"/>
    <mergeCell ref="Z6:AB6"/>
    <mergeCell ref="AC6:AC7"/>
    <mergeCell ref="AD6:AF6"/>
    <mergeCell ref="A91:I91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79:I79"/>
    <mergeCell ref="J188:J191"/>
    <mergeCell ref="A128:E128"/>
    <mergeCell ref="A139:I139"/>
    <mergeCell ref="A140:E140"/>
    <mergeCell ref="A151:I151"/>
    <mergeCell ref="A152:E152"/>
    <mergeCell ref="A163:I163"/>
    <mergeCell ref="A192:I192"/>
    <mergeCell ref="A193:I193"/>
    <mergeCell ref="A164:E164"/>
    <mergeCell ref="A175:I175"/>
    <mergeCell ref="A176:E176"/>
    <mergeCell ref="A187:I187"/>
    <mergeCell ref="A188:E188"/>
    <mergeCell ref="A103:I103"/>
    <mergeCell ref="A104:E104"/>
    <mergeCell ref="A115:I115"/>
    <mergeCell ref="A116:E116"/>
    <mergeCell ref="A127:I127"/>
    <mergeCell ref="A80:E80"/>
    <mergeCell ref="A8:E8"/>
    <mergeCell ref="A19:I19"/>
    <mergeCell ref="AG6:AG7"/>
    <mergeCell ref="Y6:Y7"/>
    <mergeCell ref="P6:P7"/>
    <mergeCell ref="Q6:Q7"/>
    <mergeCell ref="R6:T6"/>
    <mergeCell ref="U6:U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1:AJ1"/>
    <mergeCell ref="A2:AJ2"/>
    <mergeCell ref="A3:AJ3"/>
    <mergeCell ref="A4:AJ4"/>
    <mergeCell ref="AI6:AJ6"/>
    <mergeCell ref="AH6:AH7"/>
    <mergeCell ref="A5:AJ5"/>
    <mergeCell ref="C6:C7"/>
  </mergeCells>
  <dataValidations count="11">
    <dataValidation type="date" operator="greaterThan" allowBlank="1" showInputMessage="1" showErrorMessage="1" errorTitle="Error en Ingresos de Fechas" error="La fecha debe corresponder al Año 2014." sqref="D189:D191" xr:uid="{00000000-0002-0000-1A00-000000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70" xr:uid="{00000000-0002-0000-1A00-000001000000}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20:O30 O92:O102 O80:O90 O68:O78 O104:O114 O44:O54 O32:O42 O188:O191" xr:uid="{00000000-0002-0000-1A00-000002000000}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 xr:uid="{00000000-0002-0000-1A00-000003000000}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05:Q114 E93:G102 L93:L102 P93:Q102 E81:G90 L81:L90 P81:Q90 E69:G78 L69:L78 P69:Q78 P45:Q54 C59:C66 N57:N58 L9:L18 P9:Q18 E21:G30 L21:L30 P21:Q30 E33:G42 L33:L42 P33:Q42 E45:G54 L45:L54 E189:G191 N189:N191 P189:Q191" xr:uid="{00000000-0002-0000-1A00-000004000000}">
      <formula1>255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 xr:uid="{00000000-0002-0000-1A00-000005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 xr:uid="{00000000-0002-0000-1A00-000006000000}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69:K78 K9:K18 K21:K30 L189:L191" xr:uid="{00000000-0002-0000-1A00-000007000000}">
      <formula1>255</formula1>
    </dataValidation>
    <dataValidation type="decimal" allowBlank="1" showInputMessage="1" showErrorMessage="1" errorTitle="Sólo números" error="Sólo ingresar números sin letras_x000a_" sqref="M117 M59:N66 M106:N114 M118:N126 V117:X126 M177:N186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T189:T191 Z189:AB191 V189:X191 M189:M191 AD189:AF191" xr:uid="{00000000-0002-0000-1A00-000008000000}">
      <formula1>-100000000</formula1>
      <formula2>10000000000</formula2>
    </dataValidation>
    <dataValidation type="date" errorStyle="information" operator="greaterThan" allowBlank="1" showInputMessage="1" showErrorMessage="1" errorTitle="SÓLO FECHAS" error="Las fechas corresponden al presupuesto 2015" sqref="H9" xr:uid="{00000000-0002-0000-1A00-000009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A00-00000A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41" scale="65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33CCFF"/>
    <pageSetUpPr fitToPage="1"/>
  </sheetPr>
  <dimension ref="A1:AR41"/>
  <sheetViews>
    <sheetView zoomScaleNormal="100" workbookViewId="0">
      <selection activeCell="S7" sqref="S1:S1048576"/>
    </sheetView>
  </sheetViews>
  <sheetFormatPr baseColWidth="10" defaultColWidth="11.42578125" defaultRowHeight="12.75" outlineLevelCol="1" x14ac:dyDescent="0.25"/>
  <cols>
    <col min="1" max="1" width="48.42578125" style="15" customWidth="1"/>
    <col min="2" max="2" width="12.140625" style="12" customWidth="1"/>
    <col min="3" max="3" width="12.140625" style="15" customWidth="1"/>
    <col min="4" max="4" width="10" style="15" hidden="1" customWidth="1"/>
    <col min="5" max="5" width="10.28515625" style="15" hidden="1" customWidth="1"/>
    <col min="6" max="6" width="9.85546875" style="15" hidden="1" customWidth="1"/>
    <col min="7" max="7" width="10.7109375" style="12" hidden="1" customWidth="1" outlineLevel="1"/>
    <col min="8" max="9" width="8.85546875" style="12" hidden="1" customWidth="1" outlineLevel="1"/>
    <col min="10" max="10" width="11.42578125" style="12" customWidth="1" collapsed="1"/>
    <col min="11" max="11" width="12.28515625" style="12" hidden="1" customWidth="1" outlineLevel="1"/>
    <col min="12" max="12" width="10.140625" style="12" hidden="1" customWidth="1" outlineLevel="1"/>
    <col min="13" max="13" width="12.28515625" style="12" hidden="1" customWidth="1" outlineLevel="1"/>
    <col min="14" max="14" width="11.42578125" style="12" customWidth="1" collapsed="1"/>
    <col min="15" max="17" width="12.5703125" style="12" hidden="1" customWidth="1" outlineLevel="1"/>
    <col min="18" max="18" width="10" style="12" bestFit="1" customWidth="1" collapsed="1"/>
    <col min="19" max="19" width="7.5703125" style="12" bestFit="1" customWidth="1" outlineLevel="1"/>
    <col min="20" max="20" width="8.140625" style="12" customWidth="1" outlineLevel="1"/>
    <col min="21" max="21" width="8.28515625" style="12" bestFit="1" customWidth="1" outlineLevel="1"/>
    <col min="22" max="22" width="10" style="12" bestFit="1" customWidth="1"/>
    <col min="23" max="23" width="11.42578125" style="12" customWidth="1"/>
    <col min="24" max="24" width="10.140625" style="169" customWidth="1"/>
    <col min="25" max="25" width="11.7109375" style="169" customWidth="1"/>
    <col min="26" max="16384" width="11.42578125" style="14"/>
  </cols>
  <sheetData>
    <row r="1" spans="1:44" s="11" customFormat="1" ht="15" customHeight="1" x14ac:dyDescent="0.25">
      <c r="A1" s="533" t="str">
        <f>+'24-03-358 Ind. Proy'!A1:AJ1</f>
        <v>PARTIDA 21-01-001 "SUBSECRETARIA DE SERVICIOS SOCIALES"</v>
      </c>
      <c r="B1" s="533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533"/>
      <c r="O1" s="533"/>
      <c r="P1" s="533"/>
      <c r="Q1" s="533"/>
      <c r="R1" s="533"/>
      <c r="S1" s="533"/>
      <c r="T1" s="533"/>
      <c r="U1" s="533"/>
      <c r="V1" s="533"/>
      <c r="W1" s="533"/>
      <c r="X1" s="533"/>
      <c r="Y1" s="533"/>
    </row>
    <row r="2" spans="1:44" s="11" customFormat="1" ht="15" customHeight="1" x14ac:dyDescent="0.25">
      <c r="A2" s="526" t="s">
        <v>1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526"/>
      <c r="S2" s="526"/>
      <c r="T2" s="526"/>
      <c r="U2" s="526"/>
      <c r="V2" s="526"/>
      <c r="W2" s="526"/>
      <c r="X2" s="526"/>
      <c r="Y2" s="526"/>
    </row>
    <row r="3" spans="1:44" s="11" customFormat="1" ht="15" customHeight="1" x14ac:dyDescent="0.25">
      <c r="A3" s="526" t="str">
        <f>+'24-03-358 Ind. Proy'!A3:AJ3</f>
        <v>EJECUCIÓN AL 31 DE DICIEMBRE DE 2022</v>
      </c>
      <c r="B3" s="526"/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526"/>
      <c r="Q3" s="526"/>
      <c r="R3" s="526"/>
      <c r="S3" s="526"/>
      <c r="T3" s="526"/>
      <c r="U3" s="526"/>
      <c r="V3" s="526"/>
      <c r="W3" s="526"/>
      <c r="X3" s="526"/>
      <c r="Y3" s="526"/>
    </row>
    <row r="4" spans="1:44" s="11" customFormat="1" ht="15" customHeight="1" x14ac:dyDescent="0.25">
      <c r="A4" s="528" t="s">
        <v>3</v>
      </c>
      <c r="B4" s="528"/>
      <c r="C4" s="528"/>
      <c r="D4" s="528"/>
      <c r="E4" s="528"/>
      <c r="F4" s="528"/>
      <c r="G4" s="528"/>
      <c r="H4" s="528"/>
      <c r="I4" s="528"/>
      <c r="J4" s="528"/>
      <c r="K4" s="528"/>
      <c r="L4" s="528"/>
      <c r="M4" s="528"/>
      <c r="N4" s="528"/>
      <c r="O4" s="528"/>
      <c r="P4" s="528"/>
      <c r="Q4" s="528"/>
      <c r="R4" s="528"/>
      <c r="S4" s="528"/>
      <c r="T4" s="528"/>
      <c r="U4" s="528"/>
      <c r="V4" s="528"/>
      <c r="W4" s="528"/>
      <c r="X4" s="528"/>
      <c r="Y4" s="528"/>
    </row>
    <row r="5" spans="1:44" ht="26.25" customHeight="1" x14ac:dyDescent="0.25">
      <c r="A5" s="338" t="str">
        <f>+'24-03-996 Ind. Proy'!A5:AJ5</f>
        <v>24-03-996 "Programa Red Clase Media Protegida"</v>
      </c>
      <c r="B5" s="556"/>
      <c r="C5" s="556"/>
      <c r="D5" s="556"/>
      <c r="E5" s="556"/>
      <c r="F5" s="556"/>
      <c r="G5" s="556"/>
      <c r="H5" s="556"/>
      <c r="I5" s="556"/>
      <c r="J5" s="556"/>
      <c r="K5" s="556"/>
      <c r="L5" s="556"/>
      <c r="M5" s="556"/>
      <c r="N5" s="556"/>
      <c r="O5" s="556"/>
      <c r="P5" s="556"/>
      <c r="Q5" s="556"/>
      <c r="R5" s="556"/>
      <c r="S5" s="556"/>
      <c r="T5" s="556"/>
      <c r="U5" s="556"/>
      <c r="V5" s="556"/>
      <c r="W5" s="556"/>
      <c r="X5" s="556"/>
      <c r="Y5" s="557"/>
      <c r="Z5" s="12"/>
      <c r="AA5" s="12"/>
      <c r="AB5" s="12"/>
      <c r="AC5" s="12"/>
      <c r="AD5" s="12"/>
      <c r="AE5" s="12"/>
      <c r="AF5" s="12"/>
      <c r="AG5" s="12"/>
      <c r="AH5" s="12"/>
      <c r="AI5" s="13"/>
      <c r="AJ5" s="13"/>
    </row>
    <row r="6" spans="1:44" s="15" customFormat="1" ht="17.25" customHeight="1" x14ac:dyDescent="0.25">
      <c r="A6" s="523" t="s">
        <v>7</v>
      </c>
      <c r="B6" s="523" t="s">
        <v>13</v>
      </c>
      <c r="C6" s="547" t="s">
        <v>83</v>
      </c>
      <c r="D6" s="558" t="s">
        <v>16</v>
      </c>
      <c r="E6" s="559"/>
      <c r="F6" s="560"/>
      <c r="G6" s="558" t="s">
        <v>19</v>
      </c>
      <c r="H6" s="559"/>
      <c r="I6" s="560"/>
      <c r="J6" s="522" t="s">
        <v>20</v>
      </c>
      <c r="K6" s="553" t="s">
        <v>19</v>
      </c>
      <c r="L6" s="555"/>
      <c r="M6" s="554"/>
      <c r="N6" s="530" t="s">
        <v>21</v>
      </c>
      <c r="O6" s="553" t="s">
        <v>19</v>
      </c>
      <c r="P6" s="555"/>
      <c r="Q6" s="554"/>
      <c r="R6" s="530" t="s">
        <v>22</v>
      </c>
      <c r="S6" s="553" t="s">
        <v>19</v>
      </c>
      <c r="T6" s="555"/>
      <c r="U6" s="554"/>
      <c r="V6" s="530" t="s">
        <v>23</v>
      </c>
      <c r="W6" s="530" t="s">
        <v>24</v>
      </c>
      <c r="X6" s="553" t="s">
        <v>84</v>
      </c>
      <c r="Y6" s="554"/>
      <c r="Z6" s="551"/>
      <c r="AA6" s="551"/>
      <c r="AB6" s="551"/>
      <c r="AC6" s="551"/>
      <c r="AD6" s="551"/>
      <c r="AE6" s="551"/>
      <c r="AF6" s="551"/>
      <c r="AG6" s="551"/>
      <c r="AH6" s="551"/>
      <c r="AI6" s="552"/>
      <c r="AJ6" s="552"/>
      <c r="AK6" s="11"/>
      <c r="AL6" s="11"/>
      <c r="AM6" s="11"/>
      <c r="AN6" s="11"/>
      <c r="AO6" s="11"/>
      <c r="AP6" s="11"/>
      <c r="AQ6" s="11"/>
      <c r="AR6" s="11"/>
    </row>
    <row r="7" spans="1:44" s="15" customFormat="1" ht="24" customHeight="1" x14ac:dyDescent="0.25">
      <c r="A7" s="523"/>
      <c r="B7" s="523"/>
      <c r="C7" s="548"/>
      <c r="D7" s="433" t="s">
        <v>29</v>
      </c>
      <c r="E7" s="433" t="s">
        <v>30</v>
      </c>
      <c r="F7" s="433" t="s">
        <v>31</v>
      </c>
      <c r="G7" s="433" t="s">
        <v>32</v>
      </c>
      <c r="H7" s="433" t="s">
        <v>33</v>
      </c>
      <c r="I7" s="433" t="s">
        <v>34</v>
      </c>
      <c r="J7" s="522"/>
      <c r="K7" s="431" t="s">
        <v>35</v>
      </c>
      <c r="L7" s="431" t="s">
        <v>36</v>
      </c>
      <c r="M7" s="431" t="s">
        <v>37</v>
      </c>
      <c r="N7" s="531"/>
      <c r="O7" s="431" t="s">
        <v>38</v>
      </c>
      <c r="P7" s="431" t="s">
        <v>39</v>
      </c>
      <c r="Q7" s="431" t="s">
        <v>40</v>
      </c>
      <c r="R7" s="531"/>
      <c r="S7" s="431" t="s">
        <v>41</v>
      </c>
      <c r="T7" s="431" t="s">
        <v>42</v>
      </c>
      <c r="U7" s="431" t="s">
        <v>43</v>
      </c>
      <c r="V7" s="531"/>
      <c r="W7" s="531"/>
      <c r="X7" s="431" t="s">
        <v>44</v>
      </c>
      <c r="Y7" s="431" t="s">
        <v>85</v>
      </c>
      <c r="Z7" s="449"/>
      <c r="AA7" s="449"/>
      <c r="AB7" s="449"/>
      <c r="AC7" s="551"/>
      <c r="AD7" s="449"/>
      <c r="AE7" s="449"/>
      <c r="AF7" s="449"/>
      <c r="AG7" s="551"/>
      <c r="AH7" s="551"/>
      <c r="AI7" s="450"/>
      <c r="AJ7" s="450"/>
      <c r="AK7" s="11"/>
      <c r="AL7" s="11"/>
      <c r="AM7" s="11"/>
      <c r="AN7" s="11"/>
      <c r="AO7" s="11"/>
      <c r="AP7" s="11"/>
      <c r="AQ7" s="11"/>
      <c r="AR7" s="11"/>
    </row>
    <row r="8" spans="1:44" ht="24.75" customHeight="1" x14ac:dyDescent="0.25">
      <c r="A8" s="43" t="s">
        <v>46</v>
      </c>
      <c r="B8" s="9">
        <f>+'24-03-996 Ind. Proy'!J19</f>
        <v>0</v>
      </c>
      <c r="C8" s="9">
        <f>+'24-03-996 Ind. Proy'!K19</f>
        <v>0</v>
      </c>
      <c r="D8" s="9">
        <f>+'24-03-996 Ind. Proy'!M19</f>
        <v>0</v>
      </c>
      <c r="E8" s="9">
        <f>+'24-03-996 Ind. Proy'!N19</f>
        <v>0</v>
      </c>
      <c r="F8" s="9">
        <f>+'24-03-996 Ind. Proy'!O19</f>
        <v>0</v>
      </c>
      <c r="G8" s="9">
        <f>+'24-03-996 Ind. Proy'!R19</f>
        <v>0</v>
      </c>
      <c r="H8" s="9">
        <f>+'24-03-996 Ind. Proy'!S19</f>
        <v>0</v>
      </c>
      <c r="I8" s="9">
        <f>+'24-03-996 Ind. Proy'!T19</f>
        <v>0</v>
      </c>
      <c r="J8" s="9">
        <f>+'24-03-996 Ind. Proy'!U19</f>
        <v>0</v>
      </c>
      <c r="K8" s="9">
        <f>+'24-03-996 Ind. Proy'!V19</f>
        <v>0</v>
      </c>
      <c r="L8" s="9">
        <f>+'24-03-996 Ind. Proy'!W19</f>
        <v>0</v>
      </c>
      <c r="M8" s="9">
        <f>+'24-03-996 Ind. Proy'!X19</f>
        <v>0</v>
      </c>
      <c r="N8" s="9">
        <f>+'24-03-996 Ind. Proy'!Y19</f>
        <v>0</v>
      </c>
      <c r="O8" s="9">
        <f>+'24-03-996 Ind. Proy'!Z19</f>
        <v>0</v>
      </c>
      <c r="P8" s="9">
        <f>+'24-03-996 Ind. Proy'!AA19</f>
        <v>0</v>
      </c>
      <c r="Q8" s="9">
        <f>+'24-03-996 Ind. Proy'!AB19</f>
        <v>0</v>
      </c>
      <c r="R8" s="9">
        <f>+'24-03-996 Ind. Proy'!AC19</f>
        <v>0</v>
      </c>
      <c r="S8" s="9">
        <f>+'24-03-996 Ind. Proy'!AD19</f>
        <v>0</v>
      </c>
      <c r="T8" s="9">
        <f>+'24-03-996 Ind. Proy'!AE19</f>
        <v>0</v>
      </c>
      <c r="U8" s="9">
        <f>+'24-03-996 Ind. Proy'!AF19</f>
        <v>0</v>
      </c>
      <c r="V8" s="9">
        <f>+'24-03-996 Ind. Proy'!AG19</f>
        <v>0</v>
      </c>
      <c r="W8" s="9">
        <f>+'24-03-996 Ind. Proy'!AH19</f>
        <v>0</v>
      </c>
      <c r="X8" s="168">
        <f>+'24-03-996 Ind. Proy'!AI19</f>
        <v>0</v>
      </c>
      <c r="Y8" s="168">
        <f>+'24-03-996 Ind. Proy'!AJ19</f>
        <v>0</v>
      </c>
    </row>
    <row r="9" spans="1:44" ht="24.75" customHeight="1" x14ac:dyDescent="0.25">
      <c r="A9" s="43" t="s">
        <v>48</v>
      </c>
      <c r="B9" s="9">
        <f>+'24-03-996 Ind. Proy'!J31</f>
        <v>0</v>
      </c>
      <c r="C9" s="9">
        <f>+'24-03-996 Ind. Proy'!K31</f>
        <v>0</v>
      </c>
      <c r="D9" s="9">
        <f>+'24-03-996 Ind. Proy'!M31</f>
        <v>0</v>
      </c>
      <c r="E9" s="9">
        <f>+'24-03-996 Ind. Proy'!N31</f>
        <v>0</v>
      </c>
      <c r="F9" s="9">
        <f>+'24-03-996 Ind. Proy'!O31</f>
        <v>0</v>
      </c>
      <c r="G9" s="9">
        <f>+'24-03-996 Ind. Proy'!R31</f>
        <v>0</v>
      </c>
      <c r="H9" s="9">
        <f>+'24-03-996 Ind. Proy'!S31</f>
        <v>0</v>
      </c>
      <c r="I9" s="9">
        <f>+'24-03-996 Ind. Proy'!T31</f>
        <v>0</v>
      </c>
      <c r="J9" s="9">
        <f>+'24-03-996 Ind. Proy'!U31</f>
        <v>0</v>
      </c>
      <c r="K9" s="9">
        <f>+'24-03-996 Ind. Proy'!V31</f>
        <v>0</v>
      </c>
      <c r="L9" s="9">
        <f>+'24-03-996 Ind. Proy'!W31</f>
        <v>0</v>
      </c>
      <c r="M9" s="9">
        <f>+'24-03-996 Ind. Proy'!X31</f>
        <v>0</v>
      </c>
      <c r="N9" s="9">
        <f>+'24-03-996 Ind. Proy'!Y31</f>
        <v>0</v>
      </c>
      <c r="O9" s="9">
        <f>+'24-03-996 Ind. Proy'!Z31</f>
        <v>0</v>
      </c>
      <c r="P9" s="9">
        <f>+'24-03-996 Ind. Proy'!AA31</f>
        <v>0</v>
      </c>
      <c r="Q9" s="9">
        <f>+'24-03-996 Ind. Proy'!AB31</f>
        <v>0</v>
      </c>
      <c r="R9" s="9">
        <f>+'24-03-996 Ind. Proy'!AC31</f>
        <v>0</v>
      </c>
      <c r="S9" s="9">
        <f>+'24-03-996 Ind. Proy'!AD31</f>
        <v>0</v>
      </c>
      <c r="T9" s="9">
        <f>+'24-03-996 Ind. Proy'!AE31</f>
        <v>0</v>
      </c>
      <c r="U9" s="9">
        <f>+'24-03-996 Ind. Proy'!AF31</f>
        <v>0</v>
      </c>
      <c r="V9" s="9">
        <f>+'24-03-996 Ind. Proy'!AG31</f>
        <v>0</v>
      </c>
      <c r="W9" s="9">
        <f>+'24-03-996 Ind. Proy'!AH31</f>
        <v>0</v>
      </c>
      <c r="X9" s="168">
        <f>+'24-03-996 Ind. Proy'!AI31</f>
        <v>0</v>
      </c>
      <c r="Y9" s="168">
        <f>+'24-03-996 Ind. Proy'!AJ31</f>
        <v>0</v>
      </c>
    </row>
    <row r="10" spans="1:44" ht="24.75" customHeight="1" x14ac:dyDescent="0.25">
      <c r="A10" s="43" t="s">
        <v>50</v>
      </c>
      <c r="B10" s="9">
        <f>+'24-03-996 Ind. Proy'!J43</f>
        <v>0</v>
      </c>
      <c r="C10" s="9">
        <f>+'24-03-996 Ind. Proy'!K43</f>
        <v>0</v>
      </c>
      <c r="D10" s="9">
        <f>+'24-03-996 Ind. Proy'!M43</f>
        <v>0</v>
      </c>
      <c r="E10" s="9">
        <f>+'24-03-996 Ind. Proy'!N43</f>
        <v>0</v>
      </c>
      <c r="F10" s="9">
        <f>+'24-03-996 Ind. Proy'!O43</f>
        <v>0</v>
      </c>
      <c r="G10" s="9">
        <f>+'24-03-996 Ind. Proy'!R43</f>
        <v>0</v>
      </c>
      <c r="H10" s="9">
        <f>+'24-03-996 Ind. Proy'!S43</f>
        <v>0</v>
      </c>
      <c r="I10" s="9">
        <f>+'24-03-996 Ind. Proy'!T43</f>
        <v>0</v>
      </c>
      <c r="J10" s="9">
        <f>+'24-03-996 Ind. Proy'!U43</f>
        <v>0</v>
      </c>
      <c r="K10" s="9">
        <f>+'24-03-996 Ind. Proy'!V43</f>
        <v>0</v>
      </c>
      <c r="L10" s="9">
        <f>+'24-03-996 Ind. Proy'!W43</f>
        <v>0</v>
      </c>
      <c r="M10" s="9">
        <f>+'24-03-996 Ind. Proy'!X43</f>
        <v>0</v>
      </c>
      <c r="N10" s="9">
        <f>+'24-03-996 Ind. Proy'!Y43</f>
        <v>0</v>
      </c>
      <c r="O10" s="9">
        <f>+'24-03-996 Ind. Proy'!Z43</f>
        <v>0</v>
      </c>
      <c r="P10" s="9">
        <f>+'24-03-996 Ind. Proy'!AA43</f>
        <v>0</v>
      </c>
      <c r="Q10" s="9">
        <f>+'24-03-996 Ind. Proy'!AB43</f>
        <v>0</v>
      </c>
      <c r="R10" s="9">
        <f>+'24-03-996 Ind. Proy'!AC43</f>
        <v>0</v>
      </c>
      <c r="S10" s="9">
        <f>+'24-03-996 Ind. Proy'!AD43</f>
        <v>0</v>
      </c>
      <c r="T10" s="9">
        <f>+'24-03-996 Ind. Proy'!AE43</f>
        <v>0</v>
      </c>
      <c r="U10" s="9">
        <f>+'24-03-996 Ind. Proy'!AF43</f>
        <v>0</v>
      </c>
      <c r="V10" s="9">
        <f>+'24-03-996 Ind. Proy'!AG43</f>
        <v>0</v>
      </c>
      <c r="W10" s="9">
        <f>+'24-03-996 Ind. Proy'!AH43</f>
        <v>0</v>
      </c>
      <c r="X10" s="168">
        <f>+'24-03-996 Ind. Proy'!AI43</f>
        <v>0</v>
      </c>
      <c r="Y10" s="168">
        <f>+'24-03-996 Ind. Proy'!AJ43</f>
        <v>0</v>
      </c>
    </row>
    <row r="11" spans="1:44" ht="24.75" customHeight="1" x14ac:dyDescent="0.25">
      <c r="A11" s="43" t="s">
        <v>52</v>
      </c>
      <c r="B11" s="9">
        <f>+'24-03-996 Ind. Proy'!J55</f>
        <v>0</v>
      </c>
      <c r="C11" s="9">
        <f>+'24-03-996 Ind. Proy'!K55</f>
        <v>0</v>
      </c>
      <c r="D11" s="9">
        <f>+'24-03-996 Ind. Proy'!M55</f>
        <v>0</v>
      </c>
      <c r="E11" s="9">
        <f>+'24-03-996 Ind. Proy'!N55</f>
        <v>0</v>
      </c>
      <c r="F11" s="9">
        <f>+'24-03-996 Ind. Proy'!O55</f>
        <v>0</v>
      </c>
      <c r="G11" s="9">
        <f>+'24-03-996 Ind. Proy'!R55</f>
        <v>0</v>
      </c>
      <c r="H11" s="9">
        <f>+'24-03-996 Ind. Proy'!S55</f>
        <v>0</v>
      </c>
      <c r="I11" s="9">
        <f>+'24-03-996 Ind. Proy'!T55</f>
        <v>0</v>
      </c>
      <c r="J11" s="9">
        <f>+'24-03-996 Ind. Proy'!U55</f>
        <v>0</v>
      </c>
      <c r="K11" s="9">
        <f>+'24-03-996 Ind. Proy'!V55</f>
        <v>0</v>
      </c>
      <c r="L11" s="9">
        <f>+'24-03-996 Ind. Proy'!W55</f>
        <v>0</v>
      </c>
      <c r="M11" s="9">
        <f>+'24-03-996 Ind. Proy'!X55</f>
        <v>0</v>
      </c>
      <c r="N11" s="9">
        <f>+'24-03-996 Ind. Proy'!Y55</f>
        <v>0</v>
      </c>
      <c r="O11" s="9">
        <f>+'24-03-996 Ind. Proy'!Z55</f>
        <v>0</v>
      </c>
      <c r="P11" s="9">
        <f>+'24-03-996 Ind. Proy'!AA55</f>
        <v>0</v>
      </c>
      <c r="Q11" s="9">
        <f>+'24-03-996 Ind. Proy'!AB55</f>
        <v>0</v>
      </c>
      <c r="R11" s="9">
        <f>+'24-03-996 Ind. Proy'!AC55</f>
        <v>0</v>
      </c>
      <c r="S11" s="9">
        <f>+'24-03-996 Ind. Proy'!AD55</f>
        <v>0</v>
      </c>
      <c r="T11" s="9">
        <f>+'24-03-996 Ind. Proy'!AE55</f>
        <v>0</v>
      </c>
      <c r="U11" s="9">
        <f>+'24-03-996 Ind. Proy'!AF55</f>
        <v>0</v>
      </c>
      <c r="V11" s="9">
        <f>+'24-03-996 Ind. Proy'!AG55</f>
        <v>0</v>
      </c>
      <c r="W11" s="9">
        <f>+'24-03-996 Ind. Proy'!AH55</f>
        <v>0</v>
      </c>
      <c r="X11" s="168">
        <f>+'24-03-996 Ind. Proy'!AI55</f>
        <v>0</v>
      </c>
      <c r="Y11" s="168">
        <f>+'24-03-996 Ind. Proy'!AJ55</f>
        <v>0</v>
      </c>
    </row>
    <row r="12" spans="1:44" ht="24.75" customHeight="1" x14ac:dyDescent="0.25">
      <c r="A12" s="43" t="s">
        <v>54</v>
      </c>
      <c r="B12" s="9">
        <f>+'24-03-996 Ind. Proy'!J67</f>
        <v>0</v>
      </c>
      <c r="C12" s="9">
        <f>+'24-03-996 Ind. Proy'!K67</f>
        <v>0</v>
      </c>
      <c r="D12" s="9">
        <f>+'24-03-996 Ind. Proy'!M67</f>
        <v>0</v>
      </c>
      <c r="E12" s="9">
        <f>+'24-03-996 Ind. Proy'!N67</f>
        <v>0</v>
      </c>
      <c r="F12" s="9">
        <f>+'24-03-996 Ind. Proy'!O67</f>
        <v>0</v>
      </c>
      <c r="G12" s="9">
        <f>+'24-03-996 Ind. Proy'!R67</f>
        <v>0</v>
      </c>
      <c r="H12" s="9">
        <f>+'24-03-996 Ind. Proy'!S67</f>
        <v>0</v>
      </c>
      <c r="I12" s="9">
        <f>+'24-03-996 Ind. Proy'!T67</f>
        <v>0</v>
      </c>
      <c r="J12" s="9">
        <f>+'24-03-996 Ind. Proy'!U67</f>
        <v>0</v>
      </c>
      <c r="K12" s="9">
        <f>+'24-03-996 Ind. Proy'!V67</f>
        <v>0</v>
      </c>
      <c r="L12" s="9">
        <f>+'24-03-996 Ind. Proy'!W67</f>
        <v>0</v>
      </c>
      <c r="M12" s="9">
        <f>+'24-03-996 Ind. Proy'!X67</f>
        <v>0</v>
      </c>
      <c r="N12" s="9">
        <f>+'24-03-996 Ind. Proy'!Y67</f>
        <v>0</v>
      </c>
      <c r="O12" s="9">
        <f>+'24-03-996 Ind. Proy'!Z67</f>
        <v>0</v>
      </c>
      <c r="P12" s="9">
        <f>+'24-03-996 Ind. Proy'!AA67</f>
        <v>0</v>
      </c>
      <c r="Q12" s="9">
        <f>+'24-03-996 Ind. Proy'!AB67</f>
        <v>0</v>
      </c>
      <c r="R12" s="9">
        <f>+'24-03-996 Ind. Proy'!AC67</f>
        <v>0</v>
      </c>
      <c r="S12" s="9">
        <f>+'24-03-996 Ind. Proy'!AD67</f>
        <v>0</v>
      </c>
      <c r="T12" s="9">
        <f>+'24-03-996 Ind. Proy'!AE67</f>
        <v>0</v>
      </c>
      <c r="U12" s="9">
        <f>+'24-03-996 Ind. Proy'!AF67</f>
        <v>0</v>
      </c>
      <c r="V12" s="9">
        <f>+'24-03-996 Ind. Proy'!AG67</f>
        <v>0</v>
      </c>
      <c r="W12" s="9">
        <f>+'24-03-996 Ind. Proy'!AH67</f>
        <v>0</v>
      </c>
      <c r="X12" s="168">
        <f>+'24-03-996 Ind. Proy'!AI67</f>
        <v>0</v>
      </c>
      <c r="Y12" s="168">
        <f>+'24-03-996 Ind. Proy'!AJ67</f>
        <v>0</v>
      </c>
    </row>
    <row r="13" spans="1:44" ht="24.75" customHeight="1" x14ac:dyDescent="0.25">
      <c r="A13" s="43" t="s">
        <v>56</v>
      </c>
      <c r="B13" s="9">
        <f>+'24-03-996 Ind. Proy'!J79</f>
        <v>0</v>
      </c>
      <c r="C13" s="9">
        <f>+'24-03-996 Ind. Proy'!K79</f>
        <v>0</v>
      </c>
      <c r="D13" s="9">
        <f>+'24-03-996 Ind. Proy'!M79</f>
        <v>0</v>
      </c>
      <c r="E13" s="9">
        <f>+'24-03-996 Ind. Proy'!N79</f>
        <v>0</v>
      </c>
      <c r="F13" s="9">
        <f>+'24-03-996 Ind. Proy'!O79</f>
        <v>0</v>
      </c>
      <c r="G13" s="9">
        <f>+'24-03-996 Ind. Proy'!R79</f>
        <v>0</v>
      </c>
      <c r="H13" s="9">
        <f>+'24-03-996 Ind. Proy'!S79</f>
        <v>0</v>
      </c>
      <c r="I13" s="9">
        <f>+'24-03-996 Ind. Proy'!T79</f>
        <v>0</v>
      </c>
      <c r="J13" s="9">
        <f>+'24-03-996 Ind. Proy'!U79</f>
        <v>0</v>
      </c>
      <c r="K13" s="9">
        <f>+'24-03-996 Ind. Proy'!V79</f>
        <v>0</v>
      </c>
      <c r="L13" s="9">
        <f>+'24-03-996 Ind. Proy'!W79</f>
        <v>0</v>
      </c>
      <c r="M13" s="9">
        <f>+'24-03-996 Ind. Proy'!X79</f>
        <v>0</v>
      </c>
      <c r="N13" s="9">
        <f>+'24-03-996 Ind. Proy'!Y79</f>
        <v>0</v>
      </c>
      <c r="O13" s="9">
        <f>+'24-03-996 Ind. Proy'!Z79</f>
        <v>0</v>
      </c>
      <c r="P13" s="9">
        <f>+'24-03-996 Ind. Proy'!AA79</f>
        <v>0</v>
      </c>
      <c r="Q13" s="9">
        <f>+'24-03-996 Ind. Proy'!AB79</f>
        <v>0</v>
      </c>
      <c r="R13" s="9">
        <f>+'24-03-996 Ind. Proy'!AC79</f>
        <v>0</v>
      </c>
      <c r="S13" s="9">
        <f>+'24-03-996 Ind. Proy'!AD79</f>
        <v>0</v>
      </c>
      <c r="T13" s="9">
        <f>+'24-03-996 Ind. Proy'!AE79</f>
        <v>0</v>
      </c>
      <c r="U13" s="9">
        <f>+'24-03-996 Ind. Proy'!AF79</f>
        <v>0</v>
      </c>
      <c r="V13" s="9">
        <f>+'24-03-996 Ind. Proy'!AG79</f>
        <v>0</v>
      </c>
      <c r="W13" s="9">
        <f>+'24-03-996 Ind. Proy'!AH79</f>
        <v>0</v>
      </c>
      <c r="X13" s="168">
        <f>+'24-03-996 Ind. Proy'!AI79</f>
        <v>0</v>
      </c>
      <c r="Y13" s="168">
        <f>+'24-03-996 Ind. Proy'!AJ79</f>
        <v>0</v>
      </c>
    </row>
    <row r="14" spans="1:44" ht="24.75" customHeight="1" x14ac:dyDescent="0.25">
      <c r="A14" s="43" t="s">
        <v>58</v>
      </c>
      <c r="B14" s="9">
        <f>+'24-03-996 Ind. Proy'!J91</f>
        <v>0</v>
      </c>
      <c r="C14" s="9">
        <f>+'24-03-996 Ind. Proy'!K91</f>
        <v>0</v>
      </c>
      <c r="D14" s="9">
        <f>+'24-03-996 Ind. Proy'!M91</f>
        <v>0</v>
      </c>
      <c r="E14" s="9">
        <f>+'24-03-996 Ind. Proy'!N91</f>
        <v>0</v>
      </c>
      <c r="F14" s="9">
        <f>+'24-03-996 Ind. Proy'!O91</f>
        <v>0</v>
      </c>
      <c r="G14" s="9">
        <f>+'24-03-996 Ind. Proy'!R91</f>
        <v>0</v>
      </c>
      <c r="H14" s="9">
        <f>+'24-03-996 Ind. Proy'!S91</f>
        <v>0</v>
      </c>
      <c r="I14" s="9">
        <f>+'24-03-996 Ind. Proy'!T91</f>
        <v>0</v>
      </c>
      <c r="J14" s="9">
        <f>+'24-03-996 Ind. Proy'!U91</f>
        <v>0</v>
      </c>
      <c r="K14" s="9">
        <f>+'24-03-996 Ind. Proy'!V91</f>
        <v>0</v>
      </c>
      <c r="L14" s="9">
        <f>+'24-03-996 Ind. Proy'!W91</f>
        <v>0</v>
      </c>
      <c r="M14" s="9">
        <f>+'24-03-996 Ind. Proy'!X91</f>
        <v>0</v>
      </c>
      <c r="N14" s="9">
        <f>+'24-03-996 Ind. Proy'!Y91</f>
        <v>0</v>
      </c>
      <c r="O14" s="9">
        <f>+'24-03-996 Ind. Proy'!Z91</f>
        <v>0</v>
      </c>
      <c r="P14" s="9">
        <f>+'24-03-996 Ind. Proy'!AA91</f>
        <v>0</v>
      </c>
      <c r="Q14" s="9">
        <f>+'24-03-996 Ind. Proy'!AB91</f>
        <v>0</v>
      </c>
      <c r="R14" s="9">
        <f>+'24-03-996 Ind. Proy'!AC91</f>
        <v>0</v>
      </c>
      <c r="S14" s="9">
        <f>+'24-03-996 Ind. Proy'!AD91</f>
        <v>0</v>
      </c>
      <c r="T14" s="9">
        <f>+'24-03-996 Ind. Proy'!AE91</f>
        <v>0</v>
      </c>
      <c r="U14" s="9">
        <f>+'24-03-996 Ind. Proy'!AF91</f>
        <v>0</v>
      </c>
      <c r="V14" s="9">
        <f>+'24-03-996 Ind. Proy'!AG91</f>
        <v>0</v>
      </c>
      <c r="W14" s="9">
        <f>+'24-03-996 Ind. Proy'!AH91</f>
        <v>0</v>
      </c>
      <c r="X14" s="168">
        <f>+'24-03-996 Ind. Proy'!AI91</f>
        <v>0</v>
      </c>
      <c r="Y14" s="168">
        <f>+'24-03-996 Ind. Proy'!AJ91</f>
        <v>0</v>
      </c>
    </row>
    <row r="15" spans="1:44" ht="24.75" customHeight="1" x14ac:dyDescent="0.25">
      <c r="A15" s="43" t="s">
        <v>60</v>
      </c>
      <c r="B15" s="9">
        <f>+'24-03-996 Ind. Proy'!J103</f>
        <v>0</v>
      </c>
      <c r="C15" s="9">
        <f>+'24-03-996 Ind. Proy'!K103</f>
        <v>0</v>
      </c>
      <c r="D15" s="9">
        <f>+'24-03-996 Ind. Proy'!M103</f>
        <v>0</v>
      </c>
      <c r="E15" s="9">
        <f>+'24-03-996 Ind. Proy'!N103</f>
        <v>0</v>
      </c>
      <c r="F15" s="9">
        <f>+'24-03-996 Ind. Proy'!O103</f>
        <v>0</v>
      </c>
      <c r="G15" s="9">
        <f>+'24-03-996 Ind. Proy'!R103</f>
        <v>0</v>
      </c>
      <c r="H15" s="9">
        <f>+'24-03-996 Ind. Proy'!S103</f>
        <v>0</v>
      </c>
      <c r="I15" s="9">
        <f>+'24-03-996 Ind. Proy'!T103</f>
        <v>0</v>
      </c>
      <c r="J15" s="9">
        <f>+'24-03-996 Ind. Proy'!U103</f>
        <v>0</v>
      </c>
      <c r="K15" s="9">
        <f>+'24-03-996 Ind. Proy'!V103</f>
        <v>0</v>
      </c>
      <c r="L15" s="9">
        <f>+'24-03-996 Ind. Proy'!W103</f>
        <v>0</v>
      </c>
      <c r="M15" s="9">
        <f>+'24-03-996 Ind. Proy'!X103</f>
        <v>0</v>
      </c>
      <c r="N15" s="9">
        <f>+'24-03-996 Ind. Proy'!Y103</f>
        <v>0</v>
      </c>
      <c r="O15" s="9">
        <f>+'24-03-996 Ind. Proy'!Z103</f>
        <v>0</v>
      </c>
      <c r="P15" s="9">
        <f>+'24-03-996 Ind. Proy'!AA103</f>
        <v>0</v>
      </c>
      <c r="Q15" s="9">
        <f>+'24-03-996 Ind. Proy'!AB103</f>
        <v>0</v>
      </c>
      <c r="R15" s="9">
        <f>+'24-03-996 Ind. Proy'!AC103</f>
        <v>0</v>
      </c>
      <c r="S15" s="9">
        <f>+'24-03-996 Ind. Proy'!AD103</f>
        <v>0</v>
      </c>
      <c r="T15" s="9">
        <f>+'24-03-996 Ind. Proy'!AE103</f>
        <v>0</v>
      </c>
      <c r="U15" s="9">
        <f>+'24-03-996 Ind. Proy'!AF103</f>
        <v>0</v>
      </c>
      <c r="V15" s="9">
        <f>+'24-03-996 Ind. Proy'!AG103</f>
        <v>0</v>
      </c>
      <c r="W15" s="9">
        <f>+'24-03-996 Ind. Proy'!AH103</f>
        <v>0</v>
      </c>
      <c r="X15" s="168">
        <f>+'24-03-996 Ind. Proy'!AI103</f>
        <v>0</v>
      </c>
      <c r="Y15" s="168">
        <f>+'24-03-996 Ind. Proy'!AJ103</f>
        <v>0</v>
      </c>
    </row>
    <row r="16" spans="1:44" ht="24.75" customHeight="1" x14ac:dyDescent="0.25">
      <c r="A16" s="43" t="s">
        <v>62</v>
      </c>
      <c r="B16" s="9">
        <f>+'24-03-996 Ind. Proy'!J115</f>
        <v>0</v>
      </c>
      <c r="C16" s="9">
        <f>+'24-03-996 Ind. Proy'!K115</f>
        <v>0</v>
      </c>
      <c r="D16" s="9">
        <f>+'24-03-996 Ind. Proy'!M115</f>
        <v>0</v>
      </c>
      <c r="E16" s="9">
        <f>+'24-03-996 Ind. Proy'!N115</f>
        <v>0</v>
      </c>
      <c r="F16" s="9">
        <f>+'24-03-996 Ind. Proy'!O115</f>
        <v>0</v>
      </c>
      <c r="G16" s="9">
        <f>+'24-03-996 Ind. Proy'!R115</f>
        <v>0</v>
      </c>
      <c r="H16" s="9">
        <f>+'24-03-996 Ind. Proy'!S115</f>
        <v>0</v>
      </c>
      <c r="I16" s="9">
        <f>+'24-03-996 Ind. Proy'!T115</f>
        <v>0</v>
      </c>
      <c r="J16" s="9">
        <f>+'24-03-996 Ind. Proy'!U115</f>
        <v>0</v>
      </c>
      <c r="K16" s="9">
        <f>+'24-03-996 Ind. Proy'!V115</f>
        <v>0</v>
      </c>
      <c r="L16" s="9">
        <f>+'24-03-996 Ind. Proy'!W115</f>
        <v>0</v>
      </c>
      <c r="M16" s="9">
        <f>+'24-03-996 Ind. Proy'!X115</f>
        <v>0</v>
      </c>
      <c r="N16" s="9">
        <f>+'24-03-996 Ind. Proy'!Y115</f>
        <v>0</v>
      </c>
      <c r="O16" s="9">
        <f>+'24-03-996 Ind. Proy'!Z115</f>
        <v>0</v>
      </c>
      <c r="P16" s="9">
        <f>+'24-03-996 Ind. Proy'!AA115</f>
        <v>0</v>
      </c>
      <c r="Q16" s="9">
        <f>+'24-03-996 Ind. Proy'!AB115</f>
        <v>0</v>
      </c>
      <c r="R16" s="9">
        <f>+'24-03-996 Ind. Proy'!AC115</f>
        <v>0</v>
      </c>
      <c r="S16" s="9">
        <f>+'24-03-996 Ind. Proy'!AD115</f>
        <v>0</v>
      </c>
      <c r="T16" s="9">
        <f>+'24-03-996 Ind. Proy'!AE115</f>
        <v>0</v>
      </c>
      <c r="U16" s="9">
        <f>+'24-03-996 Ind. Proy'!AF115</f>
        <v>0</v>
      </c>
      <c r="V16" s="9">
        <f>+'24-03-996 Ind. Proy'!AG115</f>
        <v>0</v>
      </c>
      <c r="W16" s="9">
        <f>+'24-03-996 Ind. Proy'!AH115</f>
        <v>0</v>
      </c>
      <c r="X16" s="168">
        <f>+'24-03-996 Ind. Proy'!AI115</f>
        <v>0</v>
      </c>
      <c r="Y16" s="168">
        <f>+'24-03-996 Ind. Proy'!AJ115</f>
        <v>0</v>
      </c>
    </row>
    <row r="17" spans="1:25" ht="24.75" customHeight="1" x14ac:dyDescent="0.25">
      <c r="A17" s="43" t="s">
        <v>64</v>
      </c>
      <c r="B17" s="9">
        <f>+'24-03-996 Ind. Proy'!J127</f>
        <v>0</v>
      </c>
      <c r="C17" s="9">
        <f>+'24-03-996 Ind. Proy'!K127</f>
        <v>0</v>
      </c>
      <c r="D17" s="9">
        <f>+'24-03-996 Ind. Proy'!M127</f>
        <v>0</v>
      </c>
      <c r="E17" s="9">
        <f>+'24-03-996 Ind. Proy'!N127</f>
        <v>0</v>
      </c>
      <c r="F17" s="9">
        <f>+'24-03-996 Ind. Proy'!O127</f>
        <v>0</v>
      </c>
      <c r="G17" s="9">
        <f>+'24-03-996 Ind. Proy'!R127</f>
        <v>0</v>
      </c>
      <c r="H17" s="9">
        <f>+'24-03-996 Ind. Proy'!S127</f>
        <v>0</v>
      </c>
      <c r="I17" s="9">
        <f>+'24-03-996 Ind. Proy'!T127</f>
        <v>0</v>
      </c>
      <c r="J17" s="9">
        <f>+'24-03-996 Ind. Proy'!U127</f>
        <v>0</v>
      </c>
      <c r="K17" s="9">
        <f>+'24-03-996 Ind. Proy'!V127</f>
        <v>0</v>
      </c>
      <c r="L17" s="9">
        <f>+'24-03-996 Ind. Proy'!W127</f>
        <v>0</v>
      </c>
      <c r="M17" s="9">
        <f>+'24-03-996 Ind. Proy'!X127</f>
        <v>0</v>
      </c>
      <c r="N17" s="9">
        <f>+'24-03-996 Ind. Proy'!Y127</f>
        <v>0</v>
      </c>
      <c r="O17" s="9">
        <f>+'24-03-996 Ind. Proy'!Z127</f>
        <v>0</v>
      </c>
      <c r="P17" s="9">
        <f>+'24-03-996 Ind. Proy'!AA127</f>
        <v>0</v>
      </c>
      <c r="Q17" s="9">
        <f>+'24-03-996 Ind. Proy'!AB127</f>
        <v>0</v>
      </c>
      <c r="R17" s="9">
        <f>+'24-03-996 Ind. Proy'!AC127</f>
        <v>0</v>
      </c>
      <c r="S17" s="9">
        <f>+'24-03-996 Ind. Proy'!AD127</f>
        <v>0</v>
      </c>
      <c r="T17" s="9">
        <f>+'24-03-996 Ind. Proy'!AE127</f>
        <v>0</v>
      </c>
      <c r="U17" s="9">
        <f>+'24-03-996 Ind. Proy'!AF127</f>
        <v>0</v>
      </c>
      <c r="V17" s="9">
        <f>+'24-03-996 Ind. Proy'!AG127</f>
        <v>0</v>
      </c>
      <c r="W17" s="9">
        <f>+'24-03-996 Ind. Proy'!AH127</f>
        <v>0</v>
      </c>
      <c r="X17" s="168">
        <f>+'24-03-996 Ind. Proy'!AI116</f>
        <v>0</v>
      </c>
      <c r="Y17" s="168">
        <f>+'24-03-996 Ind. Proy'!AJ116</f>
        <v>0</v>
      </c>
    </row>
    <row r="18" spans="1:25" ht="24.75" customHeight="1" x14ac:dyDescent="0.25">
      <c r="A18" s="43" t="s">
        <v>66</v>
      </c>
      <c r="B18" s="9">
        <f>+'24-03-996 Ind. Proy'!J139</f>
        <v>0</v>
      </c>
      <c r="C18" s="9">
        <f>+'24-03-996 Ind. Proy'!K139</f>
        <v>0</v>
      </c>
      <c r="D18" s="9">
        <f>+'24-03-996 Ind. Proy'!M139</f>
        <v>0</v>
      </c>
      <c r="E18" s="9">
        <f>+'24-03-996 Ind. Proy'!N139</f>
        <v>0</v>
      </c>
      <c r="F18" s="9">
        <f>+'24-03-996 Ind. Proy'!O139</f>
        <v>0</v>
      </c>
      <c r="G18" s="9">
        <f>+'24-03-996 Ind. Proy'!R139</f>
        <v>0</v>
      </c>
      <c r="H18" s="9">
        <f>+'24-03-996 Ind. Proy'!S139</f>
        <v>0</v>
      </c>
      <c r="I18" s="9">
        <f>+'24-03-996 Ind. Proy'!T139</f>
        <v>0</v>
      </c>
      <c r="J18" s="9">
        <f>+'24-03-996 Ind. Proy'!U139</f>
        <v>0</v>
      </c>
      <c r="K18" s="9">
        <f>+'24-03-996 Ind. Proy'!V139</f>
        <v>0</v>
      </c>
      <c r="L18" s="9">
        <f>+'24-03-996 Ind. Proy'!W139</f>
        <v>0</v>
      </c>
      <c r="M18" s="9">
        <f>+'24-03-996 Ind. Proy'!X139</f>
        <v>0</v>
      </c>
      <c r="N18" s="9">
        <f>+'24-03-996 Ind. Proy'!Y139</f>
        <v>0</v>
      </c>
      <c r="O18" s="9">
        <f>+'24-03-996 Ind. Proy'!Z139</f>
        <v>0</v>
      </c>
      <c r="P18" s="9">
        <f>+'24-03-996 Ind. Proy'!AA139</f>
        <v>0</v>
      </c>
      <c r="Q18" s="9">
        <f>+'24-03-996 Ind. Proy'!AB139</f>
        <v>0</v>
      </c>
      <c r="R18" s="9">
        <f>+'24-03-996 Ind. Proy'!AC139</f>
        <v>0</v>
      </c>
      <c r="S18" s="9">
        <f>+'24-03-996 Ind. Proy'!AD139</f>
        <v>0</v>
      </c>
      <c r="T18" s="9">
        <f>+'24-03-996 Ind. Proy'!AE139</f>
        <v>0</v>
      </c>
      <c r="U18" s="9">
        <f>+'24-03-996 Ind. Proy'!AF139</f>
        <v>0</v>
      </c>
      <c r="V18" s="9">
        <f>+'24-03-996 Ind. Proy'!AG139</f>
        <v>0</v>
      </c>
      <c r="W18" s="9">
        <f>+'24-03-996 Ind. Proy'!AH139</f>
        <v>0</v>
      </c>
      <c r="X18" s="168">
        <f>+'24-03-996 Ind. Proy'!AI139</f>
        <v>0</v>
      </c>
      <c r="Y18" s="168">
        <f>+'24-03-996 Ind. Proy'!AJ139</f>
        <v>0</v>
      </c>
    </row>
    <row r="19" spans="1:25" ht="24.75" customHeight="1" x14ac:dyDescent="0.25">
      <c r="A19" s="43" t="s">
        <v>68</v>
      </c>
      <c r="B19" s="9">
        <f>+'24-03-996 Ind. Proy'!J151</f>
        <v>0</v>
      </c>
      <c r="C19" s="9">
        <f>+'24-03-996 Ind. Proy'!K151</f>
        <v>0</v>
      </c>
      <c r="D19" s="9">
        <f>+'24-03-996 Ind. Proy'!M151</f>
        <v>0</v>
      </c>
      <c r="E19" s="9">
        <f>+'24-03-996 Ind. Proy'!N151</f>
        <v>0</v>
      </c>
      <c r="F19" s="9">
        <f>+'24-03-996 Ind. Proy'!O151</f>
        <v>0</v>
      </c>
      <c r="G19" s="9">
        <f>+'24-03-996 Ind. Proy'!R151</f>
        <v>0</v>
      </c>
      <c r="H19" s="9">
        <f>+'24-03-996 Ind. Proy'!S151</f>
        <v>0</v>
      </c>
      <c r="I19" s="9">
        <f>+'24-03-996 Ind. Proy'!T151</f>
        <v>0</v>
      </c>
      <c r="J19" s="9">
        <f>+'24-03-996 Ind. Proy'!U151</f>
        <v>0</v>
      </c>
      <c r="K19" s="9">
        <f>+'24-03-996 Ind. Proy'!V151</f>
        <v>0</v>
      </c>
      <c r="L19" s="9">
        <f>+'24-03-996 Ind. Proy'!W151</f>
        <v>0</v>
      </c>
      <c r="M19" s="9">
        <f>+'24-03-996 Ind. Proy'!X151</f>
        <v>0</v>
      </c>
      <c r="N19" s="9">
        <f>+'24-03-996 Ind. Proy'!Y151</f>
        <v>0</v>
      </c>
      <c r="O19" s="9">
        <f>+'24-03-996 Ind. Proy'!Z151</f>
        <v>0</v>
      </c>
      <c r="P19" s="9">
        <f>+'24-03-996 Ind. Proy'!AA151</f>
        <v>0</v>
      </c>
      <c r="Q19" s="9">
        <f>+'24-03-996 Ind. Proy'!AB151</f>
        <v>0</v>
      </c>
      <c r="R19" s="9">
        <f>+'24-03-996 Ind. Proy'!AC151</f>
        <v>0</v>
      </c>
      <c r="S19" s="9">
        <f>+'24-03-996 Ind. Proy'!AD151</f>
        <v>0</v>
      </c>
      <c r="T19" s="9">
        <f>+'24-03-996 Ind. Proy'!AE151</f>
        <v>0</v>
      </c>
      <c r="U19" s="9">
        <f>+'24-03-996 Ind. Proy'!AF151</f>
        <v>0</v>
      </c>
      <c r="V19" s="9">
        <f>+'24-03-996 Ind. Proy'!AG151</f>
        <v>0</v>
      </c>
      <c r="W19" s="9">
        <f>+'24-03-996 Ind. Proy'!AH151</f>
        <v>0</v>
      </c>
      <c r="X19" s="168">
        <f>+'24-03-996 Ind. Proy'!AI151</f>
        <v>0</v>
      </c>
      <c r="Y19" s="168">
        <f>+'24-03-996 Ind. Proy'!AJ151</f>
        <v>0</v>
      </c>
    </row>
    <row r="20" spans="1:25" ht="24.75" customHeight="1" x14ac:dyDescent="0.25">
      <c r="A20" s="44" t="s">
        <v>70</v>
      </c>
      <c r="B20" s="9">
        <f>+'24-03-996 Ind. Proy'!J163</f>
        <v>0</v>
      </c>
      <c r="C20" s="9">
        <f>+'24-03-996 Ind. Proy'!K163</f>
        <v>0</v>
      </c>
      <c r="D20" s="9">
        <f>+'24-03-996 Ind. Proy'!M163</f>
        <v>0</v>
      </c>
      <c r="E20" s="9">
        <f>+'24-03-996 Ind. Proy'!N163</f>
        <v>0</v>
      </c>
      <c r="F20" s="9">
        <f>+'24-03-996 Ind. Proy'!O163</f>
        <v>0</v>
      </c>
      <c r="G20" s="9">
        <f>+'24-03-996 Ind. Proy'!R163</f>
        <v>0</v>
      </c>
      <c r="H20" s="9">
        <f>+'24-03-996 Ind. Proy'!S163</f>
        <v>0</v>
      </c>
      <c r="I20" s="9">
        <f>+'24-03-996 Ind. Proy'!T163</f>
        <v>0</v>
      </c>
      <c r="J20" s="9">
        <f>+'24-03-996 Ind. Proy'!U163</f>
        <v>0</v>
      </c>
      <c r="K20" s="9">
        <f>+'24-03-996 Ind. Proy'!V163</f>
        <v>0</v>
      </c>
      <c r="L20" s="9">
        <f>+'24-03-996 Ind. Proy'!W163</f>
        <v>0</v>
      </c>
      <c r="M20" s="9">
        <f>+'24-03-996 Ind. Proy'!X163</f>
        <v>0</v>
      </c>
      <c r="N20" s="9">
        <f>+'24-03-996 Ind. Proy'!Y163</f>
        <v>0</v>
      </c>
      <c r="O20" s="9">
        <f>+'24-03-996 Ind. Proy'!Z163</f>
        <v>0</v>
      </c>
      <c r="P20" s="9">
        <f>+'24-03-996 Ind. Proy'!AA163</f>
        <v>0</v>
      </c>
      <c r="Q20" s="9">
        <f>+'24-03-996 Ind. Proy'!AB163</f>
        <v>0</v>
      </c>
      <c r="R20" s="9">
        <f>+'24-03-996 Ind. Proy'!AC163</f>
        <v>0</v>
      </c>
      <c r="S20" s="9">
        <f>+'24-03-996 Ind. Proy'!AD163</f>
        <v>0</v>
      </c>
      <c r="T20" s="9">
        <f>+'24-03-996 Ind. Proy'!AE163</f>
        <v>0</v>
      </c>
      <c r="U20" s="9">
        <f>+'24-03-996 Ind. Proy'!AF163</f>
        <v>0</v>
      </c>
      <c r="V20" s="9">
        <f>+'24-03-996 Ind. Proy'!AG163</f>
        <v>0</v>
      </c>
      <c r="W20" s="9">
        <f>+'24-03-996 Ind. Proy'!AH163</f>
        <v>0</v>
      </c>
      <c r="X20" s="168">
        <f>+'24-03-996 Ind. Proy'!AI163</f>
        <v>0</v>
      </c>
      <c r="Y20" s="168">
        <f>+'24-03-996 Ind. Proy'!AJ163</f>
        <v>0</v>
      </c>
    </row>
    <row r="21" spans="1:25" ht="24.75" customHeight="1" x14ac:dyDescent="0.25">
      <c r="A21" s="44" t="s">
        <v>72</v>
      </c>
      <c r="B21" s="9">
        <f>+'24-03-996 Ind. Proy'!J175</f>
        <v>0</v>
      </c>
      <c r="C21" s="9">
        <f>+'24-03-996 Ind. Proy'!K175</f>
        <v>0</v>
      </c>
      <c r="D21" s="9">
        <f>+'24-03-996 Ind. Proy'!M175</f>
        <v>0</v>
      </c>
      <c r="E21" s="9">
        <f>+'24-03-996 Ind. Proy'!N175</f>
        <v>0</v>
      </c>
      <c r="F21" s="9">
        <f>+'24-03-996 Ind. Proy'!O175</f>
        <v>0</v>
      </c>
      <c r="G21" s="9">
        <f>+'24-03-996 Ind. Proy'!R175</f>
        <v>0</v>
      </c>
      <c r="H21" s="9">
        <f>+'24-03-996 Ind. Proy'!S175</f>
        <v>0</v>
      </c>
      <c r="I21" s="9">
        <f>+'24-03-996 Ind. Proy'!T175</f>
        <v>0</v>
      </c>
      <c r="J21" s="9">
        <f>+'24-03-996 Ind. Proy'!U175</f>
        <v>0</v>
      </c>
      <c r="K21" s="9">
        <f>+'24-03-996 Ind. Proy'!V175</f>
        <v>0</v>
      </c>
      <c r="L21" s="9">
        <f>+'24-03-996 Ind. Proy'!W175</f>
        <v>0</v>
      </c>
      <c r="M21" s="9">
        <f>+'24-03-996 Ind. Proy'!X175</f>
        <v>0</v>
      </c>
      <c r="N21" s="9">
        <f>+'24-03-996 Ind. Proy'!Y175</f>
        <v>0</v>
      </c>
      <c r="O21" s="9">
        <f>+'24-03-996 Ind. Proy'!Z175</f>
        <v>0</v>
      </c>
      <c r="P21" s="9">
        <f>+'24-03-996 Ind. Proy'!AA175</f>
        <v>0</v>
      </c>
      <c r="Q21" s="9">
        <f>+'24-03-996 Ind. Proy'!AB175</f>
        <v>0</v>
      </c>
      <c r="R21" s="9">
        <f>+'24-03-996 Ind. Proy'!AC175</f>
        <v>0</v>
      </c>
      <c r="S21" s="9">
        <f>+'24-03-996 Ind. Proy'!AD175</f>
        <v>0</v>
      </c>
      <c r="T21" s="9">
        <f>+'24-03-996 Ind. Proy'!AE175</f>
        <v>0</v>
      </c>
      <c r="U21" s="9">
        <f>+'24-03-996 Ind. Proy'!AF175</f>
        <v>0</v>
      </c>
      <c r="V21" s="9">
        <f>+'24-03-996 Ind. Proy'!AG175</f>
        <v>0</v>
      </c>
      <c r="W21" s="9">
        <f>+'24-03-996 Ind. Proy'!AH175</f>
        <v>0</v>
      </c>
      <c r="X21" s="168">
        <f>+'24-03-996 Ind. Proy'!AI175</f>
        <v>0</v>
      </c>
      <c r="Y21" s="168">
        <f>+'24-03-996 Ind. Proy'!AJ175</f>
        <v>0</v>
      </c>
    </row>
    <row r="22" spans="1:25" ht="24.75" customHeight="1" x14ac:dyDescent="0.25">
      <c r="A22" s="44" t="s">
        <v>74</v>
      </c>
      <c r="B22" s="9">
        <f>+'24-03-996 Ind. Proy'!J187</f>
        <v>0</v>
      </c>
      <c r="C22" s="9">
        <f>+'24-03-996 Ind. Proy'!K187</f>
        <v>0</v>
      </c>
      <c r="D22" s="9">
        <f>+'24-03-996 Ind. Proy'!M187</f>
        <v>0</v>
      </c>
      <c r="E22" s="9">
        <f>+'24-03-996 Ind. Proy'!N187</f>
        <v>0</v>
      </c>
      <c r="F22" s="9">
        <f>+'24-03-996 Ind. Proy'!O187</f>
        <v>0</v>
      </c>
      <c r="G22" s="9">
        <f>+'24-03-996 Ind. Proy'!R187</f>
        <v>0</v>
      </c>
      <c r="H22" s="9">
        <f>+'24-03-996 Ind. Proy'!S187</f>
        <v>0</v>
      </c>
      <c r="I22" s="9">
        <f>+'24-03-996 Ind. Proy'!T187</f>
        <v>0</v>
      </c>
      <c r="J22" s="9">
        <f>+'24-03-996 Ind. Proy'!U187</f>
        <v>0</v>
      </c>
      <c r="K22" s="9">
        <f>+'24-03-996 Ind. Proy'!V187</f>
        <v>0</v>
      </c>
      <c r="L22" s="9">
        <f>+'24-03-996 Ind. Proy'!W187</f>
        <v>0</v>
      </c>
      <c r="M22" s="9">
        <f>+'24-03-996 Ind. Proy'!X187</f>
        <v>0</v>
      </c>
      <c r="N22" s="9">
        <f>+'24-03-996 Ind. Proy'!Y187</f>
        <v>0</v>
      </c>
      <c r="O22" s="9">
        <f>+'24-03-996 Ind. Proy'!Z187</f>
        <v>0</v>
      </c>
      <c r="P22" s="9">
        <f>+'24-03-996 Ind. Proy'!AA187</f>
        <v>0</v>
      </c>
      <c r="Q22" s="9">
        <f>+'24-03-996 Ind. Proy'!AB187</f>
        <v>0</v>
      </c>
      <c r="R22" s="9">
        <f>+'24-03-996 Ind. Proy'!AC187</f>
        <v>0</v>
      </c>
      <c r="S22" s="9">
        <f>+'24-03-996 Ind. Proy'!AD187</f>
        <v>0</v>
      </c>
      <c r="T22" s="9">
        <f>+'24-03-996 Ind. Proy'!AE187</f>
        <v>0</v>
      </c>
      <c r="U22" s="9">
        <f>+'24-03-996 Ind. Proy'!AF187</f>
        <v>0</v>
      </c>
      <c r="V22" s="9">
        <f>+'24-03-996 Ind. Proy'!AG187</f>
        <v>0</v>
      </c>
      <c r="W22" s="9">
        <f>+'24-03-996 Ind. Proy'!AH187</f>
        <v>0</v>
      </c>
      <c r="X22" s="168">
        <f>+'24-03-996 Ind. Proy'!AI187</f>
        <v>0</v>
      </c>
      <c r="Y22" s="168">
        <f>+'24-03-996 Ind. Proy'!AJ187</f>
        <v>0</v>
      </c>
    </row>
    <row r="23" spans="1:25" ht="24.75" customHeight="1" x14ac:dyDescent="0.25">
      <c r="A23" s="45" t="s">
        <v>76</v>
      </c>
      <c r="B23" s="9">
        <f>+'24-03-996 Ind. Proy'!J192</f>
        <v>444355000</v>
      </c>
      <c r="C23" s="9">
        <f>+'24-03-996 Ind. Proy'!K192</f>
        <v>426997454</v>
      </c>
      <c r="D23" s="9">
        <f>+'24-03-996 Ind. Proy'!M192</f>
        <v>0</v>
      </c>
      <c r="E23" s="9">
        <f>+'24-03-996 Ind. Proy'!N192</f>
        <v>0</v>
      </c>
      <c r="F23" s="9">
        <f>+'24-03-996 Ind. Proy'!O192</f>
        <v>0</v>
      </c>
      <c r="G23" s="9">
        <f>+'24-03-996 Ind. Proy'!R192</f>
        <v>11602375</v>
      </c>
      <c r="H23" s="9">
        <f>+'24-03-996 Ind. Proy'!S192</f>
        <v>41852375</v>
      </c>
      <c r="I23" s="9">
        <f>+'24-03-996 Ind. Proy'!T192</f>
        <v>32852375</v>
      </c>
      <c r="J23" s="9">
        <f>+'24-03-996 Ind. Proy'!U192</f>
        <v>86307125</v>
      </c>
      <c r="K23" s="9">
        <f>+'24-03-996 Ind. Proy'!V192</f>
        <v>31519042</v>
      </c>
      <c r="L23" s="9">
        <f>+'24-03-996 Ind. Proy'!W192</f>
        <v>29420875</v>
      </c>
      <c r="M23" s="9">
        <f>+'24-03-996 Ind. Proy'!X192</f>
        <v>31630875</v>
      </c>
      <c r="N23" s="9">
        <f>+'24-03-996 Ind. Proy'!Y192</f>
        <v>92570792</v>
      </c>
      <c r="O23" s="9">
        <f>+'24-03-996 Ind. Proy'!Z192</f>
        <v>32381586</v>
      </c>
      <c r="P23" s="9">
        <f>+'24-03-996 Ind. Proy'!AA192</f>
        <v>5329548</v>
      </c>
      <c r="Q23" s="9">
        <f>+'24-03-996 Ind. Proy'!AB192</f>
        <v>5385913</v>
      </c>
      <c r="R23" s="9">
        <f>+'24-03-996 Ind. Proy'!AC192</f>
        <v>43097047</v>
      </c>
      <c r="S23" s="9">
        <f>+'24-03-996 Ind. Proy'!AD192</f>
        <v>15329548</v>
      </c>
      <c r="T23" s="9">
        <f>+'24-03-996 Ind. Proy'!AE192</f>
        <v>60649548</v>
      </c>
      <c r="U23" s="9">
        <f>+'24-03-996 Ind. Proy'!AF192</f>
        <v>129011394</v>
      </c>
      <c r="V23" s="9">
        <f>+'24-03-996 Ind. Proy'!AG192</f>
        <v>204990490</v>
      </c>
      <c r="W23" s="9">
        <f>+'24-03-996 Ind. Proy'!AH192</f>
        <v>426965454</v>
      </c>
      <c r="X23" s="168">
        <f>+'24-03-996 Ind. Proy'!AI192</f>
        <v>0.96086564571119937</v>
      </c>
      <c r="Y23" s="168">
        <f>+'24-03-996 Ind. Proy'!AJ192</f>
        <v>1</v>
      </c>
    </row>
    <row r="24" spans="1:25" ht="20.45" customHeight="1" x14ac:dyDescent="0.25">
      <c r="A24" s="435" t="str">
        <f>"TOTAL ASIG."&amp;" "&amp;$A$5</f>
        <v>TOTAL ASIG. 24-03-996 "Programa Red Clase Media Protegida"</v>
      </c>
      <c r="B24" s="339">
        <f t="shared" ref="B24:W24" si="0">SUM(B8:B23)</f>
        <v>444355000</v>
      </c>
      <c r="C24" s="339">
        <f t="shared" si="0"/>
        <v>426997454</v>
      </c>
      <c r="D24" s="339">
        <f t="shared" si="0"/>
        <v>0</v>
      </c>
      <c r="E24" s="339">
        <f>SUM(E8:E23)</f>
        <v>0</v>
      </c>
      <c r="F24" s="339">
        <f t="shared" si="0"/>
        <v>0</v>
      </c>
      <c r="G24" s="339">
        <f t="shared" si="0"/>
        <v>11602375</v>
      </c>
      <c r="H24" s="339">
        <f t="shared" si="0"/>
        <v>41852375</v>
      </c>
      <c r="I24" s="339">
        <f t="shared" si="0"/>
        <v>32852375</v>
      </c>
      <c r="J24" s="339">
        <f t="shared" si="0"/>
        <v>86307125</v>
      </c>
      <c r="K24" s="339">
        <f t="shared" si="0"/>
        <v>31519042</v>
      </c>
      <c r="L24" s="339">
        <f t="shared" si="0"/>
        <v>29420875</v>
      </c>
      <c r="M24" s="339">
        <f t="shared" si="0"/>
        <v>31630875</v>
      </c>
      <c r="N24" s="339">
        <f t="shared" si="0"/>
        <v>92570792</v>
      </c>
      <c r="O24" s="339">
        <f t="shared" si="0"/>
        <v>32381586</v>
      </c>
      <c r="P24" s="339">
        <f t="shared" si="0"/>
        <v>5329548</v>
      </c>
      <c r="Q24" s="339">
        <f t="shared" si="0"/>
        <v>5385913</v>
      </c>
      <c r="R24" s="339">
        <f t="shared" si="0"/>
        <v>43097047</v>
      </c>
      <c r="S24" s="339">
        <f t="shared" si="0"/>
        <v>15329548</v>
      </c>
      <c r="T24" s="339">
        <f t="shared" si="0"/>
        <v>60649548</v>
      </c>
      <c r="U24" s="339">
        <f t="shared" si="0"/>
        <v>129011394</v>
      </c>
      <c r="V24" s="339">
        <f t="shared" si="0"/>
        <v>204990490</v>
      </c>
      <c r="W24" s="339">
        <f t="shared" si="0"/>
        <v>426965454</v>
      </c>
      <c r="X24" s="340">
        <f>+'24-03-358 Ind. Proy'!AI208</f>
        <v>0.9981556249102026</v>
      </c>
      <c r="Y24" s="340">
        <f>'24-03-996 Ind. Proy'!AJ193</f>
        <v>1</v>
      </c>
    </row>
    <row r="25" spans="1:25" x14ac:dyDescent="0.25">
      <c r="B25" s="41"/>
      <c r="G25" s="41"/>
      <c r="H25" s="41"/>
      <c r="I25" s="41"/>
      <c r="K25" s="41"/>
      <c r="L25" s="41"/>
      <c r="M25" s="41"/>
      <c r="O25" s="41"/>
      <c r="P25" s="41"/>
      <c r="Q25" s="41"/>
      <c r="S25" s="41"/>
      <c r="T25" s="41"/>
      <c r="U25" s="41"/>
    </row>
    <row r="26" spans="1:25" x14ac:dyDescent="0.25">
      <c r="B26" s="41"/>
      <c r="G26" s="41"/>
      <c r="H26" s="41"/>
      <c r="I26" s="41"/>
      <c r="K26" s="41"/>
      <c r="L26" s="41"/>
      <c r="M26" s="41"/>
      <c r="O26" s="41"/>
      <c r="P26" s="41"/>
      <c r="Q26" s="41"/>
      <c r="S26" s="41"/>
      <c r="T26" s="41"/>
      <c r="U26" s="41"/>
    </row>
    <row r="27" spans="1:25" x14ac:dyDescent="0.25">
      <c r="B27" s="41"/>
      <c r="G27" s="41"/>
      <c r="H27" s="41"/>
      <c r="I27" s="41"/>
      <c r="K27" s="41"/>
      <c r="L27" s="41"/>
      <c r="M27" s="41"/>
      <c r="O27" s="41"/>
      <c r="P27" s="41"/>
      <c r="Q27" s="41"/>
      <c r="S27" s="41"/>
      <c r="T27" s="41"/>
      <c r="U27" s="41"/>
    </row>
    <row r="28" spans="1:25" x14ac:dyDescent="0.25">
      <c r="B28" s="41"/>
      <c r="G28" s="41"/>
      <c r="H28" s="41"/>
      <c r="I28" s="41"/>
      <c r="K28" s="41"/>
      <c r="L28" s="41"/>
      <c r="M28" s="41"/>
      <c r="O28" s="41"/>
      <c r="P28" s="41"/>
      <c r="Q28" s="41"/>
      <c r="S28" s="41"/>
      <c r="T28" s="41"/>
      <c r="U28" s="41"/>
    </row>
    <row r="29" spans="1:25" x14ac:dyDescent="0.25">
      <c r="B29" s="41"/>
      <c r="G29" s="41"/>
      <c r="H29" s="41"/>
      <c r="I29" s="41"/>
      <c r="K29" s="41"/>
      <c r="L29" s="41"/>
      <c r="M29" s="41"/>
      <c r="O29" s="41"/>
      <c r="P29" s="41"/>
      <c r="Q29" s="41"/>
      <c r="S29" s="41"/>
      <c r="T29" s="41"/>
      <c r="U29" s="41"/>
    </row>
    <row r="30" spans="1:25" x14ac:dyDescent="0.25">
      <c r="B30" s="41"/>
      <c r="G30" s="41"/>
      <c r="H30" s="41"/>
      <c r="I30" s="41"/>
      <c r="K30" s="41"/>
      <c r="L30" s="41"/>
      <c r="M30" s="41"/>
      <c r="O30" s="41"/>
      <c r="P30" s="41"/>
      <c r="Q30" s="41"/>
      <c r="S30" s="41"/>
      <c r="T30" s="41"/>
      <c r="U30" s="41"/>
    </row>
    <row r="31" spans="1:25" x14ac:dyDescent="0.25">
      <c r="B31" s="41"/>
      <c r="G31" s="41"/>
      <c r="H31" s="41"/>
      <c r="I31" s="41"/>
      <c r="K31" s="41"/>
      <c r="L31" s="41"/>
      <c r="M31" s="41"/>
      <c r="O31" s="41"/>
      <c r="P31" s="41"/>
      <c r="Q31" s="41"/>
      <c r="S31" s="41"/>
      <c r="T31" s="41"/>
      <c r="U31" s="41"/>
    </row>
    <row r="32" spans="1:25" x14ac:dyDescent="0.25">
      <c r="B32" s="41"/>
      <c r="G32" s="41"/>
      <c r="H32" s="41"/>
      <c r="I32" s="41"/>
      <c r="K32" s="41"/>
      <c r="L32" s="41"/>
      <c r="M32" s="41"/>
      <c r="O32" s="41"/>
      <c r="P32" s="41"/>
      <c r="Q32" s="41"/>
      <c r="S32" s="41"/>
      <c r="T32" s="41"/>
      <c r="U32" s="41"/>
    </row>
    <row r="33" spans="2:25" s="14" customFormat="1" x14ac:dyDescent="0.25">
      <c r="B33" s="41"/>
      <c r="C33" s="15"/>
      <c r="D33" s="15"/>
      <c r="E33" s="15"/>
      <c r="F33" s="15"/>
      <c r="G33" s="41"/>
      <c r="H33" s="41"/>
      <c r="I33" s="41"/>
      <c r="J33" s="12"/>
      <c r="K33" s="41"/>
      <c r="L33" s="41"/>
      <c r="M33" s="41"/>
      <c r="N33" s="12"/>
      <c r="O33" s="41"/>
      <c r="P33" s="41"/>
      <c r="Q33" s="41"/>
      <c r="R33" s="12"/>
      <c r="S33" s="41"/>
      <c r="T33" s="41"/>
      <c r="U33" s="41"/>
      <c r="X33" s="15"/>
      <c r="Y33" s="15"/>
    </row>
    <row r="34" spans="2:25" s="14" customFormat="1" x14ac:dyDescent="0.25">
      <c r="B34" s="41"/>
      <c r="C34" s="15"/>
      <c r="D34" s="15"/>
      <c r="E34" s="15"/>
      <c r="F34" s="15"/>
      <c r="G34" s="41"/>
      <c r="H34" s="41"/>
      <c r="I34" s="41"/>
      <c r="J34" s="12"/>
      <c r="K34" s="41"/>
      <c r="L34" s="41"/>
      <c r="M34" s="41"/>
      <c r="N34" s="12"/>
      <c r="O34" s="41"/>
      <c r="P34" s="41"/>
      <c r="Q34" s="41"/>
      <c r="R34" s="12"/>
      <c r="S34" s="41"/>
      <c r="T34" s="41"/>
      <c r="U34" s="41"/>
      <c r="X34" s="15"/>
      <c r="Y34" s="15"/>
    </row>
    <row r="35" spans="2:25" s="14" customFormat="1" x14ac:dyDescent="0.25">
      <c r="B35" s="41"/>
      <c r="C35" s="15"/>
      <c r="D35" s="15"/>
      <c r="E35" s="15"/>
      <c r="F35" s="15"/>
      <c r="G35" s="41"/>
      <c r="H35" s="41"/>
      <c r="I35" s="41"/>
      <c r="J35" s="12"/>
      <c r="K35" s="41"/>
      <c r="L35" s="41"/>
      <c r="M35" s="41"/>
      <c r="N35" s="12"/>
      <c r="O35" s="41"/>
      <c r="P35" s="41"/>
      <c r="Q35" s="41"/>
      <c r="R35" s="12"/>
      <c r="S35" s="41"/>
      <c r="T35" s="41"/>
      <c r="U35" s="41"/>
      <c r="X35" s="15"/>
      <c r="Y35" s="15"/>
    </row>
    <row r="36" spans="2:25" s="14" customFormat="1" x14ac:dyDescent="0.25">
      <c r="B36" s="41"/>
      <c r="C36" s="15"/>
      <c r="D36" s="15"/>
      <c r="E36" s="15"/>
      <c r="F36" s="15"/>
      <c r="G36" s="41"/>
      <c r="H36" s="41"/>
      <c r="I36" s="41"/>
      <c r="J36" s="12"/>
      <c r="K36" s="41"/>
      <c r="L36" s="41"/>
      <c r="M36" s="41"/>
      <c r="N36" s="12"/>
      <c r="O36" s="41"/>
      <c r="P36" s="41"/>
      <c r="Q36" s="41"/>
      <c r="R36" s="12"/>
      <c r="S36" s="41"/>
      <c r="T36" s="41"/>
      <c r="U36" s="41"/>
      <c r="X36" s="15"/>
      <c r="Y36" s="15"/>
    </row>
    <row r="37" spans="2:25" s="14" customFormat="1" x14ac:dyDescent="0.25">
      <c r="B37" s="41"/>
      <c r="C37" s="15"/>
      <c r="D37" s="15"/>
      <c r="E37" s="15"/>
      <c r="F37" s="15"/>
      <c r="G37" s="41"/>
      <c r="H37" s="41"/>
      <c r="I37" s="41"/>
      <c r="J37" s="12"/>
      <c r="K37" s="41"/>
      <c r="L37" s="41"/>
      <c r="M37" s="41"/>
      <c r="N37" s="12"/>
      <c r="O37" s="41"/>
      <c r="P37" s="41"/>
      <c r="Q37" s="41"/>
      <c r="R37" s="12"/>
      <c r="S37" s="41"/>
      <c r="T37" s="41"/>
      <c r="U37" s="41"/>
      <c r="X37" s="15"/>
      <c r="Y37" s="15"/>
    </row>
    <row r="38" spans="2:25" s="14" customFormat="1" x14ac:dyDescent="0.25">
      <c r="B38" s="41"/>
      <c r="C38" s="15"/>
      <c r="D38" s="15"/>
      <c r="E38" s="15"/>
      <c r="F38" s="15"/>
      <c r="G38" s="41"/>
      <c r="H38" s="41"/>
      <c r="I38" s="41"/>
      <c r="J38" s="12"/>
      <c r="K38" s="41"/>
      <c r="L38" s="41"/>
      <c r="M38" s="41"/>
      <c r="N38" s="12"/>
      <c r="O38" s="41"/>
      <c r="P38" s="41"/>
      <c r="Q38" s="41"/>
      <c r="R38" s="12"/>
      <c r="S38" s="41"/>
      <c r="T38" s="41"/>
      <c r="U38" s="41"/>
      <c r="X38" s="15"/>
      <c r="Y38" s="15"/>
    </row>
    <row r="39" spans="2:25" s="14" customFormat="1" x14ac:dyDescent="0.25">
      <c r="B39" s="41"/>
      <c r="C39" s="15"/>
      <c r="D39" s="15"/>
      <c r="E39" s="15"/>
      <c r="F39" s="15"/>
      <c r="G39" s="41"/>
      <c r="H39" s="41"/>
      <c r="I39" s="41"/>
      <c r="J39" s="12"/>
      <c r="K39" s="41"/>
      <c r="L39" s="41"/>
      <c r="M39" s="41"/>
      <c r="N39" s="12"/>
      <c r="O39" s="41"/>
      <c r="P39" s="41"/>
      <c r="Q39" s="41"/>
      <c r="R39" s="12"/>
      <c r="S39" s="41"/>
      <c r="T39" s="41"/>
      <c r="U39" s="41"/>
      <c r="X39" s="15"/>
      <c r="Y39" s="15"/>
    </row>
    <row r="40" spans="2:25" s="14" customFormat="1" x14ac:dyDescent="0.25">
      <c r="B40" s="41"/>
      <c r="C40" s="15"/>
      <c r="D40" s="15"/>
      <c r="E40" s="15"/>
      <c r="F40" s="15"/>
      <c r="G40" s="41"/>
      <c r="H40" s="41"/>
      <c r="I40" s="41"/>
      <c r="J40" s="12"/>
      <c r="K40" s="41"/>
      <c r="L40" s="41"/>
      <c r="M40" s="41"/>
      <c r="N40" s="12"/>
      <c r="O40" s="41"/>
      <c r="P40" s="41"/>
      <c r="Q40" s="41"/>
      <c r="R40" s="12"/>
      <c r="S40" s="41"/>
      <c r="T40" s="41"/>
      <c r="U40" s="41"/>
      <c r="X40" s="15"/>
      <c r="Y40" s="15"/>
    </row>
    <row r="41" spans="2:25" s="14" customFormat="1" x14ac:dyDescent="0.25">
      <c r="B41" s="41"/>
      <c r="C41" s="15"/>
      <c r="D41" s="15"/>
      <c r="E41" s="15"/>
      <c r="F41" s="15"/>
      <c r="G41" s="41"/>
      <c r="H41" s="41"/>
      <c r="I41" s="41"/>
      <c r="J41" s="12"/>
      <c r="K41" s="41"/>
      <c r="L41" s="41"/>
      <c r="M41" s="41"/>
      <c r="N41" s="12"/>
      <c r="O41" s="41"/>
      <c r="P41" s="41"/>
      <c r="Q41" s="41"/>
      <c r="R41" s="12"/>
      <c r="S41" s="41"/>
      <c r="T41" s="41"/>
      <c r="U41" s="41"/>
      <c r="X41" s="15"/>
      <c r="Y41" s="15"/>
    </row>
  </sheetData>
  <mergeCells count="25">
    <mergeCell ref="Z6:AB6"/>
    <mergeCell ref="V6:V7"/>
    <mergeCell ref="W6:W7"/>
    <mergeCell ref="C6:C7"/>
    <mergeCell ref="D6:F6"/>
    <mergeCell ref="G6:I6"/>
    <mergeCell ref="K6:M6"/>
    <mergeCell ref="N6:N7"/>
    <mergeCell ref="J6:J7"/>
    <mergeCell ref="AC6:AC7"/>
    <mergeCell ref="AD6:AF6"/>
    <mergeCell ref="AH6:AH7"/>
    <mergeCell ref="AI6:AJ6"/>
    <mergeCell ref="AG6:AG7"/>
    <mergeCell ref="A6:A7"/>
    <mergeCell ref="B6:B7"/>
    <mergeCell ref="A1:Y1"/>
    <mergeCell ref="A2:Y2"/>
    <mergeCell ref="A3:Y3"/>
    <mergeCell ref="A4:Y4"/>
    <mergeCell ref="B5:Y5"/>
    <mergeCell ref="O6:Q6"/>
    <mergeCell ref="R6:R7"/>
    <mergeCell ref="S6:U6"/>
    <mergeCell ref="X6:Y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7DB5"/>
    <pageSetUpPr fitToPage="1"/>
  </sheetPr>
  <dimension ref="A1:XFD556"/>
  <sheetViews>
    <sheetView topLeftCell="A23" zoomScaleNormal="100" workbookViewId="0">
      <selection activeCell="E16" sqref="E16"/>
    </sheetView>
  </sheetViews>
  <sheetFormatPr baseColWidth="10" defaultColWidth="11.42578125" defaultRowHeight="12.75" outlineLevelRow="1" outlineLevelCol="1" x14ac:dyDescent="0.25"/>
  <cols>
    <col min="1" max="1" width="3.5703125" style="15" customWidth="1"/>
    <col min="2" max="2" width="13.28515625" style="15" hidden="1" customWidth="1"/>
    <col min="3" max="3" width="11.85546875" style="15" customWidth="1"/>
    <col min="4" max="4" width="10.42578125" style="15" bestFit="1" customWidth="1"/>
    <col min="5" max="5" width="33.5703125" style="14" customWidth="1"/>
    <col min="6" max="6" width="26.42578125" style="14" customWidth="1"/>
    <col min="7" max="7" width="11.140625" style="15" customWidth="1"/>
    <col min="8" max="9" width="9.85546875" style="15" hidden="1" customWidth="1"/>
    <col min="10" max="10" width="11.85546875" style="12" customWidth="1"/>
    <col min="11" max="11" width="16.140625" style="41" customWidth="1"/>
    <col min="12" max="12" width="14.85546875" style="14" customWidth="1"/>
    <col min="13" max="13" width="10.42578125" style="15" hidden="1" customWidth="1"/>
    <col min="14" max="14" width="9.140625" style="15" hidden="1" customWidth="1"/>
    <col min="15" max="15" width="13" style="15" hidden="1" customWidth="1"/>
    <col min="16" max="16" width="10.5703125" style="15" hidden="1" customWidth="1"/>
    <col min="17" max="17" width="13.85546875" style="42" hidden="1" customWidth="1"/>
    <col min="18" max="20" width="13.7109375" style="12" hidden="1" customWidth="1" outlineLevel="1"/>
    <col min="21" max="21" width="13.7109375" style="12" customWidth="1" collapsed="1"/>
    <col min="22" max="24" width="13.7109375" style="12" hidden="1" customWidth="1" outlineLevel="1"/>
    <col min="25" max="25" width="13.7109375" style="12" customWidth="1" collapsed="1"/>
    <col min="26" max="28" width="13.7109375" style="12" hidden="1" customWidth="1" outlineLevel="1"/>
    <col min="29" max="29" width="10" style="12" bestFit="1" customWidth="1" collapsed="1"/>
    <col min="30" max="30" width="9.42578125" style="12" customWidth="1" outlineLevel="1"/>
    <col min="31" max="32" width="9.42578125" style="12" bestFit="1" customWidth="1" outlineLevel="1"/>
    <col min="33" max="33" width="10" style="12" bestFit="1" customWidth="1"/>
    <col min="34" max="34" width="14.42578125" style="12" bestFit="1" customWidth="1"/>
    <col min="35" max="35" width="9.140625" style="169" customWidth="1"/>
    <col min="36" max="36" width="10.140625" style="169" customWidth="1"/>
    <col min="37" max="16384" width="11.42578125" style="14"/>
  </cols>
  <sheetData>
    <row r="1" spans="1:16384" s="11" customFormat="1" ht="16.5" customHeight="1" x14ac:dyDescent="0.25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 s="525"/>
      <c r="AD1" s="525"/>
      <c r="AE1" s="525"/>
      <c r="AF1" s="525"/>
      <c r="AG1" s="525"/>
      <c r="AH1" s="525"/>
      <c r="AI1" s="525"/>
      <c r="AJ1" s="525"/>
    </row>
    <row r="2" spans="1:16384" s="11" customFormat="1" ht="16.5" customHeight="1" x14ac:dyDescent="0.25">
      <c r="A2" s="526" t="s">
        <v>1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526"/>
      <c r="S2" s="526"/>
      <c r="T2" s="526"/>
      <c r="U2" s="526"/>
      <c r="V2" s="526"/>
      <c r="W2" s="526"/>
      <c r="X2" s="526"/>
      <c r="Y2" s="526"/>
      <c r="Z2" s="526"/>
      <c r="AA2" s="526"/>
      <c r="AB2" s="526"/>
      <c r="AC2" s="526"/>
      <c r="AD2" s="526"/>
      <c r="AE2" s="526"/>
      <c r="AF2" s="526"/>
      <c r="AG2" s="526"/>
      <c r="AH2" s="526"/>
      <c r="AI2" s="526"/>
      <c r="AJ2" s="526"/>
    </row>
    <row r="3" spans="1:16384" s="11" customFormat="1" ht="16.5" customHeight="1" x14ac:dyDescent="0.25">
      <c r="A3" s="550" t="str">
        <f>+'24-03-341 Ind. Proy'!A3:AJ3</f>
        <v>EJECUCIÓN AL 31 DE DICIEMBRE DE 2022</v>
      </c>
      <c r="B3" s="550"/>
      <c r="C3" s="550"/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  <c r="Q3" s="550"/>
      <c r="R3" s="550"/>
      <c r="S3" s="550"/>
      <c r="T3" s="550"/>
      <c r="U3" s="550"/>
      <c r="V3" s="550"/>
      <c r="W3" s="550"/>
      <c r="X3" s="550"/>
      <c r="Y3" s="550"/>
      <c r="Z3" s="550"/>
      <c r="AA3" s="550"/>
      <c r="AB3" s="550"/>
      <c r="AC3" s="550"/>
      <c r="AD3" s="550"/>
      <c r="AE3" s="550"/>
      <c r="AF3" s="550"/>
      <c r="AG3" s="550"/>
      <c r="AH3" s="550"/>
      <c r="AI3" s="550"/>
      <c r="AJ3" s="550"/>
    </row>
    <row r="4" spans="1:16384" s="11" customFormat="1" ht="16.5" customHeight="1" x14ac:dyDescent="0.25">
      <c r="A4" s="528" t="s">
        <v>3</v>
      </c>
      <c r="B4" s="528"/>
      <c r="C4" s="528"/>
      <c r="D4" s="528"/>
      <c r="E4" s="528"/>
      <c r="F4" s="528"/>
      <c r="G4" s="528"/>
      <c r="H4" s="528"/>
      <c r="I4" s="528"/>
      <c r="J4" s="528"/>
      <c r="K4" s="528"/>
      <c r="L4" s="528"/>
      <c r="M4" s="528"/>
      <c r="N4" s="528"/>
      <c r="O4" s="528"/>
      <c r="P4" s="528"/>
      <c r="Q4" s="528"/>
      <c r="R4" s="528"/>
      <c r="S4" s="528"/>
      <c r="T4" s="528"/>
      <c r="U4" s="528"/>
      <c r="V4" s="528"/>
      <c r="W4" s="528"/>
      <c r="X4" s="528"/>
      <c r="Y4" s="528"/>
      <c r="Z4" s="528"/>
      <c r="AA4" s="528"/>
      <c r="AB4" s="528"/>
      <c r="AC4" s="528"/>
      <c r="AD4" s="528"/>
      <c r="AE4" s="528"/>
      <c r="AF4" s="528"/>
      <c r="AG4" s="528"/>
      <c r="AH4" s="528"/>
      <c r="AI4" s="528"/>
      <c r="AJ4" s="528"/>
    </row>
    <row r="5" spans="1:16384" ht="18" customHeight="1" x14ac:dyDescent="0.25">
      <c r="A5" s="569" t="s">
        <v>1112</v>
      </c>
      <c r="B5" s="570"/>
      <c r="C5" s="570"/>
      <c r="D5" s="570"/>
      <c r="E5" s="570"/>
      <c r="F5" s="570"/>
      <c r="G5" s="570"/>
      <c r="H5" s="570"/>
      <c r="I5" s="570"/>
      <c r="J5" s="570"/>
      <c r="K5" s="570"/>
      <c r="L5" s="570"/>
      <c r="M5" s="570"/>
      <c r="N5" s="570"/>
      <c r="O5" s="570"/>
      <c r="P5" s="570"/>
      <c r="Q5" s="570"/>
      <c r="R5" s="570"/>
      <c r="S5" s="570"/>
      <c r="T5" s="570"/>
      <c r="U5" s="570"/>
      <c r="V5" s="570"/>
      <c r="W5" s="570"/>
      <c r="X5" s="570"/>
      <c r="Y5" s="570"/>
      <c r="Z5" s="570"/>
      <c r="AA5" s="570"/>
      <c r="AB5" s="570"/>
      <c r="AC5" s="570"/>
      <c r="AD5" s="570"/>
      <c r="AE5" s="570"/>
      <c r="AF5" s="570"/>
      <c r="AG5" s="570"/>
      <c r="AH5" s="570"/>
      <c r="AI5" s="570"/>
      <c r="AJ5" s="571"/>
      <c r="AK5" s="106"/>
      <c r="AL5" s="106"/>
      <c r="AM5" s="106"/>
      <c r="AN5" s="106"/>
      <c r="AO5" s="106"/>
      <c r="AP5" s="106"/>
      <c r="AQ5" s="620"/>
      <c r="AR5" s="620"/>
      <c r="AS5" s="621"/>
      <c r="AT5" s="621"/>
      <c r="AU5" s="621"/>
      <c r="AV5" s="621"/>
      <c r="AW5" s="621"/>
      <c r="AX5" s="621"/>
      <c r="AY5" s="621"/>
      <c r="AZ5" s="621"/>
      <c r="BA5" s="621"/>
      <c r="BB5" s="621"/>
      <c r="BC5" s="621"/>
      <c r="BD5" s="621"/>
      <c r="BE5" s="621"/>
      <c r="BF5" s="621"/>
      <c r="BG5" s="621"/>
      <c r="BH5" s="621"/>
      <c r="BI5" s="621"/>
      <c r="BJ5" s="621"/>
      <c r="BK5" s="621"/>
      <c r="BL5" s="105"/>
      <c r="BM5" s="105"/>
      <c r="BN5" s="106"/>
      <c r="BO5" s="106"/>
      <c r="BP5" s="106"/>
      <c r="BQ5" s="106"/>
      <c r="BR5" s="106"/>
      <c r="BS5" s="106"/>
      <c r="BT5" s="106"/>
      <c r="BU5" s="106"/>
      <c r="BV5" s="106"/>
      <c r="BW5" s="106"/>
      <c r="BX5" s="106"/>
      <c r="BY5" s="106"/>
      <c r="BZ5" s="106"/>
      <c r="CA5" s="106"/>
      <c r="CB5" s="106"/>
      <c r="CC5" s="106"/>
      <c r="CD5" s="106"/>
      <c r="CE5" s="106"/>
      <c r="CF5" s="106"/>
      <c r="CG5" s="620"/>
      <c r="CH5" s="620"/>
      <c r="CI5" s="621"/>
      <c r="CJ5" s="621"/>
      <c r="CK5" s="621"/>
      <c r="CL5" s="621"/>
      <c r="CM5" s="621"/>
      <c r="CN5" s="621"/>
      <c r="CO5" s="621"/>
      <c r="CP5" s="621"/>
      <c r="CQ5" s="621"/>
      <c r="CR5" s="621"/>
      <c r="CS5" s="621"/>
      <c r="CT5" s="621"/>
      <c r="CU5" s="621"/>
      <c r="CV5" s="621"/>
      <c r="CW5" s="621"/>
      <c r="CX5" s="621"/>
      <c r="CY5" s="621"/>
      <c r="CZ5" s="621"/>
      <c r="DA5" s="621"/>
      <c r="DB5" s="620"/>
      <c r="DC5" s="620"/>
      <c r="DD5" s="621"/>
      <c r="DE5" s="621"/>
      <c r="DF5" s="621"/>
      <c r="DG5" s="621"/>
      <c r="DH5" s="621"/>
      <c r="DI5" s="621"/>
      <c r="DJ5" s="621"/>
      <c r="DK5" s="621"/>
      <c r="DL5" s="621"/>
      <c r="DM5" s="621"/>
      <c r="DN5" s="621"/>
      <c r="DO5" s="621"/>
      <c r="DP5" s="621"/>
      <c r="DQ5" s="621"/>
      <c r="DR5" s="621"/>
      <c r="DS5" s="621"/>
      <c r="DT5" s="621"/>
      <c r="DU5" s="621"/>
      <c r="DV5" s="621"/>
      <c r="DW5" s="620"/>
      <c r="DX5" s="620"/>
      <c r="DY5" s="621"/>
      <c r="DZ5" s="621"/>
      <c r="EA5" s="621"/>
      <c r="EB5" s="621"/>
      <c r="EC5" s="621"/>
      <c r="ED5" s="621"/>
      <c r="EE5" s="621"/>
      <c r="EF5" s="621"/>
      <c r="EG5" s="621"/>
      <c r="EH5" s="621"/>
      <c r="EI5" s="621"/>
      <c r="EJ5" s="621"/>
      <c r="EK5" s="621"/>
      <c r="EL5" s="621"/>
      <c r="EM5" s="621"/>
      <c r="EN5" s="621"/>
      <c r="EO5" s="621"/>
      <c r="EP5" s="621"/>
      <c r="EQ5" s="621"/>
      <c r="ER5" s="620"/>
      <c r="ES5" s="620"/>
      <c r="ET5" s="621"/>
      <c r="EU5" s="621"/>
      <c r="EV5" s="621"/>
      <c r="EW5" s="621"/>
      <c r="EX5" s="621"/>
      <c r="EY5" s="621"/>
      <c r="EZ5" s="621"/>
      <c r="FA5" s="621"/>
      <c r="FB5" s="621"/>
      <c r="FC5" s="621"/>
      <c r="FD5" s="621"/>
      <c r="FE5" s="621"/>
      <c r="FF5" s="621"/>
      <c r="FG5" s="621"/>
      <c r="FH5" s="621"/>
      <c r="FI5" s="621"/>
      <c r="FJ5" s="621"/>
      <c r="FK5" s="621"/>
      <c r="FL5" s="621"/>
      <c r="FM5" s="620"/>
      <c r="FN5" s="620"/>
      <c r="FO5" s="621"/>
      <c r="FP5" s="621"/>
      <c r="FQ5" s="621"/>
      <c r="FR5" s="621"/>
      <c r="FS5" s="621"/>
      <c r="FT5" s="621"/>
      <c r="FU5" s="621"/>
      <c r="FV5" s="621"/>
      <c r="FW5" s="621"/>
      <c r="FX5" s="621"/>
      <c r="FY5" s="621"/>
      <c r="FZ5" s="621"/>
      <c r="GA5" s="621"/>
      <c r="GB5" s="621"/>
      <c r="GC5" s="621"/>
      <c r="GD5" s="621"/>
      <c r="GE5" s="621"/>
      <c r="GF5" s="621"/>
      <c r="GG5" s="621"/>
      <c r="GH5" s="620"/>
      <c r="GI5" s="620"/>
      <c r="GJ5" s="621"/>
      <c r="GK5" s="621"/>
      <c r="GL5" s="621"/>
      <c r="GM5" s="621"/>
      <c r="GN5" s="621"/>
      <c r="GO5" s="621"/>
      <c r="GP5" s="621"/>
      <c r="GQ5" s="621"/>
      <c r="GR5" s="621"/>
      <c r="GS5" s="621"/>
      <c r="GT5" s="621"/>
      <c r="GU5" s="621"/>
      <c r="GV5" s="621"/>
      <c r="GW5" s="621"/>
      <c r="GX5" s="621"/>
      <c r="GY5" s="621"/>
      <c r="GZ5" s="621"/>
      <c r="HA5" s="621"/>
      <c r="HB5" s="621"/>
      <c r="HC5" s="620"/>
      <c r="HD5" s="620"/>
      <c r="HE5" s="621"/>
      <c r="HF5" s="621"/>
      <c r="HG5" s="621"/>
      <c r="HH5" s="621"/>
      <c r="HI5" s="621"/>
      <c r="HJ5" s="621"/>
      <c r="HK5" s="621"/>
      <c r="HL5" s="621"/>
      <c r="HM5" s="621"/>
      <c r="HN5" s="621"/>
      <c r="HO5" s="621"/>
      <c r="HP5" s="621"/>
      <c r="HQ5" s="621"/>
      <c r="HR5" s="621"/>
      <c r="HS5" s="621"/>
      <c r="HT5" s="621"/>
      <c r="HU5" s="621"/>
      <c r="HV5" s="621"/>
      <c r="HW5" s="621"/>
      <c r="HX5" s="620"/>
      <c r="HY5" s="620"/>
      <c r="HZ5" s="621"/>
      <c r="IA5" s="621"/>
      <c r="IB5" s="621"/>
      <c r="IC5" s="621"/>
      <c r="ID5" s="621"/>
      <c r="IE5" s="621"/>
      <c r="IF5" s="621"/>
      <c r="IG5" s="621"/>
      <c r="IH5" s="621"/>
      <c r="II5" s="621"/>
      <c r="IJ5" s="621"/>
      <c r="IK5" s="621"/>
      <c r="IL5" s="621"/>
      <c r="IM5" s="621"/>
      <c r="IN5" s="621"/>
      <c r="IO5" s="621"/>
      <c r="IP5" s="621"/>
      <c r="IQ5" s="621"/>
      <c r="IR5" s="621"/>
      <c r="IS5" s="620"/>
      <c r="IT5" s="620"/>
      <c r="IU5" s="621"/>
      <c r="IV5" s="621"/>
      <c r="IW5" s="621"/>
      <c r="IX5" s="621"/>
      <c r="IY5" s="621"/>
      <c r="IZ5" s="621"/>
      <c r="JA5" s="621"/>
      <c r="JB5" s="621"/>
      <c r="JC5" s="621"/>
      <c r="JD5" s="621"/>
      <c r="JE5" s="621"/>
      <c r="JF5" s="621"/>
      <c r="JG5" s="621"/>
      <c r="JH5" s="621"/>
      <c r="JI5" s="621"/>
      <c r="JJ5" s="621"/>
      <c r="JK5" s="621"/>
      <c r="JL5" s="621"/>
      <c r="JM5" s="621"/>
      <c r="JN5" s="620"/>
      <c r="JO5" s="620"/>
      <c r="JP5" s="621"/>
      <c r="JQ5" s="621"/>
      <c r="JR5" s="621"/>
      <c r="JS5" s="621"/>
      <c r="JT5" s="621"/>
      <c r="JU5" s="621"/>
      <c r="JV5" s="621"/>
      <c r="JW5" s="621"/>
      <c r="JX5" s="621"/>
      <c r="JY5" s="621"/>
      <c r="JZ5" s="621"/>
      <c r="KA5" s="621"/>
      <c r="KB5" s="621"/>
      <c r="KC5" s="621"/>
      <c r="KD5" s="621"/>
      <c r="KE5" s="621"/>
      <c r="KF5" s="621"/>
      <c r="KG5" s="621"/>
      <c r="KH5" s="621"/>
      <c r="KI5" s="620"/>
      <c r="KJ5" s="620"/>
      <c r="KK5" s="621"/>
      <c r="KL5" s="621"/>
      <c r="KM5" s="621"/>
      <c r="KN5" s="621"/>
      <c r="KO5" s="621"/>
      <c r="KP5" s="621"/>
      <c r="KQ5" s="621"/>
      <c r="KR5" s="621"/>
      <c r="KS5" s="621"/>
      <c r="KT5" s="621"/>
      <c r="KU5" s="621"/>
      <c r="KV5" s="621"/>
      <c r="KW5" s="621"/>
      <c r="KX5" s="621"/>
      <c r="KY5" s="621"/>
      <c r="KZ5" s="621"/>
      <c r="LA5" s="621"/>
      <c r="LB5" s="621"/>
      <c r="LC5" s="621"/>
      <c r="LD5" s="620"/>
      <c r="LE5" s="620"/>
      <c r="LF5" s="621"/>
      <c r="LG5" s="621"/>
      <c r="LH5" s="621"/>
      <c r="LI5" s="621"/>
      <c r="LJ5" s="621"/>
      <c r="LK5" s="621"/>
      <c r="LL5" s="621"/>
      <c r="LM5" s="621"/>
      <c r="LN5" s="621"/>
      <c r="LO5" s="621"/>
      <c r="LP5" s="621"/>
      <c r="LQ5" s="621"/>
      <c r="LR5" s="621"/>
      <c r="LS5" s="621"/>
      <c r="LT5" s="621"/>
      <c r="LU5" s="621"/>
      <c r="LV5" s="621"/>
      <c r="LW5" s="621"/>
      <c r="LX5" s="621"/>
      <c r="LY5" s="620"/>
      <c r="LZ5" s="620"/>
      <c r="MA5" s="621"/>
      <c r="MB5" s="621"/>
      <c r="MC5" s="621"/>
      <c r="MD5" s="621"/>
      <c r="ME5" s="621"/>
      <c r="MF5" s="621"/>
      <c r="MG5" s="621"/>
      <c r="MH5" s="621"/>
      <c r="MI5" s="621"/>
      <c r="MJ5" s="621"/>
      <c r="MK5" s="621"/>
      <c r="ML5" s="621"/>
      <c r="MM5" s="621"/>
      <c r="MN5" s="621"/>
      <c r="MO5" s="621"/>
      <c r="MP5" s="621"/>
      <c r="MQ5" s="621"/>
      <c r="MR5" s="621"/>
      <c r="MS5" s="621"/>
      <c r="MT5" s="620"/>
      <c r="MU5" s="620"/>
      <c r="MV5" s="621"/>
      <c r="MW5" s="621"/>
      <c r="MX5" s="621"/>
      <c r="MY5" s="621"/>
      <c r="MZ5" s="621"/>
      <c r="NA5" s="621"/>
      <c r="NB5" s="621"/>
      <c r="NC5" s="621"/>
      <c r="ND5" s="621"/>
      <c r="NE5" s="621"/>
      <c r="NF5" s="621"/>
      <c r="NG5" s="621"/>
      <c r="NH5" s="621"/>
      <c r="NI5" s="621"/>
      <c r="NJ5" s="621"/>
      <c r="NK5" s="621"/>
      <c r="NL5" s="621"/>
      <c r="NM5" s="621"/>
      <c r="NN5" s="621"/>
      <c r="NO5" s="620"/>
      <c r="NP5" s="620"/>
      <c r="NQ5" s="621"/>
      <c r="NR5" s="621"/>
      <c r="NS5" s="621"/>
      <c r="NT5" s="621"/>
      <c r="NU5" s="621"/>
      <c r="NV5" s="621"/>
      <c r="NW5" s="621"/>
      <c r="NX5" s="621"/>
      <c r="NY5" s="621"/>
      <c r="NZ5" s="621"/>
      <c r="OA5" s="621"/>
      <c r="OB5" s="621"/>
      <c r="OC5" s="621"/>
      <c r="OD5" s="621"/>
      <c r="OE5" s="621"/>
      <c r="OF5" s="621"/>
      <c r="OG5" s="621"/>
      <c r="OH5" s="621"/>
      <c r="OI5" s="621"/>
      <c r="OJ5" s="620"/>
      <c r="OK5" s="620"/>
      <c r="OL5" s="621"/>
      <c r="OM5" s="621"/>
      <c r="ON5" s="621"/>
      <c r="OO5" s="621"/>
      <c r="OP5" s="621"/>
      <c r="OQ5" s="621"/>
      <c r="OR5" s="621"/>
      <c r="OS5" s="621"/>
      <c r="OT5" s="621"/>
      <c r="OU5" s="621"/>
      <c r="OV5" s="621"/>
      <c r="OW5" s="621"/>
      <c r="OX5" s="621"/>
      <c r="OY5" s="621"/>
      <c r="OZ5" s="621"/>
      <c r="PA5" s="621"/>
      <c r="PB5" s="621"/>
      <c r="PC5" s="621"/>
      <c r="PD5" s="621"/>
      <c r="PE5" s="620"/>
      <c r="PF5" s="620"/>
      <c r="PG5" s="621"/>
      <c r="PH5" s="621"/>
      <c r="PI5" s="621"/>
      <c r="PJ5" s="621"/>
      <c r="PK5" s="621"/>
      <c r="PL5" s="621"/>
      <c r="PM5" s="621"/>
      <c r="PN5" s="621"/>
      <c r="PO5" s="621"/>
      <c r="PP5" s="621"/>
      <c r="PQ5" s="621"/>
      <c r="PR5" s="621"/>
      <c r="PS5" s="621"/>
      <c r="PT5" s="621"/>
      <c r="PU5" s="621"/>
      <c r="PV5" s="621"/>
      <c r="PW5" s="621"/>
      <c r="PX5" s="621"/>
      <c r="PY5" s="621"/>
      <c r="PZ5" s="620"/>
      <c r="QA5" s="620"/>
      <c r="QB5" s="621"/>
      <c r="QC5" s="621"/>
      <c r="QD5" s="621"/>
      <c r="QE5" s="621"/>
      <c r="QF5" s="621"/>
      <c r="QG5" s="621"/>
      <c r="QH5" s="621"/>
      <c r="QI5" s="621"/>
      <c r="QJ5" s="621"/>
      <c r="QK5" s="621"/>
      <c r="QL5" s="621"/>
      <c r="QM5" s="621"/>
      <c r="QN5" s="621"/>
      <c r="QO5" s="621"/>
      <c r="QP5" s="621"/>
      <c r="QQ5" s="621"/>
      <c r="QR5" s="621"/>
      <c r="QS5" s="621"/>
      <c r="QT5" s="621"/>
      <c r="QU5" s="620"/>
      <c r="QV5" s="620"/>
      <c r="QW5" s="621"/>
      <c r="QX5" s="621"/>
      <c r="QY5" s="621"/>
      <c r="QZ5" s="621"/>
      <c r="RA5" s="621"/>
      <c r="RB5" s="621"/>
      <c r="RC5" s="621"/>
      <c r="RD5" s="621"/>
      <c r="RE5" s="621"/>
      <c r="RF5" s="621"/>
      <c r="RG5" s="621"/>
      <c r="RH5" s="621"/>
      <c r="RI5" s="621"/>
      <c r="RJ5" s="621"/>
      <c r="RK5" s="621"/>
      <c r="RL5" s="621"/>
      <c r="RM5" s="621"/>
      <c r="RN5" s="621"/>
      <c r="RO5" s="621"/>
      <c r="RP5" s="620"/>
      <c r="RQ5" s="620"/>
      <c r="RR5" s="621"/>
      <c r="RS5" s="621"/>
      <c r="RT5" s="621"/>
      <c r="RU5" s="621"/>
      <c r="RV5" s="621"/>
      <c r="RW5" s="621"/>
      <c r="RX5" s="621"/>
      <c r="RY5" s="621"/>
      <c r="RZ5" s="621"/>
      <c r="SA5" s="621"/>
      <c r="SB5" s="621"/>
      <c r="SC5" s="621"/>
      <c r="SD5" s="621"/>
      <c r="SE5" s="621"/>
      <c r="SF5" s="621"/>
      <c r="SG5" s="621"/>
      <c r="SH5" s="621"/>
      <c r="SI5" s="621"/>
      <c r="SJ5" s="621"/>
      <c r="SK5" s="620"/>
      <c r="SL5" s="620"/>
      <c r="SM5" s="621"/>
      <c r="SN5" s="621"/>
      <c r="SO5" s="621"/>
      <c r="SP5" s="621"/>
      <c r="SQ5" s="621"/>
      <c r="SR5" s="621"/>
      <c r="SS5" s="621"/>
      <c r="ST5" s="621"/>
      <c r="SU5" s="621"/>
      <c r="SV5" s="621"/>
      <c r="SW5" s="621"/>
      <c r="SX5" s="621"/>
      <c r="SY5" s="621"/>
      <c r="SZ5" s="621"/>
      <c r="TA5" s="621"/>
      <c r="TB5" s="621"/>
      <c r="TC5" s="621"/>
      <c r="TD5" s="621"/>
      <c r="TE5" s="621"/>
      <c r="TF5" s="620"/>
      <c r="TG5" s="620"/>
      <c r="TH5" s="621"/>
      <c r="TI5" s="621"/>
      <c r="TJ5" s="621"/>
      <c r="TK5" s="621"/>
      <c r="TL5" s="621"/>
      <c r="TM5" s="621"/>
      <c r="TN5" s="621"/>
      <c r="TO5" s="621"/>
      <c r="TP5" s="621"/>
      <c r="TQ5" s="621"/>
      <c r="TR5" s="621"/>
      <c r="TS5" s="621"/>
      <c r="TT5" s="621"/>
      <c r="TU5" s="621"/>
      <c r="TV5" s="621"/>
      <c r="TW5" s="621"/>
      <c r="TX5" s="621"/>
      <c r="TY5" s="621"/>
      <c r="TZ5" s="621"/>
      <c r="UA5" s="620"/>
      <c r="UB5" s="620"/>
      <c r="UC5" s="621"/>
      <c r="UD5" s="621"/>
      <c r="UE5" s="621"/>
      <c r="UF5" s="621"/>
      <c r="UG5" s="621"/>
      <c r="UH5" s="621"/>
      <c r="UI5" s="621"/>
      <c r="UJ5" s="621"/>
      <c r="UK5" s="621"/>
      <c r="UL5" s="621"/>
      <c r="UM5" s="621"/>
      <c r="UN5" s="621"/>
      <c r="UO5" s="621"/>
      <c r="UP5" s="621"/>
      <c r="UQ5" s="621"/>
      <c r="UR5" s="621"/>
      <c r="US5" s="621"/>
      <c r="UT5" s="621"/>
      <c r="UU5" s="621"/>
      <c r="UV5" s="620"/>
      <c r="UW5" s="620"/>
      <c r="UX5" s="621"/>
      <c r="UY5" s="621"/>
      <c r="UZ5" s="621"/>
      <c r="VA5" s="621"/>
      <c r="VB5" s="621"/>
      <c r="VC5" s="621"/>
      <c r="VD5" s="621"/>
      <c r="VE5" s="621"/>
      <c r="VF5" s="621"/>
      <c r="VG5" s="621"/>
      <c r="VH5" s="621"/>
      <c r="VI5" s="621"/>
      <c r="VJ5" s="621"/>
      <c r="VK5" s="621"/>
      <c r="VL5" s="621"/>
      <c r="VM5" s="621"/>
      <c r="VN5" s="621"/>
      <c r="VO5" s="621"/>
      <c r="VP5" s="621"/>
      <c r="VQ5" s="620"/>
      <c r="VR5" s="620"/>
      <c r="VS5" s="621"/>
      <c r="VT5" s="621"/>
      <c r="VU5" s="621"/>
      <c r="VV5" s="621"/>
      <c r="VW5" s="621"/>
      <c r="VX5" s="621"/>
      <c r="VY5" s="621"/>
      <c r="VZ5" s="621"/>
      <c r="WA5" s="621"/>
      <c r="WB5" s="621"/>
      <c r="WC5" s="621"/>
      <c r="WD5" s="621"/>
      <c r="WE5" s="621"/>
      <c r="WF5" s="621"/>
      <c r="WG5" s="621"/>
      <c r="WH5" s="621"/>
      <c r="WI5" s="621"/>
      <c r="WJ5" s="621"/>
      <c r="WK5" s="621"/>
      <c r="WL5" s="620"/>
      <c r="WM5" s="620"/>
      <c r="WN5" s="621"/>
      <c r="WO5" s="621"/>
      <c r="WP5" s="621"/>
      <c r="WQ5" s="621"/>
      <c r="WR5" s="621"/>
      <c r="WS5" s="621"/>
      <c r="WT5" s="621"/>
      <c r="WU5" s="621"/>
      <c r="WV5" s="621"/>
      <c r="WW5" s="621"/>
      <c r="WX5" s="621"/>
      <c r="WY5" s="621"/>
      <c r="WZ5" s="621"/>
      <c r="XA5" s="621"/>
      <c r="XB5" s="621"/>
      <c r="XC5" s="621"/>
      <c r="XD5" s="621"/>
      <c r="XE5" s="621"/>
      <c r="XF5" s="621"/>
      <c r="XG5" s="620"/>
      <c r="XH5" s="620"/>
      <c r="XI5" s="621"/>
      <c r="XJ5" s="621"/>
      <c r="XK5" s="621"/>
      <c r="XL5" s="621"/>
      <c r="XM5" s="621"/>
      <c r="XN5" s="621"/>
      <c r="XO5" s="621"/>
      <c r="XP5" s="621"/>
      <c r="XQ5" s="621"/>
      <c r="XR5" s="621"/>
      <c r="XS5" s="621"/>
      <c r="XT5" s="621"/>
      <c r="XU5" s="621"/>
      <c r="XV5" s="621"/>
      <c r="XW5" s="621"/>
      <c r="XX5" s="621"/>
      <c r="XY5" s="621"/>
      <c r="XZ5" s="621"/>
      <c r="YA5" s="621"/>
      <c r="YB5" s="620"/>
      <c r="YC5" s="620"/>
      <c r="YD5" s="621"/>
      <c r="YE5" s="621"/>
      <c r="YF5" s="621"/>
      <c r="YG5" s="621"/>
      <c r="YH5" s="621"/>
      <c r="YI5" s="621"/>
      <c r="YJ5" s="621"/>
      <c r="YK5" s="621"/>
      <c r="YL5" s="621"/>
      <c r="YM5" s="621"/>
      <c r="YN5" s="621"/>
      <c r="YO5" s="621"/>
      <c r="YP5" s="621"/>
      <c r="YQ5" s="621"/>
      <c r="YR5" s="621"/>
      <c r="YS5" s="621"/>
      <c r="YT5" s="621"/>
      <c r="YU5" s="621"/>
      <c r="YV5" s="621"/>
      <c r="YW5" s="620"/>
      <c r="YX5" s="620"/>
      <c r="YY5" s="621"/>
      <c r="YZ5" s="621"/>
      <c r="ZA5" s="621"/>
      <c r="ZB5" s="621"/>
      <c r="ZC5" s="621"/>
      <c r="ZD5" s="621"/>
      <c r="ZE5" s="621"/>
      <c r="ZF5" s="621"/>
      <c r="ZG5" s="621"/>
      <c r="ZH5" s="621"/>
      <c r="ZI5" s="621"/>
      <c r="ZJ5" s="621"/>
      <c r="ZK5" s="621"/>
      <c r="ZL5" s="621"/>
      <c r="ZM5" s="621"/>
      <c r="ZN5" s="621"/>
      <c r="ZO5" s="621"/>
      <c r="ZP5" s="621"/>
      <c r="ZQ5" s="621"/>
      <c r="ZR5" s="620"/>
      <c r="ZS5" s="620"/>
      <c r="ZT5" s="621"/>
      <c r="ZU5" s="621"/>
      <c r="ZV5" s="621"/>
      <c r="ZW5" s="621"/>
      <c r="ZX5" s="621"/>
      <c r="ZY5" s="621"/>
      <c r="ZZ5" s="621"/>
      <c r="AAA5" s="621"/>
      <c r="AAB5" s="621"/>
      <c r="AAC5" s="621"/>
      <c r="AAD5" s="621"/>
      <c r="AAE5" s="621"/>
      <c r="AAF5" s="621"/>
      <c r="AAG5" s="621"/>
      <c r="AAH5" s="621"/>
      <c r="AAI5" s="621"/>
      <c r="AAJ5" s="621"/>
      <c r="AAK5" s="621"/>
      <c r="AAL5" s="621"/>
      <c r="AAM5" s="620"/>
      <c r="AAN5" s="620"/>
      <c r="AAO5" s="621"/>
      <c r="AAP5" s="621"/>
      <c r="AAQ5" s="621"/>
      <c r="AAR5" s="621"/>
      <c r="AAS5" s="621"/>
      <c r="AAT5" s="621"/>
      <c r="AAU5" s="621"/>
      <c r="AAV5" s="621"/>
      <c r="AAW5" s="621"/>
      <c r="AAX5" s="621"/>
      <c r="AAY5" s="621"/>
      <c r="AAZ5" s="621"/>
      <c r="ABA5" s="621"/>
      <c r="ABB5" s="621"/>
      <c r="ABC5" s="621"/>
      <c r="ABD5" s="621"/>
      <c r="ABE5" s="621"/>
      <c r="ABF5" s="621"/>
      <c r="ABG5" s="621"/>
      <c r="ABH5" s="620"/>
      <c r="ABI5" s="620"/>
      <c r="ABJ5" s="621"/>
      <c r="ABK5" s="621"/>
      <c r="ABL5" s="621"/>
      <c r="ABM5" s="621"/>
      <c r="ABN5" s="621"/>
      <c r="ABO5" s="621"/>
      <c r="ABP5" s="621"/>
      <c r="ABQ5" s="621"/>
      <c r="ABR5" s="621"/>
      <c r="ABS5" s="621"/>
      <c r="ABT5" s="621"/>
      <c r="ABU5" s="621"/>
      <c r="ABV5" s="621"/>
      <c r="ABW5" s="621"/>
      <c r="ABX5" s="621"/>
      <c r="ABY5" s="621"/>
      <c r="ABZ5" s="621"/>
      <c r="ACA5" s="621"/>
      <c r="ACB5" s="621"/>
      <c r="ACC5" s="620"/>
      <c r="ACD5" s="620"/>
      <c r="ACE5" s="621"/>
      <c r="ACF5" s="621"/>
      <c r="ACG5" s="621"/>
      <c r="ACH5" s="621"/>
      <c r="ACI5" s="621"/>
      <c r="ACJ5" s="621"/>
      <c r="ACK5" s="621"/>
      <c r="ACL5" s="621"/>
      <c r="ACM5" s="621"/>
      <c r="ACN5" s="621"/>
      <c r="ACO5" s="621"/>
      <c r="ACP5" s="621"/>
      <c r="ACQ5" s="621"/>
      <c r="ACR5" s="621"/>
      <c r="ACS5" s="621"/>
      <c r="ACT5" s="621"/>
      <c r="ACU5" s="621"/>
      <c r="ACV5" s="621"/>
      <c r="ACW5" s="621"/>
      <c r="ACX5" s="620"/>
      <c r="ACY5" s="620"/>
      <c r="ACZ5" s="621"/>
      <c r="ADA5" s="621"/>
      <c r="ADB5" s="621"/>
      <c r="ADC5" s="621"/>
      <c r="ADD5" s="621"/>
      <c r="ADE5" s="621"/>
      <c r="ADF5" s="621"/>
      <c r="ADG5" s="621"/>
      <c r="ADH5" s="621"/>
      <c r="ADI5" s="621"/>
      <c r="ADJ5" s="621"/>
      <c r="ADK5" s="621"/>
      <c r="ADL5" s="621"/>
      <c r="ADM5" s="621"/>
      <c r="ADN5" s="621"/>
      <c r="ADO5" s="621"/>
      <c r="ADP5" s="621"/>
      <c r="ADQ5" s="621"/>
      <c r="ADR5" s="621"/>
      <c r="ADS5" s="620"/>
      <c r="ADT5" s="620"/>
      <c r="ADU5" s="621"/>
      <c r="ADV5" s="621"/>
      <c r="ADW5" s="621"/>
      <c r="ADX5" s="621"/>
      <c r="ADY5" s="621"/>
      <c r="ADZ5" s="621"/>
      <c r="AEA5" s="621"/>
      <c r="AEB5" s="621"/>
      <c r="AEC5" s="621"/>
      <c r="AED5" s="621"/>
      <c r="AEE5" s="621"/>
      <c r="AEF5" s="621"/>
      <c r="AEG5" s="621"/>
      <c r="AEH5" s="621"/>
      <c r="AEI5" s="621"/>
      <c r="AEJ5" s="621"/>
      <c r="AEK5" s="621"/>
      <c r="AEL5" s="621"/>
      <c r="AEM5" s="621"/>
      <c r="AEN5" s="620"/>
      <c r="AEO5" s="620"/>
      <c r="AEP5" s="621"/>
      <c r="AEQ5" s="621"/>
      <c r="AER5" s="621"/>
      <c r="AES5" s="621"/>
      <c r="AET5" s="621"/>
      <c r="AEU5" s="621"/>
      <c r="AEV5" s="621"/>
      <c r="AEW5" s="621"/>
      <c r="AEX5" s="621"/>
      <c r="AEY5" s="621"/>
      <c r="AEZ5" s="621"/>
      <c r="AFA5" s="621"/>
      <c r="AFB5" s="621"/>
      <c r="AFC5" s="621"/>
      <c r="AFD5" s="621"/>
      <c r="AFE5" s="621"/>
      <c r="AFF5" s="621"/>
      <c r="AFG5" s="621"/>
      <c r="AFH5" s="621"/>
      <c r="AFI5" s="620"/>
      <c r="AFJ5" s="620"/>
      <c r="AFK5" s="621"/>
      <c r="AFL5" s="621"/>
      <c r="AFM5" s="621"/>
      <c r="AFN5" s="621"/>
      <c r="AFO5" s="621"/>
      <c r="AFP5" s="621"/>
      <c r="AFQ5" s="621"/>
      <c r="AFR5" s="621"/>
      <c r="AFS5" s="621"/>
      <c r="AFT5" s="621"/>
      <c r="AFU5" s="621"/>
      <c r="AFV5" s="621"/>
      <c r="AFW5" s="621"/>
      <c r="AFX5" s="621"/>
      <c r="AFY5" s="621"/>
      <c r="AFZ5" s="621"/>
      <c r="AGA5" s="621"/>
      <c r="AGB5" s="621"/>
      <c r="AGC5" s="621"/>
      <c r="AGD5" s="620"/>
      <c r="AGE5" s="620"/>
      <c r="AGF5" s="621"/>
      <c r="AGG5" s="621"/>
      <c r="AGH5" s="621"/>
      <c r="AGI5" s="621"/>
      <c r="AGJ5" s="621"/>
      <c r="AGK5" s="621"/>
      <c r="AGL5" s="621"/>
      <c r="AGM5" s="621"/>
      <c r="AGN5" s="621"/>
      <c r="AGO5" s="621"/>
      <c r="AGP5" s="621"/>
      <c r="AGQ5" s="621"/>
      <c r="AGR5" s="621"/>
      <c r="AGS5" s="621"/>
      <c r="AGT5" s="621"/>
      <c r="AGU5" s="621"/>
      <c r="AGV5" s="621"/>
      <c r="AGW5" s="621"/>
      <c r="AGX5" s="621"/>
      <c r="AGY5" s="620"/>
      <c r="AGZ5" s="620"/>
      <c r="AHA5" s="621"/>
      <c r="AHB5" s="621"/>
      <c r="AHC5" s="621"/>
      <c r="AHD5" s="621"/>
      <c r="AHE5" s="621"/>
      <c r="AHF5" s="621"/>
      <c r="AHG5" s="621"/>
      <c r="AHH5" s="621"/>
      <c r="AHI5" s="621"/>
      <c r="AHJ5" s="621"/>
      <c r="AHK5" s="621"/>
      <c r="AHL5" s="621"/>
      <c r="AHM5" s="621"/>
      <c r="AHN5" s="621"/>
      <c r="AHO5" s="621"/>
      <c r="AHP5" s="621"/>
      <c r="AHQ5" s="621"/>
      <c r="AHR5" s="621"/>
      <c r="AHS5" s="621"/>
      <c r="AHT5" s="620"/>
      <c r="AHU5" s="620"/>
      <c r="AHV5" s="621"/>
      <c r="AHW5" s="621"/>
      <c r="AHX5" s="621"/>
      <c r="AHY5" s="621"/>
      <c r="AHZ5" s="621"/>
      <c r="AIA5" s="621"/>
      <c r="AIB5" s="621"/>
      <c r="AIC5" s="621"/>
      <c r="AID5" s="621"/>
      <c r="AIE5" s="621"/>
      <c r="AIF5" s="621"/>
      <c r="AIG5" s="621"/>
      <c r="AIH5" s="621"/>
      <c r="AII5" s="621"/>
      <c r="AIJ5" s="621"/>
      <c r="AIK5" s="621"/>
      <c r="AIL5" s="621"/>
      <c r="AIM5" s="621"/>
      <c r="AIN5" s="621"/>
      <c r="AIO5" s="620"/>
      <c r="AIP5" s="620"/>
      <c r="AIQ5" s="621"/>
      <c r="AIR5" s="621"/>
      <c r="AIS5" s="621"/>
      <c r="AIT5" s="621"/>
      <c r="AIU5" s="621"/>
      <c r="AIV5" s="621"/>
      <c r="AIW5" s="621"/>
      <c r="AIX5" s="621"/>
      <c r="AIY5" s="621"/>
      <c r="AIZ5" s="621"/>
      <c r="AJA5" s="621"/>
      <c r="AJB5" s="621"/>
      <c r="AJC5" s="621"/>
      <c r="AJD5" s="621"/>
      <c r="AJE5" s="621"/>
      <c r="AJF5" s="621"/>
      <c r="AJG5" s="621"/>
      <c r="AJH5" s="621"/>
      <c r="AJI5" s="621"/>
      <c r="AJJ5" s="620"/>
      <c r="AJK5" s="620"/>
      <c r="AJL5" s="621"/>
      <c r="AJM5" s="621"/>
      <c r="AJN5" s="621"/>
      <c r="AJO5" s="621"/>
      <c r="AJP5" s="621"/>
      <c r="AJQ5" s="621"/>
      <c r="AJR5" s="621"/>
      <c r="AJS5" s="621"/>
      <c r="AJT5" s="621"/>
      <c r="AJU5" s="621"/>
      <c r="AJV5" s="621"/>
      <c r="AJW5" s="621"/>
      <c r="AJX5" s="621"/>
      <c r="AJY5" s="621"/>
      <c r="AJZ5" s="621"/>
      <c r="AKA5" s="621"/>
      <c r="AKB5" s="621"/>
      <c r="AKC5" s="621"/>
      <c r="AKD5" s="621"/>
      <c r="AKE5" s="620"/>
      <c r="AKF5" s="620"/>
      <c r="AKG5" s="621"/>
      <c r="AKH5" s="621"/>
      <c r="AKI5" s="621"/>
      <c r="AKJ5" s="621"/>
      <c r="AKK5" s="621"/>
      <c r="AKL5" s="621"/>
      <c r="AKM5" s="621"/>
      <c r="AKN5" s="621"/>
      <c r="AKO5" s="621"/>
      <c r="AKP5" s="621"/>
      <c r="AKQ5" s="621"/>
      <c r="AKR5" s="621"/>
      <c r="AKS5" s="621"/>
      <c r="AKT5" s="621"/>
      <c r="AKU5" s="621"/>
      <c r="AKV5" s="621"/>
      <c r="AKW5" s="621"/>
      <c r="AKX5" s="621"/>
      <c r="AKY5" s="621"/>
      <c r="AKZ5" s="620"/>
      <c r="ALA5" s="620"/>
      <c r="ALB5" s="621"/>
      <c r="ALC5" s="621"/>
      <c r="ALD5" s="621"/>
      <c r="ALE5" s="621"/>
      <c r="ALF5" s="621"/>
      <c r="ALG5" s="621"/>
      <c r="ALH5" s="621"/>
      <c r="ALI5" s="621"/>
      <c r="ALJ5" s="621"/>
      <c r="ALK5" s="621"/>
      <c r="ALL5" s="621"/>
      <c r="ALM5" s="621"/>
      <c r="ALN5" s="621"/>
      <c r="ALO5" s="621"/>
      <c r="ALP5" s="621"/>
      <c r="ALQ5" s="621"/>
      <c r="ALR5" s="621"/>
      <c r="ALS5" s="621"/>
      <c r="ALT5" s="621"/>
      <c r="ALU5" s="620"/>
      <c r="ALV5" s="620"/>
      <c r="ALW5" s="621"/>
      <c r="ALX5" s="621"/>
      <c r="ALY5" s="621"/>
      <c r="ALZ5" s="621"/>
      <c r="AMA5" s="621"/>
      <c r="AMB5" s="621"/>
      <c r="AMC5" s="621"/>
      <c r="AMD5" s="621"/>
      <c r="AME5" s="621"/>
      <c r="AMF5" s="621"/>
      <c r="AMG5" s="621"/>
      <c r="AMH5" s="621"/>
      <c r="AMI5" s="621"/>
      <c r="AMJ5" s="621"/>
      <c r="AMK5" s="621"/>
      <c r="AML5" s="621"/>
      <c r="AMM5" s="621"/>
      <c r="AMN5" s="621"/>
      <c r="AMO5" s="621"/>
      <c r="AMP5" s="620"/>
      <c r="AMQ5" s="620"/>
      <c r="AMR5" s="621"/>
      <c r="AMS5" s="621"/>
      <c r="AMT5" s="621"/>
      <c r="AMU5" s="621"/>
      <c r="AMV5" s="621"/>
      <c r="AMW5" s="621"/>
      <c r="AMX5" s="621"/>
      <c r="AMY5" s="621"/>
      <c r="AMZ5" s="621"/>
      <c r="ANA5" s="621"/>
      <c r="ANB5" s="621"/>
      <c r="ANC5" s="621"/>
      <c r="AND5" s="621"/>
      <c r="ANE5" s="621"/>
      <c r="ANF5" s="621"/>
      <c r="ANG5" s="621"/>
      <c r="ANH5" s="621"/>
      <c r="ANI5" s="621"/>
      <c r="ANJ5" s="621"/>
      <c r="ANK5" s="620"/>
      <c r="ANL5" s="620"/>
      <c r="ANM5" s="621"/>
      <c r="ANN5" s="621"/>
      <c r="ANO5" s="621"/>
      <c r="ANP5" s="621"/>
      <c r="ANQ5" s="621"/>
      <c r="ANR5" s="621"/>
      <c r="ANS5" s="621"/>
      <c r="ANT5" s="621"/>
      <c r="ANU5" s="621"/>
      <c r="ANV5" s="621"/>
      <c r="ANW5" s="621"/>
      <c r="ANX5" s="621"/>
      <c r="ANY5" s="621"/>
      <c r="ANZ5" s="621"/>
      <c r="AOA5" s="621"/>
      <c r="AOB5" s="621"/>
      <c r="AOC5" s="621"/>
      <c r="AOD5" s="621"/>
      <c r="AOE5" s="621"/>
      <c r="AOF5" s="620"/>
      <c r="AOG5" s="620"/>
      <c r="AOH5" s="621"/>
      <c r="AOI5" s="621"/>
      <c r="AOJ5" s="621"/>
      <c r="AOK5" s="621"/>
      <c r="AOL5" s="621"/>
      <c r="AOM5" s="621"/>
      <c r="AON5" s="621"/>
      <c r="AOO5" s="621"/>
      <c r="AOP5" s="621"/>
      <c r="AOQ5" s="621"/>
      <c r="AOR5" s="621"/>
      <c r="AOS5" s="621"/>
      <c r="AOT5" s="621"/>
      <c r="AOU5" s="621"/>
      <c r="AOV5" s="621"/>
      <c r="AOW5" s="621"/>
      <c r="AOX5" s="621"/>
      <c r="AOY5" s="621"/>
      <c r="AOZ5" s="621"/>
      <c r="APA5" s="620"/>
      <c r="APB5" s="620"/>
      <c r="APC5" s="621"/>
      <c r="APD5" s="621"/>
      <c r="APE5" s="621"/>
      <c r="APF5" s="621"/>
      <c r="APG5" s="621"/>
      <c r="APH5" s="621"/>
      <c r="API5" s="621"/>
      <c r="APJ5" s="621"/>
      <c r="APK5" s="621"/>
      <c r="APL5" s="621"/>
      <c r="APM5" s="621"/>
      <c r="APN5" s="621"/>
      <c r="APO5" s="621"/>
      <c r="APP5" s="621"/>
      <c r="APQ5" s="621"/>
      <c r="APR5" s="621"/>
      <c r="APS5" s="621"/>
      <c r="APT5" s="621"/>
      <c r="APU5" s="621"/>
      <c r="APV5" s="620"/>
      <c r="APW5" s="620"/>
      <c r="APX5" s="621"/>
      <c r="APY5" s="621"/>
      <c r="APZ5" s="621"/>
      <c r="AQA5" s="621"/>
      <c r="AQB5" s="621"/>
      <c r="AQC5" s="621"/>
      <c r="AQD5" s="621"/>
      <c r="AQE5" s="621"/>
      <c r="AQF5" s="621"/>
      <c r="AQG5" s="621"/>
      <c r="AQH5" s="621"/>
      <c r="AQI5" s="621"/>
      <c r="AQJ5" s="621"/>
      <c r="AQK5" s="621"/>
      <c r="AQL5" s="621"/>
      <c r="AQM5" s="621"/>
      <c r="AQN5" s="621"/>
      <c r="AQO5" s="621"/>
      <c r="AQP5" s="621"/>
      <c r="AQQ5" s="620"/>
      <c r="AQR5" s="620"/>
      <c r="AQS5" s="621"/>
      <c r="AQT5" s="621"/>
      <c r="AQU5" s="621"/>
      <c r="AQV5" s="621"/>
      <c r="AQW5" s="621"/>
      <c r="AQX5" s="621"/>
      <c r="AQY5" s="621"/>
      <c r="AQZ5" s="621"/>
      <c r="ARA5" s="621"/>
      <c r="ARB5" s="621"/>
      <c r="ARC5" s="621"/>
      <c r="ARD5" s="621"/>
      <c r="ARE5" s="621"/>
      <c r="ARF5" s="621"/>
      <c r="ARG5" s="621"/>
      <c r="ARH5" s="621"/>
      <c r="ARI5" s="621"/>
      <c r="ARJ5" s="621"/>
      <c r="ARK5" s="621"/>
      <c r="ARL5" s="620"/>
      <c r="ARM5" s="620"/>
      <c r="ARN5" s="621"/>
      <c r="ARO5" s="621"/>
      <c r="ARP5" s="621"/>
      <c r="ARQ5" s="621"/>
      <c r="ARR5" s="621"/>
      <c r="ARS5" s="621"/>
      <c r="ART5" s="621"/>
      <c r="ARU5" s="621"/>
      <c r="ARV5" s="621"/>
      <c r="ARW5" s="621"/>
      <c r="ARX5" s="621"/>
      <c r="ARY5" s="621"/>
      <c r="ARZ5" s="621"/>
      <c r="ASA5" s="621"/>
      <c r="ASB5" s="621"/>
      <c r="ASC5" s="621"/>
      <c r="ASD5" s="621"/>
      <c r="ASE5" s="621"/>
      <c r="ASF5" s="621"/>
      <c r="ASG5" s="620"/>
      <c r="ASH5" s="620"/>
      <c r="ASI5" s="621"/>
      <c r="ASJ5" s="621"/>
      <c r="ASK5" s="621"/>
      <c r="ASL5" s="621"/>
      <c r="ASM5" s="621"/>
      <c r="ASN5" s="621"/>
      <c r="ASO5" s="621"/>
      <c r="ASP5" s="621"/>
      <c r="ASQ5" s="621"/>
      <c r="ASR5" s="621"/>
      <c r="ASS5" s="621"/>
      <c r="AST5" s="621"/>
      <c r="ASU5" s="621"/>
      <c r="ASV5" s="621"/>
      <c r="ASW5" s="621"/>
      <c r="ASX5" s="621"/>
      <c r="ASY5" s="621"/>
      <c r="ASZ5" s="621"/>
      <c r="ATA5" s="621"/>
      <c r="ATB5" s="620"/>
      <c r="ATC5" s="620"/>
      <c r="ATD5" s="621"/>
      <c r="ATE5" s="621"/>
      <c r="ATF5" s="621"/>
      <c r="ATG5" s="621"/>
      <c r="ATH5" s="621"/>
      <c r="ATI5" s="621"/>
      <c r="ATJ5" s="621"/>
      <c r="ATK5" s="621"/>
      <c r="ATL5" s="621"/>
      <c r="ATM5" s="621"/>
      <c r="ATN5" s="621"/>
      <c r="ATO5" s="621"/>
      <c r="ATP5" s="621"/>
      <c r="ATQ5" s="621"/>
      <c r="ATR5" s="621"/>
      <c r="ATS5" s="621"/>
      <c r="ATT5" s="621"/>
      <c r="ATU5" s="621"/>
      <c r="ATV5" s="621"/>
      <c r="ATW5" s="620"/>
      <c r="ATX5" s="620"/>
      <c r="ATY5" s="621"/>
      <c r="ATZ5" s="621"/>
      <c r="AUA5" s="621"/>
      <c r="AUB5" s="621"/>
      <c r="AUC5" s="621"/>
      <c r="AUD5" s="621"/>
      <c r="AUE5" s="621"/>
      <c r="AUF5" s="621"/>
      <c r="AUG5" s="621"/>
      <c r="AUH5" s="621"/>
      <c r="AUI5" s="621"/>
      <c r="AUJ5" s="621"/>
      <c r="AUK5" s="621"/>
      <c r="AUL5" s="621"/>
      <c r="AUM5" s="621"/>
      <c r="AUN5" s="621"/>
      <c r="AUO5" s="621"/>
      <c r="AUP5" s="621"/>
      <c r="AUQ5" s="621"/>
      <c r="AUR5" s="620"/>
      <c r="AUS5" s="620"/>
      <c r="AUT5" s="621"/>
      <c r="AUU5" s="621"/>
      <c r="AUV5" s="621"/>
      <c r="AUW5" s="621"/>
      <c r="AUX5" s="621"/>
      <c r="AUY5" s="621"/>
      <c r="AUZ5" s="621"/>
      <c r="AVA5" s="621"/>
      <c r="AVB5" s="621"/>
      <c r="AVC5" s="621"/>
      <c r="AVD5" s="621"/>
      <c r="AVE5" s="621"/>
      <c r="AVF5" s="621"/>
      <c r="AVG5" s="621"/>
      <c r="AVH5" s="621"/>
      <c r="AVI5" s="621"/>
      <c r="AVJ5" s="621"/>
      <c r="AVK5" s="621"/>
      <c r="AVL5" s="621"/>
      <c r="AVM5" s="620"/>
      <c r="AVN5" s="620"/>
      <c r="AVO5" s="621"/>
      <c r="AVP5" s="621"/>
      <c r="AVQ5" s="621"/>
      <c r="AVR5" s="621"/>
      <c r="AVS5" s="621"/>
      <c r="AVT5" s="621"/>
      <c r="AVU5" s="621"/>
      <c r="AVV5" s="621"/>
      <c r="AVW5" s="621"/>
      <c r="AVX5" s="621"/>
      <c r="AVY5" s="621"/>
      <c r="AVZ5" s="621"/>
      <c r="AWA5" s="621"/>
      <c r="AWB5" s="621"/>
      <c r="AWC5" s="621"/>
      <c r="AWD5" s="621"/>
      <c r="AWE5" s="621"/>
      <c r="AWF5" s="621"/>
      <c r="AWG5" s="621"/>
      <c r="AWH5" s="620"/>
      <c r="AWI5" s="620"/>
      <c r="AWJ5" s="621"/>
      <c r="AWK5" s="621"/>
      <c r="AWL5" s="621"/>
      <c r="AWM5" s="621"/>
      <c r="AWN5" s="621"/>
      <c r="AWO5" s="621"/>
      <c r="AWP5" s="621"/>
      <c r="AWQ5" s="621"/>
      <c r="AWR5" s="621"/>
      <c r="AWS5" s="621"/>
      <c r="AWT5" s="621"/>
      <c r="AWU5" s="621"/>
      <c r="AWV5" s="621"/>
      <c r="AWW5" s="621"/>
      <c r="AWX5" s="621"/>
      <c r="AWY5" s="621"/>
      <c r="AWZ5" s="621"/>
      <c r="AXA5" s="621"/>
      <c r="AXB5" s="621"/>
      <c r="AXC5" s="620"/>
      <c r="AXD5" s="620"/>
      <c r="AXE5" s="621"/>
      <c r="AXF5" s="621"/>
      <c r="AXG5" s="621"/>
      <c r="AXH5" s="621"/>
      <c r="AXI5" s="621"/>
      <c r="AXJ5" s="621"/>
      <c r="AXK5" s="621"/>
      <c r="AXL5" s="621"/>
      <c r="AXM5" s="621"/>
      <c r="AXN5" s="621"/>
      <c r="AXO5" s="621"/>
      <c r="AXP5" s="621"/>
      <c r="AXQ5" s="621"/>
      <c r="AXR5" s="621"/>
      <c r="AXS5" s="621"/>
      <c r="AXT5" s="621"/>
      <c r="AXU5" s="621"/>
      <c r="AXV5" s="621"/>
      <c r="AXW5" s="621"/>
      <c r="AXX5" s="620"/>
      <c r="AXY5" s="620"/>
      <c r="AXZ5" s="621"/>
      <c r="AYA5" s="621"/>
      <c r="AYB5" s="621"/>
      <c r="AYC5" s="621"/>
      <c r="AYD5" s="621"/>
      <c r="AYE5" s="621"/>
      <c r="AYF5" s="621"/>
      <c r="AYG5" s="621"/>
      <c r="AYH5" s="621"/>
      <c r="AYI5" s="621"/>
      <c r="AYJ5" s="621"/>
      <c r="AYK5" s="621"/>
      <c r="AYL5" s="621"/>
      <c r="AYM5" s="621"/>
      <c r="AYN5" s="621"/>
      <c r="AYO5" s="621"/>
      <c r="AYP5" s="621"/>
      <c r="AYQ5" s="621"/>
      <c r="AYR5" s="621"/>
      <c r="AYS5" s="620"/>
      <c r="AYT5" s="620"/>
      <c r="AYU5" s="621"/>
      <c r="AYV5" s="621"/>
      <c r="AYW5" s="621"/>
      <c r="AYX5" s="621"/>
      <c r="AYY5" s="621"/>
      <c r="AYZ5" s="621"/>
      <c r="AZA5" s="621"/>
      <c r="AZB5" s="621"/>
      <c r="AZC5" s="621"/>
      <c r="AZD5" s="621"/>
      <c r="AZE5" s="621"/>
      <c r="AZF5" s="621"/>
      <c r="AZG5" s="621"/>
      <c r="AZH5" s="621"/>
      <c r="AZI5" s="621"/>
      <c r="AZJ5" s="621"/>
      <c r="AZK5" s="621"/>
      <c r="AZL5" s="621"/>
      <c r="AZM5" s="621"/>
      <c r="AZN5" s="620"/>
      <c r="AZO5" s="620"/>
      <c r="AZP5" s="621"/>
      <c r="AZQ5" s="621"/>
      <c r="AZR5" s="621"/>
      <c r="AZS5" s="621"/>
      <c r="AZT5" s="621"/>
      <c r="AZU5" s="621"/>
      <c r="AZV5" s="621"/>
      <c r="AZW5" s="621"/>
      <c r="AZX5" s="621"/>
      <c r="AZY5" s="621"/>
      <c r="AZZ5" s="621"/>
      <c r="BAA5" s="621"/>
      <c r="BAB5" s="621"/>
      <c r="BAC5" s="621"/>
      <c r="BAD5" s="621"/>
      <c r="BAE5" s="621"/>
      <c r="BAF5" s="621"/>
      <c r="BAG5" s="621"/>
      <c r="BAH5" s="621"/>
      <c r="BAI5" s="620"/>
      <c r="BAJ5" s="620"/>
      <c r="BAK5" s="621"/>
      <c r="BAL5" s="621"/>
      <c r="BAM5" s="621"/>
      <c r="BAN5" s="621"/>
      <c r="BAO5" s="621"/>
      <c r="BAP5" s="621"/>
      <c r="BAQ5" s="621"/>
      <c r="BAR5" s="621"/>
      <c r="BAS5" s="621"/>
      <c r="BAT5" s="621"/>
      <c r="BAU5" s="621"/>
      <c r="BAV5" s="621"/>
      <c r="BAW5" s="621"/>
      <c r="BAX5" s="621"/>
      <c r="BAY5" s="621"/>
      <c r="BAZ5" s="621"/>
      <c r="BBA5" s="621"/>
      <c r="BBB5" s="621"/>
      <c r="BBC5" s="621"/>
      <c r="BBD5" s="620"/>
      <c r="BBE5" s="620"/>
      <c r="BBF5" s="621"/>
      <c r="BBG5" s="621"/>
      <c r="BBH5" s="621"/>
      <c r="BBI5" s="621"/>
      <c r="BBJ5" s="621"/>
      <c r="BBK5" s="621"/>
      <c r="BBL5" s="621"/>
      <c r="BBM5" s="621"/>
      <c r="BBN5" s="621"/>
      <c r="BBO5" s="621"/>
      <c r="BBP5" s="621"/>
      <c r="BBQ5" s="621"/>
      <c r="BBR5" s="621"/>
      <c r="BBS5" s="621"/>
      <c r="BBT5" s="621"/>
      <c r="BBU5" s="621"/>
      <c r="BBV5" s="621"/>
      <c r="BBW5" s="621"/>
      <c r="BBX5" s="621"/>
      <c r="BBY5" s="620"/>
      <c r="BBZ5" s="620"/>
      <c r="BCA5" s="621"/>
      <c r="BCB5" s="621"/>
      <c r="BCC5" s="621"/>
      <c r="BCD5" s="621"/>
      <c r="BCE5" s="621"/>
      <c r="BCF5" s="621"/>
      <c r="BCG5" s="621"/>
      <c r="BCH5" s="621"/>
      <c r="BCI5" s="621"/>
      <c r="BCJ5" s="621"/>
      <c r="BCK5" s="621"/>
      <c r="BCL5" s="621"/>
      <c r="BCM5" s="621"/>
      <c r="BCN5" s="621"/>
      <c r="BCO5" s="621"/>
      <c r="BCP5" s="621"/>
      <c r="BCQ5" s="621"/>
      <c r="BCR5" s="621"/>
      <c r="BCS5" s="621"/>
      <c r="BCT5" s="620"/>
      <c r="BCU5" s="620"/>
      <c r="BCV5" s="621"/>
      <c r="BCW5" s="621"/>
      <c r="BCX5" s="621"/>
      <c r="BCY5" s="621"/>
      <c r="BCZ5" s="621"/>
      <c r="BDA5" s="621"/>
      <c r="BDB5" s="621"/>
      <c r="BDC5" s="621"/>
      <c r="BDD5" s="621"/>
      <c r="BDE5" s="621"/>
      <c r="BDF5" s="621"/>
      <c r="BDG5" s="621"/>
      <c r="BDH5" s="621"/>
      <c r="BDI5" s="621"/>
      <c r="BDJ5" s="621"/>
      <c r="BDK5" s="621"/>
      <c r="BDL5" s="621"/>
      <c r="BDM5" s="621"/>
      <c r="BDN5" s="621"/>
      <c r="BDO5" s="620"/>
      <c r="BDP5" s="620"/>
      <c r="BDQ5" s="621"/>
      <c r="BDR5" s="621"/>
      <c r="BDS5" s="621"/>
      <c r="BDT5" s="621"/>
      <c r="BDU5" s="621"/>
      <c r="BDV5" s="621"/>
      <c r="BDW5" s="621"/>
      <c r="BDX5" s="621"/>
      <c r="BDY5" s="621"/>
      <c r="BDZ5" s="621"/>
      <c r="BEA5" s="621"/>
      <c r="BEB5" s="621"/>
      <c r="BEC5" s="621"/>
      <c r="BED5" s="621"/>
      <c r="BEE5" s="621"/>
      <c r="BEF5" s="621"/>
      <c r="BEG5" s="621"/>
      <c r="BEH5" s="621"/>
      <c r="BEI5" s="621"/>
      <c r="BEJ5" s="620"/>
      <c r="BEK5" s="620"/>
      <c r="BEL5" s="621"/>
      <c r="BEM5" s="621"/>
      <c r="BEN5" s="621"/>
      <c r="BEO5" s="621"/>
      <c r="BEP5" s="621"/>
      <c r="BEQ5" s="621"/>
      <c r="BER5" s="621"/>
      <c r="BES5" s="621"/>
      <c r="BET5" s="621"/>
      <c r="BEU5" s="621"/>
      <c r="BEV5" s="621"/>
      <c r="BEW5" s="621"/>
      <c r="BEX5" s="621"/>
      <c r="BEY5" s="621"/>
      <c r="BEZ5" s="621"/>
      <c r="BFA5" s="621"/>
      <c r="BFB5" s="621"/>
      <c r="BFC5" s="621"/>
      <c r="BFD5" s="621"/>
      <c r="BFE5" s="620"/>
      <c r="BFF5" s="620"/>
      <c r="BFG5" s="621"/>
      <c r="BFH5" s="621"/>
      <c r="BFI5" s="621"/>
      <c r="BFJ5" s="621"/>
      <c r="BFK5" s="621"/>
      <c r="BFL5" s="621"/>
      <c r="BFM5" s="621"/>
      <c r="BFN5" s="621"/>
      <c r="BFO5" s="621"/>
      <c r="BFP5" s="621"/>
      <c r="BFQ5" s="621"/>
      <c r="BFR5" s="621"/>
      <c r="BFS5" s="621"/>
      <c r="BFT5" s="621"/>
      <c r="BFU5" s="621"/>
      <c r="BFV5" s="621"/>
      <c r="BFW5" s="621"/>
      <c r="BFX5" s="621"/>
      <c r="BFY5" s="621"/>
      <c r="BFZ5" s="620"/>
      <c r="BGA5" s="620"/>
      <c r="BGB5" s="621"/>
      <c r="BGC5" s="621"/>
      <c r="BGD5" s="621"/>
      <c r="BGE5" s="621"/>
      <c r="BGF5" s="621"/>
      <c r="BGG5" s="621"/>
      <c r="BGH5" s="621"/>
      <c r="BGI5" s="621"/>
      <c r="BGJ5" s="621"/>
      <c r="BGK5" s="621"/>
      <c r="BGL5" s="621"/>
      <c r="BGM5" s="621"/>
      <c r="BGN5" s="621"/>
      <c r="BGO5" s="621"/>
      <c r="BGP5" s="621"/>
      <c r="BGQ5" s="621"/>
      <c r="BGR5" s="621"/>
      <c r="BGS5" s="621"/>
      <c r="BGT5" s="621"/>
      <c r="BGU5" s="620"/>
      <c r="BGV5" s="620"/>
      <c r="BGW5" s="621"/>
      <c r="BGX5" s="621"/>
      <c r="BGY5" s="621"/>
      <c r="BGZ5" s="621"/>
      <c r="BHA5" s="621"/>
      <c r="BHB5" s="621"/>
      <c r="BHC5" s="621"/>
      <c r="BHD5" s="621"/>
      <c r="BHE5" s="621"/>
      <c r="BHF5" s="621"/>
      <c r="BHG5" s="621"/>
      <c r="BHH5" s="621"/>
      <c r="BHI5" s="621"/>
      <c r="BHJ5" s="621"/>
      <c r="BHK5" s="621"/>
      <c r="BHL5" s="621"/>
      <c r="BHM5" s="621"/>
      <c r="BHN5" s="621"/>
      <c r="BHO5" s="621"/>
      <c r="BHP5" s="620"/>
      <c r="BHQ5" s="620"/>
      <c r="BHR5" s="621"/>
      <c r="BHS5" s="621"/>
      <c r="BHT5" s="621"/>
      <c r="BHU5" s="621"/>
      <c r="BHV5" s="621"/>
      <c r="BHW5" s="621"/>
      <c r="BHX5" s="621"/>
      <c r="BHY5" s="621"/>
      <c r="BHZ5" s="621"/>
      <c r="BIA5" s="621"/>
      <c r="BIB5" s="621"/>
      <c r="BIC5" s="621"/>
      <c r="BID5" s="621"/>
      <c r="BIE5" s="621"/>
      <c r="BIF5" s="621"/>
      <c r="BIG5" s="621"/>
      <c r="BIH5" s="621"/>
      <c r="BII5" s="621"/>
      <c r="BIJ5" s="621"/>
      <c r="BIK5" s="620"/>
      <c r="BIL5" s="620"/>
      <c r="BIM5" s="621"/>
      <c r="BIN5" s="621"/>
      <c r="BIO5" s="621"/>
      <c r="BIP5" s="621"/>
      <c r="BIQ5" s="621"/>
      <c r="BIR5" s="621"/>
      <c r="BIS5" s="621"/>
      <c r="BIT5" s="621"/>
      <c r="BIU5" s="621"/>
      <c r="BIV5" s="621"/>
      <c r="BIW5" s="621"/>
      <c r="BIX5" s="621"/>
      <c r="BIY5" s="621"/>
      <c r="BIZ5" s="621"/>
      <c r="BJA5" s="621"/>
      <c r="BJB5" s="621"/>
      <c r="BJC5" s="621"/>
      <c r="BJD5" s="621"/>
      <c r="BJE5" s="621"/>
      <c r="BJF5" s="620"/>
      <c r="BJG5" s="620"/>
      <c r="BJH5" s="621"/>
      <c r="BJI5" s="621"/>
      <c r="BJJ5" s="621"/>
      <c r="BJK5" s="621"/>
      <c r="BJL5" s="621"/>
      <c r="BJM5" s="621"/>
      <c r="BJN5" s="621"/>
      <c r="BJO5" s="621"/>
      <c r="BJP5" s="621"/>
      <c r="BJQ5" s="621"/>
      <c r="BJR5" s="621"/>
      <c r="BJS5" s="621"/>
      <c r="BJT5" s="621"/>
      <c r="BJU5" s="621"/>
      <c r="BJV5" s="621"/>
      <c r="BJW5" s="621"/>
      <c r="BJX5" s="621"/>
      <c r="BJY5" s="621"/>
      <c r="BJZ5" s="621"/>
      <c r="BKA5" s="620"/>
      <c r="BKB5" s="620"/>
      <c r="BKC5" s="621"/>
      <c r="BKD5" s="621"/>
      <c r="BKE5" s="621"/>
      <c r="BKF5" s="621"/>
      <c r="BKG5" s="621"/>
      <c r="BKH5" s="621"/>
      <c r="BKI5" s="621"/>
      <c r="BKJ5" s="621"/>
      <c r="BKK5" s="621"/>
      <c r="BKL5" s="621"/>
      <c r="BKM5" s="621"/>
      <c r="BKN5" s="621"/>
      <c r="BKO5" s="621"/>
      <c r="BKP5" s="621"/>
      <c r="BKQ5" s="621"/>
      <c r="BKR5" s="621"/>
      <c r="BKS5" s="621"/>
      <c r="BKT5" s="621"/>
      <c r="BKU5" s="621"/>
      <c r="BKV5" s="620"/>
      <c r="BKW5" s="620"/>
      <c r="BKX5" s="621"/>
      <c r="BKY5" s="621"/>
      <c r="BKZ5" s="621"/>
      <c r="BLA5" s="621"/>
      <c r="BLB5" s="621"/>
      <c r="BLC5" s="621"/>
      <c r="BLD5" s="621"/>
      <c r="BLE5" s="621"/>
      <c r="BLF5" s="621"/>
      <c r="BLG5" s="621"/>
      <c r="BLH5" s="621"/>
      <c r="BLI5" s="621"/>
      <c r="BLJ5" s="621"/>
      <c r="BLK5" s="621"/>
      <c r="BLL5" s="621"/>
      <c r="BLM5" s="621"/>
      <c r="BLN5" s="621"/>
      <c r="BLO5" s="621"/>
      <c r="BLP5" s="621"/>
      <c r="BLQ5" s="620"/>
      <c r="BLR5" s="620"/>
      <c r="BLS5" s="621"/>
      <c r="BLT5" s="621"/>
      <c r="BLU5" s="621"/>
      <c r="BLV5" s="621"/>
      <c r="BLW5" s="621"/>
      <c r="BLX5" s="621"/>
      <c r="BLY5" s="621"/>
      <c r="BLZ5" s="621"/>
      <c r="BMA5" s="621"/>
      <c r="BMB5" s="621"/>
      <c r="BMC5" s="621"/>
      <c r="BMD5" s="621"/>
      <c r="BME5" s="621"/>
      <c r="BMF5" s="621"/>
      <c r="BMG5" s="621"/>
      <c r="BMH5" s="621"/>
      <c r="BMI5" s="621"/>
      <c r="BMJ5" s="621"/>
      <c r="BMK5" s="621"/>
      <c r="BML5" s="620"/>
      <c r="BMM5" s="620"/>
      <c r="BMN5" s="621"/>
      <c r="BMO5" s="621"/>
      <c r="BMP5" s="621"/>
      <c r="BMQ5" s="621"/>
      <c r="BMR5" s="621"/>
      <c r="BMS5" s="621"/>
      <c r="BMT5" s="621"/>
      <c r="BMU5" s="621"/>
      <c r="BMV5" s="621"/>
      <c r="BMW5" s="621"/>
      <c r="BMX5" s="621"/>
      <c r="BMY5" s="621"/>
      <c r="BMZ5" s="621"/>
      <c r="BNA5" s="621"/>
      <c r="BNB5" s="621"/>
      <c r="BNC5" s="621"/>
      <c r="BND5" s="621"/>
      <c r="BNE5" s="621"/>
      <c r="BNF5" s="621"/>
      <c r="BNG5" s="620"/>
      <c r="BNH5" s="620"/>
      <c r="BNI5" s="621"/>
      <c r="BNJ5" s="621"/>
      <c r="BNK5" s="621"/>
      <c r="BNL5" s="621"/>
      <c r="BNM5" s="621"/>
      <c r="BNN5" s="621"/>
      <c r="BNO5" s="621"/>
      <c r="BNP5" s="621"/>
      <c r="BNQ5" s="621"/>
      <c r="BNR5" s="621"/>
      <c r="BNS5" s="621"/>
      <c r="BNT5" s="621"/>
      <c r="BNU5" s="621"/>
      <c r="BNV5" s="621"/>
      <c r="BNW5" s="621"/>
      <c r="BNX5" s="621"/>
      <c r="BNY5" s="621"/>
      <c r="BNZ5" s="621"/>
      <c r="BOA5" s="621"/>
      <c r="BOB5" s="620"/>
      <c r="BOC5" s="620"/>
      <c r="BOD5" s="621"/>
      <c r="BOE5" s="621"/>
      <c r="BOF5" s="621"/>
      <c r="BOG5" s="621"/>
      <c r="BOH5" s="621"/>
      <c r="BOI5" s="621"/>
      <c r="BOJ5" s="621"/>
      <c r="BOK5" s="621"/>
      <c r="BOL5" s="621"/>
      <c r="BOM5" s="621"/>
      <c r="BON5" s="621"/>
      <c r="BOO5" s="621"/>
      <c r="BOP5" s="621"/>
      <c r="BOQ5" s="621"/>
      <c r="BOR5" s="621"/>
      <c r="BOS5" s="621"/>
      <c r="BOT5" s="621"/>
      <c r="BOU5" s="621"/>
      <c r="BOV5" s="621"/>
      <c r="BOW5" s="620"/>
      <c r="BOX5" s="620"/>
      <c r="BOY5" s="621"/>
      <c r="BOZ5" s="621"/>
      <c r="BPA5" s="621"/>
      <c r="BPB5" s="621"/>
      <c r="BPC5" s="621"/>
      <c r="BPD5" s="621"/>
      <c r="BPE5" s="621"/>
      <c r="BPF5" s="621"/>
      <c r="BPG5" s="621"/>
      <c r="BPH5" s="621"/>
      <c r="BPI5" s="621"/>
      <c r="BPJ5" s="621"/>
      <c r="BPK5" s="621"/>
      <c r="BPL5" s="621"/>
      <c r="BPM5" s="621"/>
      <c r="BPN5" s="621"/>
      <c r="BPO5" s="621"/>
      <c r="BPP5" s="621"/>
      <c r="BPQ5" s="621"/>
      <c r="BPR5" s="620"/>
      <c r="BPS5" s="620"/>
      <c r="BPT5" s="621"/>
      <c r="BPU5" s="621"/>
      <c r="BPV5" s="621"/>
      <c r="BPW5" s="621"/>
      <c r="BPX5" s="621"/>
      <c r="BPY5" s="621"/>
      <c r="BPZ5" s="621"/>
      <c r="BQA5" s="621"/>
      <c r="BQB5" s="621"/>
      <c r="BQC5" s="621"/>
      <c r="BQD5" s="621"/>
      <c r="BQE5" s="621"/>
      <c r="BQF5" s="621"/>
      <c r="BQG5" s="621"/>
      <c r="BQH5" s="621"/>
      <c r="BQI5" s="621"/>
      <c r="BQJ5" s="621"/>
      <c r="BQK5" s="621"/>
      <c r="BQL5" s="621"/>
      <c r="BQM5" s="620"/>
      <c r="BQN5" s="620"/>
      <c r="BQO5" s="621"/>
      <c r="BQP5" s="621"/>
      <c r="BQQ5" s="621"/>
      <c r="BQR5" s="621"/>
      <c r="BQS5" s="621"/>
      <c r="BQT5" s="621"/>
      <c r="BQU5" s="621"/>
      <c r="BQV5" s="621"/>
      <c r="BQW5" s="621"/>
      <c r="BQX5" s="621"/>
      <c r="BQY5" s="621"/>
      <c r="BQZ5" s="621"/>
      <c r="BRA5" s="621"/>
      <c r="BRB5" s="621"/>
      <c r="BRC5" s="621"/>
      <c r="BRD5" s="621"/>
      <c r="BRE5" s="621"/>
      <c r="BRF5" s="621"/>
      <c r="BRG5" s="621"/>
      <c r="BRH5" s="620"/>
      <c r="BRI5" s="620"/>
      <c r="BRJ5" s="621"/>
      <c r="BRK5" s="621"/>
      <c r="BRL5" s="621"/>
      <c r="BRM5" s="621"/>
      <c r="BRN5" s="621"/>
      <c r="BRO5" s="621"/>
      <c r="BRP5" s="621"/>
      <c r="BRQ5" s="621"/>
      <c r="BRR5" s="621"/>
      <c r="BRS5" s="621"/>
      <c r="BRT5" s="621"/>
      <c r="BRU5" s="621"/>
      <c r="BRV5" s="621"/>
      <c r="BRW5" s="621"/>
      <c r="BRX5" s="621"/>
      <c r="BRY5" s="621"/>
      <c r="BRZ5" s="621"/>
      <c r="BSA5" s="621"/>
      <c r="BSB5" s="621"/>
      <c r="BSC5" s="620"/>
      <c r="BSD5" s="620"/>
      <c r="BSE5" s="621"/>
      <c r="BSF5" s="621"/>
      <c r="BSG5" s="621"/>
      <c r="BSH5" s="621"/>
      <c r="BSI5" s="621"/>
      <c r="BSJ5" s="621"/>
      <c r="BSK5" s="621"/>
      <c r="BSL5" s="621"/>
      <c r="BSM5" s="621"/>
      <c r="BSN5" s="621"/>
      <c r="BSO5" s="621"/>
      <c r="BSP5" s="621"/>
      <c r="BSQ5" s="621"/>
      <c r="BSR5" s="621"/>
      <c r="BSS5" s="621"/>
      <c r="BST5" s="621"/>
      <c r="BSU5" s="621"/>
      <c r="BSV5" s="621"/>
      <c r="BSW5" s="621"/>
      <c r="BSX5" s="620"/>
      <c r="BSY5" s="620"/>
      <c r="BSZ5" s="621"/>
      <c r="BTA5" s="621"/>
      <c r="BTB5" s="621"/>
      <c r="BTC5" s="621"/>
      <c r="BTD5" s="621"/>
      <c r="BTE5" s="621"/>
      <c r="BTF5" s="621"/>
      <c r="BTG5" s="621"/>
      <c r="BTH5" s="621"/>
      <c r="BTI5" s="621"/>
      <c r="BTJ5" s="621"/>
      <c r="BTK5" s="621"/>
      <c r="BTL5" s="621"/>
      <c r="BTM5" s="621"/>
      <c r="BTN5" s="621"/>
      <c r="BTO5" s="621"/>
      <c r="BTP5" s="621"/>
      <c r="BTQ5" s="621"/>
      <c r="BTR5" s="621"/>
      <c r="BTS5" s="620"/>
      <c r="BTT5" s="620"/>
      <c r="BTU5" s="621"/>
      <c r="BTV5" s="621"/>
      <c r="BTW5" s="621"/>
      <c r="BTX5" s="621"/>
      <c r="BTY5" s="621"/>
      <c r="BTZ5" s="621"/>
      <c r="BUA5" s="621"/>
      <c r="BUB5" s="621"/>
      <c r="BUC5" s="621"/>
      <c r="BUD5" s="621"/>
      <c r="BUE5" s="621"/>
      <c r="BUF5" s="621"/>
      <c r="BUG5" s="621"/>
      <c r="BUH5" s="621"/>
      <c r="BUI5" s="621"/>
      <c r="BUJ5" s="621"/>
      <c r="BUK5" s="621"/>
      <c r="BUL5" s="621"/>
      <c r="BUM5" s="621"/>
      <c r="BUN5" s="620"/>
      <c r="BUO5" s="620"/>
      <c r="BUP5" s="621"/>
      <c r="BUQ5" s="621"/>
      <c r="BUR5" s="621"/>
      <c r="BUS5" s="621"/>
      <c r="BUT5" s="621"/>
      <c r="BUU5" s="621"/>
      <c r="BUV5" s="621"/>
      <c r="BUW5" s="621"/>
      <c r="BUX5" s="621"/>
      <c r="BUY5" s="621"/>
      <c r="BUZ5" s="621"/>
      <c r="BVA5" s="621"/>
      <c r="BVB5" s="621"/>
      <c r="BVC5" s="621"/>
      <c r="BVD5" s="621"/>
      <c r="BVE5" s="621"/>
      <c r="BVF5" s="621"/>
      <c r="BVG5" s="621"/>
      <c r="BVH5" s="621"/>
      <c r="BVI5" s="620"/>
      <c r="BVJ5" s="620"/>
      <c r="BVK5" s="621"/>
      <c r="BVL5" s="621"/>
      <c r="BVM5" s="621"/>
      <c r="BVN5" s="621"/>
      <c r="BVO5" s="621"/>
      <c r="BVP5" s="621"/>
      <c r="BVQ5" s="621"/>
      <c r="BVR5" s="621"/>
      <c r="BVS5" s="621"/>
      <c r="BVT5" s="621"/>
      <c r="BVU5" s="621"/>
      <c r="BVV5" s="621"/>
      <c r="BVW5" s="621"/>
      <c r="BVX5" s="621"/>
      <c r="BVY5" s="621"/>
      <c r="BVZ5" s="621"/>
      <c r="BWA5" s="621"/>
      <c r="BWB5" s="621"/>
      <c r="BWC5" s="621"/>
      <c r="BWD5" s="620"/>
      <c r="BWE5" s="620"/>
      <c r="BWF5" s="621"/>
      <c r="BWG5" s="621"/>
      <c r="BWH5" s="621"/>
      <c r="BWI5" s="621"/>
      <c r="BWJ5" s="621"/>
      <c r="BWK5" s="621"/>
      <c r="BWL5" s="621"/>
      <c r="BWM5" s="621"/>
      <c r="BWN5" s="621"/>
      <c r="BWO5" s="621"/>
      <c r="BWP5" s="621"/>
      <c r="BWQ5" s="621"/>
      <c r="BWR5" s="621"/>
      <c r="BWS5" s="621"/>
      <c r="BWT5" s="621"/>
      <c r="BWU5" s="621"/>
      <c r="BWV5" s="621"/>
      <c r="BWW5" s="621"/>
      <c r="BWX5" s="621"/>
      <c r="BWY5" s="620"/>
      <c r="BWZ5" s="620"/>
      <c r="BXA5" s="621"/>
      <c r="BXB5" s="621"/>
      <c r="BXC5" s="621"/>
      <c r="BXD5" s="621"/>
      <c r="BXE5" s="621"/>
      <c r="BXF5" s="621"/>
      <c r="BXG5" s="621"/>
      <c r="BXH5" s="621"/>
      <c r="BXI5" s="621"/>
      <c r="BXJ5" s="621"/>
      <c r="BXK5" s="621"/>
      <c r="BXL5" s="621"/>
      <c r="BXM5" s="621"/>
      <c r="BXN5" s="621"/>
      <c r="BXO5" s="621"/>
      <c r="BXP5" s="621"/>
      <c r="BXQ5" s="621"/>
      <c r="BXR5" s="621"/>
      <c r="BXS5" s="621"/>
      <c r="BXT5" s="620"/>
      <c r="BXU5" s="620"/>
      <c r="BXV5" s="621"/>
      <c r="BXW5" s="621"/>
      <c r="BXX5" s="621"/>
      <c r="BXY5" s="621"/>
      <c r="BXZ5" s="621"/>
      <c r="BYA5" s="621"/>
      <c r="BYB5" s="621"/>
      <c r="BYC5" s="621"/>
      <c r="BYD5" s="621"/>
      <c r="BYE5" s="621"/>
      <c r="BYF5" s="621"/>
      <c r="BYG5" s="621"/>
      <c r="BYH5" s="621"/>
      <c r="BYI5" s="621"/>
      <c r="BYJ5" s="621"/>
      <c r="BYK5" s="621"/>
      <c r="BYL5" s="621"/>
      <c r="BYM5" s="621"/>
      <c r="BYN5" s="621"/>
      <c r="BYO5" s="620"/>
      <c r="BYP5" s="620"/>
      <c r="BYQ5" s="621"/>
      <c r="BYR5" s="621"/>
      <c r="BYS5" s="621"/>
      <c r="BYT5" s="621"/>
      <c r="BYU5" s="621"/>
      <c r="BYV5" s="621"/>
      <c r="BYW5" s="621"/>
      <c r="BYX5" s="621"/>
      <c r="BYY5" s="621"/>
      <c r="BYZ5" s="621"/>
      <c r="BZA5" s="621"/>
      <c r="BZB5" s="621"/>
      <c r="BZC5" s="621"/>
      <c r="BZD5" s="621"/>
      <c r="BZE5" s="621"/>
      <c r="BZF5" s="621"/>
      <c r="BZG5" s="621"/>
      <c r="BZH5" s="621"/>
      <c r="BZI5" s="621"/>
      <c r="BZJ5" s="620"/>
      <c r="BZK5" s="620"/>
      <c r="BZL5" s="621"/>
      <c r="BZM5" s="621"/>
      <c r="BZN5" s="621"/>
      <c r="BZO5" s="621"/>
      <c r="BZP5" s="621"/>
      <c r="BZQ5" s="621"/>
      <c r="BZR5" s="621"/>
      <c r="BZS5" s="621"/>
      <c r="BZT5" s="621"/>
      <c r="BZU5" s="621"/>
      <c r="BZV5" s="621"/>
      <c r="BZW5" s="621"/>
      <c r="BZX5" s="621"/>
      <c r="BZY5" s="621"/>
      <c r="BZZ5" s="621"/>
      <c r="CAA5" s="621"/>
      <c r="CAB5" s="621"/>
      <c r="CAC5" s="621"/>
      <c r="CAD5" s="621"/>
      <c r="CAE5" s="620"/>
      <c r="CAF5" s="620"/>
      <c r="CAG5" s="621"/>
      <c r="CAH5" s="621"/>
      <c r="CAI5" s="621"/>
      <c r="CAJ5" s="621"/>
      <c r="CAK5" s="621"/>
      <c r="CAL5" s="621"/>
      <c r="CAM5" s="621"/>
      <c r="CAN5" s="621"/>
      <c r="CAO5" s="621"/>
      <c r="CAP5" s="621"/>
      <c r="CAQ5" s="621"/>
      <c r="CAR5" s="621"/>
      <c r="CAS5" s="621"/>
      <c r="CAT5" s="621"/>
      <c r="CAU5" s="621"/>
      <c r="CAV5" s="621"/>
      <c r="CAW5" s="621"/>
      <c r="CAX5" s="621"/>
      <c r="CAY5" s="621"/>
      <c r="CAZ5" s="620"/>
      <c r="CBA5" s="620"/>
      <c r="CBB5" s="621"/>
      <c r="CBC5" s="621"/>
      <c r="CBD5" s="621"/>
      <c r="CBE5" s="621"/>
      <c r="CBF5" s="621"/>
      <c r="CBG5" s="621"/>
      <c r="CBH5" s="621"/>
      <c r="CBI5" s="621"/>
      <c r="CBJ5" s="621"/>
      <c r="CBK5" s="621"/>
      <c r="CBL5" s="621"/>
      <c r="CBM5" s="621"/>
      <c r="CBN5" s="621"/>
      <c r="CBO5" s="621"/>
      <c r="CBP5" s="621"/>
      <c r="CBQ5" s="621"/>
      <c r="CBR5" s="621"/>
      <c r="CBS5" s="621"/>
      <c r="CBT5" s="621"/>
      <c r="CBU5" s="620"/>
      <c r="CBV5" s="620"/>
      <c r="CBW5" s="621"/>
      <c r="CBX5" s="621"/>
      <c r="CBY5" s="621"/>
      <c r="CBZ5" s="621"/>
      <c r="CCA5" s="621"/>
      <c r="CCB5" s="621"/>
      <c r="CCC5" s="621"/>
      <c r="CCD5" s="621"/>
      <c r="CCE5" s="621"/>
      <c r="CCF5" s="621"/>
      <c r="CCG5" s="621"/>
      <c r="CCH5" s="621"/>
      <c r="CCI5" s="621"/>
      <c r="CCJ5" s="621"/>
      <c r="CCK5" s="621"/>
      <c r="CCL5" s="621"/>
      <c r="CCM5" s="621"/>
      <c r="CCN5" s="621"/>
      <c r="CCO5" s="621"/>
      <c r="CCP5" s="620"/>
      <c r="CCQ5" s="620"/>
      <c r="CCR5" s="621"/>
      <c r="CCS5" s="621"/>
      <c r="CCT5" s="621"/>
      <c r="CCU5" s="621"/>
      <c r="CCV5" s="621"/>
      <c r="CCW5" s="621"/>
      <c r="CCX5" s="621"/>
      <c r="CCY5" s="621"/>
      <c r="CCZ5" s="621"/>
      <c r="CDA5" s="621"/>
      <c r="CDB5" s="621"/>
      <c r="CDC5" s="621"/>
      <c r="CDD5" s="621"/>
      <c r="CDE5" s="621"/>
      <c r="CDF5" s="621"/>
      <c r="CDG5" s="621"/>
      <c r="CDH5" s="621"/>
      <c r="CDI5" s="621"/>
      <c r="CDJ5" s="621"/>
      <c r="CDK5" s="620"/>
      <c r="CDL5" s="620"/>
      <c r="CDM5" s="621"/>
      <c r="CDN5" s="621"/>
      <c r="CDO5" s="621"/>
      <c r="CDP5" s="621"/>
      <c r="CDQ5" s="621"/>
      <c r="CDR5" s="621"/>
      <c r="CDS5" s="621"/>
      <c r="CDT5" s="621"/>
      <c r="CDU5" s="621"/>
      <c r="CDV5" s="621"/>
      <c r="CDW5" s="621"/>
      <c r="CDX5" s="621"/>
      <c r="CDY5" s="621"/>
      <c r="CDZ5" s="621"/>
      <c r="CEA5" s="621"/>
      <c r="CEB5" s="621"/>
      <c r="CEC5" s="621"/>
      <c r="CED5" s="621"/>
      <c r="CEE5" s="621"/>
      <c r="CEF5" s="620"/>
      <c r="CEG5" s="620"/>
      <c r="CEH5" s="621"/>
      <c r="CEI5" s="621"/>
      <c r="CEJ5" s="621"/>
      <c r="CEK5" s="621"/>
      <c r="CEL5" s="621"/>
      <c r="CEM5" s="621"/>
      <c r="CEN5" s="621"/>
      <c r="CEO5" s="621"/>
      <c r="CEP5" s="621"/>
      <c r="CEQ5" s="621"/>
      <c r="CER5" s="621"/>
      <c r="CES5" s="621"/>
      <c r="CET5" s="621"/>
      <c r="CEU5" s="621"/>
      <c r="CEV5" s="621"/>
      <c r="CEW5" s="621"/>
      <c r="CEX5" s="621"/>
      <c r="CEY5" s="621"/>
      <c r="CEZ5" s="621"/>
      <c r="CFA5" s="620"/>
      <c r="CFB5" s="620"/>
      <c r="CFC5" s="621"/>
      <c r="CFD5" s="621"/>
      <c r="CFE5" s="621"/>
      <c r="CFF5" s="621"/>
      <c r="CFG5" s="621"/>
      <c r="CFH5" s="621"/>
      <c r="CFI5" s="621"/>
      <c r="CFJ5" s="621"/>
      <c r="CFK5" s="621"/>
      <c r="CFL5" s="621"/>
      <c r="CFM5" s="621"/>
      <c r="CFN5" s="621"/>
      <c r="CFO5" s="621"/>
      <c r="CFP5" s="621"/>
      <c r="CFQ5" s="621"/>
      <c r="CFR5" s="621"/>
      <c r="CFS5" s="621"/>
      <c r="CFT5" s="621"/>
      <c r="CFU5" s="621"/>
      <c r="CFV5" s="620"/>
      <c r="CFW5" s="620"/>
      <c r="CFX5" s="621"/>
      <c r="CFY5" s="621"/>
      <c r="CFZ5" s="621"/>
      <c r="CGA5" s="621"/>
      <c r="CGB5" s="621"/>
      <c r="CGC5" s="621"/>
      <c r="CGD5" s="621"/>
      <c r="CGE5" s="621"/>
      <c r="CGF5" s="621"/>
      <c r="CGG5" s="621"/>
      <c r="CGH5" s="621"/>
      <c r="CGI5" s="621"/>
      <c r="CGJ5" s="621"/>
      <c r="CGK5" s="621"/>
      <c r="CGL5" s="621"/>
      <c r="CGM5" s="621"/>
      <c r="CGN5" s="621"/>
      <c r="CGO5" s="621"/>
      <c r="CGP5" s="621"/>
      <c r="CGQ5" s="620"/>
      <c r="CGR5" s="620"/>
      <c r="CGS5" s="621"/>
      <c r="CGT5" s="621"/>
      <c r="CGU5" s="621"/>
      <c r="CGV5" s="621"/>
      <c r="CGW5" s="621"/>
      <c r="CGX5" s="621"/>
      <c r="CGY5" s="621"/>
      <c r="CGZ5" s="621"/>
      <c r="CHA5" s="621"/>
      <c r="CHB5" s="621"/>
      <c r="CHC5" s="621"/>
      <c r="CHD5" s="621"/>
      <c r="CHE5" s="621"/>
      <c r="CHF5" s="621"/>
      <c r="CHG5" s="621"/>
      <c r="CHH5" s="621"/>
      <c r="CHI5" s="621"/>
      <c r="CHJ5" s="621"/>
      <c r="CHK5" s="621"/>
      <c r="CHL5" s="620"/>
      <c r="CHM5" s="620"/>
      <c r="CHN5" s="621"/>
      <c r="CHO5" s="621"/>
      <c r="CHP5" s="621"/>
      <c r="CHQ5" s="621"/>
      <c r="CHR5" s="621"/>
      <c r="CHS5" s="621"/>
      <c r="CHT5" s="621"/>
      <c r="CHU5" s="621"/>
      <c r="CHV5" s="621"/>
      <c r="CHW5" s="621"/>
      <c r="CHX5" s="621"/>
      <c r="CHY5" s="621"/>
      <c r="CHZ5" s="621"/>
      <c r="CIA5" s="621"/>
      <c r="CIB5" s="621"/>
      <c r="CIC5" s="621"/>
      <c r="CID5" s="621"/>
      <c r="CIE5" s="621"/>
      <c r="CIF5" s="621"/>
      <c r="CIG5" s="620"/>
      <c r="CIH5" s="620"/>
      <c r="CII5" s="621"/>
      <c r="CIJ5" s="621"/>
      <c r="CIK5" s="621"/>
      <c r="CIL5" s="621"/>
      <c r="CIM5" s="621"/>
      <c r="CIN5" s="621"/>
      <c r="CIO5" s="621"/>
      <c r="CIP5" s="621"/>
      <c r="CIQ5" s="621"/>
      <c r="CIR5" s="621"/>
      <c r="CIS5" s="621"/>
      <c r="CIT5" s="621"/>
      <c r="CIU5" s="621"/>
      <c r="CIV5" s="621"/>
      <c r="CIW5" s="621"/>
      <c r="CIX5" s="621"/>
      <c r="CIY5" s="621"/>
      <c r="CIZ5" s="621"/>
      <c r="CJA5" s="621"/>
      <c r="CJB5" s="620"/>
      <c r="CJC5" s="620"/>
      <c r="CJD5" s="621"/>
      <c r="CJE5" s="621"/>
      <c r="CJF5" s="621"/>
      <c r="CJG5" s="621"/>
      <c r="CJH5" s="621"/>
      <c r="CJI5" s="621"/>
      <c r="CJJ5" s="621"/>
      <c r="CJK5" s="621"/>
      <c r="CJL5" s="621"/>
      <c r="CJM5" s="621"/>
      <c r="CJN5" s="621"/>
      <c r="CJO5" s="621"/>
      <c r="CJP5" s="621"/>
      <c r="CJQ5" s="621"/>
      <c r="CJR5" s="621"/>
      <c r="CJS5" s="621"/>
      <c r="CJT5" s="621"/>
      <c r="CJU5" s="621"/>
      <c r="CJV5" s="621"/>
      <c r="CJW5" s="620"/>
      <c r="CJX5" s="620"/>
      <c r="CJY5" s="621"/>
      <c r="CJZ5" s="621"/>
      <c r="CKA5" s="621"/>
      <c r="CKB5" s="621"/>
      <c r="CKC5" s="621"/>
      <c r="CKD5" s="621"/>
      <c r="CKE5" s="621"/>
      <c r="CKF5" s="621"/>
      <c r="CKG5" s="621"/>
      <c r="CKH5" s="621"/>
      <c r="CKI5" s="621"/>
      <c r="CKJ5" s="621"/>
      <c r="CKK5" s="621"/>
      <c r="CKL5" s="621"/>
      <c r="CKM5" s="621"/>
      <c r="CKN5" s="621"/>
      <c r="CKO5" s="621"/>
      <c r="CKP5" s="621"/>
      <c r="CKQ5" s="621"/>
      <c r="CKR5" s="620"/>
      <c r="CKS5" s="620"/>
      <c r="CKT5" s="621"/>
      <c r="CKU5" s="621"/>
      <c r="CKV5" s="621"/>
      <c r="CKW5" s="621"/>
      <c r="CKX5" s="621"/>
      <c r="CKY5" s="621"/>
      <c r="CKZ5" s="621"/>
      <c r="CLA5" s="621"/>
      <c r="CLB5" s="621"/>
      <c r="CLC5" s="621"/>
      <c r="CLD5" s="621"/>
      <c r="CLE5" s="621"/>
      <c r="CLF5" s="621"/>
      <c r="CLG5" s="621"/>
      <c r="CLH5" s="621"/>
      <c r="CLI5" s="621"/>
      <c r="CLJ5" s="621"/>
      <c r="CLK5" s="621"/>
      <c r="CLL5" s="621"/>
      <c r="CLM5" s="620"/>
      <c r="CLN5" s="620"/>
      <c r="CLO5" s="621"/>
      <c r="CLP5" s="621"/>
      <c r="CLQ5" s="621"/>
      <c r="CLR5" s="621"/>
      <c r="CLS5" s="621"/>
      <c r="CLT5" s="621"/>
      <c r="CLU5" s="621"/>
      <c r="CLV5" s="621"/>
      <c r="CLW5" s="621"/>
      <c r="CLX5" s="621"/>
      <c r="CLY5" s="621"/>
      <c r="CLZ5" s="621"/>
      <c r="CMA5" s="621"/>
      <c r="CMB5" s="621"/>
      <c r="CMC5" s="621"/>
      <c r="CMD5" s="621"/>
      <c r="CME5" s="621"/>
      <c r="CMF5" s="621"/>
      <c r="CMG5" s="621"/>
      <c r="CMH5" s="620"/>
      <c r="CMI5" s="620"/>
      <c r="CMJ5" s="621"/>
      <c r="CMK5" s="621"/>
      <c r="CML5" s="621"/>
      <c r="CMM5" s="621"/>
      <c r="CMN5" s="621"/>
      <c r="CMO5" s="621"/>
      <c r="CMP5" s="621"/>
      <c r="CMQ5" s="621"/>
      <c r="CMR5" s="621"/>
      <c r="CMS5" s="621"/>
      <c r="CMT5" s="621"/>
      <c r="CMU5" s="621"/>
      <c r="CMV5" s="621"/>
      <c r="CMW5" s="621"/>
      <c r="CMX5" s="621"/>
      <c r="CMY5" s="621"/>
      <c r="CMZ5" s="621"/>
      <c r="CNA5" s="621"/>
      <c r="CNB5" s="621"/>
      <c r="CNC5" s="620"/>
      <c r="CND5" s="620"/>
      <c r="CNE5" s="621"/>
      <c r="CNF5" s="621"/>
      <c r="CNG5" s="621"/>
      <c r="CNH5" s="621"/>
      <c r="CNI5" s="621"/>
      <c r="CNJ5" s="621"/>
      <c r="CNK5" s="621"/>
      <c r="CNL5" s="621"/>
      <c r="CNM5" s="621"/>
      <c r="CNN5" s="621"/>
      <c r="CNO5" s="621"/>
      <c r="CNP5" s="621"/>
      <c r="CNQ5" s="621"/>
      <c r="CNR5" s="621"/>
      <c r="CNS5" s="621"/>
      <c r="CNT5" s="621"/>
      <c r="CNU5" s="621"/>
      <c r="CNV5" s="621"/>
      <c r="CNW5" s="621"/>
      <c r="CNX5" s="620"/>
      <c r="CNY5" s="620"/>
      <c r="CNZ5" s="621"/>
      <c r="COA5" s="621"/>
      <c r="COB5" s="621"/>
      <c r="COC5" s="621"/>
      <c r="COD5" s="621"/>
      <c r="COE5" s="621"/>
      <c r="COF5" s="621"/>
      <c r="COG5" s="621"/>
      <c r="COH5" s="621"/>
      <c r="COI5" s="621"/>
      <c r="COJ5" s="621"/>
      <c r="COK5" s="621"/>
      <c r="COL5" s="621"/>
      <c r="COM5" s="621"/>
      <c r="CON5" s="621"/>
      <c r="COO5" s="621"/>
      <c r="COP5" s="621"/>
      <c r="COQ5" s="621"/>
      <c r="COR5" s="621"/>
      <c r="COS5" s="620"/>
      <c r="COT5" s="620"/>
      <c r="COU5" s="621"/>
      <c r="COV5" s="621"/>
      <c r="COW5" s="621"/>
      <c r="COX5" s="621"/>
      <c r="COY5" s="621"/>
      <c r="COZ5" s="621"/>
      <c r="CPA5" s="621"/>
      <c r="CPB5" s="621"/>
      <c r="CPC5" s="621"/>
      <c r="CPD5" s="621"/>
      <c r="CPE5" s="621"/>
      <c r="CPF5" s="621"/>
      <c r="CPG5" s="621"/>
      <c r="CPH5" s="621"/>
      <c r="CPI5" s="621"/>
      <c r="CPJ5" s="621"/>
      <c r="CPK5" s="621"/>
      <c r="CPL5" s="621"/>
      <c r="CPM5" s="621"/>
      <c r="CPN5" s="620"/>
      <c r="CPO5" s="620"/>
      <c r="CPP5" s="621"/>
      <c r="CPQ5" s="621"/>
      <c r="CPR5" s="621"/>
      <c r="CPS5" s="621"/>
      <c r="CPT5" s="621"/>
      <c r="CPU5" s="621"/>
      <c r="CPV5" s="621"/>
      <c r="CPW5" s="621"/>
      <c r="CPX5" s="621"/>
      <c r="CPY5" s="621"/>
      <c r="CPZ5" s="621"/>
      <c r="CQA5" s="621"/>
      <c r="CQB5" s="621"/>
      <c r="CQC5" s="621"/>
      <c r="CQD5" s="621"/>
      <c r="CQE5" s="621"/>
      <c r="CQF5" s="621"/>
      <c r="CQG5" s="621"/>
      <c r="CQH5" s="621"/>
      <c r="CQI5" s="620"/>
      <c r="CQJ5" s="620"/>
      <c r="CQK5" s="621"/>
      <c r="CQL5" s="621"/>
      <c r="CQM5" s="621"/>
      <c r="CQN5" s="621"/>
      <c r="CQO5" s="621"/>
      <c r="CQP5" s="621"/>
      <c r="CQQ5" s="621"/>
      <c r="CQR5" s="621"/>
      <c r="CQS5" s="621"/>
      <c r="CQT5" s="621"/>
      <c r="CQU5" s="621"/>
      <c r="CQV5" s="621"/>
      <c r="CQW5" s="621"/>
      <c r="CQX5" s="621"/>
      <c r="CQY5" s="621"/>
      <c r="CQZ5" s="621"/>
      <c r="CRA5" s="621"/>
      <c r="CRB5" s="621"/>
      <c r="CRC5" s="621"/>
      <c r="CRD5" s="620"/>
      <c r="CRE5" s="620"/>
      <c r="CRF5" s="621"/>
      <c r="CRG5" s="621"/>
      <c r="CRH5" s="621"/>
      <c r="CRI5" s="621"/>
      <c r="CRJ5" s="621"/>
      <c r="CRK5" s="621"/>
      <c r="CRL5" s="621"/>
      <c r="CRM5" s="621"/>
      <c r="CRN5" s="621"/>
      <c r="CRO5" s="621"/>
      <c r="CRP5" s="621"/>
      <c r="CRQ5" s="621"/>
      <c r="CRR5" s="621"/>
      <c r="CRS5" s="621"/>
      <c r="CRT5" s="621"/>
      <c r="CRU5" s="621"/>
      <c r="CRV5" s="621"/>
      <c r="CRW5" s="621"/>
      <c r="CRX5" s="621"/>
      <c r="CRY5" s="620"/>
      <c r="CRZ5" s="620"/>
      <c r="CSA5" s="621"/>
      <c r="CSB5" s="621"/>
      <c r="CSC5" s="621"/>
      <c r="CSD5" s="621"/>
      <c r="CSE5" s="621"/>
      <c r="CSF5" s="621"/>
      <c r="CSG5" s="621"/>
      <c r="CSH5" s="621"/>
      <c r="CSI5" s="621"/>
      <c r="CSJ5" s="621"/>
      <c r="CSK5" s="621"/>
      <c r="CSL5" s="621"/>
      <c r="CSM5" s="621"/>
      <c r="CSN5" s="621"/>
      <c r="CSO5" s="621"/>
      <c r="CSP5" s="621"/>
      <c r="CSQ5" s="621"/>
      <c r="CSR5" s="621"/>
      <c r="CSS5" s="621"/>
      <c r="CST5" s="620"/>
      <c r="CSU5" s="620"/>
      <c r="CSV5" s="621"/>
      <c r="CSW5" s="621"/>
      <c r="CSX5" s="621"/>
      <c r="CSY5" s="621"/>
      <c r="CSZ5" s="621"/>
      <c r="CTA5" s="621"/>
      <c r="CTB5" s="621"/>
      <c r="CTC5" s="621"/>
      <c r="CTD5" s="621"/>
      <c r="CTE5" s="621"/>
      <c r="CTF5" s="621"/>
      <c r="CTG5" s="621"/>
      <c r="CTH5" s="621"/>
      <c r="CTI5" s="621"/>
      <c r="CTJ5" s="621"/>
      <c r="CTK5" s="621"/>
      <c r="CTL5" s="621"/>
      <c r="CTM5" s="621"/>
      <c r="CTN5" s="621"/>
      <c r="CTO5" s="620"/>
      <c r="CTP5" s="620"/>
      <c r="CTQ5" s="621"/>
      <c r="CTR5" s="621"/>
      <c r="CTS5" s="621"/>
      <c r="CTT5" s="621"/>
      <c r="CTU5" s="621"/>
      <c r="CTV5" s="621"/>
      <c r="CTW5" s="621"/>
      <c r="CTX5" s="621"/>
      <c r="CTY5" s="621"/>
      <c r="CTZ5" s="621"/>
      <c r="CUA5" s="621"/>
      <c r="CUB5" s="621"/>
      <c r="CUC5" s="621"/>
      <c r="CUD5" s="621"/>
      <c r="CUE5" s="621"/>
      <c r="CUF5" s="621"/>
      <c r="CUG5" s="621"/>
      <c r="CUH5" s="621"/>
      <c r="CUI5" s="621"/>
      <c r="CUJ5" s="620"/>
      <c r="CUK5" s="620"/>
      <c r="CUL5" s="621"/>
      <c r="CUM5" s="621"/>
      <c r="CUN5" s="621"/>
      <c r="CUO5" s="621"/>
      <c r="CUP5" s="621"/>
      <c r="CUQ5" s="621"/>
      <c r="CUR5" s="621"/>
      <c r="CUS5" s="621"/>
      <c r="CUT5" s="621"/>
      <c r="CUU5" s="621"/>
      <c r="CUV5" s="621"/>
      <c r="CUW5" s="621"/>
      <c r="CUX5" s="621"/>
      <c r="CUY5" s="621"/>
      <c r="CUZ5" s="621"/>
      <c r="CVA5" s="621"/>
      <c r="CVB5" s="621"/>
      <c r="CVC5" s="621"/>
      <c r="CVD5" s="621"/>
      <c r="CVE5" s="620"/>
      <c r="CVF5" s="620"/>
      <c r="CVG5" s="621"/>
      <c r="CVH5" s="621"/>
      <c r="CVI5" s="621"/>
      <c r="CVJ5" s="621"/>
      <c r="CVK5" s="621"/>
      <c r="CVL5" s="621"/>
      <c r="CVM5" s="621"/>
      <c r="CVN5" s="621"/>
      <c r="CVO5" s="621"/>
      <c r="CVP5" s="621"/>
      <c r="CVQ5" s="621"/>
      <c r="CVR5" s="621"/>
      <c r="CVS5" s="621"/>
      <c r="CVT5" s="621"/>
      <c r="CVU5" s="621"/>
      <c r="CVV5" s="621"/>
      <c r="CVW5" s="621"/>
      <c r="CVX5" s="621"/>
      <c r="CVY5" s="621"/>
      <c r="CVZ5" s="620"/>
      <c r="CWA5" s="620"/>
      <c r="CWB5" s="621"/>
      <c r="CWC5" s="621"/>
      <c r="CWD5" s="621"/>
      <c r="CWE5" s="621"/>
      <c r="CWF5" s="621"/>
      <c r="CWG5" s="621"/>
      <c r="CWH5" s="621"/>
      <c r="CWI5" s="621"/>
      <c r="CWJ5" s="621"/>
      <c r="CWK5" s="621"/>
      <c r="CWL5" s="621"/>
      <c r="CWM5" s="621"/>
      <c r="CWN5" s="621"/>
      <c r="CWO5" s="621"/>
      <c r="CWP5" s="621"/>
      <c r="CWQ5" s="621"/>
      <c r="CWR5" s="621"/>
      <c r="CWS5" s="621"/>
      <c r="CWT5" s="621"/>
      <c r="CWU5" s="620"/>
      <c r="CWV5" s="620"/>
      <c r="CWW5" s="621"/>
      <c r="CWX5" s="621"/>
      <c r="CWY5" s="621"/>
      <c r="CWZ5" s="621"/>
      <c r="CXA5" s="621"/>
      <c r="CXB5" s="621"/>
      <c r="CXC5" s="621"/>
      <c r="CXD5" s="621"/>
      <c r="CXE5" s="621"/>
      <c r="CXF5" s="621"/>
      <c r="CXG5" s="621"/>
      <c r="CXH5" s="621"/>
      <c r="CXI5" s="621"/>
      <c r="CXJ5" s="621"/>
      <c r="CXK5" s="621"/>
      <c r="CXL5" s="621"/>
      <c r="CXM5" s="621"/>
      <c r="CXN5" s="621"/>
      <c r="CXO5" s="621"/>
      <c r="CXP5" s="620"/>
      <c r="CXQ5" s="620"/>
      <c r="CXR5" s="621"/>
      <c r="CXS5" s="621"/>
      <c r="CXT5" s="621"/>
      <c r="CXU5" s="621"/>
      <c r="CXV5" s="621"/>
      <c r="CXW5" s="621"/>
      <c r="CXX5" s="621"/>
      <c r="CXY5" s="621"/>
      <c r="CXZ5" s="621"/>
      <c r="CYA5" s="621"/>
      <c r="CYB5" s="621"/>
      <c r="CYC5" s="621"/>
      <c r="CYD5" s="621"/>
      <c r="CYE5" s="621"/>
      <c r="CYF5" s="621"/>
      <c r="CYG5" s="621"/>
      <c r="CYH5" s="621"/>
      <c r="CYI5" s="621"/>
      <c r="CYJ5" s="621"/>
      <c r="CYK5" s="620"/>
      <c r="CYL5" s="620"/>
      <c r="CYM5" s="621"/>
      <c r="CYN5" s="621"/>
      <c r="CYO5" s="621"/>
      <c r="CYP5" s="621"/>
      <c r="CYQ5" s="621"/>
      <c r="CYR5" s="621"/>
      <c r="CYS5" s="621"/>
      <c r="CYT5" s="621"/>
      <c r="CYU5" s="621"/>
      <c r="CYV5" s="621"/>
      <c r="CYW5" s="621"/>
      <c r="CYX5" s="621"/>
      <c r="CYY5" s="621"/>
      <c r="CYZ5" s="621"/>
      <c r="CZA5" s="621"/>
      <c r="CZB5" s="621"/>
      <c r="CZC5" s="621"/>
      <c r="CZD5" s="621"/>
      <c r="CZE5" s="621"/>
      <c r="CZF5" s="620"/>
      <c r="CZG5" s="620"/>
      <c r="CZH5" s="621"/>
      <c r="CZI5" s="621"/>
      <c r="CZJ5" s="621"/>
      <c r="CZK5" s="621"/>
      <c r="CZL5" s="621"/>
      <c r="CZM5" s="621"/>
      <c r="CZN5" s="621"/>
      <c r="CZO5" s="621"/>
      <c r="CZP5" s="621"/>
      <c r="CZQ5" s="621"/>
      <c r="CZR5" s="621"/>
      <c r="CZS5" s="621"/>
      <c r="CZT5" s="621"/>
      <c r="CZU5" s="621"/>
      <c r="CZV5" s="621"/>
      <c r="CZW5" s="621"/>
      <c r="CZX5" s="621"/>
      <c r="CZY5" s="621"/>
      <c r="CZZ5" s="621"/>
      <c r="DAA5" s="620"/>
      <c r="DAB5" s="620"/>
      <c r="DAC5" s="621"/>
      <c r="DAD5" s="621"/>
      <c r="DAE5" s="621"/>
      <c r="DAF5" s="621"/>
      <c r="DAG5" s="621"/>
      <c r="DAH5" s="621"/>
      <c r="DAI5" s="621"/>
      <c r="DAJ5" s="621"/>
      <c r="DAK5" s="621"/>
      <c r="DAL5" s="621"/>
      <c r="DAM5" s="621"/>
      <c r="DAN5" s="621"/>
      <c r="DAO5" s="621"/>
      <c r="DAP5" s="621"/>
      <c r="DAQ5" s="621"/>
      <c r="DAR5" s="621"/>
      <c r="DAS5" s="621"/>
      <c r="DAT5" s="621"/>
      <c r="DAU5" s="621"/>
      <c r="DAV5" s="620"/>
      <c r="DAW5" s="620"/>
      <c r="DAX5" s="621"/>
      <c r="DAY5" s="621"/>
      <c r="DAZ5" s="621"/>
      <c r="DBA5" s="621"/>
      <c r="DBB5" s="621"/>
      <c r="DBC5" s="621"/>
      <c r="DBD5" s="621"/>
      <c r="DBE5" s="621"/>
      <c r="DBF5" s="621"/>
      <c r="DBG5" s="621"/>
      <c r="DBH5" s="621"/>
      <c r="DBI5" s="621"/>
      <c r="DBJ5" s="621"/>
      <c r="DBK5" s="621"/>
      <c r="DBL5" s="621"/>
      <c r="DBM5" s="621"/>
      <c r="DBN5" s="621"/>
      <c r="DBO5" s="621"/>
      <c r="DBP5" s="621"/>
      <c r="DBQ5" s="620"/>
      <c r="DBR5" s="620"/>
      <c r="DBS5" s="621"/>
      <c r="DBT5" s="621"/>
      <c r="DBU5" s="621"/>
      <c r="DBV5" s="621"/>
      <c r="DBW5" s="621"/>
      <c r="DBX5" s="621"/>
      <c r="DBY5" s="621"/>
      <c r="DBZ5" s="621"/>
      <c r="DCA5" s="621"/>
      <c r="DCB5" s="621"/>
      <c r="DCC5" s="621"/>
      <c r="DCD5" s="621"/>
      <c r="DCE5" s="621"/>
      <c r="DCF5" s="621"/>
      <c r="DCG5" s="621"/>
      <c r="DCH5" s="621"/>
      <c r="DCI5" s="621"/>
      <c r="DCJ5" s="621"/>
      <c r="DCK5" s="621"/>
      <c r="DCL5" s="620"/>
      <c r="DCM5" s="620"/>
      <c r="DCN5" s="621"/>
      <c r="DCO5" s="621"/>
      <c r="DCP5" s="621"/>
      <c r="DCQ5" s="621"/>
      <c r="DCR5" s="621"/>
      <c r="DCS5" s="621"/>
      <c r="DCT5" s="621"/>
      <c r="DCU5" s="621"/>
      <c r="DCV5" s="621"/>
      <c r="DCW5" s="621"/>
      <c r="DCX5" s="621"/>
      <c r="DCY5" s="621"/>
      <c r="DCZ5" s="621"/>
      <c r="DDA5" s="621"/>
      <c r="DDB5" s="621"/>
      <c r="DDC5" s="621"/>
      <c r="DDD5" s="621"/>
      <c r="DDE5" s="621"/>
      <c r="DDF5" s="621"/>
      <c r="DDG5" s="620"/>
      <c r="DDH5" s="620"/>
      <c r="DDI5" s="621"/>
      <c r="DDJ5" s="621"/>
      <c r="DDK5" s="621"/>
      <c r="DDL5" s="621"/>
      <c r="DDM5" s="621"/>
      <c r="DDN5" s="621"/>
      <c r="DDO5" s="621"/>
      <c r="DDP5" s="621"/>
      <c r="DDQ5" s="621"/>
      <c r="DDR5" s="621"/>
      <c r="DDS5" s="621"/>
      <c r="DDT5" s="621"/>
      <c r="DDU5" s="621"/>
      <c r="DDV5" s="621"/>
      <c r="DDW5" s="621"/>
      <c r="DDX5" s="621"/>
      <c r="DDY5" s="621"/>
      <c r="DDZ5" s="621"/>
      <c r="DEA5" s="621"/>
      <c r="DEB5" s="620"/>
      <c r="DEC5" s="620"/>
      <c r="DED5" s="621"/>
      <c r="DEE5" s="621"/>
      <c r="DEF5" s="621"/>
      <c r="DEG5" s="621"/>
      <c r="DEH5" s="621"/>
      <c r="DEI5" s="621"/>
      <c r="DEJ5" s="621"/>
      <c r="DEK5" s="621"/>
      <c r="DEL5" s="621"/>
      <c r="DEM5" s="621"/>
      <c r="DEN5" s="621"/>
      <c r="DEO5" s="621"/>
      <c r="DEP5" s="621"/>
      <c r="DEQ5" s="621"/>
      <c r="DER5" s="621"/>
      <c r="DES5" s="621"/>
      <c r="DET5" s="621"/>
      <c r="DEU5" s="621"/>
      <c r="DEV5" s="621"/>
      <c r="DEW5" s="620"/>
      <c r="DEX5" s="620"/>
      <c r="DEY5" s="621"/>
      <c r="DEZ5" s="621"/>
      <c r="DFA5" s="621"/>
      <c r="DFB5" s="621"/>
      <c r="DFC5" s="621"/>
      <c r="DFD5" s="621"/>
      <c r="DFE5" s="621"/>
      <c r="DFF5" s="621"/>
      <c r="DFG5" s="621"/>
      <c r="DFH5" s="621"/>
      <c r="DFI5" s="621"/>
      <c r="DFJ5" s="621"/>
      <c r="DFK5" s="621"/>
      <c r="DFL5" s="621"/>
      <c r="DFM5" s="621"/>
      <c r="DFN5" s="621"/>
      <c r="DFO5" s="621"/>
      <c r="DFP5" s="621"/>
      <c r="DFQ5" s="621"/>
      <c r="DFR5" s="620"/>
      <c r="DFS5" s="620"/>
      <c r="DFT5" s="621"/>
      <c r="DFU5" s="621"/>
      <c r="DFV5" s="621"/>
      <c r="DFW5" s="621"/>
      <c r="DFX5" s="621"/>
      <c r="DFY5" s="621"/>
      <c r="DFZ5" s="621"/>
      <c r="DGA5" s="621"/>
      <c r="DGB5" s="621"/>
      <c r="DGC5" s="621"/>
      <c r="DGD5" s="621"/>
      <c r="DGE5" s="621"/>
      <c r="DGF5" s="621"/>
      <c r="DGG5" s="621"/>
      <c r="DGH5" s="621"/>
      <c r="DGI5" s="621"/>
      <c r="DGJ5" s="621"/>
      <c r="DGK5" s="621"/>
      <c r="DGL5" s="621"/>
      <c r="DGM5" s="620"/>
      <c r="DGN5" s="620"/>
      <c r="DGO5" s="621"/>
      <c r="DGP5" s="621"/>
      <c r="DGQ5" s="621"/>
      <c r="DGR5" s="621"/>
      <c r="DGS5" s="621"/>
      <c r="DGT5" s="621"/>
      <c r="DGU5" s="621"/>
      <c r="DGV5" s="621"/>
      <c r="DGW5" s="621"/>
      <c r="DGX5" s="621"/>
      <c r="DGY5" s="621"/>
      <c r="DGZ5" s="621"/>
      <c r="DHA5" s="621"/>
      <c r="DHB5" s="621"/>
      <c r="DHC5" s="621"/>
      <c r="DHD5" s="621"/>
      <c r="DHE5" s="621"/>
      <c r="DHF5" s="621"/>
      <c r="DHG5" s="621"/>
      <c r="DHH5" s="620"/>
      <c r="DHI5" s="620"/>
      <c r="DHJ5" s="621"/>
      <c r="DHK5" s="621"/>
      <c r="DHL5" s="621"/>
      <c r="DHM5" s="621"/>
      <c r="DHN5" s="621"/>
      <c r="DHO5" s="621"/>
      <c r="DHP5" s="621"/>
      <c r="DHQ5" s="621"/>
      <c r="DHR5" s="621"/>
      <c r="DHS5" s="621"/>
      <c r="DHT5" s="621"/>
      <c r="DHU5" s="621"/>
      <c r="DHV5" s="621"/>
      <c r="DHW5" s="621"/>
      <c r="DHX5" s="621"/>
      <c r="DHY5" s="621"/>
      <c r="DHZ5" s="621"/>
      <c r="DIA5" s="621"/>
      <c r="DIB5" s="621"/>
      <c r="DIC5" s="620"/>
      <c r="DID5" s="620"/>
      <c r="DIE5" s="621"/>
      <c r="DIF5" s="621"/>
      <c r="DIG5" s="621"/>
      <c r="DIH5" s="621"/>
      <c r="DII5" s="621"/>
      <c r="DIJ5" s="621"/>
      <c r="DIK5" s="621"/>
      <c r="DIL5" s="621"/>
      <c r="DIM5" s="621"/>
      <c r="DIN5" s="621"/>
      <c r="DIO5" s="621"/>
      <c r="DIP5" s="621"/>
      <c r="DIQ5" s="621"/>
      <c r="DIR5" s="621"/>
      <c r="DIS5" s="621"/>
      <c r="DIT5" s="621"/>
      <c r="DIU5" s="621"/>
      <c r="DIV5" s="621"/>
      <c r="DIW5" s="621"/>
      <c r="DIX5" s="620"/>
      <c r="DIY5" s="620"/>
      <c r="DIZ5" s="621"/>
      <c r="DJA5" s="621"/>
      <c r="DJB5" s="621"/>
      <c r="DJC5" s="621"/>
      <c r="DJD5" s="621"/>
      <c r="DJE5" s="621"/>
      <c r="DJF5" s="621"/>
      <c r="DJG5" s="621"/>
      <c r="DJH5" s="621"/>
      <c r="DJI5" s="621"/>
      <c r="DJJ5" s="621"/>
      <c r="DJK5" s="621"/>
      <c r="DJL5" s="621"/>
      <c r="DJM5" s="621"/>
      <c r="DJN5" s="621"/>
      <c r="DJO5" s="621"/>
      <c r="DJP5" s="621"/>
      <c r="DJQ5" s="621"/>
      <c r="DJR5" s="621"/>
      <c r="DJS5" s="620"/>
      <c r="DJT5" s="620"/>
      <c r="DJU5" s="621"/>
      <c r="DJV5" s="621"/>
      <c r="DJW5" s="621"/>
      <c r="DJX5" s="621"/>
      <c r="DJY5" s="621"/>
      <c r="DJZ5" s="621"/>
      <c r="DKA5" s="621"/>
      <c r="DKB5" s="621"/>
      <c r="DKC5" s="621"/>
      <c r="DKD5" s="621"/>
      <c r="DKE5" s="621"/>
      <c r="DKF5" s="621"/>
      <c r="DKG5" s="621"/>
      <c r="DKH5" s="621"/>
      <c r="DKI5" s="621"/>
      <c r="DKJ5" s="621"/>
      <c r="DKK5" s="621"/>
      <c r="DKL5" s="621"/>
      <c r="DKM5" s="621"/>
      <c r="DKN5" s="620"/>
      <c r="DKO5" s="620"/>
      <c r="DKP5" s="621"/>
      <c r="DKQ5" s="621"/>
      <c r="DKR5" s="621"/>
      <c r="DKS5" s="621"/>
      <c r="DKT5" s="621"/>
      <c r="DKU5" s="621"/>
      <c r="DKV5" s="621"/>
      <c r="DKW5" s="621"/>
      <c r="DKX5" s="621"/>
      <c r="DKY5" s="621"/>
      <c r="DKZ5" s="621"/>
      <c r="DLA5" s="621"/>
      <c r="DLB5" s="621"/>
      <c r="DLC5" s="621"/>
      <c r="DLD5" s="621"/>
      <c r="DLE5" s="621"/>
      <c r="DLF5" s="621"/>
      <c r="DLG5" s="621"/>
      <c r="DLH5" s="621"/>
      <c r="DLI5" s="620"/>
      <c r="DLJ5" s="620"/>
      <c r="DLK5" s="621"/>
      <c r="DLL5" s="621"/>
      <c r="DLM5" s="621"/>
      <c r="DLN5" s="621"/>
      <c r="DLO5" s="621"/>
      <c r="DLP5" s="621"/>
      <c r="DLQ5" s="621"/>
      <c r="DLR5" s="621"/>
      <c r="DLS5" s="621"/>
      <c r="DLT5" s="621"/>
      <c r="DLU5" s="621"/>
      <c r="DLV5" s="621"/>
      <c r="DLW5" s="621"/>
      <c r="DLX5" s="621"/>
      <c r="DLY5" s="621"/>
      <c r="DLZ5" s="621"/>
      <c r="DMA5" s="621"/>
      <c r="DMB5" s="621"/>
      <c r="DMC5" s="621"/>
      <c r="DMD5" s="620"/>
      <c r="DME5" s="620"/>
      <c r="DMF5" s="621"/>
      <c r="DMG5" s="621"/>
      <c r="DMH5" s="621"/>
      <c r="DMI5" s="621"/>
      <c r="DMJ5" s="621"/>
      <c r="DMK5" s="621"/>
      <c r="DML5" s="621"/>
      <c r="DMM5" s="621"/>
      <c r="DMN5" s="621"/>
      <c r="DMO5" s="621"/>
      <c r="DMP5" s="621"/>
      <c r="DMQ5" s="621"/>
      <c r="DMR5" s="621"/>
      <c r="DMS5" s="621"/>
      <c r="DMT5" s="621"/>
      <c r="DMU5" s="621"/>
      <c r="DMV5" s="621"/>
      <c r="DMW5" s="621"/>
      <c r="DMX5" s="621"/>
      <c r="DMY5" s="620"/>
      <c r="DMZ5" s="620"/>
      <c r="DNA5" s="621"/>
      <c r="DNB5" s="621"/>
      <c r="DNC5" s="621"/>
      <c r="DND5" s="621"/>
      <c r="DNE5" s="621"/>
      <c r="DNF5" s="621"/>
      <c r="DNG5" s="621"/>
      <c r="DNH5" s="621"/>
      <c r="DNI5" s="621"/>
      <c r="DNJ5" s="621"/>
      <c r="DNK5" s="621"/>
      <c r="DNL5" s="621"/>
      <c r="DNM5" s="621"/>
      <c r="DNN5" s="621"/>
      <c r="DNO5" s="621"/>
      <c r="DNP5" s="621"/>
      <c r="DNQ5" s="621"/>
      <c r="DNR5" s="621"/>
      <c r="DNS5" s="621"/>
      <c r="DNT5" s="620"/>
      <c r="DNU5" s="620"/>
      <c r="DNV5" s="621"/>
      <c r="DNW5" s="621"/>
      <c r="DNX5" s="621"/>
      <c r="DNY5" s="621"/>
      <c r="DNZ5" s="621"/>
      <c r="DOA5" s="621"/>
      <c r="DOB5" s="621"/>
      <c r="DOC5" s="621"/>
      <c r="DOD5" s="621"/>
      <c r="DOE5" s="621"/>
      <c r="DOF5" s="621"/>
      <c r="DOG5" s="621"/>
      <c r="DOH5" s="621"/>
      <c r="DOI5" s="621"/>
      <c r="DOJ5" s="621"/>
      <c r="DOK5" s="621"/>
      <c r="DOL5" s="621"/>
      <c r="DOM5" s="621"/>
      <c r="DON5" s="621"/>
      <c r="DOO5" s="620"/>
      <c r="DOP5" s="620"/>
      <c r="DOQ5" s="621"/>
      <c r="DOR5" s="621"/>
      <c r="DOS5" s="621"/>
      <c r="DOT5" s="621"/>
      <c r="DOU5" s="621"/>
      <c r="DOV5" s="621"/>
      <c r="DOW5" s="621"/>
      <c r="DOX5" s="621"/>
      <c r="DOY5" s="621"/>
      <c r="DOZ5" s="621"/>
      <c r="DPA5" s="621"/>
      <c r="DPB5" s="621"/>
      <c r="DPC5" s="621"/>
      <c r="DPD5" s="621"/>
      <c r="DPE5" s="621"/>
      <c r="DPF5" s="621"/>
      <c r="DPG5" s="621"/>
      <c r="DPH5" s="621"/>
      <c r="DPI5" s="621"/>
      <c r="DPJ5" s="620"/>
      <c r="DPK5" s="620"/>
      <c r="DPL5" s="621"/>
      <c r="DPM5" s="621"/>
      <c r="DPN5" s="621"/>
      <c r="DPO5" s="621"/>
      <c r="DPP5" s="621"/>
      <c r="DPQ5" s="621"/>
      <c r="DPR5" s="621"/>
      <c r="DPS5" s="621"/>
      <c r="DPT5" s="621"/>
      <c r="DPU5" s="621"/>
      <c r="DPV5" s="621"/>
      <c r="DPW5" s="621"/>
      <c r="DPX5" s="621"/>
      <c r="DPY5" s="621"/>
      <c r="DPZ5" s="621"/>
      <c r="DQA5" s="621"/>
      <c r="DQB5" s="621"/>
      <c r="DQC5" s="621"/>
      <c r="DQD5" s="621"/>
      <c r="DQE5" s="620"/>
      <c r="DQF5" s="620"/>
      <c r="DQG5" s="621"/>
      <c r="DQH5" s="621"/>
      <c r="DQI5" s="621"/>
      <c r="DQJ5" s="621"/>
      <c r="DQK5" s="621"/>
      <c r="DQL5" s="621"/>
      <c r="DQM5" s="621"/>
      <c r="DQN5" s="621"/>
      <c r="DQO5" s="621"/>
      <c r="DQP5" s="621"/>
      <c r="DQQ5" s="621"/>
      <c r="DQR5" s="621"/>
      <c r="DQS5" s="621"/>
      <c r="DQT5" s="621"/>
      <c r="DQU5" s="621"/>
      <c r="DQV5" s="621"/>
      <c r="DQW5" s="621"/>
      <c r="DQX5" s="621"/>
      <c r="DQY5" s="621"/>
      <c r="DQZ5" s="620"/>
      <c r="DRA5" s="620"/>
      <c r="DRB5" s="621"/>
      <c r="DRC5" s="621"/>
      <c r="DRD5" s="621"/>
      <c r="DRE5" s="621"/>
      <c r="DRF5" s="621"/>
      <c r="DRG5" s="621"/>
      <c r="DRH5" s="621"/>
      <c r="DRI5" s="621"/>
      <c r="DRJ5" s="621"/>
      <c r="DRK5" s="621"/>
      <c r="DRL5" s="621"/>
      <c r="DRM5" s="621"/>
      <c r="DRN5" s="621"/>
      <c r="DRO5" s="621"/>
      <c r="DRP5" s="621"/>
      <c r="DRQ5" s="621"/>
      <c r="DRR5" s="621"/>
      <c r="DRS5" s="621"/>
      <c r="DRT5" s="621"/>
      <c r="DRU5" s="620"/>
      <c r="DRV5" s="620"/>
      <c r="DRW5" s="621"/>
      <c r="DRX5" s="621"/>
      <c r="DRY5" s="621"/>
      <c r="DRZ5" s="621"/>
      <c r="DSA5" s="621"/>
      <c r="DSB5" s="621"/>
      <c r="DSC5" s="621"/>
      <c r="DSD5" s="621"/>
      <c r="DSE5" s="621"/>
      <c r="DSF5" s="621"/>
      <c r="DSG5" s="621"/>
      <c r="DSH5" s="621"/>
      <c r="DSI5" s="621"/>
      <c r="DSJ5" s="621"/>
      <c r="DSK5" s="621"/>
      <c r="DSL5" s="621"/>
      <c r="DSM5" s="621"/>
      <c r="DSN5" s="621"/>
      <c r="DSO5" s="621"/>
      <c r="DSP5" s="620"/>
      <c r="DSQ5" s="620"/>
      <c r="DSR5" s="621"/>
      <c r="DSS5" s="621"/>
      <c r="DST5" s="621"/>
      <c r="DSU5" s="621"/>
      <c r="DSV5" s="621"/>
      <c r="DSW5" s="621"/>
      <c r="DSX5" s="621"/>
      <c r="DSY5" s="621"/>
      <c r="DSZ5" s="621"/>
      <c r="DTA5" s="621"/>
      <c r="DTB5" s="621"/>
      <c r="DTC5" s="621"/>
      <c r="DTD5" s="621"/>
      <c r="DTE5" s="621"/>
      <c r="DTF5" s="621"/>
      <c r="DTG5" s="621"/>
      <c r="DTH5" s="621"/>
      <c r="DTI5" s="621"/>
      <c r="DTJ5" s="621"/>
      <c r="DTK5" s="620"/>
      <c r="DTL5" s="620"/>
      <c r="DTM5" s="621"/>
      <c r="DTN5" s="621"/>
      <c r="DTO5" s="621"/>
      <c r="DTP5" s="621"/>
      <c r="DTQ5" s="621"/>
      <c r="DTR5" s="621"/>
      <c r="DTS5" s="621"/>
      <c r="DTT5" s="621"/>
      <c r="DTU5" s="621"/>
      <c r="DTV5" s="621"/>
      <c r="DTW5" s="621"/>
      <c r="DTX5" s="621"/>
      <c r="DTY5" s="621"/>
      <c r="DTZ5" s="621"/>
      <c r="DUA5" s="621"/>
      <c r="DUB5" s="621"/>
      <c r="DUC5" s="621"/>
      <c r="DUD5" s="621"/>
      <c r="DUE5" s="621"/>
      <c r="DUF5" s="620"/>
      <c r="DUG5" s="620"/>
      <c r="DUH5" s="621"/>
      <c r="DUI5" s="621"/>
      <c r="DUJ5" s="621"/>
      <c r="DUK5" s="621"/>
      <c r="DUL5" s="621"/>
      <c r="DUM5" s="621"/>
      <c r="DUN5" s="621"/>
      <c r="DUO5" s="621"/>
      <c r="DUP5" s="621"/>
      <c r="DUQ5" s="621"/>
      <c r="DUR5" s="621"/>
      <c r="DUS5" s="621"/>
      <c r="DUT5" s="621"/>
      <c r="DUU5" s="621"/>
      <c r="DUV5" s="621"/>
      <c r="DUW5" s="621"/>
      <c r="DUX5" s="621"/>
      <c r="DUY5" s="621"/>
      <c r="DUZ5" s="621"/>
      <c r="DVA5" s="620"/>
      <c r="DVB5" s="620"/>
      <c r="DVC5" s="621"/>
      <c r="DVD5" s="621"/>
      <c r="DVE5" s="621"/>
      <c r="DVF5" s="621"/>
      <c r="DVG5" s="621"/>
      <c r="DVH5" s="621"/>
      <c r="DVI5" s="621"/>
      <c r="DVJ5" s="621"/>
      <c r="DVK5" s="621"/>
      <c r="DVL5" s="621"/>
      <c r="DVM5" s="621"/>
      <c r="DVN5" s="621"/>
      <c r="DVO5" s="621"/>
      <c r="DVP5" s="621"/>
      <c r="DVQ5" s="621"/>
      <c r="DVR5" s="621"/>
      <c r="DVS5" s="621"/>
      <c r="DVT5" s="621"/>
      <c r="DVU5" s="621"/>
      <c r="DVV5" s="620"/>
      <c r="DVW5" s="620"/>
      <c r="DVX5" s="621"/>
      <c r="DVY5" s="621"/>
      <c r="DVZ5" s="621"/>
      <c r="DWA5" s="621"/>
      <c r="DWB5" s="621"/>
      <c r="DWC5" s="621"/>
      <c r="DWD5" s="621"/>
      <c r="DWE5" s="621"/>
      <c r="DWF5" s="621"/>
      <c r="DWG5" s="621"/>
      <c r="DWH5" s="621"/>
      <c r="DWI5" s="621"/>
      <c r="DWJ5" s="621"/>
      <c r="DWK5" s="621"/>
      <c r="DWL5" s="621"/>
      <c r="DWM5" s="621"/>
      <c r="DWN5" s="621"/>
      <c r="DWO5" s="621"/>
      <c r="DWP5" s="621"/>
      <c r="DWQ5" s="620"/>
      <c r="DWR5" s="620"/>
      <c r="DWS5" s="621"/>
      <c r="DWT5" s="621"/>
      <c r="DWU5" s="621"/>
      <c r="DWV5" s="621"/>
      <c r="DWW5" s="621"/>
      <c r="DWX5" s="621"/>
      <c r="DWY5" s="621"/>
      <c r="DWZ5" s="621"/>
      <c r="DXA5" s="621"/>
      <c r="DXB5" s="621"/>
      <c r="DXC5" s="621"/>
      <c r="DXD5" s="621"/>
      <c r="DXE5" s="621"/>
      <c r="DXF5" s="621"/>
      <c r="DXG5" s="621"/>
      <c r="DXH5" s="621"/>
      <c r="DXI5" s="621"/>
      <c r="DXJ5" s="621"/>
      <c r="DXK5" s="621"/>
      <c r="DXL5" s="620"/>
      <c r="DXM5" s="620"/>
      <c r="DXN5" s="621"/>
      <c r="DXO5" s="621"/>
      <c r="DXP5" s="621"/>
      <c r="DXQ5" s="621"/>
      <c r="DXR5" s="621"/>
      <c r="DXS5" s="621"/>
      <c r="DXT5" s="621"/>
      <c r="DXU5" s="621"/>
      <c r="DXV5" s="621"/>
      <c r="DXW5" s="621"/>
      <c r="DXX5" s="621"/>
      <c r="DXY5" s="621"/>
      <c r="DXZ5" s="621"/>
      <c r="DYA5" s="621"/>
      <c r="DYB5" s="621"/>
      <c r="DYC5" s="621"/>
      <c r="DYD5" s="621"/>
      <c r="DYE5" s="621"/>
      <c r="DYF5" s="621"/>
      <c r="DYG5" s="620"/>
      <c r="DYH5" s="620"/>
      <c r="DYI5" s="621"/>
      <c r="DYJ5" s="621"/>
      <c r="DYK5" s="621"/>
      <c r="DYL5" s="621"/>
      <c r="DYM5" s="621"/>
      <c r="DYN5" s="621"/>
      <c r="DYO5" s="621"/>
      <c r="DYP5" s="621"/>
      <c r="DYQ5" s="621"/>
      <c r="DYR5" s="621"/>
      <c r="DYS5" s="621"/>
      <c r="DYT5" s="621"/>
      <c r="DYU5" s="621"/>
      <c r="DYV5" s="621"/>
      <c r="DYW5" s="621"/>
      <c r="DYX5" s="621"/>
      <c r="DYY5" s="621"/>
      <c r="DYZ5" s="621"/>
      <c r="DZA5" s="621"/>
      <c r="DZB5" s="620"/>
      <c r="DZC5" s="620"/>
      <c r="DZD5" s="621"/>
      <c r="DZE5" s="621"/>
      <c r="DZF5" s="621"/>
      <c r="DZG5" s="621"/>
      <c r="DZH5" s="621"/>
      <c r="DZI5" s="621"/>
      <c r="DZJ5" s="621"/>
      <c r="DZK5" s="621"/>
      <c r="DZL5" s="621"/>
      <c r="DZM5" s="621"/>
      <c r="DZN5" s="621"/>
      <c r="DZO5" s="621"/>
      <c r="DZP5" s="621"/>
      <c r="DZQ5" s="621"/>
      <c r="DZR5" s="621"/>
      <c r="DZS5" s="621"/>
      <c r="DZT5" s="621"/>
      <c r="DZU5" s="621"/>
      <c r="DZV5" s="621"/>
      <c r="DZW5" s="620"/>
      <c r="DZX5" s="620"/>
      <c r="DZY5" s="621"/>
      <c r="DZZ5" s="621"/>
      <c r="EAA5" s="621"/>
      <c r="EAB5" s="621"/>
      <c r="EAC5" s="621"/>
      <c r="EAD5" s="621"/>
      <c r="EAE5" s="621"/>
      <c r="EAF5" s="621"/>
      <c r="EAG5" s="621"/>
      <c r="EAH5" s="621"/>
      <c r="EAI5" s="621"/>
      <c r="EAJ5" s="621"/>
      <c r="EAK5" s="621"/>
      <c r="EAL5" s="621"/>
      <c r="EAM5" s="621"/>
      <c r="EAN5" s="621"/>
      <c r="EAO5" s="621"/>
      <c r="EAP5" s="621"/>
      <c r="EAQ5" s="621"/>
      <c r="EAR5" s="620"/>
      <c r="EAS5" s="620"/>
      <c r="EAT5" s="621"/>
      <c r="EAU5" s="621"/>
      <c r="EAV5" s="621"/>
      <c r="EAW5" s="621"/>
      <c r="EAX5" s="621"/>
      <c r="EAY5" s="621"/>
      <c r="EAZ5" s="621"/>
      <c r="EBA5" s="621"/>
      <c r="EBB5" s="621"/>
      <c r="EBC5" s="621"/>
      <c r="EBD5" s="621"/>
      <c r="EBE5" s="621"/>
      <c r="EBF5" s="621"/>
      <c r="EBG5" s="621"/>
      <c r="EBH5" s="621"/>
      <c r="EBI5" s="621"/>
      <c r="EBJ5" s="621"/>
      <c r="EBK5" s="621"/>
      <c r="EBL5" s="621"/>
      <c r="EBM5" s="620"/>
      <c r="EBN5" s="620"/>
      <c r="EBO5" s="621"/>
      <c r="EBP5" s="621"/>
      <c r="EBQ5" s="621"/>
      <c r="EBR5" s="621"/>
      <c r="EBS5" s="621"/>
      <c r="EBT5" s="621"/>
      <c r="EBU5" s="621"/>
      <c r="EBV5" s="621"/>
      <c r="EBW5" s="621"/>
      <c r="EBX5" s="621"/>
      <c r="EBY5" s="621"/>
      <c r="EBZ5" s="621"/>
      <c r="ECA5" s="621"/>
      <c r="ECB5" s="621"/>
      <c r="ECC5" s="621"/>
      <c r="ECD5" s="621"/>
      <c r="ECE5" s="621"/>
      <c r="ECF5" s="621"/>
      <c r="ECG5" s="621"/>
      <c r="ECH5" s="620"/>
      <c r="ECI5" s="620"/>
      <c r="ECJ5" s="621"/>
      <c r="ECK5" s="621"/>
      <c r="ECL5" s="621"/>
      <c r="ECM5" s="621"/>
      <c r="ECN5" s="621"/>
      <c r="ECO5" s="621"/>
      <c r="ECP5" s="621"/>
      <c r="ECQ5" s="621"/>
      <c r="ECR5" s="621"/>
      <c r="ECS5" s="621"/>
      <c r="ECT5" s="621"/>
      <c r="ECU5" s="621"/>
      <c r="ECV5" s="621"/>
      <c r="ECW5" s="621"/>
      <c r="ECX5" s="621"/>
      <c r="ECY5" s="621"/>
      <c r="ECZ5" s="621"/>
      <c r="EDA5" s="621"/>
      <c r="EDB5" s="621"/>
      <c r="EDC5" s="620"/>
      <c r="EDD5" s="620"/>
      <c r="EDE5" s="621"/>
      <c r="EDF5" s="621"/>
      <c r="EDG5" s="621"/>
      <c r="EDH5" s="621"/>
      <c r="EDI5" s="621"/>
      <c r="EDJ5" s="621"/>
      <c r="EDK5" s="621"/>
      <c r="EDL5" s="621"/>
      <c r="EDM5" s="621"/>
      <c r="EDN5" s="621"/>
      <c r="EDO5" s="621"/>
      <c r="EDP5" s="621"/>
      <c r="EDQ5" s="621"/>
      <c r="EDR5" s="621"/>
      <c r="EDS5" s="621"/>
      <c r="EDT5" s="621"/>
      <c r="EDU5" s="621"/>
      <c r="EDV5" s="621"/>
      <c r="EDW5" s="621"/>
      <c r="EDX5" s="620"/>
      <c r="EDY5" s="620"/>
      <c r="EDZ5" s="621"/>
      <c r="EEA5" s="621"/>
      <c r="EEB5" s="621"/>
      <c r="EEC5" s="621"/>
      <c r="EED5" s="621"/>
      <c r="EEE5" s="621"/>
      <c r="EEF5" s="621"/>
      <c r="EEG5" s="621"/>
      <c r="EEH5" s="621"/>
      <c r="EEI5" s="621"/>
      <c r="EEJ5" s="621"/>
      <c r="EEK5" s="621"/>
      <c r="EEL5" s="621"/>
      <c r="EEM5" s="621"/>
      <c r="EEN5" s="621"/>
      <c r="EEO5" s="621"/>
      <c r="EEP5" s="621"/>
      <c r="EEQ5" s="621"/>
      <c r="EER5" s="621"/>
      <c r="EES5" s="620"/>
      <c r="EET5" s="620"/>
      <c r="EEU5" s="621"/>
      <c r="EEV5" s="621"/>
      <c r="EEW5" s="621"/>
      <c r="EEX5" s="621"/>
      <c r="EEY5" s="621"/>
      <c r="EEZ5" s="621"/>
      <c r="EFA5" s="621"/>
      <c r="EFB5" s="621"/>
      <c r="EFC5" s="621"/>
      <c r="EFD5" s="621"/>
      <c r="EFE5" s="621"/>
      <c r="EFF5" s="621"/>
      <c r="EFG5" s="621"/>
      <c r="EFH5" s="621"/>
      <c r="EFI5" s="621"/>
      <c r="EFJ5" s="621"/>
      <c r="EFK5" s="621"/>
      <c r="EFL5" s="621"/>
      <c r="EFM5" s="621"/>
      <c r="EFN5" s="620"/>
      <c r="EFO5" s="620"/>
      <c r="EFP5" s="621"/>
      <c r="EFQ5" s="621"/>
      <c r="EFR5" s="621"/>
      <c r="EFS5" s="621"/>
      <c r="EFT5" s="621"/>
      <c r="EFU5" s="621"/>
      <c r="EFV5" s="621"/>
      <c r="EFW5" s="621"/>
      <c r="EFX5" s="621"/>
      <c r="EFY5" s="621"/>
      <c r="EFZ5" s="621"/>
      <c r="EGA5" s="621"/>
      <c r="EGB5" s="621"/>
      <c r="EGC5" s="621"/>
      <c r="EGD5" s="621"/>
      <c r="EGE5" s="621"/>
      <c r="EGF5" s="621"/>
      <c r="EGG5" s="621"/>
      <c r="EGH5" s="621"/>
      <c r="EGI5" s="620"/>
      <c r="EGJ5" s="620"/>
      <c r="EGK5" s="621"/>
      <c r="EGL5" s="621"/>
      <c r="EGM5" s="621"/>
      <c r="EGN5" s="621"/>
      <c r="EGO5" s="621"/>
      <c r="EGP5" s="621"/>
      <c r="EGQ5" s="621"/>
      <c r="EGR5" s="621"/>
      <c r="EGS5" s="621"/>
      <c r="EGT5" s="621"/>
      <c r="EGU5" s="621"/>
      <c r="EGV5" s="621"/>
      <c r="EGW5" s="621"/>
      <c r="EGX5" s="621"/>
      <c r="EGY5" s="621"/>
      <c r="EGZ5" s="621"/>
      <c r="EHA5" s="621"/>
      <c r="EHB5" s="621"/>
      <c r="EHC5" s="621"/>
      <c r="EHD5" s="620"/>
      <c r="EHE5" s="620"/>
      <c r="EHF5" s="621"/>
      <c r="EHG5" s="621"/>
      <c r="EHH5" s="621"/>
      <c r="EHI5" s="621"/>
      <c r="EHJ5" s="621"/>
      <c r="EHK5" s="621"/>
      <c r="EHL5" s="621"/>
      <c r="EHM5" s="621"/>
      <c r="EHN5" s="621"/>
      <c r="EHO5" s="621"/>
      <c r="EHP5" s="621"/>
      <c r="EHQ5" s="621"/>
      <c r="EHR5" s="621"/>
      <c r="EHS5" s="621"/>
      <c r="EHT5" s="621"/>
      <c r="EHU5" s="621"/>
      <c r="EHV5" s="621"/>
      <c r="EHW5" s="621"/>
      <c r="EHX5" s="621"/>
      <c r="EHY5" s="620"/>
      <c r="EHZ5" s="620"/>
      <c r="EIA5" s="621"/>
      <c r="EIB5" s="621"/>
      <c r="EIC5" s="621"/>
      <c r="EID5" s="621"/>
      <c r="EIE5" s="621"/>
      <c r="EIF5" s="621"/>
      <c r="EIG5" s="621"/>
      <c r="EIH5" s="621"/>
      <c r="EII5" s="621"/>
      <c r="EIJ5" s="621"/>
      <c r="EIK5" s="621"/>
      <c r="EIL5" s="621"/>
      <c r="EIM5" s="621"/>
      <c r="EIN5" s="621"/>
      <c r="EIO5" s="621"/>
      <c r="EIP5" s="621"/>
      <c r="EIQ5" s="621"/>
      <c r="EIR5" s="621"/>
      <c r="EIS5" s="621"/>
      <c r="EIT5" s="620"/>
      <c r="EIU5" s="620"/>
      <c r="EIV5" s="621"/>
      <c r="EIW5" s="621"/>
      <c r="EIX5" s="621"/>
      <c r="EIY5" s="621"/>
      <c r="EIZ5" s="621"/>
      <c r="EJA5" s="621"/>
      <c r="EJB5" s="621"/>
      <c r="EJC5" s="621"/>
      <c r="EJD5" s="621"/>
      <c r="EJE5" s="621"/>
      <c r="EJF5" s="621"/>
      <c r="EJG5" s="621"/>
      <c r="EJH5" s="621"/>
      <c r="EJI5" s="621"/>
      <c r="EJJ5" s="621"/>
      <c r="EJK5" s="621"/>
      <c r="EJL5" s="621"/>
      <c r="EJM5" s="621"/>
      <c r="EJN5" s="621"/>
      <c r="EJO5" s="620"/>
      <c r="EJP5" s="620"/>
      <c r="EJQ5" s="621"/>
      <c r="EJR5" s="621"/>
      <c r="EJS5" s="621"/>
      <c r="EJT5" s="621"/>
      <c r="EJU5" s="621"/>
      <c r="EJV5" s="621"/>
      <c r="EJW5" s="621"/>
      <c r="EJX5" s="621"/>
      <c r="EJY5" s="621"/>
      <c r="EJZ5" s="621"/>
      <c r="EKA5" s="621"/>
      <c r="EKB5" s="621"/>
      <c r="EKC5" s="621"/>
      <c r="EKD5" s="621"/>
      <c r="EKE5" s="621"/>
      <c r="EKF5" s="621"/>
      <c r="EKG5" s="621"/>
      <c r="EKH5" s="621"/>
      <c r="EKI5" s="621"/>
      <c r="EKJ5" s="620"/>
      <c r="EKK5" s="620"/>
      <c r="EKL5" s="621"/>
      <c r="EKM5" s="621"/>
      <c r="EKN5" s="621"/>
      <c r="EKO5" s="621"/>
      <c r="EKP5" s="621"/>
      <c r="EKQ5" s="621"/>
      <c r="EKR5" s="621"/>
      <c r="EKS5" s="621"/>
      <c r="EKT5" s="621"/>
      <c r="EKU5" s="621"/>
      <c r="EKV5" s="621"/>
      <c r="EKW5" s="621"/>
      <c r="EKX5" s="621"/>
      <c r="EKY5" s="621"/>
      <c r="EKZ5" s="621"/>
      <c r="ELA5" s="621"/>
      <c r="ELB5" s="621"/>
      <c r="ELC5" s="621"/>
      <c r="ELD5" s="621"/>
      <c r="ELE5" s="620"/>
      <c r="ELF5" s="620"/>
      <c r="ELG5" s="621"/>
      <c r="ELH5" s="621"/>
      <c r="ELI5" s="621"/>
      <c r="ELJ5" s="621"/>
      <c r="ELK5" s="621"/>
      <c r="ELL5" s="621"/>
      <c r="ELM5" s="621"/>
      <c r="ELN5" s="621"/>
      <c r="ELO5" s="621"/>
      <c r="ELP5" s="621"/>
      <c r="ELQ5" s="621"/>
      <c r="ELR5" s="621"/>
      <c r="ELS5" s="621"/>
      <c r="ELT5" s="621"/>
      <c r="ELU5" s="621"/>
      <c r="ELV5" s="621"/>
      <c r="ELW5" s="621"/>
      <c r="ELX5" s="621"/>
      <c r="ELY5" s="621"/>
      <c r="ELZ5" s="620"/>
      <c r="EMA5" s="620"/>
      <c r="EMB5" s="621"/>
      <c r="EMC5" s="621"/>
      <c r="EMD5" s="621"/>
      <c r="EME5" s="621"/>
      <c r="EMF5" s="621"/>
      <c r="EMG5" s="621"/>
      <c r="EMH5" s="621"/>
      <c r="EMI5" s="621"/>
      <c r="EMJ5" s="621"/>
      <c r="EMK5" s="621"/>
      <c r="EML5" s="621"/>
      <c r="EMM5" s="621"/>
      <c r="EMN5" s="621"/>
      <c r="EMO5" s="621"/>
      <c r="EMP5" s="621"/>
      <c r="EMQ5" s="621"/>
      <c r="EMR5" s="621"/>
      <c r="EMS5" s="621"/>
      <c r="EMT5" s="621"/>
      <c r="EMU5" s="620"/>
      <c r="EMV5" s="620"/>
      <c r="EMW5" s="621"/>
      <c r="EMX5" s="621"/>
      <c r="EMY5" s="621"/>
      <c r="EMZ5" s="621"/>
      <c r="ENA5" s="621"/>
      <c r="ENB5" s="621"/>
      <c r="ENC5" s="621"/>
      <c r="END5" s="621"/>
      <c r="ENE5" s="621"/>
      <c r="ENF5" s="621"/>
      <c r="ENG5" s="621"/>
      <c r="ENH5" s="621"/>
      <c r="ENI5" s="621"/>
      <c r="ENJ5" s="621"/>
      <c r="ENK5" s="621"/>
      <c r="ENL5" s="621"/>
      <c r="ENM5" s="621"/>
      <c r="ENN5" s="621"/>
      <c r="ENO5" s="621"/>
      <c r="ENP5" s="620"/>
      <c r="ENQ5" s="620"/>
      <c r="ENR5" s="621"/>
      <c r="ENS5" s="621"/>
      <c r="ENT5" s="621"/>
      <c r="ENU5" s="621"/>
      <c r="ENV5" s="621"/>
      <c r="ENW5" s="621"/>
      <c r="ENX5" s="621"/>
      <c r="ENY5" s="621"/>
      <c r="ENZ5" s="621"/>
      <c r="EOA5" s="621"/>
      <c r="EOB5" s="621"/>
      <c r="EOC5" s="621"/>
      <c r="EOD5" s="621"/>
      <c r="EOE5" s="621"/>
      <c r="EOF5" s="621"/>
      <c r="EOG5" s="621"/>
      <c r="EOH5" s="621"/>
      <c r="EOI5" s="621"/>
      <c r="EOJ5" s="621"/>
      <c r="EOK5" s="620"/>
      <c r="EOL5" s="620"/>
      <c r="EOM5" s="621"/>
      <c r="EON5" s="621"/>
      <c r="EOO5" s="621"/>
      <c r="EOP5" s="621"/>
      <c r="EOQ5" s="621"/>
      <c r="EOR5" s="621"/>
      <c r="EOS5" s="621"/>
      <c r="EOT5" s="621"/>
      <c r="EOU5" s="621"/>
      <c r="EOV5" s="621"/>
      <c r="EOW5" s="621"/>
      <c r="EOX5" s="621"/>
      <c r="EOY5" s="621"/>
      <c r="EOZ5" s="621"/>
      <c r="EPA5" s="621"/>
      <c r="EPB5" s="621"/>
      <c r="EPC5" s="621"/>
      <c r="EPD5" s="621"/>
      <c r="EPE5" s="621"/>
      <c r="EPF5" s="620"/>
      <c r="EPG5" s="620"/>
      <c r="EPH5" s="621"/>
      <c r="EPI5" s="621"/>
      <c r="EPJ5" s="621"/>
      <c r="EPK5" s="621"/>
      <c r="EPL5" s="621"/>
      <c r="EPM5" s="621"/>
      <c r="EPN5" s="621"/>
      <c r="EPO5" s="621"/>
      <c r="EPP5" s="621"/>
      <c r="EPQ5" s="621"/>
      <c r="EPR5" s="621"/>
      <c r="EPS5" s="621"/>
      <c r="EPT5" s="621"/>
      <c r="EPU5" s="621"/>
      <c r="EPV5" s="621"/>
      <c r="EPW5" s="621"/>
      <c r="EPX5" s="621"/>
      <c r="EPY5" s="621"/>
      <c r="EPZ5" s="621"/>
      <c r="EQA5" s="620"/>
      <c r="EQB5" s="620"/>
      <c r="EQC5" s="621"/>
      <c r="EQD5" s="621"/>
      <c r="EQE5" s="621"/>
      <c r="EQF5" s="621"/>
      <c r="EQG5" s="621"/>
      <c r="EQH5" s="621"/>
      <c r="EQI5" s="621"/>
      <c r="EQJ5" s="621"/>
      <c r="EQK5" s="621"/>
      <c r="EQL5" s="621"/>
      <c r="EQM5" s="621"/>
      <c r="EQN5" s="621"/>
      <c r="EQO5" s="621"/>
      <c r="EQP5" s="621"/>
      <c r="EQQ5" s="621"/>
      <c r="EQR5" s="621"/>
      <c r="EQS5" s="621"/>
      <c r="EQT5" s="621"/>
      <c r="EQU5" s="621"/>
      <c r="EQV5" s="620"/>
      <c r="EQW5" s="620"/>
      <c r="EQX5" s="621"/>
      <c r="EQY5" s="621"/>
      <c r="EQZ5" s="621"/>
      <c r="ERA5" s="621"/>
      <c r="ERB5" s="621"/>
      <c r="ERC5" s="621"/>
      <c r="ERD5" s="621"/>
      <c r="ERE5" s="621"/>
      <c r="ERF5" s="621"/>
      <c r="ERG5" s="621"/>
      <c r="ERH5" s="621"/>
      <c r="ERI5" s="621"/>
      <c r="ERJ5" s="621"/>
      <c r="ERK5" s="621"/>
      <c r="ERL5" s="621"/>
      <c r="ERM5" s="621"/>
      <c r="ERN5" s="621"/>
      <c r="ERO5" s="621"/>
      <c r="ERP5" s="621"/>
      <c r="ERQ5" s="620"/>
      <c r="ERR5" s="620"/>
      <c r="ERS5" s="621"/>
      <c r="ERT5" s="621"/>
      <c r="ERU5" s="621"/>
      <c r="ERV5" s="621"/>
      <c r="ERW5" s="621"/>
      <c r="ERX5" s="621"/>
      <c r="ERY5" s="621"/>
      <c r="ERZ5" s="621"/>
      <c r="ESA5" s="621"/>
      <c r="ESB5" s="621"/>
      <c r="ESC5" s="621"/>
      <c r="ESD5" s="621"/>
      <c r="ESE5" s="621"/>
      <c r="ESF5" s="621"/>
      <c r="ESG5" s="621"/>
      <c r="ESH5" s="621"/>
      <c r="ESI5" s="621"/>
      <c r="ESJ5" s="621"/>
      <c r="ESK5" s="621"/>
      <c r="ESL5" s="620"/>
      <c r="ESM5" s="620"/>
      <c r="ESN5" s="621"/>
      <c r="ESO5" s="621"/>
      <c r="ESP5" s="621"/>
      <c r="ESQ5" s="621"/>
      <c r="ESR5" s="621"/>
      <c r="ESS5" s="621"/>
      <c r="EST5" s="621"/>
      <c r="ESU5" s="621"/>
      <c r="ESV5" s="621"/>
      <c r="ESW5" s="621"/>
      <c r="ESX5" s="621"/>
      <c r="ESY5" s="621"/>
      <c r="ESZ5" s="621"/>
      <c r="ETA5" s="621"/>
      <c r="ETB5" s="621"/>
      <c r="ETC5" s="621"/>
      <c r="ETD5" s="621"/>
      <c r="ETE5" s="621"/>
      <c r="ETF5" s="621"/>
      <c r="ETG5" s="620"/>
      <c r="ETH5" s="620"/>
      <c r="ETI5" s="621"/>
      <c r="ETJ5" s="621"/>
      <c r="ETK5" s="621"/>
      <c r="ETL5" s="621"/>
      <c r="ETM5" s="621"/>
      <c r="ETN5" s="621"/>
      <c r="ETO5" s="621"/>
      <c r="ETP5" s="621"/>
      <c r="ETQ5" s="621"/>
      <c r="ETR5" s="621"/>
      <c r="ETS5" s="621"/>
      <c r="ETT5" s="621"/>
      <c r="ETU5" s="621"/>
      <c r="ETV5" s="621"/>
      <c r="ETW5" s="621"/>
      <c r="ETX5" s="621"/>
      <c r="ETY5" s="621"/>
      <c r="ETZ5" s="621"/>
      <c r="EUA5" s="621"/>
      <c r="EUB5" s="620"/>
      <c r="EUC5" s="620"/>
      <c r="EUD5" s="621"/>
      <c r="EUE5" s="621"/>
      <c r="EUF5" s="621"/>
      <c r="EUG5" s="621"/>
      <c r="EUH5" s="621"/>
      <c r="EUI5" s="621"/>
      <c r="EUJ5" s="621"/>
      <c r="EUK5" s="621"/>
      <c r="EUL5" s="621"/>
      <c r="EUM5" s="621"/>
      <c r="EUN5" s="621"/>
      <c r="EUO5" s="621"/>
      <c r="EUP5" s="621"/>
      <c r="EUQ5" s="621"/>
      <c r="EUR5" s="621"/>
      <c r="EUS5" s="621"/>
      <c r="EUT5" s="621"/>
      <c r="EUU5" s="621"/>
      <c r="EUV5" s="621"/>
      <c r="EUW5" s="620"/>
      <c r="EUX5" s="620"/>
      <c r="EUY5" s="621"/>
      <c r="EUZ5" s="621"/>
      <c r="EVA5" s="621"/>
      <c r="EVB5" s="621"/>
      <c r="EVC5" s="621"/>
      <c r="EVD5" s="621"/>
      <c r="EVE5" s="621"/>
      <c r="EVF5" s="621"/>
      <c r="EVG5" s="621"/>
      <c r="EVH5" s="621"/>
      <c r="EVI5" s="621"/>
      <c r="EVJ5" s="621"/>
      <c r="EVK5" s="621"/>
      <c r="EVL5" s="621"/>
      <c r="EVM5" s="621"/>
      <c r="EVN5" s="621"/>
      <c r="EVO5" s="621"/>
      <c r="EVP5" s="621"/>
      <c r="EVQ5" s="621"/>
      <c r="EVR5" s="620"/>
      <c r="EVS5" s="620"/>
      <c r="EVT5" s="621"/>
      <c r="EVU5" s="621"/>
      <c r="EVV5" s="621"/>
      <c r="EVW5" s="621"/>
      <c r="EVX5" s="621"/>
      <c r="EVY5" s="621"/>
      <c r="EVZ5" s="621"/>
      <c r="EWA5" s="621"/>
      <c r="EWB5" s="621"/>
      <c r="EWC5" s="621"/>
      <c r="EWD5" s="621"/>
      <c r="EWE5" s="621"/>
      <c r="EWF5" s="621"/>
      <c r="EWG5" s="621"/>
      <c r="EWH5" s="621"/>
      <c r="EWI5" s="621"/>
      <c r="EWJ5" s="621"/>
      <c r="EWK5" s="621"/>
      <c r="EWL5" s="621"/>
      <c r="EWM5" s="620"/>
      <c r="EWN5" s="620"/>
      <c r="EWO5" s="621"/>
      <c r="EWP5" s="621"/>
      <c r="EWQ5" s="621"/>
      <c r="EWR5" s="621"/>
      <c r="EWS5" s="621"/>
      <c r="EWT5" s="621"/>
      <c r="EWU5" s="621"/>
      <c r="EWV5" s="621"/>
      <c r="EWW5" s="621"/>
      <c r="EWX5" s="621"/>
      <c r="EWY5" s="621"/>
      <c r="EWZ5" s="621"/>
      <c r="EXA5" s="621"/>
      <c r="EXB5" s="621"/>
      <c r="EXC5" s="621"/>
      <c r="EXD5" s="621"/>
      <c r="EXE5" s="621"/>
      <c r="EXF5" s="621"/>
      <c r="EXG5" s="621"/>
      <c r="EXH5" s="620"/>
      <c r="EXI5" s="620"/>
      <c r="EXJ5" s="621"/>
      <c r="EXK5" s="621"/>
      <c r="EXL5" s="621"/>
      <c r="EXM5" s="621"/>
      <c r="EXN5" s="621"/>
      <c r="EXO5" s="621"/>
      <c r="EXP5" s="621"/>
      <c r="EXQ5" s="621"/>
      <c r="EXR5" s="621"/>
      <c r="EXS5" s="621"/>
      <c r="EXT5" s="621"/>
      <c r="EXU5" s="621"/>
      <c r="EXV5" s="621"/>
      <c r="EXW5" s="621"/>
      <c r="EXX5" s="621"/>
      <c r="EXY5" s="621"/>
      <c r="EXZ5" s="621"/>
      <c r="EYA5" s="621"/>
      <c r="EYB5" s="621"/>
      <c r="EYC5" s="620"/>
      <c r="EYD5" s="620"/>
      <c r="EYE5" s="621"/>
      <c r="EYF5" s="621"/>
      <c r="EYG5" s="621"/>
      <c r="EYH5" s="621"/>
      <c r="EYI5" s="621"/>
      <c r="EYJ5" s="621"/>
      <c r="EYK5" s="621"/>
      <c r="EYL5" s="621"/>
      <c r="EYM5" s="621"/>
      <c r="EYN5" s="621"/>
      <c r="EYO5" s="621"/>
      <c r="EYP5" s="621"/>
      <c r="EYQ5" s="621"/>
      <c r="EYR5" s="621"/>
      <c r="EYS5" s="621"/>
      <c r="EYT5" s="621"/>
      <c r="EYU5" s="621"/>
      <c r="EYV5" s="621"/>
      <c r="EYW5" s="621"/>
      <c r="EYX5" s="620"/>
      <c r="EYY5" s="620"/>
      <c r="EYZ5" s="621"/>
      <c r="EZA5" s="621"/>
      <c r="EZB5" s="621"/>
      <c r="EZC5" s="621"/>
      <c r="EZD5" s="621"/>
      <c r="EZE5" s="621"/>
      <c r="EZF5" s="621"/>
      <c r="EZG5" s="621"/>
      <c r="EZH5" s="621"/>
      <c r="EZI5" s="621"/>
      <c r="EZJ5" s="621"/>
      <c r="EZK5" s="621"/>
      <c r="EZL5" s="621"/>
      <c r="EZM5" s="621"/>
      <c r="EZN5" s="621"/>
      <c r="EZO5" s="621"/>
      <c r="EZP5" s="621"/>
      <c r="EZQ5" s="621"/>
      <c r="EZR5" s="621"/>
      <c r="EZS5" s="620"/>
      <c r="EZT5" s="620"/>
      <c r="EZU5" s="621"/>
      <c r="EZV5" s="621"/>
      <c r="EZW5" s="621"/>
      <c r="EZX5" s="621"/>
      <c r="EZY5" s="621"/>
      <c r="EZZ5" s="621"/>
      <c r="FAA5" s="621"/>
      <c r="FAB5" s="621"/>
      <c r="FAC5" s="621"/>
      <c r="FAD5" s="621"/>
      <c r="FAE5" s="621"/>
      <c r="FAF5" s="621"/>
      <c r="FAG5" s="621"/>
      <c r="FAH5" s="621"/>
      <c r="FAI5" s="621"/>
      <c r="FAJ5" s="621"/>
      <c r="FAK5" s="621"/>
      <c r="FAL5" s="621"/>
      <c r="FAM5" s="621"/>
      <c r="FAN5" s="620"/>
      <c r="FAO5" s="620"/>
      <c r="FAP5" s="621"/>
      <c r="FAQ5" s="621"/>
      <c r="FAR5" s="621"/>
      <c r="FAS5" s="621"/>
      <c r="FAT5" s="621"/>
      <c r="FAU5" s="621"/>
      <c r="FAV5" s="621"/>
      <c r="FAW5" s="621"/>
      <c r="FAX5" s="621"/>
      <c r="FAY5" s="621"/>
      <c r="FAZ5" s="621"/>
      <c r="FBA5" s="621"/>
      <c r="FBB5" s="621"/>
      <c r="FBC5" s="621"/>
      <c r="FBD5" s="621"/>
      <c r="FBE5" s="621"/>
      <c r="FBF5" s="621"/>
      <c r="FBG5" s="621"/>
      <c r="FBH5" s="621"/>
      <c r="FBI5" s="620"/>
      <c r="FBJ5" s="620"/>
      <c r="FBK5" s="621"/>
      <c r="FBL5" s="621"/>
      <c r="FBM5" s="621"/>
      <c r="FBN5" s="621"/>
      <c r="FBO5" s="621"/>
      <c r="FBP5" s="621"/>
      <c r="FBQ5" s="621"/>
      <c r="FBR5" s="621"/>
      <c r="FBS5" s="621"/>
      <c r="FBT5" s="621"/>
      <c r="FBU5" s="621"/>
      <c r="FBV5" s="621"/>
      <c r="FBW5" s="621"/>
      <c r="FBX5" s="621"/>
      <c r="FBY5" s="621"/>
      <c r="FBZ5" s="621"/>
      <c r="FCA5" s="621"/>
      <c r="FCB5" s="621"/>
      <c r="FCC5" s="621"/>
      <c r="FCD5" s="620"/>
      <c r="FCE5" s="620"/>
      <c r="FCF5" s="621"/>
      <c r="FCG5" s="621"/>
      <c r="FCH5" s="621"/>
      <c r="FCI5" s="621"/>
      <c r="FCJ5" s="621"/>
      <c r="FCK5" s="621"/>
      <c r="FCL5" s="621"/>
      <c r="FCM5" s="621"/>
      <c r="FCN5" s="621"/>
      <c r="FCO5" s="621"/>
      <c r="FCP5" s="621"/>
      <c r="FCQ5" s="621"/>
      <c r="FCR5" s="621"/>
      <c r="FCS5" s="621"/>
      <c r="FCT5" s="621"/>
      <c r="FCU5" s="621"/>
      <c r="FCV5" s="621"/>
      <c r="FCW5" s="621"/>
      <c r="FCX5" s="621"/>
      <c r="FCY5" s="620"/>
      <c r="FCZ5" s="620"/>
      <c r="FDA5" s="621"/>
      <c r="FDB5" s="621"/>
      <c r="FDC5" s="621"/>
      <c r="FDD5" s="621"/>
      <c r="FDE5" s="621"/>
      <c r="FDF5" s="621"/>
      <c r="FDG5" s="621"/>
      <c r="FDH5" s="621"/>
      <c r="FDI5" s="621"/>
      <c r="FDJ5" s="621"/>
      <c r="FDK5" s="621"/>
      <c r="FDL5" s="621"/>
      <c r="FDM5" s="621"/>
      <c r="FDN5" s="621"/>
      <c r="FDO5" s="621"/>
      <c r="FDP5" s="621"/>
      <c r="FDQ5" s="621"/>
      <c r="FDR5" s="621"/>
      <c r="FDS5" s="621"/>
      <c r="FDT5" s="620"/>
      <c r="FDU5" s="620"/>
      <c r="FDV5" s="621"/>
      <c r="FDW5" s="621"/>
      <c r="FDX5" s="621"/>
      <c r="FDY5" s="621"/>
      <c r="FDZ5" s="621"/>
      <c r="FEA5" s="621"/>
      <c r="FEB5" s="621"/>
      <c r="FEC5" s="621"/>
      <c r="FED5" s="621"/>
      <c r="FEE5" s="621"/>
      <c r="FEF5" s="621"/>
      <c r="FEG5" s="621"/>
      <c r="FEH5" s="621"/>
      <c r="FEI5" s="621"/>
      <c r="FEJ5" s="621"/>
      <c r="FEK5" s="621"/>
      <c r="FEL5" s="621"/>
      <c r="FEM5" s="621"/>
      <c r="FEN5" s="621"/>
      <c r="FEO5" s="620"/>
      <c r="FEP5" s="620"/>
      <c r="FEQ5" s="621"/>
      <c r="FER5" s="621"/>
      <c r="FES5" s="621"/>
      <c r="FET5" s="621"/>
      <c r="FEU5" s="621"/>
      <c r="FEV5" s="621"/>
      <c r="FEW5" s="621"/>
      <c r="FEX5" s="621"/>
      <c r="FEY5" s="621"/>
      <c r="FEZ5" s="621"/>
      <c r="FFA5" s="621"/>
      <c r="FFB5" s="621"/>
      <c r="FFC5" s="621"/>
      <c r="FFD5" s="621"/>
      <c r="FFE5" s="621"/>
      <c r="FFF5" s="621"/>
      <c r="FFG5" s="621"/>
      <c r="FFH5" s="621"/>
      <c r="FFI5" s="621"/>
      <c r="FFJ5" s="620"/>
      <c r="FFK5" s="620"/>
      <c r="FFL5" s="621"/>
      <c r="FFM5" s="621"/>
      <c r="FFN5" s="621"/>
      <c r="FFO5" s="621"/>
      <c r="FFP5" s="621"/>
      <c r="FFQ5" s="621"/>
      <c r="FFR5" s="621"/>
      <c r="FFS5" s="621"/>
      <c r="FFT5" s="621"/>
      <c r="FFU5" s="621"/>
      <c r="FFV5" s="621"/>
      <c r="FFW5" s="621"/>
      <c r="FFX5" s="621"/>
      <c r="FFY5" s="621"/>
      <c r="FFZ5" s="621"/>
      <c r="FGA5" s="621"/>
      <c r="FGB5" s="621"/>
      <c r="FGC5" s="621"/>
      <c r="FGD5" s="621"/>
      <c r="FGE5" s="620"/>
      <c r="FGF5" s="620"/>
      <c r="FGG5" s="621"/>
      <c r="FGH5" s="621"/>
      <c r="FGI5" s="621"/>
      <c r="FGJ5" s="621"/>
      <c r="FGK5" s="621"/>
      <c r="FGL5" s="621"/>
      <c r="FGM5" s="621"/>
      <c r="FGN5" s="621"/>
      <c r="FGO5" s="621"/>
      <c r="FGP5" s="621"/>
      <c r="FGQ5" s="621"/>
      <c r="FGR5" s="621"/>
      <c r="FGS5" s="621"/>
      <c r="FGT5" s="621"/>
      <c r="FGU5" s="621"/>
      <c r="FGV5" s="621"/>
      <c r="FGW5" s="621"/>
      <c r="FGX5" s="621"/>
      <c r="FGY5" s="621"/>
      <c r="FGZ5" s="620"/>
      <c r="FHA5" s="620"/>
      <c r="FHB5" s="621"/>
      <c r="FHC5" s="621"/>
      <c r="FHD5" s="621"/>
      <c r="FHE5" s="621"/>
      <c r="FHF5" s="621"/>
      <c r="FHG5" s="621"/>
      <c r="FHH5" s="621"/>
      <c r="FHI5" s="621"/>
      <c r="FHJ5" s="621"/>
      <c r="FHK5" s="621"/>
      <c r="FHL5" s="621"/>
      <c r="FHM5" s="621"/>
      <c r="FHN5" s="621"/>
      <c r="FHO5" s="621"/>
      <c r="FHP5" s="621"/>
      <c r="FHQ5" s="621"/>
      <c r="FHR5" s="621"/>
      <c r="FHS5" s="621"/>
      <c r="FHT5" s="621"/>
      <c r="FHU5" s="620"/>
      <c r="FHV5" s="620"/>
      <c r="FHW5" s="621"/>
      <c r="FHX5" s="621"/>
      <c r="FHY5" s="621"/>
      <c r="FHZ5" s="621"/>
      <c r="FIA5" s="621"/>
      <c r="FIB5" s="621"/>
      <c r="FIC5" s="621"/>
      <c r="FID5" s="621"/>
      <c r="FIE5" s="621"/>
      <c r="FIF5" s="621"/>
      <c r="FIG5" s="621"/>
      <c r="FIH5" s="621"/>
      <c r="FII5" s="621"/>
      <c r="FIJ5" s="621"/>
      <c r="FIK5" s="621"/>
      <c r="FIL5" s="621"/>
      <c r="FIM5" s="621"/>
      <c r="FIN5" s="621"/>
      <c r="FIO5" s="621"/>
      <c r="FIP5" s="620"/>
      <c r="FIQ5" s="620"/>
      <c r="FIR5" s="621"/>
      <c r="FIS5" s="621"/>
      <c r="FIT5" s="621"/>
      <c r="FIU5" s="621"/>
      <c r="FIV5" s="621"/>
      <c r="FIW5" s="621"/>
      <c r="FIX5" s="621"/>
      <c r="FIY5" s="621"/>
      <c r="FIZ5" s="621"/>
      <c r="FJA5" s="621"/>
      <c r="FJB5" s="621"/>
      <c r="FJC5" s="621"/>
      <c r="FJD5" s="621"/>
      <c r="FJE5" s="621"/>
      <c r="FJF5" s="621"/>
      <c r="FJG5" s="621"/>
      <c r="FJH5" s="621"/>
      <c r="FJI5" s="621"/>
      <c r="FJJ5" s="621"/>
      <c r="FJK5" s="620"/>
      <c r="FJL5" s="620"/>
      <c r="FJM5" s="621"/>
      <c r="FJN5" s="621"/>
      <c r="FJO5" s="621"/>
      <c r="FJP5" s="621"/>
      <c r="FJQ5" s="621"/>
      <c r="FJR5" s="621"/>
      <c r="FJS5" s="621"/>
      <c r="FJT5" s="621"/>
      <c r="FJU5" s="621"/>
      <c r="FJV5" s="621"/>
      <c r="FJW5" s="621"/>
      <c r="FJX5" s="621"/>
      <c r="FJY5" s="621"/>
      <c r="FJZ5" s="621"/>
      <c r="FKA5" s="621"/>
      <c r="FKB5" s="621"/>
      <c r="FKC5" s="621"/>
      <c r="FKD5" s="621"/>
      <c r="FKE5" s="621"/>
      <c r="FKF5" s="620"/>
      <c r="FKG5" s="620"/>
      <c r="FKH5" s="621"/>
      <c r="FKI5" s="621"/>
      <c r="FKJ5" s="621"/>
      <c r="FKK5" s="621"/>
      <c r="FKL5" s="621"/>
      <c r="FKM5" s="621"/>
      <c r="FKN5" s="621"/>
      <c r="FKO5" s="621"/>
      <c r="FKP5" s="621"/>
      <c r="FKQ5" s="621"/>
      <c r="FKR5" s="621"/>
      <c r="FKS5" s="621"/>
      <c r="FKT5" s="621"/>
      <c r="FKU5" s="621"/>
      <c r="FKV5" s="621"/>
      <c r="FKW5" s="621"/>
      <c r="FKX5" s="621"/>
      <c r="FKY5" s="621"/>
      <c r="FKZ5" s="621"/>
      <c r="FLA5" s="620"/>
      <c r="FLB5" s="620"/>
      <c r="FLC5" s="621"/>
      <c r="FLD5" s="621"/>
      <c r="FLE5" s="621"/>
      <c r="FLF5" s="621"/>
      <c r="FLG5" s="621"/>
      <c r="FLH5" s="621"/>
      <c r="FLI5" s="621"/>
      <c r="FLJ5" s="621"/>
      <c r="FLK5" s="621"/>
      <c r="FLL5" s="621"/>
      <c r="FLM5" s="621"/>
      <c r="FLN5" s="621"/>
      <c r="FLO5" s="621"/>
      <c r="FLP5" s="621"/>
      <c r="FLQ5" s="621"/>
      <c r="FLR5" s="621"/>
      <c r="FLS5" s="621"/>
      <c r="FLT5" s="621"/>
      <c r="FLU5" s="621"/>
      <c r="FLV5" s="620"/>
      <c r="FLW5" s="620"/>
      <c r="FLX5" s="621"/>
      <c r="FLY5" s="621"/>
      <c r="FLZ5" s="621"/>
      <c r="FMA5" s="621"/>
      <c r="FMB5" s="621"/>
      <c r="FMC5" s="621"/>
      <c r="FMD5" s="621"/>
      <c r="FME5" s="621"/>
      <c r="FMF5" s="621"/>
      <c r="FMG5" s="621"/>
      <c r="FMH5" s="621"/>
      <c r="FMI5" s="621"/>
      <c r="FMJ5" s="621"/>
      <c r="FMK5" s="621"/>
      <c r="FML5" s="621"/>
      <c r="FMM5" s="621"/>
      <c r="FMN5" s="621"/>
      <c r="FMO5" s="621"/>
      <c r="FMP5" s="621"/>
      <c r="FMQ5" s="620"/>
      <c r="FMR5" s="620"/>
      <c r="FMS5" s="621"/>
      <c r="FMT5" s="621"/>
      <c r="FMU5" s="621"/>
      <c r="FMV5" s="621"/>
      <c r="FMW5" s="621"/>
      <c r="FMX5" s="621"/>
      <c r="FMY5" s="621"/>
      <c r="FMZ5" s="621"/>
      <c r="FNA5" s="621"/>
      <c r="FNB5" s="621"/>
      <c r="FNC5" s="621"/>
      <c r="FND5" s="621"/>
      <c r="FNE5" s="621"/>
      <c r="FNF5" s="621"/>
      <c r="FNG5" s="621"/>
      <c r="FNH5" s="621"/>
      <c r="FNI5" s="621"/>
      <c r="FNJ5" s="621"/>
      <c r="FNK5" s="621"/>
      <c r="FNL5" s="620"/>
      <c r="FNM5" s="620"/>
      <c r="FNN5" s="621"/>
      <c r="FNO5" s="621"/>
      <c r="FNP5" s="621"/>
      <c r="FNQ5" s="621"/>
      <c r="FNR5" s="621"/>
      <c r="FNS5" s="621"/>
      <c r="FNT5" s="621"/>
      <c r="FNU5" s="621"/>
      <c r="FNV5" s="621"/>
      <c r="FNW5" s="621"/>
      <c r="FNX5" s="621"/>
      <c r="FNY5" s="621"/>
      <c r="FNZ5" s="621"/>
      <c r="FOA5" s="621"/>
      <c r="FOB5" s="621"/>
      <c r="FOC5" s="621"/>
      <c r="FOD5" s="621"/>
      <c r="FOE5" s="621"/>
      <c r="FOF5" s="621"/>
      <c r="FOG5" s="620"/>
      <c r="FOH5" s="620"/>
      <c r="FOI5" s="621"/>
      <c r="FOJ5" s="621"/>
      <c r="FOK5" s="621"/>
      <c r="FOL5" s="621"/>
      <c r="FOM5" s="621"/>
      <c r="FON5" s="621"/>
      <c r="FOO5" s="621"/>
      <c r="FOP5" s="621"/>
      <c r="FOQ5" s="621"/>
      <c r="FOR5" s="621"/>
      <c r="FOS5" s="621"/>
      <c r="FOT5" s="621"/>
      <c r="FOU5" s="621"/>
      <c r="FOV5" s="621"/>
      <c r="FOW5" s="621"/>
      <c r="FOX5" s="621"/>
      <c r="FOY5" s="621"/>
      <c r="FOZ5" s="621"/>
      <c r="FPA5" s="621"/>
      <c r="FPB5" s="620"/>
      <c r="FPC5" s="620"/>
      <c r="FPD5" s="621"/>
      <c r="FPE5" s="621"/>
      <c r="FPF5" s="621"/>
      <c r="FPG5" s="621"/>
      <c r="FPH5" s="621"/>
      <c r="FPI5" s="621"/>
      <c r="FPJ5" s="621"/>
      <c r="FPK5" s="621"/>
      <c r="FPL5" s="621"/>
      <c r="FPM5" s="621"/>
      <c r="FPN5" s="621"/>
      <c r="FPO5" s="621"/>
      <c r="FPP5" s="621"/>
      <c r="FPQ5" s="621"/>
      <c r="FPR5" s="621"/>
      <c r="FPS5" s="621"/>
      <c r="FPT5" s="621"/>
      <c r="FPU5" s="621"/>
      <c r="FPV5" s="621"/>
      <c r="FPW5" s="620"/>
      <c r="FPX5" s="620"/>
      <c r="FPY5" s="621"/>
      <c r="FPZ5" s="621"/>
      <c r="FQA5" s="621"/>
      <c r="FQB5" s="621"/>
      <c r="FQC5" s="621"/>
      <c r="FQD5" s="621"/>
      <c r="FQE5" s="621"/>
      <c r="FQF5" s="621"/>
      <c r="FQG5" s="621"/>
      <c r="FQH5" s="621"/>
      <c r="FQI5" s="621"/>
      <c r="FQJ5" s="621"/>
      <c r="FQK5" s="621"/>
      <c r="FQL5" s="621"/>
      <c r="FQM5" s="621"/>
      <c r="FQN5" s="621"/>
      <c r="FQO5" s="621"/>
      <c r="FQP5" s="621"/>
      <c r="FQQ5" s="621"/>
      <c r="FQR5" s="620"/>
      <c r="FQS5" s="620"/>
      <c r="FQT5" s="621"/>
      <c r="FQU5" s="621"/>
      <c r="FQV5" s="621"/>
      <c r="FQW5" s="621"/>
      <c r="FQX5" s="621"/>
      <c r="FQY5" s="621"/>
      <c r="FQZ5" s="621"/>
      <c r="FRA5" s="621"/>
      <c r="FRB5" s="621"/>
      <c r="FRC5" s="621"/>
      <c r="FRD5" s="621"/>
      <c r="FRE5" s="621"/>
      <c r="FRF5" s="621"/>
      <c r="FRG5" s="621"/>
      <c r="FRH5" s="621"/>
      <c r="FRI5" s="621"/>
      <c r="FRJ5" s="621"/>
      <c r="FRK5" s="621"/>
      <c r="FRL5" s="621"/>
      <c r="FRM5" s="620"/>
      <c r="FRN5" s="620"/>
      <c r="FRO5" s="621"/>
      <c r="FRP5" s="621"/>
      <c r="FRQ5" s="621"/>
      <c r="FRR5" s="621"/>
      <c r="FRS5" s="621"/>
      <c r="FRT5" s="621"/>
      <c r="FRU5" s="621"/>
      <c r="FRV5" s="621"/>
      <c r="FRW5" s="621"/>
      <c r="FRX5" s="621"/>
      <c r="FRY5" s="621"/>
      <c r="FRZ5" s="621"/>
      <c r="FSA5" s="621"/>
      <c r="FSB5" s="621"/>
      <c r="FSC5" s="621"/>
      <c r="FSD5" s="621"/>
      <c r="FSE5" s="621"/>
      <c r="FSF5" s="621"/>
      <c r="FSG5" s="621"/>
      <c r="FSH5" s="620"/>
      <c r="FSI5" s="620"/>
      <c r="FSJ5" s="621"/>
      <c r="FSK5" s="621"/>
      <c r="FSL5" s="621"/>
      <c r="FSM5" s="621"/>
      <c r="FSN5" s="621"/>
      <c r="FSO5" s="621"/>
      <c r="FSP5" s="621"/>
      <c r="FSQ5" s="621"/>
      <c r="FSR5" s="621"/>
      <c r="FSS5" s="621"/>
      <c r="FST5" s="621"/>
      <c r="FSU5" s="621"/>
      <c r="FSV5" s="621"/>
      <c r="FSW5" s="621"/>
      <c r="FSX5" s="621"/>
      <c r="FSY5" s="621"/>
      <c r="FSZ5" s="621"/>
      <c r="FTA5" s="621"/>
      <c r="FTB5" s="621"/>
      <c r="FTC5" s="620"/>
      <c r="FTD5" s="620"/>
      <c r="FTE5" s="621"/>
      <c r="FTF5" s="621"/>
      <c r="FTG5" s="621"/>
      <c r="FTH5" s="621"/>
      <c r="FTI5" s="621"/>
      <c r="FTJ5" s="621"/>
      <c r="FTK5" s="621"/>
      <c r="FTL5" s="621"/>
      <c r="FTM5" s="621"/>
      <c r="FTN5" s="621"/>
      <c r="FTO5" s="621"/>
      <c r="FTP5" s="621"/>
      <c r="FTQ5" s="621"/>
      <c r="FTR5" s="621"/>
      <c r="FTS5" s="621"/>
      <c r="FTT5" s="621"/>
      <c r="FTU5" s="621"/>
      <c r="FTV5" s="621"/>
      <c r="FTW5" s="621"/>
      <c r="FTX5" s="620"/>
      <c r="FTY5" s="620"/>
      <c r="FTZ5" s="621"/>
      <c r="FUA5" s="621"/>
      <c r="FUB5" s="621"/>
      <c r="FUC5" s="621"/>
      <c r="FUD5" s="621"/>
      <c r="FUE5" s="621"/>
      <c r="FUF5" s="621"/>
      <c r="FUG5" s="621"/>
      <c r="FUH5" s="621"/>
      <c r="FUI5" s="621"/>
      <c r="FUJ5" s="621"/>
      <c r="FUK5" s="621"/>
      <c r="FUL5" s="621"/>
      <c r="FUM5" s="621"/>
      <c r="FUN5" s="621"/>
      <c r="FUO5" s="621"/>
      <c r="FUP5" s="621"/>
      <c r="FUQ5" s="621"/>
      <c r="FUR5" s="621"/>
      <c r="FUS5" s="620"/>
      <c r="FUT5" s="620"/>
      <c r="FUU5" s="621"/>
      <c r="FUV5" s="621"/>
      <c r="FUW5" s="621"/>
      <c r="FUX5" s="621"/>
      <c r="FUY5" s="621"/>
      <c r="FUZ5" s="621"/>
      <c r="FVA5" s="621"/>
      <c r="FVB5" s="621"/>
      <c r="FVC5" s="621"/>
      <c r="FVD5" s="621"/>
      <c r="FVE5" s="621"/>
      <c r="FVF5" s="621"/>
      <c r="FVG5" s="621"/>
      <c r="FVH5" s="621"/>
      <c r="FVI5" s="621"/>
      <c r="FVJ5" s="621"/>
      <c r="FVK5" s="621"/>
      <c r="FVL5" s="621"/>
      <c r="FVM5" s="621"/>
      <c r="FVN5" s="620"/>
      <c r="FVO5" s="620"/>
      <c r="FVP5" s="621"/>
      <c r="FVQ5" s="621"/>
      <c r="FVR5" s="621"/>
      <c r="FVS5" s="621"/>
      <c r="FVT5" s="621"/>
      <c r="FVU5" s="621"/>
      <c r="FVV5" s="621"/>
      <c r="FVW5" s="621"/>
      <c r="FVX5" s="621"/>
      <c r="FVY5" s="621"/>
      <c r="FVZ5" s="621"/>
      <c r="FWA5" s="621"/>
      <c r="FWB5" s="621"/>
      <c r="FWC5" s="621"/>
      <c r="FWD5" s="621"/>
      <c r="FWE5" s="621"/>
      <c r="FWF5" s="621"/>
      <c r="FWG5" s="621"/>
      <c r="FWH5" s="621"/>
      <c r="FWI5" s="620"/>
      <c r="FWJ5" s="620"/>
      <c r="FWK5" s="621"/>
      <c r="FWL5" s="621"/>
      <c r="FWM5" s="621"/>
      <c r="FWN5" s="621"/>
      <c r="FWO5" s="621"/>
      <c r="FWP5" s="621"/>
      <c r="FWQ5" s="621"/>
      <c r="FWR5" s="621"/>
      <c r="FWS5" s="621"/>
      <c r="FWT5" s="621"/>
      <c r="FWU5" s="621"/>
      <c r="FWV5" s="621"/>
      <c r="FWW5" s="621"/>
      <c r="FWX5" s="621"/>
      <c r="FWY5" s="621"/>
      <c r="FWZ5" s="621"/>
      <c r="FXA5" s="621"/>
      <c r="FXB5" s="621"/>
      <c r="FXC5" s="621"/>
      <c r="FXD5" s="620"/>
      <c r="FXE5" s="620"/>
      <c r="FXF5" s="621"/>
      <c r="FXG5" s="621"/>
      <c r="FXH5" s="621"/>
      <c r="FXI5" s="621"/>
      <c r="FXJ5" s="621"/>
      <c r="FXK5" s="621"/>
      <c r="FXL5" s="621"/>
      <c r="FXM5" s="621"/>
      <c r="FXN5" s="621"/>
      <c r="FXO5" s="621"/>
      <c r="FXP5" s="621"/>
      <c r="FXQ5" s="621"/>
      <c r="FXR5" s="621"/>
      <c r="FXS5" s="621"/>
      <c r="FXT5" s="621"/>
      <c r="FXU5" s="621"/>
      <c r="FXV5" s="621"/>
      <c r="FXW5" s="621"/>
      <c r="FXX5" s="621"/>
      <c r="FXY5" s="620"/>
      <c r="FXZ5" s="620"/>
      <c r="FYA5" s="621"/>
      <c r="FYB5" s="621"/>
      <c r="FYC5" s="621"/>
      <c r="FYD5" s="621"/>
      <c r="FYE5" s="621"/>
      <c r="FYF5" s="621"/>
      <c r="FYG5" s="621"/>
      <c r="FYH5" s="621"/>
      <c r="FYI5" s="621"/>
      <c r="FYJ5" s="621"/>
      <c r="FYK5" s="621"/>
      <c r="FYL5" s="621"/>
      <c r="FYM5" s="621"/>
      <c r="FYN5" s="621"/>
      <c r="FYO5" s="621"/>
      <c r="FYP5" s="621"/>
      <c r="FYQ5" s="621"/>
      <c r="FYR5" s="621"/>
      <c r="FYS5" s="621"/>
      <c r="FYT5" s="620"/>
      <c r="FYU5" s="620"/>
      <c r="FYV5" s="621"/>
      <c r="FYW5" s="621"/>
      <c r="FYX5" s="621"/>
      <c r="FYY5" s="621"/>
      <c r="FYZ5" s="621"/>
      <c r="FZA5" s="621"/>
      <c r="FZB5" s="621"/>
      <c r="FZC5" s="621"/>
      <c r="FZD5" s="621"/>
      <c r="FZE5" s="621"/>
      <c r="FZF5" s="621"/>
      <c r="FZG5" s="621"/>
      <c r="FZH5" s="621"/>
      <c r="FZI5" s="621"/>
      <c r="FZJ5" s="621"/>
      <c r="FZK5" s="621"/>
      <c r="FZL5" s="621"/>
      <c r="FZM5" s="621"/>
      <c r="FZN5" s="621"/>
      <c r="FZO5" s="620"/>
      <c r="FZP5" s="620"/>
      <c r="FZQ5" s="621"/>
      <c r="FZR5" s="621"/>
      <c r="FZS5" s="621"/>
      <c r="FZT5" s="621"/>
      <c r="FZU5" s="621"/>
      <c r="FZV5" s="621"/>
      <c r="FZW5" s="621"/>
      <c r="FZX5" s="621"/>
      <c r="FZY5" s="621"/>
      <c r="FZZ5" s="621"/>
      <c r="GAA5" s="621"/>
      <c r="GAB5" s="621"/>
      <c r="GAC5" s="621"/>
      <c r="GAD5" s="621"/>
      <c r="GAE5" s="621"/>
      <c r="GAF5" s="621"/>
      <c r="GAG5" s="621"/>
      <c r="GAH5" s="621"/>
      <c r="GAI5" s="621"/>
      <c r="GAJ5" s="620"/>
      <c r="GAK5" s="620"/>
      <c r="GAL5" s="621"/>
      <c r="GAM5" s="621"/>
      <c r="GAN5" s="621"/>
      <c r="GAO5" s="621"/>
      <c r="GAP5" s="621"/>
      <c r="GAQ5" s="621"/>
      <c r="GAR5" s="621"/>
      <c r="GAS5" s="621"/>
      <c r="GAT5" s="621"/>
      <c r="GAU5" s="621"/>
      <c r="GAV5" s="621"/>
      <c r="GAW5" s="621"/>
      <c r="GAX5" s="621"/>
      <c r="GAY5" s="621"/>
      <c r="GAZ5" s="621"/>
      <c r="GBA5" s="621"/>
      <c r="GBB5" s="621"/>
      <c r="GBC5" s="621"/>
      <c r="GBD5" s="621"/>
      <c r="GBE5" s="620"/>
      <c r="GBF5" s="620"/>
      <c r="GBG5" s="621"/>
      <c r="GBH5" s="621"/>
      <c r="GBI5" s="621"/>
      <c r="GBJ5" s="621"/>
      <c r="GBK5" s="621"/>
      <c r="GBL5" s="621"/>
      <c r="GBM5" s="621"/>
      <c r="GBN5" s="621"/>
      <c r="GBO5" s="621"/>
      <c r="GBP5" s="621"/>
      <c r="GBQ5" s="621"/>
      <c r="GBR5" s="621"/>
      <c r="GBS5" s="621"/>
      <c r="GBT5" s="621"/>
      <c r="GBU5" s="621"/>
      <c r="GBV5" s="621"/>
      <c r="GBW5" s="621"/>
      <c r="GBX5" s="621"/>
      <c r="GBY5" s="621"/>
      <c r="GBZ5" s="620"/>
      <c r="GCA5" s="620"/>
      <c r="GCB5" s="621"/>
      <c r="GCC5" s="621"/>
      <c r="GCD5" s="621"/>
      <c r="GCE5" s="621"/>
      <c r="GCF5" s="621"/>
      <c r="GCG5" s="621"/>
      <c r="GCH5" s="621"/>
      <c r="GCI5" s="621"/>
      <c r="GCJ5" s="621"/>
      <c r="GCK5" s="621"/>
      <c r="GCL5" s="621"/>
      <c r="GCM5" s="621"/>
      <c r="GCN5" s="621"/>
      <c r="GCO5" s="621"/>
      <c r="GCP5" s="621"/>
      <c r="GCQ5" s="621"/>
      <c r="GCR5" s="621"/>
      <c r="GCS5" s="621"/>
      <c r="GCT5" s="621"/>
      <c r="GCU5" s="620"/>
      <c r="GCV5" s="620"/>
      <c r="GCW5" s="621"/>
      <c r="GCX5" s="621"/>
      <c r="GCY5" s="621"/>
      <c r="GCZ5" s="621"/>
      <c r="GDA5" s="621"/>
      <c r="GDB5" s="621"/>
      <c r="GDC5" s="621"/>
      <c r="GDD5" s="621"/>
      <c r="GDE5" s="621"/>
      <c r="GDF5" s="621"/>
      <c r="GDG5" s="621"/>
      <c r="GDH5" s="621"/>
      <c r="GDI5" s="621"/>
      <c r="GDJ5" s="621"/>
      <c r="GDK5" s="621"/>
      <c r="GDL5" s="621"/>
      <c r="GDM5" s="621"/>
      <c r="GDN5" s="621"/>
      <c r="GDO5" s="621"/>
      <c r="GDP5" s="620"/>
      <c r="GDQ5" s="620"/>
      <c r="GDR5" s="621"/>
      <c r="GDS5" s="621"/>
      <c r="GDT5" s="621"/>
      <c r="GDU5" s="621"/>
      <c r="GDV5" s="621"/>
      <c r="GDW5" s="621"/>
      <c r="GDX5" s="621"/>
      <c r="GDY5" s="621"/>
      <c r="GDZ5" s="621"/>
      <c r="GEA5" s="621"/>
      <c r="GEB5" s="621"/>
      <c r="GEC5" s="621"/>
      <c r="GED5" s="621"/>
      <c r="GEE5" s="621"/>
      <c r="GEF5" s="621"/>
      <c r="GEG5" s="621"/>
      <c r="GEH5" s="621"/>
      <c r="GEI5" s="621"/>
      <c r="GEJ5" s="621"/>
      <c r="GEK5" s="620"/>
      <c r="GEL5" s="620"/>
      <c r="GEM5" s="621"/>
      <c r="GEN5" s="621"/>
      <c r="GEO5" s="621"/>
      <c r="GEP5" s="621"/>
      <c r="GEQ5" s="621"/>
      <c r="GER5" s="621"/>
      <c r="GES5" s="621"/>
      <c r="GET5" s="621"/>
      <c r="GEU5" s="621"/>
      <c r="GEV5" s="621"/>
      <c r="GEW5" s="621"/>
      <c r="GEX5" s="621"/>
      <c r="GEY5" s="621"/>
      <c r="GEZ5" s="621"/>
      <c r="GFA5" s="621"/>
      <c r="GFB5" s="621"/>
      <c r="GFC5" s="621"/>
      <c r="GFD5" s="621"/>
      <c r="GFE5" s="621"/>
      <c r="GFF5" s="620"/>
      <c r="GFG5" s="620"/>
      <c r="GFH5" s="621"/>
      <c r="GFI5" s="621"/>
      <c r="GFJ5" s="621"/>
      <c r="GFK5" s="621"/>
      <c r="GFL5" s="621"/>
      <c r="GFM5" s="621"/>
      <c r="GFN5" s="621"/>
      <c r="GFO5" s="621"/>
      <c r="GFP5" s="621"/>
      <c r="GFQ5" s="621"/>
      <c r="GFR5" s="621"/>
      <c r="GFS5" s="621"/>
      <c r="GFT5" s="621"/>
      <c r="GFU5" s="621"/>
      <c r="GFV5" s="621"/>
      <c r="GFW5" s="621"/>
      <c r="GFX5" s="621"/>
      <c r="GFY5" s="621"/>
      <c r="GFZ5" s="621"/>
      <c r="GGA5" s="620"/>
      <c r="GGB5" s="620"/>
      <c r="GGC5" s="621"/>
      <c r="GGD5" s="621"/>
      <c r="GGE5" s="621"/>
      <c r="GGF5" s="621"/>
      <c r="GGG5" s="621"/>
      <c r="GGH5" s="621"/>
      <c r="GGI5" s="621"/>
      <c r="GGJ5" s="621"/>
      <c r="GGK5" s="621"/>
      <c r="GGL5" s="621"/>
      <c r="GGM5" s="621"/>
      <c r="GGN5" s="621"/>
      <c r="GGO5" s="621"/>
      <c r="GGP5" s="621"/>
      <c r="GGQ5" s="621"/>
      <c r="GGR5" s="621"/>
      <c r="GGS5" s="621"/>
      <c r="GGT5" s="621"/>
      <c r="GGU5" s="621"/>
      <c r="GGV5" s="620"/>
      <c r="GGW5" s="620"/>
      <c r="GGX5" s="621"/>
      <c r="GGY5" s="621"/>
      <c r="GGZ5" s="621"/>
      <c r="GHA5" s="621"/>
      <c r="GHB5" s="621"/>
      <c r="GHC5" s="621"/>
      <c r="GHD5" s="621"/>
      <c r="GHE5" s="621"/>
      <c r="GHF5" s="621"/>
      <c r="GHG5" s="621"/>
      <c r="GHH5" s="621"/>
      <c r="GHI5" s="621"/>
      <c r="GHJ5" s="621"/>
      <c r="GHK5" s="621"/>
      <c r="GHL5" s="621"/>
      <c r="GHM5" s="621"/>
      <c r="GHN5" s="621"/>
      <c r="GHO5" s="621"/>
      <c r="GHP5" s="621"/>
      <c r="GHQ5" s="620"/>
      <c r="GHR5" s="620"/>
      <c r="GHS5" s="621"/>
      <c r="GHT5" s="621"/>
      <c r="GHU5" s="621"/>
      <c r="GHV5" s="621"/>
      <c r="GHW5" s="621"/>
      <c r="GHX5" s="621"/>
      <c r="GHY5" s="621"/>
      <c r="GHZ5" s="621"/>
      <c r="GIA5" s="621"/>
      <c r="GIB5" s="621"/>
      <c r="GIC5" s="621"/>
      <c r="GID5" s="621"/>
      <c r="GIE5" s="621"/>
      <c r="GIF5" s="621"/>
      <c r="GIG5" s="621"/>
      <c r="GIH5" s="621"/>
      <c r="GII5" s="621"/>
      <c r="GIJ5" s="621"/>
      <c r="GIK5" s="621"/>
      <c r="GIL5" s="620"/>
      <c r="GIM5" s="620"/>
      <c r="GIN5" s="621"/>
      <c r="GIO5" s="621"/>
      <c r="GIP5" s="621"/>
      <c r="GIQ5" s="621"/>
      <c r="GIR5" s="621"/>
      <c r="GIS5" s="621"/>
      <c r="GIT5" s="621"/>
      <c r="GIU5" s="621"/>
      <c r="GIV5" s="621"/>
      <c r="GIW5" s="621"/>
      <c r="GIX5" s="621"/>
      <c r="GIY5" s="621"/>
      <c r="GIZ5" s="621"/>
      <c r="GJA5" s="621"/>
      <c r="GJB5" s="621"/>
      <c r="GJC5" s="621"/>
      <c r="GJD5" s="621"/>
      <c r="GJE5" s="621"/>
      <c r="GJF5" s="621"/>
      <c r="GJG5" s="620"/>
      <c r="GJH5" s="620"/>
      <c r="GJI5" s="621"/>
      <c r="GJJ5" s="621"/>
      <c r="GJK5" s="621"/>
      <c r="GJL5" s="621"/>
      <c r="GJM5" s="621"/>
      <c r="GJN5" s="621"/>
      <c r="GJO5" s="621"/>
      <c r="GJP5" s="621"/>
      <c r="GJQ5" s="621"/>
      <c r="GJR5" s="621"/>
      <c r="GJS5" s="621"/>
      <c r="GJT5" s="621"/>
      <c r="GJU5" s="621"/>
      <c r="GJV5" s="621"/>
      <c r="GJW5" s="621"/>
      <c r="GJX5" s="621"/>
      <c r="GJY5" s="621"/>
      <c r="GJZ5" s="621"/>
      <c r="GKA5" s="621"/>
      <c r="GKB5" s="620"/>
      <c r="GKC5" s="620"/>
      <c r="GKD5" s="621"/>
      <c r="GKE5" s="621"/>
      <c r="GKF5" s="621"/>
      <c r="GKG5" s="621"/>
      <c r="GKH5" s="621"/>
      <c r="GKI5" s="621"/>
      <c r="GKJ5" s="621"/>
      <c r="GKK5" s="621"/>
      <c r="GKL5" s="621"/>
      <c r="GKM5" s="621"/>
      <c r="GKN5" s="621"/>
      <c r="GKO5" s="621"/>
      <c r="GKP5" s="621"/>
      <c r="GKQ5" s="621"/>
      <c r="GKR5" s="621"/>
      <c r="GKS5" s="621"/>
      <c r="GKT5" s="621"/>
      <c r="GKU5" s="621"/>
      <c r="GKV5" s="621"/>
      <c r="GKW5" s="620"/>
      <c r="GKX5" s="620"/>
      <c r="GKY5" s="621"/>
      <c r="GKZ5" s="621"/>
      <c r="GLA5" s="621"/>
      <c r="GLB5" s="621"/>
      <c r="GLC5" s="621"/>
      <c r="GLD5" s="621"/>
      <c r="GLE5" s="621"/>
      <c r="GLF5" s="621"/>
      <c r="GLG5" s="621"/>
      <c r="GLH5" s="621"/>
      <c r="GLI5" s="621"/>
      <c r="GLJ5" s="621"/>
      <c r="GLK5" s="621"/>
      <c r="GLL5" s="621"/>
      <c r="GLM5" s="621"/>
      <c r="GLN5" s="621"/>
      <c r="GLO5" s="621"/>
      <c r="GLP5" s="621"/>
      <c r="GLQ5" s="621"/>
      <c r="GLR5" s="620"/>
      <c r="GLS5" s="620"/>
      <c r="GLT5" s="621"/>
      <c r="GLU5" s="621"/>
      <c r="GLV5" s="621"/>
      <c r="GLW5" s="621"/>
      <c r="GLX5" s="621"/>
      <c r="GLY5" s="621"/>
      <c r="GLZ5" s="621"/>
      <c r="GMA5" s="621"/>
      <c r="GMB5" s="621"/>
      <c r="GMC5" s="621"/>
      <c r="GMD5" s="621"/>
      <c r="GME5" s="621"/>
      <c r="GMF5" s="621"/>
      <c r="GMG5" s="621"/>
      <c r="GMH5" s="621"/>
      <c r="GMI5" s="621"/>
      <c r="GMJ5" s="621"/>
      <c r="GMK5" s="621"/>
      <c r="GML5" s="621"/>
      <c r="GMM5" s="620"/>
      <c r="GMN5" s="620"/>
      <c r="GMO5" s="621"/>
      <c r="GMP5" s="621"/>
      <c r="GMQ5" s="621"/>
      <c r="GMR5" s="621"/>
      <c r="GMS5" s="621"/>
      <c r="GMT5" s="621"/>
      <c r="GMU5" s="621"/>
      <c r="GMV5" s="621"/>
      <c r="GMW5" s="621"/>
      <c r="GMX5" s="621"/>
      <c r="GMY5" s="621"/>
      <c r="GMZ5" s="621"/>
      <c r="GNA5" s="621"/>
      <c r="GNB5" s="621"/>
      <c r="GNC5" s="621"/>
      <c r="GND5" s="621"/>
      <c r="GNE5" s="621"/>
      <c r="GNF5" s="621"/>
      <c r="GNG5" s="621"/>
      <c r="GNH5" s="620"/>
      <c r="GNI5" s="620"/>
      <c r="GNJ5" s="621"/>
      <c r="GNK5" s="621"/>
      <c r="GNL5" s="621"/>
      <c r="GNM5" s="621"/>
      <c r="GNN5" s="621"/>
      <c r="GNO5" s="621"/>
      <c r="GNP5" s="621"/>
      <c r="GNQ5" s="621"/>
      <c r="GNR5" s="621"/>
      <c r="GNS5" s="621"/>
      <c r="GNT5" s="621"/>
      <c r="GNU5" s="621"/>
      <c r="GNV5" s="621"/>
      <c r="GNW5" s="621"/>
      <c r="GNX5" s="621"/>
      <c r="GNY5" s="621"/>
      <c r="GNZ5" s="621"/>
      <c r="GOA5" s="621"/>
      <c r="GOB5" s="621"/>
      <c r="GOC5" s="620"/>
      <c r="GOD5" s="620"/>
      <c r="GOE5" s="621"/>
      <c r="GOF5" s="621"/>
      <c r="GOG5" s="621"/>
      <c r="GOH5" s="621"/>
      <c r="GOI5" s="621"/>
      <c r="GOJ5" s="621"/>
      <c r="GOK5" s="621"/>
      <c r="GOL5" s="621"/>
      <c r="GOM5" s="621"/>
      <c r="GON5" s="621"/>
      <c r="GOO5" s="621"/>
      <c r="GOP5" s="621"/>
      <c r="GOQ5" s="621"/>
      <c r="GOR5" s="621"/>
      <c r="GOS5" s="621"/>
      <c r="GOT5" s="621"/>
      <c r="GOU5" s="621"/>
      <c r="GOV5" s="621"/>
      <c r="GOW5" s="621"/>
      <c r="GOX5" s="620"/>
      <c r="GOY5" s="620"/>
      <c r="GOZ5" s="621"/>
      <c r="GPA5" s="621"/>
      <c r="GPB5" s="621"/>
      <c r="GPC5" s="621"/>
      <c r="GPD5" s="621"/>
      <c r="GPE5" s="621"/>
      <c r="GPF5" s="621"/>
      <c r="GPG5" s="621"/>
      <c r="GPH5" s="621"/>
      <c r="GPI5" s="621"/>
      <c r="GPJ5" s="621"/>
      <c r="GPK5" s="621"/>
      <c r="GPL5" s="621"/>
      <c r="GPM5" s="621"/>
      <c r="GPN5" s="621"/>
      <c r="GPO5" s="621"/>
      <c r="GPP5" s="621"/>
      <c r="GPQ5" s="621"/>
      <c r="GPR5" s="621"/>
      <c r="GPS5" s="620"/>
      <c r="GPT5" s="620"/>
      <c r="GPU5" s="621"/>
      <c r="GPV5" s="621"/>
      <c r="GPW5" s="621"/>
      <c r="GPX5" s="621"/>
      <c r="GPY5" s="621"/>
      <c r="GPZ5" s="621"/>
      <c r="GQA5" s="621"/>
      <c r="GQB5" s="621"/>
      <c r="GQC5" s="621"/>
      <c r="GQD5" s="621"/>
      <c r="GQE5" s="621"/>
      <c r="GQF5" s="621"/>
      <c r="GQG5" s="621"/>
      <c r="GQH5" s="621"/>
      <c r="GQI5" s="621"/>
      <c r="GQJ5" s="621"/>
      <c r="GQK5" s="621"/>
      <c r="GQL5" s="621"/>
      <c r="GQM5" s="621"/>
      <c r="GQN5" s="620"/>
      <c r="GQO5" s="620"/>
      <c r="GQP5" s="621"/>
      <c r="GQQ5" s="621"/>
      <c r="GQR5" s="621"/>
      <c r="GQS5" s="621"/>
      <c r="GQT5" s="621"/>
      <c r="GQU5" s="621"/>
      <c r="GQV5" s="621"/>
      <c r="GQW5" s="621"/>
      <c r="GQX5" s="621"/>
      <c r="GQY5" s="621"/>
      <c r="GQZ5" s="621"/>
      <c r="GRA5" s="621"/>
      <c r="GRB5" s="621"/>
      <c r="GRC5" s="621"/>
      <c r="GRD5" s="621"/>
      <c r="GRE5" s="621"/>
      <c r="GRF5" s="621"/>
      <c r="GRG5" s="621"/>
      <c r="GRH5" s="621"/>
      <c r="GRI5" s="620"/>
      <c r="GRJ5" s="620"/>
      <c r="GRK5" s="621"/>
      <c r="GRL5" s="621"/>
      <c r="GRM5" s="621"/>
      <c r="GRN5" s="621"/>
      <c r="GRO5" s="621"/>
      <c r="GRP5" s="621"/>
      <c r="GRQ5" s="621"/>
      <c r="GRR5" s="621"/>
      <c r="GRS5" s="621"/>
      <c r="GRT5" s="621"/>
      <c r="GRU5" s="621"/>
      <c r="GRV5" s="621"/>
      <c r="GRW5" s="621"/>
      <c r="GRX5" s="621"/>
      <c r="GRY5" s="621"/>
      <c r="GRZ5" s="621"/>
      <c r="GSA5" s="621"/>
      <c r="GSB5" s="621"/>
      <c r="GSC5" s="621"/>
      <c r="GSD5" s="620"/>
      <c r="GSE5" s="620"/>
      <c r="GSF5" s="621"/>
      <c r="GSG5" s="621"/>
      <c r="GSH5" s="621"/>
      <c r="GSI5" s="621"/>
      <c r="GSJ5" s="621"/>
      <c r="GSK5" s="621"/>
      <c r="GSL5" s="621"/>
      <c r="GSM5" s="621"/>
      <c r="GSN5" s="621"/>
      <c r="GSO5" s="621"/>
      <c r="GSP5" s="621"/>
      <c r="GSQ5" s="621"/>
      <c r="GSR5" s="621"/>
      <c r="GSS5" s="621"/>
      <c r="GST5" s="621"/>
      <c r="GSU5" s="621"/>
      <c r="GSV5" s="621"/>
      <c r="GSW5" s="621"/>
      <c r="GSX5" s="621"/>
      <c r="GSY5" s="620"/>
      <c r="GSZ5" s="620"/>
      <c r="GTA5" s="621"/>
      <c r="GTB5" s="621"/>
      <c r="GTC5" s="621"/>
      <c r="GTD5" s="621"/>
      <c r="GTE5" s="621"/>
      <c r="GTF5" s="621"/>
      <c r="GTG5" s="621"/>
      <c r="GTH5" s="621"/>
      <c r="GTI5" s="621"/>
      <c r="GTJ5" s="621"/>
      <c r="GTK5" s="621"/>
      <c r="GTL5" s="621"/>
      <c r="GTM5" s="621"/>
      <c r="GTN5" s="621"/>
      <c r="GTO5" s="621"/>
      <c r="GTP5" s="621"/>
      <c r="GTQ5" s="621"/>
      <c r="GTR5" s="621"/>
      <c r="GTS5" s="621"/>
      <c r="GTT5" s="620"/>
      <c r="GTU5" s="620"/>
      <c r="GTV5" s="621"/>
      <c r="GTW5" s="621"/>
      <c r="GTX5" s="621"/>
      <c r="GTY5" s="621"/>
      <c r="GTZ5" s="621"/>
      <c r="GUA5" s="621"/>
      <c r="GUB5" s="621"/>
      <c r="GUC5" s="621"/>
      <c r="GUD5" s="621"/>
      <c r="GUE5" s="621"/>
      <c r="GUF5" s="621"/>
      <c r="GUG5" s="621"/>
      <c r="GUH5" s="621"/>
      <c r="GUI5" s="621"/>
      <c r="GUJ5" s="621"/>
      <c r="GUK5" s="621"/>
      <c r="GUL5" s="621"/>
      <c r="GUM5" s="621"/>
      <c r="GUN5" s="621"/>
      <c r="GUO5" s="620"/>
      <c r="GUP5" s="620"/>
      <c r="GUQ5" s="621"/>
      <c r="GUR5" s="621"/>
      <c r="GUS5" s="621"/>
      <c r="GUT5" s="621"/>
      <c r="GUU5" s="621"/>
      <c r="GUV5" s="621"/>
      <c r="GUW5" s="621"/>
      <c r="GUX5" s="621"/>
      <c r="GUY5" s="621"/>
      <c r="GUZ5" s="621"/>
      <c r="GVA5" s="621"/>
      <c r="GVB5" s="621"/>
      <c r="GVC5" s="621"/>
      <c r="GVD5" s="621"/>
      <c r="GVE5" s="621"/>
      <c r="GVF5" s="621"/>
      <c r="GVG5" s="621"/>
      <c r="GVH5" s="621"/>
      <c r="GVI5" s="621"/>
      <c r="GVJ5" s="620"/>
      <c r="GVK5" s="620"/>
      <c r="GVL5" s="621"/>
      <c r="GVM5" s="621"/>
      <c r="GVN5" s="621"/>
      <c r="GVO5" s="621"/>
      <c r="GVP5" s="621"/>
      <c r="GVQ5" s="621"/>
      <c r="GVR5" s="621"/>
      <c r="GVS5" s="621"/>
      <c r="GVT5" s="621"/>
      <c r="GVU5" s="621"/>
      <c r="GVV5" s="621"/>
      <c r="GVW5" s="621"/>
      <c r="GVX5" s="621"/>
      <c r="GVY5" s="621"/>
      <c r="GVZ5" s="621"/>
      <c r="GWA5" s="621"/>
      <c r="GWB5" s="621"/>
      <c r="GWC5" s="621"/>
      <c r="GWD5" s="621"/>
      <c r="GWE5" s="620"/>
      <c r="GWF5" s="620"/>
      <c r="GWG5" s="621"/>
      <c r="GWH5" s="621"/>
      <c r="GWI5" s="621"/>
      <c r="GWJ5" s="621"/>
      <c r="GWK5" s="621"/>
      <c r="GWL5" s="621"/>
      <c r="GWM5" s="621"/>
      <c r="GWN5" s="621"/>
      <c r="GWO5" s="621"/>
      <c r="GWP5" s="621"/>
      <c r="GWQ5" s="621"/>
      <c r="GWR5" s="621"/>
      <c r="GWS5" s="621"/>
      <c r="GWT5" s="621"/>
      <c r="GWU5" s="621"/>
      <c r="GWV5" s="621"/>
      <c r="GWW5" s="621"/>
      <c r="GWX5" s="621"/>
      <c r="GWY5" s="621"/>
      <c r="GWZ5" s="620"/>
      <c r="GXA5" s="620"/>
      <c r="GXB5" s="621"/>
      <c r="GXC5" s="621"/>
      <c r="GXD5" s="621"/>
      <c r="GXE5" s="621"/>
      <c r="GXF5" s="621"/>
      <c r="GXG5" s="621"/>
      <c r="GXH5" s="621"/>
      <c r="GXI5" s="621"/>
      <c r="GXJ5" s="621"/>
      <c r="GXK5" s="621"/>
      <c r="GXL5" s="621"/>
      <c r="GXM5" s="621"/>
      <c r="GXN5" s="621"/>
      <c r="GXO5" s="621"/>
      <c r="GXP5" s="621"/>
      <c r="GXQ5" s="621"/>
      <c r="GXR5" s="621"/>
      <c r="GXS5" s="621"/>
      <c r="GXT5" s="621"/>
      <c r="GXU5" s="620"/>
      <c r="GXV5" s="620"/>
      <c r="GXW5" s="621"/>
      <c r="GXX5" s="621"/>
      <c r="GXY5" s="621"/>
      <c r="GXZ5" s="621"/>
      <c r="GYA5" s="621"/>
      <c r="GYB5" s="621"/>
      <c r="GYC5" s="621"/>
      <c r="GYD5" s="621"/>
      <c r="GYE5" s="621"/>
      <c r="GYF5" s="621"/>
      <c r="GYG5" s="621"/>
      <c r="GYH5" s="621"/>
      <c r="GYI5" s="621"/>
      <c r="GYJ5" s="621"/>
      <c r="GYK5" s="621"/>
      <c r="GYL5" s="621"/>
      <c r="GYM5" s="621"/>
      <c r="GYN5" s="621"/>
      <c r="GYO5" s="621"/>
      <c r="GYP5" s="620"/>
      <c r="GYQ5" s="620"/>
      <c r="GYR5" s="621"/>
      <c r="GYS5" s="621"/>
      <c r="GYT5" s="621"/>
      <c r="GYU5" s="621"/>
      <c r="GYV5" s="621"/>
      <c r="GYW5" s="621"/>
      <c r="GYX5" s="621"/>
      <c r="GYY5" s="621"/>
      <c r="GYZ5" s="621"/>
      <c r="GZA5" s="621"/>
      <c r="GZB5" s="621"/>
      <c r="GZC5" s="621"/>
      <c r="GZD5" s="621"/>
      <c r="GZE5" s="621"/>
      <c r="GZF5" s="621"/>
      <c r="GZG5" s="621"/>
      <c r="GZH5" s="621"/>
      <c r="GZI5" s="621"/>
      <c r="GZJ5" s="621"/>
      <c r="GZK5" s="620"/>
      <c r="GZL5" s="620"/>
      <c r="GZM5" s="621"/>
      <c r="GZN5" s="621"/>
      <c r="GZO5" s="621"/>
      <c r="GZP5" s="621"/>
      <c r="GZQ5" s="621"/>
      <c r="GZR5" s="621"/>
      <c r="GZS5" s="621"/>
      <c r="GZT5" s="621"/>
      <c r="GZU5" s="621"/>
      <c r="GZV5" s="621"/>
      <c r="GZW5" s="621"/>
      <c r="GZX5" s="621"/>
      <c r="GZY5" s="621"/>
      <c r="GZZ5" s="621"/>
      <c r="HAA5" s="621"/>
      <c r="HAB5" s="621"/>
      <c r="HAC5" s="621"/>
      <c r="HAD5" s="621"/>
      <c r="HAE5" s="621"/>
      <c r="HAF5" s="620"/>
      <c r="HAG5" s="620"/>
      <c r="HAH5" s="621"/>
      <c r="HAI5" s="621"/>
      <c r="HAJ5" s="621"/>
      <c r="HAK5" s="621"/>
      <c r="HAL5" s="621"/>
      <c r="HAM5" s="621"/>
      <c r="HAN5" s="621"/>
      <c r="HAO5" s="621"/>
      <c r="HAP5" s="621"/>
      <c r="HAQ5" s="621"/>
      <c r="HAR5" s="621"/>
      <c r="HAS5" s="621"/>
      <c r="HAT5" s="621"/>
      <c r="HAU5" s="621"/>
      <c r="HAV5" s="621"/>
      <c r="HAW5" s="621"/>
      <c r="HAX5" s="621"/>
      <c r="HAY5" s="621"/>
      <c r="HAZ5" s="621"/>
      <c r="HBA5" s="620"/>
      <c r="HBB5" s="620"/>
      <c r="HBC5" s="621"/>
      <c r="HBD5" s="621"/>
      <c r="HBE5" s="621"/>
      <c r="HBF5" s="621"/>
      <c r="HBG5" s="621"/>
      <c r="HBH5" s="621"/>
      <c r="HBI5" s="621"/>
      <c r="HBJ5" s="621"/>
      <c r="HBK5" s="621"/>
      <c r="HBL5" s="621"/>
      <c r="HBM5" s="621"/>
      <c r="HBN5" s="621"/>
      <c r="HBO5" s="621"/>
      <c r="HBP5" s="621"/>
      <c r="HBQ5" s="621"/>
      <c r="HBR5" s="621"/>
      <c r="HBS5" s="621"/>
      <c r="HBT5" s="621"/>
      <c r="HBU5" s="621"/>
      <c r="HBV5" s="620"/>
      <c r="HBW5" s="620"/>
      <c r="HBX5" s="621"/>
      <c r="HBY5" s="621"/>
      <c r="HBZ5" s="621"/>
      <c r="HCA5" s="621"/>
      <c r="HCB5" s="621"/>
      <c r="HCC5" s="621"/>
      <c r="HCD5" s="621"/>
      <c r="HCE5" s="621"/>
      <c r="HCF5" s="621"/>
      <c r="HCG5" s="621"/>
      <c r="HCH5" s="621"/>
      <c r="HCI5" s="621"/>
      <c r="HCJ5" s="621"/>
      <c r="HCK5" s="621"/>
      <c r="HCL5" s="621"/>
      <c r="HCM5" s="621"/>
      <c r="HCN5" s="621"/>
      <c r="HCO5" s="621"/>
      <c r="HCP5" s="621"/>
      <c r="HCQ5" s="620"/>
      <c r="HCR5" s="620"/>
      <c r="HCS5" s="621"/>
      <c r="HCT5" s="621"/>
      <c r="HCU5" s="621"/>
      <c r="HCV5" s="621"/>
      <c r="HCW5" s="621"/>
      <c r="HCX5" s="621"/>
      <c r="HCY5" s="621"/>
      <c r="HCZ5" s="621"/>
      <c r="HDA5" s="621"/>
      <c r="HDB5" s="621"/>
      <c r="HDC5" s="621"/>
      <c r="HDD5" s="621"/>
      <c r="HDE5" s="621"/>
      <c r="HDF5" s="621"/>
      <c r="HDG5" s="621"/>
      <c r="HDH5" s="621"/>
      <c r="HDI5" s="621"/>
      <c r="HDJ5" s="621"/>
      <c r="HDK5" s="621"/>
      <c r="HDL5" s="620"/>
      <c r="HDM5" s="620"/>
      <c r="HDN5" s="621"/>
      <c r="HDO5" s="621"/>
      <c r="HDP5" s="621"/>
      <c r="HDQ5" s="621"/>
      <c r="HDR5" s="621"/>
      <c r="HDS5" s="621"/>
      <c r="HDT5" s="621"/>
      <c r="HDU5" s="621"/>
      <c r="HDV5" s="621"/>
      <c r="HDW5" s="621"/>
      <c r="HDX5" s="621"/>
      <c r="HDY5" s="621"/>
      <c r="HDZ5" s="621"/>
      <c r="HEA5" s="621"/>
      <c r="HEB5" s="621"/>
      <c r="HEC5" s="621"/>
      <c r="HED5" s="621"/>
      <c r="HEE5" s="621"/>
      <c r="HEF5" s="621"/>
      <c r="HEG5" s="620"/>
      <c r="HEH5" s="620"/>
      <c r="HEI5" s="621"/>
      <c r="HEJ5" s="621"/>
      <c r="HEK5" s="621"/>
      <c r="HEL5" s="621"/>
      <c r="HEM5" s="621"/>
      <c r="HEN5" s="621"/>
      <c r="HEO5" s="621"/>
      <c r="HEP5" s="621"/>
      <c r="HEQ5" s="621"/>
      <c r="HER5" s="621"/>
      <c r="HES5" s="621"/>
      <c r="HET5" s="621"/>
      <c r="HEU5" s="621"/>
      <c r="HEV5" s="621"/>
      <c r="HEW5" s="621"/>
      <c r="HEX5" s="621"/>
      <c r="HEY5" s="621"/>
      <c r="HEZ5" s="621"/>
      <c r="HFA5" s="621"/>
      <c r="HFB5" s="620"/>
      <c r="HFC5" s="620"/>
      <c r="HFD5" s="621"/>
      <c r="HFE5" s="621"/>
      <c r="HFF5" s="621"/>
      <c r="HFG5" s="621"/>
      <c r="HFH5" s="621"/>
      <c r="HFI5" s="621"/>
      <c r="HFJ5" s="621"/>
      <c r="HFK5" s="621"/>
      <c r="HFL5" s="621"/>
      <c r="HFM5" s="621"/>
      <c r="HFN5" s="621"/>
      <c r="HFO5" s="621"/>
      <c r="HFP5" s="621"/>
      <c r="HFQ5" s="621"/>
      <c r="HFR5" s="621"/>
      <c r="HFS5" s="621"/>
      <c r="HFT5" s="621"/>
      <c r="HFU5" s="621"/>
      <c r="HFV5" s="621"/>
      <c r="HFW5" s="620"/>
      <c r="HFX5" s="620"/>
      <c r="HFY5" s="621"/>
      <c r="HFZ5" s="621"/>
      <c r="HGA5" s="621"/>
      <c r="HGB5" s="621"/>
      <c r="HGC5" s="621"/>
      <c r="HGD5" s="621"/>
      <c r="HGE5" s="621"/>
      <c r="HGF5" s="621"/>
      <c r="HGG5" s="621"/>
      <c r="HGH5" s="621"/>
      <c r="HGI5" s="621"/>
      <c r="HGJ5" s="621"/>
      <c r="HGK5" s="621"/>
      <c r="HGL5" s="621"/>
      <c r="HGM5" s="621"/>
      <c r="HGN5" s="621"/>
      <c r="HGO5" s="621"/>
      <c r="HGP5" s="621"/>
      <c r="HGQ5" s="621"/>
      <c r="HGR5" s="620"/>
      <c r="HGS5" s="620"/>
      <c r="HGT5" s="621"/>
      <c r="HGU5" s="621"/>
      <c r="HGV5" s="621"/>
      <c r="HGW5" s="621"/>
      <c r="HGX5" s="621"/>
      <c r="HGY5" s="621"/>
      <c r="HGZ5" s="621"/>
      <c r="HHA5" s="621"/>
      <c r="HHB5" s="621"/>
      <c r="HHC5" s="621"/>
      <c r="HHD5" s="621"/>
      <c r="HHE5" s="621"/>
      <c r="HHF5" s="621"/>
      <c r="HHG5" s="621"/>
      <c r="HHH5" s="621"/>
      <c r="HHI5" s="621"/>
      <c r="HHJ5" s="621"/>
      <c r="HHK5" s="621"/>
      <c r="HHL5" s="621"/>
      <c r="HHM5" s="620"/>
      <c r="HHN5" s="620"/>
      <c r="HHO5" s="621"/>
      <c r="HHP5" s="621"/>
      <c r="HHQ5" s="621"/>
      <c r="HHR5" s="621"/>
      <c r="HHS5" s="621"/>
      <c r="HHT5" s="621"/>
      <c r="HHU5" s="621"/>
      <c r="HHV5" s="621"/>
      <c r="HHW5" s="621"/>
      <c r="HHX5" s="621"/>
      <c r="HHY5" s="621"/>
      <c r="HHZ5" s="621"/>
      <c r="HIA5" s="621"/>
      <c r="HIB5" s="621"/>
      <c r="HIC5" s="621"/>
      <c r="HID5" s="621"/>
      <c r="HIE5" s="621"/>
      <c r="HIF5" s="621"/>
      <c r="HIG5" s="621"/>
      <c r="HIH5" s="620"/>
      <c r="HII5" s="620"/>
      <c r="HIJ5" s="621"/>
      <c r="HIK5" s="621"/>
      <c r="HIL5" s="621"/>
      <c r="HIM5" s="621"/>
      <c r="HIN5" s="621"/>
      <c r="HIO5" s="621"/>
      <c r="HIP5" s="621"/>
      <c r="HIQ5" s="621"/>
      <c r="HIR5" s="621"/>
      <c r="HIS5" s="621"/>
      <c r="HIT5" s="621"/>
      <c r="HIU5" s="621"/>
      <c r="HIV5" s="621"/>
      <c r="HIW5" s="621"/>
      <c r="HIX5" s="621"/>
      <c r="HIY5" s="621"/>
      <c r="HIZ5" s="621"/>
      <c r="HJA5" s="621"/>
      <c r="HJB5" s="621"/>
      <c r="HJC5" s="620"/>
      <c r="HJD5" s="620"/>
      <c r="HJE5" s="621"/>
      <c r="HJF5" s="621"/>
      <c r="HJG5" s="621"/>
      <c r="HJH5" s="621"/>
      <c r="HJI5" s="621"/>
      <c r="HJJ5" s="621"/>
      <c r="HJK5" s="621"/>
      <c r="HJL5" s="621"/>
      <c r="HJM5" s="621"/>
      <c r="HJN5" s="621"/>
      <c r="HJO5" s="621"/>
      <c r="HJP5" s="621"/>
      <c r="HJQ5" s="621"/>
      <c r="HJR5" s="621"/>
      <c r="HJS5" s="621"/>
      <c r="HJT5" s="621"/>
      <c r="HJU5" s="621"/>
      <c r="HJV5" s="621"/>
      <c r="HJW5" s="621"/>
      <c r="HJX5" s="620"/>
      <c r="HJY5" s="620"/>
      <c r="HJZ5" s="621"/>
      <c r="HKA5" s="621"/>
      <c r="HKB5" s="621"/>
      <c r="HKC5" s="621"/>
      <c r="HKD5" s="621"/>
      <c r="HKE5" s="621"/>
      <c r="HKF5" s="621"/>
      <c r="HKG5" s="621"/>
      <c r="HKH5" s="621"/>
      <c r="HKI5" s="621"/>
      <c r="HKJ5" s="621"/>
      <c r="HKK5" s="621"/>
      <c r="HKL5" s="621"/>
      <c r="HKM5" s="621"/>
      <c r="HKN5" s="621"/>
      <c r="HKO5" s="621"/>
      <c r="HKP5" s="621"/>
      <c r="HKQ5" s="621"/>
      <c r="HKR5" s="621"/>
      <c r="HKS5" s="620"/>
      <c r="HKT5" s="620"/>
      <c r="HKU5" s="621"/>
      <c r="HKV5" s="621"/>
      <c r="HKW5" s="621"/>
      <c r="HKX5" s="621"/>
      <c r="HKY5" s="621"/>
      <c r="HKZ5" s="621"/>
      <c r="HLA5" s="621"/>
      <c r="HLB5" s="621"/>
      <c r="HLC5" s="621"/>
      <c r="HLD5" s="621"/>
      <c r="HLE5" s="621"/>
      <c r="HLF5" s="621"/>
      <c r="HLG5" s="621"/>
      <c r="HLH5" s="621"/>
      <c r="HLI5" s="621"/>
      <c r="HLJ5" s="621"/>
      <c r="HLK5" s="621"/>
      <c r="HLL5" s="621"/>
      <c r="HLM5" s="621"/>
      <c r="HLN5" s="620"/>
      <c r="HLO5" s="620"/>
      <c r="HLP5" s="621"/>
      <c r="HLQ5" s="621"/>
      <c r="HLR5" s="621"/>
      <c r="HLS5" s="621"/>
      <c r="HLT5" s="621"/>
      <c r="HLU5" s="621"/>
      <c r="HLV5" s="621"/>
      <c r="HLW5" s="621"/>
      <c r="HLX5" s="621"/>
      <c r="HLY5" s="621"/>
      <c r="HLZ5" s="621"/>
      <c r="HMA5" s="621"/>
      <c r="HMB5" s="621"/>
      <c r="HMC5" s="621"/>
      <c r="HMD5" s="621"/>
      <c r="HME5" s="621"/>
      <c r="HMF5" s="621"/>
      <c r="HMG5" s="621"/>
      <c r="HMH5" s="621"/>
      <c r="HMI5" s="620"/>
      <c r="HMJ5" s="620"/>
      <c r="HMK5" s="621"/>
      <c r="HML5" s="621"/>
      <c r="HMM5" s="621"/>
      <c r="HMN5" s="621"/>
      <c r="HMO5" s="621"/>
      <c r="HMP5" s="621"/>
      <c r="HMQ5" s="621"/>
      <c r="HMR5" s="621"/>
      <c r="HMS5" s="621"/>
      <c r="HMT5" s="621"/>
      <c r="HMU5" s="621"/>
      <c r="HMV5" s="621"/>
      <c r="HMW5" s="621"/>
      <c r="HMX5" s="621"/>
      <c r="HMY5" s="621"/>
      <c r="HMZ5" s="621"/>
      <c r="HNA5" s="621"/>
      <c r="HNB5" s="621"/>
      <c r="HNC5" s="621"/>
      <c r="HND5" s="620"/>
      <c r="HNE5" s="620"/>
      <c r="HNF5" s="621"/>
      <c r="HNG5" s="621"/>
      <c r="HNH5" s="621"/>
      <c r="HNI5" s="621"/>
      <c r="HNJ5" s="621"/>
      <c r="HNK5" s="621"/>
      <c r="HNL5" s="621"/>
      <c r="HNM5" s="621"/>
      <c r="HNN5" s="621"/>
      <c r="HNO5" s="621"/>
      <c r="HNP5" s="621"/>
      <c r="HNQ5" s="621"/>
      <c r="HNR5" s="621"/>
      <c r="HNS5" s="621"/>
      <c r="HNT5" s="621"/>
      <c r="HNU5" s="621"/>
      <c r="HNV5" s="621"/>
      <c r="HNW5" s="621"/>
      <c r="HNX5" s="621"/>
      <c r="HNY5" s="620"/>
      <c r="HNZ5" s="620"/>
      <c r="HOA5" s="621"/>
      <c r="HOB5" s="621"/>
      <c r="HOC5" s="621"/>
      <c r="HOD5" s="621"/>
      <c r="HOE5" s="621"/>
      <c r="HOF5" s="621"/>
      <c r="HOG5" s="621"/>
      <c r="HOH5" s="621"/>
      <c r="HOI5" s="621"/>
      <c r="HOJ5" s="621"/>
      <c r="HOK5" s="621"/>
      <c r="HOL5" s="621"/>
      <c r="HOM5" s="621"/>
      <c r="HON5" s="621"/>
      <c r="HOO5" s="621"/>
      <c r="HOP5" s="621"/>
      <c r="HOQ5" s="621"/>
      <c r="HOR5" s="621"/>
      <c r="HOS5" s="621"/>
      <c r="HOT5" s="620"/>
      <c r="HOU5" s="620"/>
      <c r="HOV5" s="621"/>
      <c r="HOW5" s="621"/>
      <c r="HOX5" s="621"/>
      <c r="HOY5" s="621"/>
      <c r="HOZ5" s="621"/>
      <c r="HPA5" s="621"/>
      <c r="HPB5" s="621"/>
      <c r="HPC5" s="621"/>
      <c r="HPD5" s="621"/>
      <c r="HPE5" s="621"/>
      <c r="HPF5" s="621"/>
      <c r="HPG5" s="621"/>
      <c r="HPH5" s="621"/>
      <c r="HPI5" s="621"/>
      <c r="HPJ5" s="621"/>
      <c r="HPK5" s="621"/>
      <c r="HPL5" s="621"/>
      <c r="HPM5" s="621"/>
      <c r="HPN5" s="621"/>
      <c r="HPO5" s="620"/>
      <c r="HPP5" s="620"/>
      <c r="HPQ5" s="621"/>
      <c r="HPR5" s="621"/>
      <c r="HPS5" s="621"/>
      <c r="HPT5" s="621"/>
      <c r="HPU5" s="621"/>
      <c r="HPV5" s="621"/>
      <c r="HPW5" s="621"/>
      <c r="HPX5" s="621"/>
      <c r="HPY5" s="621"/>
      <c r="HPZ5" s="621"/>
      <c r="HQA5" s="621"/>
      <c r="HQB5" s="621"/>
      <c r="HQC5" s="621"/>
      <c r="HQD5" s="621"/>
      <c r="HQE5" s="621"/>
      <c r="HQF5" s="621"/>
      <c r="HQG5" s="621"/>
      <c r="HQH5" s="621"/>
      <c r="HQI5" s="621"/>
      <c r="HQJ5" s="620"/>
      <c r="HQK5" s="620"/>
      <c r="HQL5" s="621"/>
      <c r="HQM5" s="621"/>
      <c r="HQN5" s="621"/>
      <c r="HQO5" s="621"/>
      <c r="HQP5" s="621"/>
      <c r="HQQ5" s="621"/>
      <c r="HQR5" s="621"/>
      <c r="HQS5" s="621"/>
      <c r="HQT5" s="621"/>
      <c r="HQU5" s="621"/>
      <c r="HQV5" s="621"/>
      <c r="HQW5" s="621"/>
      <c r="HQX5" s="621"/>
      <c r="HQY5" s="621"/>
      <c r="HQZ5" s="621"/>
      <c r="HRA5" s="621"/>
      <c r="HRB5" s="621"/>
      <c r="HRC5" s="621"/>
      <c r="HRD5" s="621"/>
      <c r="HRE5" s="620"/>
      <c r="HRF5" s="620"/>
      <c r="HRG5" s="621"/>
      <c r="HRH5" s="621"/>
      <c r="HRI5" s="621"/>
      <c r="HRJ5" s="621"/>
      <c r="HRK5" s="621"/>
      <c r="HRL5" s="621"/>
      <c r="HRM5" s="621"/>
      <c r="HRN5" s="621"/>
      <c r="HRO5" s="621"/>
      <c r="HRP5" s="621"/>
      <c r="HRQ5" s="621"/>
      <c r="HRR5" s="621"/>
      <c r="HRS5" s="621"/>
      <c r="HRT5" s="621"/>
      <c r="HRU5" s="621"/>
      <c r="HRV5" s="621"/>
      <c r="HRW5" s="621"/>
      <c r="HRX5" s="621"/>
      <c r="HRY5" s="621"/>
      <c r="HRZ5" s="620"/>
      <c r="HSA5" s="620"/>
      <c r="HSB5" s="621"/>
      <c r="HSC5" s="621"/>
      <c r="HSD5" s="621"/>
      <c r="HSE5" s="621"/>
      <c r="HSF5" s="621"/>
      <c r="HSG5" s="621"/>
      <c r="HSH5" s="621"/>
      <c r="HSI5" s="621"/>
      <c r="HSJ5" s="621"/>
      <c r="HSK5" s="621"/>
      <c r="HSL5" s="621"/>
      <c r="HSM5" s="621"/>
      <c r="HSN5" s="621"/>
      <c r="HSO5" s="621"/>
      <c r="HSP5" s="621"/>
      <c r="HSQ5" s="621"/>
      <c r="HSR5" s="621"/>
      <c r="HSS5" s="621"/>
      <c r="HST5" s="621"/>
      <c r="HSU5" s="620"/>
      <c r="HSV5" s="620"/>
      <c r="HSW5" s="621"/>
      <c r="HSX5" s="621"/>
      <c r="HSY5" s="621"/>
      <c r="HSZ5" s="621"/>
      <c r="HTA5" s="621"/>
      <c r="HTB5" s="621"/>
      <c r="HTC5" s="621"/>
      <c r="HTD5" s="621"/>
      <c r="HTE5" s="621"/>
      <c r="HTF5" s="621"/>
      <c r="HTG5" s="621"/>
      <c r="HTH5" s="621"/>
      <c r="HTI5" s="621"/>
      <c r="HTJ5" s="621"/>
      <c r="HTK5" s="621"/>
      <c r="HTL5" s="621"/>
      <c r="HTM5" s="621"/>
      <c r="HTN5" s="621"/>
      <c r="HTO5" s="621"/>
      <c r="HTP5" s="620"/>
      <c r="HTQ5" s="620"/>
      <c r="HTR5" s="621"/>
      <c r="HTS5" s="621"/>
      <c r="HTT5" s="621"/>
      <c r="HTU5" s="621"/>
      <c r="HTV5" s="621"/>
      <c r="HTW5" s="621"/>
      <c r="HTX5" s="621"/>
      <c r="HTY5" s="621"/>
      <c r="HTZ5" s="621"/>
      <c r="HUA5" s="621"/>
      <c r="HUB5" s="621"/>
      <c r="HUC5" s="621"/>
      <c r="HUD5" s="621"/>
      <c r="HUE5" s="621"/>
      <c r="HUF5" s="621"/>
      <c r="HUG5" s="621"/>
      <c r="HUH5" s="621"/>
      <c r="HUI5" s="621"/>
      <c r="HUJ5" s="621"/>
      <c r="HUK5" s="620"/>
      <c r="HUL5" s="620"/>
      <c r="HUM5" s="621"/>
      <c r="HUN5" s="621"/>
      <c r="HUO5" s="621"/>
      <c r="HUP5" s="621"/>
      <c r="HUQ5" s="621"/>
      <c r="HUR5" s="621"/>
      <c r="HUS5" s="621"/>
      <c r="HUT5" s="621"/>
      <c r="HUU5" s="621"/>
      <c r="HUV5" s="621"/>
      <c r="HUW5" s="621"/>
      <c r="HUX5" s="621"/>
      <c r="HUY5" s="621"/>
      <c r="HUZ5" s="621"/>
      <c r="HVA5" s="621"/>
      <c r="HVB5" s="621"/>
      <c r="HVC5" s="621"/>
      <c r="HVD5" s="621"/>
      <c r="HVE5" s="621"/>
      <c r="HVF5" s="620"/>
      <c r="HVG5" s="620"/>
      <c r="HVH5" s="621"/>
      <c r="HVI5" s="621"/>
      <c r="HVJ5" s="621"/>
      <c r="HVK5" s="621"/>
      <c r="HVL5" s="621"/>
      <c r="HVM5" s="621"/>
      <c r="HVN5" s="621"/>
      <c r="HVO5" s="621"/>
      <c r="HVP5" s="621"/>
      <c r="HVQ5" s="621"/>
      <c r="HVR5" s="621"/>
      <c r="HVS5" s="621"/>
      <c r="HVT5" s="621"/>
      <c r="HVU5" s="621"/>
      <c r="HVV5" s="621"/>
      <c r="HVW5" s="621"/>
      <c r="HVX5" s="621"/>
      <c r="HVY5" s="621"/>
      <c r="HVZ5" s="621"/>
      <c r="HWA5" s="620"/>
      <c r="HWB5" s="620"/>
      <c r="HWC5" s="621"/>
      <c r="HWD5" s="621"/>
      <c r="HWE5" s="621"/>
      <c r="HWF5" s="621"/>
      <c r="HWG5" s="621"/>
      <c r="HWH5" s="621"/>
      <c r="HWI5" s="621"/>
      <c r="HWJ5" s="621"/>
      <c r="HWK5" s="621"/>
      <c r="HWL5" s="621"/>
      <c r="HWM5" s="621"/>
      <c r="HWN5" s="621"/>
      <c r="HWO5" s="621"/>
      <c r="HWP5" s="621"/>
      <c r="HWQ5" s="621"/>
      <c r="HWR5" s="621"/>
      <c r="HWS5" s="621"/>
      <c r="HWT5" s="621"/>
      <c r="HWU5" s="621"/>
      <c r="HWV5" s="620"/>
      <c r="HWW5" s="620"/>
      <c r="HWX5" s="621"/>
      <c r="HWY5" s="621"/>
      <c r="HWZ5" s="621"/>
      <c r="HXA5" s="621"/>
      <c r="HXB5" s="621"/>
      <c r="HXC5" s="621"/>
      <c r="HXD5" s="621"/>
      <c r="HXE5" s="621"/>
      <c r="HXF5" s="621"/>
      <c r="HXG5" s="621"/>
      <c r="HXH5" s="621"/>
      <c r="HXI5" s="621"/>
      <c r="HXJ5" s="621"/>
      <c r="HXK5" s="621"/>
      <c r="HXL5" s="621"/>
      <c r="HXM5" s="621"/>
      <c r="HXN5" s="621"/>
      <c r="HXO5" s="621"/>
      <c r="HXP5" s="621"/>
      <c r="HXQ5" s="620"/>
      <c r="HXR5" s="620"/>
      <c r="HXS5" s="621"/>
      <c r="HXT5" s="621"/>
      <c r="HXU5" s="621"/>
      <c r="HXV5" s="621"/>
      <c r="HXW5" s="621"/>
      <c r="HXX5" s="621"/>
      <c r="HXY5" s="621"/>
      <c r="HXZ5" s="621"/>
      <c r="HYA5" s="621"/>
      <c r="HYB5" s="621"/>
      <c r="HYC5" s="621"/>
      <c r="HYD5" s="621"/>
      <c r="HYE5" s="621"/>
      <c r="HYF5" s="621"/>
      <c r="HYG5" s="621"/>
      <c r="HYH5" s="621"/>
      <c r="HYI5" s="621"/>
      <c r="HYJ5" s="621"/>
      <c r="HYK5" s="621"/>
      <c r="HYL5" s="620"/>
      <c r="HYM5" s="620"/>
      <c r="HYN5" s="621"/>
      <c r="HYO5" s="621"/>
      <c r="HYP5" s="621"/>
      <c r="HYQ5" s="621"/>
      <c r="HYR5" s="621"/>
      <c r="HYS5" s="621"/>
      <c r="HYT5" s="621"/>
      <c r="HYU5" s="621"/>
      <c r="HYV5" s="621"/>
      <c r="HYW5" s="621"/>
      <c r="HYX5" s="621"/>
      <c r="HYY5" s="621"/>
      <c r="HYZ5" s="621"/>
      <c r="HZA5" s="621"/>
      <c r="HZB5" s="621"/>
      <c r="HZC5" s="621"/>
      <c r="HZD5" s="621"/>
      <c r="HZE5" s="621"/>
      <c r="HZF5" s="621"/>
      <c r="HZG5" s="620"/>
      <c r="HZH5" s="620"/>
      <c r="HZI5" s="621"/>
      <c r="HZJ5" s="621"/>
      <c r="HZK5" s="621"/>
      <c r="HZL5" s="621"/>
      <c r="HZM5" s="621"/>
      <c r="HZN5" s="621"/>
      <c r="HZO5" s="621"/>
      <c r="HZP5" s="621"/>
      <c r="HZQ5" s="621"/>
      <c r="HZR5" s="621"/>
      <c r="HZS5" s="621"/>
      <c r="HZT5" s="621"/>
      <c r="HZU5" s="621"/>
      <c r="HZV5" s="621"/>
      <c r="HZW5" s="621"/>
      <c r="HZX5" s="621"/>
      <c r="HZY5" s="621"/>
      <c r="HZZ5" s="621"/>
      <c r="IAA5" s="621"/>
      <c r="IAB5" s="620"/>
      <c r="IAC5" s="620"/>
      <c r="IAD5" s="621"/>
      <c r="IAE5" s="621"/>
      <c r="IAF5" s="621"/>
      <c r="IAG5" s="621"/>
      <c r="IAH5" s="621"/>
      <c r="IAI5" s="621"/>
      <c r="IAJ5" s="621"/>
      <c r="IAK5" s="621"/>
      <c r="IAL5" s="621"/>
      <c r="IAM5" s="621"/>
      <c r="IAN5" s="621"/>
      <c r="IAO5" s="621"/>
      <c r="IAP5" s="621"/>
      <c r="IAQ5" s="621"/>
      <c r="IAR5" s="621"/>
      <c r="IAS5" s="621"/>
      <c r="IAT5" s="621"/>
      <c r="IAU5" s="621"/>
      <c r="IAV5" s="621"/>
      <c r="IAW5" s="620"/>
      <c r="IAX5" s="620"/>
      <c r="IAY5" s="621"/>
      <c r="IAZ5" s="621"/>
      <c r="IBA5" s="621"/>
      <c r="IBB5" s="621"/>
      <c r="IBC5" s="621"/>
      <c r="IBD5" s="621"/>
      <c r="IBE5" s="621"/>
      <c r="IBF5" s="621"/>
      <c r="IBG5" s="621"/>
      <c r="IBH5" s="621"/>
      <c r="IBI5" s="621"/>
      <c r="IBJ5" s="621"/>
      <c r="IBK5" s="621"/>
      <c r="IBL5" s="621"/>
      <c r="IBM5" s="621"/>
      <c r="IBN5" s="621"/>
      <c r="IBO5" s="621"/>
      <c r="IBP5" s="621"/>
      <c r="IBQ5" s="621"/>
      <c r="IBR5" s="620"/>
      <c r="IBS5" s="620"/>
      <c r="IBT5" s="621"/>
      <c r="IBU5" s="621"/>
      <c r="IBV5" s="621"/>
      <c r="IBW5" s="621"/>
      <c r="IBX5" s="621"/>
      <c r="IBY5" s="621"/>
      <c r="IBZ5" s="621"/>
      <c r="ICA5" s="621"/>
      <c r="ICB5" s="621"/>
      <c r="ICC5" s="621"/>
      <c r="ICD5" s="621"/>
      <c r="ICE5" s="621"/>
      <c r="ICF5" s="621"/>
      <c r="ICG5" s="621"/>
      <c r="ICH5" s="621"/>
      <c r="ICI5" s="621"/>
      <c r="ICJ5" s="621"/>
      <c r="ICK5" s="621"/>
      <c r="ICL5" s="621"/>
      <c r="ICM5" s="620"/>
      <c r="ICN5" s="620"/>
      <c r="ICO5" s="621"/>
      <c r="ICP5" s="621"/>
      <c r="ICQ5" s="621"/>
      <c r="ICR5" s="621"/>
      <c r="ICS5" s="621"/>
      <c r="ICT5" s="621"/>
      <c r="ICU5" s="621"/>
      <c r="ICV5" s="621"/>
      <c r="ICW5" s="621"/>
      <c r="ICX5" s="621"/>
      <c r="ICY5" s="621"/>
      <c r="ICZ5" s="621"/>
      <c r="IDA5" s="621"/>
      <c r="IDB5" s="621"/>
      <c r="IDC5" s="621"/>
      <c r="IDD5" s="621"/>
      <c r="IDE5" s="621"/>
      <c r="IDF5" s="621"/>
      <c r="IDG5" s="621"/>
      <c r="IDH5" s="620"/>
      <c r="IDI5" s="620"/>
      <c r="IDJ5" s="621"/>
      <c r="IDK5" s="621"/>
      <c r="IDL5" s="621"/>
      <c r="IDM5" s="621"/>
      <c r="IDN5" s="621"/>
      <c r="IDO5" s="621"/>
      <c r="IDP5" s="621"/>
      <c r="IDQ5" s="621"/>
      <c r="IDR5" s="621"/>
      <c r="IDS5" s="621"/>
      <c r="IDT5" s="621"/>
      <c r="IDU5" s="621"/>
      <c r="IDV5" s="621"/>
      <c r="IDW5" s="621"/>
      <c r="IDX5" s="621"/>
      <c r="IDY5" s="621"/>
      <c r="IDZ5" s="621"/>
      <c r="IEA5" s="621"/>
      <c r="IEB5" s="621"/>
      <c r="IEC5" s="620"/>
      <c r="IED5" s="620"/>
      <c r="IEE5" s="621"/>
      <c r="IEF5" s="621"/>
      <c r="IEG5" s="621"/>
      <c r="IEH5" s="621"/>
      <c r="IEI5" s="621"/>
      <c r="IEJ5" s="621"/>
      <c r="IEK5" s="621"/>
      <c r="IEL5" s="621"/>
      <c r="IEM5" s="621"/>
      <c r="IEN5" s="621"/>
      <c r="IEO5" s="621"/>
      <c r="IEP5" s="621"/>
      <c r="IEQ5" s="621"/>
      <c r="IER5" s="621"/>
      <c r="IES5" s="621"/>
      <c r="IET5" s="621"/>
      <c r="IEU5" s="621"/>
      <c r="IEV5" s="621"/>
      <c r="IEW5" s="621"/>
      <c r="IEX5" s="620"/>
      <c r="IEY5" s="620"/>
      <c r="IEZ5" s="621"/>
      <c r="IFA5" s="621"/>
      <c r="IFB5" s="621"/>
      <c r="IFC5" s="621"/>
      <c r="IFD5" s="621"/>
      <c r="IFE5" s="621"/>
      <c r="IFF5" s="621"/>
      <c r="IFG5" s="621"/>
      <c r="IFH5" s="621"/>
      <c r="IFI5" s="621"/>
      <c r="IFJ5" s="621"/>
      <c r="IFK5" s="621"/>
      <c r="IFL5" s="621"/>
      <c r="IFM5" s="621"/>
      <c r="IFN5" s="621"/>
      <c r="IFO5" s="621"/>
      <c r="IFP5" s="621"/>
      <c r="IFQ5" s="621"/>
      <c r="IFR5" s="621"/>
      <c r="IFS5" s="620"/>
      <c r="IFT5" s="620"/>
      <c r="IFU5" s="621"/>
      <c r="IFV5" s="621"/>
      <c r="IFW5" s="621"/>
      <c r="IFX5" s="621"/>
      <c r="IFY5" s="621"/>
      <c r="IFZ5" s="621"/>
      <c r="IGA5" s="621"/>
      <c r="IGB5" s="621"/>
      <c r="IGC5" s="621"/>
      <c r="IGD5" s="621"/>
      <c r="IGE5" s="621"/>
      <c r="IGF5" s="621"/>
      <c r="IGG5" s="621"/>
      <c r="IGH5" s="621"/>
      <c r="IGI5" s="621"/>
      <c r="IGJ5" s="621"/>
      <c r="IGK5" s="621"/>
      <c r="IGL5" s="621"/>
      <c r="IGM5" s="621"/>
      <c r="IGN5" s="620"/>
      <c r="IGO5" s="620"/>
      <c r="IGP5" s="621"/>
      <c r="IGQ5" s="621"/>
      <c r="IGR5" s="621"/>
      <c r="IGS5" s="621"/>
      <c r="IGT5" s="621"/>
      <c r="IGU5" s="621"/>
      <c r="IGV5" s="621"/>
      <c r="IGW5" s="621"/>
      <c r="IGX5" s="621"/>
      <c r="IGY5" s="621"/>
      <c r="IGZ5" s="621"/>
      <c r="IHA5" s="621"/>
      <c r="IHB5" s="621"/>
      <c r="IHC5" s="621"/>
      <c r="IHD5" s="621"/>
      <c r="IHE5" s="621"/>
      <c r="IHF5" s="621"/>
      <c r="IHG5" s="621"/>
      <c r="IHH5" s="621"/>
      <c r="IHI5" s="620"/>
      <c r="IHJ5" s="620"/>
      <c r="IHK5" s="621"/>
      <c r="IHL5" s="621"/>
      <c r="IHM5" s="621"/>
      <c r="IHN5" s="621"/>
      <c r="IHO5" s="621"/>
      <c r="IHP5" s="621"/>
      <c r="IHQ5" s="621"/>
      <c r="IHR5" s="621"/>
      <c r="IHS5" s="621"/>
      <c r="IHT5" s="621"/>
      <c r="IHU5" s="621"/>
      <c r="IHV5" s="621"/>
      <c r="IHW5" s="621"/>
      <c r="IHX5" s="621"/>
      <c r="IHY5" s="621"/>
      <c r="IHZ5" s="621"/>
      <c r="IIA5" s="621"/>
      <c r="IIB5" s="621"/>
      <c r="IIC5" s="621"/>
      <c r="IID5" s="620"/>
      <c r="IIE5" s="620"/>
      <c r="IIF5" s="621"/>
      <c r="IIG5" s="621"/>
      <c r="IIH5" s="621"/>
      <c r="III5" s="621"/>
      <c r="IIJ5" s="621"/>
      <c r="IIK5" s="621"/>
      <c r="IIL5" s="621"/>
      <c r="IIM5" s="621"/>
      <c r="IIN5" s="621"/>
      <c r="IIO5" s="621"/>
      <c r="IIP5" s="621"/>
      <c r="IIQ5" s="621"/>
      <c r="IIR5" s="621"/>
      <c r="IIS5" s="621"/>
      <c r="IIT5" s="621"/>
      <c r="IIU5" s="621"/>
      <c r="IIV5" s="621"/>
      <c r="IIW5" s="621"/>
      <c r="IIX5" s="621"/>
      <c r="IIY5" s="620"/>
      <c r="IIZ5" s="620"/>
      <c r="IJA5" s="621"/>
      <c r="IJB5" s="621"/>
      <c r="IJC5" s="621"/>
      <c r="IJD5" s="621"/>
      <c r="IJE5" s="621"/>
      <c r="IJF5" s="621"/>
      <c r="IJG5" s="621"/>
      <c r="IJH5" s="621"/>
      <c r="IJI5" s="621"/>
      <c r="IJJ5" s="621"/>
      <c r="IJK5" s="621"/>
      <c r="IJL5" s="621"/>
      <c r="IJM5" s="621"/>
      <c r="IJN5" s="621"/>
      <c r="IJO5" s="621"/>
      <c r="IJP5" s="621"/>
      <c r="IJQ5" s="621"/>
      <c r="IJR5" s="621"/>
      <c r="IJS5" s="621"/>
      <c r="IJT5" s="620"/>
      <c r="IJU5" s="620"/>
      <c r="IJV5" s="621"/>
      <c r="IJW5" s="621"/>
      <c r="IJX5" s="621"/>
      <c r="IJY5" s="621"/>
      <c r="IJZ5" s="621"/>
      <c r="IKA5" s="621"/>
      <c r="IKB5" s="621"/>
      <c r="IKC5" s="621"/>
      <c r="IKD5" s="621"/>
      <c r="IKE5" s="621"/>
      <c r="IKF5" s="621"/>
      <c r="IKG5" s="621"/>
      <c r="IKH5" s="621"/>
      <c r="IKI5" s="621"/>
      <c r="IKJ5" s="621"/>
      <c r="IKK5" s="621"/>
      <c r="IKL5" s="621"/>
      <c r="IKM5" s="621"/>
      <c r="IKN5" s="621"/>
      <c r="IKO5" s="620"/>
      <c r="IKP5" s="620"/>
      <c r="IKQ5" s="621"/>
      <c r="IKR5" s="621"/>
      <c r="IKS5" s="621"/>
      <c r="IKT5" s="621"/>
      <c r="IKU5" s="621"/>
      <c r="IKV5" s="621"/>
      <c r="IKW5" s="621"/>
      <c r="IKX5" s="621"/>
      <c r="IKY5" s="621"/>
      <c r="IKZ5" s="621"/>
      <c r="ILA5" s="621"/>
      <c r="ILB5" s="621"/>
      <c r="ILC5" s="621"/>
      <c r="ILD5" s="621"/>
      <c r="ILE5" s="621"/>
      <c r="ILF5" s="621"/>
      <c r="ILG5" s="621"/>
      <c r="ILH5" s="621"/>
      <c r="ILI5" s="621"/>
      <c r="ILJ5" s="620"/>
      <c r="ILK5" s="620"/>
      <c r="ILL5" s="621"/>
      <c r="ILM5" s="621"/>
      <c r="ILN5" s="621"/>
      <c r="ILO5" s="621"/>
      <c r="ILP5" s="621"/>
      <c r="ILQ5" s="621"/>
      <c r="ILR5" s="621"/>
      <c r="ILS5" s="621"/>
      <c r="ILT5" s="621"/>
      <c r="ILU5" s="621"/>
      <c r="ILV5" s="621"/>
      <c r="ILW5" s="621"/>
      <c r="ILX5" s="621"/>
      <c r="ILY5" s="621"/>
      <c r="ILZ5" s="621"/>
      <c r="IMA5" s="621"/>
      <c r="IMB5" s="621"/>
      <c r="IMC5" s="621"/>
      <c r="IMD5" s="621"/>
      <c r="IME5" s="620"/>
      <c r="IMF5" s="620"/>
      <c r="IMG5" s="621"/>
      <c r="IMH5" s="621"/>
      <c r="IMI5" s="621"/>
      <c r="IMJ5" s="621"/>
      <c r="IMK5" s="621"/>
      <c r="IML5" s="621"/>
      <c r="IMM5" s="621"/>
      <c r="IMN5" s="621"/>
      <c r="IMO5" s="621"/>
      <c r="IMP5" s="621"/>
      <c r="IMQ5" s="621"/>
      <c r="IMR5" s="621"/>
      <c r="IMS5" s="621"/>
      <c r="IMT5" s="621"/>
      <c r="IMU5" s="621"/>
      <c r="IMV5" s="621"/>
      <c r="IMW5" s="621"/>
      <c r="IMX5" s="621"/>
      <c r="IMY5" s="621"/>
      <c r="IMZ5" s="620"/>
      <c r="INA5" s="620"/>
      <c r="INB5" s="621"/>
      <c r="INC5" s="621"/>
      <c r="IND5" s="621"/>
      <c r="INE5" s="621"/>
      <c r="INF5" s="621"/>
      <c r="ING5" s="621"/>
      <c r="INH5" s="621"/>
      <c r="INI5" s="621"/>
      <c r="INJ5" s="621"/>
      <c r="INK5" s="621"/>
      <c r="INL5" s="621"/>
      <c r="INM5" s="621"/>
      <c r="INN5" s="621"/>
      <c r="INO5" s="621"/>
      <c r="INP5" s="621"/>
      <c r="INQ5" s="621"/>
      <c r="INR5" s="621"/>
      <c r="INS5" s="621"/>
      <c r="INT5" s="621"/>
      <c r="INU5" s="620"/>
      <c r="INV5" s="620"/>
      <c r="INW5" s="621"/>
      <c r="INX5" s="621"/>
      <c r="INY5" s="621"/>
      <c r="INZ5" s="621"/>
      <c r="IOA5" s="621"/>
      <c r="IOB5" s="621"/>
      <c r="IOC5" s="621"/>
      <c r="IOD5" s="621"/>
      <c r="IOE5" s="621"/>
      <c r="IOF5" s="621"/>
      <c r="IOG5" s="621"/>
      <c r="IOH5" s="621"/>
      <c r="IOI5" s="621"/>
      <c r="IOJ5" s="621"/>
      <c r="IOK5" s="621"/>
      <c r="IOL5" s="621"/>
      <c r="IOM5" s="621"/>
      <c r="ION5" s="621"/>
      <c r="IOO5" s="621"/>
      <c r="IOP5" s="620"/>
      <c r="IOQ5" s="620"/>
      <c r="IOR5" s="621"/>
      <c r="IOS5" s="621"/>
      <c r="IOT5" s="621"/>
      <c r="IOU5" s="621"/>
      <c r="IOV5" s="621"/>
      <c r="IOW5" s="621"/>
      <c r="IOX5" s="621"/>
      <c r="IOY5" s="621"/>
      <c r="IOZ5" s="621"/>
      <c r="IPA5" s="621"/>
      <c r="IPB5" s="621"/>
      <c r="IPC5" s="621"/>
      <c r="IPD5" s="621"/>
      <c r="IPE5" s="621"/>
      <c r="IPF5" s="621"/>
      <c r="IPG5" s="621"/>
      <c r="IPH5" s="621"/>
      <c r="IPI5" s="621"/>
      <c r="IPJ5" s="621"/>
      <c r="IPK5" s="620"/>
      <c r="IPL5" s="620"/>
      <c r="IPM5" s="621"/>
      <c r="IPN5" s="621"/>
      <c r="IPO5" s="621"/>
      <c r="IPP5" s="621"/>
      <c r="IPQ5" s="621"/>
      <c r="IPR5" s="621"/>
      <c r="IPS5" s="621"/>
      <c r="IPT5" s="621"/>
      <c r="IPU5" s="621"/>
      <c r="IPV5" s="621"/>
      <c r="IPW5" s="621"/>
      <c r="IPX5" s="621"/>
      <c r="IPY5" s="621"/>
      <c r="IPZ5" s="621"/>
      <c r="IQA5" s="621"/>
      <c r="IQB5" s="621"/>
      <c r="IQC5" s="621"/>
      <c r="IQD5" s="621"/>
      <c r="IQE5" s="621"/>
      <c r="IQF5" s="620"/>
      <c r="IQG5" s="620"/>
      <c r="IQH5" s="621"/>
      <c r="IQI5" s="621"/>
      <c r="IQJ5" s="621"/>
      <c r="IQK5" s="621"/>
      <c r="IQL5" s="621"/>
      <c r="IQM5" s="621"/>
      <c r="IQN5" s="621"/>
      <c r="IQO5" s="621"/>
      <c r="IQP5" s="621"/>
      <c r="IQQ5" s="621"/>
      <c r="IQR5" s="621"/>
      <c r="IQS5" s="621"/>
      <c r="IQT5" s="621"/>
      <c r="IQU5" s="621"/>
      <c r="IQV5" s="621"/>
      <c r="IQW5" s="621"/>
      <c r="IQX5" s="621"/>
      <c r="IQY5" s="621"/>
      <c r="IQZ5" s="621"/>
      <c r="IRA5" s="620"/>
      <c r="IRB5" s="620"/>
      <c r="IRC5" s="621"/>
      <c r="IRD5" s="621"/>
      <c r="IRE5" s="621"/>
      <c r="IRF5" s="621"/>
      <c r="IRG5" s="621"/>
      <c r="IRH5" s="621"/>
      <c r="IRI5" s="621"/>
      <c r="IRJ5" s="621"/>
      <c r="IRK5" s="621"/>
      <c r="IRL5" s="621"/>
      <c r="IRM5" s="621"/>
      <c r="IRN5" s="621"/>
      <c r="IRO5" s="621"/>
      <c r="IRP5" s="621"/>
      <c r="IRQ5" s="621"/>
      <c r="IRR5" s="621"/>
      <c r="IRS5" s="621"/>
      <c r="IRT5" s="621"/>
      <c r="IRU5" s="621"/>
      <c r="IRV5" s="620"/>
      <c r="IRW5" s="620"/>
      <c r="IRX5" s="621"/>
      <c r="IRY5" s="621"/>
      <c r="IRZ5" s="621"/>
      <c r="ISA5" s="621"/>
      <c r="ISB5" s="621"/>
      <c r="ISC5" s="621"/>
      <c r="ISD5" s="621"/>
      <c r="ISE5" s="621"/>
      <c r="ISF5" s="621"/>
      <c r="ISG5" s="621"/>
      <c r="ISH5" s="621"/>
      <c r="ISI5" s="621"/>
      <c r="ISJ5" s="621"/>
      <c r="ISK5" s="621"/>
      <c r="ISL5" s="621"/>
      <c r="ISM5" s="621"/>
      <c r="ISN5" s="621"/>
      <c r="ISO5" s="621"/>
      <c r="ISP5" s="621"/>
      <c r="ISQ5" s="620"/>
      <c r="ISR5" s="620"/>
      <c r="ISS5" s="621"/>
      <c r="IST5" s="621"/>
      <c r="ISU5" s="621"/>
      <c r="ISV5" s="621"/>
      <c r="ISW5" s="621"/>
      <c r="ISX5" s="621"/>
      <c r="ISY5" s="621"/>
      <c r="ISZ5" s="621"/>
      <c r="ITA5" s="621"/>
      <c r="ITB5" s="621"/>
      <c r="ITC5" s="621"/>
      <c r="ITD5" s="621"/>
      <c r="ITE5" s="621"/>
      <c r="ITF5" s="621"/>
      <c r="ITG5" s="621"/>
      <c r="ITH5" s="621"/>
      <c r="ITI5" s="621"/>
      <c r="ITJ5" s="621"/>
      <c r="ITK5" s="621"/>
      <c r="ITL5" s="620"/>
      <c r="ITM5" s="620"/>
      <c r="ITN5" s="621"/>
      <c r="ITO5" s="621"/>
      <c r="ITP5" s="621"/>
      <c r="ITQ5" s="621"/>
      <c r="ITR5" s="621"/>
      <c r="ITS5" s="621"/>
      <c r="ITT5" s="621"/>
      <c r="ITU5" s="621"/>
      <c r="ITV5" s="621"/>
      <c r="ITW5" s="621"/>
      <c r="ITX5" s="621"/>
      <c r="ITY5" s="621"/>
      <c r="ITZ5" s="621"/>
      <c r="IUA5" s="621"/>
      <c r="IUB5" s="621"/>
      <c r="IUC5" s="621"/>
      <c r="IUD5" s="621"/>
      <c r="IUE5" s="621"/>
      <c r="IUF5" s="621"/>
      <c r="IUG5" s="620"/>
      <c r="IUH5" s="620"/>
      <c r="IUI5" s="621"/>
      <c r="IUJ5" s="621"/>
      <c r="IUK5" s="621"/>
      <c r="IUL5" s="621"/>
      <c r="IUM5" s="621"/>
      <c r="IUN5" s="621"/>
      <c r="IUO5" s="621"/>
      <c r="IUP5" s="621"/>
      <c r="IUQ5" s="621"/>
      <c r="IUR5" s="621"/>
      <c r="IUS5" s="621"/>
      <c r="IUT5" s="621"/>
      <c r="IUU5" s="621"/>
      <c r="IUV5" s="621"/>
      <c r="IUW5" s="621"/>
      <c r="IUX5" s="621"/>
      <c r="IUY5" s="621"/>
      <c r="IUZ5" s="621"/>
      <c r="IVA5" s="621"/>
      <c r="IVB5" s="620"/>
      <c r="IVC5" s="620"/>
      <c r="IVD5" s="621"/>
      <c r="IVE5" s="621"/>
      <c r="IVF5" s="621"/>
      <c r="IVG5" s="621"/>
      <c r="IVH5" s="621"/>
      <c r="IVI5" s="621"/>
      <c r="IVJ5" s="621"/>
      <c r="IVK5" s="621"/>
      <c r="IVL5" s="621"/>
      <c r="IVM5" s="621"/>
      <c r="IVN5" s="621"/>
      <c r="IVO5" s="621"/>
      <c r="IVP5" s="621"/>
      <c r="IVQ5" s="621"/>
      <c r="IVR5" s="621"/>
      <c r="IVS5" s="621"/>
      <c r="IVT5" s="621"/>
      <c r="IVU5" s="621"/>
      <c r="IVV5" s="621"/>
      <c r="IVW5" s="620"/>
      <c r="IVX5" s="620"/>
      <c r="IVY5" s="621"/>
      <c r="IVZ5" s="621"/>
      <c r="IWA5" s="621"/>
      <c r="IWB5" s="621"/>
      <c r="IWC5" s="621"/>
      <c r="IWD5" s="621"/>
      <c r="IWE5" s="621"/>
      <c r="IWF5" s="621"/>
      <c r="IWG5" s="621"/>
      <c r="IWH5" s="621"/>
      <c r="IWI5" s="621"/>
      <c r="IWJ5" s="621"/>
      <c r="IWK5" s="621"/>
      <c r="IWL5" s="621"/>
      <c r="IWM5" s="621"/>
      <c r="IWN5" s="621"/>
      <c r="IWO5" s="621"/>
      <c r="IWP5" s="621"/>
      <c r="IWQ5" s="621"/>
      <c r="IWR5" s="620"/>
      <c r="IWS5" s="620"/>
      <c r="IWT5" s="621"/>
      <c r="IWU5" s="621"/>
      <c r="IWV5" s="621"/>
      <c r="IWW5" s="621"/>
      <c r="IWX5" s="621"/>
      <c r="IWY5" s="621"/>
      <c r="IWZ5" s="621"/>
      <c r="IXA5" s="621"/>
      <c r="IXB5" s="621"/>
      <c r="IXC5" s="621"/>
      <c r="IXD5" s="621"/>
      <c r="IXE5" s="621"/>
      <c r="IXF5" s="621"/>
      <c r="IXG5" s="621"/>
      <c r="IXH5" s="621"/>
      <c r="IXI5" s="621"/>
      <c r="IXJ5" s="621"/>
      <c r="IXK5" s="621"/>
      <c r="IXL5" s="621"/>
      <c r="IXM5" s="620"/>
      <c r="IXN5" s="620"/>
      <c r="IXO5" s="621"/>
      <c r="IXP5" s="621"/>
      <c r="IXQ5" s="621"/>
      <c r="IXR5" s="621"/>
      <c r="IXS5" s="621"/>
      <c r="IXT5" s="621"/>
      <c r="IXU5" s="621"/>
      <c r="IXV5" s="621"/>
      <c r="IXW5" s="621"/>
      <c r="IXX5" s="621"/>
      <c r="IXY5" s="621"/>
      <c r="IXZ5" s="621"/>
      <c r="IYA5" s="621"/>
      <c r="IYB5" s="621"/>
      <c r="IYC5" s="621"/>
      <c r="IYD5" s="621"/>
      <c r="IYE5" s="621"/>
      <c r="IYF5" s="621"/>
      <c r="IYG5" s="621"/>
      <c r="IYH5" s="620"/>
      <c r="IYI5" s="620"/>
      <c r="IYJ5" s="621"/>
      <c r="IYK5" s="621"/>
      <c r="IYL5" s="621"/>
      <c r="IYM5" s="621"/>
      <c r="IYN5" s="621"/>
      <c r="IYO5" s="621"/>
      <c r="IYP5" s="621"/>
      <c r="IYQ5" s="621"/>
      <c r="IYR5" s="621"/>
      <c r="IYS5" s="621"/>
      <c r="IYT5" s="621"/>
      <c r="IYU5" s="621"/>
      <c r="IYV5" s="621"/>
      <c r="IYW5" s="621"/>
      <c r="IYX5" s="621"/>
      <c r="IYY5" s="621"/>
      <c r="IYZ5" s="621"/>
      <c r="IZA5" s="621"/>
      <c r="IZB5" s="621"/>
      <c r="IZC5" s="620"/>
      <c r="IZD5" s="620"/>
      <c r="IZE5" s="621"/>
      <c r="IZF5" s="621"/>
      <c r="IZG5" s="621"/>
      <c r="IZH5" s="621"/>
      <c r="IZI5" s="621"/>
      <c r="IZJ5" s="621"/>
      <c r="IZK5" s="621"/>
      <c r="IZL5" s="621"/>
      <c r="IZM5" s="621"/>
      <c r="IZN5" s="621"/>
      <c r="IZO5" s="621"/>
      <c r="IZP5" s="621"/>
      <c r="IZQ5" s="621"/>
      <c r="IZR5" s="621"/>
      <c r="IZS5" s="621"/>
      <c r="IZT5" s="621"/>
      <c r="IZU5" s="621"/>
      <c r="IZV5" s="621"/>
      <c r="IZW5" s="621"/>
      <c r="IZX5" s="620"/>
      <c r="IZY5" s="620"/>
      <c r="IZZ5" s="621"/>
      <c r="JAA5" s="621"/>
      <c r="JAB5" s="621"/>
      <c r="JAC5" s="621"/>
      <c r="JAD5" s="621"/>
      <c r="JAE5" s="621"/>
      <c r="JAF5" s="621"/>
      <c r="JAG5" s="621"/>
      <c r="JAH5" s="621"/>
      <c r="JAI5" s="621"/>
      <c r="JAJ5" s="621"/>
      <c r="JAK5" s="621"/>
      <c r="JAL5" s="621"/>
      <c r="JAM5" s="621"/>
      <c r="JAN5" s="621"/>
      <c r="JAO5" s="621"/>
      <c r="JAP5" s="621"/>
      <c r="JAQ5" s="621"/>
      <c r="JAR5" s="621"/>
      <c r="JAS5" s="620"/>
      <c r="JAT5" s="620"/>
      <c r="JAU5" s="621"/>
      <c r="JAV5" s="621"/>
      <c r="JAW5" s="621"/>
      <c r="JAX5" s="621"/>
      <c r="JAY5" s="621"/>
      <c r="JAZ5" s="621"/>
      <c r="JBA5" s="621"/>
      <c r="JBB5" s="621"/>
      <c r="JBC5" s="621"/>
      <c r="JBD5" s="621"/>
      <c r="JBE5" s="621"/>
      <c r="JBF5" s="621"/>
      <c r="JBG5" s="621"/>
      <c r="JBH5" s="621"/>
      <c r="JBI5" s="621"/>
      <c r="JBJ5" s="621"/>
      <c r="JBK5" s="621"/>
      <c r="JBL5" s="621"/>
      <c r="JBM5" s="621"/>
      <c r="JBN5" s="620"/>
      <c r="JBO5" s="620"/>
      <c r="JBP5" s="621"/>
      <c r="JBQ5" s="621"/>
      <c r="JBR5" s="621"/>
      <c r="JBS5" s="621"/>
      <c r="JBT5" s="621"/>
      <c r="JBU5" s="621"/>
      <c r="JBV5" s="621"/>
      <c r="JBW5" s="621"/>
      <c r="JBX5" s="621"/>
      <c r="JBY5" s="621"/>
      <c r="JBZ5" s="621"/>
      <c r="JCA5" s="621"/>
      <c r="JCB5" s="621"/>
      <c r="JCC5" s="621"/>
      <c r="JCD5" s="621"/>
      <c r="JCE5" s="621"/>
      <c r="JCF5" s="621"/>
      <c r="JCG5" s="621"/>
      <c r="JCH5" s="621"/>
      <c r="JCI5" s="620"/>
      <c r="JCJ5" s="620"/>
      <c r="JCK5" s="621"/>
      <c r="JCL5" s="621"/>
      <c r="JCM5" s="621"/>
      <c r="JCN5" s="621"/>
      <c r="JCO5" s="621"/>
      <c r="JCP5" s="621"/>
      <c r="JCQ5" s="621"/>
      <c r="JCR5" s="621"/>
      <c r="JCS5" s="621"/>
      <c r="JCT5" s="621"/>
      <c r="JCU5" s="621"/>
      <c r="JCV5" s="621"/>
      <c r="JCW5" s="621"/>
      <c r="JCX5" s="621"/>
      <c r="JCY5" s="621"/>
      <c r="JCZ5" s="621"/>
      <c r="JDA5" s="621"/>
      <c r="JDB5" s="621"/>
      <c r="JDC5" s="621"/>
      <c r="JDD5" s="620"/>
      <c r="JDE5" s="620"/>
      <c r="JDF5" s="621"/>
      <c r="JDG5" s="621"/>
      <c r="JDH5" s="621"/>
      <c r="JDI5" s="621"/>
      <c r="JDJ5" s="621"/>
      <c r="JDK5" s="621"/>
      <c r="JDL5" s="621"/>
      <c r="JDM5" s="621"/>
      <c r="JDN5" s="621"/>
      <c r="JDO5" s="621"/>
      <c r="JDP5" s="621"/>
      <c r="JDQ5" s="621"/>
      <c r="JDR5" s="621"/>
      <c r="JDS5" s="621"/>
      <c r="JDT5" s="621"/>
      <c r="JDU5" s="621"/>
      <c r="JDV5" s="621"/>
      <c r="JDW5" s="621"/>
      <c r="JDX5" s="621"/>
      <c r="JDY5" s="620"/>
      <c r="JDZ5" s="620"/>
      <c r="JEA5" s="621"/>
      <c r="JEB5" s="621"/>
      <c r="JEC5" s="621"/>
      <c r="JED5" s="621"/>
      <c r="JEE5" s="621"/>
      <c r="JEF5" s="621"/>
      <c r="JEG5" s="621"/>
      <c r="JEH5" s="621"/>
      <c r="JEI5" s="621"/>
      <c r="JEJ5" s="621"/>
      <c r="JEK5" s="621"/>
      <c r="JEL5" s="621"/>
      <c r="JEM5" s="621"/>
      <c r="JEN5" s="621"/>
      <c r="JEO5" s="621"/>
      <c r="JEP5" s="621"/>
      <c r="JEQ5" s="621"/>
      <c r="JER5" s="621"/>
      <c r="JES5" s="621"/>
      <c r="JET5" s="620"/>
      <c r="JEU5" s="620"/>
      <c r="JEV5" s="621"/>
      <c r="JEW5" s="621"/>
      <c r="JEX5" s="621"/>
      <c r="JEY5" s="621"/>
      <c r="JEZ5" s="621"/>
      <c r="JFA5" s="621"/>
      <c r="JFB5" s="621"/>
      <c r="JFC5" s="621"/>
      <c r="JFD5" s="621"/>
      <c r="JFE5" s="621"/>
      <c r="JFF5" s="621"/>
      <c r="JFG5" s="621"/>
      <c r="JFH5" s="621"/>
      <c r="JFI5" s="621"/>
      <c r="JFJ5" s="621"/>
      <c r="JFK5" s="621"/>
      <c r="JFL5" s="621"/>
      <c r="JFM5" s="621"/>
      <c r="JFN5" s="621"/>
      <c r="JFO5" s="620"/>
      <c r="JFP5" s="620"/>
      <c r="JFQ5" s="621"/>
      <c r="JFR5" s="621"/>
      <c r="JFS5" s="621"/>
      <c r="JFT5" s="621"/>
      <c r="JFU5" s="621"/>
      <c r="JFV5" s="621"/>
      <c r="JFW5" s="621"/>
      <c r="JFX5" s="621"/>
      <c r="JFY5" s="621"/>
      <c r="JFZ5" s="621"/>
      <c r="JGA5" s="621"/>
      <c r="JGB5" s="621"/>
      <c r="JGC5" s="621"/>
      <c r="JGD5" s="621"/>
      <c r="JGE5" s="621"/>
      <c r="JGF5" s="621"/>
      <c r="JGG5" s="621"/>
      <c r="JGH5" s="621"/>
      <c r="JGI5" s="621"/>
      <c r="JGJ5" s="620"/>
      <c r="JGK5" s="620"/>
      <c r="JGL5" s="621"/>
      <c r="JGM5" s="621"/>
      <c r="JGN5" s="621"/>
      <c r="JGO5" s="621"/>
      <c r="JGP5" s="621"/>
      <c r="JGQ5" s="621"/>
      <c r="JGR5" s="621"/>
      <c r="JGS5" s="621"/>
      <c r="JGT5" s="621"/>
      <c r="JGU5" s="621"/>
      <c r="JGV5" s="621"/>
      <c r="JGW5" s="621"/>
      <c r="JGX5" s="621"/>
      <c r="JGY5" s="621"/>
      <c r="JGZ5" s="621"/>
      <c r="JHA5" s="621"/>
      <c r="JHB5" s="621"/>
      <c r="JHC5" s="621"/>
      <c r="JHD5" s="621"/>
      <c r="JHE5" s="620"/>
      <c r="JHF5" s="620"/>
      <c r="JHG5" s="621"/>
      <c r="JHH5" s="621"/>
      <c r="JHI5" s="621"/>
      <c r="JHJ5" s="621"/>
      <c r="JHK5" s="621"/>
      <c r="JHL5" s="621"/>
      <c r="JHM5" s="621"/>
      <c r="JHN5" s="621"/>
      <c r="JHO5" s="621"/>
      <c r="JHP5" s="621"/>
      <c r="JHQ5" s="621"/>
      <c r="JHR5" s="621"/>
      <c r="JHS5" s="621"/>
      <c r="JHT5" s="621"/>
      <c r="JHU5" s="621"/>
      <c r="JHV5" s="621"/>
      <c r="JHW5" s="621"/>
      <c r="JHX5" s="621"/>
      <c r="JHY5" s="621"/>
      <c r="JHZ5" s="620"/>
      <c r="JIA5" s="620"/>
      <c r="JIB5" s="621"/>
      <c r="JIC5" s="621"/>
      <c r="JID5" s="621"/>
      <c r="JIE5" s="621"/>
      <c r="JIF5" s="621"/>
      <c r="JIG5" s="621"/>
      <c r="JIH5" s="621"/>
      <c r="JII5" s="621"/>
      <c r="JIJ5" s="621"/>
      <c r="JIK5" s="621"/>
      <c r="JIL5" s="621"/>
      <c r="JIM5" s="621"/>
      <c r="JIN5" s="621"/>
      <c r="JIO5" s="621"/>
      <c r="JIP5" s="621"/>
      <c r="JIQ5" s="621"/>
      <c r="JIR5" s="621"/>
      <c r="JIS5" s="621"/>
      <c r="JIT5" s="621"/>
      <c r="JIU5" s="620"/>
      <c r="JIV5" s="620"/>
      <c r="JIW5" s="621"/>
      <c r="JIX5" s="621"/>
      <c r="JIY5" s="621"/>
      <c r="JIZ5" s="621"/>
      <c r="JJA5" s="621"/>
      <c r="JJB5" s="621"/>
      <c r="JJC5" s="621"/>
      <c r="JJD5" s="621"/>
      <c r="JJE5" s="621"/>
      <c r="JJF5" s="621"/>
      <c r="JJG5" s="621"/>
      <c r="JJH5" s="621"/>
      <c r="JJI5" s="621"/>
      <c r="JJJ5" s="621"/>
      <c r="JJK5" s="621"/>
      <c r="JJL5" s="621"/>
      <c r="JJM5" s="621"/>
      <c r="JJN5" s="621"/>
      <c r="JJO5" s="621"/>
      <c r="JJP5" s="620"/>
      <c r="JJQ5" s="620"/>
      <c r="JJR5" s="621"/>
      <c r="JJS5" s="621"/>
      <c r="JJT5" s="621"/>
      <c r="JJU5" s="621"/>
      <c r="JJV5" s="621"/>
      <c r="JJW5" s="621"/>
      <c r="JJX5" s="621"/>
      <c r="JJY5" s="621"/>
      <c r="JJZ5" s="621"/>
      <c r="JKA5" s="621"/>
      <c r="JKB5" s="621"/>
      <c r="JKC5" s="621"/>
      <c r="JKD5" s="621"/>
      <c r="JKE5" s="621"/>
      <c r="JKF5" s="621"/>
      <c r="JKG5" s="621"/>
      <c r="JKH5" s="621"/>
      <c r="JKI5" s="621"/>
      <c r="JKJ5" s="621"/>
      <c r="JKK5" s="620"/>
      <c r="JKL5" s="620"/>
      <c r="JKM5" s="621"/>
      <c r="JKN5" s="621"/>
      <c r="JKO5" s="621"/>
      <c r="JKP5" s="621"/>
      <c r="JKQ5" s="621"/>
      <c r="JKR5" s="621"/>
      <c r="JKS5" s="621"/>
      <c r="JKT5" s="621"/>
      <c r="JKU5" s="621"/>
      <c r="JKV5" s="621"/>
      <c r="JKW5" s="621"/>
      <c r="JKX5" s="621"/>
      <c r="JKY5" s="621"/>
      <c r="JKZ5" s="621"/>
      <c r="JLA5" s="621"/>
      <c r="JLB5" s="621"/>
      <c r="JLC5" s="621"/>
      <c r="JLD5" s="621"/>
      <c r="JLE5" s="621"/>
      <c r="JLF5" s="620"/>
      <c r="JLG5" s="620"/>
      <c r="JLH5" s="621"/>
      <c r="JLI5" s="621"/>
      <c r="JLJ5" s="621"/>
      <c r="JLK5" s="621"/>
      <c r="JLL5" s="621"/>
      <c r="JLM5" s="621"/>
      <c r="JLN5" s="621"/>
      <c r="JLO5" s="621"/>
      <c r="JLP5" s="621"/>
      <c r="JLQ5" s="621"/>
      <c r="JLR5" s="621"/>
      <c r="JLS5" s="621"/>
      <c r="JLT5" s="621"/>
      <c r="JLU5" s="621"/>
      <c r="JLV5" s="621"/>
      <c r="JLW5" s="621"/>
      <c r="JLX5" s="621"/>
      <c r="JLY5" s="621"/>
      <c r="JLZ5" s="621"/>
      <c r="JMA5" s="620"/>
      <c r="JMB5" s="620"/>
      <c r="JMC5" s="621"/>
      <c r="JMD5" s="621"/>
      <c r="JME5" s="621"/>
      <c r="JMF5" s="621"/>
      <c r="JMG5" s="621"/>
      <c r="JMH5" s="621"/>
      <c r="JMI5" s="621"/>
      <c r="JMJ5" s="621"/>
      <c r="JMK5" s="621"/>
      <c r="JML5" s="621"/>
      <c r="JMM5" s="621"/>
      <c r="JMN5" s="621"/>
      <c r="JMO5" s="621"/>
      <c r="JMP5" s="621"/>
      <c r="JMQ5" s="621"/>
      <c r="JMR5" s="621"/>
      <c r="JMS5" s="621"/>
      <c r="JMT5" s="621"/>
      <c r="JMU5" s="621"/>
      <c r="JMV5" s="620"/>
      <c r="JMW5" s="620"/>
      <c r="JMX5" s="621"/>
      <c r="JMY5" s="621"/>
      <c r="JMZ5" s="621"/>
      <c r="JNA5" s="621"/>
      <c r="JNB5" s="621"/>
      <c r="JNC5" s="621"/>
      <c r="JND5" s="621"/>
      <c r="JNE5" s="621"/>
      <c r="JNF5" s="621"/>
      <c r="JNG5" s="621"/>
      <c r="JNH5" s="621"/>
      <c r="JNI5" s="621"/>
      <c r="JNJ5" s="621"/>
      <c r="JNK5" s="621"/>
      <c r="JNL5" s="621"/>
      <c r="JNM5" s="621"/>
      <c r="JNN5" s="621"/>
      <c r="JNO5" s="621"/>
      <c r="JNP5" s="621"/>
      <c r="JNQ5" s="620"/>
      <c r="JNR5" s="620"/>
      <c r="JNS5" s="621"/>
      <c r="JNT5" s="621"/>
      <c r="JNU5" s="621"/>
      <c r="JNV5" s="621"/>
      <c r="JNW5" s="621"/>
      <c r="JNX5" s="621"/>
      <c r="JNY5" s="621"/>
      <c r="JNZ5" s="621"/>
      <c r="JOA5" s="621"/>
      <c r="JOB5" s="621"/>
      <c r="JOC5" s="621"/>
      <c r="JOD5" s="621"/>
      <c r="JOE5" s="621"/>
      <c r="JOF5" s="621"/>
      <c r="JOG5" s="621"/>
      <c r="JOH5" s="621"/>
      <c r="JOI5" s="621"/>
      <c r="JOJ5" s="621"/>
      <c r="JOK5" s="621"/>
      <c r="JOL5" s="620"/>
      <c r="JOM5" s="620"/>
      <c r="JON5" s="621"/>
      <c r="JOO5" s="621"/>
      <c r="JOP5" s="621"/>
      <c r="JOQ5" s="621"/>
      <c r="JOR5" s="621"/>
      <c r="JOS5" s="621"/>
      <c r="JOT5" s="621"/>
      <c r="JOU5" s="621"/>
      <c r="JOV5" s="621"/>
      <c r="JOW5" s="621"/>
      <c r="JOX5" s="621"/>
      <c r="JOY5" s="621"/>
      <c r="JOZ5" s="621"/>
      <c r="JPA5" s="621"/>
      <c r="JPB5" s="621"/>
      <c r="JPC5" s="621"/>
      <c r="JPD5" s="621"/>
      <c r="JPE5" s="621"/>
      <c r="JPF5" s="621"/>
      <c r="JPG5" s="620"/>
      <c r="JPH5" s="620"/>
      <c r="JPI5" s="621"/>
      <c r="JPJ5" s="621"/>
      <c r="JPK5" s="621"/>
      <c r="JPL5" s="621"/>
      <c r="JPM5" s="621"/>
      <c r="JPN5" s="621"/>
      <c r="JPO5" s="621"/>
      <c r="JPP5" s="621"/>
      <c r="JPQ5" s="621"/>
      <c r="JPR5" s="621"/>
      <c r="JPS5" s="621"/>
      <c r="JPT5" s="621"/>
      <c r="JPU5" s="621"/>
      <c r="JPV5" s="621"/>
      <c r="JPW5" s="621"/>
      <c r="JPX5" s="621"/>
      <c r="JPY5" s="621"/>
      <c r="JPZ5" s="621"/>
      <c r="JQA5" s="621"/>
      <c r="JQB5" s="620"/>
      <c r="JQC5" s="620"/>
      <c r="JQD5" s="621"/>
      <c r="JQE5" s="621"/>
      <c r="JQF5" s="621"/>
      <c r="JQG5" s="621"/>
      <c r="JQH5" s="621"/>
      <c r="JQI5" s="621"/>
      <c r="JQJ5" s="621"/>
      <c r="JQK5" s="621"/>
      <c r="JQL5" s="621"/>
      <c r="JQM5" s="621"/>
      <c r="JQN5" s="621"/>
      <c r="JQO5" s="621"/>
      <c r="JQP5" s="621"/>
      <c r="JQQ5" s="621"/>
      <c r="JQR5" s="621"/>
      <c r="JQS5" s="621"/>
      <c r="JQT5" s="621"/>
      <c r="JQU5" s="621"/>
      <c r="JQV5" s="621"/>
      <c r="JQW5" s="620"/>
      <c r="JQX5" s="620"/>
      <c r="JQY5" s="621"/>
      <c r="JQZ5" s="621"/>
      <c r="JRA5" s="621"/>
      <c r="JRB5" s="621"/>
      <c r="JRC5" s="621"/>
      <c r="JRD5" s="621"/>
      <c r="JRE5" s="621"/>
      <c r="JRF5" s="621"/>
      <c r="JRG5" s="621"/>
      <c r="JRH5" s="621"/>
      <c r="JRI5" s="621"/>
      <c r="JRJ5" s="621"/>
      <c r="JRK5" s="621"/>
      <c r="JRL5" s="621"/>
      <c r="JRM5" s="621"/>
      <c r="JRN5" s="621"/>
      <c r="JRO5" s="621"/>
      <c r="JRP5" s="621"/>
      <c r="JRQ5" s="621"/>
      <c r="JRR5" s="620"/>
      <c r="JRS5" s="620"/>
      <c r="JRT5" s="621"/>
      <c r="JRU5" s="621"/>
      <c r="JRV5" s="621"/>
      <c r="JRW5" s="621"/>
      <c r="JRX5" s="621"/>
      <c r="JRY5" s="621"/>
      <c r="JRZ5" s="621"/>
      <c r="JSA5" s="621"/>
      <c r="JSB5" s="621"/>
      <c r="JSC5" s="621"/>
      <c r="JSD5" s="621"/>
      <c r="JSE5" s="621"/>
      <c r="JSF5" s="621"/>
      <c r="JSG5" s="621"/>
      <c r="JSH5" s="621"/>
      <c r="JSI5" s="621"/>
      <c r="JSJ5" s="621"/>
      <c r="JSK5" s="621"/>
      <c r="JSL5" s="621"/>
      <c r="JSM5" s="620"/>
      <c r="JSN5" s="620"/>
      <c r="JSO5" s="621"/>
      <c r="JSP5" s="621"/>
      <c r="JSQ5" s="621"/>
      <c r="JSR5" s="621"/>
      <c r="JSS5" s="621"/>
      <c r="JST5" s="621"/>
      <c r="JSU5" s="621"/>
      <c r="JSV5" s="621"/>
      <c r="JSW5" s="621"/>
      <c r="JSX5" s="621"/>
      <c r="JSY5" s="621"/>
      <c r="JSZ5" s="621"/>
      <c r="JTA5" s="621"/>
      <c r="JTB5" s="621"/>
      <c r="JTC5" s="621"/>
      <c r="JTD5" s="621"/>
      <c r="JTE5" s="621"/>
      <c r="JTF5" s="621"/>
      <c r="JTG5" s="621"/>
      <c r="JTH5" s="620"/>
      <c r="JTI5" s="620"/>
      <c r="JTJ5" s="621"/>
      <c r="JTK5" s="621"/>
      <c r="JTL5" s="621"/>
      <c r="JTM5" s="621"/>
      <c r="JTN5" s="621"/>
      <c r="JTO5" s="621"/>
      <c r="JTP5" s="621"/>
      <c r="JTQ5" s="621"/>
      <c r="JTR5" s="621"/>
      <c r="JTS5" s="621"/>
      <c r="JTT5" s="621"/>
      <c r="JTU5" s="621"/>
      <c r="JTV5" s="621"/>
      <c r="JTW5" s="621"/>
      <c r="JTX5" s="621"/>
      <c r="JTY5" s="621"/>
      <c r="JTZ5" s="621"/>
      <c r="JUA5" s="621"/>
      <c r="JUB5" s="621"/>
      <c r="JUC5" s="620"/>
      <c r="JUD5" s="620"/>
      <c r="JUE5" s="621"/>
      <c r="JUF5" s="621"/>
      <c r="JUG5" s="621"/>
      <c r="JUH5" s="621"/>
      <c r="JUI5" s="621"/>
      <c r="JUJ5" s="621"/>
      <c r="JUK5" s="621"/>
      <c r="JUL5" s="621"/>
      <c r="JUM5" s="621"/>
      <c r="JUN5" s="621"/>
      <c r="JUO5" s="621"/>
      <c r="JUP5" s="621"/>
      <c r="JUQ5" s="621"/>
      <c r="JUR5" s="621"/>
      <c r="JUS5" s="621"/>
      <c r="JUT5" s="621"/>
      <c r="JUU5" s="621"/>
      <c r="JUV5" s="621"/>
      <c r="JUW5" s="621"/>
      <c r="JUX5" s="620"/>
      <c r="JUY5" s="620"/>
      <c r="JUZ5" s="621"/>
      <c r="JVA5" s="621"/>
      <c r="JVB5" s="621"/>
      <c r="JVC5" s="621"/>
      <c r="JVD5" s="621"/>
      <c r="JVE5" s="621"/>
      <c r="JVF5" s="621"/>
      <c r="JVG5" s="621"/>
      <c r="JVH5" s="621"/>
      <c r="JVI5" s="621"/>
      <c r="JVJ5" s="621"/>
      <c r="JVK5" s="621"/>
      <c r="JVL5" s="621"/>
      <c r="JVM5" s="621"/>
      <c r="JVN5" s="621"/>
      <c r="JVO5" s="621"/>
      <c r="JVP5" s="621"/>
      <c r="JVQ5" s="621"/>
      <c r="JVR5" s="621"/>
      <c r="JVS5" s="620"/>
      <c r="JVT5" s="620"/>
      <c r="JVU5" s="621"/>
      <c r="JVV5" s="621"/>
      <c r="JVW5" s="621"/>
      <c r="JVX5" s="621"/>
      <c r="JVY5" s="621"/>
      <c r="JVZ5" s="621"/>
      <c r="JWA5" s="621"/>
      <c r="JWB5" s="621"/>
      <c r="JWC5" s="621"/>
      <c r="JWD5" s="621"/>
      <c r="JWE5" s="621"/>
      <c r="JWF5" s="621"/>
      <c r="JWG5" s="621"/>
      <c r="JWH5" s="621"/>
      <c r="JWI5" s="621"/>
      <c r="JWJ5" s="621"/>
      <c r="JWK5" s="621"/>
      <c r="JWL5" s="621"/>
      <c r="JWM5" s="621"/>
      <c r="JWN5" s="620"/>
      <c r="JWO5" s="620"/>
      <c r="JWP5" s="621"/>
      <c r="JWQ5" s="621"/>
      <c r="JWR5" s="621"/>
      <c r="JWS5" s="621"/>
      <c r="JWT5" s="621"/>
      <c r="JWU5" s="621"/>
      <c r="JWV5" s="621"/>
      <c r="JWW5" s="621"/>
      <c r="JWX5" s="621"/>
      <c r="JWY5" s="621"/>
      <c r="JWZ5" s="621"/>
      <c r="JXA5" s="621"/>
      <c r="JXB5" s="621"/>
      <c r="JXC5" s="621"/>
      <c r="JXD5" s="621"/>
      <c r="JXE5" s="621"/>
      <c r="JXF5" s="621"/>
      <c r="JXG5" s="621"/>
      <c r="JXH5" s="621"/>
      <c r="JXI5" s="620"/>
      <c r="JXJ5" s="620"/>
      <c r="JXK5" s="621"/>
      <c r="JXL5" s="621"/>
      <c r="JXM5" s="621"/>
      <c r="JXN5" s="621"/>
      <c r="JXO5" s="621"/>
      <c r="JXP5" s="621"/>
      <c r="JXQ5" s="621"/>
      <c r="JXR5" s="621"/>
      <c r="JXS5" s="621"/>
      <c r="JXT5" s="621"/>
      <c r="JXU5" s="621"/>
      <c r="JXV5" s="621"/>
      <c r="JXW5" s="621"/>
      <c r="JXX5" s="621"/>
      <c r="JXY5" s="621"/>
      <c r="JXZ5" s="621"/>
      <c r="JYA5" s="621"/>
      <c r="JYB5" s="621"/>
      <c r="JYC5" s="621"/>
      <c r="JYD5" s="620"/>
      <c r="JYE5" s="620"/>
      <c r="JYF5" s="621"/>
      <c r="JYG5" s="621"/>
      <c r="JYH5" s="621"/>
      <c r="JYI5" s="621"/>
      <c r="JYJ5" s="621"/>
      <c r="JYK5" s="621"/>
      <c r="JYL5" s="621"/>
      <c r="JYM5" s="621"/>
      <c r="JYN5" s="621"/>
      <c r="JYO5" s="621"/>
      <c r="JYP5" s="621"/>
      <c r="JYQ5" s="621"/>
      <c r="JYR5" s="621"/>
      <c r="JYS5" s="621"/>
      <c r="JYT5" s="621"/>
      <c r="JYU5" s="621"/>
      <c r="JYV5" s="621"/>
      <c r="JYW5" s="621"/>
      <c r="JYX5" s="621"/>
      <c r="JYY5" s="620"/>
      <c r="JYZ5" s="620"/>
      <c r="JZA5" s="621"/>
      <c r="JZB5" s="621"/>
      <c r="JZC5" s="621"/>
      <c r="JZD5" s="621"/>
      <c r="JZE5" s="621"/>
      <c r="JZF5" s="621"/>
      <c r="JZG5" s="621"/>
      <c r="JZH5" s="621"/>
      <c r="JZI5" s="621"/>
      <c r="JZJ5" s="621"/>
      <c r="JZK5" s="621"/>
      <c r="JZL5" s="621"/>
      <c r="JZM5" s="621"/>
      <c r="JZN5" s="621"/>
      <c r="JZO5" s="621"/>
      <c r="JZP5" s="621"/>
      <c r="JZQ5" s="621"/>
      <c r="JZR5" s="621"/>
      <c r="JZS5" s="621"/>
      <c r="JZT5" s="620"/>
      <c r="JZU5" s="620"/>
      <c r="JZV5" s="621"/>
      <c r="JZW5" s="621"/>
      <c r="JZX5" s="621"/>
      <c r="JZY5" s="621"/>
      <c r="JZZ5" s="621"/>
      <c r="KAA5" s="621"/>
      <c r="KAB5" s="621"/>
      <c r="KAC5" s="621"/>
      <c r="KAD5" s="621"/>
      <c r="KAE5" s="621"/>
      <c r="KAF5" s="621"/>
      <c r="KAG5" s="621"/>
      <c r="KAH5" s="621"/>
      <c r="KAI5" s="621"/>
      <c r="KAJ5" s="621"/>
      <c r="KAK5" s="621"/>
      <c r="KAL5" s="621"/>
      <c r="KAM5" s="621"/>
      <c r="KAN5" s="621"/>
      <c r="KAO5" s="620"/>
      <c r="KAP5" s="620"/>
      <c r="KAQ5" s="621"/>
      <c r="KAR5" s="621"/>
      <c r="KAS5" s="621"/>
      <c r="KAT5" s="621"/>
      <c r="KAU5" s="621"/>
      <c r="KAV5" s="621"/>
      <c r="KAW5" s="621"/>
      <c r="KAX5" s="621"/>
      <c r="KAY5" s="621"/>
      <c r="KAZ5" s="621"/>
      <c r="KBA5" s="621"/>
      <c r="KBB5" s="621"/>
      <c r="KBC5" s="621"/>
      <c r="KBD5" s="621"/>
      <c r="KBE5" s="621"/>
      <c r="KBF5" s="621"/>
      <c r="KBG5" s="621"/>
      <c r="KBH5" s="621"/>
      <c r="KBI5" s="621"/>
      <c r="KBJ5" s="620"/>
      <c r="KBK5" s="620"/>
      <c r="KBL5" s="621"/>
      <c r="KBM5" s="621"/>
      <c r="KBN5" s="621"/>
      <c r="KBO5" s="621"/>
      <c r="KBP5" s="621"/>
      <c r="KBQ5" s="621"/>
      <c r="KBR5" s="621"/>
      <c r="KBS5" s="621"/>
      <c r="KBT5" s="621"/>
      <c r="KBU5" s="621"/>
      <c r="KBV5" s="621"/>
      <c r="KBW5" s="621"/>
      <c r="KBX5" s="621"/>
      <c r="KBY5" s="621"/>
      <c r="KBZ5" s="621"/>
      <c r="KCA5" s="621"/>
      <c r="KCB5" s="621"/>
      <c r="KCC5" s="621"/>
      <c r="KCD5" s="621"/>
      <c r="KCE5" s="620"/>
      <c r="KCF5" s="620"/>
      <c r="KCG5" s="621"/>
      <c r="KCH5" s="621"/>
      <c r="KCI5" s="621"/>
      <c r="KCJ5" s="621"/>
      <c r="KCK5" s="621"/>
      <c r="KCL5" s="621"/>
      <c r="KCM5" s="621"/>
      <c r="KCN5" s="621"/>
      <c r="KCO5" s="621"/>
      <c r="KCP5" s="621"/>
      <c r="KCQ5" s="621"/>
      <c r="KCR5" s="621"/>
      <c r="KCS5" s="621"/>
      <c r="KCT5" s="621"/>
      <c r="KCU5" s="621"/>
      <c r="KCV5" s="621"/>
      <c r="KCW5" s="621"/>
      <c r="KCX5" s="621"/>
      <c r="KCY5" s="621"/>
      <c r="KCZ5" s="620"/>
      <c r="KDA5" s="620"/>
      <c r="KDB5" s="621"/>
      <c r="KDC5" s="621"/>
      <c r="KDD5" s="621"/>
      <c r="KDE5" s="621"/>
      <c r="KDF5" s="621"/>
      <c r="KDG5" s="621"/>
      <c r="KDH5" s="621"/>
      <c r="KDI5" s="621"/>
      <c r="KDJ5" s="621"/>
      <c r="KDK5" s="621"/>
      <c r="KDL5" s="621"/>
      <c r="KDM5" s="621"/>
      <c r="KDN5" s="621"/>
      <c r="KDO5" s="621"/>
      <c r="KDP5" s="621"/>
      <c r="KDQ5" s="621"/>
      <c r="KDR5" s="621"/>
      <c r="KDS5" s="621"/>
      <c r="KDT5" s="621"/>
      <c r="KDU5" s="620"/>
      <c r="KDV5" s="620"/>
      <c r="KDW5" s="621"/>
      <c r="KDX5" s="621"/>
      <c r="KDY5" s="621"/>
      <c r="KDZ5" s="621"/>
      <c r="KEA5" s="621"/>
      <c r="KEB5" s="621"/>
      <c r="KEC5" s="621"/>
      <c r="KED5" s="621"/>
      <c r="KEE5" s="621"/>
      <c r="KEF5" s="621"/>
      <c r="KEG5" s="621"/>
      <c r="KEH5" s="621"/>
      <c r="KEI5" s="621"/>
      <c r="KEJ5" s="621"/>
      <c r="KEK5" s="621"/>
      <c r="KEL5" s="621"/>
      <c r="KEM5" s="621"/>
      <c r="KEN5" s="621"/>
      <c r="KEO5" s="621"/>
      <c r="KEP5" s="620"/>
      <c r="KEQ5" s="620"/>
      <c r="KER5" s="621"/>
      <c r="KES5" s="621"/>
      <c r="KET5" s="621"/>
      <c r="KEU5" s="621"/>
      <c r="KEV5" s="621"/>
      <c r="KEW5" s="621"/>
      <c r="KEX5" s="621"/>
      <c r="KEY5" s="621"/>
      <c r="KEZ5" s="621"/>
      <c r="KFA5" s="621"/>
      <c r="KFB5" s="621"/>
      <c r="KFC5" s="621"/>
      <c r="KFD5" s="621"/>
      <c r="KFE5" s="621"/>
      <c r="KFF5" s="621"/>
      <c r="KFG5" s="621"/>
      <c r="KFH5" s="621"/>
      <c r="KFI5" s="621"/>
      <c r="KFJ5" s="621"/>
      <c r="KFK5" s="620"/>
      <c r="KFL5" s="620"/>
      <c r="KFM5" s="621"/>
      <c r="KFN5" s="621"/>
      <c r="KFO5" s="621"/>
      <c r="KFP5" s="621"/>
      <c r="KFQ5" s="621"/>
      <c r="KFR5" s="621"/>
      <c r="KFS5" s="621"/>
      <c r="KFT5" s="621"/>
      <c r="KFU5" s="621"/>
      <c r="KFV5" s="621"/>
      <c r="KFW5" s="621"/>
      <c r="KFX5" s="621"/>
      <c r="KFY5" s="621"/>
      <c r="KFZ5" s="621"/>
      <c r="KGA5" s="621"/>
      <c r="KGB5" s="621"/>
      <c r="KGC5" s="621"/>
      <c r="KGD5" s="621"/>
      <c r="KGE5" s="621"/>
      <c r="KGF5" s="620"/>
      <c r="KGG5" s="620"/>
      <c r="KGH5" s="621"/>
      <c r="KGI5" s="621"/>
      <c r="KGJ5" s="621"/>
      <c r="KGK5" s="621"/>
      <c r="KGL5" s="621"/>
      <c r="KGM5" s="621"/>
      <c r="KGN5" s="621"/>
      <c r="KGO5" s="621"/>
      <c r="KGP5" s="621"/>
      <c r="KGQ5" s="621"/>
      <c r="KGR5" s="621"/>
      <c r="KGS5" s="621"/>
      <c r="KGT5" s="621"/>
      <c r="KGU5" s="621"/>
      <c r="KGV5" s="621"/>
      <c r="KGW5" s="621"/>
      <c r="KGX5" s="621"/>
      <c r="KGY5" s="621"/>
      <c r="KGZ5" s="621"/>
      <c r="KHA5" s="620"/>
      <c r="KHB5" s="620"/>
      <c r="KHC5" s="621"/>
      <c r="KHD5" s="621"/>
      <c r="KHE5" s="621"/>
      <c r="KHF5" s="621"/>
      <c r="KHG5" s="621"/>
      <c r="KHH5" s="621"/>
      <c r="KHI5" s="621"/>
      <c r="KHJ5" s="621"/>
      <c r="KHK5" s="621"/>
      <c r="KHL5" s="621"/>
      <c r="KHM5" s="621"/>
      <c r="KHN5" s="621"/>
      <c r="KHO5" s="621"/>
      <c r="KHP5" s="621"/>
      <c r="KHQ5" s="621"/>
      <c r="KHR5" s="621"/>
      <c r="KHS5" s="621"/>
      <c r="KHT5" s="621"/>
      <c r="KHU5" s="621"/>
      <c r="KHV5" s="620"/>
      <c r="KHW5" s="620"/>
      <c r="KHX5" s="621"/>
      <c r="KHY5" s="621"/>
      <c r="KHZ5" s="621"/>
      <c r="KIA5" s="621"/>
      <c r="KIB5" s="621"/>
      <c r="KIC5" s="621"/>
      <c r="KID5" s="621"/>
      <c r="KIE5" s="621"/>
      <c r="KIF5" s="621"/>
      <c r="KIG5" s="621"/>
      <c r="KIH5" s="621"/>
      <c r="KII5" s="621"/>
      <c r="KIJ5" s="621"/>
      <c r="KIK5" s="621"/>
      <c r="KIL5" s="621"/>
      <c r="KIM5" s="621"/>
      <c r="KIN5" s="621"/>
      <c r="KIO5" s="621"/>
      <c r="KIP5" s="621"/>
      <c r="KIQ5" s="620"/>
      <c r="KIR5" s="620"/>
      <c r="KIS5" s="621"/>
      <c r="KIT5" s="621"/>
      <c r="KIU5" s="621"/>
      <c r="KIV5" s="621"/>
      <c r="KIW5" s="621"/>
      <c r="KIX5" s="621"/>
      <c r="KIY5" s="621"/>
      <c r="KIZ5" s="621"/>
      <c r="KJA5" s="621"/>
      <c r="KJB5" s="621"/>
      <c r="KJC5" s="621"/>
      <c r="KJD5" s="621"/>
      <c r="KJE5" s="621"/>
      <c r="KJF5" s="621"/>
      <c r="KJG5" s="621"/>
      <c r="KJH5" s="621"/>
      <c r="KJI5" s="621"/>
      <c r="KJJ5" s="621"/>
      <c r="KJK5" s="621"/>
      <c r="KJL5" s="620"/>
      <c r="KJM5" s="620"/>
      <c r="KJN5" s="621"/>
      <c r="KJO5" s="621"/>
      <c r="KJP5" s="621"/>
      <c r="KJQ5" s="621"/>
      <c r="KJR5" s="621"/>
      <c r="KJS5" s="621"/>
      <c r="KJT5" s="621"/>
      <c r="KJU5" s="621"/>
      <c r="KJV5" s="621"/>
      <c r="KJW5" s="621"/>
      <c r="KJX5" s="621"/>
      <c r="KJY5" s="621"/>
      <c r="KJZ5" s="621"/>
      <c r="KKA5" s="621"/>
      <c r="KKB5" s="621"/>
      <c r="KKC5" s="621"/>
      <c r="KKD5" s="621"/>
      <c r="KKE5" s="621"/>
      <c r="KKF5" s="621"/>
      <c r="KKG5" s="620"/>
      <c r="KKH5" s="620"/>
      <c r="KKI5" s="621"/>
      <c r="KKJ5" s="621"/>
      <c r="KKK5" s="621"/>
      <c r="KKL5" s="621"/>
      <c r="KKM5" s="621"/>
      <c r="KKN5" s="621"/>
      <c r="KKO5" s="621"/>
      <c r="KKP5" s="621"/>
      <c r="KKQ5" s="621"/>
      <c r="KKR5" s="621"/>
      <c r="KKS5" s="621"/>
      <c r="KKT5" s="621"/>
      <c r="KKU5" s="621"/>
      <c r="KKV5" s="621"/>
      <c r="KKW5" s="621"/>
      <c r="KKX5" s="621"/>
      <c r="KKY5" s="621"/>
      <c r="KKZ5" s="621"/>
      <c r="KLA5" s="621"/>
      <c r="KLB5" s="620"/>
      <c r="KLC5" s="620"/>
      <c r="KLD5" s="621"/>
      <c r="KLE5" s="621"/>
      <c r="KLF5" s="621"/>
      <c r="KLG5" s="621"/>
      <c r="KLH5" s="621"/>
      <c r="KLI5" s="621"/>
      <c r="KLJ5" s="621"/>
      <c r="KLK5" s="621"/>
      <c r="KLL5" s="621"/>
      <c r="KLM5" s="621"/>
      <c r="KLN5" s="621"/>
      <c r="KLO5" s="621"/>
      <c r="KLP5" s="621"/>
      <c r="KLQ5" s="621"/>
      <c r="KLR5" s="621"/>
      <c r="KLS5" s="621"/>
      <c r="KLT5" s="621"/>
      <c r="KLU5" s="621"/>
      <c r="KLV5" s="621"/>
      <c r="KLW5" s="620"/>
      <c r="KLX5" s="620"/>
      <c r="KLY5" s="621"/>
      <c r="KLZ5" s="621"/>
      <c r="KMA5" s="621"/>
      <c r="KMB5" s="621"/>
      <c r="KMC5" s="621"/>
      <c r="KMD5" s="621"/>
      <c r="KME5" s="621"/>
      <c r="KMF5" s="621"/>
      <c r="KMG5" s="621"/>
      <c r="KMH5" s="621"/>
      <c r="KMI5" s="621"/>
      <c r="KMJ5" s="621"/>
      <c r="KMK5" s="621"/>
      <c r="KML5" s="621"/>
      <c r="KMM5" s="621"/>
      <c r="KMN5" s="621"/>
      <c r="KMO5" s="621"/>
      <c r="KMP5" s="621"/>
      <c r="KMQ5" s="621"/>
      <c r="KMR5" s="620"/>
      <c r="KMS5" s="620"/>
      <c r="KMT5" s="621"/>
      <c r="KMU5" s="621"/>
      <c r="KMV5" s="621"/>
      <c r="KMW5" s="621"/>
      <c r="KMX5" s="621"/>
      <c r="KMY5" s="621"/>
      <c r="KMZ5" s="621"/>
      <c r="KNA5" s="621"/>
      <c r="KNB5" s="621"/>
      <c r="KNC5" s="621"/>
      <c r="KND5" s="621"/>
      <c r="KNE5" s="621"/>
      <c r="KNF5" s="621"/>
      <c r="KNG5" s="621"/>
      <c r="KNH5" s="621"/>
      <c r="KNI5" s="621"/>
      <c r="KNJ5" s="621"/>
      <c r="KNK5" s="621"/>
      <c r="KNL5" s="621"/>
      <c r="KNM5" s="620"/>
      <c r="KNN5" s="620"/>
      <c r="KNO5" s="621"/>
      <c r="KNP5" s="621"/>
      <c r="KNQ5" s="621"/>
      <c r="KNR5" s="621"/>
      <c r="KNS5" s="621"/>
      <c r="KNT5" s="621"/>
      <c r="KNU5" s="621"/>
      <c r="KNV5" s="621"/>
      <c r="KNW5" s="621"/>
      <c r="KNX5" s="621"/>
      <c r="KNY5" s="621"/>
      <c r="KNZ5" s="621"/>
      <c r="KOA5" s="621"/>
      <c r="KOB5" s="621"/>
      <c r="KOC5" s="621"/>
      <c r="KOD5" s="621"/>
      <c r="KOE5" s="621"/>
      <c r="KOF5" s="621"/>
      <c r="KOG5" s="621"/>
      <c r="KOH5" s="620"/>
      <c r="KOI5" s="620"/>
      <c r="KOJ5" s="621"/>
      <c r="KOK5" s="621"/>
      <c r="KOL5" s="621"/>
      <c r="KOM5" s="621"/>
      <c r="KON5" s="621"/>
      <c r="KOO5" s="621"/>
      <c r="KOP5" s="621"/>
      <c r="KOQ5" s="621"/>
      <c r="KOR5" s="621"/>
      <c r="KOS5" s="621"/>
      <c r="KOT5" s="621"/>
      <c r="KOU5" s="621"/>
      <c r="KOV5" s="621"/>
      <c r="KOW5" s="621"/>
      <c r="KOX5" s="621"/>
      <c r="KOY5" s="621"/>
      <c r="KOZ5" s="621"/>
      <c r="KPA5" s="621"/>
      <c r="KPB5" s="621"/>
      <c r="KPC5" s="620"/>
      <c r="KPD5" s="620"/>
      <c r="KPE5" s="621"/>
      <c r="KPF5" s="621"/>
      <c r="KPG5" s="621"/>
      <c r="KPH5" s="621"/>
      <c r="KPI5" s="621"/>
      <c r="KPJ5" s="621"/>
      <c r="KPK5" s="621"/>
      <c r="KPL5" s="621"/>
      <c r="KPM5" s="621"/>
      <c r="KPN5" s="621"/>
      <c r="KPO5" s="621"/>
      <c r="KPP5" s="621"/>
      <c r="KPQ5" s="621"/>
      <c r="KPR5" s="621"/>
      <c r="KPS5" s="621"/>
      <c r="KPT5" s="621"/>
      <c r="KPU5" s="621"/>
      <c r="KPV5" s="621"/>
      <c r="KPW5" s="621"/>
      <c r="KPX5" s="620"/>
      <c r="KPY5" s="620"/>
      <c r="KPZ5" s="621"/>
      <c r="KQA5" s="621"/>
      <c r="KQB5" s="621"/>
      <c r="KQC5" s="621"/>
      <c r="KQD5" s="621"/>
      <c r="KQE5" s="621"/>
      <c r="KQF5" s="621"/>
      <c r="KQG5" s="621"/>
      <c r="KQH5" s="621"/>
      <c r="KQI5" s="621"/>
      <c r="KQJ5" s="621"/>
      <c r="KQK5" s="621"/>
      <c r="KQL5" s="621"/>
      <c r="KQM5" s="621"/>
      <c r="KQN5" s="621"/>
      <c r="KQO5" s="621"/>
      <c r="KQP5" s="621"/>
      <c r="KQQ5" s="621"/>
      <c r="KQR5" s="621"/>
      <c r="KQS5" s="620"/>
      <c r="KQT5" s="620"/>
      <c r="KQU5" s="621"/>
      <c r="KQV5" s="621"/>
      <c r="KQW5" s="621"/>
      <c r="KQX5" s="621"/>
      <c r="KQY5" s="621"/>
      <c r="KQZ5" s="621"/>
      <c r="KRA5" s="621"/>
      <c r="KRB5" s="621"/>
      <c r="KRC5" s="621"/>
      <c r="KRD5" s="621"/>
      <c r="KRE5" s="621"/>
      <c r="KRF5" s="621"/>
      <c r="KRG5" s="621"/>
      <c r="KRH5" s="621"/>
      <c r="KRI5" s="621"/>
      <c r="KRJ5" s="621"/>
      <c r="KRK5" s="621"/>
      <c r="KRL5" s="621"/>
      <c r="KRM5" s="621"/>
      <c r="KRN5" s="620"/>
      <c r="KRO5" s="620"/>
      <c r="KRP5" s="621"/>
      <c r="KRQ5" s="621"/>
      <c r="KRR5" s="621"/>
      <c r="KRS5" s="621"/>
      <c r="KRT5" s="621"/>
      <c r="KRU5" s="621"/>
      <c r="KRV5" s="621"/>
      <c r="KRW5" s="621"/>
      <c r="KRX5" s="621"/>
      <c r="KRY5" s="621"/>
      <c r="KRZ5" s="621"/>
      <c r="KSA5" s="621"/>
      <c r="KSB5" s="621"/>
      <c r="KSC5" s="621"/>
      <c r="KSD5" s="621"/>
      <c r="KSE5" s="621"/>
      <c r="KSF5" s="621"/>
      <c r="KSG5" s="621"/>
      <c r="KSH5" s="621"/>
      <c r="KSI5" s="620"/>
      <c r="KSJ5" s="620"/>
      <c r="KSK5" s="621"/>
      <c r="KSL5" s="621"/>
      <c r="KSM5" s="621"/>
      <c r="KSN5" s="621"/>
      <c r="KSO5" s="621"/>
      <c r="KSP5" s="621"/>
      <c r="KSQ5" s="621"/>
      <c r="KSR5" s="621"/>
      <c r="KSS5" s="621"/>
      <c r="KST5" s="621"/>
      <c r="KSU5" s="621"/>
      <c r="KSV5" s="621"/>
      <c r="KSW5" s="621"/>
      <c r="KSX5" s="621"/>
      <c r="KSY5" s="621"/>
      <c r="KSZ5" s="621"/>
      <c r="KTA5" s="621"/>
      <c r="KTB5" s="621"/>
      <c r="KTC5" s="621"/>
      <c r="KTD5" s="620"/>
      <c r="KTE5" s="620"/>
      <c r="KTF5" s="621"/>
      <c r="KTG5" s="621"/>
      <c r="KTH5" s="621"/>
      <c r="KTI5" s="621"/>
      <c r="KTJ5" s="621"/>
      <c r="KTK5" s="621"/>
      <c r="KTL5" s="621"/>
      <c r="KTM5" s="621"/>
      <c r="KTN5" s="621"/>
      <c r="KTO5" s="621"/>
      <c r="KTP5" s="621"/>
      <c r="KTQ5" s="621"/>
      <c r="KTR5" s="621"/>
      <c r="KTS5" s="621"/>
      <c r="KTT5" s="621"/>
      <c r="KTU5" s="621"/>
      <c r="KTV5" s="621"/>
      <c r="KTW5" s="621"/>
      <c r="KTX5" s="621"/>
      <c r="KTY5" s="620"/>
      <c r="KTZ5" s="620"/>
      <c r="KUA5" s="621"/>
      <c r="KUB5" s="621"/>
      <c r="KUC5" s="621"/>
      <c r="KUD5" s="621"/>
      <c r="KUE5" s="621"/>
      <c r="KUF5" s="621"/>
      <c r="KUG5" s="621"/>
      <c r="KUH5" s="621"/>
      <c r="KUI5" s="621"/>
      <c r="KUJ5" s="621"/>
      <c r="KUK5" s="621"/>
      <c r="KUL5" s="621"/>
      <c r="KUM5" s="621"/>
      <c r="KUN5" s="621"/>
      <c r="KUO5" s="621"/>
      <c r="KUP5" s="621"/>
      <c r="KUQ5" s="621"/>
      <c r="KUR5" s="621"/>
      <c r="KUS5" s="621"/>
      <c r="KUT5" s="620"/>
      <c r="KUU5" s="620"/>
      <c r="KUV5" s="621"/>
      <c r="KUW5" s="621"/>
      <c r="KUX5" s="621"/>
      <c r="KUY5" s="621"/>
      <c r="KUZ5" s="621"/>
      <c r="KVA5" s="621"/>
      <c r="KVB5" s="621"/>
      <c r="KVC5" s="621"/>
      <c r="KVD5" s="621"/>
      <c r="KVE5" s="621"/>
      <c r="KVF5" s="621"/>
      <c r="KVG5" s="621"/>
      <c r="KVH5" s="621"/>
      <c r="KVI5" s="621"/>
      <c r="KVJ5" s="621"/>
      <c r="KVK5" s="621"/>
      <c r="KVL5" s="621"/>
      <c r="KVM5" s="621"/>
      <c r="KVN5" s="621"/>
      <c r="KVO5" s="620"/>
      <c r="KVP5" s="620"/>
      <c r="KVQ5" s="621"/>
      <c r="KVR5" s="621"/>
      <c r="KVS5" s="621"/>
      <c r="KVT5" s="621"/>
      <c r="KVU5" s="621"/>
      <c r="KVV5" s="621"/>
      <c r="KVW5" s="621"/>
      <c r="KVX5" s="621"/>
      <c r="KVY5" s="621"/>
      <c r="KVZ5" s="621"/>
      <c r="KWA5" s="621"/>
      <c r="KWB5" s="621"/>
      <c r="KWC5" s="621"/>
      <c r="KWD5" s="621"/>
      <c r="KWE5" s="621"/>
      <c r="KWF5" s="621"/>
      <c r="KWG5" s="621"/>
      <c r="KWH5" s="621"/>
      <c r="KWI5" s="621"/>
      <c r="KWJ5" s="620"/>
      <c r="KWK5" s="620"/>
      <c r="KWL5" s="621"/>
      <c r="KWM5" s="621"/>
      <c r="KWN5" s="621"/>
      <c r="KWO5" s="621"/>
      <c r="KWP5" s="621"/>
      <c r="KWQ5" s="621"/>
      <c r="KWR5" s="621"/>
      <c r="KWS5" s="621"/>
      <c r="KWT5" s="621"/>
      <c r="KWU5" s="621"/>
      <c r="KWV5" s="621"/>
      <c r="KWW5" s="621"/>
      <c r="KWX5" s="621"/>
      <c r="KWY5" s="621"/>
      <c r="KWZ5" s="621"/>
      <c r="KXA5" s="621"/>
      <c r="KXB5" s="621"/>
      <c r="KXC5" s="621"/>
      <c r="KXD5" s="621"/>
      <c r="KXE5" s="620"/>
      <c r="KXF5" s="620"/>
      <c r="KXG5" s="621"/>
      <c r="KXH5" s="621"/>
      <c r="KXI5" s="621"/>
      <c r="KXJ5" s="621"/>
      <c r="KXK5" s="621"/>
      <c r="KXL5" s="621"/>
      <c r="KXM5" s="621"/>
      <c r="KXN5" s="621"/>
      <c r="KXO5" s="621"/>
      <c r="KXP5" s="621"/>
      <c r="KXQ5" s="621"/>
      <c r="KXR5" s="621"/>
      <c r="KXS5" s="621"/>
      <c r="KXT5" s="621"/>
      <c r="KXU5" s="621"/>
      <c r="KXV5" s="621"/>
      <c r="KXW5" s="621"/>
      <c r="KXX5" s="621"/>
      <c r="KXY5" s="621"/>
      <c r="KXZ5" s="620"/>
      <c r="KYA5" s="620"/>
      <c r="KYB5" s="621"/>
      <c r="KYC5" s="621"/>
      <c r="KYD5" s="621"/>
      <c r="KYE5" s="621"/>
      <c r="KYF5" s="621"/>
      <c r="KYG5" s="621"/>
      <c r="KYH5" s="621"/>
      <c r="KYI5" s="621"/>
      <c r="KYJ5" s="621"/>
      <c r="KYK5" s="621"/>
      <c r="KYL5" s="621"/>
      <c r="KYM5" s="621"/>
      <c r="KYN5" s="621"/>
      <c r="KYO5" s="621"/>
      <c r="KYP5" s="621"/>
      <c r="KYQ5" s="621"/>
      <c r="KYR5" s="621"/>
      <c r="KYS5" s="621"/>
      <c r="KYT5" s="621"/>
      <c r="KYU5" s="620"/>
      <c r="KYV5" s="620"/>
      <c r="KYW5" s="621"/>
      <c r="KYX5" s="621"/>
      <c r="KYY5" s="621"/>
      <c r="KYZ5" s="621"/>
      <c r="KZA5" s="621"/>
      <c r="KZB5" s="621"/>
      <c r="KZC5" s="621"/>
      <c r="KZD5" s="621"/>
      <c r="KZE5" s="621"/>
      <c r="KZF5" s="621"/>
      <c r="KZG5" s="621"/>
      <c r="KZH5" s="621"/>
      <c r="KZI5" s="621"/>
      <c r="KZJ5" s="621"/>
      <c r="KZK5" s="621"/>
      <c r="KZL5" s="621"/>
      <c r="KZM5" s="621"/>
      <c r="KZN5" s="621"/>
      <c r="KZO5" s="621"/>
      <c r="KZP5" s="620"/>
      <c r="KZQ5" s="620"/>
      <c r="KZR5" s="621"/>
      <c r="KZS5" s="621"/>
      <c r="KZT5" s="621"/>
      <c r="KZU5" s="621"/>
      <c r="KZV5" s="621"/>
      <c r="KZW5" s="621"/>
      <c r="KZX5" s="621"/>
      <c r="KZY5" s="621"/>
      <c r="KZZ5" s="621"/>
      <c r="LAA5" s="621"/>
      <c r="LAB5" s="621"/>
      <c r="LAC5" s="621"/>
      <c r="LAD5" s="621"/>
      <c r="LAE5" s="621"/>
      <c r="LAF5" s="621"/>
      <c r="LAG5" s="621"/>
      <c r="LAH5" s="621"/>
      <c r="LAI5" s="621"/>
      <c r="LAJ5" s="621"/>
      <c r="LAK5" s="620"/>
      <c r="LAL5" s="620"/>
      <c r="LAM5" s="621"/>
      <c r="LAN5" s="621"/>
      <c r="LAO5" s="621"/>
      <c r="LAP5" s="621"/>
      <c r="LAQ5" s="621"/>
      <c r="LAR5" s="621"/>
      <c r="LAS5" s="621"/>
      <c r="LAT5" s="621"/>
      <c r="LAU5" s="621"/>
      <c r="LAV5" s="621"/>
      <c r="LAW5" s="621"/>
      <c r="LAX5" s="621"/>
      <c r="LAY5" s="621"/>
      <c r="LAZ5" s="621"/>
      <c r="LBA5" s="621"/>
      <c r="LBB5" s="621"/>
      <c r="LBC5" s="621"/>
      <c r="LBD5" s="621"/>
      <c r="LBE5" s="621"/>
      <c r="LBF5" s="620"/>
      <c r="LBG5" s="620"/>
      <c r="LBH5" s="621"/>
      <c r="LBI5" s="621"/>
      <c r="LBJ5" s="621"/>
      <c r="LBK5" s="621"/>
      <c r="LBL5" s="621"/>
      <c r="LBM5" s="621"/>
      <c r="LBN5" s="621"/>
      <c r="LBO5" s="621"/>
      <c r="LBP5" s="621"/>
      <c r="LBQ5" s="621"/>
      <c r="LBR5" s="621"/>
      <c r="LBS5" s="621"/>
      <c r="LBT5" s="621"/>
      <c r="LBU5" s="621"/>
      <c r="LBV5" s="621"/>
      <c r="LBW5" s="621"/>
      <c r="LBX5" s="621"/>
      <c r="LBY5" s="621"/>
      <c r="LBZ5" s="621"/>
      <c r="LCA5" s="620"/>
      <c r="LCB5" s="620"/>
      <c r="LCC5" s="621"/>
      <c r="LCD5" s="621"/>
      <c r="LCE5" s="621"/>
      <c r="LCF5" s="621"/>
      <c r="LCG5" s="621"/>
      <c r="LCH5" s="621"/>
      <c r="LCI5" s="621"/>
      <c r="LCJ5" s="621"/>
      <c r="LCK5" s="621"/>
      <c r="LCL5" s="621"/>
      <c r="LCM5" s="621"/>
      <c r="LCN5" s="621"/>
      <c r="LCO5" s="621"/>
      <c r="LCP5" s="621"/>
      <c r="LCQ5" s="621"/>
      <c r="LCR5" s="621"/>
      <c r="LCS5" s="621"/>
      <c r="LCT5" s="621"/>
      <c r="LCU5" s="621"/>
      <c r="LCV5" s="620"/>
      <c r="LCW5" s="620"/>
      <c r="LCX5" s="621"/>
      <c r="LCY5" s="621"/>
      <c r="LCZ5" s="621"/>
      <c r="LDA5" s="621"/>
      <c r="LDB5" s="621"/>
      <c r="LDC5" s="621"/>
      <c r="LDD5" s="621"/>
      <c r="LDE5" s="621"/>
      <c r="LDF5" s="621"/>
      <c r="LDG5" s="621"/>
      <c r="LDH5" s="621"/>
      <c r="LDI5" s="621"/>
      <c r="LDJ5" s="621"/>
      <c r="LDK5" s="621"/>
      <c r="LDL5" s="621"/>
      <c r="LDM5" s="621"/>
      <c r="LDN5" s="621"/>
      <c r="LDO5" s="621"/>
      <c r="LDP5" s="621"/>
      <c r="LDQ5" s="620"/>
      <c r="LDR5" s="620"/>
      <c r="LDS5" s="621"/>
      <c r="LDT5" s="621"/>
      <c r="LDU5" s="621"/>
      <c r="LDV5" s="621"/>
      <c r="LDW5" s="621"/>
      <c r="LDX5" s="621"/>
      <c r="LDY5" s="621"/>
      <c r="LDZ5" s="621"/>
      <c r="LEA5" s="621"/>
      <c r="LEB5" s="621"/>
      <c r="LEC5" s="621"/>
      <c r="LED5" s="621"/>
      <c r="LEE5" s="621"/>
      <c r="LEF5" s="621"/>
      <c r="LEG5" s="621"/>
      <c r="LEH5" s="621"/>
      <c r="LEI5" s="621"/>
      <c r="LEJ5" s="621"/>
      <c r="LEK5" s="621"/>
      <c r="LEL5" s="620"/>
      <c r="LEM5" s="620"/>
      <c r="LEN5" s="621"/>
      <c r="LEO5" s="621"/>
      <c r="LEP5" s="621"/>
      <c r="LEQ5" s="621"/>
      <c r="LER5" s="621"/>
      <c r="LES5" s="621"/>
      <c r="LET5" s="621"/>
      <c r="LEU5" s="621"/>
      <c r="LEV5" s="621"/>
      <c r="LEW5" s="621"/>
      <c r="LEX5" s="621"/>
      <c r="LEY5" s="621"/>
      <c r="LEZ5" s="621"/>
      <c r="LFA5" s="621"/>
      <c r="LFB5" s="621"/>
      <c r="LFC5" s="621"/>
      <c r="LFD5" s="621"/>
      <c r="LFE5" s="621"/>
      <c r="LFF5" s="621"/>
      <c r="LFG5" s="620"/>
      <c r="LFH5" s="620"/>
      <c r="LFI5" s="621"/>
      <c r="LFJ5" s="621"/>
      <c r="LFK5" s="621"/>
      <c r="LFL5" s="621"/>
      <c r="LFM5" s="621"/>
      <c r="LFN5" s="621"/>
      <c r="LFO5" s="621"/>
      <c r="LFP5" s="621"/>
      <c r="LFQ5" s="621"/>
      <c r="LFR5" s="621"/>
      <c r="LFS5" s="621"/>
      <c r="LFT5" s="621"/>
      <c r="LFU5" s="621"/>
      <c r="LFV5" s="621"/>
      <c r="LFW5" s="621"/>
      <c r="LFX5" s="621"/>
      <c r="LFY5" s="621"/>
      <c r="LFZ5" s="621"/>
      <c r="LGA5" s="621"/>
      <c r="LGB5" s="620"/>
      <c r="LGC5" s="620"/>
      <c r="LGD5" s="621"/>
      <c r="LGE5" s="621"/>
      <c r="LGF5" s="621"/>
      <c r="LGG5" s="621"/>
      <c r="LGH5" s="621"/>
      <c r="LGI5" s="621"/>
      <c r="LGJ5" s="621"/>
      <c r="LGK5" s="621"/>
      <c r="LGL5" s="621"/>
      <c r="LGM5" s="621"/>
      <c r="LGN5" s="621"/>
      <c r="LGO5" s="621"/>
      <c r="LGP5" s="621"/>
      <c r="LGQ5" s="621"/>
      <c r="LGR5" s="621"/>
      <c r="LGS5" s="621"/>
      <c r="LGT5" s="621"/>
      <c r="LGU5" s="621"/>
      <c r="LGV5" s="621"/>
      <c r="LGW5" s="620"/>
      <c r="LGX5" s="620"/>
      <c r="LGY5" s="621"/>
      <c r="LGZ5" s="621"/>
      <c r="LHA5" s="621"/>
      <c r="LHB5" s="621"/>
      <c r="LHC5" s="621"/>
      <c r="LHD5" s="621"/>
      <c r="LHE5" s="621"/>
      <c r="LHF5" s="621"/>
      <c r="LHG5" s="621"/>
      <c r="LHH5" s="621"/>
      <c r="LHI5" s="621"/>
      <c r="LHJ5" s="621"/>
      <c r="LHK5" s="621"/>
      <c r="LHL5" s="621"/>
      <c r="LHM5" s="621"/>
      <c r="LHN5" s="621"/>
      <c r="LHO5" s="621"/>
      <c r="LHP5" s="621"/>
      <c r="LHQ5" s="621"/>
      <c r="LHR5" s="620"/>
      <c r="LHS5" s="620"/>
      <c r="LHT5" s="621"/>
      <c r="LHU5" s="621"/>
      <c r="LHV5" s="621"/>
      <c r="LHW5" s="621"/>
      <c r="LHX5" s="621"/>
      <c r="LHY5" s="621"/>
      <c r="LHZ5" s="621"/>
      <c r="LIA5" s="621"/>
      <c r="LIB5" s="621"/>
      <c r="LIC5" s="621"/>
      <c r="LID5" s="621"/>
      <c r="LIE5" s="621"/>
      <c r="LIF5" s="621"/>
      <c r="LIG5" s="621"/>
      <c r="LIH5" s="621"/>
      <c r="LII5" s="621"/>
      <c r="LIJ5" s="621"/>
      <c r="LIK5" s="621"/>
      <c r="LIL5" s="621"/>
      <c r="LIM5" s="620"/>
      <c r="LIN5" s="620"/>
      <c r="LIO5" s="621"/>
      <c r="LIP5" s="621"/>
      <c r="LIQ5" s="621"/>
      <c r="LIR5" s="621"/>
      <c r="LIS5" s="621"/>
      <c r="LIT5" s="621"/>
      <c r="LIU5" s="621"/>
      <c r="LIV5" s="621"/>
      <c r="LIW5" s="621"/>
      <c r="LIX5" s="621"/>
      <c r="LIY5" s="621"/>
      <c r="LIZ5" s="621"/>
      <c r="LJA5" s="621"/>
      <c r="LJB5" s="621"/>
      <c r="LJC5" s="621"/>
      <c r="LJD5" s="621"/>
      <c r="LJE5" s="621"/>
      <c r="LJF5" s="621"/>
      <c r="LJG5" s="621"/>
      <c r="LJH5" s="620"/>
      <c r="LJI5" s="620"/>
      <c r="LJJ5" s="621"/>
      <c r="LJK5" s="621"/>
      <c r="LJL5" s="621"/>
      <c r="LJM5" s="621"/>
      <c r="LJN5" s="621"/>
      <c r="LJO5" s="621"/>
      <c r="LJP5" s="621"/>
      <c r="LJQ5" s="621"/>
      <c r="LJR5" s="621"/>
      <c r="LJS5" s="621"/>
      <c r="LJT5" s="621"/>
      <c r="LJU5" s="621"/>
      <c r="LJV5" s="621"/>
      <c r="LJW5" s="621"/>
      <c r="LJX5" s="621"/>
      <c r="LJY5" s="621"/>
      <c r="LJZ5" s="621"/>
      <c r="LKA5" s="621"/>
      <c r="LKB5" s="621"/>
      <c r="LKC5" s="620"/>
      <c r="LKD5" s="620"/>
      <c r="LKE5" s="621"/>
      <c r="LKF5" s="621"/>
      <c r="LKG5" s="621"/>
      <c r="LKH5" s="621"/>
      <c r="LKI5" s="621"/>
      <c r="LKJ5" s="621"/>
      <c r="LKK5" s="621"/>
      <c r="LKL5" s="621"/>
      <c r="LKM5" s="621"/>
      <c r="LKN5" s="621"/>
      <c r="LKO5" s="621"/>
      <c r="LKP5" s="621"/>
      <c r="LKQ5" s="621"/>
      <c r="LKR5" s="621"/>
      <c r="LKS5" s="621"/>
      <c r="LKT5" s="621"/>
      <c r="LKU5" s="621"/>
      <c r="LKV5" s="621"/>
      <c r="LKW5" s="621"/>
      <c r="LKX5" s="620"/>
      <c r="LKY5" s="620"/>
      <c r="LKZ5" s="621"/>
      <c r="LLA5" s="621"/>
      <c r="LLB5" s="621"/>
      <c r="LLC5" s="621"/>
      <c r="LLD5" s="621"/>
      <c r="LLE5" s="621"/>
      <c r="LLF5" s="621"/>
      <c r="LLG5" s="621"/>
      <c r="LLH5" s="621"/>
      <c r="LLI5" s="621"/>
      <c r="LLJ5" s="621"/>
      <c r="LLK5" s="621"/>
      <c r="LLL5" s="621"/>
      <c r="LLM5" s="621"/>
      <c r="LLN5" s="621"/>
      <c r="LLO5" s="621"/>
      <c r="LLP5" s="621"/>
      <c r="LLQ5" s="621"/>
      <c r="LLR5" s="621"/>
      <c r="LLS5" s="620"/>
      <c r="LLT5" s="620"/>
      <c r="LLU5" s="621"/>
      <c r="LLV5" s="621"/>
      <c r="LLW5" s="621"/>
      <c r="LLX5" s="621"/>
      <c r="LLY5" s="621"/>
      <c r="LLZ5" s="621"/>
      <c r="LMA5" s="621"/>
      <c r="LMB5" s="621"/>
      <c r="LMC5" s="621"/>
      <c r="LMD5" s="621"/>
      <c r="LME5" s="621"/>
      <c r="LMF5" s="621"/>
      <c r="LMG5" s="621"/>
      <c r="LMH5" s="621"/>
      <c r="LMI5" s="621"/>
      <c r="LMJ5" s="621"/>
      <c r="LMK5" s="621"/>
      <c r="LML5" s="621"/>
      <c r="LMM5" s="621"/>
      <c r="LMN5" s="620"/>
      <c r="LMO5" s="620"/>
      <c r="LMP5" s="621"/>
      <c r="LMQ5" s="621"/>
      <c r="LMR5" s="621"/>
      <c r="LMS5" s="621"/>
      <c r="LMT5" s="621"/>
      <c r="LMU5" s="621"/>
      <c r="LMV5" s="621"/>
      <c r="LMW5" s="621"/>
      <c r="LMX5" s="621"/>
      <c r="LMY5" s="621"/>
      <c r="LMZ5" s="621"/>
      <c r="LNA5" s="621"/>
      <c r="LNB5" s="621"/>
      <c r="LNC5" s="621"/>
      <c r="LND5" s="621"/>
      <c r="LNE5" s="621"/>
      <c r="LNF5" s="621"/>
      <c r="LNG5" s="621"/>
      <c r="LNH5" s="621"/>
      <c r="LNI5" s="620"/>
      <c r="LNJ5" s="620"/>
      <c r="LNK5" s="621"/>
      <c r="LNL5" s="621"/>
      <c r="LNM5" s="621"/>
      <c r="LNN5" s="621"/>
      <c r="LNO5" s="621"/>
      <c r="LNP5" s="621"/>
      <c r="LNQ5" s="621"/>
      <c r="LNR5" s="621"/>
      <c r="LNS5" s="621"/>
      <c r="LNT5" s="621"/>
      <c r="LNU5" s="621"/>
      <c r="LNV5" s="621"/>
      <c r="LNW5" s="621"/>
      <c r="LNX5" s="621"/>
      <c r="LNY5" s="621"/>
      <c r="LNZ5" s="621"/>
      <c r="LOA5" s="621"/>
      <c r="LOB5" s="621"/>
      <c r="LOC5" s="621"/>
      <c r="LOD5" s="620"/>
      <c r="LOE5" s="620"/>
      <c r="LOF5" s="621"/>
      <c r="LOG5" s="621"/>
      <c r="LOH5" s="621"/>
      <c r="LOI5" s="621"/>
      <c r="LOJ5" s="621"/>
      <c r="LOK5" s="621"/>
      <c r="LOL5" s="621"/>
      <c r="LOM5" s="621"/>
      <c r="LON5" s="621"/>
      <c r="LOO5" s="621"/>
      <c r="LOP5" s="621"/>
      <c r="LOQ5" s="621"/>
      <c r="LOR5" s="621"/>
      <c r="LOS5" s="621"/>
      <c r="LOT5" s="621"/>
      <c r="LOU5" s="621"/>
      <c r="LOV5" s="621"/>
      <c r="LOW5" s="621"/>
      <c r="LOX5" s="621"/>
      <c r="LOY5" s="620"/>
      <c r="LOZ5" s="620"/>
      <c r="LPA5" s="621"/>
      <c r="LPB5" s="621"/>
      <c r="LPC5" s="621"/>
      <c r="LPD5" s="621"/>
      <c r="LPE5" s="621"/>
      <c r="LPF5" s="621"/>
      <c r="LPG5" s="621"/>
      <c r="LPH5" s="621"/>
      <c r="LPI5" s="621"/>
      <c r="LPJ5" s="621"/>
      <c r="LPK5" s="621"/>
      <c r="LPL5" s="621"/>
      <c r="LPM5" s="621"/>
      <c r="LPN5" s="621"/>
      <c r="LPO5" s="621"/>
      <c r="LPP5" s="621"/>
      <c r="LPQ5" s="621"/>
      <c r="LPR5" s="621"/>
      <c r="LPS5" s="621"/>
      <c r="LPT5" s="620"/>
      <c r="LPU5" s="620"/>
      <c r="LPV5" s="621"/>
      <c r="LPW5" s="621"/>
      <c r="LPX5" s="621"/>
      <c r="LPY5" s="621"/>
      <c r="LPZ5" s="621"/>
      <c r="LQA5" s="621"/>
      <c r="LQB5" s="621"/>
      <c r="LQC5" s="621"/>
      <c r="LQD5" s="621"/>
      <c r="LQE5" s="621"/>
      <c r="LQF5" s="621"/>
      <c r="LQG5" s="621"/>
      <c r="LQH5" s="621"/>
      <c r="LQI5" s="621"/>
      <c r="LQJ5" s="621"/>
      <c r="LQK5" s="621"/>
      <c r="LQL5" s="621"/>
      <c r="LQM5" s="621"/>
      <c r="LQN5" s="621"/>
      <c r="LQO5" s="620"/>
      <c r="LQP5" s="620"/>
      <c r="LQQ5" s="621"/>
      <c r="LQR5" s="621"/>
      <c r="LQS5" s="621"/>
      <c r="LQT5" s="621"/>
      <c r="LQU5" s="621"/>
      <c r="LQV5" s="621"/>
      <c r="LQW5" s="621"/>
      <c r="LQX5" s="621"/>
      <c r="LQY5" s="621"/>
      <c r="LQZ5" s="621"/>
      <c r="LRA5" s="621"/>
      <c r="LRB5" s="621"/>
      <c r="LRC5" s="621"/>
      <c r="LRD5" s="621"/>
      <c r="LRE5" s="621"/>
      <c r="LRF5" s="621"/>
      <c r="LRG5" s="621"/>
      <c r="LRH5" s="621"/>
      <c r="LRI5" s="621"/>
      <c r="LRJ5" s="620"/>
      <c r="LRK5" s="620"/>
      <c r="LRL5" s="621"/>
      <c r="LRM5" s="621"/>
      <c r="LRN5" s="621"/>
      <c r="LRO5" s="621"/>
      <c r="LRP5" s="621"/>
      <c r="LRQ5" s="621"/>
      <c r="LRR5" s="621"/>
      <c r="LRS5" s="621"/>
      <c r="LRT5" s="621"/>
      <c r="LRU5" s="621"/>
      <c r="LRV5" s="621"/>
      <c r="LRW5" s="621"/>
      <c r="LRX5" s="621"/>
      <c r="LRY5" s="621"/>
      <c r="LRZ5" s="621"/>
      <c r="LSA5" s="621"/>
      <c r="LSB5" s="621"/>
      <c r="LSC5" s="621"/>
      <c r="LSD5" s="621"/>
      <c r="LSE5" s="620"/>
      <c r="LSF5" s="620"/>
      <c r="LSG5" s="621"/>
      <c r="LSH5" s="621"/>
      <c r="LSI5" s="621"/>
      <c r="LSJ5" s="621"/>
      <c r="LSK5" s="621"/>
      <c r="LSL5" s="621"/>
      <c r="LSM5" s="621"/>
      <c r="LSN5" s="621"/>
      <c r="LSO5" s="621"/>
      <c r="LSP5" s="621"/>
      <c r="LSQ5" s="621"/>
      <c r="LSR5" s="621"/>
      <c r="LSS5" s="621"/>
      <c r="LST5" s="621"/>
      <c r="LSU5" s="621"/>
      <c r="LSV5" s="621"/>
      <c r="LSW5" s="621"/>
      <c r="LSX5" s="621"/>
      <c r="LSY5" s="621"/>
      <c r="LSZ5" s="620"/>
      <c r="LTA5" s="620"/>
      <c r="LTB5" s="621"/>
      <c r="LTC5" s="621"/>
      <c r="LTD5" s="621"/>
      <c r="LTE5" s="621"/>
      <c r="LTF5" s="621"/>
      <c r="LTG5" s="621"/>
      <c r="LTH5" s="621"/>
      <c r="LTI5" s="621"/>
      <c r="LTJ5" s="621"/>
      <c r="LTK5" s="621"/>
      <c r="LTL5" s="621"/>
      <c r="LTM5" s="621"/>
      <c r="LTN5" s="621"/>
      <c r="LTO5" s="621"/>
      <c r="LTP5" s="621"/>
      <c r="LTQ5" s="621"/>
      <c r="LTR5" s="621"/>
      <c r="LTS5" s="621"/>
      <c r="LTT5" s="621"/>
      <c r="LTU5" s="620"/>
      <c r="LTV5" s="620"/>
      <c r="LTW5" s="621"/>
      <c r="LTX5" s="621"/>
      <c r="LTY5" s="621"/>
      <c r="LTZ5" s="621"/>
      <c r="LUA5" s="621"/>
      <c r="LUB5" s="621"/>
      <c r="LUC5" s="621"/>
      <c r="LUD5" s="621"/>
      <c r="LUE5" s="621"/>
      <c r="LUF5" s="621"/>
      <c r="LUG5" s="621"/>
      <c r="LUH5" s="621"/>
      <c r="LUI5" s="621"/>
      <c r="LUJ5" s="621"/>
      <c r="LUK5" s="621"/>
      <c r="LUL5" s="621"/>
      <c r="LUM5" s="621"/>
      <c r="LUN5" s="621"/>
      <c r="LUO5" s="621"/>
      <c r="LUP5" s="620"/>
      <c r="LUQ5" s="620"/>
      <c r="LUR5" s="621"/>
      <c r="LUS5" s="621"/>
      <c r="LUT5" s="621"/>
      <c r="LUU5" s="621"/>
      <c r="LUV5" s="621"/>
      <c r="LUW5" s="621"/>
      <c r="LUX5" s="621"/>
      <c r="LUY5" s="621"/>
      <c r="LUZ5" s="621"/>
      <c r="LVA5" s="621"/>
      <c r="LVB5" s="621"/>
      <c r="LVC5" s="621"/>
      <c r="LVD5" s="621"/>
      <c r="LVE5" s="621"/>
      <c r="LVF5" s="621"/>
      <c r="LVG5" s="621"/>
      <c r="LVH5" s="621"/>
      <c r="LVI5" s="621"/>
      <c r="LVJ5" s="621"/>
      <c r="LVK5" s="620"/>
      <c r="LVL5" s="620"/>
      <c r="LVM5" s="621"/>
      <c r="LVN5" s="621"/>
      <c r="LVO5" s="621"/>
      <c r="LVP5" s="621"/>
      <c r="LVQ5" s="621"/>
      <c r="LVR5" s="621"/>
      <c r="LVS5" s="621"/>
      <c r="LVT5" s="621"/>
      <c r="LVU5" s="621"/>
      <c r="LVV5" s="621"/>
      <c r="LVW5" s="621"/>
      <c r="LVX5" s="621"/>
      <c r="LVY5" s="621"/>
      <c r="LVZ5" s="621"/>
      <c r="LWA5" s="621"/>
      <c r="LWB5" s="621"/>
      <c r="LWC5" s="621"/>
      <c r="LWD5" s="621"/>
      <c r="LWE5" s="621"/>
      <c r="LWF5" s="620"/>
      <c r="LWG5" s="620"/>
      <c r="LWH5" s="621"/>
      <c r="LWI5" s="621"/>
      <c r="LWJ5" s="621"/>
      <c r="LWK5" s="621"/>
      <c r="LWL5" s="621"/>
      <c r="LWM5" s="621"/>
      <c r="LWN5" s="621"/>
      <c r="LWO5" s="621"/>
      <c r="LWP5" s="621"/>
      <c r="LWQ5" s="621"/>
      <c r="LWR5" s="621"/>
      <c r="LWS5" s="621"/>
      <c r="LWT5" s="621"/>
      <c r="LWU5" s="621"/>
      <c r="LWV5" s="621"/>
      <c r="LWW5" s="621"/>
      <c r="LWX5" s="621"/>
      <c r="LWY5" s="621"/>
      <c r="LWZ5" s="621"/>
      <c r="LXA5" s="620"/>
      <c r="LXB5" s="620"/>
      <c r="LXC5" s="621"/>
      <c r="LXD5" s="621"/>
      <c r="LXE5" s="621"/>
      <c r="LXF5" s="621"/>
      <c r="LXG5" s="621"/>
      <c r="LXH5" s="621"/>
      <c r="LXI5" s="621"/>
      <c r="LXJ5" s="621"/>
      <c r="LXK5" s="621"/>
      <c r="LXL5" s="621"/>
      <c r="LXM5" s="621"/>
      <c r="LXN5" s="621"/>
      <c r="LXO5" s="621"/>
      <c r="LXP5" s="621"/>
      <c r="LXQ5" s="621"/>
      <c r="LXR5" s="621"/>
      <c r="LXS5" s="621"/>
      <c r="LXT5" s="621"/>
      <c r="LXU5" s="621"/>
      <c r="LXV5" s="620"/>
      <c r="LXW5" s="620"/>
      <c r="LXX5" s="621"/>
      <c r="LXY5" s="621"/>
      <c r="LXZ5" s="621"/>
      <c r="LYA5" s="621"/>
      <c r="LYB5" s="621"/>
      <c r="LYC5" s="621"/>
      <c r="LYD5" s="621"/>
      <c r="LYE5" s="621"/>
      <c r="LYF5" s="621"/>
      <c r="LYG5" s="621"/>
      <c r="LYH5" s="621"/>
      <c r="LYI5" s="621"/>
      <c r="LYJ5" s="621"/>
      <c r="LYK5" s="621"/>
      <c r="LYL5" s="621"/>
      <c r="LYM5" s="621"/>
      <c r="LYN5" s="621"/>
      <c r="LYO5" s="621"/>
      <c r="LYP5" s="621"/>
      <c r="LYQ5" s="620"/>
      <c r="LYR5" s="620"/>
      <c r="LYS5" s="621"/>
      <c r="LYT5" s="621"/>
      <c r="LYU5" s="621"/>
      <c r="LYV5" s="621"/>
      <c r="LYW5" s="621"/>
      <c r="LYX5" s="621"/>
      <c r="LYY5" s="621"/>
      <c r="LYZ5" s="621"/>
      <c r="LZA5" s="621"/>
      <c r="LZB5" s="621"/>
      <c r="LZC5" s="621"/>
      <c r="LZD5" s="621"/>
      <c r="LZE5" s="621"/>
      <c r="LZF5" s="621"/>
      <c r="LZG5" s="621"/>
      <c r="LZH5" s="621"/>
      <c r="LZI5" s="621"/>
      <c r="LZJ5" s="621"/>
      <c r="LZK5" s="621"/>
      <c r="LZL5" s="620"/>
      <c r="LZM5" s="620"/>
      <c r="LZN5" s="621"/>
      <c r="LZO5" s="621"/>
      <c r="LZP5" s="621"/>
      <c r="LZQ5" s="621"/>
      <c r="LZR5" s="621"/>
      <c r="LZS5" s="621"/>
      <c r="LZT5" s="621"/>
      <c r="LZU5" s="621"/>
      <c r="LZV5" s="621"/>
      <c r="LZW5" s="621"/>
      <c r="LZX5" s="621"/>
      <c r="LZY5" s="621"/>
      <c r="LZZ5" s="621"/>
      <c r="MAA5" s="621"/>
      <c r="MAB5" s="621"/>
      <c r="MAC5" s="621"/>
      <c r="MAD5" s="621"/>
      <c r="MAE5" s="621"/>
      <c r="MAF5" s="621"/>
      <c r="MAG5" s="620"/>
      <c r="MAH5" s="620"/>
      <c r="MAI5" s="621"/>
      <c r="MAJ5" s="621"/>
      <c r="MAK5" s="621"/>
      <c r="MAL5" s="621"/>
      <c r="MAM5" s="621"/>
      <c r="MAN5" s="621"/>
      <c r="MAO5" s="621"/>
      <c r="MAP5" s="621"/>
      <c r="MAQ5" s="621"/>
      <c r="MAR5" s="621"/>
      <c r="MAS5" s="621"/>
      <c r="MAT5" s="621"/>
      <c r="MAU5" s="621"/>
      <c r="MAV5" s="621"/>
      <c r="MAW5" s="621"/>
      <c r="MAX5" s="621"/>
      <c r="MAY5" s="621"/>
      <c r="MAZ5" s="621"/>
      <c r="MBA5" s="621"/>
      <c r="MBB5" s="620"/>
      <c r="MBC5" s="620"/>
      <c r="MBD5" s="621"/>
      <c r="MBE5" s="621"/>
      <c r="MBF5" s="621"/>
      <c r="MBG5" s="621"/>
      <c r="MBH5" s="621"/>
      <c r="MBI5" s="621"/>
      <c r="MBJ5" s="621"/>
      <c r="MBK5" s="621"/>
      <c r="MBL5" s="621"/>
      <c r="MBM5" s="621"/>
      <c r="MBN5" s="621"/>
      <c r="MBO5" s="621"/>
      <c r="MBP5" s="621"/>
      <c r="MBQ5" s="621"/>
      <c r="MBR5" s="621"/>
      <c r="MBS5" s="621"/>
      <c r="MBT5" s="621"/>
      <c r="MBU5" s="621"/>
      <c r="MBV5" s="621"/>
      <c r="MBW5" s="620"/>
      <c r="MBX5" s="620"/>
      <c r="MBY5" s="621"/>
      <c r="MBZ5" s="621"/>
      <c r="MCA5" s="621"/>
      <c r="MCB5" s="621"/>
      <c r="MCC5" s="621"/>
      <c r="MCD5" s="621"/>
      <c r="MCE5" s="621"/>
      <c r="MCF5" s="621"/>
      <c r="MCG5" s="621"/>
      <c r="MCH5" s="621"/>
      <c r="MCI5" s="621"/>
      <c r="MCJ5" s="621"/>
      <c r="MCK5" s="621"/>
      <c r="MCL5" s="621"/>
      <c r="MCM5" s="621"/>
      <c r="MCN5" s="621"/>
      <c r="MCO5" s="621"/>
      <c r="MCP5" s="621"/>
      <c r="MCQ5" s="621"/>
      <c r="MCR5" s="620"/>
      <c r="MCS5" s="620"/>
      <c r="MCT5" s="621"/>
      <c r="MCU5" s="621"/>
      <c r="MCV5" s="621"/>
      <c r="MCW5" s="621"/>
      <c r="MCX5" s="621"/>
      <c r="MCY5" s="621"/>
      <c r="MCZ5" s="621"/>
      <c r="MDA5" s="621"/>
      <c r="MDB5" s="621"/>
      <c r="MDC5" s="621"/>
      <c r="MDD5" s="621"/>
      <c r="MDE5" s="621"/>
      <c r="MDF5" s="621"/>
      <c r="MDG5" s="621"/>
      <c r="MDH5" s="621"/>
      <c r="MDI5" s="621"/>
      <c r="MDJ5" s="621"/>
      <c r="MDK5" s="621"/>
      <c r="MDL5" s="621"/>
      <c r="MDM5" s="620"/>
      <c r="MDN5" s="620"/>
      <c r="MDO5" s="621"/>
      <c r="MDP5" s="621"/>
      <c r="MDQ5" s="621"/>
      <c r="MDR5" s="621"/>
      <c r="MDS5" s="621"/>
      <c r="MDT5" s="621"/>
      <c r="MDU5" s="621"/>
      <c r="MDV5" s="621"/>
      <c r="MDW5" s="621"/>
      <c r="MDX5" s="621"/>
      <c r="MDY5" s="621"/>
      <c r="MDZ5" s="621"/>
      <c r="MEA5" s="621"/>
      <c r="MEB5" s="621"/>
      <c r="MEC5" s="621"/>
      <c r="MED5" s="621"/>
      <c r="MEE5" s="621"/>
      <c r="MEF5" s="621"/>
      <c r="MEG5" s="621"/>
      <c r="MEH5" s="620"/>
      <c r="MEI5" s="620"/>
      <c r="MEJ5" s="621"/>
      <c r="MEK5" s="621"/>
      <c r="MEL5" s="621"/>
      <c r="MEM5" s="621"/>
      <c r="MEN5" s="621"/>
      <c r="MEO5" s="621"/>
      <c r="MEP5" s="621"/>
      <c r="MEQ5" s="621"/>
      <c r="MER5" s="621"/>
      <c r="MES5" s="621"/>
      <c r="MET5" s="621"/>
      <c r="MEU5" s="621"/>
      <c r="MEV5" s="621"/>
      <c r="MEW5" s="621"/>
      <c r="MEX5" s="621"/>
      <c r="MEY5" s="621"/>
      <c r="MEZ5" s="621"/>
      <c r="MFA5" s="621"/>
      <c r="MFB5" s="621"/>
      <c r="MFC5" s="620"/>
      <c r="MFD5" s="620"/>
      <c r="MFE5" s="621"/>
      <c r="MFF5" s="621"/>
      <c r="MFG5" s="621"/>
      <c r="MFH5" s="621"/>
      <c r="MFI5" s="621"/>
      <c r="MFJ5" s="621"/>
      <c r="MFK5" s="621"/>
      <c r="MFL5" s="621"/>
      <c r="MFM5" s="621"/>
      <c r="MFN5" s="621"/>
      <c r="MFO5" s="621"/>
      <c r="MFP5" s="621"/>
      <c r="MFQ5" s="621"/>
      <c r="MFR5" s="621"/>
      <c r="MFS5" s="621"/>
      <c r="MFT5" s="621"/>
      <c r="MFU5" s="621"/>
      <c r="MFV5" s="621"/>
      <c r="MFW5" s="621"/>
      <c r="MFX5" s="620"/>
      <c r="MFY5" s="620"/>
      <c r="MFZ5" s="621"/>
      <c r="MGA5" s="621"/>
      <c r="MGB5" s="621"/>
      <c r="MGC5" s="621"/>
      <c r="MGD5" s="621"/>
      <c r="MGE5" s="621"/>
      <c r="MGF5" s="621"/>
      <c r="MGG5" s="621"/>
      <c r="MGH5" s="621"/>
      <c r="MGI5" s="621"/>
      <c r="MGJ5" s="621"/>
      <c r="MGK5" s="621"/>
      <c r="MGL5" s="621"/>
      <c r="MGM5" s="621"/>
      <c r="MGN5" s="621"/>
      <c r="MGO5" s="621"/>
      <c r="MGP5" s="621"/>
      <c r="MGQ5" s="621"/>
      <c r="MGR5" s="621"/>
      <c r="MGS5" s="620"/>
      <c r="MGT5" s="620"/>
      <c r="MGU5" s="621"/>
      <c r="MGV5" s="621"/>
      <c r="MGW5" s="621"/>
      <c r="MGX5" s="621"/>
      <c r="MGY5" s="621"/>
      <c r="MGZ5" s="621"/>
      <c r="MHA5" s="621"/>
      <c r="MHB5" s="621"/>
      <c r="MHC5" s="621"/>
      <c r="MHD5" s="621"/>
      <c r="MHE5" s="621"/>
      <c r="MHF5" s="621"/>
      <c r="MHG5" s="621"/>
      <c r="MHH5" s="621"/>
      <c r="MHI5" s="621"/>
      <c r="MHJ5" s="621"/>
      <c r="MHK5" s="621"/>
      <c r="MHL5" s="621"/>
      <c r="MHM5" s="621"/>
      <c r="MHN5" s="620"/>
      <c r="MHO5" s="620"/>
      <c r="MHP5" s="621"/>
      <c r="MHQ5" s="621"/>
      <c r="MHR5" s="621"/>
      <c r="MHS5" s="621"/>
      <c r="MHT5" s="621"/>
      <c r="MHU5" s="621"/>
      <c r="MHV5" s="621"/>
      <c r="MHW5" s="621"/>
      <c r="MHX5" s="621"/>
      <c r="MHY5" s="621"/>
      <c r="MHZ5" s="621"/>
      <c r="MIA5" s="621"/>
      <c r="MIB5" s="621"/>
      <c r="MIC5" s="621"/>
      <c r="MID5" s="621"/>
      <c r="MIE5" s="621"/>
      <c r="MIF5" s="621"/>
      <c r="MIG5" s="621"/>
      <c r="MIH5" s="621"/>
      <c r="MII5" s="620"/>
      <c r="MIJ5" s="620"/>
      <c r="MIK5" s="621"/>
      <c r="MIL5" s="621"/>
      <c r="MIM5" s="621"/>
      <c r="MIN5" s="621"/>
      <c r="MIO5" s="621"/>
      <c r="MIP5" s="621"/>
      <c r="MIQ5" s="621"/>
      <c r="MIR5" s="621"/>
      <c r="MIS5" s="621"/>
      <c r="MIT5" s="621"/>
      <c r="MIU5" s="621"/>
      <c r="MIV5" s="621"/>
      <c r="MIW5" s="621"/>
      <c r="MIX5" s="621"/>
      <c r="MIY5" s="621"/>
      <c r="MIZ5" s="621"/>
      <c r="MJA5" s="621"/>
      <c r="MJB5" s="621"/>
      <c r="MJC5" s="621"/>
      <c r="MJD5" s="620"/>
      <c r="MJE5" s="620"/>
      <c r="MJF5" s="621"/>
      <c r="MJG5" s="621"/>
      <c r="MJH5" s="621"/>
      <c r="MJI5" s="621"/>
      <c r="MJJ5" s="621"/>
      <c r="MJK5" s="621"/>
      <c r="MJL5" s="621"/>
      <c r="MJM5" s="621"/>
      <c r="MJN5" s="621"/>
      <c r="MJO5" s="621"/>
      <c r="MJP5" s="621"/>
      <c r="MJQ5" s="621"/>
      <c r="MJR5" s="621"/>
      <c r="MJS5" s="621"/>
      <c r="MJT5" s="621"/>
      <c r="MJU5" s="621"/>
      <c r="MJV5" s="621"/>
      <c r="MJW5" s="621"/>
      <c r="MJX5" s="621"/>
      <c r="MJY5" s="620"/>
      <c r="MJZ5" s="620"/>
      <c r="MKA5" s="621"/>
      <c r="MKB5" s="621"/>
      <c r="MKC5" s="621"/>
      <c r="MKD5" s="621"/>
      <c r="MKE5" s="621"/>
      <c r="MKF5" s="621"/>
      <c r="MKG5" s="621"/>
      <c r="MKH5" s="621"/>
      <c r="MKI5" s="621"/>
      <c r="MKJ5" s="621"/>
      <c r="MKK5" s="621"/>
      <c r="MKL5" s="621"/>
      <c r="MKM5" s="621"/>
      <c r="MKN5" s="621"/>
      <c r="MKO5" s="621"/>
      <c r="MKP5" s="621"/>
      <c r="MKQ5" s="621"/>
      <c r="MKR5" s="621"/>
      <c r="MKS5" s="621"/>
      <c r="MKT5" s="620"/>
      <c r="MKU5" s="620"/>
      <c r="MKV5" s="621"/>
      <c r="MKW5" s="621"/>
      <c r="MKX5" s="621"/>
      <c r="MKY5" s="621"/>
      <c r="MKZ5" s="621"/>
      <c r="MLA5" s="621"/>
      <c r="MLB5" s="621"/>
      <c r="MLC5" s="621"/>
      <c r="MLD5" s="621"/>
      <c r="MLE5" s="621"/>
      <c r="MLF5" s="621"/>
      <c r="MLG5" s="621"/>
      <c r="MLH5" s="621"/>
      <c r="MLI5" s="621"/>
      <c r="MLJ5" s="621"/>
      <c r="MLK5" s="621"/>
      <c r="MLL5" s="621"/>
      <c r="MLM5" s="621"/>
      <c r="MLN5" s="621"/>
      <c r="MLO5" s="620"/>
      <c r="MLP5" s="620"/>
      <c r="MLQ5" s="621"/>
      <c r="MLR5" s="621"/>
      <c r="MLS5" s="621"/>
      <c r="MLT5" s="621"/>
      <c r="MLU5" s="621"/>
      <c r="MLV5" s="621"/>
      <c r="MLW5" s="621"/>
      <c r="MLX5" s="621"/>
      <c r="MLY5" s="621"/>
      <c r="MLZ5" s="621"/>
      <c r="MMA5" s="621"/>
      <c r="MMB5" s="621"/>
      <c r="MMC5" s="621"/>
      <c r="MMD5" s="621"/>
      <c r="MME5" s="621"/>
      <c r="MMF5" s="621"/>
      <c r="MMG5" s="621"/>
      <c r="MMH5" s="621"/>
      <c r="MMI5" s="621"/>
      <c r="MMJ5" s="620"/>
      <c r="MMK5" s="620"/>
      <c r="MML5" s="621"/>
      <c r="MMM5" s="621"/>
      <c r="MMN5" s="621"/>
      <c r="MMO5" s="621"/>
      <c r="MMP5" s="621"/>
      <c r="MMQ5" s="621"/>
      <c r="MMR5" s="621"/>
      <c r="MMS5" s="621"/>
      <c r="MMT5" s="621"/>
      <c r="MMU5" s="621"/>
      <c r="MMV5" s="621"/>
      <c r="MMW5" s="621"/>
      <c r="MMX5" s="621"/>
      <c r="MMY5" s="621"/>
      <c r="MMZ5" s="621"/>
      <c r="MNA5" s="621"/>
      <c r="MNB5" s="621"/>
      <c r="MNC5" s="621"/>
      <c r="MND5" s="621"/>
      <c r="MNE5" s="620"/>
      <c r="MNF5" s="620"/>
      <c r="MNG5" s="621"/>
      <c r="MNH5" s="621"/>
      <c r="MNI5" s="621"/>
      <c r="MNJ5" s="621"/>
      <c r="MNK5" s="621"/>
      <c r="MNL5" s="621"/>
      <c r="MNM5" s="621"/>
      <c r="MNN5" s="621"/>
      <c r="MNO5" s="621"/>
      <c r="MNP5" s="621"/>
      <c r="MNQ5" s="621"/>
      <c r="MNR5" s="621"/>
      <c r="MNS5" s="621"/>
      <c r="MNT5" s="621"/>
      <c r="MNU5" s="621"/>
      <c r="MNV5" s="621"/>
      <c r="MNW5" s="621"/>
      <c r="MNX5" s="621"/>
      <c r="MNY5" s="621"/>
      <c r="MNZ5" s="620"/>
      <c r="MOA5" s="620"/>
      <c r="MOB5" s="621"/>
      <c r="MOC5" s="621"/>
      <c r="MOD5" s="621"/>
      <c r="MOE5" s="621"/>
      <c r="MOF5" s="621"/>
      <c r="MOG5" s="621"/>
      <c r="MOH5" s="621"/>
      <c r="MOI5" s="621"/>
      <c r="MOJ5" s="621"/>
      <c r="MOK5" s="621"/>
      <c r="MOL5" s="621"/>
      <c r="MOM5" s="621"/>
      <c r="MON5" s="621"/>
      <c r="MOO5" s="621"/>
      <c r="MOP5" s="621"/>
      <c r="MOQ5" s="621"/>
      <c r="MOR5" s="621"/>
      <c r="MOS5" s="621"/>
      <c r="MOT5" s="621"/>
      <c r="MOU5" s="620"/>
      <c r="MOV5" s="620"/>
      <c r="MOW5" s="621"/>
      <c r="MOX5" s="621"/>
      <c r="MOY5" s="621"/>
      <c r="MOZ5" s="621"/>
      <c r="MPA5" s="621"/>
      <c r="MPB5" s="621"/>
      <c r="MPC5" s="621"/>
      <c r="MPD5" s="621"/>
      <c r="MPE5" s="621"/>
      <c r="MPF5" s="621"/>
      <c r="MPG5" s="621"/>
      <c r="MPH5" s="621"/>
      <c r="MPI5" s="621"/>
      <c r="MPJ5" s="621"/>
      <c r="MPK5" s="621"/>
      <c r="MPL5" s="621"/>
      <c r="MPM5" s="621"/>
      <c r="MPN5" s="621"/>
      <c r="MPO5" s="621"/>
      <c r="MPP5" s="620"/>
      <c r="MPQ5" s="620"/>
      <c r="MPR5" s="621"/>
      <c r="MPS5" s="621"/>
      <c r="MPT5" s="621"/>
      <c r="MPU5" s="621"/>
      <c r="MPV5" s="621"/>
      <c r="MPW5" s="621"/>
      <c r="MPX5" s="621"/>
      <c r="MPY5" s="621"/>
      <c r="MPZ5" s="621"/>
      <c r="MQA5" s="621"/>
      <c r="MQB5" s="621"/>
      <c r="MQC5" s="621"/>
      <c r="MQD5" s="621"/>
      <c r="MQE5" s="621"/>
      <c r="MQF5" s="621"/>
      <c r="MQG5" s="621"/>
      <c r="MQH5" s="621"/>
      <c r="MQI5" s="621"/>
      <c r="MQJ5" s="621"/>
      <c r="MQK5" s="620"/>
      <c r="MQL5" s="620"/>
      <c r="MQM5" s="621"/>
      <c r="MQN5" s="621"/>
      <c r="MQO5" s="621"/>
      <c r="MQP5" s="621"/>
      <c r="MQQ5" s="621"/>
      <c r="MQR5" s="621"/>
      <c r="MQS5" s="621"/>
      <c r="MQT5" s="621"/>
      <c r="MQU5" s="621"/>
      <c r="MQV5" s="621"/>
      <c r="MQW5" s="621"/>
      <c r="MQX5" s="621"/>
      <c r="MQY5" s="621"/>
      <c r="MQZ5" s="621"/>
      <c r="MRA5" s="621"/>
      <c r="MRB5" s="621"/>
      <c r="MRC5" s="621"/>
      <c r="MRD5" s="621"/>
      <c r="MRE5" s="621"/>
      <c r="MRF5" s="620"/>
      <c r="MRG5" s="620"/>
      <c r="MRH5" s="621"/>
      <c r="MRI5" s="621"/>
      <c r="MRJ5" s="621"/>
      <c r="MRK5" s="621"/>
      <c r="MRL5" s="621"/>
      <c r="MRM5" s="621"/>
      <c r="MRN5" s="621"/>
      <c r="MRO5" s="621"/>
      <c r="MRP5" s="621"/>
      <c r="MRQ5" s="621"/>
      <c r="MRR5" s="621"/>
      <c r="MRS5" s="621"/>
      <c r="MRT5" s="621"/>
      <c r="MRU5" s="621"/>
      <c r="MRV5" s="621"/>
      <c r="MRW5" s="621"/>
      <c r="MRX5" s="621"/>
      <c r="MRY5" s="621"/>
      <c r="MRZ5" s="621"/>
      <c r="MSA5" s="620"/>
      <c r="MSB5" s="620"/>
      <c r="MSC5" s="621"/>
      <c r="MSD5" s="621"/>
      <c r="MSE5" s="621"/>
      <c r="MSF5" s="621"/>
      <c r="MSG5" s="621"/>
      <c r="MSH5" s="621"/>
      <c r="MSI5" s="621"/>
      <c r="MSJ5" s="621"/>
      <c r="MSK5" s="621"/>
      <c r="MSL5" s="621"/>
      <c r="MSM5" s="621"/>
      <c r="MSN5" s="621"/>
      <c r="MSO5" s="621"/>
      <c r="MSP5" s="621"/>
      <c r="MSQ5" s="621"/>
      <c r="MSR5" s="621"/>
      <c r="MSS5" s="621"/>
      <c r="MST5" s="621"/>
      <c r="MSU5" s="621"/>
      <c r="MSV5" s="620"/>
      <c r="MSW5" s="620"/>
      <c r="MSX5" s="621"/>
      <c r="MSY5" s="621"/>
      <c r="MSZ5" s="621"/>
      <c r="MTA5" s="621"/>
      <c r="MTB5" s="621"/>
      <c r="MTC5" s="621"/>
      <c r="MTD5" s="621"/>
      <c r="MTE5" s="621"/>
      <c r="MTF5" s="621"/>
      <c r="MTG5" s="621"/>
      <c r="MTH5" s="621"/>
      <c r="MTI5" s="621"/>
      <c r="MTJ5" s="621"/>
      <c r="MTK5" s="621"/>
      <c r="MTL5" s="621"/>
      <c r="MTM5" s="621"/>
      <c r="MTN5" s="621"/>
      <c r="MTO5" s="621"/>
      <c r="MTP5" s="621"/>
      <c r="MTQ5" s="620"/>
      <c r="MTR5" s="620"/>
      <c r="MTS5" s="621"/>
      <c r="MTT5" s="621"/>
      <c r="MTU5" s="621"/>
      <c r="MTV5" s="621"/>
      <c r="MTW5" s="621"/>
      <c r="MTX5" s="621"/>
      <c r="MTY5" s="621"/>
      <c r="MTZ5" s="621"/>
      <c r="MUA5" s="621"/>
      <c r="MUB5" s="621"/>
      <c r="MUC5" s="621"/>
      <c r="MUD5" s="621"/>
      <c r="MUE5" s="621"/>
      <c r="MUF5" s="621"/>
      <c r="MUG5" s="621"/>
      <c r="MUH5" s="621"/>
      <c r="MUI5" s="621"/>
      <c r="MUJ5" s="621"/>
      <c r="MUK5" s="621"/>
      <c r="MUL5" s="620"/>
      <c r="MUM5" s="620"/>
      <c r="MUN5" s="621"/>
      <c r="MUO5" s="621"/>
      <c r="MUP5" s="621"/>
      <c r="MUQ5" s="621"/>
      <c r="MUR5" s="621"/>
      <c r="MUS5" s="621"/>
      <c r="MUT5" s="621"/>
      <c r="MUU5" s="621"/>
      <c r="MUV5" s="621"/>
      <c r="MUW5" s="621"/>
      <c r="MUX5" s="621"/>
      <c r="MUY5" s="621"/>
      <c r="MUZ5" s="621"/>
      <c r="MVA5" s="621"/>
      <c r="MVB5" s="621"/>
      <c r="MVC5" s="621"/>
      <c r="MVD5" s="621"/>
      <c r="MVE5" s="621"/>
      <c r="MVF5" s="621"/>
      <c r="MVG5" s="620"/>
      <c r="MVH5" s="620"/>
      <c r="MVI5" s="621"/>
      <c r="MVJ5" s="621"/>
      <c r="MVK5" s="621"/>
      <c r="MVL5" s="621"/>
      <c r="MVM5" s="621"/>
      <c r="MVN5" s="621"/>
      <c r="MVO5" s="621"/>
      <c r="MVP5" s="621"/>
      <c r="MVQ5" s="621"/>
      <c r="MVR5" s="621"/>
      <c r="MVS5" s="621"/>
      <c r="MVT5" s="621"/>
      <c r="MVU5" s="621"/>
      <c r="MVV5" s="621"/>
      <c r="MVW5" s="621"/>
      <c r="MVX5" s="621"/>
      <c r="MVY5" s="621"/>
      <c r="MVZ5" s="621"/>
      <c r="MWA5" s="621"/>
      <c r="MWB5" s="620"/>
      <c r="MWC5" s="620"/>
      <c r="MWD5" s="621"/>
      <c r="MWE5" s="621"/>
      <c r="MWF5" s="621"/>
      <c r="MWG5" s="621"/>
      <c r="MWH5" s="621"/>
      <c r="MWI5" s="621"/>
      <c r="MWJ5" s="621"/>
      <c r="MWK5" s="621"/>
      <c r="MWL5" s="621"/>
      <c r="MWM5" s="621"/>
      <c r="MWN5" s="621"/>
      <c r="MWO5" s="621"/>
      <c r="MWP5" s="621"/>
      <c r="MWQ5" s="621"/>
      <c r="MWR5" s="621"/>
      <c r="MWS5" s="621"/>
      <c r="MWT5" s="621"/>
      <c r="MWU5" s="621"/>
      <c r="MWV5" s="621"/>
      <c r="MWW5" s="620"/>
      <c r="MWX5" s="620"/>
      <c r="MWY5" s="621"/>
      <c r="MWZ5" s="621"/>
      <c r="MXA5" s="621"/>
      <c r="MXB5" s="621"/>
      <c r="MXC5" s="621"/>
      <c r="MXD5" s="621"/>
      <c r="MXE5" s="621"/>
      <c r="MXF5" s="621"/>
      <c r="MXG5" s="621"/>
      <c r="MXH5" s="621"/>
      <c r="MXI5" s="621"/>
      <c r="MXJ5" s="621"/>
      <c r="MXK5" s="621"/>
      <c r="MXL5" s="621"/>
      <c r="MXM5" s="621"/>
      <c r="MXN5" s="621"/>
      <c r="MXO5" s="621"/>
      <c r="MXP5" s="621"/>
      <c r="MXQ5" s="621"/>
      <c r="MXR5" s="620"/>
      <c r="MXS5" s="620"/>
      <c r="MXT5" s="621"/>
      <c r="MXU5" s="621"/>
      <c r="MXV5" s="621"/>
      <c r="MXW5" s="621"/>
      <c r="MXX5" s="621"/>
      <c r="MXY5" s="621"/>
      <c r="MXZ5" s="621"/>
      <c r="MYA5" s="621"/>
      <c r="MYB5" s="621"/>
      <c r="MYC5" s="621"/>
      <c r="MYD5" s="621"/>
      <c r="MYE5" s="621"/>
      <c r="MYF5" s="621"/>
      <c r="MYG5" s="621"/>
      <c r="MYH5" s="621"/>
      <c r="MYI5" s="621"/>
      <c r="MYJ5" s="621"/>
      <c r="MYK5" s="621"/>
      <c r="MYL5" s="621"/>
      <c r="MYM5" s="620"/>
      <c r="MYN5" s="620"/>
      <c r="MYO5" s="621"/>
      <c r="MYP5" s="621"/>
      <c r="MYQ5" s="621"/>
      <c r="MYR5" s="621"/>
      <c r="MYS5" s="621"/>
      <c r="MYT5" s="621"/>
      <c r="MYU5" s="621"/>
      <c r="MYV5" s="621"/>
      <c r="MYW5" s="621"/>
      <c r="MYX5" s="621"/>
      <c r="MYY5" s="621"/>
      <c r="MYZ5" s="621"/>
      <c r="MZA5" s="621"/>
      <c r="MZB5" s="621"/>
      <c r="MZC5" s="621"/>
      <c r="MZD5" s="621"/>
      <c r="MZE5" s="621"/>
      <c r="MZF5" s="621"/>
      <c r="MZG5" s="621"/>
      <c r="MZH5" s="620"/>
      <c r="MZI5" s="620"/>
      <c r="MZJ5" s="621"/>
      <c r="MZK5" s="621"/>
      <c r="MZL5" s="621"/>
      <c r="MZM5" s="621"/>
      <c r="MZN5" s="621"/>
      <c r="MZO5" s="621"/>
      <c r="MZP5" s="621"/>
      <c r="MZQ5" s="621"/>
      <c r="MZR5" s="621"/>
      <c r="MZS5" s="621"/>
      <c r="MZT5" s="621"/>
      <c r="MZU5" s="621"/>
      <c r="MZV5" s="621"/>
      <c r="MZW5" s="621"/>
      <c r="MZX5" s="621"/>
      <c r="MZY5" s="621"/>
      <c r="MZZ5" s="621"/>
      <c r="NAA5" s="621"/>
      <c r="NAB5" s="621"/>
      <c r="NAC5" s="620"/>
      <c r="NAD5" s="620"/>
      <c r="NAE5" s="621"/>
      <c r="NAF5" s="621"/>
      <c r="NAG5" s="621"/>
      <c r="NAH5" s="621"/>
      <c r="NAI5" s="621"/>
      <c r="NAJ5" s="621"/>
      <c r="NAK5" s="621"/>
      <c r="NAL5" s="621"/>
      <c r="NAM5" s="621"/>
      <c r="NAN5" s="621"/>
      <c r="NAO5" s="621"/>
      <c r="NAP5" s="621"/>
      <c r="NAQ5" s="621"/>
      <c r="NAR5" s="621"/>
      <c r="NAS5" s="621"/>
      <c r="NAT5" s="621"/>
      <c r="NAU5" s="621"/>
      <c r="NAV5" s="621"/>
      <c r="NAW5" s="621"/>
      <c r="NAX5" s="620"/>
      <c r="NAY5" s="620"/>
      <c r="NAZ5" s="621"/>
      <c r="NBA5" s="621"/>
      <c r="NBB5" s="621"/>
      <c r="NBC5" s="621"/>
      <c r="NBD5" s="621"/>
      <c r="NBE5" s="621"/>
      <c r="NBF5" s="621"/>
      <c r="NBG5" s="621"/>
      <c r="NBH5" s="621"/>
      <c r="NBI5" s="621"/>
      <c r="NBJ5" s="621"/>
      <c r="NBK5" s="621"/>
      <c r="NBL5" s="621"/>
      <c r="NBM5" s="621"/>
      <c r="NBN5" s="621"/>
      <c r="NBO5" s="621"/>
      <c r="NBP5" s="621"/>
      <c r="NBQ5" s="621"/>
      <c r="NBR5" s="621"/>
      <c r="NBS5" s="620"/>
      <c r="NBT5" s="620"/>
      <c r="NBU5" s="621"/>
      <c r="NBV5" s="621"/>
      <c r="NBW5" s="621"/>
      <c r="NBX5" s="621"/>
      <c r="NBY5" s="621"/>
      <c r="NBZ5" s="621"/>
      <c r="NCA5" s="621"/>
      <c r="NCB5" s="621"/>
      <c r="NCC5" s="621"/>
      <c r="NCD5" s="621"/>
      <c r="NCE5" s="621"/>
      <c r="NCF5" s="621"/>
      <c r="NCG5" s="621"/>
      <c r="NCH5" s="621"/>
      <c r="NCI5" s="621"/>
      <c r="NCJ5" s="621"/>
      <c r="NCK5" s="621"/>
      <c r="NCL5" s="621"/>
      <c r="NCM5" s="621"/>
      <c r="NCN5" s="620"/>
      <c r="NCO5" s="620"/>
      <c r="NCP5" s="621"/>
      <c r="NCQ5" s="621"/>
      <c r="NCR5" s="621"/>
      <c r="NCS5" s="621"/>
      <c r="NCT5" s="621"/>
      <c r="NCU5" s="621"/>
      <c r="NCV5" s="621"/>
      <c r="NCW5" s="621"/>
      <c r="NCX5" s="621"/>
      <c r="NCY5" s="621"/>
      <c r="NCZ5" s="621"/>
      <c r="NDA5" s="621"/>
      <c r="NDB5" s="621"/>
      <c r="NDC5" s="621"/>
      <c r="NDD5" s="621"/>
      <c r="NDE5" s="621"/>
      <c r="NDF5" s="621"/>
      <c r="NDG5" s="621"/>
      <c r="NDH5" s="621"/>
      <c r="NDI5" s="620"/>
      <c r="NDJ5" s="620"/>
      <c r="NDK5" s="621"/>
      <c r="NDL5" s="621"/>
      <c r="NDM5" s="621"/>
      <c r="NDN5" s="621"/>
      <c r="NDO5" s="621"/>
      <c r="NDP5" s="621"/>
      <c r="NDQ5" s="621"/>
      <c r="NDR5" s="621"/>
      <c r="NDS5" s="621"/>
      <c r="NDT5" s="621"/>
      <c r="NDU5" s="621"/>
      <c r="NDV5" s="621"/>
      <c r="NDW5" s="621"/>
      <c r="NDX5" s="621"/>
      <c r="NDY5" s="621"/>
      <c r="NDZ5" s="621"/>
      <c r="NEA5" s="621"/>
      <c r="NEB5" s="621"/>
      <c r="NEC5" s="621"/>
      <c r="NED5" s="620"/>
      <c r="NEE5" s="620"/>
      <c r="NEF5" s="621"/>
      <c r="NEG5" s="621"/>
      <c r="NEH5" s="621"/>
      <c r="NEI5" s="621"/>
      <c r="NEJ5" s="621"/>
      <c r="NEK5" s="621"/>
      <c r="NEL5" s="621"/>
      <c r="NEM5" s="621"/>
      <c r="NEN5" s="621"/>
      <c r="NEO5" s="621"/>
      <c r="NEP5" s="621"/>
      <c r="NEQ5" s="621"/>
      <c r="NER5" s="621"/>
      <c r="NES5" s="621"/>
      <c r="NET5" s="621"/>
      <c r="NEU5" s="621"/>
      <c r="NEV5" s="621"/>
      <c r="NEW5" s="621"/>
      <c r="NEX5" s="621"/>
      <c r="NEY5" s="620"/>
      <c r="NEZ5" s="620"/>
      <c r="NFA5" s="621"/>
      <c r="NFB5" s="621"/>
      <c r="NFC5" s="621"/>
      <c r="NFD5" s="621"/>
      <c r="NFE5" s="621"/>
      <c r="NFF5" s="621"/>
      <c r="NFG5" s="621"/>
      <c r="NFH5" s="621"/>
      <c r="NFI5" s="621"/>
      <c r="NFJ5" s="621"/>
      <c r="NFK5" s="621"/>
      <c r="NFL5" s="621"/>
      <c r="NFM5" s="621"/>
      <c r="NFN5" s="621"/>
      <c r="NFO5" s="621"/>
      <c r="NFP5" s="621"/>
      <c r="NFQ5" s="621"/>
      <c r="NFR5" s="621"/>
      <c r="NFS5" s="621"/>
      <c r="NFT5" s="620"/>
      <c r="NFU5" s="620"/>
      <c r="NFV5" s="621"/>
      <c r="NFW5" s="621"/>
      <c r="NFX5" s="621"/>
      <c r="NFY5" s="621"/>
      <c r="NFZ5" s="621"/>
      <c r="NGA5" s="621"/>
      <c r="NGB5" s="621"/>
      <c r="NGC5" s="621"/>
      <c r="NGD5" s="621"/>
      <c r="NGE5" s="621"/>
      <c r="NGF5" s="621"/>
      <c r="NGG5" s="621"/>
      <c r="NGH5" s="621"/>
      <c r="NGI5" s="621"/>
      <c r="NGJ5" s="621"/>
      <c r="NGK5" s="621"/>
      <c r="NGL5" s="621"/>
      <c r="NGM5" s="621"/>
      <c r="NGN5" s="621"/>
      <c r="NGO5" s="620"/>
      <c r="NGP5" s="620"/>
      <c r="NGQ5" s="621"/>
      <c r="NGR5" s="621"/>
      <c r="NGS5" s="621"/>
      <c r="NGT5" s="621"/>
      <c r="NGU5" s="621"/>
      <c r="NGV5" s="621"/>
      <c r="NGW5" s="621"/>
      <c r="NGX5" s="621"/>
      <c r="NGY5" s="621"/>
      <c r="NGZ5" s="621"/>
      <c r="NHA5" s="621"/>
      <c r="NHB5" s="621"/>
      <c r="NHC5" s="621"/>
      <c r="NHD5" s="621"/>
      <c r="NHE5" s="621"/>
      <c r="NHF5" s="621"/>
      <c r="NHG5" s="621"/>
      <c r="NHH5" s="621"/>
      <c r="NHI5" s="621"/>
      <c r="NHJ5" s="620"/>
      <c r="NHK5" s="620"/>
      <c r="NHL5" s="621"/>
      <c r="NHM5" s="621"/>
      <c r="NHN5" s="621"/>
      <c r="NHO5" s="621"/>
      <c r="NHP5" s="621"/>
      <c r="NHQ5" s="621"/>
      <c r="NHR5" s="621"/>
      <c r="NHS5" s="621"/>
      <c r="NHT5" s="621"/>
      <c r="NHU5" s="621"/>
      <c r="NHV5" s="621"/>
      <c r="NHW5" s="621"/>
      <c r="NHX5" s="621"/>
      <c r="NHY5" s="621"/>
      <c r="NHZ5" s="621"/>
      <c r="NIA5" s="621"/>
      <c r="NIB5" s="621"/>
      <c r="NIC5" s="621"/>
      <c r="NID5" s="621"/>
      <c r="NIE5" s="620"/>
      <c r="NIF5" s="620"/>
      <c r="NIG5" s="621"/>
      <c r="NIH5" s="621"/>
      <c r="NII5" s="621"/>
      <c r="NIJ5" s="621"/>
      <c r="NIK5" s="621"/>
      <c r="NIL5" s="621"/>
      <c r="NIM5" s="621"/>
      <c r="NIN5" s="621"/>
      <c r="NIO5" s="621"/>
      <c r="NIP5" s="621"/>
      <c r="NIQ5" s="621"/>
      <c r="NIR5" s="621"/>
      <c r="NIS5" s="621"/>
      <c r="NIT5" s="621"/>
      <c r="NIU5" s="621"/>
      <c r="NIV5" s="621"/>
      <c r="NIW5" s="621"/>
      <c r="NIX5" s="621"/>
      <c r="NIY5" s="621"/>
      <c r="NIZ5" s="620"/>
      <c r="NJA5" s="620"/>
      <c r="NJB5" s="621"/>
      <c r="NJC5" s="621"/>
      <c r="NJD5" s="621"/>
      <c r="NJE5" s="621"/>
      <c r="NJF5" s="621"/>
      <c r="NJG5" s="621"/>
      <c r="NJH5" s="621"/>
      <c r="NJI5" s="621"/>
      <c r="NJJ5" s="621"/>
      <c r="NJK5" s="621"/>
      <c r="NJL5" s="621"/>
      <c r="NJM5" s="621"/>
      <c r="NJN5" s="621"/>
      <c r="NJO5" s="621"/>
      <c r="NJP5" s="621"/>
      <c r="NJQ5" s="621"/>
      <c r="NJR5" s="621"/>
      <c r="NJS5" s="621"/>
      <c r="NJT5" s="621"/>
      <c r="NJU5" s="620"/>
      <c r="NJV5" s="620"/>
      <c r="NJW5" s="621"/>
      <c r="NJX5" s="621"/>
      <c r="NJY5" s="621"/>
      <c r="NJZ5" s="621"/>
      <c r="NKA5" s="621"/>
      <c r="NKB5" s="621"/>
      <c r="NKC5" s="621"/>
      <c r="NKD5" s="621"/>
      <c r="NKE5" s="621"/>
      <c r="NKF5" s="621"/>
      <c r="NKG5" s="621"/>
      <c r="NKH5" s="621"/>
      <c r="NKI5" s="621"/>
      <c r="NKJ5" s="621"/>
      <c r="NKK5" s="621"/>
      <c r="NKL5" s="621"/>
      <c r="NKM5" s="621"/>
      <c r="NKN5" s="621"/>
      <c r="NKO5" s="621"/>
      <c r="NKP5" s="620"/>
      <c r="NKQ5" s="620"/>
      <c r="NKR5" s="621"/>
      <c r="NKS5" s="621"/>
      <c r="NKT5" s="621"/>
      <c r="NKU5" s="621"/>
      <c r="NKV5" s="621"/>
      <c r="NKW5" s="621"/>
      <c r="NKX5" s="621"/>
      <c r="NKY5" s="621"/>
      <c r="NKZ5" s="621"/>
      <c r="NLA5" s="621"/>
      <c r="NLB5" s="621"/>
      <c r="NLC5" s="621"/>
      <c r="NLD5" s="621"/>
      <c r="NLE5" s="621"/>
      <c r="NLF5" s="621"/>
      <c r="NLG5" s="621"/>
      <c r="NLH5" s="621"/>
      <c r="NLI5" s="621"/>
      <c r="NLJ5" s="621"/>
      <c r="NLK5" s="620"/>
      <c r="NLL5" s="620"/>
      <c r="NLM5" s="621"/>
      <c r="NLN5" s="621"/>
      <c r="NLO5" s="621"/>
      <c r="NLP5" s="621"/>
      <c r="NLQ5" s="621"/>
      <c r="NLR5" s="621"/>
      <c r="NLS5" s="621"/>
      <c r="NLT5" s="621"/>
      <c r="NLU5" s="621"/>
      <c r="NLV5" s="621"/>
      <c r="NLW5" s="621"/>
      <c r="NLX5" s="621"/>
      <c r="NLY5" s="621"/>
      <c r="NLZ5" s="621"/>
      <c r="NMA5" s="621"/>
      <c r="NMB5" s="621"/>
      <c r="NMC5" s="621"/>
      <c r="NMD5" s="621"/>
      <c r="NME5" s="621"/>
      <c r="NMF5" s="620"/>
      <c r="NMG5" s="620"/>
      <c r="NMH5" s="621"/>
      <c r="NMI5" s="621"/>
      <c r="NMJ5" s="621"/>
      <c r="NMK5" s="621"/>
      <c r="NML5" s="621"/>
      <c r="NMM5" s="621"/>
      <c r="NMN5" s="621"/>
      <c r="NMO5" s="621"/>
      <c r="NMP5" s="621"/>
      <c r="NMQ5" s="621"/>
      <c r="NMR5" s="621"/>
      <c r="NMS5" s="621"/>
      <c r="NMT5" s="621"/>
      <c r="NMU5" s="621"/>
      <c r="NMV5" s="621"/>
      <c r="NMW5" s="621"/>
      <c r="NMX5" s="621"/>
      <c r="NMY5" s="621"/>
      <c r="NMZ5" s="621"/>
      <c r="NNA5" s="620"/>
      <c r="NNB5" s="620"/>
      <c r="NNC5" s="621"/>
      <c r="NND5" s="621"/>
      <c r="NNE5" s="621"/>
      <c r="NNF5" s="621"/>
      <c r="NNG5" s="621"/>
      <c r="NNH5" s="621"/>
      <c r="NNI5" s="621"/>
      <c r="NNJ5" s="621"/>
      <c r="NNK5" s="621"/>
      <c r="NNL5" s="621"/>
      <c r="NNM5" s="621"/>
      <c r="NNN5" s="621"/>
      <c r="NNO5" s="621"/>
      <c r="NNP5" s="621"/>
      <c r="NNQ5" s="621"/>
      <c r="NNR5" s="621"/>
      <c r="NNS5" s="621"/>
      <c r="NNT5" s="621"/>
      <c r="NNU5" s="621"/>
      <c r="NNV5" s="620"/>
      <c r="NNW5" s="620"/>
      <c r="NNX5" s="621"/>
      <c r="NNY5" s="621"/>
      <c r="NNZ5" s="621"/>
      <c r="NOA5" s="621"/>
      <c r="NOB5" s="621"/>
      <c r="NOC5" s="621"/>
      <c r="NOD5" s="621"/>
      <c r="NOE5" s="621"/>
      <c r="NOF5" s="621"/>
      <c r="NOG5" s="621"/>
      <c r="NOH5" s="621"/>
      <c r="NOI5" s="621"/>
      <c r="NOJ5" s="621"/>
      <c r="NOK5" s="621"/>
      <c r="NOL5" s="621"/>
      <c r="NOM5" s="621"/>
      <c r="NON5" s="621"/>
      <c r="NOO5" s="621"/>
      <c r="NOP5" s="621"/>
      <c r="NOQ5" s="620"/>
      <c r="NOR5" s="620"/>
      <c r="NOS5" s="621"/>
      <c r="NOT5" s="621"/>
      <c r="NOU5" s="621"/>
      <c r="NOV5" s="621"/>
      <c r="NOW5" s="621"/>
      <c r="NOX5" s="621"/>
      <c r="NOY5" s="621"/>
      <c r="NOZ5" s="621"/>
      <c r="NPA5" s="621"/>
      <c r="NPB5" s="621"/>
      <c r="NPC5" s="621"/>
      <c r="NPD5" s="621"/>
      <c r="NPE5" s="621"/>
      <c r="NPF5" s="621"/>
      <c r="NPG5" s="621"/>
      <c r="NPH5" s="621"/>
      <c r="NPI5" s="621"/>
      <c r="NPJ5" s="621"/>
      <c r="NPK5" s="621"/>
      <c r="NPL5" s="620"/>
      <c r="NPM5" s="620"/>
      <c r="NPN5" s="621"/>
      <c r="NPO5" s="621"/>
      <c r="NPP5" s="621"/>
      <c r="NPQ5" s="621"/>
      <c r="NPR5" s="621"/>
      <c r="NPS5" s="621"/>
      <c r="NPT5" s="621"/>
      <c r="NPU5" s="621"/>
      <c r="NPV5" s="621"/>
      <c r="NPW5" s="621"/>
      <c r="NPX5" s="621"/>
      <c r="NPY5" s="621"/>
      <c r="NPZ5" s="621"/>
      <c r="NQA5" s="621"/>
      <c r="NQB5" s="621"/>
      <c r="NQC5" s="621"/>
      <c r="NQD5" s="621"/>
      <c r="NQE5" s="621"/>
      <c r="NQF5" s="621"/>
      <c r="NQG5" s="620"/>
      <c r="NQH5" s="620"/>
      <c r="NQI5" s="621"/>
      <c r="NQJ5" s="621"/>
      <c r="NQK5" s="621"/>
      <c r="NQL5" s="621"/>
      <c r="NQM5" s="621"/>
      <c r="NQN5" s="621"/>
      <c r="NQO5" s="621"/>
      <c r="NQP5" s="621"/>
      <c r="NQQ5" s="621"/>
      <c r="NQR5" s="621"/>
      <c r="NQS5" s="621"/>
      <c r="NQT5" s="621"/>
      <c r="NQU5" s="621"/>
      <c r="NQV5" s="621"/>
      <c r="NQW5" s="621"/>
      <c r="NQX5" s="621"/>
      <c r="NQY5" s="621"/>
      <c r="NQZ5" s="621"/>
      <c r="NRA5" s="621"/>
      <c r="NRB5" s="620"/>
      <c r="NRC5" s="620"/>
      <c r="NRD5" s="621"/>
      <c r="NRE5" s="621"/>
      <c r="NRF5" s="621"/>
      <c r="NRG5" s="621"/>
      <c r="NRH5" s="621"/>
      <c r="NRI5" s="621"/>
      <c r="NRJ5" s="621"/>
      <c r="NRK5" s="621"/>
      <c r="NRL5" s="621"/>
      <c r="NRM5" s="621"/>
      <c r="NRN5" s="621"/>
      <c r="NRO5" s="621"/>
      <c r="NRP5" s="621"/>
      <c r="NRQ5" s="621"/>
      <c r="NRR5" s="621"/>
      <c r="NRS5" s="621"/>
      <c r="NRT5" s="621"/>
      <c r="NRU5" s="621"/>
      <c r="NRV5" s="621"/>
      <c r="NRW5" s="620"/>
      <c r="NRX5" s="620"/>
      <c r="NRY5" s="621"/>
      <c r="NRZ5" s="621"/>
      <c r="NSA5" s="621"/>
      <c r="NSB5" s="621"/>
      <c r="NSC5" s="621"/>
      <c r="NSD5" s="621"/>
      <c r="NSE5" s="621"/>
      <c r="NSF5" s="621"/>
      <c r="NSG5" s="621"/>
      <c r="NSH5" s="621"/>
      <c r="NSI5" s="621"/>
      <c r="NSJ5" s="621"/>
      <c r="NSK5" s="621"/>
      <c r="NSL5" s="621"/>
      <c r="NSM5" s="621"/>
      <c r="NSN5" s="621"/>
      <c r="NSO5" s="621"/>
      <c r="NSP5" s="621"/>
      <c r="NSQ5" s="621"/>
      <c r="NSR5" s="620"/>
      <c r="NSS5" s="620"/>
      <c r="NST5" s="621"/>
      <c r="NSU5" s="621"/>
      <c r="NSV5" s="621"/>
      <c r="NSW5" s="621"/>
      <c r="NSX5" s="621"/>
      <c r="NSY5" s="621"/>
      <c r="NSZ5" s="621"/>
      <c r="NTA5" s="621"/>
      <c r="NTB5" s="621"/>
      <c r="NTC5" s="621"/>
      <c r="NTD5" s="621"/>
      <c r="NTE5" s="621"/>
      <c r="NTF5" s="621"/>
      <c r="NTG5" s="621"/>
      <c r="NTH5" s="621"/>
      <c r="NTI5" s="621"/>
      <c r="NTJ5" s="621"/>
      <c r="NTK5" s="621"/>
      <c r="NTL5" s="621"/>
      <c r="NTM5" s="620"/>
      <c r="NTN5" s="620"/>
      <c r="NTO5" s="621"/>
      <c r="NTP5" s="621"/>
      <c r="NTQ5" s="621"/>
      <c r="NTR5" s="621"/>
      <c r="NTS5" s="621"/>
      <c r="NTT5" s="621"/>
      <c r="NTU5" s="621"/>
      <c r="NTV5" s="621"/>
      <c r="NTW5" s="621"/>
      <c r="NTX5" s="621"/>
      <c r="NTY5" s="621"/>
      <c r="NTZ5" s="621"/>
      <c r="NUA5" s="621"/>
      <c r="NUB5" s="621"/>
      <c r="NUC5" s="621"/>
      <c r="NUD5" s="621"/>
      <c r="NUE5" s="621"/>
      <c r="NUF5" s="621"/>
      <c r="NUG5" s="621"/>
      <c r="NUH5" s="620"/>
      <c r="NUI5" s="620"/>
      <c r="NUJ5" s="621"/>
      <c r="NUK5" s="621"/>
      <c r="NUL5" s="621"/>
      <c r="NUM5" s="621"/>
      <c r="NUN5" s="621"/>
      <c r="NUO5" s="621"/>
      <c r="NUP5" s="621"/>
      <c r="NUQ5" s="621"/>
      <c r="NUR5" s="621"/>
      <c r="NUS5" s="621"/>
      <c r="NUT5" s="621"/>
      <c r="NUU5" s="621"/>
      <c r="NUV5" s="621"/>
      <c r="NUW5" s="621"/>
      <c r="NUX5" s="621"/>
      <c r="NUY5" s="621"/>
      <c r="NUZ5" s="621"/>
      <c r="NVA5" s="621"/>
      <c r="NVB5" s="621"/>
      <c r="NVC5" s="620"/>
      <c r="NVD5" s="620"/>
      <c r="NVE5" s="621"/>
      <c r="NVF5" s="621"/>
      <c r="NVG5" s="621"/>
      <c r="NVH5" s="621"/>
      <c r="NVI5" s="621"/>
      <c r="NVJ5" s="621"/>
      <c r="NVK5" s="621"/>
      <c r="NVL5" s="621"/>
      <c r="NVM5" s="621"/>
      <c r="NVN5" s="621"/>
      <c r="NVO5" s="621"/>
      <c r="NVP5" s="621"/>
      <c r="NVQ5" s="621"/>
      <c r="NVR5" s="621"/>
      <c r="NVS5" s="621"/>
      <c r="NVT5" s="621"/>
      <c r="NVU5" s="621"/>
      <c r="NVV5" s="621"/>
      <c r="NVW5" s="621"/>
      <c r="NVX5" s="620"/>
      <c r="NVY5" s="620"/>
      <c r="NVZ5" s="621"/>
      <c r="NWA5" s="621"/>
      <c r="NWB5" s="621"/>
      <c r="NWC5" s="621"/>
      <c r="NWD5" s="621"/>
      <c r="NWE5" s="621"/>
      <c r="NWF5" s="621"/>
      <c r="NWG5" s="621"/>
      <c r="NWH5" s="621"/>
      <c r="NWI5" s="621"/>
      <c r="NWJ5" s="621"/>
      <c r="NWK5" s="621"/>
      <c r="NWL5" s="621"/>
      <c r="NWM5" s="621"/>
      <c r="NWN5" s="621"/>
      <c r="NWO5" s="621"/>
      <c r="NWP5" s="621"/>
      <c r="NWQ5" s="621"/>
      <c r="NWR5" s="621"/>
      <c r="NWS5" s="620"/>
      <c r="NWT5" s="620"/>
      <c r="NWU5" s="621"/>
      <c r="NWV5" s="621"/>
      <c r="NWW5" s="621"/>
      <c r="NWX5" s="621"/>
      <c r="NWY5" s="621"/>
      <c r="NWZ5" s="621"/>
      <c r="NXA5" s="621"/>
      <c r="NXB5" s="621"/>
      <c r="NXC5" s="621"/>
      <c r="NXD5" s="621"/>
      <c r="NXE5" s="621"/>
      <c r="NXF5" s="621"/>
      <c r="NXG5" s="621"/>
      <c r="NXH5" s="621"/>
      <c r="NXI5" s="621"/>
      <c r="NXJ5" s="621"/>
      <c r="NXK5" s="621"/>
      <c r="NXL5" s="621"/>
      <c r="NXM5" s="621"/>
      <c r="NXN5" s="620"/>
      <c r="NXO5" s="620"/>
      <c r="NXP5" s="621"/>
      <c r="NXQ5" s="621"/>
      <c r="NXR5" s="621"/>
      <c r="NXS5" s="621"/>
      <c r="NXT5" s="621"/>
      <c r="NXU5" s="621"/>
      <c r="NXV5" s="621"/>
      <c r="NXW5" s="621"/>
      <c r="NXX5" s="621"/>
      <c r="NXY5" s="621"/>
      <c r="NXZ5" s="621"/>
      <c r="NYA5" s="621"/>
      <c r="NYB5" s="621"/>
      <c r="NYC5" s="621"/>
      <c r="NYD5" s="621"/>
      <c r="NYE5" s="621"/>
      <c r="NYF5" s="621"/>
      <c r="NYG5" s="621"/>
      <c r="NYH5" s="621"/>
      <c r="NYI5" s="620"/>
      <c r="NYJ5" s="620"/>
      <c r="NYK5" s="621"/>
      <c r="NYL5" s="621"/>
      <c r="NYM5" s="621"/>
      <c r="NYN5" s="621"/>
      <c r="NYO5" s="621"/>
      <c r="NYP5" s="621"/>
      <c r="NYQ5" s="621"/>
      <c r="NYR5" s="621"/>
      <c r="NYS5" s="621"/>
      <c r="NYT5" s="621"/>
      <c r="NYU5" s="621"/>
      <c r="NYV5" s="621"/>
      <c r="NYW5" s="621"/>
      <c r="NYX5" s="621"/>
      <c r="NYY5" s="621"/>
      <c r="NYZ5" s="621"/>
      <c r="NZA5" s="621"/>
      <c r="NZB5" s="621"/>
      <c r="NZC5" s="621"/>
      <c r="NZD5" s="620"/>
      <c r="NZE5" s="620"/>
      <c r="NZF5" s="621"/>
      <c r="NZG5" s="621"/>
      <c r="NZH5" s="621"/>
      <c r="NZI5" s="621"/>
      <c r="NZJ5" s="621"/>
      <c r="NZK5" s="621"/>
      <c r="NZL5" s="621"/>
      <c r="NZM5" s="621"/>
      <c r="NZN5" s="621"/>
      <c r="NZO5" s="621"/>
      <c r="NZP5" s="621"/>
      <c r="NZQ5" s="621"/>
      <c r="NZR5" s="621"/>
      <c r="NZS5" s="621"/>
      <c r="NZT5" s="621"/>
      <c r="NZU5" s="621"/>
      <c r="NZV5" s="621"/>
      <c r="NZW5" s="621"/>
      <c r="NZX5" s="621"/>
      <c r="NZY5" s="620"/>
      <c r="NZZ5" s="620"/>
      <c r="OAA5" s="621"/>
      <c r="OAB5" s="621"/>
      <c r="OAC5" s="621"/>
      <c r="OAD5" s="621"/>
      <c r="OAE5" s="621"/>
      <c r="OAF5" s="621"/>
      <c r="OAG5" s="621"/>
      <c r="OAH5" s="621"/>
      <c r="OAI5" s="621"/>
      <c r="OAJ5" s="621"/>
      <c r="OAK5" s="621"/>
      <c r="OAL5" s="621"/>
      <c r="OAM5" s="621"/>
      <c r="OAN5" s="621"/>
      <c r="OAO5" s="621"/>
      <c r="OAP5" s="621"/>
      <c r="OAQ5" s="621"/>
      <c r="OAR5" s="621"/>
      <c r="OAS5" s="621"/>
      <c r="OAT5" s="620"/>
      <c r="OAU5" s="620"/>
      <c r="OAV5" s="621"/>
      <c r="OAW5" s="621"/>
      <c r="OAX5" s="621"/>
      <c r="OAY5" s="621"/>
      <c r="OAZ5" s="621"/>
      <c r="OBA5" s="621"/>
      <c r="OBB5" s="621"/>
      <c r="OBC5" s="621"/>
      <c r="OBD5" s="621"/>
      <c r="OBE5" s="621"/>
      <c r="OBF5" s="621"/>
      <c r="OBG5" s="621"/>
      <c r="OBH5" s="621"/>
      <c r="OBI5" s="621"/>
      <c r="OBJ5" s="621"/>
      <c r="OBK5" s="621"/>
      <c r="OBL5" s="621"/>
      <c r="OBM5" s="621"/>
      <c r="OBN5" s="621"/>
      <c r="OBO5" s="620"/>
      <c r="OBP5" s="620"/>
      <c r="OBQ5" s="621"/>
      <c r="OBR5" s="621"/>
      <c r="OBS5" s="621"/>
      <c r="OBT5" s="621"/>
      <c r="OBU5" s="621"/>
      <c r="OBV5" s="621"/>
      <c r="OBW5" s="621"/>
      <c r="OBX5" s="621"/>
      <c r="OBY5" s="621"/>
      <c r="OBZ5" s="621"/>
      <c r="OCA5" s="621"/>
      <c r="OCB5" s="621"/>
      <c r="OCC5" s="621"/>
      <c r="OCD5" s="621"/>
      <c r="OCE5" s="621"/>
      <c r="OCF5" s="621"/>
      <c r="OCG5" s="621"/>
      <c r="OCH5" s="621"/>
      <c r="OCI5" s="621"/>
      <c r="OCJ5" s="620"/>
      <c r="OCK5" s="620"/>
      <c r="OCL5" s="621"/>
      <c r="OCM5" s="621"/>
      <c r="OCN5" s="621"/>
      <c r="OCO5" s="621"/>
      <c r="OCP5" s="621"/>
      <c r="OCQ5" s="621"/>
      <c r="OCR5" s="621"/>
      <c r="OCS5" s="621"/>
      <c r="OCT5" s="621"/>
      <c r="OCU5" s="621"/>
      <c r="OCV5" s="621"/>
      <c r="OCW5" s="621"/>
      <c r="OCX5" s="621"/>
      <c r="OCY5" s="621"/>
      <c r="OCZ5" s="621"/>
      <c r="ODA5" s="621"/>
      <c r="ODB5" s="621"/>
      <c r="ODC5" s="621"/>
      <c r="ODD5" s="621"/>
      <c r="ODE5" s="620"/>
      <c r="ODF5" s="620"/>
      <c r="ODG5" s="621"/>
      <c r="ODH5" s="621"/>
      <c r="ODI5" s="621"/>
      <c r="ODJ5" s="621"/>
      <c r="ODK5" s="621"/>
      <c r="ODL5" s="621"/>
      <c r="ODM5" s="621"/>
      <c r="ODN5" s="621"/>
      <c r="ODO5" s="621"/>
      <c r="ODP5" s="621"/>
      <c r="ODQ5" s="621"/>
      <c r="ODR5" s="621"/>
      <c r="ODS5" s="621"/>
      <c r="ODT5" s="621"/>
      <c r="ODU5" s="621"/>
      <c r="ODV5" s="621"/>
      <c r="ODW5" s="621"/>
      <c r="ODX5" s="621"/>
      <c r="ODY5" s="621"/>
      <c r="ODZ5" s="620"/>
      <c r="OEA5" s="620"/>
      <c r="OEB5" s="621"/>
      <c r="OEC5" s="621"/>
      <c r="OED5" s="621"/>
      <c r="OEE5" s="621"/>
      <c r="OEF5" s="621"/>
      <c r="OEG5" s="621"/>
      <c r="OEH5" s="621"/>
      <c r="OEI5" s="621"/>
      <c r="OEJ5" s="621"/>
      <c r="OEK5" s="621"/>
      <c r="OEL5" s="621"/>
      <c r="OEM5" s="621"/>
      <c r="OEN5" s="621"/>
      <c r="OEO5" s="621"/>
      <c r="OEP5" s="621"/>
      <c r="OEQ5" s="621"/>
      <c r="OER5" s="621"/>
      <c r="OES5" s="621"/>
      <c r="OET5" s="621"/>
      <c r="OEU5" s="620"/>
      <c r="OEV5" s="620"/>
      <c r="OEW5" s="621"/>
      <c r="OEX5" s="621"/>
      <c r="OEY5" s="621"/>
      <c r="OEZ5" s="621"/>
      <c r="OFA5" s="621"/>
      <c r="OFB5" s="621"/>
      <c r="OFC5" s="621"/>
      <c r="OFD5" s="621"/>
      <c r="OFE5" s="621"/>
      <c r="OFF5" s="621"/>
      <c r="OFG5" s="621"/>
      <c r="OFH5" s="621"/>
      <c r="OFI5" s="621"/>
      <c r="OFJ5" s="621"/>
      <c r="OFK5" s="621"/>
      <c r="OFL5" s="621"/>
      <c r="OFM5" s="621"/>
      <c r="OFN5" s="621"/>
      <c r="OFO5" s="621"/>
      <c r="OFP5" s="620"/>
      <c r="OFQ5" s="620"/>
      <c r="OFR5" s="621"/>
      <c r="OFS5" s="621"/>
      <c r="OFT5" s="621"/>
      <c r="OFU5" s="621"/>
      <c r="OFV5" s="621"/>
      <c r="OFW5" s="621"/>
      <c r="OFX5" s="621"/>
      <c r="OFY5" s="621"/>
      <c r="OFZ5" s="621"/>
      <c r="OGA5" s="621"/>
      <c r="OGB5" s="621"/>
      <c r="OGC5" s="621"/>
      <c r="OGD5" s="621"/>
      <c r="OGE5" s="621"/>
      <c r="OGF5" s="621"/>
      <c r="OGG5" s="621"/>
      <c r="OGH5" s="621"/>
      <c r="OGI5" s="621"/>
      <c r="OGJ5" s="621"/>
      <c r="OGK5" s="620"/>
      <c r="OGL5" s="620"/>
      <c r="OGM5" s="621"/>
      <c r="OGN5" s="621"/>
      <c r="OGO5" s="621"/>
      <c r="OGP5" s="621"/>
      <c r="OGQ5" s="621"/>
      <c r="OGR5" s="621"/>
      <c r="OGS5" s="621"/>
      <c r="OGT5" s="621"/>
      <c r="OGU5" s="621"/>
      <c r="OGV5" s="621"/>
      <c r="OGW5" s="621"/>
      <c r="OGX5" s="621"/>
      <c r="OGY5" s="621"/>
      <c r="OGZ5" s="621"/>
      <c r="OHA5" s="621"/>
      <c r="OHB5" s="621"/>
      <c r="OHC5" s="621"/>
      <c r="OHD5" s="621"/>
      <c r="OHE5" s="621"/>
      <c r="OHF5" s="620"/>
      <c r="OHG5" s="620"/>
      <c r="OHH5" s="621"/>
      <c r="OHI5" s="621"/>
      <c r="OHJ5" s="621"/>
      <c r="OHK5" s="621"/>
      <c r="OHL5" s="621"/>
      <c r="OHM5" s="621"/>
      <c r="OHN5" s="621"/>
      <c r="OHO5" s="621"/>
      <c r="OHP5" s="621"/>
      <c r="OHQ5" s="621"/>
      <c r="OHR5" s="621"/>
      <c r="OHS5" s="621"/>
      <c r="OHT5" s="621"/>
      <c r="OHU5" s="621"/>
      <c r="OHV5" s="621"/>
      <c r="OHW5" s="621"/>
      <c r="OHX5" s="621"/>
      <c r="OHY5" s="621"/>
      <c r="OHZ5" s="621"/>
      <c r="OIA5" s="620"/>
      <c r="OIB5" s="620"/>
      <c r="OIC5" s="621"/>
      <c r="OID5" s="621"/>
      <c r="OIE5" s="621"/>
      <c r="OIF5" s="621"/>
      <c r="OIG5" s="621"/>
      <c r="OIH5" s="621"/>
      <c r="OII5" s="621"/>
      <c r="OIJ5" s="621"/>
      <c r="OIK5" s="621"/>
      <c r="OIL5" s="621"/>
      <c r="OIM5" s="621"/>
      <c r="OIN5" s="621"/>
      <c r="OIO5" s="621"/>
      <c r="OIP5" s="621"/>
      <c r="OIQ5" s="621"/>
      <c r="OIR5" s="621"/>
      <c r="OIS5" s="621"/>
      <c r="OIT5" s="621"/>
      <c r="OIU5" s="621"/>
      <c r="OIV5" s="620"/>
      <c r="OIW5" s="620"/>
      <c r="OIX5" s="621"/>
      <c r="OIY5" s="621"/>
      <c r="OIZ5" s="621"/>
      <c r="OJA5" s="621"/>
      <c r="OJB5" s="621"/>
      <c r="OJC5" s="621"/>
      <c r="OJD5" s="621"/>
      <c r="OJE5" s="621"/>
      <c r="OJF5" s="621"/>
      <c r="OJG5" s="621"/>
      <c r="OJH5" s="621"/>
      <c r="OJI5" s="621"/>
      <c r="OJJ5" s="621"/>
      <c r="OJK5" s="621"/>
      <c r="OJL5" s="621"/>
      <c r="OJM5" s="621"/>
      <c r="OJN5" s="621"/>
      <c r="OJO5" s="621"/>
      <c r="OJP5" s="621"/>
      <c r="OJQ5" s="620"/>
      <c r="OJR5" s="620"/>
      <c r="OJS5" s="621"/>
      <c r="OJT5" s="621"/>
      <c r="OJU5" s="621"/>
      <c r="OJV5" s="621"/>
      <c r="OJW5" s="621"/>
      <c r="OJX5" s="621"/>
      <c r="OJY5" s="621"/>
      <c r="OJZ5" s="621"/>
      <c r="OKA5" s="621"/>
      <c r="OKB5" s="621"/>
      <c r="OKC5" s="621"/>
      <c r="OKD5" s="621"/>
      <c r="OKE5" s="621"/>
      <c r="OKF5" s="621"/>
      <c r="OKG5" s="621"/>
      <c r="OKH5" s="621"/>
      <c r="OKI5" s="621"/>
      <c r="OKJ5" s="621"/>
      <c r="OKK5" s="621"/>
      <c r="OKL5" s="620"/>
      <c r="OKM5" s="620"/>
      <c r="OKN5" s="621"/>
      <c r="OKO5" s="621"/>
      <c r="OKP5" s="621"/>
      <c r="OKQ5" s="621"/>
      <c r="OKR5" s="621"/>
      <c r="OKS5" s="621"/>
      <c r="OKT5" s="621"/>
      <c r="OKU5" s="621"/>
      <c r="OKV5" s="621"/>
      <c r="OKW5" s="621"/>
      <c r="OKX5" s="621"/>
      <c r="OKY5" s="621"/>
      <c r="OKZ5" s="621"/>
      <c r="OLA5" s="621"/>
      <c r="OLB5" s="621"/>
      <c r="OLC5" s="621"/>
      <c r="OLD5" s="621"/>
      <c r="OLE5" s="621"/>
      <c r="OLF5" s="621"/>
      <c r="OLG5" s="620"/>
      <c r="OLH5" s="620"/>
      <c r="OLI5" s="621"/>
      <c r="OLJ5" s="621"/>
      <c r="OLK5" s="621"/>
      <c r="OLL5" s="621"/>
      <c r="OLM5" s="621"/>
      <c r="OLN5" s="621"/>
      <c r="OLO5" s="621"/>
      <c r="OLP5" s="621"/>
      <c r="OLQ5" s="621"/>
      <c r="OLR5" s="621"/>
      <c r="OLS5" s="621"/>
      <c r="OLT5" s="621"/>
      <c r="OLU5" s="621"/>
      <c r="OLV5" s="621"/>
      <c r="OLW5" s="621"/>
      <c r="OLX5" s="621"/>
      <c r="OLY5" s="621"/>
      <c r="OLZ5" s="621"/>
      <c r="OMA5" s="621"/>
      <c r="OMB5" s="620"/>
      <c r="OMC5" s="620"/>
      <c r="OMD5" s="621"/>
      <c r="OME5" s="621"/>
      <c r="OMF5" s="621"/>
      <c r="OMG5" s="621"/>
      <c r="OMH5" s="621"/>
      <c r="OMI5" s="621"/>
      <c r="OMJ5" s="621"/>
      <c r="OMK5" s="621"/>
      <c r="OML5" s="621"/>
      <c r="OMM5" s="621"/>
      <c r="OMN5" s="621"/>
      <c r="OMO5" s="621"/>
      <c r="OMP5" s="621"/>
      <c r="OMQ5" s="621"/>
      <c r="OMR5" s="621"/>
      <c r="OMS5" s="621"/>
      <c r="OMT5" s="621"/>
      <c r="OMU5" s="621"/>
      <c r="OMV5" s="621"/>
      <c r="OMW5" s="620"/>
      <c r="OMX5" s="620"/>
      <c r="OMY5" s="621"/>
      <c r="OMZ5" s="621"/>
      <c r="ONA5" s="621"/>
      <c r="ONB5" s="621"/>
      <c r="ONC5" s="621"/>
      <c r="OND5" s="621"/>
      <c r="ONE5" s="621"/>
      <c r="ONF5" s="621"/>
      <c r="ONG5" s="621"/>
      <c r="ONH5" s="621"/>
      <c r="ONI5" s="621"/>
      <c r="ONJ5" s="621"/>
      <c r="ONK5" s="621"/>
      <c r="ONL5" s="621"/>
      <c r="ONM5" s="621"/>
      <c r="ONN5" s="621"/>
      <c r="ONO5" s="621"/>
      <c r="ONP5" s="621"/>
      <c r="ONQ5" s="621"/>
      <c r="ONR5" s="620"/>
      <c r="ONS5" s="620"/>
      <c r="ONT5" s="621"/>
      <c r="ONU5" s="621"/>
      <c r="ONV5" s="621"/>
      <c r="ONW5" s="621"/>
      <c r="ONX5" s="621"/>
      <c r="ONY5" s="621"/>
      <c r="ONZ5" s="621"/>
      <c r="OOA5" s="621"/>
      <c r="OOB5" s="621"/>
      <c r="OOC5" s="621"/>
      <c r="OOD5" s="621"/>
      <c r="OOE5" s="621"/>
      <c r="OOF5" s="621"/>
      <c r="OOG5" s="621"/>
      <c r="OOH5" s="621"/>
      <c r="OOI5" s="621"/>
      <c r="OOJ5" s="621"/>
      <c r="OOK5" s="621"/>
      <c r="OOL5" s="621"/>
      <c r="OOM5" s="620"/>
      <c r="OON5" s="620"/>
      <c r="OOO5" s="621"/>
      <c r="OOP5" s="621"/>
      <c r="OOQ5" s="621"/>
      <c r="OOR5" s="621"/>
      <c r="OOS5" s="621"/>
      <c r="OOT5" s="621"/>
      <c r="OOU5" s="621"/>
      <c r="OOV5" s="621"/>
      <c r="OOW5" s="621"/>
      <c r="OOX5" s="621"/>
      <c r="OOY5" s="621"/>
      <c r="OOZ5" s="621"/>
      <c r="OPA5" s="621"/>
      <c r="OPB5" s="621"/>
      <c r="OPC5" s="621"/>
      <c r="OPD5" s="621"/>
      <c r="OPE5" s="621"/>
      <c r="OPF5" s="621"/>
      <c r="OPG5" s="621"/>
      <c r="OPH5" s="620"/>
      <c r="OPI5" s="620"/>
      <c r="OPJ5" s="621"/>
      <c r="OPK5" s="621"/>
      <c r="OPL5" s="621"/>
      <c r="OPM5" s="621"/>
      <c r="OPN5" s="621"/>
      <c r="OPO5" s="621"/>
      <c r="OPP5" s="621"/>
      <c r="OPQ5" s="621"/>
      <c r="OPR5" s="621"/>
      <c r="OPS5" s="621"/>
      <c r="OPT5" s="621"/>
      <c r="OPU5" s="621"/>
      <c r="OPV5" s="621"/>
      <c r="OPW5" s="621"/>
      <c r="OPX5" s="621"/>
      <c r="OPY5" s="621"/>
      <c r="OPZ5" s="621"/>
      <c r="OQA5" s="621"/>
      <c r="OQB5" s="621"/>
      <c r="OQC5" s="620"/>
      <c r="OQD5" s="620"/>
      <c r="OQE5" s="621"/>
      <c r="OQF5" s="621"/>
      <c r="OQG5" s="621"/>
      <c r="OQH5" s="621"/>
      <c r="OQI5" s="621"/>
      <c r="OQJ5" s="621"/>
      <c r="OQK5" s="621"/>
      <c r="OQL5" s="621"/>
      <c r="OQM5" s="621"/>
      <c r="OQN5" s="621"/>
      <c r="OQO5" s="621"/>
      <c r="OQP5" s="621"/>
      <c r="OQQ5" s="621"/>
      <c r="OQR5" s="621"/>
      <c r="OQS5" s="621"/>
      <c r="OQT5" s="621"/>
      <c r="OQU5" s="621"/>
      <c r="OQV5" s="621"/>
      <c r="OQW5" s="621"/>
      <c r="OQX5" s="620"/>
      <c r="OQY5" s="620"/>
      <c r="OQZ5" s="621"/>
      <c r="ORA5" s="621"/>
      <c r="ORB5" s="621"/>
      <c r="ORC5" s="621"/>
      <c r="ORD5" s="621"/>
      <c r="ORE5" s="621"/>
      <c r="ORF5" s="621"/>
      <c r="ORG5" s="621"/>
      <c r="ORH5" s="621"/>
      <c r="ORI5" s="621"/>
      <c r="ORJ5" s="621"/>
      <c r="ORK5" s="621"/>
      <c r="ORL5" s="621"/>
      <c r="ORM5" s="621"/>
      <c r="ORN5" s="621"/>
      <c r="ORO5" s="621"/>
      <c r="ORP5" s="621"/>
      <c r="ORQ5" s="621"/>
      <c r="ORR5" s="621"/>
      <c r="ORS5" s="620"/>
      <c r="ORT5" s="620"/>
      <c r="ORU5" s="621"/>
      <c r="ORV5" s="621"/>
      <c r="ORW5" s="621"/>
      <c r="ORX5" s="621"/>
      <c r="ORY5" s="621"/>
      <c r="ORZ5" s="621"/>
      <c r="OSA5" s="621"/>
      <c r="OSB5" s="621"/>
      <c r="OSC5" s="621"/>
      <c r="OSD5" s="621"/>
      <c r="OSE5" s="621"/>
      <c r="OSF5" s="621"/>
      <c r="OSG5" s="621"/>
      <c r="OSH5" s="621"/>
      <c r="OSI5" s="621"/>
      <c r="OSJ5" s="621"/>
      <c r="OSK5" s="621"/>
      <c r="OSL5" s="621"/>
      <c r="OSM5" s="621"/>
      <c r="OSN5" s="620"/>
      <c r="OSO5" s="620"/>
      <c r="OSP5" s="621"/>
      <c r="OSQ5" s="621"/>
      <c r="OSR5" s="621"/>
      <c r="OSS5" s="621"/>
      <c r="OST5" s="621"/>
      <c r="OSU5" s="621"/>
      <c r="OSV5" s="621"/>
      <c r="OSW5" s="621"/>
      <c r="OSX5" s="621"/>
      <c r="OSY5" s="621"/>
      <c r="OSZ5" s="621"/>
      <c r="OTA5" s="621"/>
      <c r="OTB5" s="621"/>
      <c r="OTC5" s="621"/>
      <c r="OTD5" s="621"/>
      <c r="OTE5" s="621"/>
      <c r="OTF5" s="621"/>
      <c r="OTG5" s="621"/>
      <c r="OTH5" s="621"/>
      <c r="OTI5" s="620"/>
      <c r="OTJ5" s="620"/>
      <c r="OTK5" s="621"/>
      <c r="OTL5" s="621"/>
      <c r="OTM5" s="621"/>
      <c r="OTN5" s="621"/>
      <c r="OTO5" s="621"/>
      <c r="OTP5" s="621"/>
      <c r="OTQ5" s="621"/>
      <c r="OTR5" s="621"/>
      <c r="OTS5" s="621"/>
      <c r="OTT5" s="621"/>
      <c r="OTU5" s="621"/>
      <c r="OTV5" s="621"/>
      <c r="OTW5" s="621"/>
      <c r="OTX5" s="621"/>
      <c r="OTY5" s="621"/>
      <c r="OTZ5" s="621"/>
      <c r="OUA5" s="621"/>
      <c r="OUB5" s="621"/>
      <c r="OUC5" s="621"/>
      <c r="OUD5" s="620"/>
      <c r="OUE5" s="620"/>
      <c r="OUF5" s="621"/>
      <c r="OUG5" s="621"/>
      <c r="OUH5" s="621"/>
      <c r="OUI5" s="621"/>
      <c r="OUJ5" s="621"/>
      <c r="OUK5" s="621"/>
      <c r="OUL5" s="621"/>
      <c r="OUM5" s="621"/>
      <c r="OUN5" s="621"/>
      <c r="OUO5" s="621"/>
      <c r="OUP5" s="621"/>
      <c r="OUQ5" s="621"/>
      <c r="OUR5" s="621"/>
      <c r="OUS5" s="621"/>
      <c r="OUT5" s="621"/>
      <c r="OUU5" s="621"/>
      <c r="OUV5" s="621"/>
      <c r="OUW5" s="621"/>
      <c r="OUX5" s="621"/>
      <c r="OUY5" s="620"/>
      <c r="OUZ5" s="620"/>
      <c r="OVA5" s="621"/>
      <c r="OVB5" s="621"/>
      <c r="OVC5" s="621"/>
      <c r="OVD5" s="621"/>
      <c r="OVE5" s="621"/>
      <c r="OVF5" s="621"/>
      <c r="OVG5" s="621"/>
      <c r="OVH5" s="621"/>
      <c r="OVI5" s="621"/>
      <c r="OVJ5" s="621"/>
      <c r="OVK5" s="621"/>
      <c r="OVL5" s="621"/>
      <c r="OVM5" s="621"/>
      <c r="OVN5" s="621"/>
      <c r="OVO5" s="621"/>
      <c r="OVP5" s="621"/>
      <c r="OVQ5" s="621"/>
      <c r="OVR5" s="621"/>
      <c r="OVS5" s="621"/>
      <c r="OVT5" s="620"/>
      <c r="OVU5" s="620"/>
      <c r="OVV5" s="621"/>
      <c r="OVW5" s="621"/>
      <c r="OVX5" s="621"/>
      <c r="OVY5" s="621"/>
      <c r="OVZ5" s="621"/>
      <c r="OWA5" s="621"/>
      <c r="OWB5" s="621"/>
      <c r="OWC5" s="621"/>
      <c r="OWD5" s="621"/>
      <c r="OWE5" s="621"/>
      <c r="OWF5" s="621"/>
      <c r="OWG5" s="621"/>
      <c r="OWH5" s="621"/>
      <c r="OWI5" s="621"/>
      <c r="OWJ5" s="621"/>
      <c r="OWK5" s="621"/>
      <c r="OWL5" s="621"/>
      <c r="OWM5" s="621"/>
      <c r="OWN5" s="621"/>
      <c r="OWO5" s="620"/>
      <c r="OWP5" s="620"/>
      <c r="OWQ5" s="621"/>
      <c r="OWR5" s="621"/>
      <c r="OWS5" s="621"/>
      <c r="OWT5" s="621"/>
      <c r="OWU5" s="621"/>
      <c r="OWV5" s="621"/>
      <c r="OWW5" s="621"/>
      <c r="OWX5" s="621"/>
      <c r="OWY5" s="621"/>
      <c r="OWZ5" s="621"/>
      <c r="OXA5" s="621"/>
      <c r="OXB5" s="621"/>
      <c r="OXC5" s="621"/>
      <c r="OXD5" s="621"/>
      <c r="OXE5" s="621"/>
      <c r="OXF5" s="621"/>
      <c r="OXG5" s="621"/>
      <c r="OXH5" s="621"/>
      <c r="OXI5" s="621"/>
      <c r="OXJ5" s="620"/>
      <c r="OXK5" s="620"/>
      <c r="OXL5" s="621"/>
      <c r="OXM5" s="621"/>
      <c r="OXN5" s="621"/>
      <c r="OXO5" s="621"/>
      <c r="OXP5" s="621"/>
      <c r="OXQ5" s="621"/>
      <c r="OXR5" s="621"/>
      <c r="OXS5" s="621"/>
      <c r="OXT5" s="621"/>
      <c r="OXU5" s="621"/>
      <c r="OXV5" s="621"/>
      <c r="OXW5" s="621"/>
      <c r="OXX5" s="621"/>
      <c r="OXY5" s="621"/>
      <c r="OXZ5" s="621"/>
      <c r="OYA5" s="621"/>
      <c r="OYB5" s="621"/>
      <c r="OYC5" s="621"/>
      <c r="OYD5" s="621"/>
      <c r="OYE5" s="620"/>
      <c r="OYF5" s="620"/>
      <c r="OYG5" s="621"/>
      <c r="OYH5" s="621"/>
      <c r="OYI5" s="621"/>
      <c r="OYJ5" s="621"/>
      <c r="OYK5" s="621"/>
      <c r="OYL5" s="621"/>
      <c r="OYM5" s="621"/>
      <c r="OYN5" s="621"/>
      <c r="OYO5" s="621"/>
      <c r="OYP5" s="621"/>
      <c r="OYQ5" s="621"/>
      <c r="OYR5" s="621"/>
      <c r="OYS5" s="621"/>
      <c r="OYT5" s="621"/>
      <c r="OYU5" s="621"/>
      <c r="OYV5" s="621"/>
      <c r="OYW5" s="621"/>
      <c r="OYX5" s="621"/>
      <c r="OYY5" s="621"/>
      <c r="OYZ5" s="620"/>
      <c r="OZA5" s="620"/>
      <c r="OZB5" s="621"/>
      <c r="OZC5" s="621"/>
      <c r="OZD5" s="621"/>
      <c r="OZE5" s="621"/>
      <c r="OZF5" s="621"/>
      <c r="OZG5" s="621"/>
      <c r="OZH5" s="621"/>
      <c r="OZI5" s="621"/>
      <c r="OZJ5" s="621"/>
      <c r="OZK5" s="621"/>
      <c r="OZL5" s="621"/>
      <c r="OZM5" s="621"/>
      <c r="OZN5" s="621"/>
      <c r="OZO5" s="621"/>
      <c r="OZP5" s="621"/>
      <c r="OZQ5" s="621"/>
      <c r="OZR5" s="621"/>
      <c r="OZS5" s="621"/>
      <c r="OZT5" s="621"/>
      <c r="OZU5" s="620"/>
      <c r="OZV5" s="620"/>
      <c r="OZW5" s="621"/>
      <c r="OZX5" s="621"/>
      <c r="OZY5" s="621"/>
      <c r="OZZ5" s="621"/>
      <c r="PAA5" s="621"/>
      <c r="PAB5" s="621"/>
      <c r="PAC5" s="621"/>
      <c r="PAD5" s="621"/>
      <c r="PAE5" s="621"/>
      <c r="PAF5" s="621"/>
      <c r="PAG5" s="621"/>
      <c r="PAH5" s="621"/>
      <c r="PAI5" s="621"/>
      <c r="PAJ5" s="621"/>
      <c r="PAK5" s="621"/>
      <c r="PAL5" s="621"/>
      <c r="PAM5" s="621"/>
      <c r="PAN5" s="621"/>
      <c r="PAO5" s="621"/>
      <c r="PAP5" s="620"/>
      <c r="PAQ5" s="620"/>
      <c r="PAR5" s="621"/>
      <c r="PAS5" s="621"/>
      <c r="PAT5" s="621"/>
      <c r="PAU5" s="621"/>
      <c r="PAV5" s="621"/>
      <c r="PAW5" s="621"/>
      <c r="PAX5" s="621"/>
      <c r="PAY5" s="621"/>
      <c r="PAZ5" s="621"/>
      <c r="PBA5" s="621"/>
      <c r="PBB5" s="621"/>
      <c r="PBC5" s="621"/>
      <c r="PBD5" s="621"/>
      <c r="PBE5" s="621"/>
      <c r="PBF5" s="621"/>
      <c r="PBG5" s="621"/>
      <c r="PBH5" s="621"/>
      <c r="PBI5" s="621"/>
      <c r="PBJ5" s="621"/>
      <c r="PBK5" s="620"/>
      <c r="PBL5" s="620"/>
      <c r="PBM5" s="621"/>
      <c r="PBN5" s="621"/>
      <c r="PBO5" s="621"/>
      <c r="PBP5" s="621"/>
      <c r="PBQ5" s="621"/>
      <c r="PBR5" s="621"/>
      <c r="PBS5" s="621"/>
      <c r="PBT5" s="621"/>
      <c r="PBU5" s="621"/>
      <c r="PBV5" s="621"/>
      <c r="PBW5" s="621"/>
      <c r="PBX5" s="621"/>
      <c r="PBY5" s="621"/>
      <c r="PBZ5" s="621"/>
      <c r="PCA5" s="621"/>
      <c r="PCB5" s="621"/>
      <c r="PCC5" s="621"/>
      <c r="PCD5" s="621"/>
      <c r="PCE5" s="621"/>
      <c r="PCF5" s="620"/>
      <c r="PCG5" s="620"/>
      <c r="PCH5" s="621"/>
      <c r="PCI5" s="621"/>
      <c r="PCJ5" s="621"/>
      <c r="PCK5" s="621"/>
      <c r="PCL5" s="621"/>
      <c r="PCM5" s="621"/>
      <c r="PCN5" s="621"/>
      <c r="PCO5" s="621"/>
      <c r="PCP5" s="621"/>
      <c r="PCQ5" s="621"/>
      <c r="PCR5" s="621"/>
      <c r="PCS5" s="621"/>
      <c r="PCT5" s="621"/>
      <c r="PCU5" s="621"/>
      <c r="PCV5" s="621"/>
      <c r="PCW5" s="621"/>
      <c r="PCX5" s="621"/>
      <c r="PCY5" s="621"/>
      <c r="PCZ5" s="621"/>
      <c r="PDA5" s="620"/>
      <c r="PDB5" s="620"/>
      <c r="PDC5" s="621"/>
      <c r="PDD5" s="621"/>
      <c r="PDE5" s="621"/>
      <c r="PDF5" s="621"/>
      <c r="PDG5" s="621"/>
      <c r="PDH5" s="621"/>
      <c r="PDI5" s="621"/>
      <c r="PDJ5" s="621"/>
      <c r="PDK5" s="621"/>
      <c r="PDL5" s="621"/>
      <c r="PDM5" s="621"/>
      <c r="PDN5" s="621"/>
      <c r="PDO5" s="621"/>
      <c r="PDP5" s="621"/>
      <c r="PDQ5" s="621"/>
      <c r="PDR5" s="621"/>
      <c r="PDS5" s="621"/>
      <c r="PDT5" s="621"/>
      <c r="PDU5" s="621"/>
      <c r="PDV5" s="620"/>
      <c r="PDW5" s="620"/>
      <c r="PDX5" s="621"/>
      <c r="PDY5" s="621"/>
      <c r="PDZ5" s="621"/>
      <c r="PEA5" s="621"/>
      <c r="PEB5" s="621"/>
      <c r="PEC5" s="621"/>
      <c r="PED5" s="621"/>
      <c r="PEE5" s="621"/>
      <c r="PEF5" s="621"/>
      <c r="PEG5" s="621"/>
      <c r="PEH5" s="621"/>
      <c r="PEI5" s="621"/>
      <c r="PEJ5" s="621"/>
      <c r="PEK5" s="621"/>
      <c r="PEL5" s="621"/>
      <c r="PEM5" s="621"/>
      <c r="PEN5" s="621"/>
      <c r="PEO5" s="621"/>
      <c r="PEP5" s="621"/>
      <c r="PEQ5" s="620"/>
      <c r="PER5" s="620"/>
      <c r="PES5" s="621"/>
      <c r="PET5" s="621"/>
      <c r="PEU5" s="621"/>
      <c r="PEV5" s="621"/>
      <c r="PEW5" s="621"/>
      <c r="PEX5" s="621"/>
      <c r="PEY5" s="621"/>
      <c r="PEZ5" s="621"/>
      <c r="PFA5" s="621"/>
      <c r="PFB5" s="621"/>
      <c r="PFC5" s="621"/>
      <c r="PFD5" s="621"/>
      <c r="PFE5" s="621"/>
      <c r="PFF5" s="621"/>
      <c r="PFG5" s="621"/>
      <c r="PFH5" s="621"/>
      <c r="PFI5" s="621"/>
      <c r="PFJ5" s="621"/>
      <c r="PFK5" s="621"/>
      <c r="PFL5" s="620"/>
      <c r="PFM5" s="620"/>
      <c r="PFN5" s="621"/>
      <c r="PFO5" s="621"/>
      <c r="PFP5" s="621"/>
      <c r="PFQ5" s="621"/>
      <c r="PFR5" s="621"/>
      <c r="PFS5" s="621"/>
      <c r="PFT5" s="621"/>
      <c r="PFU5" s="621"/>
      <c r="PFV5" s="621"/>
      <c r="PFW5" s="621"/>
      <c r="PFX5" s="621"/>
      <c r="PFY5" s="621"/>
      <c r="PFZ5" s="621"/>
      <c r="PGA5" s="621"/>
      <c r="PGB5" s="621"/>
      <c r="PGC5" s="621"/>
      <c r="PGD5" s="621"/>
      <c r="PGE5" s="621"/>
      <c r="PGF5" s="621"/>
      <c r="PGG5" s="620"/>
      <c r="PGH5" s="620"/>
      <c r="PGI5" s="621"/>
      <c r="PGJ5" s="621"/>
      <c r="PGK5" s="621"/>
      <c r="PGL5" s="621"/>
      <c r="PGM5" s="621"/>
      <c r="PGN5" s="621"/>
      <c r="PGO5" s="621"/>
      <c r="PGP5" s="621"/>
      <c r="PGQ5" s="621"/>
      <c r="PGR5" s="621"/>
      <c r="PGS5" s="621"/>
      <c r="PGT5" s="621"/>
      <c r="PGU5" s="621"/>
      <c r="PGV5" s="621"/>
      <c r="PGW5" s="621"/>
      <c r="PGX5" s="621"/>
      <c r="PGY5" s="621"/>
      <c r="PGZ5" s="621"/>
      <c r="PHA5" s="621"/>
      <c r="PHB5" s="620"/>
      <c r="PHC5" s="620"/>
      <c r="PHD5" s="621"/>
      <c r="PHE5" s="621"/>
      <c r="PHF5" s="621"/>
      <c r="PHG5" s="621"/>
      <c r="PHH5" s="621"/>
      <c r="PHI5" s="621"/>
      <c r="PHJ5" s="621"/>
      <c r="PHK5" s="621"/>
      <c r="PHL5" s="621"/>
      <c r="PHM5" s="621"/>
      <c r="PHN5" s="621"/>
      <c r="PHO5" s="621"/>
      <c r="PHP5" s="621"/>
      <c r="PHQ5" s="621"/>
      <c r="PHR5" s="621"/>
      <c r="PHS5" s="621"/>
      <c r="PHT5" s="621"/>
      <c r="PHU5" s="621"/>
      <c r="PHV5" s="621"/>
      <c r="PHW5" s="620"/>
      <c r="PHX5" s="620"/>
      <c r="PHY5" s="621"/>
      <c r="PHZ5" s="621"/>
      <c r="PIA5" s="621"/>
      <c r="PIB5" s="621"/>
      <c r="PIC5" s="621"/>
      <c r="PID5" s="621"/>
      <c r="PIE5" s="621"/>
      <c r="PIF5" s="621"/>
      <c r="PIG5" s="621"/>
      <c r="PIH5" s="621"/>
      <c r="PII5" s="621"/>
      <c r="PIJ5" s="621"/>
      <c r="PIK5" s="621"/>
      <c r="PIL5" s="621"/>
      <c r="PIM5" s="621"/>
      <c r="PIN5" s="621"/>
      <c r="PIO5" s="621"/>
      <c r="PIP5" s="621"/>
      <c r="PIQ5" s="621"/>
      <c r="PIR5" s="620"/>
      <c r="PIS5" s="620"/>
      <c r="PIT5" s="621"/>
      <c r="PIU5" s="621"/>
      <c r="PIV5" s="621"/>
      <c r="PIW5" s="621"/>
      <c r="PIX5" s="621"/>
      <c r="PIY5" s="621"/>
      <c r="PIZ5" s="621"/>
      <c r="PJA5" s="621"/>
      <c r="PJB5" s="621"/>
      <c r="PJC5" s="621"/>
      <c r="PJD5" s="621"/>
      <c r="PJE5" s="621"/>
      <c r="PJF5" s="621"/>
      <c r="PJG5" s="621"/>
      <c r="PJH5" s="621"/>
      <c r="PJI5" s="621"/>
      <c r="PJJ5" s="621"/>
      <c r="PJK5" s="621"/>
      <c r="PJL5" s="621"/>
      <c r="PJM5" s="620"/>
      <c r="PJN5" s="620"/>
      <c r="PJO5" s="621"/>
      <c r="PJP5" s="621"/>
      <c r="PJQ5" s="621"/>
      <c r="PJR5" s="621"/>
      <c r="PJS5" s="621"/>
      <c r="PJT5" s="621"/>
      <c r="PJU5" s="621"/>
      <c r="PJV5" s="621"/>
      <c r="PJW5" s="621"/>
      <c r="PJX5" s="621"/>
      <c r="PJY5" s="621"/>
      <c r="PJZ5" s="621"/>
      <c r="PKA5" s="621"/>
      <c r="PKB5" s="621"/>
      <c r="PKC5" s="621"/>
      <c r="PKD5" s="621"/>
      <c r="PKE5" s="621"/>
      <c r="PKF5" s="621"/>
      <c r="PKG5" s="621"/>
      <c r="PKH5" s="620"/>
      <c r="PKI5" s="620"/>
      <c r="PKJ5" s="621"/>
      <c r="PKK5" s="621"/>
      <c r="PKL5" s="621"/>
      <c r="PKM5" s="621"/>
      <c r="PKN5" s="621"/>
      <c r="PKO5" s="621"/>
      <c r="PKP5" s="621"/>
      <c r="PKQ5" s="621"/>
      <c r="PKR5" s="621"/>
      <c r="PKS5" s="621"/>
      <c r="PKT5" s="621"/>
      <c r="PKU5" s="621"/>
      <c r="PKV5" s="621"/>
      <c r="PKW5" s="621"/>
      <c r="PKX5" s="621"/>
      <c r="PKY5" s="621"/>
      <c r="PKZ5" s="621"/>
      <c r="PLA5" s="621"/>
      <c r="PLB5" s="621"/>
      <c r="PLC5" s="620"/>
      <c r="PLD5" s="620"/>
      <c r="PLE5" s="621"/>
      <c r="PLF5" s="621"/>
      <c r="PLG5" s="621"/>
      <c r="PLH5" s="621"/>
      <c r="PLI5" s="621"/>
      <c r="PLJ5" s="621"/>
      <c r="PLK5" s="621"/>
      <c r="PLL5" s="621"/>
      <c r="PLM5" s="621"/>
      <c r="PLN5" s="621"/>
      <c r="PLO5" s="621"/>
      <c r="PLP5" s="621"/>
      <c r="PLQ5" s="621"/>
      <c r="PLR5" s="621"/>
      <c r="PLS5" s="621"/>
      <c r="PLT5" s="621"/>
      <c r="PLU5" s="621"/>
      <c r="PLV5" s="621"/>
      <c r="PLW5" s="621"/>
      <c r="PLX5" s="620"/>
      <c r="PLY5" s="620"/>
      <c r="PLZ5" s="621"/>
      <c r="PMA5" s="621"/>
      <c r="PMB5" s="621"/>
      <c r="PMC5" s="621"/>
      <c r="PMD5" s="621"/>
      <c r="PME5" s="621"/>
      <c r="PMF5" s="621"/>
      <c r="PMG5" s="621"/>
      <c r="PMH5" s="621"/>
      <c r="PMI5" s="621"/>
      <c r="PMJ5" s="621"/>
      <c r="PMK5" s="621"/>
      <c r="PML5" s="621"/>
      <c r="PMM5" s="621"/>
      <c r="PMN5" s="621"/>
      <c r="PMO5" s="621"/>
      <c r="PMP5" s="621"/>
      <c r="PMQ5" s="621"/>
      <c r="PMR5" s="621"/>
      <c r="PMS5" s="620"/>
      <c r="PMT5" s="620"/>
      <c r="PMU5" s="621"/>
      <c r="PMV5" s="621"/>
      <c r="PMW5" s="621"/>
      <c r="PMX5" s="621"/>
      <c r="PMY5" s="621"/>
      <c r="PMZ5" s="621"/>
      <c r="PNA5" s="621"/>
      <c r="PNB5" s="621"/>
      <c r="PNC5" s="621"/>
      <c r="PND5" s="621"/>
      <c r="PNE5" s="621"/>
      <c r="PNF5" s="621"/>
      <c r="PNG5" s="621"/>
      <c r="PNH5" s="621"/>
      <c r="PNI5" s="621"/>
      <c r="PNJ5" s="621"/>
      <c r="PNK5" s="621"/>
      <c r="PNL5" s="621"/>
      <c r="PNM5" s="621"/>
      <c r="PNN5" s="620"/>
      <c r="PNO5" s="620"/>
      <c r="PNP5" s="621"/>
      <c r="PNQ5" s="621"/>
      <c r="PNR5" s="621"/>
      <c r="PNS5" s="621"/>
      <c r="PNT5" s="621"/>
      <c r="PNU5" s="621"/>
      <c r="PNV5" s="621"/>
      <c r="PNW5" s="621"/>
      <c r="PNX5" s="621"/>
      <c r="PNY5" s="621"/>
      <c r="PNZ5" s="621"/>
      <c r="POA5" s="621"/>
      <c r="POB5" s="621"/>
      <c r="POC5" s="621"/>
      <c r="POD5" s="621"/>
      <c r="POE5" s="621"/>
      <c r="POF5" s="621"/>
      <c r="POG5" s="621"/>
      <c r="POH5" s="621"/>
      <c r="POI5" s="620"/>
      <c r="POJ5" s="620"/>
      <c r="POK5" s="621"/>
      <c r="POL5" s="621"/>
      <c r="POM5" s="621"/>
      <c r="PON5" s="621"/>
      <c r="POO5" s="621"/>
      <c r="POP5" s="621"/>
      <c r="POQ5" s="621"/>
      <c r="POR5" s="621"/>
      <c r="POS5" s="621"/>
      <c r="POT5" s="621"/>
      <c r="POU5" s="621"/>
      <c r="POV5" s="621"/>
      <c r="POW5" s="621"/>
      <c r="POX5" s="621"/>
      <c r="POY5" s="621"/>
      <c r="POZ5" s="621"/>
      <c r="PPA5" s="621"/>
      <c r="PPB5" s="621"/>
      <c r="PPC5" s="621"/>
      <c r="PPD5" s="620"/>
      <c r="PPE5" s="620"/>
      <c r="PPF5" s="621"/>
      <c r="PPG5" s="621"/>
      <c r="PPH5" s="621"/>
      <c r="PPI5" s="621"/>
      <c r="PPJ5" s="621"/>
      <c r="PPK5" s="621"/>
      <c r="PPL5" s="621"/>
      <c r="PPM5" s="621"/>
      <c r="PPN5" s="621"/>
      <c r="PPO5" s="621"/>
      <c r="PPP5" s="621"/>
      <c r="PPQ5" s="621"/>
      <c r="PPR5" s="621"/>
      <c r="PPS5" s="621"/>
      <c r="PPT5" s="621"/>
      <c r="PPU5" s="621"/>
      <c r="PPV5" s="621"/>
      <c r="PPW5" s="621"/>
      <c r="PPX5" s="621"/>
      <c r="PPY5" s="620"/>
      <c r="PPZ5" s="620"/>
      <c r="PQA5" s="621"/>
      <c r="PQB5" s="621"/>
      <c r="PQC5" s="621"/>
      <c r="PQD5" s="621"/>
      <c r="PQE5" s="621"/>
      <c r="PQF5" s="621"/>
      <c r="PQG5" s="621"/>
      <c r="PQH5" s="621"/>
      <c r="PQI5" s="621"/>
      <c r="PQJ5" s="621"/>
      <c r="PQK5" s="621"/>
      <c r="PQL5" s="621"/>
      <c r="PQM5" s="621"/>
      <c r="PQN5" s="621"/>
      <c r="PQO5" s="621"/>
      <c r="PQP5" s="621"/>
      <c r="PQQ5" s="621"/>
      <c r="PQR5" s="621"/>
      <c r="PQS5" s="621"/>
      <c r="PQT5" s="620"/>
      <c r="PQU5" s="620"/>
      <c r="PQV5" s="621"/>
      <c r="PQW5" s="621"/>
      <c r="PQX5" s="621"/>
      <c r="PQY5" s="621"/>
      <c r="PQZ5" s="621"/>
      <c r="PRA5" s="621"/>
      <c r="PRB5" s="621"/>
      <c r="PRC5" s="621"/>
      <c r="PRD5" s="621"/>
      <c r="PRE5" s="621"/>
      <c r="PRF5" s="621"/>
      <c r="PRG5" s="621"/>
      <c r="PRH5" s="621"/>
      <c r="PRI5" s="621"/>
      <c r="PRJ5" s="621"/>
      <c r="PRK5" s="621"/>
      <c r="PRL5" s="621"/>
      <c r="PRM5" s="621"/>
      <c r="PRN5" s="621"/>
      <c r="PRO5" s="620"/>
      <c r="PRP5" s="620"/>
      <c r="PRQ5" s="621"/>
      <c r="PRR5" s="621"/>
      <c r="PRS5" s="621"/>
      <c r="PRT5" s="621"/>
      <c r="PRU5" s="621"/>
      <c r="PRV5" s="621"/>
      <c r="PRW5" s="621"/>
      <c r="PRX5" s="621"/>
      <c r="PRY5" s="621"/>
      <c r="PRZ5" s="621"/>
      <c r="PSA5" s="621"/>
      <c r="PSB5" s="621"/>
      <c r="PSC5" s="621"/>
      <c r="PSD5" s="621"/>
      <c r="PSE5" s="621"/>
      <c r="PSF5" s="621"/>
      <c r="PSG5" s="621"/>
      <c r="PSH5" s="621"/>
      <c r="PSI5" s="621"/>
      <c r="PSJ5" s="620"/>
      <c r="PSK5" s="620"/>
      <c r="PSL5" s="621"/>
      <c r="PSM5" s="621"/>
      <c r="PSN5" s="621"/>
      <c r="PSO5" s="621"/>
      <c r="PSP5" s="621"/>
      <c r="PSQ5" s="621"/>
      <c r="PSR5" s="621"/>
      <c r="PSS5" s="621"/>
      <c r="PST5" s="621"/>
      <c r="PSU5" s="621"/>
      <c r="PSV5" s="621"/>
      <c r="PSW5" s="621"/>
      <c r="PSX5" s="621"/>
      <c r="PSY5" s="621"/>
      <c r="PSZ5" s="621"/>
      <c r="PTA5" s="621"/>
      <c r="PTB5" s="621"/>
      <c r="PTC5" s="621"/>
      <c r="PTD5" s="621"/>
      <c r="PTE5" s="620"/>
      <c r="PTF5" s="620"/>
      <c r="PTG5" s="621"/>
      <c r="PTH5" s="621"/>
      <c r="PTI5" s="621"/>
      <c r="PTJ5" s="621"/>
      <c r="PTK5" s="621"/>
      <c r="PTL5" s="621"/>
      <c r="PTM5" s="621"/>
      <c r="PTN5" s="621"/>
      <c r="PTO5" s="621"/>
      <c r="PTP5" s="621"/>
      <c r="PTQ5" s="621"/>
      <c r="PTR5" s="621"/>
      <c r="PTS5" s="621"/>
      <c r="PTT5" s="621"/>
      <c r="PTU5" s="621"/>
      <c r="PTV5" s="621"/>
      <c r="PTW5" s="621"/>
      <c r="PTX5" s="621"/>
      <c r="PTY5" s="621"/>
      <c r="PTZ5" s="620"/>
      <c r="PUA5" s="620"/>
      <c r="PUB5" s="621"/>
      <c r="PUC5" s="621"/>
      <c r="PUD5" s="621"/>
      <c r="PUE5" s="621"/>
      <c r="PUF5" s="621"/>
      <c r="PUG5" s="621"/>
      <c r="PUH5" s="621"/>
      <c r="PUI5" s="621"/>
      <c r="PUJ5" s="621"/>
      <c r="PUK5" s="621"/>
      <c r="PUL5" s="621"/>
      <c r="PUM5" s="621"/>
      <c r="PUN5" s="621"/>
      <c r="PUO5" s="621"/>
      <c r="PUP5" s="621"/>
      <c r="PUQ5" s="621"/>
      <c r="PUR5" s="621"/>
      <c r="PUS5" s="621"/>
      <c r="PUT5" s="621"/>
      <c r="PUU5" s="620"/>
      <c r="PUV5" s="620"/>
      <c r="PUW5" s="621"/>
      <c r="PUX5" s="621"/>
      <c r="PUY5" s="621"/>
      <c r="PUZ5" s="621"/>
      <c r="PVA5" s="621"/>
      <c r="PVB5" s="621"/>
      <c r="PVC5" s="621"/>
      <c r="PVD5" s="621"/>
      <c r="PVE5" s="621"/>
      <c r="PVF5" s="621"/>
      <c r="PVG5" s="621"/>
      <c r="PVH5" s="621"/>
      <c r="PVI5" s="621"/>
      <c r="PVJ5" s="621"/>
      <c r="PVK5" s="621"/>
      <c r="PVL5" s="621"/>
      <c r="PVM5" s="621"/>
      <c r="PVN5" s="621"/>
      <c r="PVO5" s="621"/>
      <c r="PVP5" s="620"/>
      <c r="PVQ5" s="620"/>
      <c r="PVR5" s="621"/>
      <c r="PVS5" s="621"/>
      <c r="PVT5" s="621"/>
      <c r="PVU5" s="621"/>
      <c r="PVV5" s="621"/>
      <c r="PVW5" s="621"/>
      <c r="PVX5" s="621"/>
      <c r="PVY5" s="621"/>
      <c r="PVZ5" s="621"/>
      <c r="PWA5" s="621"/>
      <c r="PWB5" s="621"/>
      <c r="PWC5" s="621"/>
      <c r="PWD5" s="621"/>
      <c r="PWE5" s="621"/>
      <c r="PWF5" s="621"/>
      <c r="PWG5" s="621"/>
      <c r="PWH5" s="621"/>
      <c r="PWI5" s="621"/>
      <c r="PWJ5" s="621"/>
      <c r="PWK5" s="620"/>
      <c r="PWL5" s="620"/>
      <c r="PWM5" s="621"/>
      <c r="PWN5" s="621"/>
      <c r="PWO5" s="621"/>
      <c r="PWP5" s="621"/>
      <c r="PWQ5" s="621"/>
      <c r="PWR5" s="621"/>
      <c r="PWS5" s="621"/>
      <c r="PWT5" s="621"/>
      <c r="PWU5" s="621"/>
      <c r="PWV5" s="621"/>
      <c r="PWW5" s="621"/>
      <c r="PWX5" s="621"/>
      <c r="PWY5" s="621"/>
      <c r="PWZ5" s="621"/>
      <c r="PXA5" s="621"/>
      <c r="PXB5" s="621"/>
      <c r="PXC5" s="621"/>
      <c r="PXD5" s="621"/>
      <c r="PXE5" s="621"/>
      <c r="PXF5" s="620"/>
      <c r="PXG5" s="620"/>
      <c r="PXH5" s="621"/>
      <c r="PXI5" s="621"/>
      <c r="PXJ5" s="621"/>
      <c r="PXK5" s="621"/>
      <c r="PXL5" s="621"/>
      <c r="PXM5" s="621"/>
      <c r="PXN5" s="621"/>
      <c r="PXO5" s="621"/>
      <c r="PXP5" s="621"/>
      <c r="PXQ5" s="621"/>
      <c r="PXR5" s="621"/>
      <c r="PXS5" s="621"/>
      <c r="PXT5" s="621"/>
      <c r="PXU5" s="621"/>
      <c r="PXV5" s="621"/>
      <c r="PXW5" s="621"/>
      <c r="PXX5" s="621"/>
      <c r="PXY5" s="621"/>
      <c r="PXZ5" s="621"/>
      <c r="PYA5" s="620"/>
      <c r="PYB5" s="620"/>
      <c r="PYC5" s="621"/>
      <c r="PYD5" s="621"/>
      <c r="PYE5" s="621"/>
      <c r="PYF5" s="621"/>
      <c r="PYG5" s="621"/>
      <c r="PYH5" s="621"/>
      <c r="PYI5" s="621"/>
      <c r="PYJ5" s="621"/>
      <c r="PYK5" s="621"/>
      <c r="PYL5" s="621"/>
      <c r="PYM5" s="621"/>
      <c r="PYN5" s="621"/>
      <c r="PYO5" s="621"/>
      <c r="PYP5" s="621"/>
      <c r="PYQ5" s="621"/>
      <c r="PYR5" s="621"/>
      <c r="PYS5" s="621"/>
      <c r="PYT5" s="621"/>
      <c r="PYU5" s="621"/>
      <c r="PYV5" s="620"/>
      <c r="PYW5" s="620"/>
      <c r="PYX5" s="621"/>
      <c r="PYY5" s="621"/>
      <c r="PYZ5" s="621"/>
      <c r="PZA5" s="621"/>
      <c r="PZB5" s="621"/>
      <c r="PZC5" s="621"/>
      <c r="PZD5" s="621"/>
      <c r="PZE5" s="621"/>
      <c r="PZF5" s="621"/>
      <c r="PZG5" s="621"/>
      <c r="PZH5" s="621"/>
      <c r="PZI5" s="621"/>
      <c r="PZJ5" s="621"/>
      <c r="PZK5" s="621"/>
      <c r="PZL5" s="621"/>
      <c r="PZM5" s="621"/>
      <c r="PZN5" s="621"/>
      <c r="PZO5" s="621"/>
      <c r="PZP5" s="621"/>
      <c r="PZQ5" s="620"/>
      <c r="PZR5" s="620"/>
      <c r="PZS5" s="621"/>
      <c r="PZT5" s="621"/>
      <c r="PZU5" s="621"/>
      <c r="PZV5" s="621"/>
      <c r="PZW5" s="621"/>
      <c r="PZX5" s="621"/>
      <c r="PZY5" s="621"/>
      <c r="PZZ5" s="621"/>
      <c r="QAA5" s="621"/>
      <c r="QAB5" s="621"/>
      <c r="QAC5" s="621"/>
      <c r="QAD5" s="621"/>
      <c r="QAE5" s="621"/>
      <c r="QAF5" s="621"/>
      <c r="QAG5" s="621"/>
      <c r="QAH5" s="621"/>
      <c r="QAI5" s="621"/>
      <c r="QAJ5" s="621"/>
      <c r="QAK5" s="621"/>
      <c r="QAL5" s="620"/>
      <c r="QAM5" s="620"/>
      <c r="QAN5" s="621"/>
      <c r="QAO5" s="621"/>
      <c r="QAP5" s="621"/>
      <c r="QAQ5" s="621"/>
      <c r="QAR5" s="621"/>
      <c r="QAS5" s="621"/>
      <c r="QAT5" s="621"/>
      <c r="QAU5" s="621"/>
      <c r="QAV5" s="621"/>
      <c r="QAW5" s="621"/>
      <c r="QAX5" s="621"/>
      <c r="QAY5" s="621"/>
      <c r="QAZ5" s="621"/>
      <c r="QBA5" s="621"/>
      <c r="QBB5" s="621"/>
      <c r="QBC5" s="621"/>
      <c r="QBD5" s="621"/>
      <c r="QBE5" s="621"/>
      <c r="QBF5" s="621"/>
      <c r="QBG5" s="620"/>
      <c r="QBH5" s="620"/>
      <c r="QBI5" s="621"/>
      <c r="QBJ5" s="621"/>
      <c r="QBK5" s="621"/>
      <c r="QBL5" s="621"/>
      <c r="QBM5" s="621"/>
      <c r="QBN5" s="621"/>
      <c r="QBO5" s="621"/>
      <c r="QBP5" s="621"/>
      <c r="QBQ5" s="621"/>
      <c r="QBR5" s="621"/>
      <c r="QBS5" s="621"/>
      <c r="QBT5" s="621"/>
      <c r="QBU5" s="621"/>
      <c r="QBV5" s="621"/>
      <c r="QBW5" s="621"/>
      <c r="QBX5" s="621"/>
      <c r="QBY5" s="621"/>
      <c r="QBZ5" s="621"/>
      <c r="QCA5" s="621"/>
      <c r="QCB5" s="620"/>
      <c r="QCC5" s="620"/>
      <c r="QCD5" s="621"/>
      <c r="QCE5" s="621"/>
      <c r="QCF5" s="621"/>
      <c r="QCG5" s="621"/>
      <c r="QCH5" s="621"/>
      <c r="QCI5" s="621"/>
      <c r="QCJ5" s="621"/>
      <c r="QCK5" s="621"/>
      <c r="QCL5" s="621"/>
      <c r="QCM5" s="621"/>
      <c r="QCN5" s="621"/>
      <c r="QCO5" s="621"/>
      <c r="QCP5" s="621"/>
      <c r="QCQ5" s="621"/>
      <c r="QCR5" s="621"/>
      <c r="QCS5" s="621"/>
      <c r="QCT5" s="621"/>
      <c r="QCU5" s="621"/>
      <c r="QCV5" s="621"/>
      <c r="QCW5" s="620"/>
      <c r="QCX5" s="620"/>
      <c r="QCY5" s="621"/>
      <c r="QCZ5" s="621"/>
      <c r="QDA5" s="621"/>
      <c r="QDB5" s="621"/>
      <c r="QDC5" s="621"/>
      <c r="QDD5" s="621"/>
      <c r="QDE5" s="621"/>
      <c r="QDF5" s="621"/>
      <c r="QDG5" s="621"/>
      <c r="QDH5" s="621"/>
      <c r="QDI5" s="621"/>
      <c r="QDJ5" s="621"/>
      <c r="QDK5" s="621"/>
      <c r="QDL5" s="621"/>
      <c r="QDM5" s="621"/>
      <c r="QDN5" s="621"/>
      <c r="QDO5" s="621"/>
      <c r="QDP5" s="621"/>
      <c r="QDQ5" s="621"/>
      <c r="QDR5" s="620"/>
      <c r="QDS5" s="620"/>
      <c r="QDT5" s="621"/>
      <c r="QDU5" s="621"/>
      <c r="QDV5" s="621"/>
      <c r="QDW5" s="621"/>
      <c r="QDX5" s="621"/>
      <c r="QDY5" s="621"/>
      <c r="QDZ5" s="621"/>
      <c r="QEA5" s="621"/>
      <c r="QEB5" s="621"/>
      <c r="QEC5" s="621"/>
      <c r="QED5" s="621"/>
      <c r="QEE5" s="621"/>
      <c r="QEF5" s="621"/>
      <c r="QEG5" s="621"/>
      <c r="QEH5" s="621"/>
      <c r="QEI5" s="621"/>
      <c r="QEJ5" s="621"/>
      <c r="QEK5" s="621"/>
      <c r="QEL5" s="621"/>
      <c r="QEM5" s="620"/>
      <c r="QEN5" s="620"/>
      <c r="QEO5" s="621"/>
      <c r="QEP5" s="621"/>
      <c r="QEQ5" s="621"/>
      <c r="QER5" s="621"/>
      <c r="QES5" s="621"/>
      <c r="QET5" s="621"/>
      <c r="QEU5" s="621"/>
      <c r="QEV5" s="621"/>
      <c r="QEW5" s="621"/>
      <c r="QEX5" s="621"/>
      <c r="QEY5" s="621"/>
      <c r="QEZ5" s="621"/>
      <c r="QFA5" s="621"/>
      <c r="QFB5" s="621"/>
      <c r="QFC5" s="621"/>
      <c r="QFD5" s="621"/>
      <c r="QFE5" s="621"/>
      <c r="QFF5" s="621"/>
      <c r="QFG5" s="621"/>
      <c r="QFH5" s="620"/>
      <c r="QFI5" s="620"/>
      <c r="QFJ5" s="621"/>
      <c r="QFK5" s="621"/>
      <c r="QFL5" s="621"/>
      <c r="QFM5" s="621"/>
      <c r="QFN5" s="621"/>
      <c r="QFO5" s="621"/>
      <c r="QFP5" s="621"/>
      <c r="QFQ5" s="621"/>
      <c r="QFR5" s="621"/>
      <c r="QFS5" s="621"/>
      <c r="QFT5" s="621"/>
      <c r="QFU5" s="621"/>
      <c r="QFV5" s="621"/>
      <c r="QFW5" s="621"/>
      <c r="QFX5" s="621"/>
      <c r="QFY5" s="621"/>
      <c r="QFZ5" s="621"/>
      <c r="QGA5" s="621"/>
      <c r="QGB5" s="621"/>
      <c r="QGC5" s="620"/>
      <c r="QGD5" s="620"/>
      <c r="QGE5" s="621"/>
      <c r="QGF5" s="621"/>
      <c r="QGG5" s="621"/>
      <c r="QGH5" s="621"/>
      <c r="QGI5" s="621"/>
      <c r="QGJ5" s="621"/>
      <c r="QGK5" s="621"/>
      <c r="QGL5" s="621"/>
      <c r="QGM5" s="621"/>
      <c r="QGN5" s="621"/>
      <c r="QGO5" s="621"/>
      <c r="QGP5" s="621"/>
      <c r="QGQ5" s="621"/>
      <c r="QGR5" s="621"/>
      <c r="QGS5" s="621"/>
      <c r="QGT5" s="621"/>
      <c r="QGU5" s="621"/>
      <c r="QGV5" s="621"/>
      <c r="QGW5" s="621"/>
      <c r="QGX5" s="620"/>
      <c r="QGY5" s="620"/>
      <c r="QGZ5" s="621"/>
      <c r="QHA5" s="621"/>
      <c r="QHB5" s="621"/>
      <c r="QHC5" s="621"/>
      <c r="QHD5" s="621"/>
      <c r="QHE5" s="621"/>
      <c r="QHF5" s="621"/>
      <c r="QHG5" s="621"/>
      <c r="QHH5" s="621"/>
      <c r="QHI5" s="621"/>
      <c r="QHJ5" s="621"/>
      <c r="QHK5" s="621"/>
      <c r="QHL5" s="621"/>
      <c r="QHM5" s="621"/>
      <c r="QHN5" s="621"/>
      <c r="QHO5" s="621"/>
      <c r="QHP5" s="621"/>
      <c r="QHQ5" s="621"/>
      <c r="QHR5" s="621"/>
      <c r="QHS5" s="620"/>
      <c r="QHT5" s="620"/>
      <c r="QHU5" s="621"/>
      <c r="QHV5" s="621"/>
      <c r="QHW5" s="621"/>
      <c r="QHX5" s="621"/>
      <c r="QHY5" s="621"/>
      <c r="QHZ5" s="621"/>
      <c r="QIA5" s="621"/>
      <c r="QIB5" s="621"/>
      <c r="QIC5" s="621"/>
      <c r="QID5" s="621"/>
      <c r="QIE5" s="621"/>
      <c r="QIF5" s="621"/>
      <c r="QIG5" s="621"/>
      <c r="QIH5" s="621"/>
      <c r="QII5" s="621"/>
      <c r="QIJ5" s="621"/>
      <c r="QIK5" s="621"/>
      <c r="QIL5" s="621"/>
      <c r="QIM5" s="621"/>
      <c r="QIN5" s="620"/>
      <c r="QIO5" s="620"/>
      <c r="QIP5" s="621"/>
      <c r="QIQ5" s="621"/>
      <c r="QIR5" s="621"/>
      <c r="QIS5" s="621"/>
      <c r="QIT5" s="621"/>
      <c r="QIU5" s="621"/>
      <c r="QIV5" s="621"/>
      <c r="QIW5" s="621"/>
      <c r="QIX5" s="621"/>
      <c r="QIY5" s="621"/>
      <c r="QIZ5" s="621"/>
      <c r="QJA5" s="621"/>
      <c r="QJB5" s="621"/>
      <c r="QJC5" s="621"/>
      <c r="QJD5" s="621"/>
      <c r="QJE5" s="621"/>
      <c r="QJF5" s="621"/>
      <c r="QJG5" s="621"/>
      <c r="QJH5" s="621"/>
      <c r="QJI5" s="620"/>
      <c r="QJJ5" s="620"/>
      <c r="QJK5" s="621"/>
      <c r="QJL5" s="621"/>
      <c r="QJM5" s="621"/>
      <c r="QJN5" s="621"/>
      <c r="QJO5" s="621"/>
      <c r="QJP5" s="621"/>
      <c r="QJQ5" s="621"/>
      <c r="QJR5" s="621"/>
      <c r="QJS5" s="621"/>
      <c r="QJT5" s="621"/>
      <c r="QJU5" s="621"/>
      <c r="QJV5" s="621"/>
      <c r="QJW5" s="621"/>
      <c r="QJX5" s="621"/>
      <c r="QJY5" s="621"/>
      <c r="QJZ5" s="621"/>
      <c r="QKA5" s="621"/>
      <c r="QKB5" s="621"/>
      <c r="QKC5" s="621"/>
      <c r="QKD5" s="620"/>
      <c r="QKE5" s="620"/>
      <c r="QKF5" s="621"/>
      <c r="QKG5" s="621"/>
      <c r="QKH5" s="621"/>
      <c r="QKI5" s="621"/>
      <c r="QKJ5" s="621"/>
      <c r="QKK5" s="621"/>
      <c r="QKL5" s="621"/>
      <c r="QKM5" s="621"/>
      <c r="QKN5" s="621"/>
      <c r="QKO5" s="621"/>
      <c r="QKP5" s="621"/>
      <c r="QKQ5" s="621"/>
      <c r="QKR5" s="621"/>
      <c r="QKS5" s="621"/>
      <c r="QKT5" s="621"/>
      <c r="QKU5" s="621"/>
      <c r="QKV5" s="621"/>
      <c r="QKW5" s="621"/>
      <c r="QKX5" s="621"/>
      <c r="QKY5" s="620"/>
      <c r="QKZ5" s="620"/>
      <c r="QLA5" s="621"/>
      <c r="QLB5" s="621"/>
      <c r="QLC5" s="621"/>
      <c r="QLD5" s="621"/>
      <c r="QLE5" s="621"/>
      <c r="QLF5" s="621"/>
      <c r="QLG5" s="621"/>
      <c r="QLH5" s="621"/>
      <c r="QLI5" s="621"/>
      <c r="QLJ5" s="621"/>
      <c r="QLK5" s="621"/>
      <c r="QLL5" s="621"/>
      <c r="QLM5" s="621"/>
      <c r="QLN5" s="621"/>
      <c r="QLO5" s="621"/>
      <c r="QLP5" s="621"/>
      <c r="QLQ5" s="621"/>
      <c r="QLR5" s="621"/>
      <c r="QLS5" s="621"/>
      <c r="QLT5" s="620"/>
      <c r="QLU5" s="620"/>
      <c r="QLV5" s="621"/>
      <c r="QLW5" s="621"/>
      <c r="QLX5" s="621"/>
      <c r="QLY5" s="621"/>
      <c r="QLZ5" s="621"/>
      <c r="QMA5" s="621"/>
      <c r="QMB5" s="621"/>
      <c r="QMC5" s="621"/>
      <c r="QMD5" s="621"/>
      <c r="QME5" s="621"/>
      <c r="QMF5" s="621"/>
      <c r="QMG5" s="621"/>
      <c r="QMH5" s="621"/>
      <c r="QMI5" s="621"/>
      <c r="QMJ5" s="621"/>
      <c r="QMK5" s="621"/>
      <c r="QML5" s="621"/>
      <c r="QMM5" s="621"/>
      <c r="QMN5" s="621"/>
      <c r="QMO5" s="620"/>
      <c r="QMP5" s="620"/>
      <c r="QMQ5" s="621"/>
      <c r="QMR5" s="621"/>
      <c r="QMS5" s="621"/>
      <c r="QMT5" s="621"/>
      <c r="QMU5" s="621"/>
      <c r="QMV5" s="621"/>
      <c r="QMW5" s="621"/>
      <c r="QMX5" s="621"/>
      <c r="QMY5" s="621"/>
      <c r="QMZ5" s="621"/>
      <c r="QNA5" s="621"/>
      <c r="QNB5" s="621"/>
      <c r="QNC5" s="621"/>
      <c r="QND5" s="621"/>
      <c r="QNE5" s="621"/>
      <c r="QNF5" s="621"/>
      <c r="QNG5" s="621"/>
      <c r="QNH5" s="621"/>
      <c r="QNI5" s="621"/>
      <c r="QNJ5" s="620"/>
      <c r="QNK5" s="620"/>
      <c r="QNL5" s="621"/>
      <c r="QNM5" s="621"/>
      <c r="QNN5" s="621"/>
      <c r="QNO5" s="621"/>
      <c r="QNP5" s="621"/>
      <c r="QNQ5" s="621"/>
      <c r="QNR5" s="621"/>
      <c r="QNS5" s="621"/>
      <c r="QNT5" s="621"/>
      <c r="QNU5" s="621"/>
      <c r="QNV5" s="621"/>
      <c r="QNW5" s="621"/>
      <c r="QNX5" s="621"/>
      <c r="QNY5" s="621"/>
      <c r="QNZ5" s="621"/>
      <c r="QOA5" s="621"/>
      <c r="QOB5" s="621"/>
      <c r="QOC5" s="621"/>
      <c r="QOD5" s="621"/>
      <c r="QOE5" s="620"/>
      <c r="QOF5" s="620"/>
      <c r="QOG5" s="621"/>
      <c r="QOH5" s="621"/>
      <c r="QOI5" s="621"/>
      <c r="QOJ5" s="621"/>
      <c r="QOK5" s="621"/>
      <c r="QOL5" s="621"/>
      <c r="QOM5" s="621"/>
      <c r="QON5" s="621"/>
      <c r="QOO5" s="621"/>
      <c r="QOP5" s="621"/>
      <c r="QOQ5" s="621"/>
      <c r="QOR5" s="621"/>
      <c r="QOS5" s="621"/>
      <c r="QOT5" s="621"/>
      <c r="QOU5" s="621"/>
      <c r="QOV5" s="621"/>
      <c r="QOW5" s="621"/>
      <c r="QOX5" s="621"/>
      <c r="QOY5" s="621"/>
      <c r="QOZ5" s="620"/>
      <c r="QPA5" s="620"/>
      <c r="QPB5" s="621"/>
      <c r="QPC5" s="621"/>
      <c r="QPD5" s="621"/>
      <c r="QPE5" s="621"/>
      <c r="QPF5" s="621"/>
      <c r="QPG5" s="621"/>
      <c r="QPH5" s="621"/>
      <c r="QPI5" s="621"/>
      <c r="QPJ5" s="621"/>
      <c r="QPK5" s="621"/>
      <c r="QPL5" s="621"/>
      <c r="QPM5" s="621"/>
      <c r="QPN5" s="621"/>
      <c r="QPO5" s="621"/>
      <c r="QPP5" s="621"/>
      <c r="QPQ5" s="621"/>
      <c r="QPR5" s="621"/>
      <c r="QPS5" s="621"/>
      <c r="QPT5" s="621"/>
      <c r="QPU5" s="620"/>
      <c r="QPV5" s="620"/>
      <c r="QPW5" s="621"/>
      <c r="QPX5" s="621"/>
      <c r="QPY5" s="621"/>
      <c r="QPZ5" s="621"/>
      <c r="QQA5" s="621"/>
      <c r="QQB5" s="621"/>
      <c r="QQC5" s="621"/>
      <c r="QQD5" s="621"/>
      <c r="QQE5" s="621"/>
      <c r="QQF5" s="621"/>
      <c r="QQG5" s="621"/>
      <c r="QQH5" s="621"/>
      <c r="QQI5" s="621"/>
      <c r="QQJ5" s="621"/>
      <c r="QQK5" s="621"/>
      <c r="QQL5" s="621"/>
      <c r="QQM5" s="621"/>
      <c r="QQN5" s="621"/>
      <c r="QQO5" s="621"/>
      <c r="QQP5" s="620"/>
      <c r="QQQ5" s="620"/>
      <c r="QQR5" s="621"/>
      <c r="QQS5" s="621"/>
      <c r="QQT5" s="621"/>
      <c r="QQU5" s="621"/>
      <c r="QQV5" s="621"/>
      <c r="QQW5" s="621"/>
      <c r="QQX5" s="621"/>
      <c r="QQY5" s="621"/>
      <c r="QQZ5" s="621"/>
      <c r="QRA5" s="621"/>
      <c r="QRB5" s="621"/>
      <c r="QRC5" s="621"/>
      <c r="QRD5" s="621"/>
      <c r="QRE5" s="621"/>
      <c r="QRF5" s="621"/>
      <c r="QRG5" s="621"/>
      <c r="QRH5" s="621"/>
      <c r="QRI5" s="621"/>
      <c r="QRJ5" s="621"/>
      <c r="QRK5" s="620"/>
      <c r="QRL5" s="620"/>
      <c r="QRM5" s="621"/>
      <c r="QRN5" s="621"/>
      <c r="QRO5" s="621"/>
      <c r="QRP5" s="621"/>
      <c r="QRQ5" s="621"/>
      <c r="QRR5" s="621"/>
      <c r="QRS5" s="621"/>
      <c r="QRT5" s="621"/>
      <c r="QRU5" s="621"/>
      <c r="QRV5" s="621"/>
      <c r="QRW5" s="621"/>
      <c r="QRX5" s="621"/>
      <c r="QRY5" s="621"/>
      <c r="QRZ5" s="621"/>
      <c r="QSA5" s="621"/>
      <c r="QSB5" s="621"/>
      <c r="QSC5" s="621"/>
      <c r="QSD5" s="621"/>
      <c r="QSE5" s="621"/>
      <c r="QSF5" s="620"/>
      <c r="QSG5" s="620"/>
      <c r="QSH5" s="621"/>
      <c r="QSI5" s="621"/>
      <c r="QSJ5" s="621"/>
      <c r="QSK5" s="621"/>
      <c r="QSL5" s="621"/>
      <c r="QSM5" s="621"/>
      <c r="QSN5" s="621"/>
      <c r="QSO5" s="621"/>
      <c r="QSP5" s="621"/>
      <c r="QSQ5" s="621"/>
      <c r="QSR5" s="621"/>
      <c r="QSS5" s="621"/>
      <c r="QST5" s="621"/>
      <c r="QSU5" s="621"/>
      <c r="QSV5" s="621"/>
      <c r="QSW5" s="621"/>
      <c r="QSX5" s="621"/>
      <c r="QSY5" s="621"/>
      <c r="QSZ5" s="621"/>
      <c r="QTA5" s="620"/>
      <c r="QTB5" s="620"/>
      <c r="QTC5" s="621"/>
      <c r="QTD5" s="621"/>
      <c r="QTE5" s="621"/>
      <c r="QTF5" s="621"/>
      <c r="QTG5" s="621"/>
      <c r="QTH5" s="621"/>
      <c r="QTI5" s="621"/>
      <c r="QTJ5" s="621"/>
      <c r="QTK5" s="621"/>
      <c r="QTL5" s="621"/>
      <c r="QTM5" s="621"/>
      <c r="QTN5" s="621"/>
      <c r="QTO5" s="621"/>
      <c r="QTP5" s="621"/>
      <c r="QTQ5" s="621"/>
      <c r="QTR5" s="621"/>
      <c r="QTS5" s="621"/>
      <c r="QTT5" s="621"/>
      <c r="QTU5" s="621"/>
      <c r="QTV5" s="620"/>
      <c r="QTW5" s="620"/>
      <c r="QTX5" s="621"/>
      <c r="QTY5" s="621"/>
      <c r="QTZ5" s="621"/>
      <c r="QUA5" s="621"/>
      <c r="QUB5" s="621"/>
      <c r="QUC5" s="621"/>
      <c r="QUD5" s="621"/>
      <c r="QUE5" s="621"/>
      <c r="QUF5" s="621"/>
      <c r="QUG5" s="621"/>
      <c r="QUH5" s="621"/>
      <c r="QUI5" s="621"/>
      <c r="QUJ5" s="621"/>
      <c r="QUK5" s="621"/>
      <c r="QUL5" s="621"/>
      <c r="QUM5" s="621"/>
      <c r="QUN5" s="621"/>
      <c r="QUO5" s="621"/>
      <c r="QUP5" s="621"/>
      <c r="QUQ5" s="620"/>
      <c r="QUR5" s="620"/>
      <c r="QUS5" s="621"/>
      <c r="QUT5" s="621"/>
      <c r="QUU5" s="621"/>
      <c r="QUV5" s="621"/>
      <c r="QUW5" s="621"/>
      <c r="QUX5" s="621"/>
      <c r="QUY5" s="621"/>
      <c r="QUZ5" s="621"/>
      <c r="QVA5" s="621"/>
      <c r="QVB5" s="621"/>
      <c r="QVC5" s="621"/>
      <c r="QVD5" s="621"/>
      <c r="QVE5" s="621"/>
      <c r="QVF5" s="621"/>
      <c r="QVG5" s="621"/>
      <c r="QVH5" s="621"/>
      <c r="QVI5" s="621"/>
      <c r="QVJ5" s="621"/>
      <c r="QVK5" s="621"/>
      <c r="QVL5" s="620"/>
      <c r="QVM5" s="620"/>
      <c r="QVN5" s="621"/>
      <c r="QVO5" s="621"/>
      <c r="QVP5" s="621"/>
      <c r="QVQ5" s="621"/>
      <c r="QVR5" s="621"/>
      <c r="QVS5" s="621"/>
      <c r="QVT5" s="621"/>
      <c r="QVU5" s="621"/>
      <c r="QVV5" s="621"/>
      <c r="QVW5" s="621"/>
      <c r="QVX5" s="621"/>
      <c r="QVY5" s="621"/>
      <c r="QVZ5" s="621"/>
      <c r="QWA5" s="621"/>
      <c r="QWB5" s="621"/>
      <c r="QWC5" s="621"/>
      <c r="QWD5" s="621"/>
      <c r="QWE5" s="621"/>
      <c r="QWF5" s="621"/>
      <c r="QWG5" s="620"/>
      <c r="QWH5" s="620"/>
      <c r="QWI5" s="621"/>
      <c r="QWJ5" s="621"/>
      <c r="QWK5" s="621"/>
      <c r="QWL5" s="621"/>
      <c r="QWM5" s="621"/>
      <c r="QWN5" s="621"/>
      <c r="QWO5" s="621"/>
      <c r="QWP5" s="621"/>
      <c r="QWQ5" s="621"/>
      <c r="QWR5" s="621"/>
      <c r="QWS5" s="621"/>
      <c r="QWT5" s="621"/>
      <c r="QWU5" s="621"/>
      <c r="QWV5" s="621"/>
      <c r="QWW5" s="621"/>
      <c r="QWX5" s="621"/>
      <c r="QWY5" s="621"/>
      <c r="QWZ5" s="621"/>
      <c r="QXA5" s="621"/>
      <c r="QXB5" s="620"/>
      <c r="QXC5" s="620"/>
      <c r="QXD5" s="621"/>
      <c r="QXE5" s="621"/>
      <c r="QXF5" s="621"/>
      <c r="QXG5" s="621"/>
      <c r="QXH5" s="621"/>
      <c r="QXI5" s="621"/>
      <c r="QXJ5" s="621"/>
      <c r="QXK5" s="621"/>
      <c r="QXL5" s="621"/>
      <c r="QXM5" s="621"/>
      <c r="QXN5" s="621"/>
      <c r="QXO5" s="621"/>
      <c r="QXP5" s="621"/>
      <c r="QXQ5" s="621"/>
      <c r="QXR5" s="621"/>
      <c r="QXS5" s="621"/>
      <c r="QXT5" s="621"/>
      <c r="QXU5" s="621"/>
      <c r="QXV5" s="621"/>
      <c r="QXW5" s="620"/>
      <c r="QXX5" s="620"/>
      <c r="QXY5" s="621"/>
      <c r="QXZ5" s="621"/>
      <c r="QYA5" s="621"/>
      <c r="QYB5" s="621"/>
      <c r="QYC5" s="621"/>
      <c r="QYD5" s="621"/>
      <c r="QYE5" s="621"/>
      <c r="QYF5" s="621"/>
      <c r="QYG5" s="621"/>
      <c r="QYH5" s="621"/>
      <c r="QYI5" s="621"/>
      <c r="QYJ5" s="621"/>
      <c r="QYK5" s="621"/>
      <c r="QYL5" s="621"/>
      <c r="QYM5" s="621"/>
      <c r="QYN5" s="621"/>
      <c r="QYO5" s="621"/>
      <c r="QYP5" s="621"/>
      <c r="QYQ5" s="621"/>
      <c r="QYR5" s="620"/>
      <c r="QYS5" s="620"/>
      <c r="QYT5" s="621"/>
      <c r="QYU5" s="621"/>
      <c r="QYV5" s="621"/>
      <c r="QYW5" s="621"/>
      <c r="QYX5" s="621"/>
      <c r="QYY5" s="621"/>
      <c r="QYZ5" s="621"/>
      <c r="QZA5" s="621"/>
      <c r="QZB5" s="621"/>
      <c r="QZC5" s="621"/>
      <c r="QZD5" s="621"/>
      <c r="QZE5" s="621"/>
      <c r="QZF5" s="621"/>
      <c r="QZG5" s="621"/>
      <c r="QZH5" s="621"/>
      <c r="QZI5" s="621"/>
      <c r="QZJ5" s="621"/>
      <c r="QZK5" s="621"/>
      <c r="QZL5" s="621"/>
      <c r="QZM5" s="620"/>
      <c r="QZN5" s="620"/>
      <c r="QZO5" s="621"/>
      <c r="QZP5" s="621"/>
      <c r="QZQ5" s="621"/>
      <c r="QZR5" s="621"/>
      <c r="QZS5" s="621"/>
      <c r="QZT5" s="621"/>
      <c r="QZU5" s="621"/>
      <c r="QZV5" s="621"/>
      <c r="QZW5" s="621"/>
      <c r="QZX5" s="621"/>
      <c r="QZY5" s="621"/>
      <c r="QZZ5" s="621"/>
      <c r="RAA5" s="621"/>
      <c r="RAB5" s="621"/>
      <c r="RAC5" s="621"/>
      <c r="RAD5" s="621"/>
      <c r="RAE5" s="621"/>
      <c r="RAF5" s="621"/>
      <c r="RAG5" s="621"/>
      <c r="RAH5" s="620"/>
      <c r="RAI5" s="620"/>
      <c r="RAJ5" s="621"/>
      <c r="RAK5" s="621"/>
      <c r="RAL5" s="621"/>
      <c r="RAM5" s="621"/>
      <c r="RAN5" s="621"/>
      <c r="RAO5" s="621"/>
      <c r="RAP5" s="621"/>
      <c r="RAQ5" s="621"/>
      <c r="RAR5" s="621"/>
      <c r="RAS5" s="621"/>
      <c r="RAT5" s="621"/>
      <c r="RAU5" s="621"/>
      <c r="RAV5" s="621"/>
      <c r="RAW5" s="621"/>
      <c r="RAX5" s="621"/>
      <c r="RAY5" s="621"/>
      <c r="RAZ5" s="621"/>
      <c r="RBA5" s="621"/>
      <c r="RBB5" s="621"/>
      <c r="RBC5" s="620"/>
      <c r="RBD5" s="620"/>
      <c r="RBE5" s="621"/>
      <c r="RBF5" s="621"/>
      <c r="RBG5" s="621"/>
      <c r="RBH5" s="621"/>
      <c r="RBI5" s="621"/>
      <c r="RBJ5" s="621"/>
      <c r="RBK5" s="621"/>
      <c r="RBL5" s="621"/>
      <c r="RBM5" s="621"/>
      <c r="RBN5" s="621"/>
      <c r="RBO5" s="621"/>
      <c r="RBP5" s="621"/>
      <c r="RBQ5" s="621"/>
      <c r="RBR5" s="621"/>
      <c r="RBS5" s="621"/>
      <c r="RBT5" s="621"/>
      <c r="RBU5" s="621"/>
      <c r="RBV5" s="621"/>
      <c r="RBW5" s="621"/>
      <c r="RBX5" s="620"/>
      <c r="RBY5" s="620"/>
      <c r="RBZ5" s="621"/>
      <c r="RCA5" s="621"/>
      <c r="RCB5" s="621"/>
      <c r="RCC5" s="621"/>
      <c r="RCD5" s="621"/>
      <c r="RCE5" s="621"/>
      <c r="RCF5" s="621"/>
      <c r="RCG5" s="621"/>
      <c r="RCH5" s="621"/>
      <c r="RCI5" s="621"/>
      <c r="RCJ5" s="621"/>
      <c r="RCK5" s="621"/>
      <c r="RCL5" s="621"/>
      <c r="RCM5" s="621"/>
      <c r="RCN5" s="621"/>
      <c r="RCO5" s="621"/>
      <c r="RCP5" s="621"/>
      <c r="RCQ5" s="621"/>
      <c r="RCR5" s="621"/>
      <c r="RCS5" s="620"/>
      <c r="RCT5" s="620"/>
      <c r="RCU5" s="621"/>
      <c r="RCV5" s="621"/>
      <c r="RCW5" s="621"/>
      <c r="RCX5" s="621"/>
      <c r="RCY5" s="621"/>
      <c r="RCZ5" s="621"/>
      <c r="RDA5" s="621"/>
      <c r="RDB5" s="621"/>
      <c r="RDC5" s="621"/>
      <c r="RDD5" s="621"/>
      <c r="RDE5" s="621"/>
      <c r="RDF5" s="621"/>
      <c r="RDG5" s="621"/>
      <c r="RDH5" s="621"/>
      <c r="RDI5" s="621"/>
      <c r="RDJ5" s="621"/>
      <c r="RDK5" s="621"/>
      <c r="RDL5" s="621"/>
      <c r="RDM5" s="621"/>
      <c r="RDN5" s="620"/>
      <c r="RDO5" s="620"/>
      <c r="RDP5" s="621"/>
      <c r="RDQ5" s="621"/>
      <c r="RDR5" s="621"/>
      <c r="RDS5" s="621"/>
      <c r="RDT5" s="621"/>
      <c r="RDU5" s="621"/>
      <c r="RDV5" s="621"/>
      <c r="RDW5" s="621"/>
      <c r="RDX5" s="621"/>
      <c r="RDY5" s="621"/>
      <c r="RDZ5" s="621"/>
      <c r="REA5" s="621"/>
      <c r="REB5" s="621"/>
      <c r="REC5" s="621"/>
      <c r="RED5" s="621"/>
      <c r="REE5" s="621"/>
      <c r="REF5" s="621"/>
      <c r="REG5" s="621"/>
      <c r="REH5" s="621"/>
      <c r="REI5" s="620"/>
      <c r="REJ5" s="620"/>
      <c r="REK5" s="621"/>
      <c r="REL5" s="621"/>
      <c r="REM5" s="621"/>
      <c r="REN5" s="621"/>
      <c r="REO5" s="621"/>
      <c r="REP5" s="621"/>
      <c r="REQ5" s="621"/>
      <c r="RER5" s="621"/>
      <c r="RES5" s="621"/>
      <c r="RET5" s="621"/>
      <c r="REU5" s="621"/>
      <c r="REV5" s="621"/>
      <c r="REW5" s="621"/>
      <c r="REX5" s="621"/>
      <c r="REY5" s="621"/>
      <c r="REZ5" s="621"/>
      <c r="RFA5" s="621"/>
      <c r="RFB5" s="621"/>
      <c r="RFC5" s="621"/>
      <c r="RFD5" s="620"/>
      <c r="RFE5" s="620"/>
      <c r="RFF5" s="621"/>
      <c r="RFG5" s="621"/>
      <c r="RFH5" s="621"/>
      <c r="RFI5" s="621"/>
      <c r="RFJ5" s="621"/>
      <c r="RFK5" s="621"/>
      <c r="RFL5" s="621"/>
      <c r="RFM5" s="621"/>
      <c r="RFN5" s="621"/>
      <c r="RFO5" s="621"/>
      <c r="RFP5" s="621"/>
      <c r="RFQ5" s="621"/>
      <c r="RFR5" s="621"/>
      <c r="RFS5" s="621"/>
      <c r="RFT5" s="621"/>
      <c r="RFU5" s="621"/>
      <c r="RFV5" s="621"/>
      <c r="RFW5" s="621"/>
      <c r="RFX5" s="621"/>
      <c r="RFY5" s="620"/>
      <c r="RFZ5" s="620"/>
      <c r="RGA5" s="621"/>
      <c r="RGB5" s="621"/>
      <c r="RGC5" s="621"/>
      <c r="RGD5" s="621"/>
      <c r="RGE5" s="621"/>
      <c r="RGF5" s="621"/>
      <c r="RGG5" s="621"/>
      <c r="RGH5" s="621"/>
      <c r="RGI5" s="621"/>
      <c r="RGJ5" s="621"/>
      <c r="RGK5" s="621"/>
      <c r="RGL5" s="621"/>
      <c r="RGM5" s="621"/>
      <c r="RGN5" s="621"/>
      <c r="RGO5" s="621"/>
      <c r="RGP5" s="621"/>
      <c r="RGQ5" s="621"/>
      <c r="RGR5" s="621"/>
      <c r="RGS5" s="621"/>
      <c r="RGT5" s="620"/>
      <c r="RGU5" s="620"/>
      <c r="RGV5" s="621"/>
      <c r="RGW5" s="621"/>
      <c r="RGX5" s="621"/>
      <c r="RGY5" s="621"/>
      <c r="RGZ5" s="621"/>
      <c r="RHA5" s="621"/>
      <c r="RHB5" s="621"/>
      <c r="RHC5" s="621"/>
      <c r="RHD5" s="621"/>
      <c r="RHE5" s="621"/>
      <c r="RHF5" s="621"/>
      <c r="RHG5" s="621"/>
      <c r="RHH5" s="621"/>
      <c r="RHI5" s="621"/>
      <c r="RHJ5" s="621"/>
      <c r="RHK5" s="621"/>
      <c r="RHL5" s="621"/>
      <c r="RHM5" s="621"/>
      <c r="RHN5" s="621"/>
      <c r="RHO5" s="620"/>
      <c r="RHP5" s="620"/>
      <c r="RHQ5" s="621"/>
      <c r="RHR5" s="621"/>
      <c r="RHS5" s="621"/>
      <c r="RHT5" s="621"/>
      <c r="RHU5" s="621"/>
      <c r="RHV5" s="621"/>
      <c r="RHW5" s="621"/>
      <c r="RHX5" s="621"/>
      <c r="RHY5" s="621"/>
      <c r="RHZ5" s="621"/>
      <c r="RIA5" s="621"/>
      <c r="RIB5" s="621"/>
      <c r="RIC5" s="621"/>
      <c r="RID5" s="621"/>
      <c r="RIE5" s="621"/>
      <c r="RIF5" s="621"/>
      <c r="RIG5" s="621"/>
      <c r="RIH5" s="621"/>
      <c r="RII5" s="621"/>
      <c r="RIJ5" s="620"/>
      <c r="RIK5" s="620"/>
      <c r="RIL5" s="621"/>
      <c r="RIM5" s="621"/>
      <c r="RIN5" s="621"/>
      <c r="RIO5" s="621"/>
      <c r="RIP5" s="621"/>
      <c r="RIQ5" s="621"/>
      <c r="RIR5" s="621"/>
      <c r="RIS5" s="621"/>
      <c r="RIT5" s="621"/>
      <c r="RIU5" s="621"/>
      <c r="RIV5" s="621"/>
      <c r="RIW5" s="621"/>
      <c r="RIX5" s="621"/>
      <c r="RIY5" s="621"/>
      <c r="RIZ5" s="621"/>
      <c r="RJA5" s="621"/>
      <c r="RJB5" s="621"/>
      <c r="RJC5" s="621"/>
      <c r="RJD5" s="621"/>
      <c r="RJE5" s="620"/>
      <c r="RJF5" s="620"/>
      <c r="RJG5" s="621"/>
      <c r="RJH5" s="621"/>
      <c r="RJI5" s="621"/>
      <c r="RJJ5" s="621"/>
      <c r="RJK5" s="621"/>
      <c r="RJL5" s="621"/>
      <c r="RJM5" s="621"/>
      <c r="RJN5" s="621"/>
      <c r="RJO5" s="621"/>
      <c r="RJP5" s="621"/>
      <c r="RJQ5" s="621"/>
      <c r="RJR5" s="621"/>
      <c r="RJS5" s="621"/>
      <c r="RJT5" s="621"/>
      <c r="RJU5" s="621"/>
      <c r="RJV5" s="621"/>
      <c r="RJW5" s="621"/>
      <c r="RJX5" s="621"/>
      <c r="RJY5" s="621"/>
      <c r="RJZ5" s="620"/>
      <c r="RKA5" s="620"/>
      <c r="RKB5" s="621"/>
      <c r="RKC5" s="621"/>
      <c r="RKD5" s="621"/>
      <c r="RKE5" s="621"/>
      <c r="RKF5" s="621"/>
      <c r="RKG5" s="621"/>
      <c r="RKH5" s="621"/>
      <c r="RKI5" s="621"/>
      <c r="RKJ5" s="621"/>
      <c r="RKK5" s="621"/>
      <c r="RKL5" s="621"/>
      <c r="RKM5" s="621"/>
      <c r="RKN5" s="621"/>
      <c r="RKO5" s="621"/>
      <c r="RKP5" s="621"/>
      <c r="RKQ5" s="621"/>
      <c r="RKR5" s="621"/>
      <c r="RKS5" s="621"/>
      <c r="RKT5" s="621"/>
      <c r="RKU5" s="620"/>
      <c r="RKV5" s="620"/>
      <c r="RKW5" s="621"/>
      <c r="RKX5" s="621"/>
      <c r="RKY5" s="621"/>
      <c r="RKZ5" s="621"/>
      <c r="RLA5" s="621"/>
      <c r="RLB5" s="621"/>
      <c r="RLC5" s="621"/>
      <c r="RLD5" s="621"/>
      <c r="RLE5" s="621"/>
      <c r="RLF5" s="621"/>
      <c r="RLG5" s="621"/>
      <c r="RLH5" s="621"/>
      <c r="RLI5" s="621"/>
      <c r="RLJ5" s="621"/>
      <c r="RLK5" s="621"/>
      <c r="RLL5" s="621"/>
      <c r="RLM5" s="621"/>
      <c r="RLN5" s="621"/>
      <c r="RLO5" s="621"/>
      <c r="RLP5" s="620"/>
      <c r="RLQ5" s="620"/>
      <c r="RLR5" s="621"/>
      <c r="RLS5" s="621"/>
      <c r="RLT5" s="621"/>
      <c r="RLU5" s="621"/>
      <c r="RLV5" s="621"/>
      <c r="RLW5" s="621"/>
      <c r="RLX5" s="621"/>
      <c r="RLY5" s="621"/>
      <c r="RLZ5" s="621"/>
      <c r="RMA5" s="621"/>
      <c r="RMB5" s="621"/>
      <c r="RMC5" s="621"/>
      <c r="RMD5" s="621"/>
      <c r="RME5" s="621"/>
      <c r="RMF5" s="621"/>
      <c r="RMG5" s="621"/>
      <c r="RMH5" s="621"/>
      <c r="RMI5" s="621"/>
      <c r="RMJ5" s="621"/>
      <c r="RMK5" s="620"/>
      <c r="RML5" s="620"/>
      <c r="RMM5" s="621"/>
      <c r="RMN5" s="621"/>
      <c r="RMO5" s="621"/>
      <c r="RMP5" s="621"/>
      <c r="RMQ5" s="621"/>
      <c r="RMR5" s="621"/>
      <c r="RMS5" s="621"/>
      <c r="RMT5" s="621"/>
      <c r="RMU5" s="621"/>
      <c r="RMV5" s="621"/>
      <c r="RMW5" s="621"/>
      <c r="RMX5" s="621"/>
      <c r="RMY5" s="621"/>
      <c r="RMZ5" s="621"/>
      <c r="RNA5" s="621"/>
      <c r="RNB5" s="621"/>
      <c r="RNC5" s="621"/>
      <c r="RND5" s="621"/>
      <c r="RNE5" s="621"/>
      <c r="RNF5" s="620"/>
      <c r="RNG5" s="620"/>
      <c r="RNH5" s="621"/>
      <c r="RNI5" s="621"/>
      <c r="RNJ5" s="621"/>
      <c r="RNK5" s="621"/>
      <c r="RNL5" s="621"/>
      <c r="RNM5" s="621"/>
      <c r="RNN5" s="621"/>
      <c r="RNO5" s="621"/>
      <c r="RNP5" s="621"/>
      <c r="RNQ5" s="621"/>
      <c r="RNR5" s="621"/>
      <c r="RNS5" s="621"/>
      <c r="RNT5" s="621"/>
      <c r="RNU5" s="621"/>
      <c r="RNV5" s="621"/>
      <c r="RNW5" s="621"/>
      <c r="RNX5" s="621"/>
      <c r="RNY5" s="621"/>
      <c r="RNZ5" s="621"/>
      <c r="ROA5" s="620"/>
      <c r="ROB5" s="620"/>
      <c r="ROC5" s="621"/>
      <c r="ROD5" s="621"/>
      <c r="ROE5" s="621"/>
      <c r="ROF5" s="621"/>
      <c r="ROG5" s="621"/>
      <c r="ROH5" s="621"/>
      <c r="ROI5" s="621"/>
      <c r="ROJ5" s="621"/>
      <c r="ROK5" s="621"/>
      <c r="ROL5" s="621"/>
      <c r="ROM5" s="621"/>
      <c r="RON5" s="621"/>
      <c r="ROO5" s="621"/>
      <c r="ROP5" s="621"/>
      <c r="ROQ5" s="621"/>
      <c r="ROR5" s="621"/>
      <c r="ROS5" s="621"/>
      <c r="ROT5" s="621"/>
      <c r="ROU5" s="621"/>
      <c r="ROV5" s="620"/>
      <c r="ROW5" s="620"/>
      <c r="ROX5" s="621"/>
      <c r="ROY5" s="621"/>
      <c r="ROZ5" s="621"/>
      <c r="RPA5" s="621"/>
      <c r="RPB5" s="621"/>
      <c r="RPC5" s="621"/>
      <c r="RPD5" s="621"/>
      <c r="RPE5" s="621"/>
      <c r="RPF5" s="621"/>
      <c r="RPG5" s="621"/>
      <c r="RPH5" s="621"/>
      <c r="RPI5" s="621"/>
      <c r="RPJ5" s="621"/>
      <c r="RPK5" s="621"/>
      <c r="RPL5" s="621"/>
      <c r="RPM5" s="621"/>
      <c r="RPN5" s="621"/>
      <c r="RPO5" s="621"/>
      <c r="RPP5" s="621"/>
      <c r="RPQ5" s="620"/>
      <c r="RPR5" s="620"/>
      <c r="RPS5" s="621"/>
      <c r="RPT5" s="621"/>
      <c r="RPU5" s="621"/>
      <c r="RPV5" s="621"/>
      <c r="RPW5" s="621"/>
      <c r="RPX5" s="621"/>
      <c r="RPY5" s="621"/>
      <c r="RPZ5" s="621"/>
      <c r="RQA5" s="621"/>
      <c r="RQB5" s="621"/>
      <c r="RQC5" s="621"/>
      <c r="RQD5" s="621"/>
      <c r="RQE5" s="621"/>
      <c r="RQF5" s="621"/>
      <c r="RQG5" s="621"/>
      <c r="RQH5" s="621"/>
      <c r="RQI5" s="621"/>
      <c r="RQJ5" s="621"/>
      <c r="RQK5" s="621"/>
      <c r="RQL5" s="620"/>
      <c r="RQM5" s="620"/>
      <c r="RQN5" s="621"/>
      <c r="RQO5" s="621"/>
      <c r="RQP5" s="621"/>
      <c r="RQQ5" s="621"/>
      <c r="RQR5" s="621"/>
      <c r="RQS5" s="621"/>
      <c r="RQT5" s="621"/>
      <c r="RQU5" s="621"/>
      <c r="RQV5" s="621"/>
      <c r="RQW5" s="621"/>
      <c r="RQX5" s="621"/>
      <c r="RQY5" s="621"/>
      <c r="RQZ5" s="621"/>
      <c r="RRA5" s="621"/>
      <c r="RRB5" s="621"/>
      <c r="RRC5" s="621"/>
      <c r="RRD5" s="621"/>
      <c r="RRE5" s="621"/>
      <c r="RRF5" s="621"/>
      <c r="RRG5" s="620"/>
      <c r="RRH5" s="620"/>
      <c r="RRI5" s="621"/>
      <c r="RRJ5" s="621"/>
      <c r="RRK5" s="621"/>
      <c r="RRL5" s="621"/>
      <c r="RRM5" s="621"/>
      <c r="RRN5" s="621"/>
      <c r="RRO5" s="621"/>
      <c r="RRP5" s="621"/>
      <c r="RRQ5" s="621"/>
      <c r="RRR5" s="621"/>
      <c r="RRS5" s="621"/>
      <c r="RRT5" s="621"/>
      <c r="RRU5" s="621"/>
      <c r="RRV5" s="621"/>
      <c r="RRW5" s="621"/>
      <c r="RRX5" s="621"/>
      <c r="RRY5" s="621"/>
      <c r="RRZ5" s="621"/>
      <c r="RSA5" s="621"/>
      <c r="RSB5" s="620"/>
      <c r="RSC5" s="620"/>
      <c r="RSD5" s="621"/>
      <c r="RSE5" s="621"/>
      <c r="RSF5" s="621"/>
      <c r="RSG5" s="621"/>
      <c r="RSH5" s="621"/>
      <c r="RSI5" s="621"/>
      <c r="RSJ5" s="621"/>
      <c r="RSK5" s="621"/>
      <c r="RSL5" s="621"/>
      <c r="RSM5" s="621"/>
      <c r="RSN5" s="621"/>
      <c r="RSO5" s="621"/>
      <c r="RSP5" s="621"/>
      <c r="RSQ5" s="621"/>
      <c r="RSR5" s="621"/>
      <c r="RSS5" s="621"/>
      <c r="RST5" s="621"/>
      <c r="RSU5" s="621"/>
      <c r="RSV5" s="621"/>
      <c r="RSW5" s="620"/>
      <c r="RSX5" s="620"/>
      <c r="RSY5" s="621"/>
      <c r="RSZ5" s="621"/>
      <c r="RTA5" s="621"/>
      <c r="RTB5" s="621"/>
      <c r="RTC5" s="621"/>
      <c r="RTD5" s="621"/>
      <c r="RTE5" s="621"/>
      <c r="RTF5" s="621"/>
      <c r="RTG5" s="621"/>
      <c r="RTH5" s="621"/>
      <c r="RTI5" s="621"/>
      <c r="RTJ5" s="621"/>
      <c r="RTK5" s="621"/>
      <c r="RTL5" s="621"/>
      <c r="RTM5" s="621"/>
      <c r="RTN5" s="621"/>
      <c r="RTO5" s="621"/>
      <c r="RTP5" s="621"/>
      <c r="RTQ5" s="621"/>
      <c r="RTR5" s="620"/>
      <c r="RTS5" s="620"/>
      <c r="RTT5" s="621"/>
      <c r="RTU5" s="621"/>
      <c r="RTV5" s="621"/>
      <c r="RTW5" s="621"/>
      <c r="RTX5" s="621"/>
      <c r="RTY5" s="621"/>
      <c r="RTZ5" s="621"/>
      <c r="RUA5" s="621"/>
      <c r="RUB5" s="621"/>
      <c r="RUC5" s="621"/>
      <c r="RUD5" s="621"/>
      <c r="RUE5" s="621"/>
      <c r="RUF5" s="621"/>
      <c r="RUG5" s="621"/>
      <c r="RUH5" s="621"/>
      <c r="RUI5" s="621"/>
      <c r="RUJ5" s="621"/>
      <c r="RUK5" s="621"/>
      <c r="RUL5" s="621"/>
      <c r="RUM5" s="620"/>
      <c r="RUN5" s="620"/>
      <c r="RUO5" s="621"/>
      <c r="RUP5" s="621"/>
      <c r="RUQ5" s="621"/>
      <c r="RUR5" s="621"/>
      <c r="RUS5" s="621"/>
      <c r="RUT5" s="621"/>
      <c r="RUU5" s="621"/>
      <c r="RUV5" s="621"/>
      <c r="RUW5" s="621"/>
      <c r="RUX5" s="621"/>
      <c r="RUY5" s="621"/>
      <c r="RUZ5" s="621"/>
      <c r="RVA5" s="621"/>
      <c r="RVB5" s="621"/>
      <c r="RVC5" s="621"/>
      <c r="RVD5" s="621"/>
      <c r="RVE5" s="621"/>
      <c r="RVF5" s="621"/>
      <c r="RVG5" s="621"/>
      <c r="RVH5" s="620"/>
      <c r="RVI5" s="620"/>
      <c r="RVJ5" s="621"/>
      <c r="RVK5" s="621"/>
      <c r="RVL5" s="621"/>
      <c r="RVM5" s="621"/>
      <c r="RVN5" s="621"/>
      <c r="RVO5" s="621"/>
      <c r="RVP5" s="621"/>
      <c r="RVQ5" s="621"/>
      <c r="RVR5" s="621"/>
      <c r="RVS5" s="621"/>
      <c r="RVT5" s="621"/>
      <c r="RVU5" s="621"/>
      <c r="RVV5" s="621"/>
      <c r="RVW5" s="621"/>
      <c r="RVX5" s="621"/>
      <c r="RVY5" s="621"/>
      <c r="RVZ5" s="621"/>
      <c r="RWA5" s="621"/>
      <c r="RWB5" s="621"/>
      <c r="RWC5" s="620"/>
      <c r="RWD5" s="620"/>
      <c r="RWE5" s="621"/>
      <c r="RWF5" s="621"/>
      <c r="RWG5" s="621"/>
      <c r="RWH5" s="621"/>
      <c r="RWI5" s="621"/>
      <c r="RWJ5" s="621"/>
      <c r="RWK5" s="621"/>
      <c r="RWL5" s="621"/>
      <c r="RWM5" s="621"/>
      <c r="RWN5" s="621"/>
      <c r="RWO5" s="621"/>
      <c r="RWP5" s="621"/>
      <c r="RWQ5" s="621"/>
      <c r="RWR5" s="621"/>
      <c r="RWS5" s="621"/>
      <c r="RWT5" s="621"/>
      <c r="RWU5" s="621"/>
      <c r="RWV5" s="621"/>
      <c r="RWW5" s="621"/>
      <c r="RWX5" s="620"/>
      <c r="RWY5" s="620"/>
      <c r="RWZ5" s="621"/>
      <c r="RXA5" s="621"/>
      <c r="RXB5" s="621"/>
      <c r="RXC5" s="621"/>
      <c r="RXD5" s="621"/>
      <c r="RXE5" s="621"/>
      <c r="RXF5" s="621"/>
      <c r="RXG5" s="621"/>
      <c r="RXH5" s="621"/>
      <c r="RXI5" s="621"/>
      <c r="RXJ5" s="621"/>
      <c r="RXK5" s="621"/>
      <c r="RXL5" s="621"/>
      <c r="RXM5" s="621"/>
      <c r="RXN5" s="621"/>
      <c r="RXO5" s="621"/>
      <c r="RXP5" s="621"/>
      <c r="RXQ5" s="621"/>
      <c r="RXR5" s="621"/>
      <c r="RXS5" s="620"/>
      <c r="RXT5" s="620"/>
      <c r="RXU5" s="621"/>
      <c r="RXV5" s="621"/>
      <c r="RXW5" s="621"/>
      <c r="RXX5" s="621"/>
      <c r="RXY5" s="621"/>
      <c r="RXZ5" s="621"/>
      <c r="RYA5" s="621"/>
      <c r="RYB5" s="621"/>
      <c r="RYC5" s="621"/>
      <c r="RYD5" s="621"/>
      <c r="RYE5" s="621"/>
      <c r="RYF5" s="621"/>
      <c r="RYG5" s="621"/>
      <c r="RYH5" s="621"/>
      <c r="RYI5" s="621"/>
      <c r="RYJ5" s="621"/>
      <c r="RYK5" s="621"/>
      <c r="RYL5" s="621"/>
      <c r="RYM5" s="621"/>
      <c r="RYN5" s="620"/>
      <c r="RYO5" s="620"/>
      <c r="RYP5" s="621"/>
      <c r="RYQ5" s="621"/>
      <c r="RYR5" s="621"/>
      <c r="RYS5" s="621"/>
      <c r="RYT5" s="621"/>
      <c r="RYU5" s="621"/>
      <c r="RYV5" s="621"/>
      <c r="RYW5" s="621"/>
      <c r="RYX5" s="621"/>
      <c r="RYY5" s="621"/>
      <c r="RYZ5" s="621"/>
      <c r="RZA5" s="621"/>
      <c r="RZB5" s="621"/>
      <c r="RZC5" s="621"/>
      <c r="RZD5" s="621"/>
      <c r="RZE5" s="621"/>
      <c r="RZF5" s="621"/>
      <c r="RZG5" s="621"/>
      <c r="RZH5" s="621"/>
      <c r="RZI5" s="620"/>
      <c r="RZJ5" s="620"/>
      <c r="RZK5" s="621"/>
      <c r="RZL5" s="621"/>
      <c r="RZM5" s="621"/>
      <c r="RZN5" s="621"/>
      <c r="RZO5" s="621"/>
      <c r="RZP5" s="621"/>
      <c r="RZQ5" s="621"/>
      <c r="RZR5" s="621"/>
      <c r="RZS5" s="621"/>
      <c r="RZT5" s="621"/>
      <c r="RZU5" s="621"/>
      <c r="RZV5" s="621"/>
      <c r="RZW5" s="621"/>
      <c r="RZX5" s="621"/>
      <c r="RZY5" s="621"/>
      <c r="RZZ5" s="621"/>
      <c r="SAA5" s="621"/>
      <c r="SAB5" s="621"/>
      <c r="SAC5" s="621"/>
      <c r="SAD5" s="620"/>
      <c r="SAE5" s="620"/>
      <c r="SAF5" s="621"/>
      <c r="SAG5" s="621"/>
      <c r="SAH5" s="621"/>
      <c r="SAI5" s="621"/>
      <c r="SAJ5" s="621"/>
      <c r="SAK5" s="621"/>
      <c r="SAL5" s="621"/>
      <c r="SAM5" s="621"/>
      <c r="SAN5" s="621"/>
      <c r="SAO5" s="621"/>
      <c r="SAP5" s="621"/>
      <c r="SAQ5" s="621"/>
      <c r="SAR5" s="621"/>
      <c r="SAS5" s="621"/>
      <c r="SAT5" s="621"/>
      <c r="SAU5" s="621"/>
      <c r="SAV5" s="621"/>
      <c r="SAW5" s="621"/>
      <c r="SAX5" s="621"/>
      <c r="SAY5" s="620"/>
      <c r="SAZ5" s="620"/>
      <c r="SBA5" s="621"/>
      <c r="SBB5" s="621"/>
      <c r="SBC5" s="621"/>
      <c r="SBD5" s="621"/>
      <c r="SBE5" s="621"/>
      <c r="SBF5" s="621"/>
      <c r="SBG5" s="621"/>
      <c r="SBH5" s="621"/>
      <c r="SBI5" s="621"/>
      <c r="SBJ5" s="621"/>
      <c r="SBK5" s="621"/>
      <c r="SBL5" s="621"/>
      <c r="SBM5" s="621"/>
      <c r="SBN5" s="621"/>
      <c r="SBO5" s="621"/>
      <c r="SBP5" s="621"/>
      <c r="SBQ5" s="621"/>
      <c r="SBR5" s="621"/>
      <c r="SBS5" s="621"/>
      <c r="SBT5" s="620"/>
      <c r="SBU5" s="620"/>
      <c r="SBV5" s="621"/>
      <c r="SBW5" s="621"/>
      <c r="SBX5" s="621"/>
      <c r="SBY5" s="621"/>
      <c r="SBZ5" s="621"/>
      <c r="SCA5" s="621"/>
      <c r="SCB5" s="621"/>
      <c r="SCC5" s="621"/>
      <c r="SCD5" s="621"/>
      <c r="SCE5" s="621"/>
      <c r="SCF5" s="621"/>
      <c r="SCG5" s="621"/>
      <c r="SCH5" s="621"/>
      <c r="SCI5" s="621"/>
      <c r="SCJ5" s="621"/>
      <c r="SCK5" s="621"/>
      <c r="SCL5" s="621"/>
      <c r="SCM5" s="621"/>
      <c r="SCN5" s="621"/>
      <c r="SCO5" s="620"/>
      <c r="SCP5" s="620"/>
      <c r="SCQ5" s="621"/>
      <c r="SCR5" s="621"/>
      <c r="SCS5" s="621"/>
      <c r="SCT5" s="621"/>
      <c r="SCU5" s="621"/>
      <c r="SCV5" s="621"/>
      <c r="SCW5" s="621"/>
      <c r="SCX5" s="621"/>
      <c r="SCY5" s="621"/>
      <c r="SCZ5" s="621"/>
      <c r="SDA5" s="621"/>
      <c r="SDB5" s="621"/>
      <c r="SDC5" s="621"/>
      <c r="SDD5" s="621"/>
      <c r="SDE5" s="621"/>
      <c r="SDF5" s="621"/>
      <c r="SDG5" s="621"/>
      <c r="SDH5" s="621"/>
      <c r="SDI5" s="621"/>
      <c r="SDJ5" s="620"/>
      <c r="SDK5" s="620"/>
      <c r="SDL5" s="621"/>
      <c r="SDM5" s="621"/>
      <c r="SDN5" s="621"/>
      <c r="SDO5" s="621"/>
      <c r="SDP5" s="621"/>
      <c r="SDQ5" s="621"/>
      <c r="SDR5" s="621"/>
      <c r="SDS5" s="621"/>
      <c r="SDT5" s="621"/>
      <c r="SDU5" s="621"/>
      <c r="SDV5" s="621"/>
      <c r="SDW5" s="621"/>
      <c r="SDX5" s="621"/>
      <c r="SDY5" s="621"/>
      <c r="SDZ5" s="621"/>
      <c r="SEA5" s="621"/>
      <c r="SEB5" s="621"/>
      <c r="SEC5" s="621"/>
      <c r="SED5" s="621"/>
      <c r="SEE5" s="620"/>
      <c r="SEF5" s="620"/>
      <c r="SEG5" s="621"/>
      <c r="SEH5" s="621"/>
      <c r="SEI5" s="621"/>
      <c r="SEJ5" s="621"/>
      <c r="SEK5" s="621"/>
      <c r="SEL5" s="621"/>
      <c r="SEM5" s="621"/>
      <c r="SEN5" s="621"/>
      <c r="SEO5" s="621"/>
      <c r="SEP5" s="621"/>
      <c r="SEQ5" s="621"/>
      <c r="SER5" s="621"/>
      <c r="SES5" s="621"/>
      <c r="SET5" s="621"/>
      <c r="SEU5" s="621"/>
      <c r="SEV5" s="621"/>
      <c r="SEW5" s="621"/>
      <c r="SEX5" s="621"/>
      <c r="SEY5" s="621"/>
      <c r="SEZ5" s="620"/>
      <c r="SFA5" s="620"/>
      <c r="SFB5" s="621"/>
      <c r="SFC5" s="621"/>
      <c r="SFD5" s="621"/>
      <c r="SFE5" s="621"/>
      <c r="SFF5" s="621"/>
      <c r="SFG5" s="621"/>
      <c r="SFH5" s="621"/>
      <c r="SFI5" s="621"/>
      <c r="SFJ5" s="621"/>
      <c r="SFK5" s="621"/>
      <c r="SFL5" s="621"/>
      <c r="SFM5" s="621"/>
      <c r="SFN5" s="621"/>
      <c r="SFO5" s="621"/>
      <c r="SFP5" s="621"/>
      <c r="SFQ5" s="621"/>
      <c r="SFR5" s="621"/>
      <c r="SFS5" s="621"/>
      <c r="SFT5" s="621"/>
      <c r="SFU5" s="620"/>
      <c r="SFV5" s="620"/>
      <c r="SFW5" s="621"/>
      <c r="SFX5" s="621"/>
      <c r="SFY5" s="621"/>
      <c r="SFZ5" s="621"/>
      <c r="SGA5" s="621"/>
      <c r="SGB5" s="621"/>
      <c r="SGC5" s="621"/>
      <c r="SGD5" s="621"/>
      <c r="SGE5" s="621"/>
      <c r="SGF5" s="621"/>
      <c r="SGG5" s="621"/>
      <c r="SGH5" s="621"/>
      <c r="SGI5" s="621"/>
      <c r="SGJ5" s="621"/>
      <c r="SGK5" s="621"/>
      <c r="SGL5" s="621"/>
      <c r="SGM5" s="621"/>
      <c r="SGN5" s="621"/>
      <c r="SGO5" s="621"/>
      <c r="SGP5" s="620"/>
      <c r="SGQ5" s="620"/>
      <c r="SGR5" s="621"/>
      <c r="SGS5" s="621"/>
      <c r="SGT5" s="621"/>
      <c r="SGU5" s="621"/>
      <c r="SGV5" s="621"/>
      <c r="SGW5" s="621"/>
      <c r="SGX5" s="621"/>
      <c r="SGY5" s="621"/>
      <c r="SGZ5" s="621"/>
      <c r="SHA5" s="621"/>
      <c r="SHB5" s="621"/>
      <c r="SHC5" s="621"/>
      <c r="SHD5" s="621"/>
      <c r="SHE5" s="621"/>
      <c r="SHF5" s="621"/>
      <c r="SHG5" s="621"/>
      <c r="SHH5" s="621"/>
      <c r="SHI5" s="621"/>
      <c r="SHJ5" s="621"/>
      <c r="SHK5" s="620"/>
      <c r="SHL5" s="620"/>
      <c r="SHM5" s="621"/>
      <c r="SHN5" s="621"/>
      <c r="SHO5" s="621"/>
      <c r="SHP5" s="621"/>
      <c r="SHQ5" s="621"/>
      <c r="SHR5" s="621"/>
      <c r="SHS5" s="621"/>
      <c r="SHT5" s="621"/>
      <c r="SHU5" s="621"/>
      <c r="SHV5" s="621"/>
      <c r="SHW5" s="621"/>
      <c r="SHX5" s="621"/>
      <c r="SHY5" s="621"/>
      <c r="SHZ5" s="621"/>
      <c r="SIA5" s="621"/>
      <c r="SIB5" s="621"/>
      <c r="SIC5" s="621"/>
      <c r="SID5" s="621"/>
      <c r="SIE5" s="621"/>
      <c r="SIF5" s="620"/>
      <c r="SIG5" s="620"/>
      <c r="SIH5" s="621"/>
      <c r="SII5" s="621"/>
      <c r="SIJ5" s="621"/>
      <c r="SIK5" s="621"/>
      <c r="SIL5" s="621"/>
      <c r="SIM5" s="621"/>
      <c r="SIN5" s="621"/>
      <c r="SIO5" s="621"/>
      <c r="SIP5" s="621"/>
      <c r="SIQ5" s="621"/>
      <c r="SIR5" s="621"/>
      <c r="SIS5" s="621"/>
      <c r="SIT5" s="621"/>
      <c r="SIU5" s="621"/>
      <c r="SIV5" s="621"/>
      <c r="SIW5" s="621"/>
      <c r="SIX5" s="621"/>
      <c r="SIY5" s="621"/>
      <c r="SIZ5" s="621"/>
      <c r="SJA5" s="620"/>
      <c r="SJB5" s="620"/>
      <c r="SJC5" s="621"/>
      <c r="SJD5" s="621"/>
      <c r="SJE5" s="621"/>
      <c r="SJF5" s="621"/>
      <c r="SJG5" s="621"/>
      <c r="SJH5" s="621"/>
      <c r="SJI5" s="621"/>
      <c r="SJJ5" s="621"/>
      <c r="SJK5" s="621"/>
      <c r="SJL5" s="621"/>
      <c r="SJM5" s="621"/>
      <c r="SJN5" s="621"/>
      <c r="SJO5" s="621"/>
      <c r="SJP5" s="621"/>
      <c r="SJQ5" s="621"/>
      <c r="SJR5" s="621"/>
      <c r="SJS5" s="621"/>
      <c r="SJT5" s="621"/>
      <c r="SJU5" s="621"/>
      <c r="SJV5" s="620"/>
      <c r="SJW5" s="620"/>
      <c r="SJX5" s="621"/>
      <c r="SJY5" s="621"/>
      <c r="SJZ5" s="621"/>
      <c r="SKA5" s="621"/>
      <c r="SKB5" s="621"/>
      <c r="SKC5" s="621"/>
      <c r="SKD5" s="621"/>
      <c r="SKE5" s="621"/>
      <c r="SKF5" s="621"/>
      <c r="SKG5" s="621"/>
      <c r="SKH5" s="621"/>
      <c r="SKI5" s="621"/>
      <c r="SKJ5" s="621"/>
      <c r="SKK5" s="621"/>
      <c r="SKL5" s="621"/>
      <c r="SKM5" s="621"/>
      <c r="SKN5" s="621"/>
      <c r="SKO5" s="621"/>
      <c r="SKP5" s="621"/>
      <c r="SKQ5" s="620"/>
      <c r="SKR5" s="620"/>
      <c r="SKS5" s="621"/>
      <c r="SKT5" s="621"/>
      <c r="SKU5" s="621"/>
      <c r="SKV5" s="621"/>
      <c r="SKW5" s="621"/>
      <c r="SKX5" s="621"/>
      <c r="SKY5" s="621"/>
      <c r="SKZ5" s="621"/>
      <c r="SLA5" s="621"/>
      <c r="SLB5" s="621"/>
      <c r="SLC5" s="621"/>
      <c r="SLD5" s="621"/>
      <c r="SLE5" s="621"/>
      <c r="SLF5" s="621"/>
      <c r="SLG5" s="621"/>
      <c r="SLH5" s="621"/>
      <c r="SLI5" s="621"/>
      <c r="SLJ5" s="621"/>
      <c r="SLK5" s="621"/>
      <c r="SLL5" s="620"/>
      <c r="SLM5" s="620"/>
      <c r="SLN5" s="621"/>
      <c r="SLO5" s="621"/>
      <c r="SLP5" s="621"/>
      <c r="SLQ5" s="621"/>
      <c r="SLR5" s="621"/>
      <c r="SLS5" s="621"/>
      <c r="SLT5" s="621"/>
      <c r="SLU5" s="621"/>
      <c r="SLV5" s="621"/>
      <c r="SLW5" s="621"/>
      <c r="SLX5" s="621"/>
      <c r="SLY5" s="621"/>
      <c r="SLZ5" s="621"/>
      <c r="SMA5" s="621"/>
      <c r="SMB5" s="621"/>
      <c r="SMC5" s="621"/>
      <c r="SMD5" s="621"/>
      <c r="SME5" s="621"/>
      <c r="SMF5" s="621"/>
      <c r="SMG5" s="620"/>
      <c r="SMH5" s="620"/>
      <c r="SMI5" s="621"/>
      <c r="SMJ5" s="621"/>
      <c r="SMK5" s="621"/>
      <c r="SML5" s="621"/>
      <c r="SMM5" s="621"/>
      <c r="SMN5" s="621"/>
      <c r="SMO5" s="621"/>
      <c r="SMP5" s="621"/>
      <c r="SMQ5" s="621"/>
      <c r="SMR5" s="621"/>
      <c r="SMS5" s="621"/>
      <c r="SMT5" s="621"/>
      <c r="SMU5" s="621"/>
      <c r="SMV5" s="621"/>
      <c r="SMW5" s="621"/>
      <c r="SMX5" s="621"/>
      <c r="SMY5" s="621"/>
      <c r="SMZ5" s="621"/>
      <c r="SNA5" s="621"/>
      <c r="SNB5" s="620"/>
      <c r="SNC5" s="620"/>
      <c r="SND5" s="621"/>
      <c r="SNE5" s="621"/>
      <c r="SNF5" s="621"/>
      <c r="SNG5" s="621"/>
      <c r="SNH5" s="621"/>
      <c r="SNI5" s="621"/>
      <c r="SNJ5" s="621"/>
      <c r="SNK5" s="621"/>
      <c r="SNL5" s="621"/>
      <c r="SNM5" s="621"/>
      <c r="SNN5" s="621"/>
      <c r="SNO5" s="621"/>
      <c r="SNP5" s="621"/>
      <c r="SNQ5" s="621"/>
      <c r="SNR5" s="621"/>
      <c r="SNS5" s="621"/>
      <c r="SNT5" s="621"/>
      <c r="SNU5" s="621"/>
      <c r="SNV5" s="621"/>
      <c r="SNW5" s="620"/>
      <c r="SNX5" s="620"/>
      <c r="SNY5" s="621"/>
      <c r="SNZ5" s="621"/>
      <c r="SOA5" s="621"/>
      <c r="SOB5" s="621"/>
      <c r="SOC5" s="621"/>
      <c r="SOD5" s="621"/>
      <c r="SOE5" s="621"/>
      <c r="SOF5" s="621"/>
      <c r="SOG5" s="621"/>
      <c r="SOH5" s="621"/>
      <c r="SOI5" s="621"/>
      <c r="SOJ5" s="621"/>
      <c r="SOK5" s="621"/>
      <c r="SOL5" s="621"/>
      <c r="SOM5" s="621"/>
      <c r="SON5" s="621"/>
      <c r="SOO5" s="621"/>
      <c r="SOP5" s="621"/>
      <c r="SOQ5" s="621"/>
      <c r="SOR5" s="620"/>
      <c r="SOS5" s="620"/>
      <c r="SOT5" s="621"/>
      <c r="SOU5" s="621"/>
      <c r="SOV5" s="621"/>
      <c r="SOW5" s="621"/>
      <c r="SOX5" s="621"/>
      <c r="SOY5" s="621"/>
      <c r="SOZ5" s="621"/>
      <c r="SPA5" s="621"/>
      <c r="SPB5" s="621"/>
      <c r="SPC5" s="621"/>
      <c r="SPD5" s="621"/>
      <c r="SPE5" s="621"/>
      <c r="SPF5" s="621"/>
      <c r="SPG5" s="621"/>
      <c r="SPH5" s="621"/>
      <c r="SPI5" s="621"/>
      <c r="SPJ5" s="621"/>
      <c r="SPK5" s="621"/>
      <c r="SPL5" s="621"/>
      <c r="SPM5" s="620"/>
      <c r="SPN5" s="620"/>
      <c r="SPO5" s="621"/>
      <c r="SPP5" s="621"/>
      <c r="SPQ5" s="621"/>
      <c r="SPR5" s="621"/>
      <c r="SPS5" s="621"/>
      <c r="SPT5" s="621"/>
      <c r="SPU5" s="621"/>
      <c r="SPV5" s="621"/>
      <c r="SPW5" s="621"/>
      <c r="SPX5" s="621"/>
      <c r="SPY5" s="621"/>
      <c r="SPZ5" s="621"/>
      <c r="SQA5" s="621"/>
      <c r="SQB5" s="621"/>
      <c r="SQC5" s="621"/>
      <c r="SQD5" s="621"/>
      <c r="SQE5" s="621"/>
      <c r="SQF5" s="621"/>
      <c r="SQG5" s="621"/>
      <c r="SQH5" s="620"/>
      <c r="SQI5" s="620"/>
      <c r="SQJ5" s="621"/>
      <c r="SQK5" s="621"/>
      <c r="SQL5" s="621"/>
      <c r="SQM5" s="621"/>
      <c r="SQN5" s="621"/>
      <c r="SQO5" s="621"/>
      <c r="SQP5" s="621"/>
      <c r="SQQ5" s="621"/>
      <c r="SQR5" s="621"/>
      <c r="SQS5" s="621"/>
      <c r="SQT5" s="621"/>
      <c r="SQU5" s="621"/>
      <c r="SQV5" s="621"/>
      <c r="SQW5" s="621"/>
      <c r="SQX5" s="621"/>
      <c r="SQY5" s="621"/>
      <c r="SQZ5" s="621"/>
      <c r="SRA5" s="621"/>
      <c r="SRB5" s="621"/>
      <c r="SRC5" s="620"/>
      <c r="SRD5" s="620"/>
      <c r="SRE5" s="621"/>
      <c r="SRF5" s="621"/>
      <c r="SRG5" s="621"/>
      <c r="SRH5" s="621"/>
      <c r="SRI5" s="621"/>
      <c r="SRJ5" s="621"/>
      <c r="SRK5" s="621"/>
      <c r="SRL5" s="621"/>
      <c r="SRM5" s="621"/>
      <c r="SRN5" s="621"/>
      <c r="SRO5" s="621"/>
      <c r="SRP5" s="621"/>
      <c r="SRQ5" s="621"/>
      <c r="SRR5" s="621"/>
      <c r="SRS5" s="621"/>
      <c r="SRT5" s="621"/>
      <c r="SRU5" s="621"/>
      <c r="SRV5" s="621"/>
      <c r="SRW5" s="621"/>
      <c r="SRX5" s="620"/>
      <c r="SRY5" s="620"/>
      <c r="SRZ5" s="621"/>
      <c r="SSA5" s="621"/>
      <c r="SSB5" s="621"/>
      <c r="SSC5" s="621"/>
      <c r="SSD5" s="621"/>
      <c r="SSE5" s="621"/>
      <c r="SSF5" s="621"/>
      <c r="SSG5" s="621"/>
      <c r="SSH5" s="621"/>
      <c r="SSI5" s="621"/>
      <c r="SSJ5" s="621"/>
      <c r="SSK5" s="621"/>
      <c r="SSL5" s="621"/>
      <c r="SSM5" s="621"/>
      <c r="SSN5" s="621"/>
      <c r="SSO5" s="621"/>
      <c r="SSP5" s="621"/>
      <c r="SSQ5" s="621"/>
      <c r="SSR5" s="621"/>
      <c r="SSS5" s="620"/>
      <c r="SST5" s="620"/>
      <c r="SSU5" s="621"/>
      <c r="SSV5" s="621"/>
      <c r="SSW5" s="621"/>
      <c r="SSX5" s="621"/>
      <c r="SSY5" s="621"/>
      <c r="SSZ5" s="621"/>
      <c r="STA5" s="621"/>
      <c r="STB5" s="621"/>
      <c r="STC5" s="621"/>
      <c r="STD5" s="621"/>
      <c r="STE5" s="621"/>
      <c r="STF5" s="621"/>
      <c r="STG5" s="621"/>
      <c r="STH5" s="621"/>
      <c r="STI5" s="621"/>
      <c r="STJ5" s="621"/>
      <c r="STK5" s="621"/>
      <c r="STL5" s="621"/>
      <c r="STM5" s="621"/>
      <c r="STN5" s="620"/>
      <c r="STO5" s="620"/>
      <c r="STP5" s="621"/>
      <c r="STQ5" s="621"/>
      <c r="STR5" s="621"/>
      <c r="STS5" s="621"/>
      <c r="STT5" s="621"/>
      <c r="STU5" s="621"/>
      <c r="STV5" s="621"/>
      <c r="STW5" s="621"/>
      <c r="STX5" s="621"/>
      <c r="STY5" s="621"/>
      <c r="STZ5" s="621"/>
      <c r="SUA5" s="621"/>
      <c r="SUB5" s="621"/>
      <c r="SUC5" s="621"/>
      <c r="SUD5" s="621"/>
      <c r="SUE5" s="621"/>
      <c r="SUF5" s="621"/>
      <c r="SUG5" s="621"/>
      <c r="SUH5" s="621"/>
      <c r="SUI5" s="620"/>
      <c r="SUJ5" s="620"/>
      <c r="SUK5" s="621"/>
      <c r="SUL5" s="621"/>
      <c r="SUM5" s="621"/>
      <c r="SUN5" s="621"/>
      <c r="SUO5" s="621"/>
      <c r="SUP5" s="621"/>
      <c r="SUQ5" s="621"/>
      <c r="SUR5" s="621"/>
      <c r="SUS5" s="621"/>
      <c r="SUT5" s="621"/>
      <c r="SUU5" s="621"/>
      <c r="SUV5" s="621"/>
      <c r="SUW5" s="621"/>
      <c r="SUX5" s="621"/>
      <c r="SUY5" s="621"/>
      <c r="SUZ5" s="621"/>
      <c r="SVA5" s="621"/>
      <c r="SVB5" s="621"/>
      <c r="SVC5" s="621"/>
      <c r="SVD5" s="620"/>
      <c r="SVE5" s="620"/>
      <c r="SVF5" s="621"/>
      <c r="SVG5" s="621"/>
      <c r="SVH5" s="621"/>
      <c r="SVI5" s="621"/>
      <c r="SVJ5" s="621"/>
      <c r="SVK5" s="621"/>
      <c r="SVL5" s="621"/>
      <c r="SVM5" s="621"/>
      <c r="SVN5" s="621"/>
      <c r="SVO5" s="621"/>
      <c r="SVP5" s="621"/>
      <c r="SVQ5" s="621"/>
      <c r="SVR5" s="621"/>
      <c r="SVS5" s="621"/>
      <c r="SVT5" s="621"/>
      <c r="SVU5" s="621"/>
      <c r="SVV5" s="621"/>
      <c r="SVW5" s="621"/>
      <c r="SVX5" s="621"/>
      <c r="SVY5" s="620"/>
      <c r="SVZ5" s="620"/>
      <c r="SWA5" s="621"/>
      <c r="SWB5" s="621"/>
      <c r="SWC5" s="621"/>
      <c r="SWD5" s="621"/>
      <c r="SWE5" s="621"/>
      <c r="SWF5" s="621"/>
      <c r="SWG5" s="621"/>
      <c r="SWH5" s="621"/>
      <c r="SWI5" s="621"/>
      <c r="SWJ5" s="621"/>
      <c r="SWK5" s="621"/>
      <c r="SWL5" s="621"/>
      <c r="SWM5" s="621"/>
      <c r="SWN5" s="621"/>
      <c r="SWO5" s="621"/>
      <c r="SWP5" s="621"/>
      <c r="SWQ5" s="621"/>
      <c r="SWR5" s="621"/>
      <c r="SWS5" s="621"/>
      <c r="SWT5" s="620"/>
      <c r="SWU5" s="620"/>
      <c r="SWV5" s="621"/>
      <c r="SWW5" s="621"/>
      <c r="SWX5" s="621"/>
      <c r="SWY5" s="621"/>
      <c r="SWZ5" s="621"/>
      <c r="SXA5" s="621"/>
      <c r="SXB5" s="621"/>
      <c r="SXC5" s="621"/>
      <c r="SXD5" s="621"/>
      <c r="SXE5" s="621"/>
      <c r="SXF5" s="621"/>
      <c r="SXG5" s="621"/>
      <c r="SXH5" s="621"/>
      <c r="SXI5" s="621"/>
      <c r="SXJ5" s="621"/>
      <c r="SXK5" s="621"/>
      <c r="SXL5" s="621"/>
      <c r="SXM5" s="621"/>
      <c r="SXN5" s="621"/>
      <c r="SXO5" s="620"/>
      <c r="SXP5" s="620"/>
      <c r="SXQ5" s="621"/>
      <c r="SXR5" s="621"/>
      <c r="SXS5" s="621"/>
      <c r="SXT5" s="621"/>
      <c r="SXU5" s="621"/>
      <c r="SXV5" s="621"/>
      <c r="SXW5" s="621"/>
      <c r="SXX5" s="621"/>
      <c r="SXY5" s="621"/>
      <c r="SXZ5" s="621"/>
      <c r="SYA5" s="621"/>
      <c r="SYB5" s="621"/>
      <c r="SYC5" s="621"/>
      <c r="SYD5" s="621"/>
      <c r="SYE5" s="621"/>
      <c r="SYF5" s="621"/>
      <c r="SYG5" s="621"/>
      <c r="SYH5" s="621"/>
      <c r="SYI5" s="621"/>
      <c r="SYJ5" s="620"/>
      <c r="SYK5" s="620"/>
      <c r="SYL5" s="621"/>
      <c r="SYM5" s="621"/>
      <c r="SYN5" s="621"/>
      <c r="SYO5" s="621"/>
      <c r="SYP5" s="621"/>
      <c r="SYQ5" s="621"/>
      <c r="SYR5" s="621"/>
      <c r="SYS5" s="621"/>
      <c r="SYT5" s="621"/>
      <c r="SYU5" s="621"/>
      <c r="SYV5" s="621"/>
      <c r="SYW5" s="621"/>
      <c r="SYX5" s="621"/>
      <c r="SYY5" s="621"/>
      <c r="SYZ5" s="621"/>
      <c r="SZA5" s="621"/>
      <c r="SZB5" s="621"/>
      <c r="SZC5" s="621"/>
      <c r="SZD5" s="621"/>
      <c r="SZE5" s="620"/>
      <c r="SZF5" s="620"/>
      <c r="SZG5" s="621"/>
      <c r="SZH5" s="621"/>
      <c r="SZI5" s="621"/>
      <c r="SZJ5" s="621"/>
      <c r="SZK5" s="621"/>
      <c r="SZL5" s="621"/>
      <c r="SZM5" s="621"/>
      <c r="SZN5" s="621"/>
      <c r="SZO5" s="621"/>
      <c r="SZP5" s="621"/>
      <c r="SZQ5" s="621"/>
      <c r="SZR5" s="621"/>
      <c r="SZS5" s="621"/>
      <c r="SZT5" s="621"/>
      <c r="SZU5" s="621"/>
      <c r="SZV5" s="621"/>
      <c r="SZW5" s="621"/>
      <c r="SZX5" s="621"/>
      <c r="SZY5" s="621"/>
      <c r="SZZ5" s="620"/>
      <c r="TAA5" s="620"/>
      <c r="TAB5" s="621"/>
      <c r="TAC5" s="621"/>
      <c r="TAD5" s="621"/>
      <c r="TAE5" s="621"/>
      <c r="TAF5" s="621"/>
      <c r="TAG5" s="621"/>
      <c r="TAH5" s="621"/>
      <c r="TAI5" s="621"/>
      <c r="TAJ5" s="621"/>
      <c r="TAK5" s="621"/>
      <c r="TAL5" s="621"/>
      <c r="TAM5" s="621"/>
      <c r="TAN5" s="621"/>
      <c r="TAO5" s="621"/>
      <c r="TAP5" s="621"/>
      <c r="TAQ5" s="621"/>
      <c r="TAR5" s="621"/>
      <c r="TAS5" s="621"/>
      <c r="TAT5" s="621"/>
      <c r="TAU5" s="620"/>
      <c r="TAV5" s="620"/>
      <c r="TAW5" s="621"/>
      <c r="TAX5" s="621"/>
      <c r="TAY5" s="621"/>
      <c r="TAZ5" s="621"/>
      <c r="TBA5" s="621"/>
      <c r="TBB5" s="621"/>
      <c r="TBC5" s="621"/>
      <c r="TBD5" s="621"/>
      <c r="TBE5" s="621"/>
      <c r="TBF5" s="621"/>
      <c r="TBG5" s="621"/>
      <c r="TBH5" s="621"/>
      <c r="TBI5" s="621"/>
      <c r="TBJ5" s="621"/>
      <c r="TBK5" s="621"/>
      <c r="TBL5" s="621"/>
      <c r="TBM5" s="621"/>
      <c r="TBN5" s="621"/>
      <c r="TBO5" s="621"/>
      <c r="TBP5" s="620"/>
      <c r="TBQ5" s="620"/>
      <c r="TBR5" s="621"/>
      <c r="TBS5" s="621"/>
      <c r="TBT5" s="621"/>
      <c r="TBU5" s="621"/>
      <c r="TBV5" s="621"/>
      <c r="TBW5" s="621"/>
      <c r="TBX5" s="621"/>
      <c r="TBY5" s="621"/>
      <c r="TBZ5" s="621"/>
      <c r="TCA5" s="621"/>
      <c r="TCB5" s="621"/>
      <c r="TCC5" s="621"/>
      <c r="TCD5" s="621"/>
      <c r="TCE5" s="621"/>
      <c r="TCF5" s="621"/>
      <c r="TCG5" s="621"/>
      <c r="TCH5" s="621"/>
      <c r="TCI5" s="621"/>
      <c r="TCJ5" s="621"/>
      <c r="TCK5" s="620"/>
      <c r="TCL5" s="620"/>
      <c r="TCM5" s="621"/>
      <c r="TCN5" s="621"/>
      <c r="TCO5" s="621"/>
      <c r="TCP5" s="621"/>
      <c r="TCQ5" s="621"/>
      <c r="TCR5" s="621"/>
      <c r="TCS5" s="621"/>
      <c r="TCT5" s="621"/>
      <c r="TCU5" s="621"/>
      <c r="TCV5" s="621"/>
      <c r="TCW5" s="621"/>
      <c r="TCX5" s="621"/>
      <c r="TCY5" s="621"/>
      <c r="TCZ5" s="621"/>
      <c r="TDA5" s="621"/>
      <c r="TDB5" s="621"/>
      <c r="TDC5" s="621"/>
      <c r="TDD5" s="621"/>
      <c r="TDE5" s="621"/>
      <c r="TDF5" s="620"/>
      <c r="TDG5" s="620"/>
      <c r="TDH5" s="621"/>
      <c r="TDI5" s="621"/>
      <c r="TDJ5" s="621"/>
      <c r="TDK5" s="621"/>
      <c r="TDL5" s="621"/>
      <c r="TDM5" s="621"/>
      <c r="TDN5" s="621"/>
      <c r="TDO5" s="621"/>
      <c r="TDP5" s="621"/>
      <c r="TDQ5" s="621"/>
      <c r="TDR5" s="621"/>
      <c r="TDS5" s="621"/>
      <c r="TDT5" s="621"/>
      <c r="TDU5" s="621"/>
      <c r="TDV5" s="621"/>
      <c r="TDW5" s="621"/>
      <c r="TDX5" s="621"/>
      <c r="TDY5" s="621"/>
      <c r="TDZ5" s="621"/>
      <c r="TEA5" s="620"/>
      <c r="TEB5" s="620"/>
      <c r="TEC5" s="621"/>
      <c r="TED5" s="621"/>
      <c r="TEE5" s="621"/>
      <c r="TEF5" s="621"/>
      <c r="TEG5" s="621"/>
      <c r="TEH5" s="621"/>
      <c r="TEI5" s="621"/>
      <c r="TEJ5" s="621"/>
      <c r="TEK5" s="621"/>
      <c r="TEL5" s="621"/>
      <c r="TEM5" s="621"/>
      <c r="TEN5" s="621"/>
      <c r="TEO5" s="621"/>
      <c r="TEP5" s="621"/>
      <c r="TEQ5" s="621"/>
      <c r="TER5" s="621"/>
      <c r="TES5" s="621"/>
      <c r="TET5" s="621"/>
      <c r="TEU5" s="621"/>
      <c r="TEV5" s="620"/>
      <c r="TEW5" s="620"/>
      <c r="TEX5" s="621"/>
      <c r="TEY5" s="621"/>
      <c r="TEZ5" s="621"/>
      <c r="TFA5" s="621"/>
      <c r="TFB5" s="621"/>
      <c r="TFC5" s="621"/>
      <c r="TFD5" s="621"/>
      <c r="TFE5" s="621"/>
      <c r="TFF5" s="621"/>
      <c r="TFG5" s="621"/>
      <c r="TFH5" s="621"/>
      <c r="TFI5" s="621"/>
      <c r="TFJ5" s="621"/>
      <c r="TFK5" s="621"/>
      <c r="TFL5" s="621"/>
      <c r="TFM5" s="621"/>
      <c r="TFN5" s="621"/>
      <c r="TFO5" s="621"/>
      <c r="TFP5" s="621"/>
      <c r="TFQ5" s="620"/>
      <c r="TFR5" s="620"/>
      <c r="TFS5" s="621"/>
      <c r="TFT5" s="621"/>
      <c r="TFU5" s="621"/>
      <c r="TFV5" s="621"/>
      <c r="TFW5" s="621"/>
      <c r="TFX5" s="621"/>
      <c r="TFY5" s="621"/>
      <c r="TFZ5" s="621"/>
      <c r="TGA5" s="621"/>
      <c r="TGB5" s="621"/>
      <c r="TGC5" s="621"/>
      <c r="TGD5" s="621"/>
      <c r="TGE5" s="621"/>
      <c r="TGF5" s="621"/>
      <c r="TGG5" s="621"/>
      <c r="TGH5" s="621"/>
      <c r="TGI5" s="621"/>
      <c r="TGJ5" s="621"/>
      <c r="TGK5" s="621"/>
      <c r="TGL5" s="620"/>
      <c r="TGM5" s="620"/>
      <c r="TGN5" s="621"/>
      <c r="TGO5" s="621"/>
      <c r="TGP5" s="621"/>
      <c r="TGQ5" s="621"/>
      <c r="TGR5" s="621"/>
      <c r="TGS5" s="621"/>
      <c r="TGT5" s="621"/>
      <c r="TGU5" s="621"/>
      <c r="TGV5" s="621"/>
      <c r="TGW5" s="621"/>
      <c r="TGX5" s="621"/>
      <c r="TGY5" s="621"/>
      <c r="TGZ5" s="621"/>
      <c r="THA5" s="621"/>
      <c r="THB5" s="621"/>
      <c r="THC5" s="621"/>
      <c r="THD5" s="621"/>
      <c r="THE5" s="621"/>
      <c r="THF5" s="621"/>
      <c r="THG5" s="620"/>
      <c r="THH5" s="620"/>
      <c r="THI5" s="621"/>
      <c r="THJ5" s="621"/>
      <c r="THK5" s="621"/>
      <c r="THL5" s="621"/>
      <c r="THM5" s="621"/>
      <c r="THN5" s="621"/>
      <c r="THO5" s="621"/>
      <c r="THP5" s="621"/>
      <c r="THQ5" s="621"/>
      <c r="THR5" s="621"/>
      <c r="THS5" s="621"/>
      <c r="THT5" s="621"/>
      <c r="THU5" s="621"/>
      <c r="THV5" s="621"/>
      <c r="THW5" s="621"/>
      <c r="THX5" s="621"/>
      <c r="THY5" s="621"/>
      <c r="THZ5" s="621"/>
      <c r="TIA5" s="621"/>
      <c r="TIB5" s="620"/>
      <c r="TIC5" s="620"/>
      <c r="TID5" s="621"/>
      <c r="TIE5" s="621"/>
      <c r="TIF5" s="621"/>
      <c r="TIG5" s="621"/>
      <c r="TIH5" s="621"/>
      <c r="TII5" s="621"/>
      <c r="TIJ5" s="621"/>
      <c r="TIK5" s="621"/>
      <c r="TIL5" s="621"/>
      <c r="TIM5" s="621"/>
      <c r="TIN5" s="621"/>
      <c r="TIO5" s="621"/>
      <c r="TIP5" s="621"/>
      <c r="TIQ5" s="621"/>
      <c r="TIR5" s="621"/>
      <c r="TIS5" s="621"/>
      <c r="TIT5" s="621"/>
      <c r="TIU5" s="621"/>
      <c r="TIV5" s="621"/>
      <c r="TIW5" s="620"/>
      <c r="TIX5" s="620"/>
      <c r="TIY5" s="621"/>
      <c r="TIZ5" s="621"/>
      <c r="TJA5" s="621"/>
      <c r="TJB5" s="621"/>
      <c r="TJC5" s="621"/>
      <c r="TJD5" s="621"/>
      <c r="TJE5" s="621"/>
      <c r="TJF5" s="621"/>
      <c r="TJG5" s="621"/>
      <c r="TJH5" s="621"/>
      <c r="TJI5" s="621"/>
      <c r="TJJ5" s="621"/>
      <c r="TJK5" s="621"/>
      <c r="TJL5" s="621"/>
      <c r="TJM5" s="621"/>
      <c r="TJN5" s="621"/>
      <c r="TJO5" s="621"/>
      <c r="TJP5" s="621"/>
      <c r="TJQ5" s="621"/>
      <c r="TJR5" s="620"/>
      <c r="TJS5" s="620"/>
      <c r="TJT5" s="621"/>
      <c r="TJU5" s="621"/>
      <c r="TJV5" s="621"/>
      <c r="TJW5" s="621"/>
      <c r="TJX5" s="621"/>
      <c r="TJY5" s="621"/>
      <c r="TJZ5" s="621"/>
      <c r="TKA5" s="621"/>
      <c r="TKB5" s="621"/>
      <c r="TKC5" s="621"/>
      <c r="TKD5" s="621"/>
      <c r="TKE5" s="621"/>
      <c r="TKF5" s="621"/>
      <c r="TKG5" s="621"/>
      <c r="TKH5" s="621"/>
      <c r="TKI5" s="621"/>
      <c r="TKJ5" s="621"/>
      <c r="TKK5" s="621"/>
      <c r="TKL5" s="621"/>
      <c r="TKM5" s="620"/>
      <c r="TKN5" s="620"/>
      <c r="TKO5" s="621"/>
      <c r="TKP5" s="621"/>
      <c r="TKQ5" s="621"/>
      <c r="TKR5" s="621"/>
      <c r="TKS5" s="621"/>
      <c r="TKT5" s="621"/>
      <c r="TKU5" s="621"/>
      <c r="TKV5" s="621"/>
      <c r="TKW5" s="621"/>
      <c r="TKX5" s="621"/>
      <c r="TKY5" s="621"/>
      <c r="TKZ5" s="621"/>
      <c r="TLA5" s="621"/>
      <c r="TLB5" s="621"/>
      <c r="TLC5" s="621"/>
      <c r="TLD5" s="621"/>
      <c r="TLE5" s="621"/>
      <c r="TLF5" s="621"/>
      <c r="TLG5" s="621"/>
      <c r="TLH5" s="620"/>
      <c r="TLI5" s="620"/>
      <c r="TLJ5" s="621"/>
      <c r="TLK5" s="621"/>
      <c r="TLL5" s="621"/>
      <c r="TLM5" s="621"/>
      <c r="TLN5" s="621"/>
      <c r="TLO5" s="621"/>
      <c r="TLP5" s="621"/>
      <c r="TLQ5" s="621"/>
      <c r="TLR5" s="621"/>
      <c r="TLS5" s="621"/>
      <c r="TLT5" s="621"/>
      <c r="TLU5" s="621"/>
      <c r="TLV5" s="621"/>
      <c r="TLW5" s="621"/>
      <c r="TLX5" s="621"/>
      <c r="TLY5" s="621"/>
      <c r="TLZ5" s="621"/>
      <c r="TMA5" s="621"/>
      <c r="TMB5" s="621"/>
      <c r="TMC5" s="620"/>
      <c r="TMD5" s="620"/>
      <c r="TME5" s="621"/>
      <c r="TMF5" s="621"/>
      <c r="TMG5" s="621"/>
      <c r="TMH5" s="621"/>
      <c r="TMI5" s="621"/>
      <c r="TMJ5" s="621"/>
      <c r="TMK5" s="621"/>
      <c r="TML5" s="621"/>
      <c r="TMM5" s="621"/>
      <c r="TMN5" s="621"/>
      <c r="TMO5" s="621"/>
      <c r="TMP5" s="621"/>
      <c r="TMQ5" s="621"/>
      <c r="TMR5" s="621"/>
      <c r="TMS5" s="621"/>
      <c r="TMT5" s="621"/>
      <c r="TMU5" s="621"/>
      <c r="TMV5" s="621"/>
      <c r="TMW5" s="621"/>
      <c r="TMX5" s="620"/>
      <c r="TMY5" s="620"/>
      <c r="TMZ5" s="621"/>
      <c r="TNA5" s="621"/>
      <c r="TNB5" s="621"/>
      <c r="TNC5" s="621"/>
      <c r="TND5" s="621"/>
      <c r="TNE5" s="621"/>
      <c r="TNF5" s="621"/>
      <c r="TNG5" s="621"/>
      <c r="TNH5" s="621"/>
      <c r="TNI5" s="621"/>
      <c r="TNJ5" s="621"/>
      <c r="TNK5" s="621"/>
      <c r="TNL5" s="621"/>
      <c r="TNM5" s="621"/>
      <c r="TNN5" s="621"/>
      <c r="TNO5" s="621"/>
      <c r="TNP5" s="621"/>
      <c r="TNQ5" s="621"/>
      <c r="TNR5" s="621"/>
      <c r="TNS5" s="620"/>
      <c r="TNT5" s="620"/>
      <c r="TNU5" s="621"/>
      <c r="TNV5" s="621"/>
      <c r="TNW5" s="621"/>
      <c r="TNX5" s="621"/>
      <c r="TNY5" s="621"/>
      <c r="TNZ5" s="621"/>
      <c r="TOA5" s="621"/>
      <c r="TOB5" s="621"/>
      <c r="TOC5" s="621"/>
      <c r="TOD5" s="621"/>
      <c r="TOE5" s="621"/>
      <c r="TOF5" s="621"/>
      <c r="TOG5" s="621"/>
      <c r="TOH5" s="621"/>
      <c r="TOI5" s="621"/>
      <c r="TOJ5" s="621"/>
      <c r="TOK5" s="621"/>
      <c r="TOL5" s="621"/>
      <c r="TOM5" s="621"/>
      <c r="TON5" s="620"/>
      <c r="TOO5" s="620"/>
      <c r="TOP5" s="621"/>
      <c r="TOQ5" s="621"/>
      <c r="TOR5" s="621"/>
      <c r="TOS5" s="621"/>
      <c r="TOT5" s="621"/>
      <c r="TOU5" s="621"/>
      <c r="TOV5" s="621"/>
      <c r="TOW5" s="621"/>
      <c r="TOX5" s="621"/>
      <c r="TOY5" s="621"/>
      <c r="TOZ5" s="621"/>
      <c r="TPA5" s="621"/>
      <c r="TPB5" s="621"/>
      <c r="TPC5" s="621"/>
      <c r="TPD5" s="621"/>
      <c r="TPE5" s="621"/>
      <c r="TPF5" s="621"/>
      <c r="TPG5" s="621"/>
      <c r="TPH5" s="621"/>
      <c r="TPI5" s="620"/>
      <c r="TPJ5" s="620"/>
      <c r="TPK5" s="621"/>
      <c r="TPL5" s="621"/>
      <c r="TPM5" s="621"/>
      <c r="TPN5" s="621"/>
      <c r="TPO5" s="621"/>
      <c r="TPP5" s="621"/>
      <c r="TPQ5" s="621"/>
      <c r="TPR5" s="621"/>
      <c r="TPS5" s="621"/>
      <c r="TPT5" s="621"/>
      <c r="TPU5" s="621"/>
      <c r="TPV5" s="621"/>
      <c r="TPW5" s="621"/>
      <c r="TPX5" s="621"/>
      <c r="TPY5" s="621"/>
      <c r="TPZ5" s="621"/>
      <c r="TQA5" s="621"/>
      <c r="TQB5" s="621"/>
      <c r="TQC5" s="621"/>
      <c r="TQD5" s="620"/>
      <c r="TQE5" s="620"/>
      <c r="TQF5" s="621"/>
      <c r="TQG5" s="621"/>
      <c r="TQH5" s="621"/>
      <c r="TQI5" s="621"/>
      <c r="TQJ5" s="621"/>
      <c r="TQK5" s="621"/>
      <c r="TQL5" s="621"/>
      <c r="TQM5" s="621"/>
      <c r="TQN5" s="621"/>
      <c r="TQO5" s="621"/>
      <c r="TQP5" s="621"/>
      <c r="TQQ5" s="621"/>
      <c r="TQR5" s="621"/>
      <c r="TQS5" s="621"/>
      <c r="TQT5" s="621"/>
      <c r="TQU5" s="621"/>
      <c r="TQV5" s="621"/>
      <c r="TQW5" s="621"/>
      <c r="TQX5" s="621"/>
      <c r="TQY5" s="620"/>
      <c r="TQZ5" s="620"/>
      <c r="TRA5" s="621"/>
      <c r="TRB5" s="621"/>
      <c r="TRC5" s="621"/>
      <c r="TRD5" s="621"/>
      <c r="TRE5" s="621"/>
      <c r="TRF5" s="621"/>
      <c r="TRG5" s="621"/>
      <c r="TRH5" s="621"/>
      <c r="TRI5" s="621"/>
      <c r="TRJ5" s="621"/>
      <c r="TRK5" s="621"/>
      <c r="TRL5" s="621"/>
      <c r="TRM5" s="621"/>
      <c r="TRN5" s="621"/>
      <c r="TRO5" s="621"/>
      <c r="TRP5" s="621"/>
      <c r="TRQ5" s="621"/>
      <c r="TRR5" s="621"/>
      <c r="TRS5" s="621"/>
      <c r="TRT5" s="620"/>
      <c r="TRU5" s="620"/>
      <c r="TRV5" s="621"/>
      <c r="TRW5" s="621"/>
      <c r="TRX5" s="621"/>
      <c r="TRY5" s="621"/>
      <c r="TRZ5" s="621"/>
      <c r="TSA5" s="621"/>
      <c r="TSB5" s="621"/>
      <c r="TSC5" s="621"/>
      <c r="TSD5" s="621"/>
      <c r="TSE5" s="621"/>
      <c r="TSF5" s="621"/>
      <c r="TSG5" s="621"/>
      <c r="TSH5" s="621"/>
      <c r="TSI5" s="621"/>
      <c r="TSJ5" s="621"/>
      <c r="TSK5" s="621"/>
      <c r="TSL5" s="621"/>
      <c r="TSM5" s="621"/>
      <c r="TSN5" s="621"/>
      <c r="TSO5" s="620"/>
      <c r="TSP5" s="620"/>
      <c r="TSQ5" s="621"/>
      <c r="TSR5" s="621"/>
      <c r="TSS5" s="621"/>
      <c r="TST5" s="621"/>
      <c r="TSU5" s="621"/>
      <c r="TSV5" s="621"/>
      <c r="TSW5" s="621"/>
      <c r="TSX5" s="621"/>
      <c r="TSY5" s="621"/>
      <c r="TSZ5" s="621"/>
      <c r="TTA5" s="621"/>
      <c r="TTB5" s="621"/>
      <c r="TTC5" s="621"/>
      <c r="TTD5" s="621"/>
      <c r="TTE5" s="621"/>
      <c r="TTF5" s="621"/>
      <c r="TTG5" s="621"/>
      <c r="TTH5" s="621"/>
      <c r="TTI5" s="621"/>
      <c r="TTJ5" s="620"/>
      <c r="TTK5" s="620"/>
      <c r="TTL5" s="621"/>
      <c r="TTM5" s="621"/>
      <c r="TTN5" s="621"/>
      <c r="TTO5" s="621"/>
      <c r="TTP5" s="621"/>
      <c r="TTQ5" s="621"/>
      <c r="TTR5" s="621"/>
      <c r="TTS5" s="621"/>
      <c r="TTT5" s="621"/>
      <c r="TTU5" s="621"/>
      <c r="TTV5" s="621"/>
      <c r="TTW5" s="621"/>
      <c r="TTX5" s="621"/>
      <c r="TTY5" s="621"/>
      <c r="TTZ5" s="621"/>
      <c r="TUA5" s="621"/>
      <c r="TUB5" s="621"/>
      <c r="TUC5" s="621"/>
      <c r="TUD5" s="621"/>
      <c r="TUE5" s="620"/>
      <c r="TUF5" s="620"/>
      <c r="TUG5" s="621"/>
      <c r="TUH5" s="621"/>
      <c r="TUI5" s="621"/>
      <c r="TUJ5" s="621"/>
      <c r="TUK5" s="621"/>
      <c r="TUL5" s="621"/>
      <c r="TUM5" s="621"/>
      <c r="TUN5" s="621"/>
      <c r="TUO5" s="621"/>
      <c r="TUP5" s="621"/>
      <c r="TUQ5" s="621"/>
      <c r="TUR5" s="621"/>
      <c r="TUS5" s="621"/>
      <c r="TUT5" s="621"/>
      <c r="TUU5" s="621"/>
      <c r="TUV5" s="621"/>
      <c r="TUW5" s="621"/>
      <c r="TUX5" s="621"/>
      <c r="TUY5" s="621"/>
      <c r="TUZ5" s="620"/>
      <c r="TVA5" s="620"/>
      <c r="TVB5" s="621"/>
      <c r="TVC5" s="621"/>
      <c r="TVD5" s="621"/>
      <c r="TVE5" s="621"/>
      <c r="TVF5" s="621"/>
      <c r="TVG5" s="621"/>
      <c r="TVH5" s="621"/>
      <c r="TVI5" s="621"/>
      <c r="TVJ5" s="621"/>
      <c r="TVK5" s="621"/>
      <c r="TVL5" s="621"/>
      <c r="TVM5" s="621"/>
      <c r="TVN5" s="621"/>
      <c r="TVO5" s="621"/>
      <c r="TVP5" s="621"/>
      <c r="TVQ5" s="621"/>
      <c r="TVR5" s="621"/>
      <c r="TVS5" s="621"/>
      <c r="TVT5" s="621"/>
      <c r="TVU5" s="620"/>
      <c r="TVV5" s="620"/>
      <c r="TVW5" s="621"/>
      <c r="TVX5" s="621"/>
      <c r="TVY5" s="621"/>
      <c r="TVZ5" s="621"/>
      <c r="TWA5" s="621"/>
      <c r="TWB5" s="621"/>
      <c r="TWC5" s="621"/>
      <c r="TWD5" s="621"/>
      <c r="TWE5" s="621"/>
      <c r="TWF5" s="621"/>
      <c r="TWG5" s="621"/>
      <c r="TWH5" s="621"/>
      <c r="TWI5" s="621"/>
      <c r="TWJ5" s="621"/>
      <c r="TWK5" s="621"/>
      <c r="TWL5" s="621"/>
      <c r="TWM5" s="621"/>
      <c r="TWN5" s="621"/>
      <c r="TWO5" s="621"/>
      <c r="TWP5" s="620"/>
      <c r="TWQ5" s="620"/>
      <c r="TWR5" s="621"/>
      <c r="TWS5" s="621"/>
      <c r="TWT5" s="621"/>
      <c r="TWU5" s="621"/>
      <c r="TWV5" s="621"/>
      <c r="TWW5" s="621"/>
      <c r="TWX5" s="621"/>
      <c r="TWY5" s="621"/>
      <c r="TWZ5" s="621"/>
      <c r="TXA5" s="621"/>
      <c r="TXB5" s="621"/>
      <c r="TXC5" s="621"/>
      <c r="TXD5" s="621"/>
      <c r="TXE5" s="621"/>
      <c r="TXF5" s="621"/>
      <c r="TXG5" s="621"/>
      <c r="TXH5" s="621"/>
      <c r="TXI5" s="621"/>
      <c r="TXJ5" s="621"/>
      <c r="TXK5" s="620"/>
      <c r="TXL5" s="620"/>
      <c r="TXM5" s="621"/>
      <c r="TXN5" s="621"/>
      <c r="TXO5" s="621"/>
      <c r="TXP5" s="621"/>
      <c r="TXQ5" s="621"/>
      <c r="TXR5" s="621"/>
      <c r="TXS5" s="621"/>
      <c r="TXT5" s="621"/>
      <c r="TXU5" s="621"/>
      <c r="TXV5" s="621"/>
      <c r="TXW5" s="621"/>
      <c r="TXX5" s="621"/>
      <c r="TXY5" s="621"/>
      <c r="TXZ5" s="621"/>
      <c r="TYA5" s="621"/>
      <c r="TYB5" s="621"/>
      <c r="TYC5" s="621"/>
      <c r="TYD5" s="621"/>
      <c r="TYE5" s="621"/>
      <c r="TYF5" s="620"/>
      <c r="TYG5" s="620"/>
      <c r="TYH5" s="621"/>
      <c r="TYI5" s="621"/>
      <c r="TYJ5" s="621"/>
      <c r="TYK5" s="621"/>
      <c r="TYL5" s="621"/>
      <c r="TYM5" s="621"/>
      <c r="TYN5" s="621"/>
      <c r="TYO5" s="621"/>
      <c r="TYP5" s="621"/>
      <c r="TYQ5" s="621"/>
      <c r="TYR5" s="621"/>
      <c r="TYS5" s="621"/>
      <c r="TYT5" s="621"/>
      <c r="TYU5" s="621"/>
      <c r="TYV5" s="621"/>
      <c r="TYW5" s="621"/>
      <c r="TYX5" s="621"/>
      <c r="TYY5" s="621"/>
      <c r="TYZ5" s="621"/>
      <c r="TZA5" s="620"/>
      <c r="TZB5" s="620"/>
      <c r="TZC5" s="621"/>
      <c r="TZD5" s="621"/>
      <c r="TZE5" s="621"/>
      <c r="TZF5" s="621"/>
      <c r="TZG5" s="621"/>
      <c r="TZH5" s="621"/>
      <c r="TZI5" s="621"/>
      <c r="TZJ5" s="621"/>
      <c r="TZK5" s="621"/>
      <c r="TZL5" s="621"/>
      <c r="TZM5" s="621"/>
      <c r="TZN5" s="621"/>
      <c r="TZO5" s="621"/>
      <c r="TZP5" s="621"/>
      <c r="TZQ5" s="621"/>
      <c r="TZR5" s="621"/>
      <c r="TZS5" s="621"/>
      <c r="TZT5" s="621"/>
      <c r="TZU5" s="621"/>
      <c r="TZV5" s="620"/>
      <c r="TZW5" s="620"/>
      <c r="TZX5" s="621"/>
      <c r="TZY5" s="621"/>
      <c r="TZZ5" s="621"/>
      <c r="UAA5" s="621"/>
      <c r="UAB5" s="621"/>
      <c r="UAC5" s="621"/>
      <c r="UAD5" s="621"/>
      <c r="UAE5" s="621"/>
      <c r="UAF5" s="621"/>
      <c r="UAG5" s="621"/>
      <c r="UAH5" s="621"/>
      <c r="UAI5" s="621"/>
      <c r="UAJ5" s="621"/>
      <c r="UAK5" s="621"/>
      <c r="UAL5" s="621"/>
      <c r="UAM5" s="621"/>
      <c r="UAN5" s="621"/>
      <c r="UAO5" s="621"/>
      <c r="UAP5" s="621"/>
      <c r="UAQ5" s="620"/>
      <c r="UAR5" s="620"/>
      <c r="UAS5" s="621"/>
      <c r="UAT5" s="621"/>
      <c r="UAU5" s="621"/>
      <c r="UAV5" s="621"/>
      <c r="UAW5" s="621"/>
      <c r="UAX5" s="621"/>
      <c r="UAY5" s="621"/>
      <c r="UAZ5" s="621"/>
      <c r="UBA5" s="621"/>
      <c r="UBB5" s="621"/>
      <c r="UBC5" s="621"/>
      <c r="UBD5" s="621"/>
      <c r="UBE5" s="621"/>
      <c r="UBF5" s="621"/>
      <c r="UBG5" s="621"/>
      <c r="UBH5" s="621"/>
      <c r="UBI5" s="621"/>
      <c r="UBJ5" s="621"/>
      <c r="UBK5" s="621"/>
      <c r="UBL5" s="620"/>
      <c r="UBM5" s="620"/>
      <c r="UBN5" s="621"/>
      <c r="UBO5" s="621"/>
      <c r="UBP5" s="621"/>
      <c r="UBQ5" s="621"/>
      <c r="UBR5" s="621"/>
      <c r="UBS5" s="621"/>
      <c r="UBT5" s="621"/>
      <c r="UBU5" s="621"/>
      <c r="UBV5" s="621"/>
      <c r="UBW5" s="621"/>
      <c r="UBX5" s="621"/>
      <c r="UBY5" s="621"/>
      <c r="UBZ5" s="621"/>
      <c r="UCA5" s="621"/>
      <c r="UCB5" s="621"/>
      <c r="UCC5" s="621"/>
      <c r="UCD5" s="621"/>
      <c r="UCE5" s="621"/>
      <c r="UCF5" s="621"/>
      <c r="UCG5" s="620"/>
      <c r="UCH5" s="620"/>
      <c r="UCI5" s="621"/>
      <c r="UCJ5" s="621"/>
      <c r="UCK5" s="621"/>
      <c r="UCL5" s="621"/>
      <c r="UCM5" s="621"/>
      <c r="UCN5" s="621"/>
      <c r="UCO5" s="621"/>
      <c r="UCP5" s="621"/>
      <c r="UCQ5" s="621"/>
      <c r="UCR5" s="621"/>
      <c r="UCS5" s="621"/>
      <c r="UCT5" s="621"/>
      <c r="UCU5" s="621"/>
      <c r="UCV5" s="621"/>
      <c r="UCW5" s="621"/>
      <c r="UCX5" s="621"/>
      <c r="UCY5" s="621"/>
      <c r="UCZ5" s="621"/>
      <c r="UDA5" s="621"/>
      <c r="UDB5" s="620"/>
      <c r="UDC5" s="620"/>
      <c r="UDD5" s="621"/>
      <c r="UDE5" s="621"/>
      <c r="UDF5" s="621"/>
      <c r="UDG5" s="621"/>
      <c r="UDH5" s="621"/>
      <c r="UDI5" s="621"/>
      <c r="UDJ5" s="621"/>
      <c r="UDK5" s="621"/>
      <c r="UDL5" s="621"/>
      <c r="UDM5" s="621"/>
      <c r="UDN5" s="621"/>
      <c r="UDO5" s="621"/>
      <c r="UDP5" s="621"/>
      <c r="UDQ5" s="621"/>
      <c r="UDR5" s="621"/>
      <c r="UDS5" s="621"/>
      <c r="UDT5" s="621"/>
      <c r="UDU5" s="621"/>
      <c r="UDV5" s="621"/>
      <c r="UDW5" s="620"/>
      <c r="UDX5" s="620"/>
      <c r="UDY5" s="621"/>
      <c r="UDZ5" s="621"/>
      <c r="UEA5" s="621"/>
      <c r="UEB5" s="621"/>
      <c r="UEC5" s="621"/>
      <c r="UED5" s="621"/>
      <c r="UEE5" s="621"/>
      <c r="UEF5" s="621"/>
      <c r="UEG5" s="621"/>
      <c r="UEH5" s="621"/>
      <c r="UEI5" s="621"/>
      <c r="UEJ5" s="621"/>
      <c r="UEK5" s="621"/>
      <c r="UEL5" s="621"/>
      <c r="UEM5" s="621"/>
      <c r="UEN5" s="621"/>
      <c r="UEO5" s="621"/>
      <c r="UEP5" s="621"/>
      <c r="UEQ5" s="621"/>
      <c r="UER5" s="620"/>
      <c r="UES5" s="620"/>
      <c r="UET5" s="621"/>
      <c r="UEU5" s="621"/>
      <c r="UEV5" s="621"/>
      <c r="UEW5" s="621"/>
      <c r="UEX5" s="621"/>
      <c r="UEY5" s="621"/>
      <c r="UEZ5" s="621"/>
      <c r="UFA5" s="621"/>
      <c r="UFB5" s="621"/>
      <c r="UFC5" s="621"/>
      <c r="UFD5" s="621"/>
      <c r="UFE5" s="621"/>
      <c r="UFF5" s="621"/>
      <c r="UFG5" s="621"/>
      <c r="UFH5" s="621"/>
      <c r="UFI5" s="621"/>
      <c r="UFJ5" s="621"/>
      <c r="UFK5" s="621"/>
      <c r="UFL5" s="621"/>
      <c r="UFM5" s="620"/>
      <c r="UFN5" s="620"/>
      <c r="UFO5" s="621"/>
      <c r="UFP5" s="621"/>
      <c r="UFQ5" s="621"/>
      <c r="UFR5" s="621"/>
      <c r="UFS5" s="621"/>
      <c r="UFT5" s="621"/>
      <c r="UFU5" s="621"/>
      <c r="UFV5" s="621"/>
      <c r="UFW5" s="621"/>
      <c r="UFX5" s="621"/>
      <c r="UFY5" s="621"/>
      <c r="UFZ5" s="621"/>
      <c r="UGA5" s="621"/>
      <c r="UGB5" s="621"/>
      <c r="UGC5" s="621"/>
      <c r="UGD5" s="621"/>
      <c r="UGE5" s="621"/>
      <c r="UGF5" s="621"/>
      <c r="UGG5" s="621"/>
      <c r="UGH5" s="620"/>
      <c r="UGI5" s="620"/>
      <c r="UGJ5" s="621"/>
      <c r="UGK5" s="621"/>
      <c r="UGL5" s="621"/>
      <c r="UGM5" s="621"/>
      <c r="UGN5" s="621"/>
      <c r="UGO5" s="621"/>
      <c r="UGP5" s="621"/>
      <c r="UGQ5" s="621"/>
      <c r="UGR5" s="621"/>
      <c r="UGS5" s="621"/>
      <c r="UGT5" s="621"/>
      <c r="UGU5" s="621"/>
      <c r="UGV5" s="621"/>
      <c r="UGW5" s="621"/>
      <c r="UGX5" s="621"/>
      <c r="UGY5" s="621"/>
      <c r="UGZ5" s="621"/>
      <c r="UHA5" s="621"/>
      <c r="UHB5" s="621"/>
      <c r="UHC5" s="620"/>
      <c r="UHD5" s="620"/>
      <c r="UHE5" s="621"/>
      <c r="UHF5" s="621"/>
      <c r="UHG5" s="621"/>
      <c r="UHH5" s="621"/>
      <c r="UHI5" s="621"/>
      <c r="UHJ5" s="621"/>
      <c r="UHK5" s="621"/>
      <c r="UHL5" s="621"/>
      <c r="UHM5" s="621"/>
      <c r="UHN5" s="621"/>
      <c r="UHO5" s="621"/>
      <c r="UHP5" s="621"/>
      <c r="UHQ5" s="621"/>
      <c r="UHR5" s="621"/>
      <c r="UHS5" s="621"/>
      <c r="UHT5" s="621"/>
      <c r="UHU5" s="621"/>
      <c r="UHV5" s="621"/>
      <c r="UHW5" s="621"/>
      <c r="UHX5" s="620"/>
      <c r="UHY5" s="620"/>
      <c r="UHZ5" s="621"/>
      <c r="UIA5" s="621"/>
      <c r="UIB5" s="621"/>
      <c r="UIC5" s="621"/>
      <c r="UID5" s="621"/>
      <c r="UIE5" s="621"/>
      <c r="UIF5" s="621"/>
      <c r="UIG5" s="621"/>
      <c r="UIH5" s="621"/>
      <c r="UII5" s="621"/>
      <c r="UIJ5" s="621"/>
      <c r="UIK5" s="621"/>
      <c r="UIL5" s="621"/>
      <c r="UIM5" s="621"/>
      <c r="UIN5" s="621"/>
      <c r="UIO5" s="621"/>
      <c r="UIP5" s="621"/>
      <c r="UIQ5" s="621"/>
      <c r="UIR5" s="621"/>
      <c r="UIS5" s="620"/>
      <c r="UIT5" s="620"/>
      <c r="UIU5" s="621"/>
      <c r="UIV5" s="621"/>
      <c r="UIW5" s="621"/>
      <c r="UIX5" s="621"/>
      <c r="UIY5" s="621"/>
      <c r="UIZ5" s="621"/>
      <c r="UJA5" s="621"/>
      <c r="UJB5" s="621"/>
      <c r="UJC5" s="621"/>
      <c r="UJD5" s="621"/>
      <c r="UJE5" s="621"/>
      <c r="UJF5" s="621"/>
      <c r="UJG5" s="621"/>
      <c r="UJH5" s="621"/>
      <c r="UJI5" s="621"/>
      <c r="UJJ5" s="621"/>
      <c r="UJK5" s="621"/>
      <c r="UJL5" s="621"/>
      <c r="UJM5" s="621"/>
      <c r="UJN5" s="620"/>
      <c r="UJO5" s="620"/>
      <c r="UJP5" s="621"/>
      <c r="UJQ5" s="621"/>
      <c r="UJR5" s="621"/>
      <c r="UJS5" s="621"/>
      <c r="UJT5" s="621"/>
      <c r="UJU5" s="621"/>
      <c r="UJV5" s="621"/>
      <c r="UJW5" s="621"/>
      <c r="UJX5" s="621"/>
      <c r="UJY5" s="621"/>
      <c r="UJZ5" s="621"/>
      <c r="UKA5" s="621"/>
      <c r="UKB5" s="621"/>
      <c r="UKC5" s="621"/>
      <c r="UKD5" s="621"/>
      <c r="UKE5" s="621"/>
      <c r="UKF5" s="621"/>
      <c r="UKG5" s="621"/>
      <c r="UKH5" s="621"/>
      <c r="UKI5" s="620"/>
      <c r="UKJ5" s="620"/>
      <c r="UKK5" s="621"/>
      <c r="UKL5" s="621"/>
      <c r="UKM5" s="621"/>
      <c r="UKN5" s="621"/>
      <c r="UKO5" s="621"/>
      <c r="UKP5" s="621"/>
      <c r="UKQ5" s="621"/>
      <c r="UKR5" s="621"/>
      <c r="UKS5" s="621"/>
      <c r="UKT5" s="621"/>
      <c r="UKU5" s="621"/>
      <c r="UKV5" s="621"/>
      <c r="UKW5" s="621"/>
      <c r="UKX5" s="621"/>
      <c r="UKY5" s="621"/>
      <c r="UKZ5" s="621"/>
      <c r="ULA5" s="621"/>
      <c r="ULB5" s="621"/>
      <c r="ULC5" s="621"/>
      <c r="ULD5" s="620"/>
      <c r="ULE5" s="620"/>
      <c r="ULF5" s="621"/>
      <c r="ULG5" s="621"/>
      <c r="ULH5" s="621"/>
      <c r="ULI5" s="621"/>
      <c r="ULJ5" s="621"/>
      <c r="ULK5" s="621"/>
      <c r="ULL5" s="621"/>
      <c r="ULM5" s="621"/>
      <c r="ULN5" s="621"/>
      <c r="ULO5" s="621"/>
      <c r="ULP5" s="621"/>
      <c r="ULQ5" s="621"/>
      <c r="ULR5" s="621"/>
      <c r="ULS5" s="621"/>
      <c r="ULT5" s="621"/>
      <c r="ULU5" s="621"/>
      <c r="ULV5" s="621"/>
      <c r="ULW5" s="621"/>
      <c r="ULX5" s="621"/>
      <c r="ULY5" s="620"/>
      <c r="ULZ5" s="620"/>
      <c r="UMA5" s="621"/>
      <c r="UMB5" s="621"/>
      <c r="UMC5" s="621"/>
      <c r="UMD5" s="621"/>
      <c r="UME5" s="621"/>
      <c r="UMF5" s="621"/>
      <c r="UMG5" s="621"/>
      <c r="UMH5" s="621"/>
      <c r="UMI5" s="621"/>
      <c r="UMJ5" s="621"/>
      <c r="UMK5" s="621"/>
      <c r="UML5" s="621"/>
      <c r="UMM5" s="621"/>
      <c r="UMN5" s="621"/>
      <c r="UMO5" s="621"/>
      <c r="UMP5" s="621"/>
      <c r="UMQ5" s="621"/>
      <c r="UMR5" s="621"/>
      <c r="UMS5" s="621"/>
      <c r="UMT5" s="620"/>
      <c r="UMU5" s="620"/>
      <c r="UMV5" s="621"/>
      <c r="UMW5" s="621"/>
      <c r="UMX5" s="621"/>
      <c r="UMY5" s="621"/>
      <c r="UMZ5" s="621"/>
      <c r="UNA5" s="621"/>
      <c r="UNB5" s="621"/>
      <c r="UNC5" s="621"/>
      <c r="UND5" s="621"/>
      <c r="UNE5" s="621"/>
      <c r="UNF5" s="621"/>
      <c r="UNG5" s="621"/>
      <c r="UNH5" s="621"/>
      <c r="UNI5" s="621"/>
      <c r="UNJ5" s="621"/>
      <c r="UNK5" s="621"/>
      <c r="UNL5" s="621"/>
      <c r="UNM5" s="621"/>
      <c r="UNN5" s="621"/>
      <c r="UNO5" s="620"/>
      <c r="UNP5" s="620"/>
      <c r="UNQ5" s="621"/>
      <c r="UNR5" s="621"/>
      <c r="UNS5" s="621"/>
      <c r="UNT5" s="621"/>
      <c r="UNU5" s="621"/>
      <c r="UNV5" s="621"/>
      <c r="UNW5" s="621"/>
      <c r="UNX5" s="621"/>
      <c r="UNY5" s="621"/>
      <c r="UNZ5" s="621"/>
      <c r="UOA5" s="621"/>
      <c r="UOB5" s="621"/>
      <c r="UOC5" s="621"/>
      <c r="UOD5" s="621"/>
      <c r="UOE5" s="621"/>
      <c r="UOF5" s="621"/>
      <c r="UOG5" s="621"/>
      <c r="UOH5" s="621"/>
      <c r="UOI5" s="621"/>
      <c r="UOJ5" s="620"/>
      <c r="UOK5" s="620"/>
      <c r="UOL5" s="621"/>
      <c r="UOM5" s="621"/>
      <c r="UON5" s="621"/>
      <c r="UOO5" s="621"/>
      <c r="UOP5" s="621"/>
      <c r="UOQ5" s="621"/>
      <c r="UOR5" s="621"/>
      <c r="UOS5" s="621"/>
      <c r="UOT5" s="621"/>
      <c r="UOU5" s="621"/>
      <c r="UOV5" s="621"/>
      <c r="UOW5" s="621"/>
      <c r="UOX5" s="621"/>
      <c r="UOY5" s="621"/>
      <c r="UOZ5" s="621"/>
      <c r="UPA5" s="621"/>
      <c r="UPB5" s="621"/>
      <c r="UPC5" s="621"/>
      <c r="UPD5" s="621"/>
      <c r="UPE5" s="620"/>
      <c r="UPF5" s="620"/>
      <c r="UPG5" s="621"/>
      <c r="UPH5" s="621"/>
      <c r="UPI5" s="621"/>
      <c r="UPJ5" s="621"/>
      <c r="UPK5" s="621"/>
      <c r="UPL5" s="621"/>
      <c r="UPM5" s="621"/>
      <c r="UPN5" s="621"/>
      <c r="UPO5" s="621"/>
      <c r="UPP5" s="621"/>
      <c r="UPQ5" s="621"/>
      <c r="UPR5" s="621"/>
      <c r="UPS5" s="621"/>
      <c r="UPT5" s="621"/>
      <c r="UPU5" s="621"/>
      <c r="UPV5" s="621"/>
      <c r="UPW5" s="621"/>
      <c r="UPX5" s="621"/>
      <c r="UPY5" s="621"/>
      <c r="UPZ5" s="620"/>
      <c r="UQA5" s="620"/>
      <c r="UQB5" s="621"/>
      <c r="UQC5" s="621"/>
      <c r="UQD5" s="621"/>
      <c r="UQE5" s="621"/>
      <c r="UQF5" s="621"/>
      <c r="UQG5" s="621"/>
      <c r="UQH5" s="621"/>
      <c r="UQI5" s="621"/>
      <c r="UQJ5" s="621"/>
      <c r="UQK5" s="621"/>
      <c r="UQL5" s="621"/>
      <c r="UQM5" s="621"/>
      <c r="UQN5" s="621"/>
      <c r="UQO5" s="621"/>
      <c r="UQP5" s="621"/>
      <c r="UQQ5" s="621"/>
      <c r="UQR5" s="621"/>
      <c r="UQS5" s="621"/>
      <c r="UQT5" s="621"/>
      <c r="UQU5" s="620"/>
      <c r="UQV5" s="620"/>
      <c r="UQW5" s="621"/>
      <c r="UQX5" s="621"/>
      <c r="UQY5" s="621"/>
      <c r="UQZ5" s="621"/>
      <c r="URA5" s="621"/>
      <c r="URB5" s="621"/>
      <c r="URC5" s="621"/>
      <c r="URD5" s="621"/>
      <c r="URE5" s="621"/>
      <c r="URF5" s="621"/>
      <c r="URG5" s="621"/>
      <c r="URH5" s="621"/>
      <c r="URI5" s="621"/>
      <c r="URJ5" s="621"/>
      <c r="URK5" s="621"/>
      <c r="URL5" s="621"/>
      <c r="URM5" s="621"/>
      <c r="URN5" s="621"/>
      <c r="URO5" s="621"/>
      <c r="URP5" s="620"/>
      <c r="URQ5" s="620"/>
      <c r="URR5" s="621"/>
      <c r="URS5" s="621"/>
      <c r="URT5" s="621"/>
      <c r="URU5" s="621"/>
      <c r="URV5" s="621"/>
      <c r="URW5" s="621"/>
      <c r="URX5" s="621"/>
      <c r="URY5" s="621"/>
      <c r="URZ5" s="621"/>
      <c r="USA5" s="621"/>
      <c r="USB5" s="621"/>
      <c r="USC5" s="621"/>
      <c r="USD5" s="621"/>
      <c r="USE5" s="621"/>
      <c r="USF5" s="621"/>
      <c r="USG5" s="621"/>
      <c r="USH5" s="621"/>
      <c r="USI5" s="621"/>
      <c r="USJ5" s="621"/>
      <c r="USK5" s="620"/>
      <c r="USL5" s="620"/>
      <c r="USM5" s="621"/>
      <c r="USN5" s="621"/>
      <c r="USO5" s="621"/>
      <c r="USP5" s="621"/>
      <c r="USQ5" s="621"/>
      <c r="USR5" s="621"/>
      <c r="USS5" s="621"/>
      <c r="UST5" s="621"/>
      <c r="USU5" s="621"/>
      <c r="USV5" s="621"/>
      <c r="USW5" s="621"/>
      <c r="USX5" s="621"/>
      <c r="USY5" s="621"/>
      <c r="USZ5" s="621"/>
      <c r="UTA5" s="621"/>
      <c r="UTB5" s="621"/>
      <c r="UTC5" s="621"/>
      <c r="UTD5" s="621"/>
      <c r="UTE5" s="621"/>
      <c r="UTF5" s="620"/>
      <c r="UTG5" s="620"/>
      <c r="UTH5" s="621"/>
      <c r="UTI5" s="621"/>
      <c r="UTJ5" s="621"/>
      <c r="UTK5" s="621"/>
      <c r="UTL5" s="621"/>
      <c r="UTM5" s="621"/>
      <c r="UTN5" s="621"/>
      <c r="UTO5" s="621"/>
      <c r="UTP5" s="621"/>
      <c r="UTQ5" s="621"/>
      <c r="UTR5" s="621"/>
      <c r="UTS5" s="621"/>
      <c r="UTT5" s="621"/>
      <c r="UTU5" s="621"/>
      <c r="UTV5" s="621"/>
      <c r="UTW5" s="621"/>
      <c r="UTX5" s="621"/>
      <c r="UTY5" s="621"/>
      <c r="UTZ5" s="621"/>
      <c r="UUA5" s="620"/>
      <c r="UUB5" s="620"/>
      <c r="UUC5" s="621"/>
      <c r="UUD5" s="621"/>
      <c r="UUE5" s="621"/>
      <c r="UUF5" s="621"/>
      <c r="UUG5" s="621"/>
      <c r="UUH5" s="621"/>
      <c r="UUI5" s="621"/>
      <c r="UUJ5" s="621"/>
      <c r="UUK5" s="621"/>
      <c r="UUL5" s="621"/>
      <c r="UUM5" s="621"/>
      <c r="UUN5" s="621"/>
      <c r="UUO5" s="621"/>
      <c r="UUP5" s="621"/>
      <c r="UUQ5" s="621"/>
      <c r="UUR5" s="621"/>
      <c r="UUS5" s="621"/>
      <c r="UUT5" s="621"/>
      <c r="UUU5" s="621"/>
      <c r="UUV5" s="620"/>
      <c r="UUW5" s="620"/>
      <c r="UUX5" s="621"/>
      <c r="UUY5" s="621"/>
      <c r="UUZ5" s="621"/>
      <c r="UVA5" s="621"/>
      <c r="UVB5" s="621"/>
      <c r="UVC5" s="621"/>
      <c r="UVD5" s="621"/>
      <c r="UVE5" s="621"/>
      <c r="UVF5" s="621"/>
      <c r="UVG5" s="621"/>
      <c r="UVH5" s="621"/>
      <c r="UVI5" s="621"/>
      <c r="UVJ5" s="621"/>
      <c r="UVK5" s="621"/>
      <c r="UVL5" s="621"/>
      <c r="UVM5" s="621"/>
      <c r="UVN5" s="621"/>
      <c r="UVO5" s="621"/>
      <c r="UVP5" s="621"/>
      <c r="UVQ5" s="620"/>
      <c r="UVR5" s="620"/>
      <c r="UVS5" s="621"/>
      <c r="UVT5" s="621"/>
      <c r="UVU5" s="621"/>
      <c r="UVV5" s="621"/>
      <c r="UVW5" s="621"/>
      <c r="UVX5" s="621"/>
      <c r="UVY5" s="621"/>
      <c r="UVZ5" s="621"/>
      <c r="UWA5" s="621"/>
      <c r="UWB5" s="621"/>
      <c r="UWC5" s="621"/>
      <c r="UWD5" s="621"/>
      <c r="UWE5" s="621"/>
      <c r="UWF5" s="621"/>
      <c r="UWG5" s="621"/>
      <c r="UWH5" s="621"/>
      <c r="UWI5" s="621"/>
      <c r="UWJ5" s="621"/>
      <c r="UWK5" s="621"/>
      <c r="UWL5" s="620"/>
      <c r="UWM5" s="620"/>
      <c r="UWN5" s="621"/>
      <c r="UWO5" s="621"/>
      <c r="UWP5" s="621"/>
      <c r="UWQ5" s="621"/>
      <c r="UWR5" s="621"/>
      <c r="UWS5" s="621"/>
      <c r="UWT5" s="621"/>
      <c r="UWU5" s="621"/>
      <c r="UWV5" s="621"/>
      <c r="UWW5" s="621"/>
      <c r="UWX5" s="621"/>
      <c r="UWY5" s="621"/>
      <c r="UWZ5" s="621"/>
      <c r="UXA5" s="621"/>
      <c r="UXB5" s="621"/>
      <c r="UXC5" s="621"/>
      <c r="UXD5" s="621"/>
      <c r="UXE5" s="621"/>
      <c r="UXF5" s="621"/>
      <c r="UXG5" s="620"/>
      <c r="UXH5" s="620"/>
      <c r="UXI5" s="621"/>
      <c r="UXJ5" s="621"/>
      <c r="UXK5" s="621"/>
      <c r="UXL5" s="621"/>
      <c r="UXM5" s="621"/>
      <c r="UXN5" s="621"/>
      <c r="UXO5" s="621"/>
      <c r="UXP5" s="621"/>
      <c r="UXQ5" s="621"/>
      <c r="UXR5" s="621"/>
      <c r="UXS5" s="621"/>
      <c r="UXT5" s="621"/>
      <c r="UXU5" s="621"/>
      <c r="UXV5" s="621"/>
      <c r="UXW5" s="621"/>
      <c r="UXX5" s="621"/>
      <c r="UXY5" s="621"/>
      <c r="UXZ5" s="621"/>
      <c r="UYA5" s="621"/>
      <c r="UYB5" s="620"/>
      <c r="UYC5" s="620"/>
      <c r="UYD5" s="621"/>
      <c r="UYE5" s="621"/>
      <c r="UYF5" s="621"/>
      <c r="UYG5" s="621"/>
      <c r="UYH5" s="621"/>
      <c r="UYI5" s="621"/>
      <c r="UYJ5" s="621"/>
      <c r="UYK5" s="621"/>
      <c r="UYL5" s="621"/>
      <c r="UYM5" s="621"/>
      <c r="UYN5" s="621"/>
      <c r="UYO5" s="621"/>
      <c r="UYP5" s="621"/>
      <c r="UYQ5" s="621"/>
      <c r="UYR5" s="621"/>
      <c r="UYS5" s="621"/>
      <c r="UYT5" s="621"/>
      <c r="UYU5" s="621"/>
      <c r="UYV5" s="621"/>
      <c r="UYW5" s="620"/>
      <c r="UYX5" s="620"/>
      <c r="UYY5" s="621"/>
      <c r="UYZ5" s="621"/>
      <c r="UZA5" s="621"/>
      <c r="UZB5" s="621"/>
      <c r="UZC5" s="621"/>
      <c r="UZD5" s="621"/>
      <c r="UZE5" s="621"/>
      <c r="UZF5" s="621"/>
      <c r="UZG5" s="621"/>
      <c r="UZH5" s="621"/>
      <c r="UZI5" s="621"/>
      <c r="UZJ5" s="621"/>
      <c r="UZK5" s="621"/>
      <c r="UZL5" s="621"/>
      <c r="UZM5" s="621"/>
      <c r="UZN5" s="621"/>
      <c r="UZO5" s="621"/>
      <c r="UZP5" s="621"/>
      <c r="UZQ5" s="621"/>
      <c r="UZR5" s="620"/>
      <c r="UZS5" s="620"/>
      <c r="UZT5" s="621"/>
      <c r="UZU5" s="621"/>
      <c r="UZV5" s="621"/>
      <c r="UZW5" s="621"/>
      <c r="UZX5" s="621"/>
      <c r="UZY5" s="621"/>
      <c r="UZZ5" s="621"/>
      <c r="VAA5" s="621"/>
      <c r="VAB5" s="621"/>
      <c r="VAC5" s="621"/>
      <c r="VAD5" s="621"/>
      <c r="VAE5" s="621"/>
      <c r="VAF5" s="621"/>
      <c r="VAG5" s="621"/>
      <c r="VAH5" s="621"/>
      <c r="VAI5" s="621"/>
      <c r="VAJ5" s="621"/>
      <c r="VAK5" s="621"/>
      <c r="VAL5" s="621"/>
      <c r="VAM5" s="620"/>
      <c r="VAN5" s="620"/>
      <c r="VAO5" s="621"/>
      <c r="VAP5" s="621"/>
      <c r="VAQ5" s="621"/>
      <c r="VAR5" s="621"/>
      <c r="VAS5" s="621"/>
      <c r="VAT5" s="621"/>
      <c r="VAU5" s="621"/>
      <c r="VAV5" s="621"/>
      <c r="VAW5" s="621"/>
      <c r="VAX5" s="621"/>
      <c r="VAY5" s="621"/>
      <c r="VAZ5" s="621"/>
      <c r="VBA5" s="621"/>
      <c r="VBB5" s="621"/>
      <c r="VBC5" s="621"/>
      <c r="VBD5" s="621"/>
      <c r="VBE5" s="621"/>
      <c r="VBF5" s="621"/>
      <c r="VBG5" s="621"/>
      <c r="VBH5" s="620"/>
      <c r="VBI5" s="620"/>
      <c r="VBJ5" s="621"/>
      <c r="VBK5" s="621"/>
      <c r="VBL5" s="621"/>
      <c r="VBM5" s="621"/>
      <c r="VBN5" s="621"/>
      <c r="VBO5" s="621"/>
      <c r="VBP5" s="621"/>
      <c r="VBQ5" s="621"/>
      <c r="VBR5" s="621"/>
      <c r="VBS5" s="621"/>
      <c r="VBT5" s="621"/>
      <c r="VBU5" s="621"/>
      <c r="VBV5" s="621"/>
      <c r="VBW5" s="621"/>
      <c r="VBX5" s="621"/>
      <c r="VBY5" s="621"/>
      <c r="VBZ5" s="621"/>
      <c r="VCA5" s="621"/>
      <c r="VCB5" s="621"/>
      <c r="VCC5" s="620"/>
      <c r="VCD5" s="620"/>
      <c r="VCE5" s="621"/>
      <c r="VCF5" s="621"/>
      <c r="VCG5" s="621"/>
      <c r="VCH5" s="621"/>
      <c r="VCI5" s="621"/>
      <c r="VCJ5" s="621"/>
      <c r="VCK5" s="621"/>
      <c r="VCL5" s="621"/>
      <c r="VCM5" s="621"/>
      <c r="VCN5" s="621"/>
      <c r="VCO5" s="621"/>
      <c r="VCP5" s="621"/>
      <c r="VCQ5" s="621"/>
      <c r="VCR5" s="621"/>
      <c r="VCS5" s="621"/>
      <c r="VCT5" s="621"/>
      <c r="VCU5" s="621"/>
      <c r="VCV5" s="621"/>
      <c r="VCW5" s="621"/>
      <c r="VCX5" s="620"/>
      <c r="VCY5" s="620"/>
      <c r="VCZ5" s="621"/>
      <c r="VDA5" s="621"/>
      <c r="VDB5" s="621"/>
      <c r="VDC5" s="621"/>
      <c r="VDD5" s="621"/>
      <c r="VDE5" s="621"/>
      <c r="VDF5" s="621"/>
      <c r="VDG5" s="621"/>
      <c r="VDH5" s="621"/>
      <c r="VDI5" s="621"/>
      <c r="VDJ5" s="621"/>
      <c r="VDK5" s="621"/>
      <c r="VDL5" s="621"/>
      <c r="VDM5" s="621"/>
      <c r="VDN5" s="621"/>
      <c r="VDO5" s="621"/>
      <c r="VDP5" s="621"/>
      <c r="VDQ5" s="621"/>
      <c r="VDR5" s="621"/>
      <c r="VDS5" s="620"/>
      <c r="VDT5" s="620"/>
      <c r="VDU5" s="621"/>
      <c r="VDV5" s="621"/>
      <c r="VDW5" s="621"/>
      <c r="VDX5" s="621"/>
      <c r="VDY5" s="621"/>
      <c r="VDZ5" s="621"/>
      <c r="VEA5" s="621"/>
      <c r="VEB5" s="621"/>
      <c r="VEC5" s="621"/>
      <c r="VED5" s="621"/>
      <c r="VEE5" s="621"/>
      <c r="VEF5" s="621"/>
      <c r="VEG5" s="621"/>
      <c r="VEH5" s="621"/>
      <c r="VEI5" s="621"/>
      <c r="VEJ5" s="621"/>
      <c r="VEK5" s="621"/>
      <c r="VEL5" s="621"/>
      <c r="VEM5" s="621"/>
      <c r="VEN5" s="620"/>
      <c r="VEO5" s="620"/>
      <c r="VEP5" s="621"/>
      <c r="VEQ5" s="621"/>
      <c r="VER5" s="621"/>
      <c r="VES5" s="621"/>
      <c r="VET5" s="621"/>
      <c r="VEU5" s="621"/>
      <c r="VEV5" s="621"/>
      <c r="VEW5" s="621"/>
      <c r="VEX5" s="621"/>
      <c r="VEY5" s="621"/>
      <c r="VEZ5" s="621"/>
      <c r="VFA5" s="621"/>
      <c r="VFB5" s="621"/>
      <c r="VFC5" s="621"/>
      <c r="VFD5" s="621"/>
      <c r="VFE5" s="621"/>
      <c r="VFF5" s="621"/>
      <c r="VFG5" s="621"/>
      <c r="VFH5" s="621"/>
      <c r="VFI5" s="620"/>
      <c r="VFJ5" s="620"/>
      <c r="VFK5" s="621"/>
      <c r="VFL5" s="621"/>
      <c r="VFM5" s="621"/>
      <c r="VFN5" s="621"/>
      <c r="VFO5" s="621"/>
      <c r="VFP5" s="621"/>
      <c r="VFQ5" s="621"/>
      <c r="VFR5" s="621"/>
      <c r="VFS5" s="621"/>
      <c r="VFT5" s="621"/>
      <c r="VFU5" s="621"/>
      <c r="VFV5" s="621"/>
      <c r="VFW5" s="621"/>
      <c r="VFX5" s="621"/>
      <c r="VFY5" s="621"/>
      <c r="VFZ5" s="621"/>
      <c r="VGA5" s="621"/>
      <c r="VGB5" s="621"/>
      <c r="VGC5" s="621"/>
      <c r="VGD5" s="620"/>
      <c r="VGE5" s="620"/>
      <c r="VGF5" s="621"/>
      <c r="VGG5" s="621"/>
      <c r="VGH5" s="621"/>
      <c r="VGI5" s="621"/>
      <c r="VGJ5" s="621"/>
      <c r="VGK5" s="621"/>
      <c r="VGL5" s="621"/>
      <c r="VGM5" s="621"/>
      <c r="VGN5" s="621"/>
      <c r="VGO5" s="621"/>
      <c r="VGP5" s="621"/>
      <c r="VGQ5" s="621"/>
      <c r="VGR5" s="621"/>
      <c r="VGS5" s="621"/>
      <c r="VGT5" s="621"/>
      <c r="VGU5" s="621"/>
      <c r="VGV5" s="621"/>
      <c r="VGW5" s="621"/>
      <c r="VGX5" s="621"/>
      <c r="VGY5" s="620"/>
      <c r="VGZ5" s="620"/>
      <c r="VHA5" s="621"/>
      <c r="VHB5" s="621"/>
      <c r="VHC5" s="621"/>
      <c r="VHD5" s="621"/>
      <c r="VHE5" s="621"/>
      <c r="VHF5" s="621"/>
      <c r="VHG5" s="621"/>
      <c r="VHH5" s="621"/>
      <c r="VHI5" s="621"/>
      <c r="VHJ5" s="621"/>
      <c r="VHK5" s="621"/>
      <c r="VHL5" s="621"/>
      <c r="VHM5" s="621"/>
      <c r="VHN5" s="621"/>
      <c r="VHO5" s="621"/>
      <c r="VHP5" s="621"/>
      <c r="VHQ5" s="621"/>
      <c r="VHR5" s="621"/>
      <c r="VHS5" s="621"/>
      <c r="VHT5" s="620"/>
      <c r="VHU5" s="620"/>
      <c r="VHV5" s="621"/>
      <c r="VHW5" s="621"/>
      <c r="VHX5" s="621"/>
      <c r="VHY5" s="621"/>
      <c r="VHZ5" s="621"/>
      <c r="VIA5" s="621"/>
      <c r="VIB5" s="621"/>
      <c r="VIC5" s="621"/>
      <c r="VID5" s="621"/>
      <c r="VIE5" s="621"/>
      <c r="VIF5" s="621"/>
      <c r="VIG5" s="621"/>
      <c r="VIH5" s="621"/>
      <c r="VII5" s="621"/>
      <c r="VIJ5" s="621"/>
      <c r="VIK5" s="621"/>
      <c r="VIL5" s="621"/>
      <c r="VIM5" s="621"/>
      <c r="VIN5" s="621"/>
      <c r="VIO5" s="620"/>
      <c r="VIP5" s="620"/>
      <c r="VIQ5" s="621"/>
      <c r="VIR5" s="621"/>
      <c r="VIS5" s="621"/>
      <c r="VIT5" s="621"/>
      <c r="VIU5" s="621"/>
      <c r="VIV5" s="621"/>
      <c r="VIW5" s="621"/>
      <c r="VIX5" s="621"/>
      <c r="VIY5" s="621"/>
      <c r="VIZ5" s="621"/>
      <c r="VJA5" s="621"/>
      <c r="VJB5" s="621"/>
      <c r="VJC5" s="621"/>
      <c r="VJD5" s="621"/>
      <c r="VJE5" s="621"/>
      <c r="VJF5" s="621"/>
      <c r="VJG5" s="621"/>
      <c r="VJH5" s="621"/>
      <c r="VJI5" s="621"/>
      <c r="VJJ5" s="620"/>
      <c r="VJK5" s="620"/>
      <c r="VJL5" s="621"/>
      <c r="VJM5" s="621"/>
      <c r="VJN5" s="621"/>
      <c r="VJO5" s="621"/>
      <c r="VJP5" s="621"/>
      <c r="VJQ5" s="621"/>
      <c r="VJR5" s="621"/>
      <c r="VJS5" s="621"/>
      <c r="VJT5" s="621"/>
      <c r="VJU5" s="621"/>
      <c r="VJV5" s="621"/>
      <c r="VJW5" s="621"/>
      <c r="VJX5" s="621"/>
      <c r="VJY5" s="621"/>
      <c r="VJZ5" s="621"/>
      <c r="VKA5" s="621"/>
      <c r="VKB5" s="621"/>
      <c r="VKC5" s="621"/>
      <c r="VKD5" s="621"/>
      <c r="VKE5" s="620"/>
      <c r="VKF5" s="620"/>
      <c r="VKG5" s="621"/>
      <c r="VKH5" s="621"/>
      <c r="VKI5" s="621"/>
      <c r="VKJ5" s="621"/>
      <c r="VKK5" s="621"/>
      <c r="VKL5" s="621"/>
      <c r="VKM5" s="621"/>
      <c r="VKN5" s="621"/>
      <c r="VKO5" s="621"/>
      <c r="VKP5" s="621"/>
      <c r="VKQ5" s="621"/>
      <c r="VKR5" s="621"/>
      <c r="VKS5" s="621"/>
      <c r="VKT5" s="621"/>
      <c r="VKU5" s="621"/>
      <c r="VKV5" s="621"/>
      <c r="VKW5" s="621"/>
      <c r="VKX5" s="621"/>
      <c r="VKY5" s="621"/>
      <c r="VKZ5" s="620"/>
      <c r="VLA5" s="620"/>
      <c r="VLB5" s="621"/>
      <c r="VLC5" s="621"/>
      <c r="VLD5" s="621"/>
      <c r="VLE5" s="621"/>
      <c r="VLF5" s="621"/>
      <c r="VLG5" s="621"/>
      <c r="VLH5" s="621"/>
      <c r="VLI5" s="621"/>
      <c r="VLJ5" s="621"/>
      <c r="VLK5" s="621"/>
      <c r="VLL5" s="621"/>
      <c r="VLM5" s="621"/>
      <c r="VLN5" s="621"/>
      <c r="VLO5" s="621"/>
      <c r="VLP5" s="621"/>
      <c r="VLQ5" s="621"/>
      <c r="VLR5" s="621"/>
      <c r="VLS5" s="621"/>
      <c r="VLT5" s="621"/>
      <c r="VLU5" s="620"/>
      <c r="VLV5" s="620"/>
      <c r="VLW5" s="621"/>
      <c r="VLX5" s="621"/>
      <c r="VLY5" s="621"/>
      <c r="VLZ5" s="621"/>
      <c r="VMA5" s="621"/>
      <c r="VMB5" s="621"/>
      <c r="VMC5" s="621"/>
      <c r="VMD5" s="621"/>
      <c r="VME5" s="621"/>
      <c r="VMF5" s="621"/>
      <c r="VMG5" s="621"/>
      <c r="VMH5" s="621"/>
      <c r="VMI5" s="621"/>
      <c r="VMJ5" s="621"/>
      <c r="VMK5" s="621"/>
      <c r="VML5" s="621"/>
      <c r="VMM5" s="621"/>
      <c r="VMN5" s="621"/>
      <c r="VMO5" s="621"/>
      <c r="VMP5" s="620"/>
      <c r="VMQ5" s="620"/>
      <c r="VMR5" s="621"/>
      <c r="VMS5" s="621"/>
      <c r="VMT5" s="621"/>
      <c r="VMU5" s="621"/>
      <c r="VMV5" s="621"/>
      <c r="VMW5" s="621"/>
      <c r="VMX5" s="621"/>
      <c r="VMY5" s="621"/>
      <c r="VMZ5" s="621"/>
      <c r="VNA5" s="621"/>
      <c r="VNB5" s="621"/>
      <c r="VNC5" s="621"/>
      <c r="VND5" s="621"/>
      <c r="VNE5" s="621"/>
      <c r="VNF5" s="621"/>
      <c r="VNG5" s="621"/>
      <c r="VNH5" s="621"/>
      <c r="VNI5" s="621"/>
      <c r="VNJ5" s="621"/>
      <c r="VNK5" s="620"/>
      <c r="VNL5" s="620"/>
      <c r="VNM5" s="621"/>
      <c r="VNN5" s="621"/>
      <c r="VNO5" s="621"/>
      <c r="VNP5" s="621"/>
      <c r="VNQ5" s="621"/>
      <c r="VNR5" s="621"/>
      <c r="VNS5" s="621"/>
      <c r="VNT5" s="621"/>
      <c r="VNU5" s="621"/>
      <c r="VNV5" s="621"/>
      <c r="VNW5" s="621"/>
      <c r="VNX5" s="621"/>
      <c r="VNY5" s="621"/>
      <c r="VNZ5" s="621"/>
      <c r="VOA5" s="621"/>
      <c r="VOB5" s="621"/>
      <c r="VOC5" s="621"/>
      <c r="VOD5" s="621"/>
      <c r="VOE5" s="621"/>
      <c r="VOF5" s="620"/>
      <c r="VOG5" s="620"/>
      <c r="VOH5" s="621"/>
      <c r="VOI5" s="621"/>
      <c r="VOJ5" s="621"/>
      <c r="VOK5" s="621"/>
      <c r="VOL5" s="621"/>
      <c r="VOM5" s="621"/>
      <c r="VON5" s="621"/>
      <c r="VOO5" s="621"/>
      <c r="VOP5" s="621"/>
      <c r="VOQ5" s="621"/>
      <c r="VOR5" s="621"/>
      <c r="VOS5" s="621"/>
      <c r="VOT5" s="621"/>
      <c r="VOU5" s="621"/>
      <c r="VOV5" s="621"/>
      <c r="VOW5" s="621"/>
      <c r="VOX5" s="621"/>
      <c r="VOY5" s="621"/>
      <c r="VOZ5" s="621"/>
      <c r="VPA5" s="620"/>
      <c r="VPB5" s="620"/>
      <c r="VPC5" s="621"/>
      <c r="VPD5" s="621"/>
      <c r="VPE5" s="621"/>
      <c r="VPF5" s="621"/>
      <c r="VPG5" s="621"/>
      <c r="VPH5" s="621"/>
      <c r="VPI5" s="621"/>
      <c r="VPJ5" s="621"/>
      <c r="VPK5" s="621"/>
      <c r="VPL5" s="621"/>
      <c r="VPM5" s="621"/>
      <c r="VPN5" s="621"/>
      <c r="VPO5" s="621"/>
      <c r="VPP5" s="621"/>
      <c r="VPQ5" s="621"/>
      <c r="VPR5" s="621"/>
      <c r="VPS5" s="621"/>
      <c r="VPT5" s="621"/>
      <c r="VPU5" s="621"/>
      <c r="VPV5" s="620"/>
      <c r="VPW5" s="620"/>
      <c r="VPX5" s="621"/>
      <c r="VPY5" s="621"/>
      <c r="VPZ5" s="621"/>
      <c r="VQA5" s="621"/>
      <c r="VQB5" s="621"/>
      <c r="VQC5" s="621"/>
      <c r="VQD5" s="621"/>
      <c r="VQE5" s="621"/>
      <c r="VQF5" s="621"/>
      <c r="VQG5" s="621"/>
      <c r="VQH5" s="621"/>
      <c r="VQI5" s="621"/>
      <c r="VQJ5" s="621"/>
      <c r="VQK5" s="621"/>
      <c r="VQL5" s="621"/>
      <c r="VQM5" s="621"/>
      <c r="VQN5" s="621"/>
      <c r="VQO5" s="621"/>
      <c r="VQP5" s="621"/>
      <c r="VQQ5" s="620"/>
      <c r="VQR5" s="620"/>
      <c r="VQS5" s="621"/>
      <c r="VQT5" s="621"/>
      <c r="VQU5" s="621"/>
      <c r="VQV5" s="621"/>
      <c r="VQW5" s="621"/>
      <c r="VQX5" s="621"/>
      <c r="VQY5" s="621"/>
      <c r="VQZ5" s="621"/>
      <c r="VRA5" s="621"/>
      <c r="VRB5" s="621"/>
      <c r="VRC5" s="621"/>
      <c r="VRD5" s="621"/>
      <c r="VRE5" s="621"/>
      <c r="VRF5" s="621"/>
      <c r="VRG5" s="621"/>
      <c r="VRH5" s="621"/>
      <c r="VRI5" s="621"/>
      <c r="VRJ5" s="621"/>
      <c r="VRK5" s="621"/>
      <c r="VRL5" s="620"/>
      <c r="VRM5" s="620"/>
      <c r="VRN5" s="621"/>
      <c r="VRO5" s="621"/>
      <c r="VRP5" s="621"/>
      <c r="VRQ5" s="621"/>
      <c r="VRR5" s="621"/>
      <c r="VRS5" s="621"/>
      <c r="VRT5" s="621"/>
      <c r="VRU5" s="621"/>
      <c r="VRV5" s="621"/>
      <c r="VRW5" s="621"/>
      <c r="VRX5" s="621"/>
      <c r="VRY5" s="621"/>
      <c r="VRZ5" s="621"/>
      <c r="VSA5" s="621"/>
      <c r="VSB5" s="621"/>
      <c r="VSC5" s="621"/>
      <c r="VSD5" s="621"/>
      <c r="VSE5" s="621"/>
      <c r="VSF5" s="621"/>
      <c r="VSG5" s="620"/>
      <c r="VSH5" s="620"/>
      <c r="VSI5" s="621"/>
      <c r="VSJ5" s="621"/>
      <c r="VSK5" s="621"/>
      <c r="VSL5" s="621"/>
      <c r="VSM5" s="621"/>
      <c r="VSN5" s="621"/>
      <c r="VSO5" s="621"/>
      <c r="VSP5" s="621"/>
      <c r="VSQ5" s="621"/>
      <c r="VSR5" s="621"/>
      <c r="VSS5" s="621"/>
      <c r="VST5" s="621"/>
      <c r="VSU5" s="621"/>
      <c r="VSV5" s="621"/>
      <c r="VSW5" s="621"/>
      <c r="VSX5" s="621"/>
      <c r="VSY5" s="621"/>
      <c r="VSZ5" s="621"/>
      <c r="VTA5" s="621"/>
      <c r="VTB5" s="620"/>
      <c r="VTC5" s="620"/>
      <c r="VTD5" s="621"/>
      <c r="VTE5" s="621"/>
      <c r="VTF5" s="621"/>
      <c r="VTG5" s="621"/>
      <c r="VTH5" s="621"/>
      <c r="VTI5" s="621"/>
      <c r="VTJ5" s="621"/>
      <c r="VTK5" s="621"/>
      <c r="VTL5" s="621"/>
      <c r="VTM5" s="621"/>
      <c r="VTN5" s="621"/>
      <c r="VTO5" s="621"/>
      <c r="VTP5" s="621"/>
      <c r="VTQ5" s="621"/>
      <c r="VTR5" s="621"/>
      <c r="VTS5" s="621"/>
      <c r="VTT5" s="621"/>
      <c r="VTU5" s="621"/>
      <c r="VTV5" s="621"/>
      <c r="VTW5" s="620"/>
      <c r="VTX5" s="620"/>
      <c r="VTY5" s="621"/>
      <c r="VTZ5" s="621"/>
      <c r="VUA5" s="621"/>
      <c r="VUB5" s="621"/>
      <c r="VUC5" s="621"/>
      <c r="VUD5" s="621"/>
      <c r="VUE5" s="621"/>
      <c r="VUF5" s="621"/>
      <c r="VUG5" s="621"/>
      <c r="VUH5" s="621"/>
      <c r="VUI5" s="621"/>
      <c r="VUJ5" s="621"/>
      <c r="VUK5" s="621"/>
      <c r="VUL5" s="621"/>
      <c r="VUM5" s="621"/>
      <c r="VUN5" s="621"/>
      <c r="VUO5" s="621"/>
      <c r="VUP5" s="621"/>
      <c r="VUQ5" s="621"/>
      <c r="VUR5" s="620"/>
      <c r="VUS5" s="620"/>
      <c r="VUT5" s="621"/>
      <c r="VUU5" s="621"/>
      <c r="VUV5" s="621"/>
      <c r="VUW5" s="621"/>
      <c r="VUX5" s="621"/>
      <c r="VUY5" s="621"/>
      <c r="VUZ5" s="621"/>
      <c r="VVA5" s="621"/>
      <c r="VVB5" s="621"/>
      <c r="VVC5" s="621"/>
      <c r="VVD5" s="621"/>
      <c r="VVE5" s="621"/>
      <c r="VVF5" s="621"/>
      <c r="VVG5" s="621"/>
      <c r="VVH5" s="621"/>
      <c r="VVI5" s="621"/>
      <c r="VVJ5" s="621"/>
      <c r="VVK5" s="621"/>
      <c r="VVL5" s="621"/>
      <c r="VVM5" s="620"/>
      <c r="VVN5" s="620"/>
      <c r="VVO5" s="621"/>
      <c r="VVP5" s="621"/>
      <c r="VVQ5" s="621"/>
      <c r="VVR5" s="621"/>
      <c r="VVS5" s="621"/>
      <c r="VVT5" s="621"/>
      <c r="VVU5" s="621"/>
      <c r="VVV5" s="621"/>
      <c r="VVW5" s="621"/>
      <c r="VVX5" s="621"/>
      <c r="VVY5" s="621"/>
      <c r="VVZ5" s="621"/>
      <c r="VWA5" s="621"/>
      <c r="VWB5" s="621"/>
      <c r="VWC5" s="621"/>
      <c r="VWD5" s="621"/>
      <c r="VWE5" s="621"/>
      <c r="VWF5" s="621"/>
      <c r="VWG5" s="621"/>
      <c r="VWH5" s="620"/>
      <c r="VWI5" s="620"/>
      <c r="VWJ5" s="621"/>
      <c r="VWK5" s="621"/>
      <c r="VWL5" s="621"/>
      <c r="VWM5" s="621"/>
      <c r="VWN5" s="621"/>
      <c r="VWO5" s="621"/>
      <c r="VWP5" s="621"/>
      <c r="VWQ5" s="621"/>
      <c r="VWR5" s="621"/>
      <c r="VWS5" s="621"/>
      <c r="VWT5" s="621"/>
      <c r="VWU5" s="621"/>
      <c r="VWV5" s="621"/>
      <c r="VWW5" s="621"/>
      <c r="VWX5" s="621"/>
      <c r="VWY5" s="621"/>
      <c r="VWZ5" s="621"/>
      <c r="VXA5" s="621"/>
      <c r="VXB5" s="621"/>
      <c r="VXC5" s="620"/>
      <c r="VXD5" s="620"/>
      <c r="VXE5" s="621"/>
      <c r="VXF5" s="621"/>
      <c r="VXG5" s="621"/>
      <c r="VXH5" s="621"/>
      <c r="VXI5" s="621"/>
      <c r="VXJ5" s="621"/>
      <c r="VXK5" s="621"/>
      <c r="VXL5" s="621"/>
      <c r="VXM5" s="621"/>
      <c r="VXN5" s="621"/>
      <c r="VXO5" s="621"/>
      <c r="VXP5" s="621"/>
      <c r="VXQ5" s="621"/>
      <c r="VXR5" s="621"/>
      <c r="VXS5" s="621"/>
      <c r="VXT5" s="621"/>
      <c r="VXU5" s="621"/>
      <c r="VXV5" s="621"/>
      <c r="VXW5" s="621"/>
      <c r="VXX5" s="620"/>
      <c r="VXY5" s="620"/>
      <c r="VXZ5" s="621"/>
      <c r="VYA5" s="621"/>
      <c r="VYB5" s="621"/>
      <c r="VYC5" s="621"/>
      <c r="VYD5" s="621"/>
      <c r="VYE5" s="621"/>
      <c r="VYF5" s="621"/>
      <c r="VYG5" s="621"/>
      <c r="VYH5" s="621"/>
      <c r="VYI5" s="621"/>
      <c r="VYJ5" s="621"/>
      <c r="VYK5" s="621"/>
      <c r="VYL5" s="621"/>
      <c r="VYM5" s="621"/>
      <c r="VYN5" s="621"/>
      <c r="VYO5" s="621"/>
      <c r="VYP5" s="621"/>
      <c r="VYQ5" s="621"/>
      <c r="VYR5" s="621"/>
      <c r="VYS5" s="620"/>
      <c r="VYT5" s="620"/>
      <c r="VYU5" s="621"/>
      <c r="VYV5" s="621"/>
      <c r="VYW5" s="621"/>
      <c r="VYX5" s="621"/>
      <c r="VYY5" s="621"/>
      <c r="VYZ5" s="621"/>
      <c r="VZA5" s="621"/>
      <c r="VZB5" s="621"/>
      <c r="VZC5" s="621"/>
      <c r="VZD5" s="621"/>
      <c r="VZE5" s="621"/>
      <c r="VZF5" s="621"/>
      <c r="VZG5" s="621"/>
      <c r="VZH5" s="621"/>
      <c r="VZI5" s="621"/>
      <c r="VZJ5" s="621"/>
      <c r="VZK5" s="621"/>
      <c r="VZL5" s="621"/>
      <c r="VZM5" s="621"/>
      <c r="VZN5" s="620"/>
      <c r="VZO5" s="620"/>
      <c r="VZP5" s="621"/>
      <c r="VZQ5" s="621"/>
      <c r="VZR5" s="621"/>
      <c r="VZS5" s="621"/>
      <c r="VZT5" s="621"/>
      <c r="VZU5" s="621"/>
      <c r="VZV5" s="621"/>
      <c r="VZW5" s="621"/>
      <c r="VZX5" s="621"/>
      <c r="VZY5" s="621"/>
      <c r="VZZ5" s="621"/>
      <c r="WAA5" s="621"/>
      <c r="WAB5" s="621"/>
      <c r="WAC5" s="621"/>
      <c r="WAD5" s="621"/>
      <c r="WAE5" s="621"/>
      <c r="WAF5" s="621"/>
      <c r="WAG5" s="621"/>
      <c r="WAH5" s="621"/>
      <c r="WAI5" s="620"/>
      <c r="WAJ5" s="620"/>
      <c r="WAK5" s="621"/>
      <c r="WAL5" s="621"/>
      <c r="WAM5" s="621"/>
      <c r="WAN5" s="621"/>
      <c r="WAO5" s="621"/>
      <c r="WAP5" s="621"/>
      <c r="WAQ5" s="621"/>
      <c r="WAR5" s="621"/>
      <c r="WAS5" s="621"/>
      <c r="WAT5" s="621"/>
      <c r="WAU5" s="621"/>
      <c r="WAV5" s="621"/>
      <c r="WAW5" s="621"/>
      <c r="WAX5" s="621"/>
      <c r="WAY5" s="621"/>
      <c r="WAZ5" s="621"/>
      <c r="WBA5" s="621"/>
      <c r="WBB5" s="621"/>
      <c r="WBC5" s="621"/>
      <c r="WBD5" s="620"/>
      <c r="WBE5" s="620"/>
      <c r="WBF5" s="621"/>
      <c r="WBG5" s="621"/>
      <c r="WBH5" s="621"/>
      <c r="WBI5" s="621"/>
      <c r="WBJ5" s="621"/>
      <c r="WBK5" s="621"/>
      <c r="WBL5" s="621"/>
      <c r="WBM5" s="621"/>
      <c r="WBN5" s="621"/>
      <c r="WBO5" s="621"/>
      <c r="WBP5" s="621"/>
      <c r="WBQ5" s="621"/>
      <c r="WBR5" s="621"/>
      <c r="WBS5" s="621"/>
      <c r="WBT5" s="621"/>
      <c r="WBU5" s="621"/>
      <c r="WBV5" s="621"/>
      <c r="WBW5" s="621"/>
      <c r="WBX5" s="621"/>
      <c r="WBY5" s="620"/>
      <c r="WBZ5" s="620"/>
      <c r="WCA5" s="621"/>
      <c r="WCB5" s="621"/>
      <c r="WCC5" s="621"/>
      <c r="WCD5" s="621"/>
      <c r="WCE5" s="621"/>
      <c r="WCF5" s="621"/>
      <c r="WCG5" s="621"/>
      <c r="WCH5" s="621"/>
      <c r="WCI5" s="621"/>
      <c r="WCJ5" s="621"/>
      <c r="WCK5" s="621"/>
      <c r="WCL5" s="621"/>
      <c r="WCM5" s="621"/>
      <c r="WCN5" s="621"/>
      <c r="WCO5" s="621"/>
      <c r="WCP5" s="621"/>
      <c r="WCQ5" s="621"/>
      <c r="WCR5" s="621"/>
      <c r="WCS5" s="621"/>
      <c r="WCT5" s="620"/>
      <c r="WCU5" s="620"/>
      <c r="WCV5" s="621"/>
      <c r="WCW5" s="621"/>
      <c r="WCX5" s="621"/>
      <c r="WCY5" s="621"/>
      <c r="WCZ5" s="621"/>
      <c r="WDA5" s="621"/>
      <c r="WDB5" s="621"/>
      <c r="WDC5" s="621"/>
      <c r="WDD5" s="621"/>
      <c r="WDE5" s="621"/>
      <c r="WDF5" s="621"/>
      <c r="WDG5" s="621"/>
      <c r="WDH5" s="621"/>
      <c r="WDI5" s="621"/>
      <c r="WDJ5" s="621"/>
      <c r="WDK5" s="621"/>
      <c r="WDL5" s="621"/>
      <c r="WDM5" s="621"/>
      <c r="WDN5" s="621"/>
      <c r="WDO5" s="620"/>
      <c r="WDP5" s="620"/>
      <c r="WDQ5" s="621"/>
      <c r="WDR5" s="621"/>
      <c r="WDS5" s="621"/>
      <c r="WDT5" s="621"/>
      <c r="WDU5" s="621"/>
      <c r="WDV5" s="621"/>
      <c r="WDW5" s="621"/>
      <c r="WDX5" s="621"/>
      <c r="WDY5" s="621"/>
      <c r="WDZ5" s="621"/>
      <c r="WEA5" s="621"/>
      <c r="WEB5" s="621"/>
      <c r="WEC5" s="621"/>
      <c r="WED5" s="621"/>
      <c r="WEE5" s="621"/>
      <c r="WEF5" s="621"/>
      <c r="WEG5" s="621"/>
      <c r="WEH5" s="621"/>
      <c r="WEI5" s="621"/>
      <c r="WEJ5" s="620"/>
      <c r="WEK5" s="620"/>
      <c r="WEL5" s="621"/>
      <c r="WEM5" s="621"/>
      <c r="WEN5" s="621"/>
      <c r="WEO5" s="621"/>
      <c r="WEP5" s="621"/>
      <c r="WEQ5" s="621"/>
      <c r="WER5" s="621"/>
      <c r="WES5" s="621"/>
      <c r="WET5" s="621"/>
      <c r="WEU5" s="621"/>
      <c r="WEV5" s="621"/>
      <c r="WEW5" s="621"/>
      <c r="WEX5" s="621"/>
      <c r="WEY5" s="621"/>
      <c r="WEZ5" s="621"/>
      <c r="WFA5" s="621"/>
      <c r="WFB5" s="621"/>
      <c r="WFC5" s="621"/>
      <c r="WFD5" s="621"/>
      <c r="WFE5" s="620"/>
      <c r="WFF5" s="620"/>
      <c r="WFG5" s="621"/>
      <c r="WFH5" s="621"/>
      <c r="WFI5" s="621"/>
      <c r="WFJ5" s="621"/>
      <c r="WFK5" s="621"/>
      <c r="WFL5" s="621"/>
      <c r="WFM5" s="621"/>
      <c r="WFN5" s="621"/>
      <c r="WFO5" s="621"/>
      <c r="WFP5" s="621"/>
      <c r="WFQ5" s="621"/>
      <c r="WFR5" s="621"/>
      <c r="WFS5" s="621"/>
      <c r="WFT5" s="621"/>
      <c r="WFU5" s="621"/>
      <c r="WFV5" s="621"/>
      <c r="WFW5" s="621"/>
      <c r="WFX5" s="621"/>
      <c r="WFY5" s="621"/>
      <c r="WFZ5" s="620"/>
      <c r="WGA5" s="620"/>
      <c r="WGB5" s="621"/>
      <c r="WGC5" s="621"/>
      <c r="WGD5" s="621"/>
      <c r="WGE5" s="621"/>
      <c r="WGF5" s="621"/>
      <c r="WGG5" s="621"/>
      <c r="WGH5" s="621"/>
      <c r="WGI5" s="621"/>
      <c r="WGJ5" s="621"/>
      <c r="WGK5" s="621"/>
      <c r="WGL5" s="621"/>
      <c r="WGM5" s="621"/>
      <c r="WGN5" s="621"/>
      <c r="WGO5" s="621"/>
      <c r="WGP5" s="621"/>
      <c r="WGQ5" s="621"/>
      <c r="WGR5" s="621"/>
      <c r="WGS5" s="621"/>
      <c r="WGT5" s="621"/>
      <c r="WGU5" s="620"/>
      <c r="WGV5" s="620"/>
      <c r="WGW5" s="621"/>
      <c r="WGX5" s="621"/>
      <c r="WGY5" s="621"/>
      <c r="WGZ5" s="621"/>
      <c r="WHA5" s="621"/>
      <c r="WHB5" s="621"/>
      <c r="WHC5" s="621"/>
      <c r="WHD5" s="621"/>
      <c r="WHE5" s="621"/>
      <c r="WHF5" s="621"/>
      <c r="WHG5" s="621"/>
      <c r="WHH5" s="621"/>
      <c r="WHI5" s="621"/>
      <c r="WHJ5" s="621"/>
      <c r="WHK5" s="621"/>
      <c r="WHL5" s="621"/>
      <c r="WHM5" s="621"/>
      <c r="WHN5" s="621"/>
      <c r="WHO5" s="621"/>
      <c r="WHP5" s="620"/>
      <c r="WHQ5" s="620"/>
      <c r="WHR5" s="621"/>
      <c r="WHS5" s="621"/>
      <c r="WHT5" s="621"/>
      <c r="WHU5" s="621"/>
      <c r="WHV5" s="621"/>
      <c r="WHW5" s="621"/>
      <c r="WHX5" s="621"/>
      <c r="WHY5" s="621"/>
      <c r="WHZ5" s="621"/>
      <c r="WIA5" s="621"/>
      <c r="WIB5" s="621"/>
      <c r="WIC5" s="621"/>
      <c r="WID5" s="621"/>
      <c r="WIE5" s="621"/>
      <c r="WIF5" s="621"/>
      <c r="WIG5" s="621"/>
      <c r="WIH5" s="621"/>
      <c r="WII5" s="621"/>
      <c r="WIJ5" s="621"/>
      <c r="WIK5" s="620"/>
      <c r="WIL5" s="620"/>
      <c r="WIM5" s="621"/>
      <c r="WIN5" s="621"/>
      <c r="WIO5" s="621"/>
      <c r="WIP5" s="621"/>
      <c r="WIQ5" s="621"/>
      <c r="WIR5" s="621"/>
      <c r="WIS5" s="621"/>
      <c r="WIT5" s="621"/>
      <c r="WIU5" s="621"/>
      <c r="WIV5" s="621"/>
      <c r="WIW5" s="621"/>
      <c r="WIX5" s="621"/>
      <c r="WIY5" s="621"/>
      <c r="WIZ5" s="621"/>
      <c r="WJA5" s="621"/>
      <c r="WJB5" s="621"/>
      <c r="WJC5" s="621"/>
      <c r="WJD5" s="621"/>
      <c r="WJE5" s="621"/>
      <c r="WJF5" s="620"/>
      <c r="WJG5" s="620"/>
      <c r="WJH5" s="621"/>
      <c r="WJI5" s="621"/>
      <c r="WJJ5" s="621"/>
      <c r="WJK5" s="621"/>
      <c r="WJL5" s="621"/>
      <c r="WJM5" s="621"/>
      <c r="WJN5" s="621"/>
      <c r="WJO5" s="621"/>
      <c r="WJP5" s="621"/>
      <c r="WJQ5" s="621"/>
      <c r="WJR5" s="621"/>
      <c r="WJS5" s="621"/>
      <c r="WJT5" s="621"/>
      <c r="WJU5" s="621"/>
      <c r="WJV5" s="621"/>
      <c r="WJW5" s="621"/>
      <c r="WJX5" s="621"/>
      <c r="WJY5" s="621"/>
      <c r="WJZ5" s="621"/>
      <c r="WKA5" s="620"/>
      <c r="WKB5" s="620"/>
      <c r="WKC5" s="621"/>
      <c r="WKD5" s="621"/>
      <c r="WKE5" s="621"/>
      <c r="WKF5" s="621"/>
      <c r="WKG5" s="621"/>
      <c r="WKH5" s="621"/>
      <c r="WKI5" s="621"/>
      <c r="WKJ5" s="621"/>
      <c r="WKK5" s="621"/>
      <c r="WKL5" s="621"/>
      <c r="WKM5" s="621"/>
      <c r="WKN5" s="621"/>
      <c r="WKO5" s="621"/>
      <c r="WKP5" s="621"/>
      <c r="WKQ5" s="621"/>
      <c r="WKR5" s="621"/>
      <c r="WKS5" s="621"/>
      <c r="WKT5" s="621"/>
      <c r="WKU5" s="621"/>
      <c r="WKV5" s="620"/>
      <c r="WKW5" s="620"/>
      <c r="WKX5" s="621"/>
      <c r="WKY5" s="621"/>
      <c r="WKZ5" s="621"/>
      <c r="WLA5" s="621"/>
      <c r="WLB5" s="621"/>
      <c r="WLC5" s="621"/>
      <c r="WLD5" s="621"/>
      <c r="WLE5" s="621"/>
      <c r="WLF5" s="621"/>
      <c r="WLG5" s="621"/>
      <c r="WLH5" s="621"/>
      <c r="WLI5" s="621"/>
      <c r="WLJ5" s="621"/>
      <c r="WLK5" s="621"/>
      <c r="WLL5" s="621"/>
      <c r="WLM5" s="621"/>
      <c r="WLN5" s="621"/>
      <c r="WLO5" s="621"/>
      <c r="WLP5" s="621"/>
      <c r="WLQ5" s="620"/>
      <c r="WLR5" s="620"/>
      <c r="WLS5" s="621"/>
      <c r="WLT5" s="621"/>
      <c r="WLU5" s="621"/>
      <c r="WLV5" s="621"/>
      <c r="WLW5" s="621"/>
      <c r="WLX5" s="621"/>
      <c r="WLY5" s="621"/>
      <c r="WLZ5" s="621"/>
      <c r="WMA5" s="621"/>
      <c r="WMB5" s="621"/>
      <c r="WMC5" s="621"/>
      <c r="WMD5" s="621"/>
      <c r="WME5" s="621"/>
      <c r="WMF5" s="621"/>
      <c r="WMG5" s="621"/>
      <c r="WMH5" s="621"/>
      <c r="WMI5" s="621"/>
      <c r="WMJ5" s="621"/>
      <c r="WMK5" s="621"/>
      <c r="WML5" s="620"/>
      <c r="WMM5" s="620"/>
      <c r="WMN5" s="621"/>
      <c r="WMO5" s="621"/>
      <c r="WMP5" s="621"/>
      <c r="WMQ5" s="621"/>
      <c r="WMR5" s="621"/>
      <c r="WMS5" s="621"/>
      <c r="WMT5" s="621"/>
      <c r="WMU5" s="621"/>
      <c r="WMV5" s="621"/>
      <c r="WMW5" s="621"/>
      <c r="WMX5" s="621"/>
      <c r="WMY5" s="621"/>
      <c r="WMZ5" s="621"/>
      <c r="WNA5" s="621"/>
      <c r="WNB5" s="621"/>
      <c r="WNC5" s="621"/>
      <c r="WND5" s="621"/>
      <c r="WNE5" s="621"/>
      <c r="WNF5" s="621"/>
      <c r="WNG5" s="620"/>
      <c r="WNH5" s="620"/>
      <c r="WNI5" s="621"/>
      <c r="WNJ5" s="621"/>
      <c r="WNK5" s="621"/>
      <c r="WNL5" s="621"/>
      <c r="WNM5" s="621"/>
      <c r="WNN5" s="621"/>
      <c r="WNO5" s="621"/>
      <c r="WNP5" s="621"/>
      <c r="WNQ5" s="621"/>
      <c r="WNR5" s="621"/>
      <c r="WNS5" s="621"/>
      <c r="WNT5" s="621"/>
      <c r="WNU5" s="621"/>
      <c r="WNV5" s="621"/>
      <c r="WNW5" s="621"/>
      <c r="WNX5" s="621"/>
      <c r="WNY5" s="621"/>
      <c r="WNZ5" s="621"/>
      <c r="WOA5" s="621"/>
      <c r="WOB5" s="620"/>
      <c r="WOC5" s="620"/>
      <c r="WOD5" s="621"/>
      <c r="WOE5" s="621"/>
      <c r="WOF5" s="621"/>
      <c r="WOG5" s="621"/>
      <c r="WOH5" s="621"/>
      <c r="WOI5" s="621"/>
      <c r="WOJ5" s="621"/>
      <c r="WOK5" s="621"/>
      <c r="WOL5" s="621"/>
      <c r="WOM5" s="621"/>
      <c r="WON5" s="621"/>
      <c r="WOO5" s="621"/>
      <c r="WOP5" s="621"/>
      <c r="WOQ5" s="621"/>
      <c r="WOR5" s="621"/>
      <c r="WOS5" s="621"/>
      <c r="WOT5" s="621"/>
      <c r="WOU5" s="621"/>
      <c r="WOV5" s="621"/>
      <c r="WOW5" s="620"/>
      <c r="WOX5" s="620"/>
      <c r="WOY5" s="621"/>
      <c r="WOZ5" s="621"/>
      <c r="WPA5" s="621"/>
      <c r="WPB5" s="621"/>
      <c r="WPC5" s="621"/>
      <c r="WPD5" s="621"/>
      <c r="WPE5" s="621"/>
      <c r="WPF5" s="621"/>
      <c r="WPG5" s="621"/>
      <c r="WPH5" s="621"/>
      <c r="WPI5" s="621"/>
      <c r="WPJ5" s="621"/>
      <c r="WPK5" s="621"/>
      <c r="WPL5" s="621"/>
      <c r="WPM5" s="621"/>
      <c r="WPN5" s="621"/>
      <c r="WPO5" s="621"/>
      <c r="WPP5" s="621"/>
      <c r="WPQ5" s="621"/>
      <c r="WPR5" s="620"/>
      <c r="WPS5" s="620"/>
      <c r="WPT5" s="621"/>
      <c r="WPU5" s="621"/>
      <c r="WPV5" s="621"/>
      <c r="WPW5" s="621"/>
      <c r="WPX5" s="621"/>
      <c r="WPY5" s="621"/>
      <c r="WPZ5" s="621"/>
      <c r="WQA5" s="621"/>
      <c r="WQB5" s="621"/>
      <c r="WQC5" s="621"/>
      <c r="WQD5" s="621"/>
      <c r="WQE5" s="621"/>
      <c r="WQF5" s="621"/>
      <c r="WQG5" s="621"/>
      <c r="WQH5" s="621"/>
      <c r="WQI5" s="621"/>
      <c r="WQJ5" s="621"/>
      <c r="WQK5" s="621"/>
      <c r="WQL5" s="621"/>
      <c r="WQM5" s="620"/>
      <c r="WQN5" s="620"/>
      <c r="WQO5" s="621"/>
      <c r="WQP5" s="621"/>
      <c r="WQQ5" s="621"/>
      <c r="WQR5" s="621"/>
      <c r="WQS5" s="621"/>
      <c r="WQT5" s="621"/>
      <c r="WQU5" s="621"/>
      <c r="WQV5" s="621"/>
      <c r="WQW5" s="621"/>
      <c r="WQX5" s="621"/>
      <c r="WQY5" s="621"/>
      <c r="WQZ5" s="621"/>
      <c r="WRA5" s="621"/>
      <c r="WRB5" s="621"/>
      <c r="WRC5" s="621"/>
      <c r="WRD5" s="621"/>
      <c r="WRE5" s="621"/>
      <c r="WRF5" s="621"/>
      <c r="WRG5" s="621"/>
      <c r="WRH5" s="620"/>
      <c r="WRI5" s="620"/>
      <c r="WRJ5" s="621"/>
      <c r="WRK5" s="621"/>
      <c r="WRL5" s="621"/>
      <c r="WRM5" s="621"/>
      <c r="WRN5" s="621"/>
      <c r="WRO5" s="621"/>
      <c r="WRP5" s="621"/>
      <c r="WRQ5" s="621"/>
      <c r="WRR5" s="621"/>
      <c r="WRS5" s="621"/>
      <c r="WRT5" s="621"/>
      <c r="WRU5" s="621"/>
      <c r="WRV5" s="621"/>
      <c r="WRW5" s="621"/>
      <c r="WRX5" s="621"/>
      <c r="WRY5" s="621"/>
      <c r="WRZ5" s="621"/>
      <c r="WSA5" s="621"/>
      <c r="WSB5" s="621"/>
      <c r="WSC5" s="620"/>
      <c r="WSD5" s="620"/>
      <c r="WSE5" s="621"/>
      <c r="WSF5" s="621"/>
      <c r="WSG5" s="621"/>
      <c r="WSH5" s="621"/>
      <c r="WSI5" s="621"/>
      <c r="WSJ5" s="621"/>
      <c r="WSK5" s="621"/>
      <c r="WSL5" s="621"/>
      <c r="WSM5" s="621"/>
      <c r="WSN5" s="621"/>
      <c r="WSO5" s="621"/>
      <c r="WSP5" s="621"/>
      <c r="WSQ5" s="621"/>
      <c r="WSR5" s="621"/>
      <c r="WSS5" s="621"/>
      <c r="WST5" s="621"/>
      <c r="WSU5" s="621"/>
      <c r="WSV5" s="621"/>
      <c r="WSW5" s="621"/>
      <c r="WSX5" s="620"/>
      <c r="WSY5" s="620"/>
      <c r="WSZ5" s="621"/>
      <c r="WTA5" s="621"/>
      <c r="WTB5" s="621"/>
      <c r="WTC5" s="621"/>
      <c r="WTD5" s="621"/>
      <c r="WTE5" s="621"/>
      <c r="WTF5" s="621"/>
      <c r="WTG5" s="621"/>
      <c r="WTH5" s="621"/>
      <c r="WTI5" s="621"/>
      <c r="WTJ5" s="621"/>
      <c r="WTK5" s="621"/>
      <c r="WTL5" s="621"/>
      <c r="WTM5" s="621"/>
      <c r="WTN5" s="621"/>
      <c r="WTO5" s="621"/>
      <c r="WTP5" s="621"/>
      <c r="WTQ5" s="621"/>
      <c r="WTR5" s="621"/>
      <c r="WTS5" s="620"/>
      <c r="WTT5" s="620"/>
      <c r="WTU5" s="621"/>
      <c r="WTV5" s="621"/>
      <c r="WTW5" s="621"/>
      <c r="WTX5" s="621"/>
      <c r="WTY5" s="621"/>
      <c r="WTZ5" s="621"/>
      <c r="WUA5" s="621"/>
      <c r="WUB5" s="621"/>
      <c r="WUC5" s="621"/>
      <c r="WUD5" s="621"/>
      <c r="WUE5" s="621"/>
      <c r="WUF5" s="621"/>
      <c r="WUG5" s="621"/>
      <c r="WUH5" s="621"/>
      <c r="WUI5" s="621"/>
      <c r="WUJ5" s="621"/>
      <c r="WUK5" s="621"/>
      <c r="WUL5" s="621"/>
      <c r="WUM5" s="621"/>
      <c r="WUN5" s="620"/>
      <c r="WUO5" s="620"/>
      <c r="WUP5" s="621"/>
      <c r="WUQ5" s="621"/>
      <c r="WUR5" s="621"/>
      <c r="WUS5" s="621"/>
      <c r="WUT5" s="621"/>
      <c r="WUU5" s="621"/>
      <c r="WUV5" s="621"/>
      <c r="WUW5" s="621"/>
      <c r="WUX5" s="621"/>
      <c r="WUY5" s="621"/>
      <c r="WUZ5" s="621"/>
      <c r="WVA5" s="621"/>
      <c r="WVB5" s="621"/>
      <c r="WVC5" s="621"/>
      <c r="WVD5" s="621"/>
      <c r="WVE5" s="621"/>
      <c r="WVF5" s="621"/>
      <c r="WVG5" s="621"/>
      <c r="WVH5" s="621"/>
      <c r="WVI5" s="620"/>
      <c r="WVJ5" s="620"/>
      <c r="WVK5" s="621"/>
      <c r="WVL5" s="621"/>
      <c r="WVM5" s="621"/>
      <c r="WVN5" s="621"/>
      <c r="WVO5" s="621"/>
      <c r="WVP5" s="621"/>
      <c r="WVQ5" s="621"/>
      <c r="WVR5" s="621"/>
      <c r="WVS5" s="621"/>
      <c r="WVT5" s="621"/>
      <c r="WVU5" s="621"/>
      <c r="WVV5" s="621"/>
      <c r="WVW5" s="621"/>
      <c r="WVX5" s="621"/>
      <c r="WVY5" s="621"/>
      <c r="WVZ5" s="621"/>
      <c r="WWA5" s="621"/>
      <c r="WWB5" s="621"/>
      <c r="WWC5" s="621"/>
      <c r="WWD5" s="620"/>
      <c r="WWE5" s="620"/>
      <c r="WWF5" s="621"/>
      <c r="WWG5" s="621"/>
      <c r="WWH5" s="621"/>
      <c r="WWI5" s="621"/>
      <c r="WWJ5" s="621"/>
      <c r="WWK5" s="621"/>
      <c r="WWL5" s="621"/>
      <c r="WWM5" s="621"/>
      <c r="WWN5" s="621"/>
      <c r="WWO5" s="621"/>
      <c r="WWP5" s="621"/>
      <c r="WWQ5" s="621"/>
      <c r="WWR5" s="621"/>
      <c r="WWS5" s="621"/>
      <c r="WWT5" s="621"/>
      <c r="WWU5" s="621"/>
      <c r="WWV5" s="621"/>
      <c r="WWW5" s="621"/>
      <c r="WWX5" s="621"/>
      <c r="WWY5" s="620"/>
      <c r="WWZ5" s="620"/>
      <c r="WXA5" s="621"/>
      <c r="WXB5" s="621"/>
      <c r="WXC5" s="621"/>
      <c r="WXD5" s="621"/>
      <c r="WXE5" s="621"/>
      <c r="WXF5" s="621"/>
      <c r="WXG5" s="621"/>
      <c r="WXH5" s="621"/>
      <c r="WXI5" s="621"/>
      <c r="WXJ5" s="621"/>
      <c r="WXK5" s="621"/>
      <c r="WXL5" s="621"/>
      <c r="WXM5" s="621"/>
      <c r="WXN5" s="621"/>
      <c r="WXO5" s="621"/>
      <c r="WXP5" s="621"/>
      <c r="WXQ5" s="621"/>
      <c r="WXR5" s="621"/>
      <c r="WXS5" s="621"/>
      <c r="WXT5" s="620"/>
      <c r="WXU5" s="620"/>
      <c r="WXV5" s="621"/>
      <c r="WXW5" s="621"/>
      <c r="WXX5" s="621"/>
      <c r="WXY5" s="621"/>
      <c r="WXZ5" s="621"/>
      <c r="WYA5" s="621"/>
      <c r="WYB5" s="621"/>
      <c r="WYC5" s="621"/>
      <c r="WYD5" s="621"/>
      <c r="WYE5" s="621"/>
      <c r="WYF5" s="621"/>
      <c r="WYG5" s="621"/>
      <c r="WYH5" s="621"/>
      <c r="WYI5" s="621"/>
      <c r="WYJ5" s="621"/>
      <c r="WYK5" s="621"/>
      <c r="WYL5" s="621"/>
      <c r="WYM5" s="621"/>
      <c r="WYN5" s="621"/>
      <c r="WYO5" s="620"/>
      <c r="WYP5" s="620"/>
      <c r="WYQ5" s="621"/>
      <c r="WYR5" s="621"/>
      <c r="WYS5" s="621"/>
      <c r="WYT5" s="621"/>
      <c r="WYU5" s="621"/>
      <c r="WYV5" s="621"/>
      <c r="WYW5" s="621"/>
      <c r="WYX5" s="621"/>
      <c r="WYY5" s="621"/>
      <c r="WYZ5" s="621"/>
      <c r="WZA5" s="621"/>
      <c r="WZB5" s="621"/>
      <c r="WZC5" s="621"/>
      <c r="WZD5" s="621"/>
      <c r="WZE5" s="621"/>
      <c r="WZF5" s="621"/>
      <c r="WZG5" s="621"/>
      <c r="WZH5" s="621"/>
      <c r="WZI5" s="621"/>
      <c r="WZJ5" s="620"/>
      <c r="WZK5" s="620"/>
      <c r="WZL5" s="621"/>
      <c r="WZM5" s="621"/>
      <c r="WZN5" s="621"/>
      <c r="WZO5" s="621"/>
      <c r="WZP5" s="621"/>
      <c r="WZQ5" s="621"/>
      <c r="WZR5" s="621"/>
      <c r="WZS5" s="621"/>
      <c r="WZT5" s="621"/>
      <c r="WZU5" s="621"/>
      <c r="WZV5" s="621"/>
      <c r="WZW5" s="621"/>
      <c r="WZX5" s="621"/>
      <c r="WZY5" s="621"/>
      <c r="WZZ5" s="621"/>
      <c r="XAA5" s="621"/>
      <c r="XAB5" s="621"/>
      <c r="XAC5" s="621"/>
      <c r="XAD5" s="621"/>
      <c r="XAE5" s="620"/>
      <c r="XAF5" s="620"/>
      <c r="XAG5" s="621"/>
      <c r="XAH5" s="621"/>
      <c r="XAI5" s="621"/>
      <c r="XAJ5" s="621"/>
      <c r="XAK5" s="621"/>
      <c r="XAL5" s="621"/>
      <c r="XAM5" s="621"/>
      <c r="XAN5" s="621"/>
      <c r="XAO5" s="621"/>
      <c r="XAP5" s="621"/>
      <c r="XAQ5" s="621"/>
      <c r="XAR5" s="621"/>
      <c r="XAS5" s="621"/>
      <c r="XAT5" s="621"/>
      <c r="XAU5" s="621"/>
      <c r="XAV5" s="621"/>
      <c r="XAW5" s="621"/>
      <c r="XAX5" s="621"/>
      <c r="XAY5" s="621"/>
      <c r="XAZ5" s="620"/>
      <c r="XBA5" s="620"/>
      <c r="XBB5" s="621"/>
      <c r="XBC5" s="621"/>
      <c r="XBD5" s="621"/>
      <c r="XBE5" s="621"/>
      <c r="XBF5" s="621"/>
      <c r="XBG5" s="621"/>
      <c r="XBH5" s="621"/>
      <c r="XBI5" s="621"/>
      <c r="XBJ5" s="621"/>
      <c r="XBK5" s="621"/>
      <c r="XBL5" s="621"/>
      <c r="XBM5" s="621"/>
      <c r="XBN5" s="621"/>
      <c r="XBO5" s="621"/>
      <c r="XBP5" s="621"/>
      <c r="XBQ5" s="621"/>
      <c r="XBR5" s="621"/>
      <c r="XBS5" s="621"/>
      <c r="XBT5" s="621"/>
      <c r="XBU5" s="620"/>
      <c r="XBV5" s="620"/>
      <c r="XBW5" s="621"/>
      <c r="XBX5" s="621"/>
      <c r="XBY5" s="621"/>
      <c r="XBZ5" s="621"/>
      <c r="XCA5" s="621"/>
      <c r="XCB5" s="621"/>
      <c r="XCC5" s="621"/>
      <c r="XCD5" s="621"/>
      <c r="XCE5" s="621"/>
      <c r="XCF5" s="621"/>
      <c r="XCG5" s="621"/>
      <c r="XCH5" s="621"/>
      <c r="XCI5" s="621"/>
      <c r="XCJ5" s="621"/>
      <c r="XCK5" s="621"/>
      <c r="XCL5" s="621"/>
      <c r="XCM5" s="621"/>
      <c r="XCN5" s="621"/>
      <c r="XCO5" s="621"/>
      <c r="XCP5" s="620"/>
      <c r="XCQ5" s="620"/>
      <c r="XCR5" s="621"/>
      <c r="XCS5" s="621"/>
      <c r="XCT5" s="621"/>
      <c r="XCU5" s="621"/>
      <c r="XCV5" s="621"/>
      <c r="XCW5" s="621"/>
      <c r="XCX5" s="621"/>
      <c r="XCY5" s="621"/>
      <c r="XCZ5" s="621"/>
      <c r="XDA5" s="621"/>
      <c r="XDB5" s="621"/>
      <c r="XDC5" s="621"/>
      <c r="XDD5" s="621"/>
      <c r="XDE5" s="621"/>
      <c r="XDF5" s="621"/>
      <c r="XDG5" s="621"/>
      <c r="XDH5" s="621"/>
      <c r="XDI5" s="621"/>
      <c r="XDJ5" s="621"/>
      <c r="XDK5" s="620"/>
      <c r="XDL5" s="620"/>
      <c r="XDM5" s="621"/>
      <c r="XDN5" s="621"/>
      <c r="XDO5" s="621"/>
      <c r="XDP5" s="621"/>
      <c r="XDQ5" s="621"/>
      <c r="XDR5" s="621"/>
      <c r="XDS5" s="621"/>
      <c r="XDT5" s="621"/>
      <c r="XDU5" s="621"/>
      <c r="XDV5" s="621"/>
      <c r="XDW5" s="621"/>
      <c r="XDX5" s="621"/>
      <c r="XDY5" s="621"/>
      <c r="XDZ5" s="621"/>
      <c r="XEA5" s="621"/>
      <c r="XEB5" s="621"/>
      <c r="XEC5" s="621"/>
      <c r="XED5" s="621"/>
      <c r="XEE5" s="621"/>
      <c r="XEF5" s="620"/>
      <c r="XEG5" s="620"/>
      <c r="XEH5" s="621"/>
      <c r="XEI5" s="621"/>
      <c r="XEJ5" s="621"/>
      <c r="XEK5" s="621"/>
      <c r="XEL5" s="621"/>
      <c r="XEM5" s="621"/>
      <c r="XEN5" s="621"/>
      <c r="XEO5" s="621"/>
      <c r="XEP5" s="621"/>
      <c r="XEQ5" s="621"/>
      <c r="XER5" s="621"/>
      <c r="XES5" s="621"/>
      <c r="XET5" s="621"/>
      <c r="XEU5" s="621"/>
      <c r="XEV5" s="621"/>
      <c r="XEW5" s="621"/>
      <c r="XEX5" s="621"/>
      <c r="XEY5" s="621"/>
      <c r="XEZ5" s="621"/>
      <c r="XFA5" s="620"/>
      <c r="XFB5" s="620"/>
      <c r="XFC5" s="621"/>
      <c r="XFD5" s="621"/>
    </row>
    <row r="6" spans="1:16384" s="15" customFormat="1" ht="29.25" customHeight="1" x14ac:dyDescent="0.25">
      <c r="A6" s="523" t="s">
        <v>5</v>
      </c>
      <c r="B6" s="547" t="s">
        <v>6</v>
      </c>
      <c r="C6" s="547" t="s">
        <v>26</v>
      </c>
      <c r="D6" s="547" t="s">
        <v>8</v>
      </c>
      <c r="E6" s="547" t="s">
        <v>9</v>
      </c>
      <c r="F6" s="547" t="s">
        <v>10</v>
      </c>
      <c r="G6" s="547" t="s">
        <v>11</v>
      </c>
      <c r="H6" s="558" t="s">
        <v>12</v>
      </c>
      <c r="I6" s="560"/>
      <c r="J6" s="522" t="s">
        <v>13</v>
      </c>
      <c r="K6" s="522" t="s">
        <v>14</v>
      </c>
      <c r="L6" s="523" t="s">
        <v>15</v>
      </c>
      <c r="M6" s="522" t="s">
        <v>16</v>
      </c>
      <c r="N6" s="522"/>
      <c r="O6" s="522"/>
      <c r="P6" s="523" t="s">
        <v>17</v>
      </c>
      <c r="Q6" s="523" t="s">
        <v>18</v>
      </c>
      <c r="R6" s="522" t="s">
        <v>19</v>
      </c>
      <c r="S6" s="522"/>
      <c r="T6" s="522"/>
      <c r="U6" s="522" t="s">
        <v>20</v>
      </c>
      <c r="V6" s="558" t="s">
        <v>19</v>
      </c>
      <c r="W6" s="559"/>
      <c r="X6" s="560"/>
      <c r="Y6" s="522" t="s">
        <v>21</v>
      </c>
      <c r="Z6" s="558" t="s">
        <v>19</v>
      </c>
      <c r="AA6" s="559"/>
      <c r="AB6" s="560"/>
      <c r="AC6" s="522" t="s">
        <v>22</v>
      </c>
      <c r="AD6" s="558" t="s">
        <v>19</v>
      </c>
      <c r="AE6" s="559"/>
      <c r="AF6" s="560"/>
      <c r="AG6" s="522" t="s">
        <v>23</v>
      </c>
      <c r="AH6" s="530" t="s">
        <v>24</v>
      </c>
      <c r="AI6" s="532" t="s">
        <v>25</v>
      </c>
      <c r="AJ6" s="532"/>
      <c r="AK6" s="528"/>
      <c r="AL6" s="528"/>
      <c r="AM6" s="551"/>
      <c r="AN6" s="551"/>
      <c r="AO6" s="551"/>
      <c r="AP6" s="551"/>
      <c r="AQ6" s="528"/>
      <c r="AR6" s="528"/>
      <c r="AS6" s="430"/>
      <c r="AT6" s="528"/>
      <c r="AU6" s="528"/>
      <c r="AV6" s="528"/>
      <c r="AW6" s="528"/>
      <c r="AX6" s="528"/>
      <c r="AY6" s="528"/>
      <c r="AZ6" s="551"/>
      <c r="BA6" s="551"/>
      <c r="BB6" s="528"/>
      <c r="BC6" s="551"/>
      <c r="BD6" s="551"/>
      <c r="BE6" s="551"/>
      <c r="BF6" s="528"/>
      <c r="BG6" s="528"/>
      <c r="BH6" s="551"/>
      <c r="BI6" s="551"/>
      <c r="BJ6" s="551"/>
      <c r="BK6" s="551"/>
      <c r="BL6" s="528"/>
      <c r="BM6" s="528"/>
      <c r="BN6" s="430"/>
      <c r="BO6" s="528"/>
      <c r="BP6" s="528"/>
      <c r="BQ6" s="528"/>
      <c r="BR6" s="528"/>
      <c r="BS6" s="528"/>
      <c r="BT6" s="528"/>
      <c r="BU6" s="551"/>
      <c r="BV6" s="551"/>
      <c r="BW6" s="528"/>
      <c r="BX6" s="551"/>
      <c r="BY6" s="551"/>
      <c r="BZ6" s="551"/>
      <c r="CA6" s="528"/>
      <c r="CB6" s="528"/>
      <c r="CC6" s="551"/>
      <c r="CD6" s="551"/>
      <c r="CE6" s="551"/>
      <c r="CF6" s="551"/>
      <c r="CG6" s="528"/>
      <c r="CH6" s="528"/>
      <c r="CI6" s="430"/>
      <c r="CJ6" s="528"/>
      <c r="CK6" s="528"/>
      <c r="CL6" s="528"/>
      <c r="CM6" s="528"/>
      <c r="CN6" s="528"/>
      <c r="CO6" s="528"/>
      <c r="CP6" s="551"/>
      <c r="CQ6" s="551"/>
      <c r="CR6" s="528"/>
      <c r="CS6" s="551"/>
      <c r="CT6" s="551"/>
      <c r="CU6" s="551"/>
      <c r="CV6" s="528"/>
      <c r="CW6" s="528"/>
      <c r="CX6" s="551"/>
      <c r="CY6" s="551"/>
      <c r="CZ6" s="551"/>
      <c r="DA6" s="551"/>
      <c r="DB6" s="528"/>
      <c r="DC6" s="528"/>
      <c r="DD6" s="430"/>
      <c r="DE6" s="528"/>
      <c r="DF6" s="528"/>
      <c r="DG6" s="528"/>
      <c r="DH6" s="528"/>
      <c r="DI6" s="528"/>
      <c r="DJ6" s="528"/>
      <c r="DK6" s="551"/>
      <c r="DL6" s="551"/>
      <c r="DM6" s="528"/>
      <c r="DN6" s="551"/>
      <c r="DO6" s="551"/>
      <c r="DP6" s="551"/>
      <c r="DQ6" s="528"/>
      <c r="DR6" s="528"/>
      <c r="DS6" s="551"/>
      <c r="DT6" s="551"/>
      <c r="DU6" s="551"/>
      <c r="DV6" s="551"/>
      <c r="DW6" s="528"/>
      <c r="DX6" s="528"/>
      <c r="DY6" s="430"/>
      <c r="DZ6" s="528"/>
      <c r="EA6" s="528"/>
      <c r="EB6" s="528"/>
      <c r="EC6" s="528"/>
      <c r="ED6" s="528"/>
      <c r="EE6" s="528"/>
      <c r="EF6" s="551"/>
      <c r="EG6" s="551"/>
      <c r="EH6" s="528"/>
      <c r="EI6" s="551"/>
      <c r="EJ6" s="551"/>
      <c r="EK6" s="551"/>
      <c r="EL6" s="528"/>
      <c r="EM6" s="528"/>
      <c r="EN6" s="551"/>
      <c r="EO6" s="551"/>
      <c r="EP6" s="551"/>
      <c r="EQ6" s="551"/>
      <c r="ER6" s="528"/>
      <c r="ES6" s="528"/>
      <c r="ET6" s="430"/>
      <c r="EU6" s="528"/>
      <c r="EV6" s="528"/>
      <c r="EW6" s="528"/>
      <c r="EX6" s="528"/>
      <c r="EY6" s="528"/>
      <c r="EZ6" s="528"/>
      <c r="FA6" s="551"/>
      <c r="FB6" s="551"/>
      <c r="FC6" s="528"/>
      <c r="FD6" s="551"/>
      <c r="FE6" s="551"/>
      <c r="FF6" s="551"/>
      <c r="FG6" s="528"/>
      <c r="FH6" s="528"/>
      <c r="FI6" s="551"/>
      <c r="FJ6" s="551"/>
      <c r="FK6" s="551"/>
      <c r="FL6" s="551"/>
      <c r="FM6" s="528"/>
      <c r="FN6" s="528"/>
      <c r="FO6" s="430"/>
      <c r="FP6" s="528"/>
      <c r="FQ6" s="528"/>
      <c r="FR6" s="528"/>
      <c r="FS6" s="528"/>
      <c r="FT6" s="528"/>
      <c r="FU6" s="528"/>
      <c r="FV6" s="551"/>
      <c r="FW6" s="551"/>
      <c r="FX6" s="528"/>
      <c r="FY6" s="551"/>
      <c r="FZ6" s="551"/>
      <c r="GA6" s="551"/>
      <c r="GB6" s="528"/>
      <c r="GC6" s="528"/>
      <c r="GD6" s="551"/>
      <c r="GE6" s="551"/>
      <c r="GF6" s="551"/>
      <c r="GG6" s="551"/>
      <c r="GH6" s="528"/>
      <c r="GI6" s="528"/>
      <c r="GJ6" s="430"/>
      <c r="GK6" s="528"/>
      <c r="GL6" s="528"/>
      <c r="GM6" s="528"/>
      <c r="GN6" s="528"/>
      <c r="GO6" s="528"/>
      <c r="GP6" s="528"/>
      <c r="GQ6" s="551"/>
      <c r="GR6" s="551"/>
      <c r="GS6" s="528"/>
      <c r="GT6" s="551"/>
      <c r="GU6" s="551"/>
      <c r="GV6" s="551"/>
      <c r="GW6" s="528"/>
      <c r="GX6" s="528"/>
      <c r="GY6" s="551"/>
      <c r="GZ6" s="551"/>
      <c r="HA6" s="551"/>
      <c r="HB6" s="551"/>
      <c r="HC6" s="528"/>
      <c r="HD6" s="528"/>
      <c r="HE6" s="430"/>
      <c r="HF6" s="528"/>
      <c r="HG6" s="528"/>
      <c r="HH6" s="528"/>
      <c r="HI6" s="528"/>
      <c r="HJ6" s="528"/>
      <c r="HK6" s="528"/>
      <c r="HL6" s="551"/>
      <c r="HM6" s="551"/>
      <c r="HN6" s="528"/>
      <c r="HO6" s="551"/>
      <c r="HP6" s="551"/>
      <c r="HQ6" s="551"/>
      <c r="HR6" s="528"/>
      <c r="HS6" s="528"/>
      <c r="HT6" s="551"/>
      <c r="HU6" s="551"/>
      <c r="HV6" s="551"/>
      <c r="HW6" s="551"/>
      <c r="HX6" s="528"/>
      <c r="HY6" s="528"/>
      <c r="HZ6" s="430"/>
      <c r="IA6" s="528"/>
      <c r="IB6" s="528"/>
      <c r="IC6" s="528"/>
      <c r="ID6" s="528"/>
      <c r="IE6" s="528"/>
      <c r="IF6" s="528"/>
      <c r="IG6" s="551"/>
      <c r="IH6" s="551"/>
      <c r="II6" s="528"/>
      <c r="IJ6" s="551"/>
      <c r="IK6" s="551"/>
      <c r="IL6" s="551"/>
      <c r="IM6" s="528"/>
      <c r="IN6" s="528"/>
      <c r="IO6" s="551"/>
      <c r="IP6" s="551"/>
      <c r="IQ6" s="551"/>
      <c r="IR6" s="551"/>
      <c r="IS6" s="528"/>
      <c r="IT6" s="528"/>
      <c r="IU6" s="430"/>
      <c r="IV6" s="528"/>
      <c r="IW6" s="528"/>
      <c r="IX6" s="528"/>
      <c r="IY6" s="528"/>
      <c r="IZ6" s="528"/>
      <c r="JA6" s="528"/>
      <c r="JB6" s="551"/>
      <c r="JC6" s="551"/>
      <c r="JD6" s="528"/>
      <c r="JE6" s="551"/>
      <c r="JF6" s="551"/>
      <c r="JG6" s="551"/>
      <c r="JH6" s="528"/>
      <c r="JI6" s="528"/>
      <c r="JJ6" s="551"/>
      <c r="JK6" s="551"/>
      <c r="JL6" s="551"/>
      <c r="JM6" s="551"/>
      <c r="JN6" s="528"/>
      <c r="JO6" s="528"/>
      <c r="JP6" s="430"/>
      <c r="JQ6" s="528"/>
      <c r="JR6" s="528"/>
      <c r="JS6" s="528"/>
      <c r="JT6" s="528"/>
      <c r="JU6" s="528"/>
      <c r="JV6" s="528"/>
      <c r="JW6" s="551"/>
      <c r="JX6" s="551"/>
      <c r="JY6" s="528"/>
      <c r="JZ6" s="551"/>
      <c r="KA6" s="551"/>
      <c r="KB6" s="551"/>
      <c r="KC6" s="528"/>
      <c r="KD6" s="528"/>
      <c r="KE6" s="551"/>
      <c r="KF6" s="551"/>
      <c r="KG6" s="551"/>
      <c r="KH6" s="551"/>
      <c r="KI6" s="528"/>
      <c r="KJ6" s="528"/>
      <c r="KK6" s="430"/>
      <c r="KL6" s="528"/>
      <c r="KM6" s="528"/>
      <c r="KN6" s="528"/>
      <c r="KO6" s="528"/>
      <c r="KP6" s="528"/>
      <c r="KQ6" s="528"/>
      <c r="KR6" s="551"/>
      <c r="KS6" s="551"/>
      <c r="KT6" s="528"/>
      <c r="KU6" s="551"/>
      <c r="KV6" s="551"/>
      <c r="KW6" s="551"/>
      <c r="KX6" s="528"/>
      <c r="KY6" s="528"/>
      <c r="KZ6" s="551"/>
      <c r="LA6" s="551"/>
      <c r="LB6" s="551"/>
      <c r="LC6" s="551"/>
      <c r="LD6" s="528"/>
      <c r="LE6" s="528"/>
      <c r="LF6" s="430"/>
      <c r="LG6" s="528"/>
      <c r="LH6" s="528"/>
      <c r="LI6" s="528"/>
      <c r="LJ6" s="528"/>
      <c r="LK6" s="528"/>
      <c r="LL6" s="528"/>
      <c r="LM6" s="551"/>
      <c r="LN6" s="551"/>
      <c r="LO6" s="528"/>
      <c r="LP6" s="551"/>
      <c r="LQ6" s="551"/>
      <c r="LR6" s="551"/>
      <c r="LS6" s="528"/>
      <c r="LT6" s="528"/>
      <c r="LU6" s="551"/>
      <c r="LV6" s="551"/>
      <c r="LW6" s="551"/>
      <c r="LX6" s="551"/>
      <c r="LY6" s="528"/>
      <c r="LZ6" s="528"/>
      <c r="MA6" s="430"/>
      <c r="MB6" s="528"/>
      <c r="MC6" s="528"/>
      <c r="MD6" s="528"/>
      <c r="ME6" s="528"/>
      <c r="MF6" s="528"/>
      <c r="MG6" s="528"/>
      <c r="MH6" s="551"/>
      <c r="MI6" s="551"/>
      <c r="MJ6" s="528"/>
      <c r="MK6" s="551"/>
      <c r="ML6" s="551"/>
      <c r="MM6" s="551"/>
      <c r="MN6" s="528"/>
      <c r="MO6" s="528"/>
      <c r="MP6" s="551"/>
      <c r="MQ6" s="551"/>
      <c r="MR6" s="551"/>
      <c r="MS6" s="551"/>
      <c r="MT6" s="528"/>
      <c r="MU6" s="528"/>
      <c r="MV6" s="430"/>
      <c r="MW6" s="528"/>
      <c r="MX6" s="528"/>
      <c r="MY6" s="528"/>
      <c r="MZ6" s="528"/>
      <c r="NA6" s="528"/>
      <c r="NB6" s="528"/>
      <c r="NC6" s="551"/>
      <c r="ND6" s="551"/>
      <c r="NE6" s="528"/>
      <c r="NF6" s="551"/>
      <c r="NG6" s="551"/>
      <c r="NH6" s="551"/>
      <c r="NI6" s="528"/>
      <c r="NJ6" s="528"/>
      <c r="NK6" s="551"/>
      <c r="NL6" s="551"/>
      <c r="NM6" s="551"/>
      <c r="NN6" s="551"/>
      <c r="NO6" s="528"/>
      <c r="NP6" s="528"/>
      <c r="NQ6" s="430"/>
      <c r="NR6" s="528"/>
      <c r="NS6" s="528"/>
      <c r="NT6" s="528"/>
      <c r="NU6" s="528"/>
      <c r="NV6" s="528"/>
      <c r="NW6" s="528"/>
      <c r="NX6" s="551"/>
      <c r="NY6" s="551"/>
      <c r="NZ6" s="528"/>
      <c r="OA6" s="551"/>
      <c r="OB6" s="551"/>
      <c r="OC6" s="551"/>
      <c r="OD6" s="528"/>
      <c r="OE6" s="528"/>
      <c r="OF6" s="551"/>
      <c r="OG6" s="551"/>
      <c r="OH6" s="551"/>
      <c r="OI6" s="551"/>
      <c r="OJ6" s="528"/>
      <c r="OK6" s="528"/>
      <c r="OL6" s="430"/>
      <c r="OM6" s="528"/>
      <c r="ON6" s="528"/>
      <c r="OO6" s="528"/>
      <c r="OP6" s="528"/>
      <c r="OQ6" s="528"/>
      <c r="OR6" s="528"/>
      <c r="OS6" s="551"/>
      <c r="OT6" s="551"/>
      <c r="OU6" s="528"/>
      <c r="OV6" s="551"/>
      <c r="OW6" s="551"/>
      <c r="OX6" s="551"/>
      <c r="OY6" s="528"/>
      <c r="OZ6" s="528"/>
      <c r="PA6" s="551"/>
      <c r="PB6" s="551"/>
      <c r="PC6" s="551"/>
      <c r="PD6" s="551"/>
      <c r="PE6" s="528"/>
      <c r="PF6" s="528"/>
      <c r="PG6" s="430"/>
      <c r="PH6" s="528"/>
      <c r="PI6" s="528"/>
      <c r="PJ6" s="528"/>
      <c r="PK6" s="528"/>
      <c r="PL6" s="528"/>
      <c r="PM6" s="528"/>
      <c r="PN6" s="551"/>
      <c r="PO6" s="551"/>
      <c r="PP6" s="528"/>
      <c r="PQ6" s="551"/>
      <c r="PR6" s="551"/>
      <c r="PS6" s="551"/>
      <c r="PT6" s="528"/>
      <c r="PU6" s="528"/>
      <c r="PV6" s="551"/>
      <c r="PW6" s="551"/>
      <c r="PX6" s="551"/>
      <c r="PY6" s="551"/>
      <c r="PZ6" s="528"/>
      <c r="QA6" s="528"/>
      <c r="QB6" s="430"/>
      <c r="QC6" s="528"/>
      <c r="QD6" s="528"/>
      <c r="QE6" s="528"/>
      <c r="QF6" s="528"/>
      <c r="QG6" s="528"/>
      <c r="QH6" s="528"/>
      <c r="QI6" s="551"/>
      <c r="QJ6" s="551"/>
      <c r="QK6" s="528"/>
      <c r="QL6" s="551"/>
      <c r="QM6" s="551"/>
      <c r="QN6" s="551"/>
      <c r="QO6" s="528"/>
      <c r="QP6" s="528"/>
      <c r="QQ6" s="551"/>
      <c r="QR6" s="551"/>
      <c r="QS6" s="551"/>
      <c r="QT6" s="551"/>
      <c r="QU6" s="528"/>
      <c r="QV6" s="528"/>
      <c r="QW6" s="430"/>
      <c r="QX6" s="528"/>
      <c r="QY6" s="528"/>
      <c r="QZ6" s="528"/>
      <c r="RA6" s="528"/>
      <c r="RB6" s="528"/>
      <c r="RC6" s="528"/>
      <c r="RD6" s="551"/>
      <c r="RE6" s="551"/>
      <c r="RF6" s="528"/>
      <c r="RG6" s="551"/>
      <c r="RH6" s="551"/>
      <c r="RI6" s="551"/>
      <c r="RJ6" s="528"/>
      <c r="RK6" s="528"/>
      <c r="RL6" s="551"/>
      <c r="RM6" s="551"/>
      <c r="RN6" s="551"/>
      <c r="RO6" s="551"/>
      <c r="RP6" s="528"/>
      <c r="RQ6" s="528"/>
      <c r="RR6" s="430"/>
      <c r="RS6" s="528"/>
      <c r="RT6" s="528"/>
      <c r="RU6" s="528"/>
      <c r="RV6" s="528"/>
      <c r="RW6" s="528"/>
      <c r="RX6" s="528"/>
      <c r="RY6" s="551"/>
      <c r="RZ6" s="551"/>
      <c r="SA6" s="528"/>
      <c r="SB6" s="551"/>
      <c r="SC6" s="551"/>
      <c r="SD6" s="551"/>
      <c r="SE6" s="528"/>
      <c r="SF6" s="528"/>
      <c r="SG6" s="551"/>
      <c r="SH6" s="551"/>
      <c r="SI6" s="551"/>
      <c r="SJ6" s="551"/>
      <c r="SK6" s="528"/>
      <c r="SL6" s="528"/>
      <c r="SM6" s="430"/>
      <c r="SN6" s="528"/>
      <c r="SO6" s="528"/>
      <c r="SP6" s="528"/>
      <c r="SQ6" s="528"/>
      <c r="SR6" s="528"/>
      <c r="SS6" s="528"/>
      <c r="ST6" s="551"/>
      <c r="SU6" s="551"/>
      <c r="SV6" s="528"/>
      <c r="SW6" s="551"/>
      <c r="SX6" s="551"/>
      <c r="SY6" s="551"/>
      <c r="SZ6" s="528"/>
      <c r="TA6" s="528"/>
      <c r="TB6" s="551"/>
      <c r="TC6" s="551"/>
      <c r="TD6" s="551"/>
      <c r="TE6" s="551"/>
      <c r="TF6" s="528"/>
      <c r="TG6" s="528"/>
      <c r="TH6" s="430"/>
      <c r="TI6" s="528"/>
      <c r="TJ6" s="528"/>
      <c r="TK6" s="528"/>
      <c r="TL6" s="528"/>
      <c r="TM6" s="528"/>
      <c r="TN6" s="528"/>
      <c r="TO6" s="551"/>
      <c r="TP6" s="551"/>
      <c r="TQ6" s="528"/>
      <c r="TR6" s="551"/>
      <c r="TS6" s="551"/>
      <c r="TT6" s="551"/>
      <c r="TU6" s="528"/>
      <c r="TV6" s="528"/>
      <c r="TW6" s="551"/>
      <c r="TX6" s="551"/>
      <c r="TY6" s="551"/>
      <c r="TZ6" s="551"/>
      <c r="UA6" s="528"/>
      <c r="UB6" s="528"/>
      <c r="UC6" s="430"/>
      <c r="UD6" s="528"/>
      <c r="UE6" s="528"/>
      <c r="UF6" s="528"/>
      <c r="UG6" s="528"/>
      <c r="UH6" s="528"/>
      <c r="UI6" s="528"/>
      <c r="UJ6" s="551"/>
      <c r="UK6" s="551"/>
      <c r="UL6" s="528"/>
      <c r="UM6" s="551"/>
      <c r="UN6" s="551"/>
      <c r="UO6" s="551"/>
      <c r="UP6" s="528"/>
      <c r="UQ6" s="528"/>
      <c r="UR6" s="551"/>
      <c r="US6" s="551"/>
      <c r="UT6" s="551"/>
      <c r="UU6" s="551"/>
      <c r="UV6" s="528"/>
      <c r="UW6" s="528"/>
      <c r="UX6" s="430"/>
      <c r="UY6" s="528"/>
      <c r="UZ6" s="528"/>
      <c r="VA6" s="528"/>
      <c r="VB6" s="528"/>
      <c r="VC6" s="528"/>
      <c r="VD6" s="528"/>
      <c r="VE6" s="551"/>
      <c r="VF6" s="551"/>
      <c r="VG6" s="528"/>
      <c r="VH6" s="551"/>
      <c r="VI6" s="551"/>
      <c r="VJ6" s="551"/>
      <c r="VK6" s="528"/>
      <c r="VL6" s="528"/>
      <c r="VM6" s="551"/>
      <c r="VN6" s="551"/>
      <c r="VO6" s="551"/>
      <c r="VP6" s="551"/>
      <c r="VQ6" s="528"/>
      <c r="VR6" s="528"/>
      <c r="VS6" s="430"/>
      <c r="VT6" s="528"/>
      <c r="VU6" s="528"/>
      <c r="VV6" s="528"/>
      <c r="VW6" s="528"/>
      <c r="VX6" s="528"/>
      <c r="VY6" s="528"/>
      <c r="VZ6" s="551"/>
      <c r="WA6" s="551"/>
      <c r="WB6" s="528"/>
      <c r="WC6" s="551"/>
      <c r="WD6" s="551"/>
      <c r="WE6" s="551"/>
      <c r="WF6" s="528"/>
      <c r="WG6" s="528"/>
      <c r="WH6" s="551"/>
      <c r="WI6" s="551"/>
      <c r="WJ6" s="551"/>
      <c r="WK6" s="551"/>
      <c r="WL6" s="528"/>
      <c r="WM6" s="528"/>
      <c r="WN6" s="430"/>
      <c r="WO6" s="528"/>
      <c r="WP6" s="528"/>
      <c r="WQ6" s="528"/>
      <c r="WR6" s="528"/>
      <c r="WS6" s="528"/>
      <c r="WT6" s="528"/>
      <c r="WU6" s="551"/>
      <c r="WV6" s="551"/>
      <c r="WW6" s="528"/>
      <c r="WX6" s="551"/>
      <c r="WY6" s="551"/>
      <c r="WZ6" s="551"/>
      <c r="XA6" s="528"/>
      <c r="XB6" s="528"/>
      <c r="XC6" s="551"/>
      <c r="XD6" s="551"/>
      <c r="XE6" s="551"/>
      <c r="XF6" s="551"/>
      <c r="XG6" s="528"/>
      <c r="XH6" s="528"/>
      <c r="XI6" s="430"/>
      <c r="XJ6" s="528"/>
      <c r="XK6" s="528"/>
      <c r="XL6" s="528"/>
      <c r="XM6" s="528"/>
      <c r="XN6" s="528"/>
      <c r="XO6" s="528"/>
      <c r="XP6" s="551"/>
      <c r="XQ6" s="551"/>
      <c r="XR6" s="528"/>
      <c r="XS6" s="551"/>
      <c r="XT6" s="551"/>
      <c r="XU6" s="551"/>
      <c r="XV6" s="528"/>
      <c r="XW6" s="528"/>
      <c r="XX6" s="551"/>
      <c r="XY6" s="551"/>
      <c r="XZ6" s="551"/>
      <c r="YA6" s="551"/>
      <c r="YB6" s="528"/>
      <c r="YC6" s="528"/>
      <c r="YD6" s="430"/>
      <c r="YE6" s="528"/>
      <c r="YF6" s="528"/>
      <c r="YG6" s="528"/>
      <c r="YH6" s="528"/>
      <c r="YI6" s="528"/>
      <c r="YJ6" s="528"/>
      <c r="YK6" s="551"/>
      <c r="YL6" s="551"/>
      <c r="YM6" s="528"/>
      <c r="YN6" s="551"/>
      <c r="YO6" s="551"/>
      <c r="YP6" s="551"/>
      <c r="YQ6" s="528"/>
      <c r="YR6" s="528"/>
      <c r="YS6" s="551"/>
      <c r="YT6" s="551"/>
      <c r="YU6" s="551"/>
      <c r="YV6" s="551"/>
      <c r="YW6" s="528"/>
      <c r="YX6" s="528"/>
      <c r="YY6" s="430"/>
      <c r="YZ6" s="528"/>
      <c r="ZA6" s="528"/>
      <c r="ZB6" s="528"/>
      <c r="ZC6" s="528"/>
      <c r="ZD6" s="528"/>
      <c r="ZE6" s="528"/>
      <c r="ZF6" s="551"/>
      <c r="ZG6" s="551"/>
      <c r="ZH6" s="528"/>
      <c r="ZI6" s="551"/>
      <c r="ZJ6" s="551"/>
      <c r="ZK6" s="551"/>
      <c r="ZL6" s="528"/>
      <c r="ZM6" s="528"/>
      <c r="ZN6" s="551"/>
      <c r="ZO6" s="551"/>
      <c r="ZP6" s="551"/>
      <c r="ZQ6" s="551"/>
      <c r="ZR6" s="528"/>
      <c r="ZS6" s="528"/>
      <c r="ZT6" s="430"/>
      <c r="ZU6" s="528"/>
      <c r="ZV6" s="528"/>
      <c r="ZW6" s="528"/>
      <c r="ZX6" s="528"/>
      <c r="ZY6" s="528"/>
      <c r="ZZ6" s="528"/>
      <c r="AAA6" s="551"/>
      <c r="AAB6" s="551"/>
      <c r="AAC6" s="528"/>
      <c r="AAD6" s="551"/>
      <c r="AAE6" s="551"/>
      <c r="AAF6" s="551"/>
      <c r="AAG6" s="528"/>
      <c r="AAH6" s="528"/>
      <c r="AAI6" s="551"/>
      <c r="AAJ6" s="551"/>
      <c r="AAK6" s="551"/>
      <c r="AAL6" s="551"/>
      <c r="AAM6" s="528"/>
      <c r="AAN6" s="528"/>
      <c r="AAO6" s="430"/>
      <c r="AAP6" s="528"/>
      <c r="AAQ6" s="528"/>
      <c r="AAR6" s="528"/>
      <c r="AAS6" s="528"/>
      <c r="AAT6" s="528"/>
      <c r="AAU6" s="528"/>
      <c r="AAV6" s="551"/>
      <c r="AAW6" s="551"/>
      <c r="AAX6" s="528"/>
      <c r="AAY6" s="551"/>
      <c r="AAZ6" s="551"/>
      <c r="ABA6" s="551"/>
      <c r="ABB6" s="528"/>
      <c r="ABC6" s="528"/>
      <c r="ABD6" s="551"/>
      <c r="ABE6" s="551"/>
      <c r="ABF6" s="551"/>
      <c r="ABG6" s="551"/>
      <c r="ABH6" s="528"/>
      <c r="ABI6" s="528"/>
      <c r="ABJ6" s="430"/>
      <c r="ABK6" s="528"/>
      <c r="ABL6" s="528"/>
      <c r="ABM6" s="528"/>
      <c r="ABN6" s="528"/>
      <c r="ABO6" s="528"/>
      <c r="ABP6" s="528"/>
      <c r="ABQ6" s="551"/>
      <c r="ABR6" s="551"/>
      <c r="ABS6" s="528"/>
      <c r="ABT6" s="551"/>
      <c r="ABU6" s="551"/>
      <c r="ABV6" s="551"/>
      <c r="ABW6" s="528"/>
      <c r="ABX6" s="528"/>
      <c r="ABY6" s="551"/>
      <c r="ABZ6" s="551"/>
      <c r="ACA6" s="551"/>
      <c r="ACB6" s="551"/>
      <c r="ACC6" s="528"/>
      <c r="ACD6" s="528"/>
      <c r="ACE6" s="430"/>
      <c r="ACF6" s="528"/>
      <c r="ACG6" s="528"/>
      <c r="ACH6" s="528"/>
      <c r="ACI6" s="528"/>
      <c r="ACJ6" s="528"/>
      <c r="ACK6" s="528"/>
      <c r="ACL6" s="551"/>
      <c r="ACM6" s="551"/>
      <c r="ACN6" s="528"/>
      <c r="ACO6" s="551"/>
      <c r="ACP6" s="551"/>
      <c r="ACQ6" s="551"/>
      <c r="ACR6" s="528"/>
      <c r="ACS6" s="528"/>
      <c r="ACT6" s="551"/>
      <c r="ACU6" s="551"/>
      <c r="ACV6" s="551"/>
      <c r="ACW6" s="551"/>
      <c r="ACX6" s="528"/>
      <c r="ACY6" s="528"/>
      <c r="ACZ6" s="430"/>
      <c r="ADA6" s="528"/>
      <c r="ADB6" s="528"/>
      <c r="ADC6" s="528"/>
      <c r="ADD6" s="528"/>
      <c r="ADE6" s="528"/>
      <c r="ADF6" s="528"/>
      <c r="ADG6" s="551"/>
      <c r="ADH6" s="551"/>
      <c r="ADI6" s="528"/>
      <c r="ADJ6" s="551"/>
      <c r="ADK6" s="551"/>
      <c r="ADL6" s="551"/>
      <c r="ADM6" s="528"/>
      <c r="ADN6" s="528"/>
      <c r="ADO6" s="551"/>
      <c r="ADP6" s="551"/>
      <c r="ADQ6" s="551"/>
      <c r="ADR6" s="551"/>
      <c r="ADS6" s="528"/>
      <c r="ADT6" s="528"/>
      <c r="ADU6" s="430"/>
      <c r="ADV6" s="528"/>
      <c r="ADW6" s="528"/>
      <c r="ADX6" s="528"/>
      <c r="ADY6" s="528"/>
      <c r="ADZ6" s="528"/>
      <c r="AEA6" s="528"/>
      <c r="AEB6" s="551"/>
      <c r="AEC6" s="551"/>
      <c r="AED6" s="528"/>
      <c r="AEE6" s="551"/>
      <c r="AEF6" s="551"/>
      <c r="AEG6" s="551"/>
      <c r="AEH6" s="528"/>
      <c r="AEI6" s="528"/>
      <c r="AEJ6" s="551"/>
      <c r="AEK6" s="551"/>
      <c r="AEL6" s="551"/>
      <c r="AEM6" s="551"/>
      <c r="AEN6" s="528"/>
      <c r="AEO6" s="528"/>
      <c r="AEP6" s="430"/>
      <c r="AEQ6" s="528"/>
      <c r="AER6" s="528"/>
      <c r="AES6" s="528"/>
      <c r="AET6" s="528"/>
      <c r="AEU6" s="528"/>
      <c r="AEV6" s="528"/>
      <c r="AEW6" s="551"/>
      <c r="AEX6" s="551"/>
      <c r="AEY6" s="528"/>
      <c r="AEZ6" s="551"/>
      <c r="AFA6" s="551"/>
      <c r="AFB6" s="551"/>
      <c r="AFC6" s="528"/>
      <c r="AFD6" s="528"/>
      <c r="AFE6" s="551"/>
      <c r="AFF6" s="551"/>
      <c r="AFG6" s="551"/>
      <c r="AFH6" s="551"/>
      <c r="AFI6" s="528"/>
      <c r="AFJ6" s="528"/>
      <c r="AFK6" s="430"/>
      <c r="AFL6" s="528"/>
      <c r="AFM6" s="528"/>
      <c r="AFN6" s="528"/>
      <c r="AFO6" s="528"/>
      <c r="AFP6" s="528"/>
      <c r="AFQ6" s="528"/>
      <c r="AFR6" s="551"/>
      <c r="AFS6" s="551"/>
      <c r="AFT6" s="528"/>
      <c r="AFU6" s="551"/>
      <c r="AFV6" s="551"/>
      <c r="AFW6" s="551"/>
      <c r="AFX6" s="528"/>
      <c r="AFY6" s="528"/>
      <c r="AFZ6" s="551"/>
      <c r="AGA6" s="551"/>
      <c r="AGB6" s="551"/>
      <c r="AGC6" s="551"/>
      <c r="AGD6" s="528"/>
      <c r="AGE6" s="528"/>
      <c r="AGF6" s="430"/>
      <c r="AGG6" s="528"/>
      <c r="AGH6" s="528"/>
      <c r="AGI6" s="528"/>
      <c r="AGJ6" s="528"/>
      <c r="AGK6" s="528"/>
      <c r="AGL6" s="528"/>
      <c r="AGM6" s="551"/>
      <c r="AGN6" s="551"/>
      <c r="AGO6" s="528"/>
      <c r="AGP6" s="551"/>
      <c r="AGQ6" s="551"/>
      <c r="AGR6" s="551"/>
      <c r="AGS6" s="528"/>
      <c r="AGT6" s="528"/>
      <c r="AGU6" s="551"/>
      <c r="AGV6" s="551"/>
      <c r="AGW6" s="551"/>
      <c r="AGX6" s="551"/>
      <c r="AGY6" s="528"/>
      <c r="AGZ6" s="528"/>
      <c r="AHA6" s="430"/>
      <c r="AHB6" s="528"/>
      <c r="AHC6" s="528"/>
      <c r="AHD6" s="528"/>
      <c r="AHE6" s="528"/>
      <c r="AHF6" s="528"/>
      <c r="AHG6" s="528"/>
      <c r="AHH6" s="551"/>
      <c r="AHI6" s="551"/>
      <c r="AHJ6" s="528"/>
      <c r="AHK6" s="551"/>
      <c r="AHL6" s="551"/>
      <c r="AHM6" s="551"/>
      <c r="AHN6" s="528"/>
      <c r="AHO6" s="528"/>
      <c r="AHP6" s="551"/>
      <c r="AHQ6" s="551"/>
      <c r="AHR6" s="551"/>
      <c r="AHS6" s="551"/>
      <c r="AHT6" s="528"/>
      <c r="AHU6" s="528"/>
      <c r="AHV6" s="430"/>
      <c r="AHW6" s="528"/>
      <c r="AHX6" s="528"/>
      <c r="AHY6" s="528"/>
      <c r="AHZ6" s="528"/>
      <c r="AIA6" s="528"/>
      <c r="AIB6" s="528"/>
      <c r="AIC6" s="551"/>
      <c r="AID6" s="551"/>
      <c r="AIE6" s="528"/>
      <c r="AIF6" s="551"/>
      <c r="AIG6" s="551"/>
      <c r="AIH6" s="551"/>
      <c r="AII6" s="528"/>
      <c r="AIJ6" s="528"/>
      <c r="AIK6" s="551"/>
      <c r="AIL6" s="551"/>
      <c r="AIM6" s="551"/>
      <c r="AIN6" s="551"/>
      <c r="AIO6" s="528"/>
      <c r="AIP6" s="528"/>
      <c r="AIQ6" s="430"/>
      <c r="AIR6" s="528"/>
      <c r="AIS6" s="528"/>
      <c r="AIT6" s="528"/>
      <c r="AIU6" s="528"/>
      <c r="AIV6" s="528"/>
      <c r="AIW6" s="528"/>
      <c r="AIX6" s="551"/>
      <c r="AIY6" s="551"/>
      <c r="AIZ6" s="528"/>
      <c r="AJA6" s="551"/>
      <c r="AJB6" s="551"/>
      <c r="AJC6" s="551"/>
      <c r="AJD6" s="528"/>
      <c r="AJE6" s="528"/>
      <c r="AJF6" s="551"/>
      <c r="AJG6" s="551"/>
      <c r="AJH6" s="551"/>
      <c r="AJI6" s="551"/>
      <c r="AJJ6" s="528"/>
      <c r="AJK6" s="528"/>
      <c r="AJL6" s="430"/>
      <c r="AJM6" s="528"/>
      <c r="AJN6" s="528"/>
      <c r="AJO6" s="528"/>
      <c r="AJP6" s="528"/>
      <c r="AJQ6" s="528"/>
      <c r="AJR6" s="528"/>
      <c r="AJS6" s="551"/>
      <c r="AJT6" s="551"/>
      <c r="AJU6" s="528"/>
      <c r="AJV6" s="551"/>
      <c r="AJW6" s="551"/>
      <c r="AJX6" s="551"/>
      <c r="AJY6" s="528"/>
      <c r="AJZ6" s="528"/>
      <c r="AKA6" s="551"/>
      <c r="AKB6" s="551"/>
      <c r="AKC6" s="551"/>
      <c r="AKD6" s="551"/>
      <c r="AKE6" s="528"/>
      <c r="AKF6" s="528"/>
      <c r="AKG6" s="430"/>
      <c r="AKH6" s="528"/>
      <c r="AKI6" s="528"/>
      <c r="AKJ6" s="528"/>
      <c r="AKK6" s="528"/>
      <c r="AKL6" s="528"/>
      <c r="AKM6" s="528"/>
      <c r="AKN6" s="551"/>
      <c r="AKO6" s="551"/>
      <c r="AKP6" s="528"/>
      <c r="AKQ6" s="551"/>
      <c r="AKR6" s="551"/>
      <c r="AKS6" s="551"/>
      <c r="AKT6" s="528"/>
      <c r="AKU6" s="528"/>
      <c r="AKV6" s="551"/>
      <c r="AKW6" s="551"/>
      <c r="AKX6" s="551"/>
      <c r="AKY6" s="551"/>
      <c r="AKZ6" s="528"/>
      <c r="ALA6" s="528"/>
      <c r="ALB6" s="430"/>
      <c r="ALC6" s="528"/>
      <c r="ALD6" s="528"/>
      <c r="ALE6" s="528"/>
      <c r="ALF6" s="528"/>
      <c r="ALG6" s="528"/>
      <c r="ALH6" s="528"/>
      <c r="ALI6" s="551"/>
      <c r="ALJ6" s="551"/>
      <c r="ALK6" s="528"/>
      <c r="ALL6" s="551"/>
      <c r="ALM6" s="551"/>
      <c r="ALN6" s="551"/>
      <c r="ALO6" s="528"/>
      <c r="ALP6" s="528"/>
      <c r="ALQ6" s="551"/>
      <c r="ALR6" s="551"/>
      <c r="ALS6" s="551"/>
      <c r="ALT6" s="551"/>
      <c r="ALU6" s="528"/>
      <c r="ALV6" s="528"/>
      <c r="ALW6" s="430"/>
      <c r="ALX6" s="528"/>
      <c r="ALY6" s="528"/>
      <c r="ALZ6" s="528"/>
      <c r="AMA6" s="528"/>
      <c r="AMB6" s="528"/>
      <c r="AMC6" s="528"/>
      <c r="AMD6" s="551"/>
      <c r="AME6" s="551"/>
      <c r="AMF6" s="528"/>
      <c r="AMG6" s="551"/>
      <c r="AMH6" s="551"/>
      <c r="AMI6" s="551"/>
      <c r="AMJ6" s="528"/>
      <c r="AMK6" s="528"/>
      <c r="AML6" s="551"/>
      <c r="AMM6" s="551"/>
      <c r="AMN6" s="551"/>
      <c r="AMO6" s="551"/>
      <c r="AMP6" s="528"/>
      <c r="AMQ6" s="528"/>
      <c r="AMR6" s="430"/>
      <c r="AMS6" s="528"/>
      <c r="AMT6" s="528"/>
      <c r="AMU6" s="528"/>
      <c r="AMV6" s="528"/>
      <c r="AMW6" s="528"/>
      <c r="AMX6" s="528"/>
      <c r="AMY6" s="551"/>
      <c r="AMZ6" s="551"/>
      <c r="ANA6" s="528"/>
      <c r="ANB6" s="551"/>
      <c r="ANC6" s="551"/>
      <c r="AND6" s="551"/>
      <c r="ANE6" s="528"/>
      <c r="ANF6" s="528"/>
      <c r="ANG6" s="551"/>
      <c r="ANH6" s="551"/>
      <c r="ANI6" s="551"/>
      <c r="ANJ6" s="551"/>
      <c r="ANK6" s="528"/>
      <c r="ANL6" s="528"/>
      <c r="ANM6" s="430"/>
      <c r="ANN6" s="528"/>
      <c r="ANO6" s="528"/>
      <c r="ANP6" s="528"/>
      <c r="ANQ6" s="528"/>
      <c r="ANR6" s="528"/>
      <c r="ANS6" s="528"/>
      <c r="ANT6" s="551"/>
      <c r="ANU6" s="551"/>
      <c r="ANV6" s="528"/>
      <c r="ANW6" s="551"/>
      <c r="ANX6" s="551"/>
      <c r="ANY6" s="551"/>
      <c r="ANZ6" s="528"/>
      <c r="AOA6" s="528"/>
      <c r="AOB6" s="551"/>
      <c r="AOC6" s="551"/>
      <c r="AOD6" s="551"/>
      <c r="AOE6" s="551"/>
      <c r="AOF6" s="528"/>
      <c r="AOG6" s="528"/>
      <c r="AOH6" s="430"/>
      <c r="AOI6" s="528"/>
      <c r="AOJ6" s="528"/>
      <c r="AOK6" s="528"/>
      <c r="AOL6" s="528"/>
      <c r="AOM6" s="528"/>
      <c r="AON6" s="528"/>
      <c r="AOO6" s="551"/>
      <c r="AOP6" s="551"/>
      <c r="AOQ6" s="528"/>
      <c r="AOR6" s="551"/>
      <c r="AOS6" s="551"/>
      <c r="AOT6" s="551"/>
      <c r="AOU6" s="528"/>
      <c r="AOV6" s="528"/>
      <c r="AOW6" s="551"/>
      <c r="AOX6" s="551"/>
      <c r="AOY6" s="551"/>
      <c r="AOZ6" s="551"/>
      <c r="APA6" s="528"/>
      <c r="APB6" s="528"/>
      <c r="APC6" s="430"/>
      <c r="APD6" s="528"/>
      <c r="APE6" s="528"/>
      <c r="APF6" s="528"/>
      <c r="APG6" s="528"/>
      <c r="APH6" s="528"/>
      <c r="API6" s="528"/>
      <c r="APJ6" s="551"/>
      <c r="APK6" s="551"/>
      <c r="APL6" s="528"/>
      <c r="APM6" s="551"/>
      <c r="APN6" s="551"/>
      <c r="APO6" s="551"/>
      <c r="APP6" s="528"/>
      <c r="APQ6" s="528"/>
      <c r="APR6" s="551"/>
      <c r="APS6" s="551"/>
      <c r="APT6" s="551"/>
      <c r="APU6" s="551"/>
      <c r="APV6" s="528"/>
      <c r="APW6" s="528"/>
      <c r="APX6" s="430"/>
      <c r="APY6" s="528"/>
      <c r="APZ6" s="528"/>
      <c r="AQA6" s="528"/>
      <c r="AQB6" s="528"/>
      <c r="AQC6" s="528"/>
      <c r="AQD6" s="528"/>
      <c r="AQE6" s="551"/>
      <c r="AQF6" s="551"/>
      <c r="AQG6" s="528"/>
      <c r="AQH6" s="551"/>
      <c r="AQI6" s="551"/>
      <c r="AQJ6" s="551"/>
      <c r="AQK6" s="528"/>
      <c r="AQL6" s="528"/>
      <c r="AQM6" s="551"/>
      <c r="AQN6" s="551"/>
      <c r="AQO6" s="551"/>
      <c r="AQP6" s="551"/>
      <c r="AQQ6" s="528"/>
      <c r="AQR6" s="528"/>
      <c r="AQS6" s="430"/>
      <c r="AQT6" s="528"/>
      <c r="AQU6" s="528"/>
      <c r="AQV6" s="528"/>
      <c r="AQW6" s="528"/>
      <c r="AQX6" s="528"/>
      <c r="AQY6" s="528"/>
      <c r="AQZ6" s="551"/>
      <c r="ARA6" s="551"/>
      <c r="ARB6" s="528"/>
      <c r="ARC6" s="551"/>
      <c r="ARD6" s="551"/>
      <c r="ARE6" s="551"/>
      <c r="ARF6" s="528"/>
      <c r="ARG6" s="528"/>
      <c r="ARH6" s="551"/>
      <c r="ARI6" s="551"/>
      <c r="ARJ6" s="551"/>
      <c r="ARK6" s="551"/>
      <c r="ARL6" s="528"/>
      <c r="ARM6" s="528"/>
      <c r="ARN6" s="430"/>
      <c r="ARO6" s="528"/>
      <c r="ARP6" s="528"/>
      <c r="ARQ6" s="528"/>
      <c r="ARR6" s="528"/>
      <c r="ARS6" s="528"/>
      <c r="ART6" s="528"/>
      <c r="ARU6" s="551"/>
      <c r="ARV6" s="551"/>
      <c r="ARW6" s="528"/>
      <c r="ARX6" s="551"/>
      <c r="ARY6" s="551"/>
      <c r="ARZ6" s="551"/>
      <c r="ASA6" s="528"/>
      <c r="ASB6" s="528"/>
      <c r="ASC6" s="551"/>
      <c r="ASD6" s="551"/>
      <c r="ASE6" s="551"/>
      <c r="ASF6" s="551"/>
      <c r="ASG6" s="528"/>
      <c r="ASH6" s="528"/>
      <c r="ASI6" s="430"/>
      <c r="ASJ6" s="528"/>
      <c r="ASK6" s="528"/>
      <c r="ASL6" s="528"/>
      <c r="ASM6" s="528"/>
      <c r="ASN6" s="528"/>
      <c r="ASO6" s="528"/>
      <c r="ASP6" s="551"/>
      <c r="ASQ6" s="551"/>
      <c r="ASR6" s="528"/>
      <c r="ASS6" s="551"/>
      <c r="AST6" s="551"/>
      <c r="ASU6" s="551"/>
      <c r="ASV6" s="528"/>
      <c r="ASW6" s="528"/>
      <c r="ASX6" s="551"/>
      <c r="ASY6" s="551"/>
      <c r="ASZ6" s="551"/>
      <c r="ATA6" s="551"/>
      <c r="ATB6" s="528"/>
      <c r="ATC6" s="528"/>
      <c r="ATD6" s="430"/>
      <c r="ATE6" s="528"/>
      <c r="ATF6" s="528"/>
      <c r="ATG6" s="528"/>
      <c r="ATH6" s="528"/>
      <c r="ATI6" s="528"/>
      <c r="ATJ6" s="528"/>
      <c r="ATK6" s="551"/>
      <c r="ATL6" s="551"/>
      <c r="ATM6" s="528"/>
      <c r="ATN6" s="551"/>
      <c r="ATO6" s="551"/>
      <c r="ATP6" s="551"/>
      <c r="ATQ6" s="528"/>
      <c r="ATR6" s="528"/>
      <c r="ATS6" s="551"/>
      <c r="ATT6" s="551"/>
      <c r="ATU6" s="551"/>
      <c r="ATV6" s="551"/>
      <c r="ATW6" s="528"/>
      <c r="ATX6" s="528"/>
      <c r="ATY6" s="430"/>
      <c r="ATZ6" s="528"/>
      <c r="AUA6" s="528"/>
      <c r="AUB6" s="528"/>
      <c r="AUC6" s="528"/>
      <c r="AUD6" s="528"/>
      <c r="AUE6" s="528"/>
      <c r="AUF6" s="551"/>
      <c r="AUG6" s="551"/>
      <c r="AUH6" s="528"/>
      <c r="AUI6" s="551"/>
      <c r="AUJ6" s="551"/>
      <c r="AUK6" s="551"/>
      <c r="AUL6" s="528"/>
      <c r="AUM6" s="528"/>
      <c r="AUN6" s="551"/>
      <c r="AUO6" s="551"/>
      <c r="AUP6" s="551"/>
      <c r="AUQ6" s="551"/>
      <c r="AUR6" s="528"/>
      <c r="AUS6" s="528"/>
      <c r="AUT6" s="430"/>
      <c r="AUU6" s="528"/>
      <c r="AUV6" s="528"/>
      <c r="AUW6" s="528"/>
      <c r="AUX6" s="528"/>
      <c r="AUY6" s="528"/>
      <c r="AUZ6" s="528"/>
      <c r="AVA6" s="551"/>
      <c r="AVB6" s="551"/>
      <c r="AVC6" s="528"/>
      <c r="AVD6" s="551"/>
      <c r="AVE6" s="551"/>
      <c r="AVF6" s="551"/>
      <c r="AVG6" s="528"/>
      <c r="AVH6" s="528"/>
      <c r="AVI6" s="551"/>
      <c r="AVJ6" s="551"/>
      <c r="AVK6" s="551"/>
      <c r="AVL6" s="551"/>
      <c r="AVM6" s="528"/>
      <c r="AVN6" s="528"/>
      <c r="AVO6" s="430"/>
      <c r="AVP6" s="528"/>
      <c r="AVQ6" s="528"/>
      <c r="AVR6" s="528"/>
      <c r="AVS6" s="528"/>
      <c r="AVT6" s="528"/>
      <c r="AVU6" s="528"/>
      <c r="AVV6" s="551"/>
      <c r="AVW6" s="551"/>
      <c r="AVX6" s="528"/>
      <c r="AVY6" s="551"/>
      <c r="AVZ6" s="551"/>
      <c r="AWA6" s="551"/>
      <c r="AWB6" s="528"/>
      <c r="AWC6" s="528"/>
      <c r="AWD6" s="551"/>
      <c r="AWE6" s="551"/>
      <c r="AWF6" s="551"/>
      <c r="AWG6" s="551"/>
      <c r="AWH6" s="528"/>
      <c r="AWI6" s="528"/>
      <c r="AWJ6" s="430"/>
      <c r="AWK6" s="528"/>
      <c r="AWL6" s="528"/>
      <c r="AWM6" s="528"/>
      <c r="AWN6" s="528"/>
      <c r="AWO6" s="528"/>
      <c r="AWP6" s="528"/>
      <c r="AWQ6" s="551"/>
      <c r="AWR6" s="551"/>
      <c r="AWS6" s="528"/>
      <c r="AWT6" s="551"/>
      <c r="AWU6" s="551"/>
      <c r="AWV6" s="551"/>
      <c r="AWW6" s="528"/>
      <c r="AWX6" s="528"/>
      <c r="AWY6" s="551"/>
      <c r="AWZ6" s="551"/>
      <c r="AXA6" s="551"/>
      <c r="AXB6" s="551"/>
      <c r="AXC6" s="528"/>
      <c r="AXD6" s="528"/>
      <c r="AXE6" s="430"/>
      <c r="AXF6" s="528"/>
      <c r="AXG6" s="528"/>
      <c r="AXH6" s="528"/>
      <c r="AXI6" s="528"/>
      <c r="AXJ6" s="528"/>
      <c r="AXK6" s="528"/>
      <c r="AXL6" s="551"/>
      <c r="AXM6" s="551"/>
      <c r="AXN6" s="528"/>
      <c r="AXO6" s="551"/>
      <c r="AXP6" s="551"/>
      <c r="AXQ6" s="551"/>
      <c r="AXR6" s="528"/>
      <c r="AXS6" s="528"/>
      <c r="AXT6" s="551"/>
      <c r="AXU6" s="551"/>
      <c r="AXV6" s="551"/>
      <c r="AXW6" s="551"/>
      <c r="AXX6" s="528"/>
      <c r="AXY6" s="528"/>
      <c r="AXZ6" s="430"/>
      <c r="AYA6" s="528"/>
      <c r="AYB6" s="528"/>
      <c r="AYC6" s="528"/>
      <c r="AYD6" s="528"/>
      <c r="AYE6" s="528"/>
      <c r="AYF6" s="528"/>
      <c r="AYG6" s="551"/>
      <c r="AYH6" s="551"/>
      <c r="AYI6" s="528"/>
      <c r="AYJ6" s="551"/>
      <c r="AYK6" s="551"/>
      <c r="AYL6" s="551"/>
      <c r="AYM6" s="528"/>
      <c r="AYN6" s="528"/>
      <c r="AYO6" s="551"/>
      <c r="AYP6" s="551"/>
      <c r="AYQ6" s="551"/>
      <c r="AYR6" s="551"/>
      <c r="AYS6" s="528"/>
      <c r="AYT6" s="528"/>
      <c r="AYU6" s="430"/>
      <c r="AYV6" s="528"/>
      <c r="AYW6" s="528"/>
      <c r="AYX6" s="528"/>
      <c r="AYY6" s="528"/>
      <c r="AYZ6" s="528"/>
      <c r="AZA6" s="528"/>
      <c r="AZB6" s="551"/>
      <c r="AZC6" s="551"/>
      <c r="AZD6" s="528"/>
      <c r="AZE6" s="551"/>
      <c r="AZF6" s="551"/>
      <c r="AZG6" s="551"/>
      <c r="AZH6" s="528"/>
      <c r="AZI6" s="528"/>
      <c r="AZJ6" s="551"/>
      <c r="AZK6" s="551"/>
      <c r="AZL6" s="551"/>
      <c r="AZM6" s="551"/>
      <c r="AZN6" s="528"/>
      <c r="AZO6" s="528"/>
      <c r="AZP6" s="430"/>
      <c r="AZQ6" s="528"/>
      <c r="AZR6" s="528"/>
      <c r="AZS6" s="528"/>
      <c r="AZT6" s="528"/>
      <c r="AZU6" s="528"/>
      <c r="AZV6" s="528"/>
      <c r="AZW6" s="551"/>
      <c r="AZX6" s="551"/>
      <c r="AZY6" s="528"/>
      <c r="AZZ6" s="551"/>
      <c r="BAA6" s="551"/>
      <c r="BAB6" s="551"/>
      <c r="BAC6" s="528"/>
      <c r="BAD6" s="528"/>
      <c r="BAE6" s="551"/>
      <c r="BAF6" s="551"/>
      <c r="BAG6" s="551"/>
      <c r="BAH6" s="551"/>
      <c r="BAI6" s="528"/>
      <c r="BAJ6" s="528"/>
      <c r="BAK6" s="430"/>
      <c r="BAL6" s="528"/>
      <c r="BAM6" s="528"/>
      <c r="BAN6" s="528"/>
      <c r="BAO6" s="528"/>
      <c r="BAP6" s="528"/>
      <c r="BAQ6" s="528"/>
      <c r="BAR6" s="551"/>
      <c r="BAS6" s="551"/>
      <c r="BAT6" s="528"/>
      <c r="BAU6" s="551"/>
      <c r="BAV6" s="551"/>
      <c r="BAW6" s="551"/>
      <c r="BAX6" s="528"/>
      <c r="BAY6" s="528"/>
      <c r="BAZ6" s="551"/>
      <c r="BBA6" s="551"/>
      <c r="BBB6" s="551"/>
      <c r="BBC6" s="551"/>
      <c r="BBD6" s="528"/>
      <c r="BBE6" s="528"/>
      <c r="BBF6" s="430"/>
      <c r="BBG6" s="528"/>
      <c r="BBH6" s="528"/>
      <c r="BBI6" s="528"/>
      <c r="BBJ6" s="528"/>
      <c r="BBK6" s="528"/>
      <c r="BBL6" s="528"/>
      <c r="BBM6" s="551"/>
      <c r="BBN6" s="551"/>
      <c r="BBO6" s="528"/>
      <c r="BBP6" s="551"/>
      <c r="BBQ6" s="551"/>
      <c r="BBR6" s="551"/>
      <c r="BBS6" s="528"/>
      <c r="BBT6" s="528"/>
      <c r="BBU6" s="551"/>
      <c r="BBV6" s="551"/>
      <c r="BBW6" s="551"/>
      <c r="BBX6" s="551"/>
      <c r="BBY6" s="528"/>
      <c r="BBZ6" s="528"/>
      <c r="BCA6" s="430"/>
      <c r="BCB6" s="528"/>
      <c r="BCC6" s="528"/>
      <c r="BCD6" s="528"/>
      <c r="BCE6" s="528"/>
      <c r="BCF6" s="528"/>
      <c r="BCG6" s="528"/>
      <c r="BCH6" s="551"/>
      <c r="BCI6" s="551"/>
      <c r="BCJ6" s="528"/>
      <c r="BCK6" s="551"/>
      <c r="BCL6" s="551"/>
      <c r="BCM6" s="551"/>
      <c r="BCN6" s="528"/>
      <c r="BCO6" s="528"/>
      <c r="BCP6" s="551"/>
      <c r="BCQ6" s="551"/>
      <c r="BCR6" s="551"/>
      <c r="BCS6" s="551"/>
      <c r="BCT6" s="528"/>
      <c r="BCU6" s="528"/>
      <c r="BCV6" s="430"/>
      <c r="BCW6" s="528"/>
      <c r="BCX6" s="528"/>
      <c r="BCY6" s="528"/>
      <c r="BCZ6" s="528"/>
      <c r="BDA6" s="528"/>
      <c r="BDB6" s="528"/>
      <c r="BDC6" s="551"/>
      <c r="BDD6" s="551"/>
      <c r="BDE6" s="528"/>
      <c r="BDF6" s="551"/>
      <c r="BDG6" s="551"/>
      <c r="BDH6" s="551"/>
      <c r="BDI6" s="528"/>
      <c r="BDJ6" s="528"/>
      <c r="BDK6" s="551"/>
      <c r="BDL6" s="551"/>
      <c r="BDM6" s="551"/>
      <c r="BDN6" s="551"/>
      <c r="BDO6" s="528"/>
      <c r="BDP6" s="528"/>
      <c r="BDQ6" s="430"/>
      <c r="BDR6" s="528"/>
      <c r="BDS6" s="528"/>
      <c r="BDT6" s="528"/>
      <c r="BDU6" s="528"/>
      <c r="BDV6" s="528"/>
      <c r="BDW6" s="528"/>
      <c r="BDX6" s="551"/>
      <c r="BDY6" s="551"/>
      <c r="BDZ6" s="528"/>
      <c r="BEA6" s="551"/>
      <c r="BEB6" s="551"/>
      <c r="BEC6" s="551"/>
      <c r="BED6" s="528"/>
      <c r="BEE6" s="528"/>
      <c r="BEF6" s="551"/>
      <c r="BEG6" s="551"/>
      <c r="BEH6" s="551"/>
      <c r="BEI6" s="551"/>
      <c r="BEJ6" s="528"/>
      <c r="BEK6" s="528"/>
      <c r="BEL6" s="430"/>
      <c r="BEM6" s="528"/>
      <c r="BEN6" s="528"/>
      <c r="BEO6" s="528"/>
      <c r="BEP6" s="528"/>
      <c r="BEQ6" s="528"/>
      <c r="BER6" s="528"/>
      <c r="BES6" s="551"/>
      <c r="BET6" s="551"/>
      <c r="BEU6" s="528"/>
      <c r="BEV6" s="551"/>
      <c r="BEW6" s="551"/>
      <c r="BEX6" s="551"/>
      <c r="BEY6" s="528"/>
      <c r="BEZ6" s="528"/>
      <c r="BFA6" s="551"/>
      <c r="BFB6" s="551"/>
      <c r="BFC6" s="551"/>
      <c r="BFD6" s="551"/>
      <c r="BFE6" s="528"/>
      <c r="BFF6" s="528"/>
      <c r="BFG6" s="430"/>
      <c r="BFH6" s="528"/>
      <c r="BFI6" s="528"/>
      <c r="BFJ6" s="528"/>
      <c r="BFK6" s="528"/>
      <c r="BFL6" s="528"/>
      <c r="BFM6" s="528"/>
      <c r="BFN6" s="551"/>
      <c r="BFO6" s="551"/>
      <c r="BFP6" s="528"/>
      <c r="BFQ6" s="551"/>
      <c r="BFR6" s="551"/>
      <c r="BFS6" s="551"/>
      <c r="BFT6" s="528"/>
      <c r="BFU6" s="528"/>
      <c r="BFV6" s="551"/>
      <c r="BFW6" s="551"/>
      <c r="BFX6" s="551"/>
      <c r="BFY6" s="551"/>
      <c r="BFZ6" s="528"/>
      <c r="BGA6" s="528"/>
      <c r="BGB6" s="430"/>
      <c r="BGC6" s="528"/>
      <c r="BGD6" s="528"/>
      <c r="BGE6" s="528"/>
      <c r="BGF6" s="528"/>
      <c r="BGG6" s="528"/>
      <c r="BGH6" s="528"/>
      <c r="BGI6" s="551"/>
      <c r="BGJ6" s="551"/>
      <c r="BGK6" s="528"/>
      <c r="BGL6" s="551"/>
      <c r="BGM6" s="551"/>
      <c r="BGN6" s="551"/>
      <c r="BGO6" s="528"/>
      <c r="BGP6" s="528"/>
      <c r="BGQ6" s="551"/>
      <c r="BGR6" s="551"/>
      <c r="BGS6" s="551"/>
      <c r="BGT6" s="551"/>
      <c r="BGU6" s="528"/>
      <c r="BGV6" s="528"/>
      <c r="BGW6" s="430"/>
      <c r="BGX6" s="528"/>
      <c r="BGY6" s="528"/>
      <c r="BGZ6" s="528"/>
      <c r="BHA6" s="528"/>
      <c r="BHB6" s="528"/>
      <c r="BHC6" s="528"/>
      <c r="BHD6" s="551"/>
      <c r="BHE6" s="551"/>
      <c r="BHF6" s="528"/>
      <c r="BHG6" s="551"/>
      <c r="BHH6" s="551"/>
      <c r="BHI6" s="551"/>
      <c r="BHJ6" s="528"/>
      <c r="BHK6" s="528"/>
      <c r="BHL6" s="551"/>
      <c r="BHM6" s="551"/>
      <c r="BHN6" s="551"/>
      <c r="BHO6" s="551"/>
      <c r="BHP6" s="528"/>
      <c r="BHQ6" s="528"/>
      <c r="BHR6" s="430"/>
      <c r="BHS6" s="528"/>
      <c r="BHT6" s="528"/>
      <c r="BHU6" s="528"/>
      <c r="BHV6" s="528"/>
      <c r="BHW6" s="528"/>
      <c r="BHX6" s="528"/>
      <c r="BHY6" s="551"/>
      <c r="BHZ6" s="551"/>
      <c r="BIA6" s="528"/>
      <c r="BIB6" s="551"/>
      <c r="BIC6" s="551"/>
      <c r="BID6" s="551"/>
      <c r="BIE6" s="528"/>
      <c r="BIF6" s="528"/>
      <c r="BIG6" s="551"/>
      <c r="BIH6" s="551"/>
      <c r="BII6" s="551"/>
      <c r="BIJ6" s="551"/>
      <c r="BIK6" s="528"/>
      <c r="BIL6" s="528"/>
      <c r="BIM6" s="430"/>
      <c r="BIN6" s="528"/>
      <c r="BIO6" s="528"/>
      <c r="BIP6" s="528"/>
      <c r="BIQ6" s="528"/>
      <c r="BIR6" s="528"/>
      <c r="BIS6" s="528"/>
      <c r="BIT6" s="551"/>
      <c r="BIU6" s="551"/>
      <c r="BIV6" s="528"/>
      <c r="BIW6" s="551"/>
      <c r="BIX6" s="551"/>
      <c r="BIY6" s="551"/>
      <c r="BIZ6" s="528"/>
      <c r="BJA6" s="528"/>
      <c r="BJB6" s="551"/>
      <c r="BJC6" s="551"/>
      <c r="BJD6" s="551"/>
      <c r="BJE6" s="551"/>
      <c r="BJF6" s="528"/>
      <c r="BJG6" s="528"/>
      <c r="BJH6" s="430"/>
      <c r="BJI6" s="528"/>
      <c r="BJJ6" s="528"/>
      <c r="BJK6" s="528"/>
      <c r="BJL6" s="528"/>
      <c r="BJM6" s="528"/>
      <c r="BJN6" s="528"/>
      <c r="BJO6" s="551"/>
      <c r="BJP6" s="551"/>
      <c r="BJQ6" s="528"/>
      <c r="BJR6" s="551"/>
      <c r="BJS6" s="551"/>
      <c r="BJT6" s="551"/>
      <c r="BJU6" s="528"/>
      <c r="BJV6" s="528"/>
      <c r="BJW6" s="551"/>
      <c r="BJX6" s="551"/>
      <c r="BJY6" s="551"/>
      <c r="BJZ6" s="551"/>
      <c r="BKA6" s="528"/>
      <c r="BKB6" s="528"/>
      <c r="BKC6" s="430"/>
      <c r="BKD6" s="528"/>
      <c r="BKE6" s="528"/>
      <c r="BKF6" s="528"/>
      <c r="BKG6" s="528"/>
      <c r="BKH6" s="528"/>
      <c r="BKI6" s="528"/>
      <c r="BKJ6" s="551"/>
      <c r="BKK6" s="551"/>
      <c r="BKL6" s="528"/>
      <c r="BKM6" s="551"/>
      <c r="BKN6" s="551"/>
      <c r="BKO6" s="551"/>
      <c r="BKP6" s="528"/>
      <c r="BKQ6" s="528"/>
      <c r="BKR6" s="551"/>
      <c r="BKS6" s="551"/>
      <c r="BKT6" s="551"/>
      <c r="BKU6" s="551"/>
      <c r="BKV6" s="528"/>
      <c r="BKW6" s="528"/>
      <c r="BKX6" s="430"/>
      <c r="BKY6" s="528"/>
      <c r="BKZ6" s="528"/>
      <c r="BLA6" s="528"/>
      <c r="BLB6" s="528"/>
      <c r="BLC6" s="528"/>
      <c r="BLD6" s="528"/>
      <c r="BLE6" s="551"/>
      <c r="BLF6" s="551"/>
      <c r="BLG6" s="528"/>
      <c r="BLH6" s="551"/>
      <c r="BLI6" s="551"/>
      <c r="BLJ6" s="551"/>
      <c r="BLK6" s="528"/>
      <c r="BLL6" s="528"/>
      <c r="BLM6" s="551"/>
      <c r="BLN6" s="551"/>
      <c r="BLO6" s="551"/>
      <c r="BLP6" s="551"/>
      <c r="BLQ6" s="528"/>
      <c r="BLR6" s="528"/>
      <c r="BLS6" s="430"/>
      <c r="BLT6" s="528"/>
      <c r="BLU6" s="528"/>
      <c r="BLV6" s="528"/>
      <c r="BLW6" s="528"/>
      <c r="BLX6" s="528"/>
      <c r="BLY6" s="528"/>
      <c r="BLZ6" s="551"/>
      <c r="BMA6" s="551"/>
      <c r="BMB6" s="528"/>
      <c r="BMC6" s="551"/>
      <c r="BMD6" s="551"/>
      <c r="BME6" s="551"/>
      <c r="BMF6" s="528"/>
      <c r="BMG6" s="528"/>
      <c r="BMH6" s="551"/>
      <c r="BMI6" s="551"/>
      <c r="BMJ6" s="551"/>
      <c r="BMK6" s="551"/>
      <c r="BML6" s="528"/>
      <c r="BMM6" s="528"/>
      <c r="BMN6" s="430"/>
      <c r="BMO6" s="528"/>
      <c r="BMP6" s="528"/>
      <c r="BMQ6" s="528"/>
      <c r="BMR6" s="528"/>
      <c r="BMS6" s="528"/>
      <c r="BMT6" s="528"/>
      <c r="BMU6" s="551"/>
      <c r="BMV6" s="551"/>
      <c r="BMW6" s="528"/>
      <c r="BMX6" s="551"/>
      <c r="BMY6" s="551"/>
      <c r="BMZ6" s="551"/>
      <c r="BNA6" s="528"/>
      <c r="BNB6" s="528"/>
      <c r="BNC6" s="551"/>
      <c r="BND6" s="551"/>
      <c r="BNE6" s="551"/>
      <c r="BNF6" s="551"/>
      <c r="BNG6" s="528"/>
      <c r="BNH6" s="528"/>
      <c r="BNI6" s="430"/>
      <c r="BNJ6" s="528"/>
      <c r="BNK6" s="528"/>
      <c r="BNL6" s="528"/>
      <c r="BNM6" s="528"/>
      <c r="BNN6" s="528"/>
      <c r="BNO6" s="528"/>
      <c r="BNP6" s="551"/>
      <c r="BNQ6" s="551"/>
      <c r="BNR6" s="528"/>
      <c r="BNS6" s="551"/>
      <c r="BNT6" s="551"/>
      <c r="BNU6" s="551"/>
      <c r="BNV6" s="528"/>
      <c r="BNW6" s="528"/>
      <c r="BNX6" s="551"/>
      <c r="BNY6" s="551"/>
      <c r="BNZ6" s="551"/>
      <c r="BOA6" s="551"/>
      <c r="BOB6" s="528"/>
      <c r="BOC6" s="528"/>
      <c r="BOD6" s="430"/>
      <c r="BOE6" s="528"/>
      <c r="BOF6" s="528"/>
      <c r="BOG6" s="528"/>
      <c r="BOH6" s="528"/>
      <c r="BOI6" s="528"/>
      <c r="BOJ6" s="528"/>
      <c r="BOK6" s="551"/>
      <c r="BOL6" s="551"/>
      <c r="BOM6" s="528"/>
      <c r="BON6" s="551"/>
      <c r="BOO6" s="551"/>
      <c r="BOP6" s="551"/>
      <c r="BOQ6" s="528"/>
      <c r="BOR6" s="528"/>
      <c r="BOS6" s="551"/>
      <c r="BOT6" s="551"/>
      <c r="BOU6" s="551"/>
      <c r="BOV6" s="551"/>
      <c r="BOW6" s="528"/>
      <c r="BOX6" s="528"/>
      <c r="BOY6" s="430"/>
      <c r="BOZ6" s="528"/>
      <c r="BPA6" s="528"/>
      <c r="BPB6" s="528"/>
      <c r="BPC6" s="528"/>
      <c r="BPD6" s="528"/>
      <c r="BPE6" s="528"/>
      <c r="BPF6" s="551"/>
      <c r="BPG6" s="551"/>
      <c r="BPH6" s="528"/>
      <c r="BPI6" s="551"/>
      <c r="BPJ6" s="551"/>
      <c r="BPK6" s="551"/>
      <c r="BPL6" s="528"/>
      <c r="BPM6" s="528"/>
      <c r="BPN6" s="551"/>
      <c r="BPO6" s="551"/>
      <c r="BPP6" s="551"/>
      <c r="BPQ6" s="551"/>
      <c r="BPR6" s="528"/>
      <c r="BPS6" s="528"/>
      <c r="BPT6" s="430"/>
      <c r="BPU6" s="528"/>
      <c r="BPV6" s="528"/>
      <c r="BPW6" s="528"/>
      <c r="BPX6" s="528"/>
      <c r="BPY6" s="528"/>
      <c r="BPZ6" s="528"/>
      <c r="BQA6" s="551"/>
      <c r="BQB6" s="551"/>
      <c r="BQC6" s="528"/>
      <c r="BQD6" s="551"/>
      <c r="BQE6" s="551"/>
      <c r="BQF6" s="551"/>
      <c r="BQG6" s="528"/>
      <c r="BQH6" s="528"/>
      <c r="BQI6" s="551"/>
      <c r="BQJ6" s="551"/>
      <c r="BQK6" s="551"/>
      <c r="BQL6" s="551"/>
      <c r="BQM6" s="528"/>
      <c r="BQN6" s="528"/>
      <c r="BQO6" s="430"/>
      <c r="BQP6" s="528"/>
      <c r="BQQ6" s="528"/>
      <c r="BQR6" s="528"/>
      <c r="BQS6" s="528"/>
      <c r="BQT6" s="528"/>
      <c r="BQU6" s="528"/>
      <c r="BQV6" s="551"/>
      <c r="BQW6" s="551"/>
      <c r="BQX6" s="528"/>
      <c r="BQY6" s="551"/>
      <c r="BQZ6" s="551"/>
      <c r="BRA6" s="551"/>
      <c r="BRB6" s="528"/>
      <c r="BRC6" s="528"/>
      <c r="BRD6" s="551"/>
      <c r="BRE6" s="551"/>
      <c r="BRF6" s="551"/>
      <c r="BRG6" s="551"/>
      <c r="BRH6" s="528"/>
      <c r="BRI6" s="528"/>
      <c r="BRJ6" s="430"/>
      <c r="BRK6" s="528"/>
      <c r="BRL6" s="528"/>
      <c r="BRM6" s="528"/>
      <c r="BRN6" s="528"/>
      <c r="BRO6" s="528"/>
      <c r="BRP6" s="528"/>
      <c r="BRQ6" s="551"/>
      <c r="BRR6" s="551"/>
      <c r="BRS6" s="528"/>
      <c r="BRT6" s="551"/>
      <c r="BRU6" s="551"/>
      <c r="BRV6" s="551"/>
      <c r="BRW6" s="528"/>
      <c r="BRX6" s="528"/>
      <c r="BRY6" s="551"/>
      <c r="BRZ6" s="551"/>
      <c r="BSA6" s="551"/>
      <c r="BSB6" s="551"/>
      <c r="BSC6" s="528"/>
      <c r="BSD6" s="528"/>
      <c r="BSE6" s="430"/>
      <c r="BSF6" s="528"/>
      <c r="BSG6" s="528"/>
      <c r="BSH6" s="528"/>
      <c r="BSI6" s="528"/>
      <c r="BSJ6" s="528"/>
      <c r="BSK6" s="528"/>
      <c r="BSL6" s="551"/>
      <c r="BSM6" s="551"/>
      <c r="BSN6" s="528"/>
      <c r="BSO6" s="551"/>
      <c r="BSP6" s="551"/>
      <c r="BSQ6" s="551"/>
      <c r="BSR6" s="528"/>
      <c r="BSS6" s="528"/>
      <c r="BST6" s="551"/>
      <c r="BSU6" s="551"/>
      <c r="BSV6" s="551"/>
      <c r="BSW6" s="551"/>
      <c r="BSX6" s="528"/>
      <c r="BSY6" s="528"/>
      <c r="BSZ6" s="430"/>
      <c r="BTA6" s="528"/>
      <c r="BTB6" s="528"/>
      <c r="BTC6" s="528"/>
      <c r="BTD6" s="528"/>
      <c r="BTE6" s="528"/>
      <c r="BTF6" s="528"/>
      <c r="BTG6" s="551"/>
      <c r="BTH6" s="551"/>
      <c r="BTI6" s="528"/>
      <c r="BTJ6" s="551"/>
      <c r="BTK6" s="551"/>
      <c r="BTL6" s="551"/>
      <c r="BTM6" s="528"/>
      <c r="BTN6" s="528"/>
      <c r="BTO6" s="551"/>
      <c r="BTP6" s="551"/>
      <c r="BTQ6" s="551"/>
      <c r="BTR6" s="551"/>
      <c r="BTS6" s="528"/>
      <c r="BTT6" s="528"/>
      <c r="BTU6" s="430"/>
      <c r="BTV6" s="528"/>
      <c r="BTW6" s="528"/>
      <c r="BTX6" s="528"/>
      <c r="BTY6" s="528"/>
      <c r="BTZ6" s="528"/>
      <c r="BUA6" s="528"/>
      <c r="BUB6" s="551"/>
      <c r="BUC6" s="551"/>
      <c r="BUD6" s="528"/>
      <c r="BUE6" s="551"/>
      <c r="BUF6" s="551"/>
      <c r="BUG6" s="551"/>
      <c r="BUH6" s="528"/>
      <c r="BUI6" s="528"/>
      <c r="BUJ6" s="551"/>
      <c r="BUK6" s="551"/>
      <c r="BUL6" s="551"/>
      <c r="BUM6" s="551"/>
      <c r="BUN6" s="528"/>
      <c r="BUO6" s="528"/>
      <c r="BUP6" s="430"/>
      <c r="BUQ6" s="528"/>
      <c r="BUR6" s="528"/>
      <c r="BUS6" s="528"/>
      <c r="BUT6" s="528"/>
      <c r="BUU6" s="528"/>
      <c r="BUV6" s="528"/>
      <c r="BUW6" s="551"/>
      <c r="BUX6" s="551"/>
      <c r="BUY6" s="528"/>
      <c r="BUZ6" s="551"/>
      <c r="BVA6" s="551"/>
      <c r="BVB6" s="551"/>
      <c r="BVC6" s="528"/>
      <c r="BVD6" s="528"/>
      <c r="BVE6" s="551"/>
      <c r="BVF6" s="551"/>
      <c r="BVG6" s="551"/>
      <c r="BVH6" s="551"/>
      <c r="BVI6" s="528"/>
      <c r="BVJ6" s="528"/>
      <c r="BVK6" s="430"/>
      <c r="BVL6" s="528"/>
      <c r="BVM6" s="528"/>
      <c r="BVN6" s="528"/>
      <c r="BVO6" s="528"/>
      <c r="BVP6" s="528"/>
      <c r="BVQ6" s="528"/>
      <c r="BVR6" s="551"/>
      <c r="BVS6" s="551"/>
      <c r="BVT6" s="528"/>
      <c r="BVU6" s="551"/>
      <c r="BVV6" s="551"/>
      <c r="BVW6" s="551"/>
      <c r="BVX6" s="528"/>
      <c r="BVY6" s="528"/>
      <c r="BVZ6" s="551"/>
      <c r="BWA6" s="551"/>
      <c r="BWB6" s="551"/>
      <c r="BWC6" s="551"/>
      <c r="BWD6" s="528"/>
      <c r="BWE6" s="528"/>
      <c r="BWF6" s="430"/>
      <c r="BWG6" s="528"/>
      <c r="BWH6" s="528"/>
      <c r="BWI6" s="528"/>
      <c r="BWJ6" s="528"/>
      <c r="BWK6" s="528"/>
      <c r="BWL6" s="528"/>
      <c r="BWM6" s="551"/>
      <c r="BWN6" s="551"/>
      <c r="BWO6" s="528"/>
      <c r="BWP6" s="551"/>
      <c r="BWQ6" s="551"/>
      <c r="BWR6" s="551"/>
      <c r="BWS6" s="528"/>
      <c r="BWT6" s="528"/>
      <c r="BWU6" s="551"/>
      <c r="BWV6" s="551"/>
      <c r="BWW6" s="551"/>
      <c r="BWX6" s="551"/>
      <c r="BWY6" s="528"/>
      <c r="BWZ6" s="528"/>
      <c r="BXA6" s="430"/>
      <c r="BXB6" s="528"/>
      <c r="BXC6" s="528"/>
      <c r="BXD6" s="528"/>
      <c r="BXE6" s="528"/>
      <c r="BXF6" s="528"/>
      <c r="BXG6" s="528"/>
      <c r="BXH6" s="551"/>
      <c r="BXI6" s="551"/>
      <c r="BXJ6" s="528"/>
      <c r="BXK6" s="551"/>
      <c r="BXL6" s="551"/>
      <c r="BXM6" s="551"/>
      <c r="BXN6" s="528"/>
      <c r="BXO6" s="528"/>
      <c r="BXP6" s="551"/>
      <c r="BXQ6" s="551"/>
      <c r="BXR6" s="551"/>
      <c r="BXS6" s="551"/>
      <c r="BXT6" s="528"/>
      <c r="BXU6" s="528"/>
      <c r="BXV6" s="430"/>
      <c r="BXW6" s="528"/>
      <c r="BXX6" s="528"/>
      <c r="BXY6" s="528"/>
      <c r="BXZ6" s="528"/>
      <c r="BYA6" s="528"/>
      <c r="BYB6" s="528"/>
      <c r="BYC6" s="551"/>
      <c r="BYD6" s="551"/>
      <c r="BYE6" s="528"/>
      <c r="BYF6" s="551"/>
      <c r="BYG6" s="551"/>
      <c r="BYH6" s="551"/>
      <c r="BYI6" s="528"/>
      <c r="BYJ6" s="528"/>
      <c r="BYK6" s="551"/>
      <c r="BYL6" s="551"/>
      <c r="BYM6" s="551"/>
      <c r="BYN6" s="551"/>
      <c r="BYO6" s="528"/>
      <c r="BYP6" s="528"/>
      <c r="BYQ6" s="430"/>
      <c r="BYR6" s="528"/>
      <c r="BYS6" s="528"/>
      <c r="BYT6" s="528"/>
      <c r="BYU6" s="528"/>
      <c r="BYV6" s="528"/>
      <c r="BYW6" s="528"/>
      <c r="BYX6" s="551"/>
      <c r="BYY6" s="551"/>
      <c r="BYZ6" s="528"/>
      <c r="BZA6" s="551"/>
      <c r="BZB6" s="551"/>
      <c r="BZC6" s="551"/>
      <c r="BZD6" s="528"/>
      <c r="BZE6" s="528"/>
      <c r="BZF6" s="551"/>
      <c r="BZG6" s="551"/>
      <c r="BZH6" s="551"/>
      <c r="BZI6" s="551"/>
      <c r="BZJ6" s="528"/>
      <c r="BZK6" s="528"/>
      <c r="BZL6" s="430"/>
      <c r="BZM6" s="528"/>
      <c r="BZN6" s="528"/>
      <c r="BZO6" s="528"/>
      <c r="BZP6" s="528"/>
      <c r="BZQ6" s="528"/>
      <c r="BZR6" s="528"/>
      <c r="BZS6" s="551"/>
      <c r="BZT6" s="551"/>
      <c r="BZU6" s="528"/>
      <c r="BZV6" s="551"/>
      <c r="BZW6" s="551"/>
      <c r="BZX6" s="551"/>
      <c r="BZY6" s="528"/>
      <c r="BZZ6" s="528"/>
      <c r="CAA6" s="551"/>
      <c r="CAB6" s="551"/>
      <c r="CAC6" s="551"/>
      <c r="CAD6" s="551"/>
      <c r="CAE6" s="528"/>
      <c r="CAF6" s="528"/>
      <c r="CAG6" s="430"/>
      <c r="CAH6" s="528"/>
      <c r="CAI6" s="528"/>
      <c r="CAJ6" s="528"/>
      <c r="CAK6" s="528"/>
      <c r="CAL6" s="528"/>
      <c r="CAM6" s="528"/>
      <c r="CAN6" s="551"/>
      <c r="CAO6" s="551"/>
      <c r="CAP6" s="528"/>
      <c r="CAQ6" s="551"/>
      <c r="CAR6" s="551"/>
      <c r="CAS6" s="551"/>
      <c r="CAT6" s="528"/>
      <c r="CAU6" s="528"/>
      <c r="CAV6" s="551"/>
      <c r="CAW6" s="551"/>
      <c r="CAX6" s="551"/>
      <c r="CAY6" s="551"/>
      <c r="CAZ6" s="528"/>
      <c r="CBA6" s="528"/>
      <c r="CBB6" s="430"/>
      <c r="CBC6" s="528"/>
      <c r="CBD6" s="528"/>
      <c r="CBE6" s="528"/>
      <c r="CBF6" s="528"/>
      <c r="CBG6" s="528"/>
      <c r="CBH6" s="528"/>
      <c r="CBI6" s="551"/>
      <c r="CBJ6" s="551"/>
      <c r="CBK6" s="528"/>
      <c r="CBL6" s="551"/>
      <c r="CBM6" s="551"/>
      <c r="CBN6" s="551"/>
      <c r="CBO6" s="528"/>
      <c r="CBP6" s="528"/>
      <c r="CBQ6" s="551"/>
      <c r="CBR6" s="551"/>
      <c r="CBS6" s="551"/>
      <c r="CBT6" s="551"/>
      <c r="CBU6" s="528"/>
      <c r="CBV6" s="528"/>
      <c r="CBW6" s="430"/>
      <c r="CBX6" s="528"/>
      <c r="CBY6" s="528"/>
      <c r="CBZ6" s="528"/>
      <c r="CCA6" s="528"/>
      <c r="CCB6" s="528"/>
      <c r="CCC6" s="528"/>
      <c r="CCD6" s="551"/>
      <c r="CCE6" s="551"/>
      <c r="CCF6" s="528"/>
      <c r="CCG6" s="551"/>
      <c r="CCH6" s="551"/>
      <c r="CCI6" s="551"/>
      <c r="CCJ6" s="528"/>
      <c r="CCK6" s="528"/>
      <c r="CCL6" s="551"/>
      <c r="CCM6" s="551"/>
      <c r="CCN6" s="551"/>
      <c r="CCO6" s="551"/>
      <c r="CCP6" s="528"/>
      <c r="CCQ6" s="528"/>
      <c r="CCR6" s="430"/>
      <c r="CCS6" s="528"/>
      <c r="CCT6" s="528"/>
      <c r="CCU6" s="528"/>
      <c r="CCV6" s="528"/>
      <c r="CCW6" s="528"/>
      <c r="CCX6" s="528"/>
      <c r="CCY6" s="551"/>
      <c r="CCZ6" s="551"/>
      <c r="CDA6" s="528"/>
      <c r="CDB6" s="551"/>
      <c r="CDC6" s="551"/>
      <c r="CDD6" s="551"/>
      <c r="CDE6" s="528"/>
      <c r="CDF6" s="528"/>
      <c r="CDG6" s="551"/>
      <c r="CDH6" s="551"/>
      <c r="CDI6" s="551"/>
      <c r="CDJ6" s="551"/>
      <c r="CDK6" s="528"/>
      <c r="CDL6" s="528"/>
      <c r="CDM6" s="430"/>
      <c r="CDN6" s="528"/>
      <c r="CDO6" s="528"/>
      <c r="CDP6" s="528"/>
      <c r="CDQ6" s="528"/>
      <c r="CDR6" s="528"/>
      <c r="CDS6" s="528"/>
      <c r="CDT6" s="551"/>
      <c r="CDU6" s="551"/>
      <c r="CDV6" s="528"/>
      <c r="CDW6" s="551"/>
      <c r="CDX6" s="551"/>
      <c r="CDY6" s="551"/>
      <c r="CDZ6" s="528"/>
      <c r="CEA6" s="528"/>
      <c r="CEB6" s="551"/>
      <c r="CEC6" s="551"/>
      <c r="CED6" s="551"/>
      <c r="CEE6" s="551"/>
      <c r="CEF6" s="528"/>
      <c r="CEG6" s="528"/>
      <c r="CEH6" s="430"/>
      <c r="CEI6" s="528"/>
      <c r="CEJ6" s="528"/>
      <c r="CEK6" s="528"/>
      <c r="CEL6" s="528"/>
      <c r="CEM6" s="528"/>
      <c r="CEN6" s="528"/>
      <c r="CEO6" s="551"/>
      <c r="CEP6" s="551"/>
      <c r="CEQ6" s="528"/>
      <c r="CER6" s="551"/>
      <c r="CES6" s="551"/>
      <c r="CET6" s="551"/>
      <c r="CEU6" s="528"/>
      <c r="CEV6" s="528"/>
      <c r="CEW6" s="551"/>
      <c r="CEX6" s="551"/>
      <c r="CEY6" s="551"/>
      <c r="CEZ6" s="551"/>
      <c r="CFA6" s="528"/>
      <c r="CFB6" s="528"/>
      <c r="CFC6" s="430"/>
      <c r="CFD6" s="528"/>
      <c r="CFE6" s="528"/>
      <c r="CFF6" s="528"/>
      <c r="CFG6" s="528"/>
      <c r="CFH6" s="528"/>
      <c r="CFI6" s="528"/>
      <c r="CFJ6" s="551"/>
      <c r="CFK6" s="551"/>
      <c r="CFL6" s="528"/>
      <c r="CFM6" s="551"/>
      <c r="CFN6" s="551"/>
      <c r="CFO6" s="551"/>
      <c r="CFP6" s="528"/>
      <c r="CFQ6" s="528"/>
      <c r="CFR6" s="551"/>
      <c r="CFS6" s="551"/>
      <c r="CFT6" s="551"/>
      <c r="CFU6" s="551"/>
      <c r="CFV6" s="528"/>
      <c r="CFW6" s="528"/>
      <c r="CFX6" s="430"/>
      <c r="CFY6" s="528"/>
      <c r="CFZ6" s="528"/>
      <c r="CGA6" s="528"/>
      <c r="CGB6" s="528"/>
      <c r="CGC6" s="528"/>
      <c r="CGD6" s="528"/>
      <c r="CGE6" s="551"/>
      <c r="CGF6" s="551"/>
      <c r="CGG6" s="528"/>
      <c r="CGH6" s="551"/>
      <c r="CGI6" s="551"/>
      <c r="CGJ6" s="551"/>
      <c r="CGK6" s="528"/>
      <c r="CGL6" s="528"/>
      <c r="CGM6" s="551"/>
      <c r="CGN6" s="551"/>
      <c r="CGO6" s="551"/>
      <c r="CGP6" s="551"/>
      <c r="CGQ6" s="528"/>
      <c r="CGR6" s="528"/>
      <c r="CGS6" s="430"/>
      <c r="CGT6" s="528"/>
      <c r="CGU6" s="528"/>
      <c r="CGV6" s="528"/>
      <c r="CGW6" s="528"/>
      <c r="CGX6" s="528"/>
      <c r="CGY6" s="528"/>
      <c r="CGZ6" s="551"/>
      <c r="CHA6" s="551"/>
      <c r="CHB6" s="528"/>
      <c r="CHC6" s="551"/>
      <c r="CHD6" s="551"/>
      <c r="CHE6" s="551"/>
      <c r="CHF6" s="528"/>
      <c r="CHG6" s="528"/>
      <c r="CHH6" s="551"/>
      <c r="CHI6" s="551"/>
      <c r="CHJ6" s="551"/>
      <c r="CHK6" s="551"/>
      <c r="CHL6" s="528"/>
      <c r="CHM6" s="528"/>
      <c r="CHN6" s="430"/>
      <c r="CHO6" s="528"/>
      <c r="CHP6" s="528"/>
      <c r="CHQ6" s="528"/>
      <c r="CHR6" s="528"/>
      <c r="CHS6" s="528"/>
      <c r="CHT6" s="528"/>
      <c r="CHU6" s="551"/>
      <c r="CHV6" s="551"/>
      <c r="CHW6" s="528"/>
      <c r="CHX6" s="551"/>
      <c r="CHY6" s="551"/>
      <c r="CHZ6" s="551"/>
      <c r="CIA6" s="528"/>
      <c r="CIB6" s="528"/>
      <c r="CIC6" s="551"/>
      <c r="CID6" s="551"/>
      <c r="CIE6" s="551"/>
      <c r="CIF6" s="551"/>
      <c r="CIG6" s="528"/>
      <c r="CIH6" s="528"/>
      <c r="CII6" s="430"/>
      <c r="CIJ6" s="528"/>
      <c r="CIK6" s="528"/>
      <c r="CIL6" s="528"/>
      <c r="CIM6" s="528"/>
      <c r="CIN6" s="528"/>
      <c r="CIO6" s="528"/>
      <c r="CIP6" s="551"/>
      <c r="CIQ6" s="551"/>
      <c r="CIR6" s="528"/>
      <c r="CIS6" s="551"/>
      <c r="CIT6" s="551"/>
      <c r="CIU6" s="551"/>
      <c r="CIV6" s="528"/>
      <c r="CIW6" s="528"/>
      <c r="CIX6" s="551"/>
      <c r="CIY6" s="551"/>
      <c r="CIZ6" s="551"/>
      <c r="CJA6" s="551"/>
      <c r="CJB6" s="528"/>
      <c r="CJC6" s="528"/>
      <c r="CJD6" s="430"/>
      <c r="CJE6" s="528"/>
      <c r="CJF6" s="528"/>
      <c r="CJG6" s="528"/>
      <c r="CJH6" s="528"/>
      <c r="CJI6" s="528"/>
      <c r="CJJ6" s="528"/>
      <c r="CJK6" s="551"/>
      <c r="CJL6" s="551"/>
      <c r="CJM6" s="528"/>
      <c r="CJN6" s="551"/>
      <c r="CJO6" s="551"/>
      <c r="CJP6" s="551"/>
      <c r="CJQ6" s="528"/>
      <c r="CJR6" s="528"/>
      <c r="CJS6" s="551"/>
      <c r="CJT6" s="551"/>
      <c r="CJU6" s="551"/>
      <c r="CJV6" s="551"/>
      <c r="CJW6" s="528"/>
      <c r="CJX6" s="528"/>
      <c r="CJY6" s="430"/>
      <c r="CJZ6" s="528"/>
      <c r="CKA6" s="528"/>
      <c r="CKB6" s="528"/>
      <c r="CKC6" s="528"/>
      <c r="CKD6" s="528"/>
      <c r="CKE6" s="528"/>
      <c r="CKF6" s="551"/>
      <c r="CKG6" s="551"/>
      <c r="CKH6" s="528"/>
      <c r="CKI6" s="551"/>
      <c r="CKJ6" s="551"/>
      <c r="CKK6" s="551"/>
      <c r="CKL6" s="528"/>
      <c r="CKM6" s="528"/>
      <c r="CKN6" s="551"/>
      <c r="CKO6" s="551"/>
      <c r="CKP6" s="551"/>
      <c r="CKQ6" s="551"/>
      <c r="CKR6" s="528"/>
      <c r="CKS6" s="528"/>
      <c r="CKT6" s="430"/>
      <c r="CKU6" s="528"/>
      <c r="CKV6" s="528"/>
      <c r="CKW6" s="528"/>
      <c r="CKX6" s="528"/>
      <c r="CKY6" s="528"/>
      <c r="CKZ6" s="528"/>
      <c r="CLA6" s="551"/>
      <c r="CLB6" s="551"/>
      <c r="CLC6" s="528"/>
      <c r="CLD6" s="551"/>
      <c r="CLE6" s="551"/>
      <c r="CLF6" s="551"/>
      <c r="CLG6" s="528"/>
      <c r="CLH6" s="528"/>
      <c r="CLI6" s="551"/>
      <c r="CLJ6" s="551"/>
      <c r="CLK6" s="551"/>
      <c r="CLL6" s="551"/>
      <c r="CLM6" s="528"/>
      <c r="CLN6" s="528"/>
      <c r="CLO6" s="430"/>
      <c r="CLP6" s="528"/>
      <c r="CLQ6" s="528"/>
      <c r="CLR6" s="528"/>
      <c r="CLS6" s="528"/>
      <c r="CLT6" s="528"/>
      <c r="CLU6" s="528"/>
      <c r="CLV6" s="551"/>
      <c r="CLW6" s="551"/>
      <c r="CLX6" s="528"/>
      <c r="CLY6" s="551"/>
      <c r="CLZ6" s="551"/>
      <c r="CMA6" s="551"/>
      <c r="CMB6" s="528"/>
      <c r="CMC6" s="528"/>
      <c r="CMD6" s="551"/>
      <c r="CME6" s="551"/>
      <c r="CMF6" s="551"/>
      <c r="CMG6" s="551"/>
      <c r="CMH6" s="528"/>
      <c r="CMI6" s="528"/>
      <c r="CMJ6" s="430"/>
      <c r="CMK6" s="528"/>
      <c r="CML6" s="528"/>
      <c r="CMM6" s="528"/>
      <c r="CMN6" s="528"/>
      <c r="CMO6" s="528"/>
      <c r="CMP6" s="528"/>
      <c r="CMQ6" s="551"/>
      <c r="CMR6" s="551"/>
      <c r="CMS6" s="528"/>
      <c r="CMT6" s="551"/>
      <c r="CMU6" s="551"/>
      <c r="CMV6" s="551"/>
      <c r="CMW6" s="528"/>
      <c r="CMX6" s="528"/>
      <c r="CMY6" s="551"/>
      <c r="CMZ6" s="551"/>
      <c r="CNA6" s="551"/>
      <c r="CNB6" s="551"/>
      <c r="CNC6" s="528"/>
      <c r="CND6" s="528"/>
      <c r="CNE6" s="430"/>
      <c r="CNF6" s="528"/>
      <c r="CNG6" s="528"/>
      <c r="CNH6" s="528"/>
      <c r="CNI6" s="528"/>
      <c r="CNJ6" s="528"/>
      <c r="CNK6" s="528"/>
      <c r="CNL6" s="551"/>
      <c r="CNM6" s="551"/>
      <c r="CNN6" s="528"/>
      <c r="CNO6" s="551"/>
      <c r="CNP6" s="551"/>
      <c r="CNQ6" s="551"/>
      <c r="CNR6" s="528"/>
      <c r="CNS6" s="528"/>
      <c r="CNT6" s="551"/>
      <c r="CNU6" s="551"/>
      <c r="CNV6" s="551"/>
      <c r="CNW6" s="551"/>
      <c r="CNX6" s="528"/>
      <c r="CNY6" s="528"/>
      <c r="CNZ6" s="430"/>
      <c r="COA6" s="528"/>
      <c r="COB6" s="528"/>
      <c r="COC6" s="528"/>
      <c r="COD6" s="528"/>
      <c r="COE6" s="528"/>
      <c r="COF6" s="528"/>
      <c r="COG6" s="551"/>
      <c r="COH6" s="551"/>
      <c r="COI6" s="528"/>
      <c r="COJ6" s="551"/>
      <c r="COK6" s="551"/>
      <c r="COL6" s="551"/>
      <c r="COM6" s="528"/>
      <c r="CON6" s="528"/>
      <c r="COO6" s="551"/>
      <c r="COP6" s="551"/>
      <c r="COQ6" s="551"/>
      <c r="COR6" s="551"/>
      <c r="COS6" s="528"/>
      <c r="COT6" s="528"/>
      <c r="COU6" s="430"/>
      <c r="COV6" s="528"/>
      <c r="COW6" s="528"/>
      <c r="COX6" s="528"/>
      <c r="COY6" s="528"/>
      <c r="COZ6" s="528"/>
      <c r="CPA6" s="528"/>
      <c r="CPB6" s="551"/>
      <c r="CPC6" s="551"/>
      <c r="CPD6" s="528"/>
      <c r="CPE6" s="551"/>
      <c r="CPF6" s="551"/>
      <c r="CPG6" s="551"/>
      <c r="CPH6" s="528"/>
      <c r="CPI6" s="528"/>
      <c r="CPJ6" s="551"/>
      <c r="CPK6" s="551"/>
      <c r="CPL6" s="551"/>
      <c r="CPM6" s="551"/>
      <c r="CPN6" s="528"/>
      <c r="CPO6" s="528"/>
      <c r="CPP6" s="430"/>
      <c r="CPQ6" s="528"/>
      <c r="CPR6" s="528"/>
      <c r="CPS6" s="528"/>
      <c r="CPT6" s="528"/>
      <c r="CPU6" s="528"/>
      <c r="CPV6" s="528"/>
      <c r="CPW6" s="551"/>
      <c r="CPX6" s="551"/>
      <c r="CPY6" s="528"/>
      <c r="CPZ6" s="551"/>
      <c r="CQA6" s="551"/>
      <c r="CQB6" s="551"/>
      <c r="CQC6" s="528"/>
      <c r="CQD6" s="528"/>
      <c r="CQE6" s="551"/>
      <c r="CQF6" s="551"/>
      <c r="CQG6" s="551"/>
      <c r="CQH6" s="551"/>
      <c r="CQI6" s="528"/>
      <c r="CQJ6" s="528"/>
      <c r="CQK6" s="430"/>
      <c r="CQL6" s="528"/>
      <c r="CQM6" s="528"/>
      <c r="CQN6" s="528"/>
      <c r="CQO6" s="528"/>
      <c r="CQP6" s="528"/>
      <c r="CQQ6" s="528"/>
      <c r="CQR6" s="551"/>
      <c r="CQS6" s="551"/>
      <c r="CQT6" s="528"/>
      <c r="CQU6" s="551"/>
      <c r="CQV6" s="551"/>
      <c r="CQW6" s="551"/>
      <c r="CQX6" s="528"/>
      <c r="CQY6" s="528"/>
      <c r="CQZ6" s="551"/>
      <c r="CRA6" s="551"/>
      <c r="CRB6" s="551"/>
      <c r="CRC6" s="551"/>
      <c r="CRD6" s="528"/>
      <c r="CRE6" s="528"/>
      <c r="CRF6" s="430"/>
      <c r="CRG6" s="528"/>
      <c r="CRH6" s="528"/>
      <c r="CRI6" s="528"/>
      <c r="CRJ6" s="528"/>
      <c r="CRK6" s="528"/>
      <c r="CRL6" s="528"/>
      <c r="CRM6" s="551"/>
      <c r="CRN6" s="551"/>
      <c r="CRO6" s="528"/>
      <c r="CRP6" s="551"/>
      <c r="CRQ6" s="551"/>
      <c r="CRR6" s="551"/>
      <c r="CRS6" s="528"/>
      <c r="CRT6" s="528"/>
      <c r="CRU6" s="551"/>
      <c r="CRV6" s="551"/>
      <c r="CRW6" s="551"/>
      <c r="CRX6" s="551"/>
      <c r="CRY6" s="528"/>
      <c r="CRZ6" s="528"/>
      <c r="CSA6" s="430"/>
      <c r="CSB6" s="528"/>
      <c r="CSC6" s="528"/>
      <c r="CSD6" s="528"/>
      <c r="CSE6" s="528"/>
      <c r="CSF6" s="528"/>
      <c r="CSG6" s="528"/>
      <c r="CSH6" s="551"/>
      <c r="CSI6" s="551"/>
      <c r="CSJ6" s="528"/>
      <c r="CSK6" s="551"/>
      <c r="CSL6" s="551"/>
      <c r="CSM6" s="551"/>
      <c r="CSN6" s="528"/>
      <c r="CSO6" s="528"/>
      <c r="CSP6" s="551"/>
      <c r="CSQ6" s="551"/>
      <c r="CSR6" s="551"/>
      <c r="CSS6" s="551"/>
      <c r="CST6" s="528"/>
      <c r="CSU6" s="528"/>
      <c r="CSV6" s="430"/>
      <c r="CSW6" s="528"/>
      <c r="CSX6" s="528"/>
      <c r="CSY6" s="528"/>
      <c r="CSZ6" s="528"/>
      <c r="CTA6" s="528"/>
      <c r="CTB6" s="528"/>
      <c r="CTC6" s="551"/>
      <c r="CTD6" s="551"/>
      <c r="CTE6" s="528"/>
      <c r="CTF6" s="551"/>
      <c r="CTG6" s="551"/>
      <c r="CTH6" s="551"/>
      <c r="CTI6" s="528"/>
      <c r="CTJ6" s="528"/>
      <c r="CTK6" s="551"/>
      <c r="CTL6" s="551"/>
      <c r="CTM6" s="551"/>
      <c r="CTN6" s="551"/>
      <c r="CTO6" s="528"/>
      <c r="CTP6" s="528"/>
      <c r="CTQ6" s="430"/>
      <c r="CTR6" s="528"/>
      <c r="CTS6" s="528"/>
      <c r="CTT6" s="528"/>
      <c r="CTU6" s="528"/>
      <c r="CTV6" s="528"/>
      <c r="CTW6" s="528"/>
      <c r="CTX6" s="551"/>
      <c r="CTY6" s="551"/>
      <c r="CTZ6" s="528"/>
      <c r="CUA6" s="551"/>
      <c r="CUB6" s="551"/>
      <c r="CUC6" s="551"/>
      <c r="CUD6" s="528"/>
      <c r="CUE6" s="528"/>
      <c r="CUF6" s="551"/>
      <c r="CUG6" s="551"/>
      <c r="CUH6" s="551"/>
      <c r="CUI6" s="551"/>
      <c r="CUJ6" s="528"/>
      <c r="CUK6" s="528"/>
      <c r="CUL6" s="430"/>
      <c r="CUM6" s="528"/>
      <c r="CUN6" s="528"/>
      <c r="CUO6" s="528"/>
      <c r="CUP6" s="528"/>
      <c r="CUQ6" s="528"/>
      <c r="CUR6" s="528"/>
      <c r="CUS6" s="551"/>
      <c r="CUT6" s="551"/>
      <c r="CUU6" s="528"/>
      <c r="CUV6" s="551"/>
      <c r="CUW6" s="551"/>
      <c r="CUX6" s="551"/>
      <c r="CUY6" s="528"/>
      <c r="CUZ6" s="528"/>
      <c r="CVA6" s="551"/>
      <c r="CVB6" s="551"/>
      <c r="CVC6" s="551"/>
      <c r="CVD6" s="551"/>
      <c r="CVE6" s="528"/>
      <c r="CVF6" s="528"/>
      <c r="CVG6" s="430"/>
      <c r="CVH6" s="528"/>
      <c r="CVI6" s="528"/>
      <c r="CVJ6" s="528"/>
      <c r="CVK6" s="528"/>
      <c r="CVL6" s="528"/>
      <c r="CVM6" s="528"/>
      <c r="CVN6" s="551"/>
      <c r="CVO6" s="551"/>
      <c r="CVP6" s="528"/>
      <c r="CVQ6" s="551"/>
      <c r="CVR6" s="551"/>
      <c r="CVS6" s="551"/>
      <c r="CVT6" s="528"/>
      <c r="CVU6" s="528"/>
      <c r="CVV6" s="551"/>
      <c r="CVW6" s="551"/>
      <c r="CVX6" s="551"/>
      <c r="CVY6" s="551"/>
      <c r="CVZ6" s="528"/>
      <c r="CWA6" s="528"/>
      <c r="CWB6" s="430"/>
      <c r="CWC6" s="528"/>
      <c r="CWD6" s="528"/>
      <c r="CWE6" s="528"/>
      <c r="CWF6" s="528"/>
      <c r="CWG6" s="528"/>
      <c r="CWH6" s="528"/>
      <c r="CWI6" s="551"/>
      <c r="CWJ6" s="551"/>
      <c r="CWK6" s="528"/>
      <c r="CWL6" s="551"/>
      <c r="CWM6" s="551"/>
      <c r="CWN6" s="551"/>
      <c r="CWO6" s="528"/>
      <c r="CWP6" s="528"/>
      <c r="CWQ6" s="551"/>
      <c r="CWR6" s="551"/>
      <c r="CWS6" s="551"/>
      <c r="CWT6" s="551"/>
      <c r="CWU6" s="528"/>
      <c r="CWV6" s="528"/>
      <c r="CWW6" s="430"/>
      <c r="CWX6" s="528"/>
      <c r="CWY6" s="528"/>
      <c r="CWZ6" s="528"/>
      <c r="CXA6" s="528"/>
      <c r="CXB6" s="528"/>
      <c r="CXC6" s="528"/>
      <c r="CXD6" s="551"/>
      <c r="CXE6" s="551"/>
      <c r="CXF6" s="528"/>
      <c r="CXG6" s="551"/>
      <c r="CXH6" s="551"/>
      <c r="CXI6" s="551"/>
      <c r="CXJ6" s="528"/>
      <c r="CXK6" s="528"/>
      <c r="CXL6" s="551"/>
      <c r="CXM6" s="551"/>
      <c r="CXN6" s="551"/>
      <c r="CXO6" s="551"/>
      <c r="CXP6" s="528"/>
      <c r="CXQ6" s="528"/>
      <c r="CXR6" s="430"/>
      <c r="CXS6" s="528"/>
      <c r="CXT6" s="528"/>
      <c r="CXU6" s="528"/>
      <c r="CXV6" s="528"/>
      <c r="CXW6" s="528"/>
      <c r="CXX6" s="528"/>
      <c r="CXY6" s="551"/>
      <c r="CXZ6" s="551"/>
      <c r="CYA6" s="528"/>
      <c r="CYB6" s="551"/>
      <c r="CYC6" s="551"/>
      <c r="CYD6" s="551"/>
      <c r="CYE6" s="528"/>
      <c r="CYF6" s="528"/>
      <c r="CYG6" s="551"/>
      <c r="CYH6" s="551"/>
      <c r="CYI6" s="551"/>
      <c r="CYJ6" s="551"/>
      <c r="CYK6" s="528"/>
      <c r="CYL6" s="528"/>
      <c r="CYM6" s="430"/>
      <c r="CYN6" s="528"/>
      <c r="CYO6" s="528"/>
      <c r="CYP6" s="528"/>
      <c r="CYQ6" s="528"/>
      <c r="CYR6" s="528"/>
      <c r="CYS6" s="528"/>
      <c r="CYT6" s="551"/>
      <c r="CYU6" s="551"/>
      <c r="CYV6" s="528"/>
      <c r="CYW6" s="551"/>
      <c r="CYX6" s="551"/>
      <c r="CYY6" s="551"/>
      <c r="CYZ6" s="528"/>
      <c r="CZA6" s="528"/>
      <c r="CZB6" s="551"/>
      <c r="CZC6" s="551"/>
      <c r="CZD6" s="551"/>
      <c r="CZE6" s="551"/>
      <c r="CZF6" s="528"/>
      <c r="CZG6" s="528"/>
      <c r="CZH6" s="430"/>
      <c r="CZI6" s="528"/>
      <c r="CZJ6" s="528"/>
      <c r="CZK6" s="528"/>
      <c r="CZL6" s="528"/>
      <c r="CZM6" s="528"/>
      <c r="CZN6" s="528"/>
      <c r="CZO6" s="551"/>
      <c r="CZP6" s="551"/>
      <c r="CZQ6" s="528"/>
      <c r="CZR6" s="551"/>
      <c r="CZS6" s="551"/>
      <c r="CZT6" s="551"/>
      <c r="CZU6" s="528"/>
      <c r="CZV6" s="528"/>
      <c r="CZW6" s="551"/>
      <c r="CZX6" s="551"/>
      <c r="CZY6" s="551"/>
      <c r="CZZ6" s="551"/>
      <c r="DAA6" s="528"/>
      <c r="DAB6" s="528"/>
      <c r="DAC6" s="430"/>
      <c r="DAD6" s="528"/>
      <c r="DAE6" s="528"/>
      <c r="DAF6" s="528"/>
      <c r="DAG6" s="528"/>
      <c r="DAH6" s="528"/>
      <c r="DAI6" s="528"/>
      <c r="DAJ6" s="551"/>
      <c r="DAK6" s="551"/>
      <c r="DAL6" s="528"/>
      <c r="DAM6" s="551"/>
      <c r="DAN6" s="551"/>
      <c r="DAO6" s="551"/>
      <c r="DAP6" s="528"/>
      <c r="DAQ6" s="528"/>
      <c r="DAR6" s="551"/>
      <c r="DAS6" s="551"/>
      <c r="DAT6" s="551"/>
      <c r="DAU6" s="551"/>
      <c r="DAV6" s="528"/>
      <c r="DAW6" s="528"/>
      <c r="DAX6" s="430"/>
      <c r="DAY6" s="528"/>
      <c r="DAZ6" s="528"/>
      <c r="DBA6" s="528"/>
      <c r="DBB6" s="528"/>
      <c r="DBC6" s="528"/>
      <c r="DBD6" s="528"/>
      <c r="DBE6" s="551"/>
      <c r="DBF6" s="551"/>
      <c r="DBG6" s="528"/>
      <c r="DBH6" s="551"/>
      <c r="DBI6" s="551"/>
      <c r="DBJ6" s="551"/>
      <c r="DBK6" s="528"/>
      <c r="DBL6" s="528"/>
      <c r="DBM6" s="551"/>
      <c r="DBN6" s="551"/>
      <c r="DBO6" s="551"/>
      <c r="DBP6" s="551"/>
      <c r="DBQ6" s="528"/>
      <c r="DBR6" s="528"/>
      <c r="DBS6" s="430"/>
      <c r="DBT6" s="528"/>
      <c r="DBU6" s="528"/>
      <c r="DBV6" s="528"/>
      <c r="DBW6" s="528"/>
      <c r="DBX6" s="528"/>
      <c r="DBY6" s="528"/>
      <c r="DBZ6" s="551"/>
      <c r="DCA6" s="551"/>
      <c r="DCB6" s="528"/>
      <c r="DCC6" s="551"/>
      <c r="DCD6" s="551"/>
      <c r="DCE6" s="551"/>
      <c r="DCF6" s="528"/>
      <c r="DCG6" s="528"/>
      <c r="DCH6" s="551"/>
      <c r="DCI6" s="551"/>
      <c r="DCJ6" s="551"/>
      <c r="DCK6" s="551"/>
      <c r="DCL6" s="528"/>
      <c r="DCM6" s="528"/>
      <c r="DCN6" s="430"/>
      <c r="DCO6" s="528"/>
      <c r="DCP6" s="528"/>
      <c r="DCQ6" s="528"/>
      <c r="DCR6" s="528"/>
      <c r="DCS6" s="528"/>
      <c r="DCT6" s="528"/>
      <c r="DCU6" s="551"/>
      <c r="DCV6" s="551"/>
      <c r="DCW6" s="528"/>
      <c r="DCX6" s="551"/>
      <c r="DCY6" s="551"/>
      <c r="DCZ6" s="551"/>
      <c r="DDA6" s="528"/>
      <c r="DDB6" s="528"/>
      <c r="DDC6" s="551"/>
      <c r="DDD6" s="551"/>
      <c r="DDE6" s="551"/>
      <c r="DDF6" s="551"/>
      <c r="DDG6" s="528"/>
      <c r="DDH6" s="528"/>
      <c r="DDI6" s="430"/>
      <c r="DDJ6" s="528"/>
      <c r="DDK6" s="528"/>
      <c r="DDL6" s="528"/>
      <c r="DDM6" s="528"/>
      <c r="DDN6" s="528"/>
      <c r="DDO6" s="528"/>
      <c r="DDP6" s="551"/>
      <c r="DDQ6" s="551"/>
      <c r="DDR6" s="528"/>
      <c r="DDS6" s="551"/>
      <c r="DDT6" s="551"/>
      <c r="DDU6" s="551"/>
      <c r="DDV6" s="528"/>
      <c r="DDW6" s="528"/>
      <c r="DDX6" s="551"/>
      <c r="DDY6" s="551"/>
      <c r="DDZ6" s="551"/>
      <c r="DEA6" s="551"/>
      <c r="DEB6" s="528"/>
      <c r="DEC6" s="528"/>
      <c r="DED6" s="430"/>
      <c r="DEE6" s="528"/>
      <c r="DEF6" s="528"/>
      <c r="DEG6" s="528"/>
      <c r="DEH6" s="528"/>
      <c r="DEI6" s="528"/>
      <c r="DEJ6" s="528"/>
      <c r="DEK6" s="551"/>
      <c r="DEL6" s="551"/>
      <c r="DEM6" s="528"/>
      <c r="DEN6" s="551"/>
      <c r="DEO6" s="551"/>
      <c r="DEP6" s="551"/>
      <c r="DEQ6" s="528"/>
      <c r="DER6" s="528"/>
      <c r="DES6" s="551"/>
      <c r="DET6" s="551"/>
      <c r="DEU6" s="551"/>
      <c r="DEV6" s="551"/>
      <c r="DEW6" s="528"/>
      <c r="DEX6" s="528"/>
      <c r="DEY6" s="430"/>
      <c r="DEZ6" s="528"/>
      <c r="DFA6" s="528"/>
      <c r="DFB6" s="528"/>
      <c r="DFC6" s="528"/>
      <c r="DFD6" s="528"/>
      <c r="DFE6" s="528"/>
      <c r="DFF6" s="551"/>
      <c r="DFG6" s="551"/>
      <c r="DFH6" s="528"/>
      <c r="DFI6" s="551"/>
      <c r="DFJ6" s="551"/>
      <c r="DFK6" s="551"/>
      <c r="DFL6" s="528"/>
      <c r="DFM6" s="528"/>
      <c r="DFN6" s="551"/>
      <c r="DFO6" s="551"/>
      <c r="DFP6" s="551"/>
      <c r="DFQ6" s="551"/>
      <c r="DFR6" s="528"/>
      <c r="DFS6" s="528"/>
      <c r="DFT6" s="430"/>
      <c r="DFU6" s="528"/>
      <c r="DFV6" s="528"/>
      <c r="DFW6" s="528"/>
      <c r="DFX6" s="528"/>
      <c r="DFY6" s="528"/>
      <c r="DFZ6" s="528"/>
      <c r="DGA6" s="551"/>
      <c r="DGB6" s="551"/>
      <c r="DGC6" s="528"/>
      <c r="DGD6" s="551"/>
      <c r="DGE6" s="551"/>
      <c r="DGF6" s="551"/>
      <c r="DGG6" s="528"/>
      <c r="DGH6" s="528"/>
      <c r="DGI6" s="551"/>
      <c r="DGJ6" s="551"/>
      <c r="DGK6" s="551"/>
      <c r="DGL6" s="551"/>
      <c r="DGM6" s="528"/>
      <c r="DGN6" s="528"/>
      <c r="DGO6" s="430"/>
      <c r="DGP6" s="528"/>
      <c r="DGQ6" s="528"/>
      <c r="DGR6" s="528"/>
      <c r="DGS6" s="528"/>
      <c r="DGT6" s="528"/>
      <c r="DGU6" s="528"/>
      <c r="DGV6" s="551"/>
      <c r="DGW6" s="551"/>
      <c r="DGX6" s="528"/>
      <c r="DGY6" s="551"/>
      <c r="DGZ6" s="551"/>
      <c r="DHA6" s="551"/>
      <c r="DHB6" s="528"/>
      <c r="DHC6" s="528"/>
      <c r="DHD6" s="551"/>
      <c r="DHE6" s="551"/>
      <c r="DHF6" s="551"/>
      <c r="DHG6" s="551"/>
      <c r="DHH6" s="528"/>
      <c r="DHI6" s="528"/>
      <c r="DHJ6" s="430"/>
      <c r="DHK6" s="528"/>
      <c r="DHL6" s="528"/>
      <c r="DHM6" s="528"/>
      <c r="DHN6" s="528"/>
      <c r="DHO6" s="528"/>
      <c r="DHP6" s="528"/>
      <c r="DHQ6" s="551"/>
      <c r="DHR6" s="551"/>
      <c r="DHS6" s="528"/>
      <c r="DHT6" s="551"/>
      <c r="DHU6" s="551"/>
      <c r="DHV6" s="551"/>
      <c r="DHW6" s="528"/>
      <c r="DHX6" s="528"/>
      <c r="DHY6" s="551"/>
      <c r="DHZ6" s="551"/>
      <c r="DIA6" s="551"/>
      <c r="DIB6" s="551"/>
      <c r="DIC6" s="528"/>
      <c r="DID6" s="528"/>
      <c r="DIE6" s="430"/>
      <c r="DIF6" s="528"/>
      <c r="DIG6" s="528"/>
      <c r="DIH6" s="528"/>
      <c r="DII6" s="528"/>
      <c r="DIJ6" s="528"/>
      <c r="DIK6" s="528"/>
      <c r="DIL6" s="551"/>
      <c r="DIM6" s="551"/>
      <c r="DIN6" s="528"/>
      <c r="DIO6" s="551"/>
      <c r="DIP6" s="551"/>
      <c r="DIQ6" s="551"/>
      <c r="DIR6" s="528"/>
      <c r="DIS6" s="528"/>
      <c r="DIT6" s="551"/>
      <c r="DIU6" s="551"/>
      <c r="DIV6" s="551"/>
      <c r="DIW6" s="551"/>
      <c r="DIX6" s="528"/>
      <c r="DIY6" s="528"/>
      <c r="DIZ6" s="430"/>
      <c r="DJA6" s="528"/>
      <c r="DJB6" s="528"/>
      <c r="DJC6" s="528"/>
      <c r="DJD6" s="528"/>
      <c r="DJE6" s="528"/>
      <c r="DJF6" s="528"/>
      <c r="DJG6" s="551"/>
      <c r="DJH6" s="551"/>
      <c r="DJI6" s="528"/>
      <c r="DJJ6" s="551"/>
      <c r="DJK6" s="551"/>
      <c r="DJL6" s="551"/>
      <c r="DJM6" s="528"/>
      <c r="DJN6" s="528"/>
      <c r="DJO6" s="551"/>
      <c r="DJP6" s="551"/>
      <c r="DJQ6" s="551"/>
      <c r="DJR6" s="551"/>
      <c r="DJS6" s="528"/>
      <c r="DJT6" s="528"/>
      <c r="DJU6" s="430"/>
      <c r="DJV6" s="528"/>
      <c r="DJW6" s="528"/>
      <c r="DJX6" s="528"/>
      <c r="DJY6" s="528"/>
      <c r="DJZ6" s="528"/>
      <c r="DKA6" s="528"/>
      <c r="DKB6" s="551"/>
      <c r="DKC6" s="551"/>
      <c r="DKD6" s="528"/>
      <c r="DKE6" s="551"/>
      <c r="DKF6" s="551"/>
      <c r="DKG6" s="551"/>
      <c r="DKH6" s="528"/>
      <c r="DKI6" s="528"/>
      <c r="DKJ6" s="551"/>
      <c r="DKK6" s="551"/>
      <c r="DKL6" s="551"/>
      <c r="DKM6" s="551"/>
      <c r="DKN6" s="528"/>
      <c r="DKO6" s="528"/>
      <c r="DKP6" s="430"/>
      <c r="DKQ6" s="528"/>
      <c r="DKR6" s="528"/>
      <c r="DKS6" s="528"/>
      <c r="DKT6" s="528"/>
      <c r="DKU6" s="528"/>
      <c r="DKV6" s="528"/>
      <c r="DKW6" s="551"/>
      <c r="DKX6" s="551"/>
      <c r="DKY6" s="528"/>
      <c r="DKZ6" s="551"/>
      <c r="DLA6" s="551"/>
      <c r="DLB6" s="551"/>
      <c r="DLC6" s="528"/>
      <c r="DLD6" s="528"/>
      <c r="DLE6" s="551"/>
      <c r="DLF6" s="551"/>
      <c r="DLG6" s="551"/>
      <c r="DLH6" s="551"/>
      <c r="DLI6" s="528"/>
      <c r="DLJ6" s="528"/>
      <c r="DLK6" s="430"/>
      <c r="DLL6" s="528"/>
      <c r="DLM6" s="528"/>
      <c r="DLN6" s="528"/>
      <c r="DLO6" s="528"/>
      <c r="DLP6" s="528"/>
      <c r="DLQ6" s="528"/>
      <c r="DLR6" s="551"/>
      <c r="DLS6" s="551"/>
      <c r="DLT6" s="528"/>
      <c r="DLU6" s="551"/>
      <c r="DLV6" s="551"/>
      <c r="DLW6" s="551"/>
      <c r="DLX6" s="528"/>
      <c r="DLY6" s="528"/>
      <c r="DLZ6" s="551"/>
      <c r="DMA6" s="551"/>
      <c r="DMB6" s="551"/>
      <c r="DMC6" s="551"/>
      <c r="DMD6" s="528"/>
      <c r="DME6" s="528"/>
      <c r="DMF6" s="430"/>
      <c r="DMG6" s="528"/>
      <c r="DMH6" s="528"/>
      <c r="DMI6" s="528"/>
      <c r="DMJ6" s="528"/>
      <c r="DMK6" s="528"/>
      <c r="DML6" s="528"/>
      <c r="DMM6" s="551"/>
      <c r="DMN6" s="551"/>
      <c r="DMO6" s="528"/>
      <c r="DMP6" s="551"/>
      <c r="DMQ6" s="551"/>
      <c r="DMR6" s="551"/>
      <c r="DMS6" s="528"/>
      <c r="DMT6" s="528"/>
      <c r="DMU6" s="551"/>
      <c r="DMV6" s="551"/>
      <c r="DMW6" s="551"/>
      <c r="DMX6" s="551"/>
      <c r="DMY6" s="528"/>
      <c r="DMZ6" s="528"/>
      <c r="DNA6" s="430"/>
      <c r="DNB6" s="528"/>
      <c r="DNC6" s="528"/>
      <c r="DND6" s="528"/>
      <c r="DNE6" s="528"/>
      <c r="DNF6" s="528"/>
      <c r="DNG6" s="528"/>
      <c r="DNH6" s="551"/>
      <c r="DNI6" s="551"/>
      <c r="DNJ6" s="528"/>
      <c r="DNK6" s="551"/>
      <c r="DNL6" s="551"/>
      <c r="DNM6" s="551"/>
      <c r="DNN6" s="528"/>
      <c r="DNO6" s="528"/>
      <c r="DNP6" s="551"/>
      <c r="DNQ6" s="551"/>
      <c r="DNR6" s="551"/>
      <c r="DNS6" s="551"/>
      <c r="DNT6" s="528"/>
      <c r="DNU6" s="528"/>
      <c r="DNV6" s="430"/>
      <c r="DNW6" s="528"/>
      <c r="DNX6" s="528"/>
      <c r="DNY6" s="528"/>
      <c r="DNZ6" s="528"/>
      <c r="DOA6" s="528"/>
      <c r="DOB6" s="528"/>
      <c r="DOC6" s="551"/>
      <c r="DOD6" s="551"/>
      <c r="DOE6" s="528"/>
      <c r="DOF6" s="551"/>
      <c r="DOG6" s="551"/>
      <c r="DOH6" s="551"/>
      <c r="DOI6" s="528"/>
      <c r="DOJ6" s="528"/>
      <c r="DOK6" s="551"/>
      <c r="DOL6" s="551"/>
      <c r="DOM6" s="551"/>
      <c r="DON6" s="551"/>
      <c r="DOO6" s="528"/>
      <c r="DOP6" s="528"/>
      <c r="DOQ6" s="430"/>
      <c r="DOR6" s="528"/>
      <c r="DOS6" s="528"/>
      <c r="DOT6" s="528"/>
      <c r="DOU6" s="528"/>
      <c r="DOV6" s="528"/>
      <c r="DOW6" s="528"/>
      <c r="DOX6" s="551"/>
      <c r="DOY6" s="551"/>
      <c r="DOZ6" s="528"/>
      <c r="DPA6" s="551"/>
      <c r="DPB6" s="551"/>
      <c r="DPC6" s="551"/>
      <c r="DPD6" s="528"/>
      <c r="DPE6" s="528"/>
      <c r="DPF6" s="551"/>
      <c r="DPG6" s="551"/>
      <c r="DPH6" s="551"/>
      <c r="DPI6" s="551"/>
      <c r="DPJ6" s="528"/>
      <c r="DPK6" s="528"/>
      <c r="DPL6" s="430"/>
      <c r="DPM6" s="528"/>
      <c r="DPN6" s="528"/>
      <c r="DPO6" s="528"/>
      <c r="DPP6" s="528"/>
      <c r="DPQ6" s="528"/>
      <c r="DPR6" s="528"/>
      <c r="DPS6" s="551"/>
      <c r="DPT6" s="551"/>
      <c r="DPU6" s="528"/>
      <c r="DPV6" s="551"/>
      <c r="DPW6" s="551"/>
      <c r="DPX6" s="551"/>
      <c r="DPY6" s="528"/>
      <c r="DPZ6" s="528"/>
      <c r="DQA6" s="551"/>
      <c r="DQB6" s="551"/>
      <c r="DQC6" s="551"/>
      <c r="DQD6" s="551"/>
      <c r="DQE6" s="528"/>
      <c r="DQF6" s="528"/>
      <c r="DQG6" s="430"/>
      <c r="DQH6" s="528"/>
      <c r="DQI6" s="528"/>
      <c r="DQJ6" s="528"/>
      <c r="DQK6" s="528"/>
      <c r="DQL6" s="528"/>
      <c r="DQM6" s="528"/>
      <c r="DQN6" s="551"/>
      <c r="DQO6" s="551"/>
      <c r="DQP6" s="528"/>
      <c r="DQQ6" s="551"/>
      <c r="DQR6" s="551"/>
      <c r="DQS6" s="551"/>
      <c r="DQT6" s="528"/>
      <c r="DQU6" s="528"/>
      <c r="DQV6" s="551"/>
      <c r="DQW6" s="551"/>
      <c r="DQX6" s="551"/>
      <c r="DQY6" s="551"/>
      <c r="DQZ6" s="528"/>
      <c r="DRA6" s="528"/>
      <c r="DRB6" s="430"/>
      <c r="DRC6" s="528"/>
      <c r="DRD6" s="528"/>
      <c r="DRE6" s="528"/>
      <c r="DRF6" s="528"/>
      <c r="DRG6" s="528"/>
      <c r="DRH6" s="528"/>
      <c r="DRI6" s="551"/>
      <c r="DRJ6" s="551"/>
      <c r="DRK6" s="528"/>
      <c r="DRL6" s="551"/>
      <c r="DRM6" s="551"/>
      <c r="DRN6" s="551"/>
      <c r="DRO6" s="528"/>
      <c r="DRP6" s="528"/>
      <c r="DRQ6" s="551"/>
      <c r="DRR6" s="551"/>
      <c r="DRS6" s="551"/>
      <c r="DRT6" s="551"/>
      <c r="DRU6" s="528"/>
      <c r="DRV6" s="528"/>
      <c r="DRW6" s="430"/>
      <c r="DRX6" s="528"/>
      <c r="DRY6" s="528"/>
      <c r="DRZ6" s="528"/>
      <c r="DSA6" s="528"/>
      <c r="DSB6" s="528"/>
      <c r="DSC6" s="528"/>
      <c r="DSD6" s="551"/>
      <c r="DSE6" s="551"/>
      <c r="DSF6" s="528"/>
      <c r="DSG6" s="551"/>
      <c r="DSH6" s="551"/>
      <c r="DSI6" s="551"/>
      <c r="DSJ6" s="528"/>
      <c r="DSK6" s="528"/>
      <c r="DSL6" s="551"/>
      <c r="DSM6" s="551"/>
      <c r="DSN6" s="551"/>
      <c r="DSO6" s="551"/>
      <c r="DSP6" s="528"/>
      <c r="DSQ6" s="528"/>
      <c r="DSR6" s="430"/>
      <c r="DSS6" s="528"/>
      <c r="DST6" s="528"/>
      <c r="DSU6" s="528"/>
      <c r="DSV6" s="528"/>
      <c r="DSW6" s="528"/>
      <c r="DSX6" s="528"/>
      <c r="DSY6" s="551"/>
      <c r="DSZ6" s="551"/>
      <c r="DTA6" s="528"/>
      <c r="DTB6" s="551"/>
      <c r="DTC6" s="551"/>
      <c r="DTD6" s="551"/>
      <c r="DTE6" s="528"/>
      <c r="DTF6" s="528"/>
      <c r="DTG6" s="551"/>
      <c r="DTH6" s="551"/>
      <c r="DTI6" s="551"/>
      <c r="DTJ6" s="551"/>
      <c r="DTK6" s="528"/>
      <c r="DTL6" s="528"/>
      <c r="DTM6" s="430"/>
      <c r="DTN6" s="528"/>
      <c r="DTO6" s="528"/>
      <c r="DTP6" s="528"/>
      <c r="DTQ6" s="528"/>
      <c r="DTR6" s="528"/>
      <c r="DTS6" s="528"/>
      <c r="DTT6" s="551"/>
      <c r="DTU6" s="551"/>
      <c r="DTV6" s="528"/>
      <c r="DTW6" s="551"/>
      <c r="DTX6" s="551"/>
      <c r="DTY6" s="551"/>
      <c r="DTZ6" s="528"/>
      <c r="DUA6" s="528"/>
      <c r="DUB6" s="551"/>
      <c r="DUC6" s="551"/>
      <c r="DUD6" s="551"/>
      <c r="DUE6" s="551"/>
      <c r="DUF6" s="528"/>
      <c r="DUG6" s="528"/>
      <c r="DUH6" s="430"/>
      <c r="DUI6" s="528"/>
      <c r="DUJ6" s="528"/>
      <c r="DUK6" s="528"/>
      <c r="DUL6" s="528"/>
      <c r="DUM6" s="528"/>
      <c r="DUN6" s="528"/>
      <c r="DUO6" s="551"/>
      <c r="DUP6" s="551"/>
      <c r="DUQ6" s="528"/>
      <c r="DUR6" s="551"/>
      <c r="DUS6" s="551"/>
      <c r="DUT6" s="551"/>
      <c r="DUU6" s="528"/>
      <c r="DUV6" s="528"/>
      <c r="DUW6" s="551"/>
      <c r="DUX6" s="551"/>
      <c r="DUY6" s="551"/>
      <c r="DUZ6" s="551"/>
      <c r="DVA6" s="528"/>
      <c r="DVB6" s="528"/>
      <c r="DVC6" s="430"/>
      <c r="DVD6" s="528"/>
      <c r="DVE6" s="528"/>
      <c r="DVF6" s="528"/>
      <c r="DVG6" s="528"/>
      <c r="DVH6" s="528"/>
      <c r="DVI6" s="528"/>
      <c r="DVJ6" s="551"/>
      <c r="DVK6" s="551"/>
      <c r="DVL6" s="528"/>
      <c r="DVM6" s="551"/>
      <c r="DVN6" s="551"/>
      <c r="DVO6" s="551"/>
      <c r="DVP6" s="528"/>
      <c r="DVQ6" s="528"/>
      <c r="DVR6" s="551"/>
      <c r="DVS6" s="551"/>
      <c r="DVT6" s="551"/>
      <c r="DVU6" s="551"/>
      <c r="DVV6" s="528"/>
      <c r="DVW6" s="528"/>
      <c r="DVX6" s="430"/>
      <c r="DVY6" s="528"/>
      <c r="DVZ6" s="528"/>
      <c r="DWA6" s="528"/>
      <c r="DWB6" s="528"/>
      <c r="DWC6" s="528"/>
      <c r="DWD6" s="528"/>
      <c r="DWE6" s="551"/>
      <c r="DWF6" s="551"/>
      <c r="DWG6" s="528"/>
      <c r="DWH6" s="551"/>
      <c r="DWI6" s="551"/>
      <c r="DWJ6" s="551"/>
      <c r="DWK6" s="528"/>
      <c r="DWL6" s="528"/>
      <c r="DWM6" s="551"/>
      <c r="DWN6" s="551"/>
      <c r="DWO6" s="551"/>
      <c r="DWP6" s="551"/>
      <c r="DWQ6" s="528"/>
      <c r="DWR6" s="528"/>
      <c r="DWS6" s="430"/>
      <c r="DWT6" s="528"/>
      <c r="DWU6" s="528"/>
      <c r="DWV6" s="528"/>
      <c r="DWW6" s="528"/>
      <c r="DWX6" s="528"/>
      <c r="DWY6" s="528"/>
      <c r="DWZ6" s="551"/>
      <c r="DXA6" s="551"/>
      <c r="DXB6" s="528"/>
      <c r="DXC6" s="551"/>
      <c r="DXD6" s="551"/>
      <c r="DXE6" s="551"/>
      <c r="DXF6" s="528"/>
      <c r="DXG6" s="528"/>
      <c r="DXH6" s="551"/>
      <c r="DXI6" s="551"/>
      <c r="DXJ6" s="551"/>
      <c r="DXK6" s="551"/>
      <c r="DXL6" s="528"/>
      <c r="DXM6" s="528"/>
      <c r="DXN6" s="430"/>
      <c r="DXO6" s="528"/>
      <c r="DXP6" s="528"/>
      <c r="DXQ6" s="528"/>
      <c r="DXR6" s="528"/>
      <c r="DXS6" s="528"/>
      <c r="DXT6" s="528"/>
      <c r="DXU6" s="551"/>
      <c r="DXV6" s="551"/>
      <c r="DXW6" s="528"/>
      <c r="DXX6" s="551"/>
      <c r="DXY6" s="551"/>
      <c r="DXZ6" s="551"/>
      <c r="DYA6" s="528"/>
      <c r="DYB6" s="528"/>
      <c r="DYC6" s="551"/>
      <c r="DYD6" s="551"/>
      <c r="DYE6" s="551"/>
      <c r="DYF6" s="551"/>
      <c r="DYG6" s="528"/>
      <c r="DYH6" s="528"/>
      <c r="DYI6" s="430"/>
      <c r="DYJ6" s="528"/>
      <c r="DYK6" s="528"/>
      <c r="DYL6" s="528"/>
      <c r="DYM6" s="528"/>
      <c r="DYN6" s="528"/>
      <c r="DYO6" s="528"/>
      <c r="DYP6" s="551"/>
      <c r="DYQ6" s="551"/>
      <c r="DYR6" s="528"/>
      <c r="DYS6" s="551"/>
      <c r="DYT6" s="551"/>
      <c r="DYU6" s="551"/>
      <c r="DYV6" s="528"/>
      <c r="DYW6" s="528"/>
      <c r="DYX6" s="551"/>
      <c r="DYY6" s="551"/>
      <c r="DYZ6" s="551"/>
      <c r="DZA6" s="551"/>
      <c r="DZB6" s="528"/>
      <c r="DZC6" s="528"/>
      <c r="DZD6" s="430"/>
      <c r="DZE6" s="528"/>
      <c r="DZF6" s="528"/>
      <c r="DZG6" s="528"/>
      <c r="DZH6" s="528"/>
      <c r="DZI6" s="528"/>
      <c r="DZJ6" s="528"/>
      <c r="DZK6" s="551"/>
      <c r="DZL6" s="551"/>
      <c r="DZM6" s="528"/>
      <c r="DZN6" s="551"/>
      <c r="DZO6" s="551"/>
      <c r="DZP6" s="551"/>
      <c r="DZQ6" s="528"/>
      <c r="DZR6" s="528"/>
      <c r="DZS6" s="551"/>
      <c r="DZT6" s="551"/>
      <c r="DZU6" s="551"/>
      <c r="DZV6" s="551"/>
      <c r="DZW6" s="528"/>
      <c r="DZX6" s="528"/>
      <c r="DZY6" s="430"/>
      <c r="DZZ6" s="528"/>
      <c r="EAA6" s="528"/>
      <c r="EAB6" s="528"/>
      <c r="EAC6" s="528"/>
      <c r="EAD6" s="528"/>
      <c r="EAE6" s="528"/>
      <c r="EAF6" s="551"/>
      <c r="EAG6" s="551"/>
      <c r="EAH6" s="528"/>
      <c r="EAI6" s="551"/>
      <c r="EAJ6" s="551"/>
      <c r="EAK6" s="551"/>
      <c r="EAL6" s="528"/>
      <c r="EAM6" s="528"/>
      <c r="EAN6" s="551"/>
      <c r="EAO6" s="551"/>
      <c r="EAP6" s="551"/>
      <c r="EAQ6" s="551"/>
      <c r="EAR6" s="528"/>
      <c r="EAS6" s="528"/>
      <c r="EAT6" s="430"/>
      <c r="EAU6" s="528"/>
      <c r="EAV6" s="528"/>
      <c r="EAW6" s="528"/>
      <c r="EAX6" s="528"/>
      <c r="EAY6" s="528"/>
      <c r="EAZ6" s="528"/>
      <c r="EBA6" s="551"/>
      <c r="EBB6" s="551"/>
      <c r="EBC6" s="528"/>
      <c r="EBD6" s="551"/>
      <c r="EBE6" s="551"/>
      <c r="EBF6" s="551"/>
      <c r="EBG6" s="528"/>
      <c r="EBH6" s="528"/>
      <c r="EBI6" s="551"/>
      <c r="EBJ6" s="551"/>
      <c r="EBK6" s="551"/>
      <c r="EBL6" s="551"/>
      <c r="EBM6" s="528"/>
      <c r="EBN6" s="528"/>
      <c r="EBO6" s="430"/>
      <c r="EBP6" s="528"/>
      <c r="EBQ6" s="528"/>
      <c r="EBR6" s="528"/>
      <c r="EBS6" s="528"/>
      <c r="EBT6" s="528"/>
      <c r="EBU6" s="528"/>
      <c r="EBV6" s="551"/>
      <c r="EBW6" s="551"/>
      <c r="EBX6" s="528"/>
      <c r="EBY6" s="551"/>
      <c r="EBZ6" s="551"/>
      <c r="ECA6" s="551"/>
      <c r="ECB6" s="528"/>
      <c r="ECC6" s="528"/>
      <c r="ECD6" s="551"/>
      <c r="ECE6" s="551"/>
      <c r="ECF6" s="551"/>
      <c r="ECG6" s="551"/>
      <c r="ECH6" s="528"/>
      <c r="ECI6" s="528"/>
      <c r="ECJ6" s="430"/>
      <c r="ECK6" s="528"/>
      <c r="ECL6" s="528"/>
      <c r="ECM6" s="528"/>
      <c r="ECN6" s="528"/>
      <c r="ECO6" s="528"/>
      <c r="ECP6" s="528"/>
      <c r="ECQ6" s="551"/>
      <c r="ECR6" s="551"/>
      <c r="ECS6" s="528"/>
      <c r="ECT6" s="551"/>
      <c r="ECU6" s="551"/>
      <c r="ECV6" s="551"/>
      <c r="ECW6" s="528"/>
      <c r="ECX6" s="528"/>
      <c r="ECY6" s="551"/>
      <c r="ECZ6" s="551"/>
      <c r="EDA6" s="551"/>
      <c r="EDB6" s="551"/>
      <c r="EDC6" s="528"/>
      <c r="EDD6" s="528"/>
      <c r="EDE6" s="430"/>
      <c r="EDF6" s="528"/>
      <c r="EDG6" s="528"/>
      <c r="EDH6" s="528"/>
      <c r="EDI6" s="528"/>
      <c r="EDJ6" s="528"/>
      <c r="EDK6" s="528"/>
      <c r="EDL6" s="551"/>
      <c r="EDM6" s="551"/>
      <c r="EDN6" s="528"/>
      <c r="EDO6" s="551"/>
      <c r="EDP6" s="551"/>
      <c r="EDQ6" s="551"/>
      <c r="EDR6" s="528"/>
      <c r="EDS6" s="528"/>
      <c r="EDT6" s="551"/>
      <c r="EDU6" s="551"/>
      <c r="EDV6" s="551"/>
      <c r="EDW6" s="551"/>
      <c r="EDX6" s="528"/>
      <c r="EDY6" s="528"/>
      <c r="EDZ6" s="430"/>
      <c r="EEA6" s="528"/>
      <c r="EEB6" s="528"/>
      <c r="EEC6" s="528"/>
      <c r="EED6" s="528"/>
      <c r="EEE6" s="528"/>
      <c r="EEF6" s="528"/>
      <c r="EEG6" s="551"/>
      <c r="EEH6" s="551"/>
      <c r="EEI6" s="528"/>
      <c r="EEJ6" s="551"/>
      <c r="EEK6" s="551"/>
      <c r="EEL6" s="551"/>
      <c r="EEM6" s="528"/>
      <c r="EEN6" s="528"/>
      <c r="EEO6" s="551"/>
      <c r="EEP6" s="551"/>
      <c r="EEQ6" s="551"/>
      <c r="EER6" s="551"/>
      <c r="EES6" s="528"/>
      <c r="EET6" s="528"/>
      <c r="EEU6" s="430"/>
      <c r="EEV6" s="528"/>
      <c r="EEW6" s="528"/>
      <c r="EEX6" s="528"/>
      <c r="EEY6" s="528"/>
      <c r="EEZ6" s="528"/>
      <c r="EFA6" s="528"/>
      <c r="EFB6" s="551"/>
      <c r="EFC6" s="551"/>
      <c r="EFD6" s="528"/>
      <c r="EFE6" s="551"/>
      <c r="EFF6" s="551"/>
      <c r="EFG6" s="551"/>
      <c r="EFH6" s="528"/>
      <c r="EFI6" s="528"/>
      <c r="EFJ6" s="551"/>
      <c r="EFK6" s="551"/>
      <c r="EFL6" s="551"/>
      <c r="EFM6" s="551"/>
      <c r="EFN6" s="528"/>
      <c r="EFO6" s="528"/>
      <c r="EFP6" s="430"/>
      <c r="EFQ6" s="528"/>
      <c r="EFR6" s="528"/>
      <c r="EFS6" s="528"/>
      <c r="EFT6" s="528"/>
      <c r="EFU6" s="528"/>
      <c r="EFV6" s="528"/>
      <c r="EFW6" s="551"/>
      <c r="EFX6" s="551"/>
      <c r="EFY6" s="528"/>
      <c r="EFZ6" s="551"/>
      <c r="EGA6" s="551"/>
      <c r="EGB6" s="551"/>
      <c r="EGC6" s="528"/>
      <c r="EGD6" s="528"/>
      <c r="EGE6" s="551"/>
      <c r="EGF6" s="551"/>
      <c r="EGG6" s="551"/>
      <c r="EGH6" s="551"/>
      <c r="EGI6" s="528"/>
      <c r="EGJ6" s="528"/>
      <c r="EGK6" s="430"/>
      <c r="EGL6" s="528"/>
      <c r="EGM6" s="528"/>
      <c r="EGN6" s="528"/>
      <c r="EGO6" s="528"/>
      <c r="EGP6" s="528"/>
      <c r="EGQ6" s="528"/>
      <c r="EGR6" s="551"/>
      <c r="EGS6" s="551"/>
      <c r="EGT6" s="528"/>
      <c r="EGU6" s="551"/>
      <c r="EGV6" s="551"/>
      <c r="EGW6" s="551"/>
      <c r="EGX6" s="528"/>
      <c r="EGY6" s="528"/>
      <c r="EGZ6" s="551"/>
      <c r="EHA6" s="551"/>
      <c r="EHB6" s="551"/>
      <c r="EHC6" s="551"/>
      <c r="EHD6" s="528"/>
      <c r="EHE6" s="528"/>
      <c r="EHF6" s="430"/>
      <c r="EHG6" s="528"/>
      <c r="EHH6" s="528"/>
      <c r="EHI6" s="528"/>
      <c r="EHJ6" s="528"/>
      <c r="EHK6" s="528"/>
      <c r="EHL6" s="528"/>
      <c r="EHM6" s="551"/>
      <c r="EHN6" s="551"/>
      <c r="EHO6" s="528"/>
      <c r="EHP6" s="551"/>
      <c r="EHQ6" s="551"/>
      <c r="EHR6" s="551"/>
      <c r="EHS6" s="528"/>
      <c r="EHT6" s="528"/>
      <c r="EHU6" s="551"/>
      <c r="EHV6" s="551"/>
      <c r="EHW6" s="551"/>
      <c r="EHX6" s="551"/>
      <c r="EHY6" s="528"/>
      <c r="EHZ6" s="528"/>
      <c r="EIA6" s="430"/>
      <c r="EIB6" s="528"/>
      <c r="EIC6" s="528"/>
      <c r="EID6" s="528"/>
      <c r="EIE6" s="528"/>
      <c r="EIF6" s="528"/>
      <c r="EIG6" s="528"/>
      <c r="EIH6" s="551"/>
      <c r="EII6" s="551"/>
      <c r="EIJ6" s="528"/>
      <c r="EIK6" s="551"/>
      <c r="EIL6" s="551"/>
      <c r="EIM6" s="551"/>
      <c r="EIN6" s="528"/>
      <c r="EIO6" s="528"/>
      <c r="EIP6" s="551"/>
      <c r="EIQ6" s="551"/>
      <c r="EIR6" s="551"/>
      <c r="EIS6" s="551"/>
      <c r="EIT6" s="528"/>
      <c r="EIU6" s="528"/>
      <c r="EIV6" s="430"/>
      <c r="EIW6" s="528"/>
      <c r="EIX6" s="528"/>
      <c r="EIY6" s="528"/>
      <c r="EIZ6" s="528"/>
      <c r="EJA6" s="528"/>
      <c r="EJB6" s="528"/>
      <c r="EJC6" s="551"/>
      <c r="EJD6" s="551"/>
      <c r="EJE6" s="528"/>
      <c r="EJF6" s="551"/>
      <c r="EJG6" s="551"/>
      <c r="EJH6" s="551"/>
      <c r="EJI6" s="528"/>
      <c r="EJJ6" s="528"/>
      <c r="EJK6" s="551"/>
      <c r="EJL6" s="551"/>
      <c r="EJM6" s="551"/>
      <c r="EJN6" s="551"/>
      <c r="EJO6" s="528"/>
      <c r="EJP6" s="528"/>
      <c r="EJQ6" s="430"/>
      <c r="EJR6" s="528"/>
      <c r="EJS6" s="528"/>
      <c r="EJT6" s="528"/>
      <c r="EJU6" s="528"/>
      <c r="EJV6" s="528"/>
      <c r="EJW6" s="528"/>
      <c r="EJX6" s="551"/>
      <c r="EJY6" s="551"/>
      <c r="EJZ6" s="528"/>
      <c r="EKA6" s="551"/>
      <c r="EKB6" s="551"/>
      <c r="EKC6" s="551"/>
      <c r="EKD6" s="528"/>
      <c r="EKE6" s="528"/>
      <c r="EKF6" s="551"/>
      <c r="EKG6" s="551"/>
      <c r="EKH6" s="551"/>
      <c r="EKI6" s="551"/>
      <c r="EKJ6" s="528"/>
      <c r="EKK6" s="528"/>
      <c r="EKL6" s="430"/>
      <c r="EKM6" s="528"/>
      <c r="EKN6" s="528"/>
      <c r="EKO6" s="528"/>
      <c r="EKP6" s="528"/>
      <c r="EKQ6" s="528"/>
      <c r="EKR6" s="528"/>
      <c r="EKS6" s="551"/>
      <c r="EKT6" s="551"/>
      <c r="EKU6" s="528"/>
      <c r="EKV6" s="551"/>
      <c r="EKW6" s="551"/>
      <c r="EKX6" s="551"/>
      <c r="EKY6" s="528"/>
      <c r="EKZ6" s="528"/>
      <c r="ELA6" s="551"/>
      <c r="ELB6" s="551"/>
      <c r="ELC6" s="551"/>
      <c r="ELD6" s="551"/>
      <c r="ELE6" s="528"/>
      <c r="ELF6" s="528"/>
      <c r="ELG6" s="430"/>
      <c r="ELH6" s="528"/>
      <c r="ELI6" s="528"/>
      <c r="ELJ6" s="528"/>
      <c r="ELK6" s="528"/>
      <c r="ELL6" s="528"/>
      <c r="ELM6" s="528"/>
      <c r="ELN6" s="551"/>
      <c r="ELO6" s="551"/>
      <c r="ELP6" s="528"/>
      <c r="ELQ6" s="551"/>
      <c r="ELR6" s="551"/>
      <c r="ELS6" s="551"/>
      <c r="ELT6" s="528"/>
      <c r="ELU6" s="528"/>
      <c r="ELV6" s="551"/>
      <c r="ELW6" s="551"/>
      <c r="ELX6" s="551"/>
      <c r="ELY6" s="551"/>
      <c r="ELZ6" s="528"/>
      <c r="EMA6" s="528"/>
      <c r="EMB6" s="430"/>
      <c r="EMC6" s="528"/>
      <c r="EMD6" s="528"/>
      <c r="EME6" s="528"/>
      <c r="EMF6" s="528"/>
      <c r="EMG6" s="528"/>
      <c r="EMH6" s="528"/>
      <c r="EMI6" s="551"/>
      <c r="EMJ6" s="551"/>
      <c r="EMK6" s="528"/>
      <c r="EML6" s="551"/>
      <c r="EMM6" s="551"/>
      <c r="EMN6" s="551"/>
      <c r="EMO6" s="528"/>
      <c r="EMP6" s="528"/>
      <c r="EMQ6" s="551"/>
      <c r="EMR6" s="551"/>
      <c r="EMS6" s="551"/>
      <c r="EMT6" s="551"/>
      <c r="EMU6" s="528"/>
      <c r="EMV6" s="528"/>
      <c r="EMW6" s="430"/>
      <c r="EMX6" s="528"/>
      <c r="EMY6" s="528"/>
      <c r="EMZ6" s="528"/>
      <c r="ENA6" s="528"/>
      <c r="ENB6" s="528"/>
      <c r="ENC6" s="528"/>
      <c r="END6" s="551"/>
      <c r="ENE6" s="551"/>
      <c r="ENF6" s="528"/>
      <c r="ENG6" s="551"/>
      <c r="ENH6" s="551"/>
      <c r="ENI6" s="551"/>
      <c r="ENJ6" s="528"/>
      <c r="ENK6" s="528"/>
      <c r="ENL6" s="551"/>
      <c r="ENM6" s="551"/>
      <c r="ENN6" s="551"/>
      <c r="ENO6" s="551"/>
      <c r="ENP6" s="528"/>
      <c r="ENQ6" s="528"/>
      <c r="ENR6" s="430"/>
      <c r="ENS6" s="528"/>
      <c r="ENT6" s="528"/>
      <c r="ENU6" s="528"/>
      <c r="ENV6" s="528"/>
      <c r="ENW6" s="528"/>
      <c r="ENX6" s="528"/>
      <c r="ENY6" s="551"/>
      <c r="ENZ6" s="551"/>
      <c r="EOA6" s="528"/>
      <c r="EOB6" s="551"/>
      <c r="EOC6" s="551"/>
      <c r="EOD6" s="551"/>
      <c r="EOE6" s="528"/>
      <c r="EOF6" s="528"/>
      <c r="EOG6" s="551"/>
      <c r="EOH6" s="551"/>
      <c r="EOI6" s="551"/>
      <c r="EOJ6" s="551"/>
      <c r="EOK6" s="528"/>
      <c r="EOL6" s="528"/>
      <c r="EOM6" s="430"/>
      <c r="EON6" s="528"/>
      <c r="EOO6" s="528"/>
      <c r="EOP6" s="528"/>
      <c r="EOQ6" s="528"/>
      <c r="EOR6" s="528"/>
      <c r="EOS6" s="528"/>
      <c r="EOT6" s="551"/>
      <c r="EOU6" s="551"/>
      <c r="EOV6" s="528"/>
      <c r="EOW6" s="551"/>
      <c r="EOX6" s="551"/>
      <c r="EOY6" s="551"/>
      <c r="EOZ6" s="528"/>
      <c r="EPA6" s="528"/>
      <c r="EPB6" s="551"/>
      <c r="EPC6" s="551"/>
      <c r="EPD6" s="551"/>
      <c r="EPE6" s="551"/>
      <c r="EPF6" s="528"/>
      <c r="EPG6" s="528"/>
      <c r="EPH6" s="430"/>
      <c r="EPI6" s="528"/>
      <c r="EPJ6" s="528"/>
      <c r="EPK6" s="528"/>
      <c r="EPL6" s="528"/>
      <c r="EPM6" s="528"/>
      <c r="EPN6" s="528"/>
      <c r="EPO6" s="551"/>
      <c r="EPP6" s="551"/>
      <c r="EPQ6" s="528"/>
      <c r="EPR6" s="551"/>
      <c r="EPS6" s="551"/>
      <c r="EPT6" s="551"/>
      <c r="EPU6" s="528"/>
      <c r="EPV6" s="528"/>
      <c r="EPW6" s="551"/>
      <c r="EPX6" s="551"/>
      <c r="EPY6" s="551"/>
      <c r="EPZ6" s="551"/>
      <c r="EQA6" s="528"/>
      <c r="EQB6" s="528"/>
      <c r="EQC6" s="430"/>
      <c r="EQD6" s="528"/>
      <c r="EQE6" s="528"/>
      <c r="EQF6" s="528"/>
      <c r="EQG6" s="528"/>
      <c r="EQH6" s="528"/>
      <c r="EQI6" s="528"/>
      <c r="EQJ6" s="551"/>
      <c r="EQK6" s="551"/>
      <c r="EQL6" s="528"/>
      <c r="EQM6" s="551"/>
      <c r="EQN6" s="551"/>
      <c r="EQO6" s="551"/>
      <c r="EQP6" s="528"/>
      <c r="EQQ6" s="528"/>
      <c r="EQR6" s="551"/>
      <c r="EQS6" s="551"/>
      <c r="EQT6" s="551"/>
      <c r="EQU6" s="551"/>
      <c r="EQV6" s="528"/>
      <c r="EQW6" s="528"/>
      <c r="EQX6" s="430"/>
      <c r="EQY6" s="528"/>
      <c r="EQZ6" s="528"/>
      <c r="ERA6" s="528"/>
      <c r="ERB6" s="528"/>
      <c r="ERC6" s="528"/>
      <c r="ERD6" s="528"/>
      <c r="ERE6" s="551"/>
      <c r="ERF6" s="551"/>
      <c r="ERG6" s="528"/>
      <c r="ERH6" s="551"/>
      <c r="ERI6" s="551"/>
      <c r="ERJ6" s="551"/>
      <c r="ERK6" s="528"/>
      <c r="ERL6" s="528"/>
      <c r="ERM6" s="551"/>
      <c r="ERN6" s="551"/>
      <c r="ERO6" s="551"/>
      <c r="ERP6" s="551"/>
      <c r="ERQ6" s="528"/>
      <c r="ERR6" s="528"/>
      <c r="ERS6" s="430"/>
      <c r="ERT6" s="528"/>
      <c r="ERU6" s="528"/>
      <c r="ERV6" s="528"/>
      <c r="ERW6" s="528"/>
      <c r="ERX6" s="528"/>
      <c r="ERY6" s="528"/>
      <c r="ERZ6" s="551"/>
      <c r="ESA6" s="551"/>
      <c r="ESB6" s="528"/>
      <c r="ESC6" s="551"/>
      <c r="ESD6" s="551"/>
      <c r="ESE6" s="551"/>
      <c r="ESF6" s="528"/>
      <c r="ESG6" s="528"/>
      <c r="ESH6" s="551"/>
      <c r="ESI6" s="551"/>
      <c r="ESJ6" s="551"/>
      <c r="ESK6" s="551"/>
      <c r="ESL6" s="528"/>
      <c r="ESM6" s="528"/>
      <c r="ESN6" s="430"/>
      <c r="ESO6" s="528"/>
      <c r="ESP6" s="528"/>
      <c r="ESQ6" s="528"/>
      <c r="ESR6" s="528"/>
      <c r="ESS6" s="528"/>
      <c r="EST6" s="528"/>
      <c r="ESU6" s="551"/>
      <c r="ESV6" s="551"/>
      <c r="ESW6" s="528"/>
      <c r="ESX6" s="551"/>
      <c r="ESY6" s="551"/>
      <c r="ESZ6" s="551"/>
      <c r="ETA6" s="528"/>
      <c r="ETB6" s="528"/>
      <c r="ETC6" s="551"/>
      <c r="ETD6" s="551"/>
      <c r="ETE6" s="551"/>
      <c r="ETF6" s="551"/>
      <c r="ETG6" s="528"/>
      <c r="ETH6" s="528"/>
      <c r="ETI6" s="430"/>
      <c r="ETJ6" s="528"/>
      <c r="ETK6" s="528"/>
      <c r="ETL6" s="528"/>
      <c r="ETM6" s="528"/>
      <c r="ETN6" s="528"/>
      <c r="ETO6" s="528"/>
      <c r="ETP6" s="551"/>
      <c r="ETQ6" s="551"/>
      <c r="ETR6" s="528"/>
      <c r="ETS6" s="551"/>
      <c r="ETT6" s="551"/>
      <c r="ETU6" s="551"/>
      <c r="ETV6" s="528"/>
      <c r="ETW6" s="528"/>
      <c r="ETX6" s="551"/>
      <c r="ETY6" s="551"/>
      <c r="ETZ6" s="551"/>
      <c r="EUA6" s="551"/>
      <c r="EUB6" s="528"/>
      <c r="EUC6" s="528"/>
      <c r="EUD6" s="430"/>
      <c r="EUE6" s="528"/>
      <c r="EUF6" s="528"/>
      <c r="EUG6" s="528"/>
      <c r="EUH6" s="528"/>
      <c r="EUI6" s="528"/>
      <c r="EUJ6" s="528"/>
      <c r="EUK6" s="551"/>
      <c r="EUL6" s="551"/>
      <c r="EUM6" s="528"/>
      <c r="EUN6" s="551"/>
      <c r="EUO6" s="551"/>
      <c r="EUP6" s="551"/>
      <c r="EUQ6" s="528"/>
      <c r="EUR6" s="528"/>
      <c r="EUS6" s="551"/>
      <c r="EUT6" s="551"/>
      <c r="EUU6" s="551"/>
      <c r="EUV6" s="551"/>
      <c r="EUW6" s="528"/>
      <c r="EUX6" s="528"/>
      <c r="EUY6" s="430"/>
      <c r="EUZ6" s="528"/>
      <c r="EVA6" s="528"/>
      <c r="EVB6" s="528"/>
      <c r="EVC6" s="528"/>
      <c r="EVD6" s="528"/>
      <c r="EVE6" s="528"/>
      <c r="EVF6" s="551"/>
      <c r="EVG6" s="551"/>
      <c r="EVH6" s="528"/>
      <c r="EVI6" s="551"/>
      <c r="EVJ6" s="551"/>
      <c r="EVK6" s="551"/>
      <c r="EVL6" s="528"/>
      <c r="EVM6" s="528"/>
      <c r="EVN6" s="551"/>
      <c r="EVO6" s="551"/>
      <c r="EVP6" s="551"/>
      <c r="EVQ6" s="551"/>
      <c r="EVR6" s="528"/>
      <c r="EVS6" s="528"/>
      <c r="EVT6" s="430"/>
      <c r="EVU6" s="528"/>
      <c r="EVV6" s="528"/>
      <c r="EVW6" s="528"/>
      <c r="EVX6" s="528"/>
      <c r="EVY6" s="528"/>
      <c r="EVZ6" s="528"/>
      <c r="EWA6" s="551"/>
      <c r="EWB6" s="551"/>
      <c r="EWC6" s="528"/>
      <c r="EWD6" s="551"/>
      <c r="EWE6" s="551"/>
      <c r="EWF6" s="551"/>
      <c r="EWG6" s="528"/>
      <c r="EWH6" s="528"/>
      <c r="EWI6" s="551"/>
      <c r="EWJ6" s="551"/>
      <c r="EWK6" s="551"/>
      <c r="EWL6" s="551"/>
      <c r="EWM6" s="528"/>
      <c r="EWN6" s="528"/>
      <c r="EWO6" s="430"/>
      <c r="EWP6" s="528"/>
      <c r="EWQ6" s="528"/>
      <c r="EWR6" s="528"/>
      <c r="EWS6" s="528"/>
      <c r="EWT6" s="528"/>
      <c r="EWU6" s="528"/>
      <c r="EWV6" s="551"/>
      <c r="EWW6" s="551"/>
      <c r="EWX6" s="528"/>
      <c r="EWY6" s="551"/>
      <c r="EWZ6" s="551"/>
      <c r="EXA6" s="551"/>
      <c r="EXB6" s="528"/>
      <c r="EXC6" s="528"/>
      <c r="EXD6" s="551"/>
      <c r="EXE6" s="551"/>
      <c r="EXF6" s="551"/>
      <c r="EXG6" s="551"/>
      <c r="EXH6" s="528"/>
      <c r="EXI6" s="528"/>
      <c r="EXJ6" s="430"/>
      <c r="EXK6" s="528"/>
      <c r="EXL6" s="528"/>
      <c r="EXM6" s="528"/>
      <c r="EXN6" s="528"/>
      <c r="EXO6" s="528"/>
      <c r="EXP6" s="528"/>
      <c r="EXQ6" s="551"/>
      <c r="EXR6" s="551"/>
      <c r="EXS6" s="528"/>
      <c r="EXT6" s="551"/>
      <c r="EXU6" s="551"/>
      <c r="EXV6" s="551"/>
      <c r="EXW6" s="528"/>
      <c r="EXX6" s="528"/>
      <c r="EXY6" s="551"/>
      <c r="EXZ6" s="551"/>
      <c r="EYA6" s="551"/>
      <c r="EYB6" s="551"/>
      <c r="EYC6" s="528"/>
      <c r="EYD6" s="528"/>
      <c r="EYE6" s="430"/>
      <c r="EYF6" s="528"/>
      <c r="EYG6" s="528"/>
      <c r="EYH6" s="528"/>
      <c r="EYI6" s="528"/>
      <c r="EYJ6" s="528"/>
      <c r="EYK6" s="528"/>
      <c r="EYL6" s="551"/>
      <c r="EYM6" s="551"/>
      <c r="EYN6" s="528"/>
      <c r="EYO6" s="551"/>
      <c r="EYP6" s="551"/>
      <c r="EYQ6" s="551"/>
      <c r="EYR6" s="528"/>
      <c r="EYS6" s="528"/>
      <c r="EYT6" s="551"/>
      <c r="EYU6" s="551"/>
      <c r="EYV6" s="551"/>
      <c r="EYW6" s="551"/>
      <c r="EYX6" s="528"/>
      <c r="EYY6" s="528"/>
      <c r="EYZ6" s="430"/>
      <c r="EZA6" s="528"/>
      <c r="EZB6" s="528"/>
      <c r="EZC6" s="528"/>
      <c r="EZD6" s="528"/>
      <c r="EZE6" s="528"/>
      <c r="EZF6" s="528"/>
      <c r="EZG6" s="551"/>
      <c r="EZH6" s="551"/>
      <c r="EZI6" s="528"/>
      <c r="EZJ6" s="551"/>
      <c r="EZK6" s="551"/>
      <c r="EZL6" s="551"/>
      <c r="EZM6" s="528"/>
      <c r="EZN6" s="528"/>
      <c r="EZO6" s="551"/>
      <c r="EZP6" s="551"/>
      <c r="EZQ6" s="551"/>
      <c r="EZR6" s="551"/>
      <c r="EZS6" s="528"/>
      <c r="EZT6" s="528"/>
      <c r="EZU6" s="430"/>
      <c r="EZV6" s="528"/>
      <c r="EZW6" s="528"/>
      <c r="EZX6" s="528"/>
      <c r="EZY6" s="528"/>
      <c r="EZZ6" s="528"/>
      <c r="FAA6" s="528"/>
      <c r="FAB6" s="551"/>
      <c r="FAC6" s="551"/>
      <c r="FAD6" s="528"/>
      <c r="FAE6" s="551"/>
      <c r="FAF6" s="551"/>
      <c r="FAG6" s="551"/>
      <c r="FAH6" s="528"/>
      <c r="FAI6" s="528"/>
      <c r="FAJ6" s="551"/>
      <c r="FAK6" s="551"/>
      <c r="FAL6" s="551"/>
      <c r="FAM6" s="551"/>
      <c r="FAN6" s="528"/>
      <c r="FAO6" s="528"/>
      <c r="FAP6" s="430"/>
      <c r="FAQ6" s="528"/>
      <c r="FAR6" s="528"/>
      <c r="FAS6" s="528"/>
      <c r="FAT6" s="528"/>
      <c r="FAU6" s="528"/>
      <c r="FAV6" s="528"/>
      <c r="FAW6" s="551"/>
      <c r="FAX6" s="551"/>
      <c r="FAY6" s="528"/>
      <c r="FAZ6" s="551"/>
      <c r="FBA6" s="551"/>
      <c r="FBB6" s="551"/>
      <c r="FBC6" s="528"/>
      <c r="FBD6" s="528"/>
      <c r="FBE6" s="551"/>
      <c r="FBF6" s="551"/>
      <c r="FBG6" s="551"/>
      <c r="FBH6" s="551"/>
      <c r="FBI6" s="528"/>
      <c r="FBJ6" s="528"/>
      <c r="FBK6" s="430"/>
      <c r="FBL6" s="528"/>
      <c r="FBM6" s="528"/>
      <c r="FBN6" s="528"/>
      <c r="FBO6" s="528"/>
      <c r="FBP6" s="528"/>
      <c r="FBQ6" s="528"/>
      <c r="FBR6" s="551"/>
      <c r="FBS6" s="551"/>
      <c r="FBT6" s="528"/>
      <c r="FBU6" s="551"/>
      <c r="FBV6" s="551"/>
      <c r="FBW6" s="551"/>
      <c r="FBX6" s="528"/>
      <c r="FBY6" s="528"/>
      <c r="FBZ6" s="551"/>
      <c r="FCA6" s="551"/>
      <c r="FCB6" s="551"/>
      <c r="FCC6" s="551"/>
      <c r="FCD6" s="528"/>
      <c r="FCE6" s="528"/>
      <c r="FCF6" s="430"/>
      <c r="FCG6" s="528"/>
      <c r="FCH6" s="528"/>
      <c r="FCI6" s="528"/>
      <c r="FCJ6" s="528"/>
      <c r="FCK6" s="528"/>
      <c r="FCL6" s="528"/>
      <c r="FCM6" s="551"/>
      <c r="FCN6" s="551"/>
      <c r="FCO6" s="528"/>
      <c r="FCP6" s="551"/>
      <c r="FCQ6" s="551"/>
      <c r="FCR6" s="551"/>
      <c r="FCS6" s="528"/>
      <c r="FCT6" s="528"/>
      <c r="FCU6" s="551"/>
      <c r="FCV6" s="551"/>
      <c r="FCW6" s="551"/>
      <c r="FCX6" s="551"/>
      <c r="FCY6" s="528"/>
      <c r="FCZ6" s="528"/>
      <c r="FDA6" s="430"/>
      <c r="FDB6" s="528"/>
      <c r="FDC6" s="528"/>
      <c r="FDD6" s="528"/>
      <c r="FDE6" s="528"/>
      <c r="FDF6" s="528"/>
      <c r="FDG6" s="528"/>
      <c r="FDH6" s="551"/>
      <c r="FDI6" s="551"/>
      <c r="FDJ6" s="528"/>
      <c r="FDK6" s="551"/>
      <c r="FDL6" s="551"/>
      <c r="FDM6" s="551"/>
      <c r="FDN6" s="528"/>
      <c r="FDO6" s="528"/>
      <c r="FDP6" s="551"/>
      <c r="FDQ6" s="551"/>
      <c r="FDR6" s="551"/>
      <c r="FDS6" s="551"/>
      <c r="FDT6" s="528"/>
      <c r="FDU6" s="528"/>
      <c r="FDV6" s="430"/>
      <c r="FDW6" s="528"/>
      <c r="FDX6" s="528"/>
      <c r="FDY6" s="528"/>
      <c r="FDZ6" s="528"/>
      <c r="FEA6" s="528"/>
      <c r="FEB6" s="528"/>
      <c r="FEC6" s="551"/>
      <c r="FED6" s="551"/>
      <c r="FEE6" s="528"/>
      <c r="FEF6" s="551"/>
      <c r="FEG6" s="551"/>
      <c r="FEH6" s="551"/>
      <c r="FEI6" s="528"/>
      <c r="FEJ6" s="528"/>
      <c r="FEK6" s="551"/>
      <c r="FEL6" s="551"/>
      <c r="FEM6" s="551"/>
      <c r="FEN6" s="551"/>
      <c r="FEO6" s="528"/>
      <c r="FEP6" s="528"/>
      <c r="FEQ6" s="430"/>
      <c r="FER6" s="528"/>
      <c r="FES6" s="528"/>
      <c r="FET6" s="528"/>
      <c r="FEU6" s="528"/>
      <c r="FEV6" s="528"/>
      <c r="FEW6" s="528"/>
      <c r="FEX6" s="551"/>
      <c r="FEY6" s="551"/>
      <c r="FEZ6" s="528"/>
      <c r="FFA6" s="551"/>
      <c r="FFB6" s="551"/>
      <c r="FFC6" s="551"/>
      <c r="FFD6" s="528"/>
      <c r="FFE6" s="528"/>
      <c r="FFF6" s="551"/>
      <c r="FFG6" s="551"/>
      <c r="FFH6" s="551"/>
      <c r="FFI6" s="551"/>
      <c r="FFJ6" s="528"/>
      <c r="FFK6" s="528"/>
      <c r="FFL6" s="430"/>
      <c r="FFM6" s="528"/>
      <c r="FFN6" s="528"/>
      <c r="FFO6" s="528"/>
      <c r="FFP6" s="528"/>
      <c r="FFQ6" s="528"/>
      <c r="FFR6" s="528"/>
      <c r="FFS6" s="551"/>
      <c r="FFT6" s="551"/>
      <c r="FFU6" s="528"/>
      <c r="FFV6" s="551"/>
      <c r="FFW6" s="551"/>
      <c r="FFX6" s="551"/>
      <c r="FFY6" s="528"/>
      <c r="FFZ6" s="528"/>
      <c r="FGA6" s="551"/>
      <c r="FGB6" s="551"/>
      <c r="FGC6" s="551"/>
      <c r="FGD6" s="551"/>
      <c r="FGE6" s="528"/>
      <c r="FGF6" s="528"/>
      <c r="FGG6" s="430"/>
      <c r="FGH6" s="528"/>
      <c r="FGI6" s="528"/>
      <c r="FGJ6" s="528"/>
      <c r="FGK6" s="528"/>
      <c r="FGL6" s="528"/>
      <c r="FGM6" s="528"/>
      <c r="FGN6" s="551"/>
      <c r="FGO6" s="551"/>
      <c r="FGP6" s="528"/>
      <c r="FGQ6" s="551"/>
      <c r="FGR6" s="551"/>
      <c r="FGS6" s="551"/>
      <c r="FGT6" s="528"/>
      <c r="FGU6" s="528"/>
      <c r="FGV6" s="551"/>
      <c r="FGW6" s="551"/>
      <c r="FGX6" s="551"/>
      <c r="FGY6" s="551"/>
      <c r="FGZ6" s="528"/>
      <c r="FHA6" s="528"/>
      <c r="FHB6" s="430"/>
      <c r="FHC6" s="528"/>
      <c r="FHD6" s="528"/>
      <c r="FHE6" s="528"/>
      <c r="FHF6" s="528"/>
      <c r="FHG6" s="528"/>
      <c r="FHH6" s="528"/>
      <c r="FHI6" s="551"/>
      <c r="FHJ6" s="551"/>
      <c r="FHK6" s="528"/>
      <c r="FHL6" s="551"/>
      <c r="FHM6" s="551"/>
      <c r="FHN6" s="551"/>
      <c r="FHO6" s="528"/>
      <c r="FHP6" s="528"/>
      <c r="FHQ6" s="551"/>
      <c r="FHR6" s="551"/>
      <c r="FHS6" s="551"/>
      <c r="FHT6" s="551"/>
      <c r="FHU6" s="528"/>
      <c r="FHV6" s="528"/>
      <c r="FHW6" s="430"/>
      <c r="FHX6" s="528"/>
      <c r="FHY6" s="528"/>
      <c r="FHZ6" s="528"/>
      <c r="FIA6" s="528"/>
      <c r="FIB6" s="528"/>
      <c r="FIC6" s="528"/>
      <c r="FID6" s="551"/>
      <c r="FIE6" s="551"/>
      <c r="FIF6" s="528"/>
      <c r="FIG6" s="551"/>
      <c r="FIH6" s="551"/>
      <c r="FII6" s="551"/>
      <c r="FIJ6" s="528"/>
      <c r="FIK6" s="528"/>
      <c r="FIL6" s="551"/>
      <c r="FIM6" s="551"/>
      <c r="FIN6" s="551"/>
      <c r="FIO6" s="551"/>
      <c r="FIP6" s="528"/>
      <c r="FIQ6" s="528"/>
      <c r="FIR6" s="430"/>
      <c r="FIS6" s="528"/>
      <c r="FIT6" s="528"/>
      <c r="FIU6" s="528"/>
      <c r="FIV6" s="528"/>
      <c r="FIW6" s="528"/>
      <c r="FIX6" s="528"/>
      <c r="FIY6" s="551"/>
      <c r="FIZ6" s="551"/>
      <c r="FJA6" s="528"/>
      <c r="FJB6" s="551"/>
      <c r="FJC6" s="551"/>
      <c r="FJD6" s="551"/>
      <c r="FJE6" s="528"/>
      <c r="FJF6" s="528"/>
      <c r="FJG6" s="551"/>
      <c r="FJH6" s="551"/>
      <c r="FJI6" s="551"/>
      <c r="FJJ6" s="551"/>
      <c r="FJK6" s="528"/>
      <c r="FJL6" s="528"/>
      <c r="FJM6" s="430"/>
      <c r="FJN6" s="528"/>
      <c r="FJO6" s="528"/>
      <c r="FJP6" s="528"/>
      <c r="FJQ6" s="528"/>
      <c r="FJR6" s="528"/>
      <c r="FJS6" s="528"/>
      <c r="FJT6" s="551"/>
      <c r="FJU6" s="551"/>
      <c r="FJV6" s="528"/>
      <c r="FJW6" s="551"/>
      <c r="FJX6" s="551"/>
      <c r="FJY6" s="551"/>
      <c r="FJZ6" s="528"/>
      <c r="FKA6" s="528"/>
      <c r="FKB6" s="551"/>
      <c r="FKC6" s="551"/>
      <c r="FKD6" s="551"/>
      <c r="FKE6" s="551"/>
      <c r="FKF6" s="528"/>
      <c r="FKG6" s="528"/>
      <c r="FKH6" s="430"/>
      <c r="FKI6" s="528"/>
      <c r="FKJ6" s="528"/>
      <c r="FKK6" s="528"/>
      <c r="FKL6" s="528"/>
      <c r="FKM6" s="528"/>
      <c r="FKN6" s="528"/>
      <c r="FKO6" s="551"/>
      <c r="FKP6" s="551"/>
      <c r="FKQ6" s="528"/>
      <c r="FKR6" s="551"/>
      <c r="FKS6" s="551"/>
      <c r="FKT6" s="551"/>
      <c r="FKU6" s="528"/>
      <c r="FKV6" s="528"/>
      <c r="FKW6" s="551"/>
      <c r="FKX6" s="551"/>
      <c r="FKY6" s="551"/>
      <c r="FKZ6" s="551"/>
      <c r="FLA6" s="528"/>
      <c r="FLB6" s="528"/>
      <c r="FLC6" s="430"/>
      <c r="FLD6" s="528"/>
      <c r="FLE6" s="528"/>
      <c r="FLF6" s="528"/>
      <c r="FLG6" s="528"/>
      <c r="FLH6" s="528"/>
      <c r="FLI6" s="528"/>
      <c r="FLJ6" s="551"/>
      <c r="FLK6" s="551"/>
      <c r="FLL6" s="528"/>
      <c r="FLM6" s="551"/>
      <c r="FLN6" s="551"/>
      <c r="FLO6" s="551"/>
      <c r="FLP6" s="528"/>
      <c r="FLQ6" s="528"/>
      <c r="FLR6" s="551"/>
      <c r="FLS6" s="551"/>
      <c r="FLT6" s="551"/>
      <c r="FLU6" s="551"/>
      <c r="FLV6" s="528"/>
      <c r="FLW6" s="528"/>
      <c r="FLX6" s="430"/>
      <c r="FLY6" s="528"/>
      <c r="FLZ6" s="528"/>
      <c r="FMA6" s="528"/>
      <c r="FMB6" s="528"/>
      <c r="FMC6" s="528"/>
      <c r="FMD6" s="528"/>
      <c r="FME6" s="551"/>
      <c r="FMF6" s="551"/>
      <c r="FMG6" s="528"/>
      <c r="FMH6" s="551"/>
      <c r="FMI6" s="551"/>
      <c r="FMJ6" s="551"/>
      <c r="FMK6" s="528"/>
      <c r="FML6" s="528"/>
      <c r="FMM6" s="551"/>
      <c r="FMN6" s="551"/>
      <c r="FMO6" s="551"/>
      <c r="FMP6" s="551"/>
      <c r="FMQ6" s="528"/>
      <c r="FMR6" s="528"/>
      <c r="FMS6" s="430"/>
      <c r="FMT6" s="528"/>
      <c r="FMU6" s="528"/>
      <c r="FMV6" s="528"/>
      <c r="FMW6" s="528"/>
      <c r="FMX6" s="528"/>
      <c r="FMY6" s="528"/>
      <c r="FMZ6" s="551"/>
      <c r="FNA6" s="551"/>
      <c r="FNB6" s="528"/>
      <c r="FNC6" s="551"/>
      <c r="FND6" s="551"/>
      <c r="FNE6" s="551"/>
      <c r="FNF6" s="528"/>
      <c r="FNG6" s="528"/>
      <c r="FNH6" s="551"/>
      <c r="FNI6" s="551"/>
      <c r="FNJ6" s="551"/>
      <c r="FNK6" s="551"/>
      <c r="FNL6" s="528"/>
      <c r="FNM6" s="528"/>
      <c r="FNN6" s="430"/>
      <c r="FNO6" s="528"/>
      <c r="FNP6" s="528"/>
      <c r="FNQ6" s="528"/>
      <c r="FNR6" s="528"/>
      <c r="FNS6" s="528"/>
      <c r="FNT6" s="528"/>
      <c r="FNU6" s="551"/>
      <c r="FNV6" s="551"/>
      <c r="FNW6" s="528"/>
      <c r="FNX6" s="551"/>
      <c r="FNY6" s="551"/>
      <c r="FNZ6" s="551"/>
      <c r="FOA6" s="528"/>
      <c r="FOB6" s="528"/>
      <c r="FOC6" s="551"/>
      <c r="FOD6" s="551"/>
      <c r="FOE6" s="551"/>
      <c r="FOF6" s="551"/>
      <c r="FOG6" s="528"/>
      <c r="FOH6" s="528"/>
      <c r="FOI6" s="430"/>
      <c r="FOJ6" s="528"/>
      <c r="FOK6" s="528"/>
      <c r="FOL6" s="528"/>
      <c r="FOM6" s="528"/>
      <c r="FON6" s="528"/>
      <c r="FOO6" s="528"/>
      <c r="FOP6" s="551"/>
      <c r="FOQ6" s="551"/>
      <c r="FOR6" s="528"/>
      <c r="FOS6" s="551"/>
      <c r="FOT6" s="551"/>
      <c r="FOU6" s="551"/>
      <c r="FOV6" s="528"/>
      <c r="FOW6" s="528"/>
      <c r="FOX6" s="551"/>
      <c r="FOY6" s="551"/>
      <c r="FOZ6" s="551"/>
      <c r="FPA6" s="551"/>
      <c r="FPB6" s="528"/>
      <c r="FPC6" s="528"/>
      <c r="FPD6" s="430"/>
      <c r="FPE6" s="528"/>
      <c r="FPF6" s="528"/>
      <c r="FPG6" s="528"/>
      <c r="FPH6" s="528"/>
      <c r="FPI6" s="528"/>
      <c r="FPJ6" s="528"/>
      <c r="FPK6" s="551"/>
      <c r="FPL6" s="551"/>
      <c r="FPM6" s="528"/>
      <c r="FPN6" s="551"/>
      <c r="FPO6" s="551"/>
      <c r="FPP6" s="551"/>
      <c r="FPQ6" s="528"/>
      <c r="FPR6" s="528"/>
      <c r="FPS6" s="551"/>
      <c r="FPT6" s="551"/>
      <c r="FPU6" s="551"/>
      <c r="FPV6" s="551"/>
      <c r="FPW6" s="528"/>
      <c r="FPX6" s="528"/>
      <c r="FPY6" s="430"/>
      <c r="FPZ6" s="528"/>
      <c r="FQA6" s="528"/>
      <c r="FQB6" s="528"/>
      <c r="FQC6" s="528"/>
      <c r="FQD6" s="528"/>
      <c r="FQE6" s="528"/>
      <c r="FQF6" s="551"/>
      <c r="FQG6" s="551"/>
      <c r="FQH6" s="528"/>
      <c r="FQI6" s="551"/>
      <c r="FQJ6" s="551"/>
      <c r="FQK6" s="551"/>
      <c r="FQL6" s="528"/>
      <c r="FQM6" s="528"/>
      <c r="FQN6" s="551"/>
      <c r="FQO6" s="551"/>
      <c r="FQP6" s="551"/>
      <c r="FQQ6" s="551"/>
      <c r="FQR6" s="528"/>
      <c r="FQS6" s="528"/>
      <c r="FQT6" s="430"/>
      <c r="FQU6" s="528"/>
      <c r="FQV6" s="528"/>
      <c r="FQW6" s="528"/>
      <c r="FQX6" s="528"/>
      <c r="FQY6" s="528"/>
      <c r="FQZ6" s="528"/>
      <c r="FRA6" s="551"/>
      <c r="FRB6" s="551"/>
      <c r="FRC6" s="528"/>
      <c r="FRD6" s="551"/>
      <c r="FRE6" s="551"/>
      <c r="FRF6" s="551"/>
      <c r="FRG6" s="528"/>
      <c r="FRH6" s="528"/>
      <c r="FRI6" s="551"/>
      <c r="FRJ6" s="551"/>
      <c r="FRK6" s="551"/>
      <c r="FRL6" s="551"/>
      <c r="FRM6" s="528"/>
      <c r="FRN6" s="528"/>
      <c r="FRO6" s="430"/>
      <c r="FRP6" s="528"/>
      <c r="FRQ6" s="528"/>
      <c r="FRR6" s="528"/>
      <c r="FRS6" s="528"/>
      <c r="FRT6" s="528"/>
      <c r="FRU6" s="528"/>
      <c r="FRV6" s="551"/>
      <c r="FRW6" s="551"/>
      <c r="FRX6" s="528"/>
      <c r="FRY6" s="551"/>
      <c r="FRZ6" s="551"/>
      <c r="FSA6" s="551"/>
      <c r="FSB6" s="528"/>
      <c r="FSC6" s="528"/>
      <c r="FSD6" s="551"/>
      <c r="FSE6" s="551"/>
      <c r="FSF6" s="551"/>
      <c r="FSG6" s="551"/>
      <c r="FSH6" s="528"/>
      <c r="FSI6" s="528"/>
      <c r="FSJ6" s="430"/>
      <c r="FSK6" s="528"/>
      <c r="FSL6" s="528"/>
      <c r="FSM6" s="528"/>
      <c r="FSN6" s="528"/>
      <c r="FSO6" s="528"/>
      <c r="FSP6" s="528"/>
      <c r="FSQ6" s="551"/>
      <c r="FSR6" s="551"/>
      <c r="FSS6" s="528"/>
      <c r="FST6" s="551"/>
      <c r="FSU6" s="551"/>
      <c r="FSV6" s="551"/>
      <c r="FSW6" s="528"/>
      <c r="FSX6" s="528"/>
      <c r="FSY6" s="551"/>
      <c r="FSZ6" s="551"/>
      <c r="FTA6" s="551"/>
      <c r="FTB6" s="551"/>
      <c r="FTC6" s="528"/>
      <c r="FTD6" s="528"/>
      <c r="FTE6" s="430"/>
      <c r="FTF6" s="528"/>
      <c r="FTG6" s="528"/>
      <c r="FTH6" s="528"/>
      <c r="FTI6" s="528"/>
      <c r="FTJ6" s="528"/>
      <c r="FTK6" s="528"/>
      <c r="FTL6" s="551"/>
      <c r="FTM6" s="551"/>
      <c r="FTN6" s="528"/>
      <c r="FTO6" s="551"/>
      <c r="FTP6" s="551"/>
      <c r="FTQ6" s="551"/>
      <c r="FTR6" s="528"/>
      <c r="FTS6" s="528"/>
      <c r="FTT6" s="551"/>
      <c r="FTU6" s="551"/>
      <c r="FTV6" s="551"/>
      <c r="FTW6" s="551"/>
      <c r="FTX6" s="528"/>
      <c r="FTY6" s="528"/>
      <c r="FTZ6" s="430"/>
      <c r="FUA6" s="528"/>
      <c r="FUB6" s="528"/>
      <c r="FUC6" s="528"/>
      <c r="FUD6" s="528"/>
      <c r="FUE6" s="528"/>
      <c r="FUF6" s="528"/>
      <c r="FUG6" s="551"/>
      <c r="FUH6" s="551"/>
      <c r="FUI6" s="528"/>
      <c r="FUJ6" s="551"/>
      <c r="FUK6" s="551"/>
      <c r="FUL6" s="551"/>
      <c r="FUM6" s="528"/>
      <c r="FUN6" s="528"/>
      <c r="FUO6" s="551"/>
      <c r="FUP6" s="551"/>
      <c r="FUQ6" s="551"/>
      <c r="FUR6" s="551"/>
      <c r="FUS6" s="528"/>
      <c r="FUT6" s="528"/>
      <c r="FUU6" s="430"/>
      <c r="FUV6" s="528"/>
      <c r="FUW6" s="528"/>
      <c r="FUX6" s="528"/>
      <c r="FUY6" s="528"/>
      <c r="FUZ6" s="528"/>
      <c r="FVA6" s="528"/>
      <c r="FVB6" s="551"/>
      <c r="FVC6" s="551"/>
      <c r="FVD6" s="528"/>
      <c r="FVE6" s="551"/>
      <c r="FVF6" s="551"/>
      <c r="FVG6" s="551"/>
      <c r="FVH6" s="528"/>
      <c r="FVI6" s="528"/>
      <c r="FVJ6" s="551"/>
      <c r="FVK6" s="551"/>
      <c r="FVL6" s="551"/>
      <c r="FVM6" s="551"/>
      <c r="FVN6" s="528"/>
      <c r="FVO6" s="528"/>
      <c r="FVP6" s="430"/>
      <c r="FVQ6" s="528"/>
      <c r="FVR6" s="528"/>
      <c r="FVS6" s="528"/>
      <c r="FVT6" s="528"/>
      <c r="FVU6" s="528"/>
      <c r="FVV6" s="528"/>
      <c r="FVW6" s="551"/>
      <c r="FVX6" s="551"/>
      <c r="FVY6" s="528"/>
      <c r="FVZ6" s="551"/>
      <c r="FWA6" s="551"/>
      <c r="FWB6" s="551"/>
      <c r="FWC6" s="528"/>
      <c r="FWD6" s="528"/>
      <c r="FWE6" s="551"/>
      <c r="FWF6" s="551"/>
      <c r="FWG6" s="551"/>
      <c r="FWH6" s="551"/>
      <c r="FWI6" s="528"/>
      <c r="FWJ6" s="528"/>
      <c r="FWK6" s="430"/>
      <c r="FWL6" s="528"/>
      <c r="FWM6" s="528"/>
      <c r="FWN6" s="528"/>
      <c r="FWO6" s="528"/>
      <c r="FWP6" s="528"/>
      <c r="FWQ6" s="528"/>
      <c r="FWR6" s="551"/>
      <c r="FWS6" s="551"/>
      <c r="FWT6" s="528"/>
      <c r="FWU6" s="551"/>
      <c r="FWV6" s="551"/>
      <c r="FWW6" s="551"/>
      <c r="FWX6" s="528"/>
      <c r="FWY6" s="528"/>
      <c r="FWZ6" s="551"/>
      <c r="FXA6" s="551"/>
      <c r="FXB6" s="551"/>
      <c r="FXC6" s="551"/>
      <c r="FXD6" s="528"/>
      <c r="FXE6" s="528"/>
      <c r="FXF6" s="430"/>
      <c r="FXG6" s="528"/>
      <c r="FXH6" s="528"/>
      <c r="FXI6" s="528"/>
      <c r="FXJ6" s="528"/>
      <c r="FXK6" s="528"/>
      <c r="FXL6" s="528"/>
      <c r="FXM6" s="551"/>
      <c r="FXN6" s="551"/>
      <c r="FXO6" s="528"/>
      <c r="FXP6" s="551"/>
      <c r="FXQ6" s="551"/>
      <c r="FXR6" s="551"/>
      <c r="FXS6" s="528"/>
      <c r="FXT6" s="528"/>
      <c r="FXU6" s="551"/>
      <c r="FXV6" s="551"/>
      <c r="FXW6" s="551"/>
      <c r="FXX6" s="551"/>
      <c r="FXY6" s="528"/>
      <c r="FXZ6" s="528"/>
      <c r="FYA6" s="430"/>
      <c r="FYB6" s="528"/>
      <c r="FYC6" s="528"/>
      <c r="FYD6" s="528"/>
      <c r="FYE6" s="528"/>
      <c r="FYF6" s="528"/>
      <c r="FYG6" s="528"/>
      <c r="FYH6" s="551"/>
      <c r="FYI6" s="551"/>
      <c r="FYJ6" s="528"/>
      <c r="FYK6" s="551"/>
      <c r="FYL6" s="551"/>
      <c r="FYM6" s="551"/>
      <c r="FYN6" s="528"/>
      <c r="FYO6" s="528"/>
      <c r="FYP6" s="551"/>
      <c r="FYQ6" s="551"/>
      <c r="FYR6" s="551"/>
      <c r="FYS6" s="551"/>
      <c r="FYT6" s="528"/>
      <c r="FYU6" s="528"/>
      <c r="FYV6" s="430"/>
      <c r="FYW6" s="528"/>
      <c r="FYX6" s="528"/>
      <c r="FYY6" s="528"/>
      <c r="FYZ6" s="528"/>
      <c r="FZA6" s="528"/>
      <c r="FZB6" s="528"/>
      <c r="FZC6" s="551"/>
      <c r="FZD6" s="551"/>
      <c r="FZE6" s="528"/>
      <c r="FZF6" s="551"/>
      <c r="FZG6" s="551"/>
      <c r="FZH6" s="551"/>
      <c r="FZI6" s="528"/>
      <c r="FZJ6" s="528"/>
      <c r="FZK6" s="551"/>
      <c r="FZL6" s="551"/>
      <c r="FZM6" s="551"/>
      <c r="FZN6" s="551"/>
      <c r="FZO6" s="528"/>
      <c r="FZP6" s="528"/>
      <c r="FZQ6" s="430"/>
      <c r="FZR6" s="528"/>
      <c r="FZS6" s="528"/>
      <c r="FZT6" s="528"/>
      <c r="FZU6" s="528"/>
      <c r="FZV6" s="528"/>
      <c r="FZW6" s="528"/>
      <c r="FZX6" s="551"/>
      <c r="FZY6" s="551"/>
      <c r="FZZ6" s="528"/>
      <c r="GAA6" s="551"/>
      <c r="GAB6" s="551"/>
      <c r="GAC6" s="551"/>
      <c r="GAD6" s="528"/>
      <c r="GAE6" s="528"/>
      <c r="GAF6" s="551"/>
      <c r="GAG6" s="551"/>
      <c r="GAH6" s="551"/>
      <c r="GAI6" s="551"/>
      <c r="GAJ6" s="528"/>
      <c r="GAK6" s="528"/>
      <c r="GAL6" s="430"/>
      <c r="GAM6" s="528"/>
      <c r="GAN6" s="528"/>
      <c r="GAO6" s="528"/>
      <c r="GAP6" s="528"/>
      <c r="GAQ6" s="528"/>
      <c r="GAR6" s="528"/>
      <c r="GAS6" s="551"/>
      <c r="GAT6" s="551"/>
      <c r="GAU6" s="528"/>
      <c r="GAV6" s="551"/>
      <c r="GAW6" s="551"/>
      <c r="GAX6" s="551"/>
      <c r="GAY6" s="528"/>
      <c r="GAZ6" s="528"/>
      <c r="GBA6" s="551"/>
      <c r="GBB6" s="551"/>
      <c r="GBC6" s="551"/>
      <c r="GBD6" s="551"/>
      <c r="GBE6" s="528"/>
      <c r="GBF6" s="528"/>
      <c r="GBG6" s="430"/>
      <c r="GBH6" s="528"/>
      <c r="GBI6" s="528"/>
      <c r="GBJ6" s="528"/>
      <c r="GBK6" s="528"/>
      <c r="GBL6" s="528"/>
      <c r="GBM6" s="528"/>
      <c r="GBN6" s="551"/>
      <c r="GBO6" s="551"/>
      <c r="GBP6" s="528"/>
      <c r="GBQ6" s="551"/>
      <c r="GBR6" s="551"/>
      <c r="GBS6" s="551"/>
      <c r="GBT6" s="528"/>
      <c r="GBU6" s="528"/>
      <c r="GBV6" s="551"/>
      <c r="GBW6" s="551"/>
      <c r="GBX6" s="551"/>
      <c r="GBY6" s="551"/>
      <c r="GBZ6" s="528"/>
      <c r="GCA6" s="528"/>
      <c r="GCB6" s="430"/>
      <c r="GCC6" s="528"/>
      <c r="GCD6" s="528"/>
      <c r="GCE6" s="528"/>
      <c r="GCF6" s="528"/>
      <c r="GCG6" s="528"/>
      <c r="GCH6" s="528"/>
      <c r="GCI6" s="551"/>
      <c r="GCJ6" s="551"/>
      <c r="GCK6" s="528"/>
      <c r="GCL6" s="551"/>
      <c r="GCM6" s="551"/>
      <c r="GCN6" s="551"/>
      <c r="GCO6" s="528"/>
      <c r="GCP6" s="528"/>
      <c r="GCQ6" s="551"/>
      <c r="GCR6" s="551"/>
      <c r="GCS6" s="551"/>
      <c r="GCT6" s="551"/>
      <c r="GCU6" s="528"/>
      <c r="GCV6" s="528"/>
      <c r="GCW6" s="430"/>
      <c r="GCX6" s="528"/>
      <c r="GCY6" s="528"/>
      <c r="GCZ6" s="528"/>
      <c r="GDA6" s="528"/>
      <c r="GDB6" s="528"/>
      <c r="GDC6" s="528"/>
      <c r="GDD6" s="551"/>
      <c r="GDE6" s="551"/>
      <c r="GDF6" s="528"/>
      <c r="GDG6" s="551"/>
      <c r="GDH6" s="551"/>
      <c r="GDI6" s="551"/>
      <c r="GDJ6" s="528"/>
      <c r="GDK6" s="528"/>
      <c r="GDL6" s="551"/>
      <c r="GDM6" s="551"/>
      <c r="GDN6" s="551"/>
      <c r="GDO6" s="551"/>
      <c r="GDP6" s="528"/>
      <c r="GDQ6" s="528"/>
      <c r="GDR6" s="430"/>
      <c r="GDS6" s="528"/>
      <c r="GDT6" s="528"/>
      <c r="GDU6" s="528"/>
      <c r="GDV6" s="528"/>
      <c r="GDW6" s="528"/>
      <c r="GDX6" s="528"/>
      <c r="GDY6" s="551"/>
      <c r="GDZ6" s="551"/>
      <c r="GEA6" s="528"/>
      <c r="GEB6" s="551"/>
      <c r="GEC6" s="551"/>
      <c r="GED6" s="551"/>
      <c r="GEE6" s="528"/>
      <c r="GEF6" s="528"/>
      <c r="GEG6" s="551"/>
      <c r="GEH6" s="551"/>
      <c r="GEI6" s="551"/>
      <c r="GEJ6" s="551"/>
      <c r="GEK6" s="528"/>
      <c r="GEL6" s="528"/>
      <c r="GEM6" s="430"/>
      <c r="GEN6" s="528"/>
      <c r="GEO6" s="528"/>
      <c r="GEP6" s="528"/>
      <c r="GEQ6" s="528"/>
      <c r="GER6" s="528"/>
      <c r="GES6" s="528"/>
      <c r="GET6" s="551"/>
      <c r="GEU6" s="551"/>
      <c r="GEV6" s="528"/>
      <c r="GEW6" s="551"/>
      <c r="GEX6" s="551"/>
      <c r="GEY6" s="551"/>
      <c r="GEZ6" s="528"/>
      <c r="GFA6" s="528"/>
      <c r="GFB6" s="551"/>
      <c r="GFC6" s="551"/>
      <c r="GFD6" s="551"/>
      <c r="GFE6" s="551"/>
      <c r="GFF6" s="528"/>
      <c r="GFG6" s="528"/>
      <c r="GFH6" s="430"/>
      <c r="GFI6" s="528"/>
      <c r="GFJ6" s="528"/>
      <c r="GFK6" s="528"/>
      <c r="GFL6" s="528"/>
      <c r="GFM6" s="528"/>
      <c r="GFN6" s="528"/>
      <c r="GFO6" s="551"/>
      <c r="GFP6" s="551"/>
      <c r="GFQ6" s="528"/>
      <c r="GFR6" s="551"/>
      <c r="GFS6" s="551"/>
      <c r="GFT6" s="551"/>
      <c r="GFU6" s="528"/>
      <c r="GFV6" s="528"/>
      <c r="GFW6" s="551"/>
      <c r="GFX6" s="551"/>
      <c r="GFY6" s="551"/>
      <c r="GFZ6" s="551"/>
      <c r="GGA6" s="528"/>
      <c r="GGB6" s="528"/>
      <c r="GGC6" s="430"/>
      <c r="GGD6" s="528"/>
      <c r="GGE6" s="528"/>
      <c r="GGF6" s="528"/>
      <c r="GGG6" s="528"/>
      <c r="GGH6" s="528"/>
      <c r="GGI6" s="528"/>
      <c r="GGJ6" s="551"/>
      <c r="GGK6" s="551"/>
      <c r="GGL6" s="528"/>
      <c r="GGM6" s="551"/>
      <c r="GGN6" s="551"/>
      <c r="GGO6" s="551"/>
      <c r="GGP6" s="528"/>
      <c r="GGQ6" s="528"/>
      <c r="GGR6" s="551"/>
      <c r="GGS6" s="551"/>
      <c r="GGT6" s="551"/>
      <c r="GGU6" s="551"/>
      <c r="GGV6" s="528"/>
      <c r="GGW6" s="528"/>
      <c r="GGX6" s="430"/>
      <c r="GGY6" s="528"/>
      <c r="GGZ6" s="528"/>
      <c r="GHA6" s="528"/>
      <c r="GHB6" s="528"/>
      <c r="GHC6" s="528"/>
      <c r="GHD6" s="528"/>
      <c r="GHE6" s="551"/>
      <c r="GHF6" s="551"/>
      <c r="GHG6" s="528"/>
      <c r="GHH6" s="551"/>
      <c r="GHI6" s="551"/>
      <c r="GHJ6" s="551"/>
      <c r="GHK6" s="528"/>
      <c r="GHL6" s="528"/>
      <c r="GHM6" s="551"/>
      <c r="GHN6" s="551"/>
      <c r="GHO6" s="551"/>
      <c r="GHP6" s="551"/>
      <c r="GHQ6" s="528"/>
      <c r="GHR6" s="528"/>
      <c r="GHS6" s="430"/>
      <c r="GHT6" s="528"/>
      <c r="GHU6" s="528"/>
      <c r="GHV6" s="528"/>
      <c r="GHW6" s="528"/>
      <c r="GHX6" s="528"/>
      <c r="GHY6" s="528"/>
      <c r="GHZ6" s="551"/>
      <c r="GIA6" s="551"/>
      <c r="GIB6" s="528"/>
      <c r="GIC6" s="551"/>
      <c r="GID6" s="551"/>
      <c r="GIE6" s="551"/>
      <c r="GIF6" s="528"/>
      <c r="GIG6" s="528"/>
      <c r="GIH6" s="551"/>
      <c r="GII6" s="551"/>
      <c r="GIJ6" s="551"/>
      <c r="GIK6" s="551"/>
      <c r="GIL6" s="528"/>
      <c r="GIM6" s="528"/>
      <c r="GIN6" s="430"/>
      <c r="GIO6" s="528"/>
      <c r="GIP6" s="528"/>
      <c r="GIQ6" s="528"/>
      <c r="GIR6" s="528"/>
      <c r="GIS6" s="528"/>
      <c r="GIT6" s="528"/>
      <c r="GIU6" s="551"/>
      <c r="GIV6" s="551"/>
      <c r="GIW6" s="528"/>
      <c r="GIX6" s="551"/>
      <c r="GIY6" s="551"/>
      <c r="GIZ6" s="551"/>
      <c r="GJA6" s="528"/>
      <c r="GJB6" s="528"/>
      <c r="GJC6" s="551"/>
      <c r="GJD6" s="551"/>
      <c r="GJE6" s="551"/>
      <c r="GJF6" s="551"/>
      <c r="GJG6" s="528"/>
      <c r="GJH6" s="528"/>
      <c r="GJI6" s="430"/>
      <c r="GJJ6" s="528"/>
      <c r="GJK6" s="528"/>
      <c r="GJL6" s="528"/>
      <c r="GJM6" s="528"/>
      <c r="GJN6" s="528"/>
      <c r="GJO6" s="528"/>
      <c r="GJP6" s="551"/>
      <c r="GJQ6" s="551"/>
      <c r="GJR6" s="528"/>
      <c r="GJS6" s="551"/>
      <c r="GJT6" s="551"/>
      <c r="GJU6" s="551"/>
      <c r="GJV6" s="528"/>
      <c r="GJW6" s="528"/>
      <c r="GJX6" s="551"/>
      <c r="GJY6" s="551"/>
      <c r="GJZ6" s="551"/>
      <c r="GKA6" s="551"/>
      <c r="GKB6" s="528"/>
      <c r="GKC6" s="528"/>
      <c r="GKD6" s="430"/>
      <c r="GKE6" s="528"/>
      <c r="GKF6" s="528"/>
      <c r="GKG6" s="528"/>
      <c r="GKH6" s="528"/>
      <c r="GKI6" s="528"/>
      <c r="GKJ6" s="528"/>
      <c r="GKK6" s="551"/>
      <c r="GKL6" s="551"/>
      <c r="GKM6" s="528"/>
      <c r="GKN6" s="551"/>
      <c r="GKO6" s="551"/>
      <c r="GKP6" s="551"/>
      <c r="GKQ6" s="528"/>
      <c r="GKR6" s="528"/>
      <c r="GKS6" s="551"/>
      <c r="GKT6" s="551"/>
      <c r="GKU6" s="551"/>
      <c r="GKV6" s="551"/>
      <c r="GKW6" s="528"/>
      <c r="GKX6" s="528"/>
      <c r="GKY6" s="430"/>
      <c r="GKZ6" s="528"/>
      <c r="GLA6" s="528"/>
      <c r="GLB6" s="528"/>
      <c r="GLC6" s="528"/>
      <c r="GLD6" s="528"/>
      <c r="GLE6" s="528"/>
      <c r="GLF6" s="551"/>
      <c r="GLG6" s="551"/>
      <c r="GLH6" s="528"/>
      <c r="GLI6" s="551"/>
      <c r="GLJ6" s="551"/>
      <c r="GLK6" s="551"/>
      <c r="GLL6" s="528"/>
      <c r="GLM6" s="528"/>
      <c r="GLN6" s="551"/>
      <c r="GLO6" s="551"/>
      <c r="GLP6" s="551"/>
      <c r="GLQ6" s="551"/>
      <c r="GLR6" s="528"/>
      <c r="GLS6" s="528"/>
      <c r="GLT6" s="430"/>
      <c r="GLU6" s="528"/>
      <c r="GLV6" s="528"/>
      <c r="GLW6" s="528"/>
      <c r="GLX6" s="528"/>
      <c r="GLY6" s="528"/>
      <c r="GLZ6" s="528"/>
      <c r="GMA6" s="551"/>
      <c r="GMB6" s="551"/>
      <c r="GMC6" s="528"/>
      <c r="GMD6" s="551"/>
      <c r="GME6" s="551"/>
      <c r="GMF6" s="551"/>
      <c r="GMG6" s="528"/>
      <c r="GMH6" s="528"/>
      <c r="GMI6" s="551"/>
      <c r="GMJ6" s="551"/>
      <c r="GMK6" s="551"/>
      <c r="GML6" s="551"/>
      <c r="GMM6" s="528"/>
      <c r="GMN6" s="528"/>
      <c r="GMO6" s="430"/>
      <c r="GMP6" s="528"/>
      <c r="GMQ6" s="528"/>
      <c r="GMR6" s="528"/>
      <c r="GMS6" s="528"/>
      <c r="GMT6" s="528"/>
      <c r="GMU6" s="528"/>
      <c r="GMV6" s="551"/>
      <c r="GMW6" s="551"/>
      <c r="GMX6" s="528"/>
      <c r="GMY6" s="551"/>
      <c r="GMZ6" s="551"/>
      <c r="GNA6" s="551"/>
      <c r="GNB6" s="528"/>
      <c r="GNC6" s="528"/>
      <c r="GND6" s="551"/>
      <c r="GNE6" s="551"/>
      <c r="GNF6" s="551"/>
      <c r="GNG6" s="551"/>
      <c r="GNH6" s="528"/>
      <c r="GNI6" s="528"/>
      <c r="GNJ6" s="430"/>
      <c r="GNK6" s="528"/>
      <c r="GNL6" s="528"/>
      <c r="GNM6" s="528"/>
      <c r="GNN6" s="528"/>
      <c r="GNO6" s="528"/>
      <c r="GNP6" s="528"/>
      <c r="GNQ6" s="551"/>
      <c r="GNR6" s="551"/>
      <c r="GNS6" s="528"/>
      <c r="GNT6" s="551"/>
      <c r="GNU6" s="551"/>
      <c r="GNV6" s="551"/>
      <c r="GNW6" s="528"/>
      <c r="GNX6" s="528"/>
      <c r="GNY6" s="551"/>
      <c r="GNZ6" s="551"/>
      <c r="GOA6" s="551"/>
      <c r="GOB6" s="551"/>
      <c r="GOC6" s="528"/>
      <c r="GOD6" s="528"/>
      <c r="GOE6" s="430"/>
      <c r="GOF6" s="528"/>
      <c r="GOG6" s="528"/>
      <c r="GOH6" s="528"/>
      <c r="GOI6" s="528"/>
      <c r="GOJ6" s="528"/>
      <c r="GOK6" s="528"/>
      <c r="GOL6" s="551"/>
      <c r="GOM6" s="551"/>
      <c r="GON6" s="528"/>
      <c r="GOO6" s="551"/>
      <c r="GOP6" s="551"/>
      <c r="GOQ6" s="551"/>
      <c r="GOR6" s="528"/>
      <c r="GOS6" s="528"/>
      <c r="GOT6" s="551"/>
      <c r="GOU6" s="551"/>
      <c r="GOV6" s="551"/>
      <c r="GOW6" s="551"/>
      <c r="GOX6" s="528"/>
      <c r="GOY6" s="528"/>
      <c r="GOZ6" s="430"/>
      <c r="GPA6" s="528"/>
      <c r="GPB6" s="528"/>
      <c r="GPC6" s="528"/>
      <c r="GPD6" s="528"/>
      <c r="GPE6" s="528"/>
      <c r="GPF6" s="528"/>
      <c r="GPG6" s="551"/>
      <c r="GPH6" s="551"/>
      <c r="GPI6" s="528"/>
      <c r="GPJ6" s="551"/>
      <c r="GPK6" s="551"/>
      <c r="GPL6" s="551"/>
      <c r="GPM6" s="528"/>
      <c r="GPN6" s="528"/>
      <c r="GPO6" s="551"/>
      <c r="GPP6" s="551"/>
      <c r="GPQ6" s="551"/>
      <c r="GPR6" s="551"/>
      <c r="GPS6" s="528"/>
      <c r="GPT6" s="528"/>
      <c r="GPU6" s="430"/>
      <c r="GPV6" s="528"/>
      <c r="GPW6" s="528"/>
      <c r="GPX6" s="528"/>
      <c r="GPY6" s="528"/>
      <c r="GPZ6" s="528"/>
      <c r="GQA6" s="528"/>
      <c r="GQB6" s="551"/>
      <c r="GQC6" s="551"/>
      <c r="GQD6" s="528"/>
      <c r="GQE6" s="551"/>
      <c r="GQF6" s="551"/>
      <c r="GQG6" s="551"/>
      <c r="GQH6" s="528"/>
      <c r="GQI6" s="528"/>
      <c r="GQJ6" s="551"/>
      <c r="GQK6" s="551"/>
      <c r="GQL6" s="551"/>
      <c r="GQM6" s="551"/>
      <c r="GQN6" s="528"/>
      <c r="GQO6" s="528"/>
      <c r="GQP6" s="430"/>
      <c r="GQQ6" s="528"/>
      <c r="GQR6" s="528"/>
      <c r="GQS6" s="528"/>
      <c r="GQT6" s="528"/>
      <c r="GQU6" s="528"/>
      <c r="GQV6" s="528"/>
      <c r="GQW6" s="551"/>
      <c r="GQX6" s="551"/>
      <c r="GQY6" s="528"/>
      <c r="GQZ6" s="551"/>
      <c r="GRA6" s="551"/>
      <c r="GRB6" s="551"/>
      <c r="GRC6" s="528"/>
      <c r="GRD6" s="528"/>
      <c r="GRE6" s="551"/>
      <c r="GRF6" s="551"/>
      <c r="GRG6" s="551"/>
      <c r="GRH6" s="551"/>
      <c r="GRI6" s="528"/>
      <c r="GRJ6" s="528"/>
      <c r="GRK6" s="430"/>
      <c r="GRL6" s="528"/>
      <c r="GRM6" s="528"/>
      <c r="GRN6" s="528"/>
      <c r="GRO6" s="528"/>
      <c r="GRP6" s="528"/>
      <c r="GRQ6" s="528"/>
      <c r="GRR6" s="551"/>
      <c r="GRS6" s="551"/>
      <c r="GRT6" s="528"/>
      <c r="GRU6" s="551"/>
      <c r="GRV6" s="551"/>
      <c r="GRW6" s="551"/>
      <c r="GRX6" s="528"/>
      <c r="GRY6" s="528"/>
      <c r="GRZ6" s="551"/>
      <c r="GSA6" s="551"/>
      <c r="GSB6" s="551"/>
      <c r="GSC6" s="551"/>
      <c r="GSD6" s="528"/>
      <c r="GSE6" s="528"/>
      <c r="GSF6" s="430"/>
      <c r="GSG6" s="528"/>
      <c r="GSH6" s="528"/>
      <c r="GSI6" s="528"/>
      <c r="GSJ6" s="528"/>
      <c r="GSK6" s="528"/>
      <c r="GSL6" s="528"/>
      <c r="GSM6" s="551"/>
      <c r="GSN6" s="551"/>
      <c r="GSO6" s="528"/>
      <c r="GSP6" s="551"/>
      <c r="GSQ6" s="551"/>
      <c r="GSR6" s="551"/>
      <c r="GSS6" s="528"/>
      <c r="GST6" s="528"/>
      <c r="GSU6" s="551"/>
      <c r="GSV6" s="551"/>
      <c r="GSW6" s="551"/>
      <c r="GSX6" s="551"/>
      <c r="GSY6" s="528"/>
      <c r="GSZ6" s="528"/>
      <c r="GTA6" s="430"/>
      <c r="GTB6" s="528"/>
      <c r="GTC6" s="528"/>
      <c r="GTD6" s="528"/>
      <c r="GTE6" s="528"/>
      <c r="GTF6" s="528"/>
      <c r="GTG6" s="528"/>
      <c r="GTH6" s="551"/>
      <c r="GTI6" s="551"/>
      <c r="GTJ6" s="528"/>
      <c r="GTK6" s="551"/>
      <c r="GTL6" s="551"/>
      <c r="GTM6" s="551"/>
      <c r="GTN6" s="528"/>
      <c r="GTO6" s="528"/>
      <c r="GTP6" s="551"/>
      <c r="GTQ6" s="551"/>
      <c r="GTR6" s="551"/>
      <c r="GTS6" s="551"/>
      <c r="GTT6" s="528"/>
      <c r="GTU6" s="528"/>
      <c r="GTV6" s="430"/>
      <c r="GTW6" s="528"/>
      <c r="GTX6" s="528"/>
      <c r="GTY6" s="528"/>
      <c r="GTZ6" s="528"/>
      <c r="GUA6" s="528"/>
      <c r="GUB6" s="528"/>
      <c r="GUC6" s="551"/>
      <c r="GUD6" s="551"/>
      <c r="GUE6" s="528"/>
      <c r="GUF6" s="551"/>
      <c r="GUG6" s="551"/>
      <c r="GUH6" s="551"/>
      <c r="GUI6" s="528"/>
      <c r="GUJ6" s="528"/>
      <c r="GUK6" s="551"/>
      <c r="GUL6" s="551"/>
      <c r="GUM6" s="551"/>
      <c r="GUN6" s="551"/>
      <c r="GUO6" s="528"/>
      <c r="GUP6" s="528"/>
      <c r="GUQ6" s="430"/>
      <c r="GUR6" s="528"/>
      <c r="GUS6" s="528"/>
      <c r="GUT6" s="528"/>
      <c r="GUU6" s="528"/>
      <c r="GUV6" s="528"/>
      <c r="GUW6" s="528"/>
      <c r="GUX6" s="551"/>
      <c r="GUY6" s="551"/>
      <c r="GUZ6" s="528"/>
      <c r="GVA6" s="551"/>
      <c r="GVB6" s="551"/>
      <c r="GVC6" s="551"/>
      <c r="GVD6" s="528"/>
      <c r="GVE6" s="528"/>
      <c r="GVF6" s="551"/>
      <c r="GVG6" s="551"/>
      <c r="GVH6" s="551"/>
      <c r="GVI6" s="551"/>
      <c r="GVJ6" s="528"/>
      <c r="GVK6" s="528"/>
      <c r="GVL6" s="430"/>
      <c r="GVM6" s="528"/>
      <c r="GVN6" s="528"/>
      <c r="GVO6" s="528"/>
      <c r="GVP6" s="528"/>
      <c r="GVQ6" s="528"/>
      <c r="GVR6" s="528"/>
      <c r="GVS6" s="551"/>
      <c r="GVT6" s="551"/>
      <c r="GVU6" s="528"/>
      <c r="GVV6" s="551"/>
      <c r="GVW6" s="551"/>
      <c r="GVX6" s="551"/>
      <c r="GVY6" s="528"/>
      <c r="GVZ6" s="528"/>
      <c r="GWA6" s="551"/>
      <c r="GWB6" s="551"/>
      <c r="GWC6" s="551"/>
      <c r="GWD6" s="551"/>
      <c r="GWE6" s="528"/>
      <c r="GWF6" s="528"/>
      <c r="GWG6" s="430"/>
      <c r="GWH6" s="528"/>
      <c r="GWI6" s="528"/>
      <c r="GWJ6" s="528"/>
      <c r="GWK6" s="528"/>
      <c r="GWL6" s="528"/>
      <c r="GWM6" s="528"/>
      <c r="GWN6" s="551"/>
      <c r="GWO6" s="551"/>
      <c r="GWP6" s="528"/>
      <c r="GWQ6" s="551"/>
      <c r="GWR6" s="551"/>
      <c r="GWS6" s="551"/>
      <c r="GWT6" s="528"/>
      <c r="GWU6" s="528"/>
      <c r="GWV6" s="551"/>
      <c r="GWW6" s="551"/>
      <c r="GWX6" s="551"/>
      <c r="GWY6" s="551"/>
      <c r="GWZ6" s="528"/>
      <c r="GXA6" s="528"/>
      <c r="GXB6" s="430"/>
      <c r="GXC6" s="528"/>
      <c r="GXD6" s="528"/>
      <c r="GXE6" s="528"/>
      <c r="GXF6" s="528"/>
      <c r="GXG6" s="528"/>
      <c r="GXH6" s="528"/>
      <c r="GXI6" s="551"/>
      <c r="GXJ6" s="551"/>
      <c r="GXK6" s="528"/>
      <c r="GXL6" s="551"/>
      <c r="GXM6" s="551"/>
      <c r="GXN6" s="551"/>
      <c r="GXO6" s="528"/>
      <c r="GXP6" s="528"/>
      <c r="GXQ6" s="551"/>
      <c r="GXR6" s="551"/>
      <c r="GXS6" s="551"/>
      <c r="GXT6" s="551"/>
      <c r="GXU6" s="528"/>
      <c r="GXV6" s="528"/>
      <c r="GXW6" s="430"/>
      <c r="GXX6" s="528"/>
      <c r="GXY6" s="528"/>
      <c r="GXZ6" s="528"/>
      <c r="GYA6" s="528"/>
      <c r="GYB6" s="528"/>
      <c r="GYC6" s="528"/>
      <c r="GYD6" s="551"/>
      <c r="GYE6" s="551"/>
      <c r="GYF6" s="528"/>
      <c r="GYG6" s="551"/>
      <c r="GYH6" s="551"/>
      <c r="GYI6" s="551"/>
      <c r="GYJ6" s="528"/>
      <c r="GYK6" s="528"/>
      <c r="GYL6" s="551"/>
      <c r="GYM6" s="551"/>
      <c r="GYN6" s="551"/>
      <c r="GYO6" s="551"/>
      <c r="GYP6" s="528"/>
      <c r="GYQ6" s="528"/>
      <c r="GYR6" s="430"/>
      <c r="GYS6" s="528"/>
      <c r="GYT6" s="528"/>
      <c r="GYU6" s="528"/>
      <c r="GYV6" s="528"/>
      <c r="GYW6" s="528"/>
      <c r="GYX6" s="528"/>
      <c r="GYY6" s="551"/>
      <c r="GYZ6" s="551"/>
      <c r="GZA6" s="528"/>
      <c r="GZB6" s="551"/>
      <c r="GZC6" s="551"/>
      <c r="GZD6" s="551"/>
      <c r="GZE6" s="528"/>
      <c r="GZF6" s="528"/>
      <c r="GZG6" s="551"/>
      <c r="GZH6" s="551"/>
      <c r="GZI6" s="551"/>
      <c r="GZJ6" s="551"/>
      <c r="GZK6" s="528"/>
      <c r="GZL6" s="528"/>
      <c r="GZM6" s="430"/>
      <c r="GZN6" s="528"/>
      <c r="GZO6" s="528"/>
      <c r="GZP6" s="528"/>
      <c r="GZQ6" s="528"/>
      <c r="GZR6" s="528"/>
      <c r="GZS6" s="528"/>
      <c r="GZT6" s="551"/>
      <c r="GZU6" s="551"/>
      <c r="GZV6" s="528"/>
      <c r="GZW6" s="551"/>
      <c r="GZX6" s="551"/>
      <c r="GZY6" s="551"/>
      <c r="GZZ6" s="528"/>
      <c r="HAA6" s="528"/>
      <c r="HAB6" s="551"/>
      <c r="HAC6" s="551"/>
      <c r="HAD6" s="551"/>
      <c r="HAE6" s="551"/>
      <c r="HAF6" s="528"/>
      <c r="HAG6" s="528"/>
      <c r="HAH6" s="430"/>
      <c r="HAI6" s="528"/>
      <c r="HAJ6" s="528"/>
      <c r="HAK6" s="528"/>
      <c r="HAL6" s="528"/>
      <c r="HAM6" s="528"/>
      <c r="HAN6" s="528"/>
      <c r="HAO6" s="551"/>
      <c r="HAP6" s="551"/>
      <c r="HAQ6" s="528"/>
      <c r="HAR6" s="551"/>
      <c r="HAS6" s="551"/>
      <c r="HAT6" s="551"/>
      <c r="HAU6" s="528"/>
      <c r="HAV6" s="528"/>
      <c r="HAW6" s="551"/>
      <c r="HAX6" s="551"/>
      <c r="HAY6" s="551"/>
      <c r="HAZ6" s="551"/>
      <c r="HBA6" s="528"/>
      <c r="HBB6" s="528"/>
      <c r="HBC6" s="430"/>
      <c r="HBD6" s="528"/>
      <c r="HBE6" s="528"/>
      <c r="HBF6" s="528"/>
      <c r="HBG6" s="528"/>
      <c r="HBH6" s="528"/>
      <c r="HBI6" s="528"/>
      <c r="HBJ6" s="551"/>
      <c r="HBK6" s="551"/>
      <c r="HBL6" s="528"/>
      <c r="HBM6" s="551"/>
      <c r="HBN6" s="551"/>
      <c r="HBO6" s="551"/>
      <c r="HBP6" s="528"/>
      <c r="HBQ6" s="528"/>
      <c r="HBR6" s="551"/>
      <c r="HBS6" s="551"/>
      <c r="HBT6" s="551"/>
      <c r="HBU6" s="551"/>
      <c r="HBV6" s="528"/>
      <c r="HBW6" s="528"/>
      <c r="HBX6" s="430"/>
      <c r="HBY6" s="528"/>
      <c r="HBZ6" s="528"/>
      <c r="HCA6" s="528"/>
      <c r="HCB6" s="528"/>
      <c r="HCC6" s="528"/>
      <c r="HCD6" s="528"/>
      <c r="HCE6" s="551"/>
      <c r="HCF6" s="551"/>
      <c r="HCG6" s="528"/>
      <c r="HCH6" s="551"/>
      <c r="HCI6" s="551"/>
      <c r="HCJ6" s="551"/>
      <c r="HCK6" s="528"/>
      <c r="HCL6" s="528"/>
      <c r="HCM6" s="551"/>
      <c r="HCN6" s="551"/>
      <c r="HCO6" s="551"/>
      <c r="HCP6" s="551"/>
      <c r="HCQ6" s="528"/>
      <c r="HCR6" s="528"/>
      <c r="HCS6" s="430"/>
      <c r="HCT6" s="528"/>
      <c r="HCU6" s="528"/>
      <c r="HCV6" s="528"/>
      <c r="HCW6" s="528"/>
      <c r="HCX6" s="528"/>
      <c r="HCY6" s="528"/>
      <c r="HCZ6" s="551"/>
      <c r="HDA6" s="551"/>
      <c r="HDB6" s="528"/>
      <c r="HDC6" s="551"/>
      <c r="HDD6" s="551"/>
      <c r="HDE6" s="551"/>
      <c r="HDF6" s="528"/>
      <c r="HDG6" s="528"/>
      <c r="HDH6" s="551"/>
      <c r="HDI6" s="551"/>
      <c r="HDJ6" s="551"/>
      <c r="HDK6" s="551"/>
      <c r="HDL6" s="528"/>
      <c r="HDM6" s="528"/>
      <c r="HDN6" s="430"/>
      <c r="HDO6" s="528"/>
      <c r="HDP6" s="528"/>
      <c r="HDQ6" s="528"/>
      <c r="HDR6" s="528"/>
      <c r="HDS6" s="528"/>
      <c r="HDT6" s="528"/>
      <c r="HDU6" s="551"/>
      <c r="HDV6" s="551"/>
      <c r="HDW6" s="528"/>
      <c r="HDX6" s="551"/>
      <c r="HDY6" s="551"/>
      <c r="HDZ6" s="551"/>
      <c r="HEA6" s="528"/>
      <c r="HEB6" s="528"/>
      <c r="HEC6" s="551"/>
      <c r="HED6" s="551"/>
      <c r="HEE6" s="551"/>
      <c r="HEF6" s="551"/>
      <c r="HEG6" s="528"/>
      <c r="HEH6" s="528"/>
      <c r="HEI6" s="430"/>
      <c r="HEJ6" s="528"/>
      <c r="HEK6" s="528"/>
      <c r="HEL6" s="528"/>
      <c r="HEM6" s="528"/>
      <c r="HEN6" s="528"/>
      <c r="HEO6" s="528"/>
      <c r="HEP6" s="551"/>
      <c r="HEQ6" s="551"/>
      <c r="HER6" s="528"/>
      <c r="HES6" s="551"/>
      <c r="HET6" s="551"/>
      <c r="HEU6" s="551"/>
      <c r="HEV6" s="528"/>
      <c r="HEW6" s="528"/>
      <c r="HEX6" s="551"/>
      <c r="HEY6" s="551"/>
      <c r="HEZ6" s="551"/>
      <c r="HFA6" s="551"/>
      <c r="HFB6" s="528"/>
      <c r="HFC6" s="528"/>
      <c r="HFD6" s="430"/>
      <c r="HFE6" s="528"/>
      <c r="HFF6" s="528"/>
      <c r="HFG6" s="528"/>
      <c r="HFH6" s="528"/>
      <c r="HFI6" s="528"/>
      <c r="HFJ6" s="528"/>
      <c r="HFK6" s="551"/>
      <c r="HFL6" s="551"/>
      <c r="HFM6" s="528"/>
      <c r="HFN6" s="551"/>
      <c r="HFO6" s="551"/>
      <c r="HFP6" s="551"/>
      <c r="HFQ6" s="528"/>
      <c r="HFR6" s="528"/>
      <c r="HFS6" s="551"/>
      <c r="HFT6" s="551"/>
      <c r="HFU6" s="551"/>
      <c r="HFV6" s="551"/>
      <c r="HFW6" s="528"/>
      <c r="HFX6" s="528"/>
      <c r="HFY6" s="430"/>
      <c r="HFZ6" s="528"/>
      <c r="HGA6" s="528"/>
      <c r="HGB6" s="528"/>
      <c r="HGC6" s="528"/>
      <c r="HGD6" s="528"/>
      <c r="HGE6" s="528"/>
      <c r="HGF6" s="551"/>
      <c r="HGG6" s="551"/>
      <c r="HGH6" s="528"/>
      <c r="HGI6" s="551"/>
      <c r="HGJ6" s="551"/>
      <c r="HGK6" s="551"/>
      <c r="HGL6" s="528"/>
      <c r="HGM6" s="528"/>
      <c r="HGN6" s="551"/>
      <c r="HGO6" s="551"/>
      <c r="HGP6" s="551"/>
      <c r="HGQ6" s="551"/>
      <c r="HGR6" s="528"/>
      <c r="HGS6" s="528"/>
      <c r="HGT6" s="430"/>
      <c r="HGU6" s="528"/>
      <c r="HGV6" s="528"/>
      <c r="HGW6" s="528"/>
      <c r="HGX6" s="528"/>
      <c r="HGY6" s="528"/>
      <c r="HGZ6" s="528"/>
      <c r="HHA6" s="551"/>
      <c r="HHB6" s="551"/>
      <c r="HHC6" s="528"/>
      <c r="HHD6" s="551"/>
      <c r="HHE6" s="551"/>
      <c r="HHF6" s="551"/>
      <c r="HHG6" s="528"/>
      <c r="HHH6" s="528"/>
      <c r="HHI6" s="551"/>
      <c r="HHJ6" s="551"/>
      <c r="HHK6" s="551"/>
      <c r="HHL6" s="551"/>
      <c r="HHM6" s="528"/>
      <c r="HHN6" s="528"/>
      <c r="HHO6" s="430"/>
      <c r="HHP6" s="528"/>
      <c r="HHQ6" s="528"/>
      <c r="HHR6" s="528"/>
      <c r="HHS6" s="528"/>
      <c r="HHT6" s="528"/>
      <c r="HHU6" s="528"/>
      <c r="HHV6" s="551"/>
      <c r="HHW6" s="551"/>
      <c r="HHX6" s="528"/>
      <c r="HHY6" s="551"/>
      <c r="HHZ6" s="551"/>
      <c r="HIA6" s="551"/>
      <c r="HIB6" s="528"/>
      <c r="HIC6" s="528"/>
      <c r="HID6" s="551"/>
      <c r="HIE6" s="551"/>
      <c r="HIF6" s="551"/>
      <c r="HIG6" s="551"/>
      <c r="HIH6" s="528"/>
      <c r="HII6" s="528"/>
      <c r="HIJ6" s="430"/>
      <c r="HIK6" s="528"/>
      <c r="HIL6" s="528"/>
      <c r="HIM6" s="528"/>
      <c r="HIN6" s="528"/>
      <c r="HIO6" s="528"/>
      <c r="HIP6" s="528"/>
      <c r="HIQ6" s="551"/>
      <c r="HIR6" s="551"/>
      <c r="HIS6" s="528"/>
      <c r="HIT6" s="551"/>
      <c r="HIU6" s="551"/>
      <c r="HIV6" s="551"/>
      <c r="HIW6" s="528"/>
      <c r="HIX6" s="528"/>
      <c r="HIY6" s="551"/>
      <c r="HIZ6" s="551"/>
      <c r="HJA6" s="551"/>
      <c r="HJB6" s="551"/>
      <c r="HJC6" s="528"/>
      <c r="HJD6" s="528"/>
      <c r="HJE6" s="430"/>
      <c r="HJF6" s="528"/>
      <c r="HJG6" s="528"/>
      <c r="HJH6" s="528"/>
      <c r="HJI6" s="528"/>
      <c r="HJJ6" s="528"/>
      <c r="HJK6" s="528"/>
      <c r="HJL6" s="551"/>
      <c r="HJM6" s="551"/>
      <c r="HJN6" s="528"/>
      <c r="HJO6" s="551"/>
      <c r="HJP6" s="551"/>
      <c r="HJQ6" s="551"/>
      <c r="HJR6" s="528"/>
      <c r="HJS6" s="528"/>
      <c r="HJT6" s="551"/>
      <c r="HJU6" s="551"/>
      <c r="HJV6" s="551"/>
      <c r="HJW6" s="551"/>
      <c r="HJX6" s="528"/>
      <c r="HJY6" s="528"/>
      <c r="HJZ6" s="430"/>
      <c r="HKA6" s="528"/>
      <c r="HKB6" s="528"/>
      <c r="HKC6" s="528"/>
      <c r="HKD6" s="528"/>
      <c r="HKE6" s="528"/>
      <c r="HKF6" s="528"/>
      <c r="HKG6" s="551"/>
      <c r="HKH6" s="551"/>
      <c r="HKI6" s="528"/>
      <c r="HKJ6" s="551"/>
      <c r="HKK6" s="551"/>
      <c r="HKL6" s="551"/>
      <c r="HKM6" s="528"/>
      <c r="HKN6" s="528"/>
      <c r="HKO6" s="551"/>
      <c r="HKP6" s="551"/>
      <c r="HKQ6" s="551"/>
      <c r="HKR6" s="551"/>
      <c r="HKS6" s="528"/>
      <c r="HKT6" s="528"/>
      <c r="HKU6" s="430"/>
      <c r="HKV6" s="528"/>
      <c r="HKW6" s="528"/>
      <c r="HKX6" s="528"/>
      <c r="HKY6" s="528"/>
      <c r="HKZ6" s="528"/>
      <c r="HLA6" s="528"/>
      <c r="HLB6" s="551"/>
      <c r="HLC6" s="551"/>
      <c r="HLD6" s="528"/>
      <c r="HLE6" s="551"/>
      <c r="HLF6" s="551"/>
      <c r="HLG6" s="551"/>
      <c r="HLH6" s="528"/>
      <c r="HLI6" s="528"/>
      <c r="HLJ6" s="551"/>
      <c r="HLK6" s="551"/>
      <c r="HLL6" s="551"/>
      <c r="HLM6" s="551"/>
      <c r="HLN6" s="528"/>
      <c r="HLO6" s="528"/>
      <c r="HLP6" s="430"/>
      <c r="HLQ6" s="528"/>
      <c r="HLR6" s="528"/>
      <c r="HLS6" s="528"/>
      <c r="HLT6" s="528"/>
      <c r="HLU6" s="528"/>
      <c r="HLV6" s="528"/>
      <c r="HLW6" s="551"/>
      <c r="HLX6" s="551"/>
      <c r="HLY6" s="528"/>
      <c r="HLZ6" s="551"/>
      <c r="HMA6" s="551"/>
      <c r="HMB6" s="551"/>
      <c r="HMC6" s="528"/>
      <c r="HMD6" s="528"/>
      <c r="HME6" s="551"/>
      <c r="HMF6" s="551"/>
      <c r="HMG6" s="551"/>
      <c r="HMH6" s="551"/>
      <c r="HMI6" s="528"/>
      <c r="HMJ6" s="528"/>
      <c r="HMK6" s="430"/>
      <c r="HML6" s="528"/>
      <c r="HMM6" s="528"/>
      <c r="HMN6" s="528"/>
      <c r="HMO6" s="528"/>
      <c r="HMP6" s="528"/>
      <c r="HMQ6" s="528"/>
      <c r="HMR6" s="551"/>
      <c r="HMS6" s="551"/>
      <c r="HMT6" s="528"/>
      <c r="HMU6" s="551"/>
      <c r="HMV6" s="551"/>
      <c r="HMW6" s="551"/>
      <c r="HMX6" s="528"/>
      <c r="HMY6" s="528"/>
      <c r="HMZ6" s="551"/>
      <c r="HNA6" s="551"/>
      <c r="HNB6" s="551"/>
      <c r="HNC6" s="551"/>
      <c r="HND6" s="528"/>
      <c r="HNE6" s="528"/>
      <c r="HNF6" s="430"/>
      <c r="HNG6" s="528"/>
      <c r="HNH6" s="528"/>
      <c r="HNI6" s="528"/>
      <c r="HNJ6" s="528"/>
      <c r="HNK6" s="528"/>
      <c r="HNL6" s="528"/>
      <c r="HNM6" s="551"/>
      <c r="HNN6" s="551"/>
      <c r="HNO6" s="528"/>
      <c r="HNP6" s="551"/>
      <c r="HNQ6" s="551"/>
      <c r="HNR6" s="551"/>
      <c r="HNS6" s="528"/>
      <c r="HNT6" s="528"/>
      <c r="HNU6" s="551"/>
      <c r="HNV6" s="551"/>
      <c r="HNW6" s="551"/>
      <c r="HNX6" s="551"/>
      <c r="HNY6" s="528"/>
      <c r="HNZ6" s="528"/>
      <c r="HOA6" s="430"/>
      <c r="HOB6" s="528"/>
      <c r="HOC6" s="528"/>
      <c r="HOD6" s="528"/>
      <c r="HOE6" s="528"/>
      <c r="HOF6" s="528"/>
      <c r="HOG6" s="528"/>
      <c r="HOH6" s="551"/>
      <c r="HOI6" s="551"/>
      <c r="HOJ6" s="528"/>
      <c r="HOK6" s="551"/>
      <c r="HOL6" s="551"/>
      <c r="HOM6" s="551"/>
      <c r="HON6" s="528"/>
      <c r="HOO6" s="528"/>
      <c r="HOP6" s="551"/>
      <c r="HOQ6" s="551"/>
      <c r="HOR6" s="551"/>
      <c r="HOS6" s="551"/>
      <c r="HOT6" s="528"/>
      <c r="HOU6" s="528"/>
      <c r="HOV6" s="430"/>
      <c r="HOW6" s="528"/>
      <c r="HOX6" s="528"/>
      <c r="HOY6" s="528"/>
      <c r="HOZ6" s="528"/>
      <c r="HPA6" s="528"/>
      <c r="HPB6" s="528"/>
      <c r="HPC6" s="551"/>
      <c r="HPD6" s="551"/>
      <c r="HPE6" s="528"/>
      <c r="HPF6" s="551"/>
      <c r="HPG6" s="551"/>
      <c r="HPH6" s="551"/>
      <c r="HPI6" s="528"/>
      <c r="HPJ6" s="528"/>
      <c r="HPK6" s="551"/>
      <c r="HPL6" s="551"/>
      <c r="HPM6" s="551"/>
      <c r="HPN6" s="551"/>
      <c r="HPO6" s="528"/>
      <c r="HPP6" s="528"/>
      <c r="HPQ6" s="430"/>
      <c r="HPR6" s="528"/>
      <c r="HPS6" s="528"/>
      <c r="HPT6" s="528"/>
      <c r="HPU6" s="528"/>
      <c r="HPV6" s="528"/>
      <c r="HPW6" s="528"/>
      <c r="HPX6" s="551"/>
      <c r="HPY6" s="551"/>
      <c r="HPZ6" s="528"/>
      <c r="HQA6" s="551"/>
      <c r="HQB6" s="551"/>
      <c r="HQC6" s="551"/>
      <c r="HQD6" s="528"/>
      <c r="HQE6" s="528"/>
      <c r="HQF6" s="551"/>
      <c r="HQG6" s="551"/>
      <c r="HQH6" s="551"/>
      <c r="HQI6" s="551"/>
      <c r="HQJ6" s="528"/>
      <c r="HQK6" s="528"/>
      <c r="HQL6" s="430"/>
      <c r="HQM6" s="528"/>
      <c r="HQN6" s="528"/>
      <c r="HQO6" s="528"/>
      <c r="HQP6" s="528"/>
      <c r="HQQ6" s="528"/>
      <c r="HQR6" s="528"/>
      <c r="HQS6" s="551"/>
      <c r="HQT6" s="551"/>
      <c r="HQU6" s="528"/>
      <c r="HQV6" s="551"/>
      <c r="HQW6" s="551"/>
      <c r="HQX6" s="551"/>
      <c r="HQY6" s="528"/>
      <c r="HQZ6" s="528"/>
      <c r="HRA6" s="551"/>
      <c r="HRB6" s="551"/>
      <c r="HRC6" s="551"/>
      <c r="HRD6" s="551"/>
      <c r="HRE6" s="528"/>
      <c r="HRF6" s="528"/>
      <c r="HRG6" s="430"/>
      <c r="HRH6" s="528"/>
      <c r="HRI6" s="528"/>
      <c r="HRJ6" s="528"/>
      <c r="HRK6" s="528"/>
      <c r="HRL6" s="528"/>
      <c r="HRM6" s="528"/>
      <c r="HRN6" s="551"/>
      <c r="HRO6" s="551"/>
      <c r="HRP6" s="528"/>
      <c r="HRQ6" s="551"/>
      <c r="HRR6" s="551"/>
      <c r="HRS6" s="551"/>
      <c r="HRT6" s="528"/>
      <c r="HRU6" s="528"/>
      <c r="HRV6" s="551"/>
      <c r="HRW6" s="551"/>
      <c r="HRX6" s="551"/>
      <c r="HRY6" s="551"/>
      <c r="HRZ6" s="528"/>
      <c r="HSA6" s="528"/>
      <c r="HSB6" s="430"/>
      <c r="HSC6" s="528"/>
      <c r="HSD6" s="528"/>
      <c r="HSE6" s="528"/>
      <c r="HSF6" s="528"/>
      <c r="HSG6" s="528"/>
      <c r="HSH6" s="528"/>
      <c r="HSI6" s="551"/>
      <c r="HSJ6" s="551"/>
      <c r="HSK6" s="528"/>
      <c r="HSL6" s="551"/>
      <c r="HSM6" s="551"/>
      <c r="HSN6" s="551"/>
      <c r="HSO6" s="528"/>
      <c r="HSP6" s="528"/>
      <c r="HSQ6" s="551"/>
      <c r="HSR6" s="551"/>
      <c r="HSS6" s="551"/>
      <c r="HST6" s="551"/>
      <c r="HSU6" s="528"/>
      <c r="HSV6" s="528"/>
      <c r="HSW6" s="430"/>
      <c r="HSX6" s="528"/>
      <c r="HSY6" s="528"/>
      <c r="HSZ6" s="528"/>
      <c r="HTA6" s="528"/>
      <c r="HTB6" s="528"/>
      <c r="HTC6" s="528"/>
      <c r="HTD6" s="551"/>
      <c r="HTE6" s="551"/>
      <c r="HTF6" s="528"/>
      <c r="HTG6" s="551"/>
      <c r="HTH6" s="551"/>
      <c r="HTI6" s="551"/>
      <c r="HTJ6" s="528"/>
      <c r="HTK6" s="528"/>
      <c r="HTL6" s="551"/>
      <c r="HTM6" s="551"/>
      <c r="HTN6" s="551"/>
      <c r="HTO6" s="551"/>
      <c r="HTP6" s="528"/>
      <c r="HTQ6" s="528"/>
      <c r="HTR6" s="430"/>
      <c r="HTS6" s="528"/>
      <c r="HTT6" s="528"/>
      <c r="HTU6" s="528"/>
      <c r="HTV6" s="528"/>
      <c r="HTW6" s="528"/>
      <c r="HTX6" s="528"/>
      <c r="HTY6" s="551"/>
      <c r="HTZ6" s="551"/>
      <c r="HUA6" s="528"/>
      <c r="HUB6" s="551"/>
      <c r="HUC6" s="551"/>
      <c r="HUD6" s="551"/>
      <c r="HUE6" s="528"/>
      <c r="HUF6" s="528"/>
      <c r="HUG6" s="551"/>
      <c r="HUH6" s="551"/>
      <c r="HUI6" s="551"/>
      <c r="HUJ6" s="551"/>
      <c r="HUK6" s="528"/>
      <c r="HUL6" s="528"/>
      <c r="HUM6" s="430"/>
      <c r="HUN6" s="528"/>
      <c r="HUO6" s="528"/>
      <c r="HUP6" s="528"/>
      <c r="HUQ6" s="528"/>
      <c r="HUR6" s="528"/>
      <c r="HUS6" s="528"/>
      <c r="HUT6" s="551"/>
      <c r="HUU6" s="551"/>
      <c r="HUV6" s="528"/>
      <c r="HUW6" s="551"/>
      <c r="HUX6" s="551"/>
      <c r="HUY6" s="551"/>
      <c r="HUZ6" s="528"/>
      <c r="HVA6" s="528"/>
      <c r="HVB6" s="551"/>
      <c r="HVC6" s="551"/>
      <c r="HVD6" s="551"/>
      <c r="HVE6" s="551"/>
      <c r="HVF6" s="528"/>
      <c r="HVG6" s="528"/>
      <c r="HVH6" s="430"/>
      <c r="HVI6" s="528"/>
      <c r="HVJ6" s="528"/>
      <c r="HVK6" s="528"/>
      <c r="HVL6" s="528"/>
      <c r="HVM6" s="528"/>
      <c r="HVN6" s="528"/>
      <c r="HVO6" s="551"/>
      <c r="HVP6" s="551"/>
      <c r="HVQ6" s="528"/>
      <c r="HVR6" s="551"/>
      <c r="HVS6" s="551"/>
      <c r="HVT6" s="551"/>
      <c r="HVU6" s="528"/>
      <c r="HVV6" s="528"/>
      <c r="HVW6" s="551"/>
      <c r="HVX6" s="551"/>
      <c r="HVY6" s="551"/>
      <c r="HVZ6" s="551"/>
      <c r="HWA6" s="528"/>
      <c r="HWB6" s="528"/>
      <c r="HWC6" s="430"/>
      <c r="HWD6" s="528"/>
      <c r="HWE6" s="528"/>
      <c r="HWF6" s="528"/>
      <c r="HWG6" s="528"/>
      <c r="HWH6" s="528"/>
      <c r="HWI6" s="528"/>
      <c r="HWJ6" s="551"/>
      <c r="HWK6" s="551"/>
      <c r="HWL6" s="528"/>
      <c r="HWM6" s="551"/>
      <c r="HWN6" s="551"/>
      <c r="HWO6" s="551"/>
      <c r="HWP6" s="528"/>
      <c r="HWQ6" s="528"/>
      <c r="HWR6" s="551"/>
      <c r="HWS6" s="551"/>
      <c r="HWT6" s="551"/>
      <c r="HWU6" s="551"/>
      <c r="HWV6" s="528"/>
      <c r="HWW6" s="528"/>
      <c r="HWX6" s="430"/>
      <c r="HWY6" s="528"/>
      <c r="HWZ6" s="528"/>
      <c r="HXA6" s="528"/>
      <c r="HXB6" s="528"/>
      <c r="HXC6" s="528"/>
      <c r="HXD6" s="528"/>
      <c r="HXE6" s="551"/>
      <c r="HXF6" s="551"/>
      <c r="HXG6" s="528"/>
      <c r="HXH6" s="551"/>
      <c r="HXI6" s="551"/>
      <c r="HXJ6" s="551"/>
      <c r="HXK6" s="528"/>
      <c r="HXL6" s="528"/>
      <c r="HXM6" s="551"/>
      <c r="HXN6" s="551"/>
      <c r="HXO6" s="551"/>
      <c r="HXP6" s="551"/>
      <c r="HXQ6" s="528"/>
      <c r="HXR6" s="528"/>
      <c r="HXS6" s="430"/>
      <c r="HXT6" s="528"/>
      <c r="HXU6" s="528"/>
      <c r="HXV6" s="528"/>
      <c r="HXW6" s="528"/>
      <c r="HXX6" s="528"/>
      <c r="HXY6" s="528"/>
      <c r="HXZ6" s="551"/>
      <c r="HYA6" s="551"/>
      <c r="HYB6" s="528"/>
      <c r="HYC6" s="551"/>
      <c r="HYD6" s="551"/>
      <c r="HYE6" s="551"/>
      <c r="HYF6" s="528"/>
      <c r="HYG6" s="528"/>
      <c r="HYH6" s="551"/>
      <c r="HYI6" s="551"/>
      <c r="HYJ6" s="551"/>
      <c r="HYK6" s="551"/>
      <c r="HYL6" s="528"/>
      <c r="HYM6" s="528"/>
      <c r="HYN6" s="430"/>
      <c r="HYO6" s="528"/>
      <c r="HYP6" s="528"/>
      <c r="HYQ6" s="528"/>
      <c r="HYR6" s="528"/>
      <c r="HYS6" s="528"/>
      <c r="HYT6" s="528"/>
      <c r="HYU6" s="551"/>
      <c r="HYV6" s="551"/>
      <c r="HYW6" s="528"/>
      <c r="HYX6" s="551"/>
      <c r="HYY6" s="551"/>
      <c r="HYZ6" s="551"/>
      <c r="HZA6" s="528"/>
      <c r="HZB6" s="528"/>
      <c r="HZC6" s="551"/>
      <c r="HZD6" s="551"/>
      <c r="HZE6" s="551"/>
      <c r="HZF6" s="551"/>
      <c r="HZG6" s="528"/>
      <c r="HZH6" s="528"/>
      <c r="HZI6" s="430"/>
      <c r="HZJ6" s="528"/>
      <c r="HZK6" s="528"/>
      <c r="HZL6" s="528"/>
      <c r="HZM6" s="528"/>
      <c r="HZN6" s="528"/>
      <c r="HZO6" s="528"/>
      <c r="HZP6" s="551"/>
      <c r="HZQ6" s="551"/>
      <c r="HZR6" s="528"/>
      <c r="HZS6" s="551"/>
      <c r="HZT6" s="551"/>
      <c r="HZU6" s="551"/>
      <c r="HZV6" s="528"/>
      <c r="HZW6" s="528"/>
      <c r="HZX6" s="551"/>
      <c r="HZY6" s="551"/>
      <c r="HZZ6" s="551"/>
      <c r="IAA6" s="551"/>
      <c r="IAB6" s="528"/>
      <c r="IAC6" s="528"/>
      <c r="IAD6" s="430"/>
      <c r="IAE6" s="528"/>
      <c r="IAF6" s="528"/>
      <c r="IAG6" s="528"/>
      <c r="IAH6" s="528"/>
      <c r="IAI6" s="528"/>
      <c r="IAJ6" s="528"/>
      <c r="IAK6" s="551"/>
      <c r="IAL6" s="551"/>
      <c r="IAM6" s="528"/>
      <c r="IAN6" s="551"/>
      <c r="IAO6" s="551"/>
      <c r="IAP6" s="551"/>
      <c r="IAQ6" s="528"/>
      <c r="IAR6" s="528"/>
      <c r="IAS6" s="551"/>
      <c r="IAT6" s="551"/>
      <c r="IAU6" s="551"/>
      <c r="IAV6" s="551"/>
      <c r="IAW6" s="528"/>
      <c r="IAX6" s="528"/>
      <c r="IAY6" s="430"/>
      <c r="IAZ6" s="528"/>
      <c r="IBA6" s="528"/>
      <c r="IBB6" s="528"/>
      <c r="IBC6" s="528"/>
      <c r="IBD6" s="528"/>
      <c r="IBE6" s="528"/>
      <c r="IBF6" s="551"/>
      <c r="IBG6" s="551"/>
      <c r="IBH6" s="528"/>
      <c r="IBI6" s="551"/>
      <c r="IBJ6" s="551"/>
      <c r="IBK6" s="551"/>
      <c r="IBL6" s="528"/>
      <c r="IBM6" s="528"/>
      <c r="IBN6" s="551"/>
      <c r="IBO6" s="551"/>
      <c r="IBP6" s="551"/>
      <c r="IBQ6" s="551"/>
      <c r="IBR6" s="528"/>
      <c r="IBS6" s="528"/>
      <c r="IBT6" s="430"/>
      <c r="IBU6" s="528"/>
      <c r="IBV6" s="528"/>
      <c r="IBW6" s="528"/>
      <c r="IBX6" s="528"/>
      <c r="IBY6" s="528"/>
      <c r="IBZ6" s="528"/>
      <c r="ICA6" s="551"/>
      <c r="ICB6" s="551"/>
      <c r="ICC6" s="528"/>
      <c r="ICD6" s="551"/>
      <c r="ICE6" s="551"/>
      <c r="ICF6" s="551"/>
      <c r="ICG6" s="528"/>
      <c r="ICH6" s="528"/>
      <c r="ICI6" s="551"/>
      <c r="ICJ6" s="551"/>
      <c r="ICK6" s="551"/>
      <c r="ICL6" s="551"/>
      <c r="ICM6" s="528"/>
      <c r="ICN6" s="528"/>
      <c r="ICO6" s="430"/>
      <c r="ICP6" s="528"/>
      <c r="ICQ6" s="528"/>
      <c r="ICR6" s="528"/>
      <c r="ICS6" s="528"/>
      <c r="ICT6" s="528"/>
      <c r="ICU6" s="528"/>
      <c r="ICV6" s="551"/>
      <c r="ICW6" s="551"/>
      <c r="ICX6" s="528"/>
      <c r="ICY6" s="551"/>
      <c r="ICZ6" s="551"/>
      <c r="IDA6" s="551"/>
      <c r="IDB6" s="528"/>
      <c r="IDC6" s="528"/>
      <c r="IDD6" s="551"/>
      <c r="IDE6" s="551"/>
      <c r="IDF6" s="551"/>
      <c r="IDG6" s="551"/>
      <c r="IDH6" s="528"/>
      <c r="IDI6" s="528"/>
      <c r="IDJ6" s="430"/>
      <c r="IDK6" s="528"/>
      <c r="IDL6" s="528"/>
      <c r="IDM6" s="528"/>
      <c r="IDN6" s="528"/>
      <c r="IDO6" s="528"/>
      <c r="IDP6" s="528"/>
      <c r="IDQ6" s="551"/>
      <c r="IDR6" s="551"/>
      <c r="IDS6" s="528"/>
      <c r="IDT6" s="551"/>
      <c r="IDU6" s="551"/>
      <c r="IDV6" s="551"/>
      <c r="IDW6" s="528"/>
      <c r="IDX6" s="528"/>
      <c r="IDY6" s="551"/>
      <c r="IDZ6" s="551"/>
      <c r="IEA6" s="551"/>
      <c r="IEB6" s="551"/>
      <c r="IEC6" s="528"/>
      <c r="IED6" s="528"/>
      <c r="IEE6" s="430"/>
      <c r="IEF6" s="528"/>
      <c r="IEG6" s="528"/>
      <c r="IEH6" s="528"/>
      <c r="IEI6" s="528"/>
      <c r="IEJ6" s="528"/>
      <c r="IEK6" s="528"/>
      <c r="IEL6" s="551"/>
      <c r="IEM6" s="551"/>
      <c r="IEN6" s="528"/>
      <c r="IEO6" s="551"/>
      <c r="IEP6" s="551"/>
      <c r="IEQ6" s="551"/>
      <c r="IER6" s="528"/>
      <c r="IES6" s="528"/>
      <c r="IET6" s="551"/>
      <c r="IEU6" s="551"/>
      <c r="IEV6" s="551"/>
      <c r="IEW6" s="551"/>
      <c r="IEX6" s="528"/>
      <c r="IEY6" s="528"/>
      <c r="IEZ6" s="430"/>
      <c r="IFA6" s="528"/>
      <c r="IFB6" s="528"/>
      <c r="IFC6" s="528"/>
      <c r="IFD6" s="528"/>
      <c r="IFE6" s="528"/>
      <c r="IFF6" s="528"/>
      <c r="IFG6" s="551"/>
      <c r="IFH6" s="551"/>
      <c r="IFI6" s="528"/>
      <c r="IFJ6" s="551"/>
      <c r="IFK6" s="551"/>
      <c r="IFL6" s="551"/>
      <c r="IFM6" s="528"/>
      <c r="IFN6" s="528"/>
      <c r="IFO6" s="551"/>
      <c r="IFP6" s="551"/>
      <c r="IFQ6" s="551"/>
      <c r="IFR6" s="551"/>
      <c r="IFS6" s="528"/>
      <c r="IFT6" s="528"/>
      <c r="IFU6" s="430"/>
      <c r="IFV6" s="528"/>
      <c r="IFW6" s="528"/>
      <c r="IFX6" s="528"/>
      <c r="IFY6" s="528"/>
      <c r="IFZ6" s="528"/>
      <c r="IGA6" s="528"/>
      <c r="IGB6" s="551"/>
      <c r="IGC6" s="551"/>
      <c r="IGD6" s="528"/>
      <c r="IGE6" s="551"/>
      <c r="IGF6" s="551"/>
      <c r="IGG6" s="551"/>
      <c r="IGH6" s="528"/>
      <c r="IGI6" s="528"/>
      <c r="IGJ6" s="551"/>
      <c r="IGK6" s="551"/>
      <c r="IGL6" s="551"/>
      <c r="IGM6" s="551"/>
      <c r="IGN6" s="528"/>
      <c r="IGO6" s="528"/>
      <c r="IGP6" s="430"/>
      <c r="IGQ6" s="528"/>
      <c r="IGR6" s="528"/>
      <c r="IGS6" s="528"/>
      <c r="IGT6" s="528"/>
      <c r="IGU6" s="528"/>
      <c r="IGV6" s="528"/>
      <c r="IGW6" s="551"/>
      <c r="IGX6" s="551"/>
      <c r="IGY6" s="528"/>
      <c r="IGZ6" s="551"/>
      <c r="IHA6" s="551"/>
      <c r="IHB6" s="551"/>
      <c r="IHC6" s="528"/>
      <c r="IHD6" s="528"/>
      <c r="IHE6" s="551"/>
      <c r="IHF6" s="551"/>
      <c r="IHG6" s="551"/>
      <c r="IHH6" s="551"/>
      <c r="IHI6" s="528"/>
      <c r="IHJ6" s="528"/>
      <c r="IHK6" s="430"/>
      <c r="IHL6" s="528"/>
      <c r="IHM6" s="528"/>
      <c r="IHN6" s="528"/>
      <c r="IHO6" s="528"/>
      <c r="IHP6" s="528"/>
      <c r="IHQ6" s="528"/>
      <c r="IHR6" s="551"/>
      <c r="IHS6" s="551"/>
      <c r="IHT6" s="528"/>
      <c r="IHU6" s="551"/>
      <c r="IHV6" s="551"/>
      <c r="IHW6" s="551"/>
      <c r="IHX6" s="528"/>
      <c r="IHY6" s="528"/>
      <c r="IHZ6" s="551"/>
      <c r="IIA6" s="551"/>
      <c r="IIB6" s="551"/>
      <c r="IIC6" s="551"/>
      <c r="IID6" s="528"/>
      <c r="IIE6" s="528"/>
      <c r="IIF6" s="430"/>
      <c r="IIG6" s="528"/>
      <c r="IIH6" s="528"/>
      <c r="III6" s="528"/>
      <c r="IIJ6" s="528"/>
      <c r="IIK6" s="528"/>
      <c r="IIL6" s="528"/>
      <c r="IIM6" s="551"/>
      <c r="IIN6" s="551"/>
      <c r="IIO6" s="528"/>
      <c r="IIP6" s="551"/>
      <c r="IIQ6" s="551"/>
      <c r="IIR6" s="551"/>
      <c r="IIS6" s="528"/>
      <c r="IIT6" s="528"/>
      <c r="IIU6" s="551"/>
      <c r="IIV6" s="551"/>
      <c r="IIW6" s="551"/>
      <c r="IIX6" s="551"/>
      <c r="IIY6" s="528"/>
      <c r="IIZ6" s="528"/>
      <c r="IJA6" s="430"/>
      <c r="IJB6" s="528"/>
      <c r="IJC6" s="528"/>
      <c r="IJD6" s="528"/>
      <c r="IJE6" s="528"/>
      <c r="IJF6" s="528"/>
      <c r="IJG6" s="528"/>
      <c r="IJH6" s="551"/>
      <c r="IJI6" s="551"/>
      <c r="IJJ6" s="528"/>
      <c r="IJK6" s="551"/>
      <c r="IJL6" s="551"/>
      <c r="IJM6" s="551"/>
      <c r="IJN6" s="528"/>
      <c r="IJO6" s="528"/>
      <c r="IJP6" s="551"/>
      <c r="IJQ6" s="551"/>
      <c r="IJR6" s="551"/>
      <c r="IJS6" s="551"/>
      <c r="IJT6" s="528"/>
      <c r="IJU6" s="528"/>
      <c r="IJV6" s="430"/>
      <c r="IJW6" s="528"/>
      <c r="IJX6" s="528"/>
      <c r="IJY6" s="528"/>
      <c r="IJZ6" s="528"/>
      <c r="IKA6" s="528"/>
      <c r="IKB6" s="528"/>
      <c r="IKC6" s="551"/>
      <c r="IKD6" s="551"/>
      <c r="IKE6" s="528"/>
      <c r="IKF6" s="551"/>
      <c r="IKG6" s="551"/>
      <c r="IKH6" s="551"/>
      <c r="IKI6" s="528"/>
      <c r="IKJ6" s="528"/>
      <c r="IKK6" s="551"/>
      <c r="IKL6" s="551"/>
      <c r="IKM6" s="551"/>
      <c r="IKN6" s="551"/>
      <c r="IKO6" s="528"/>
      <c r="IKP6" s="528"/>
      <c r="IKQ6" s="430"/>
      <c r="IKR6" s="528"/>
      <c r="IKS6" s="528"/>
      <c r="IKT6" s="528"/>
      <c r="IKU6" s="528"/>
      <c r="IKV6" s="528"/>
      <c r="IKW6" s="528"/>
      <c r="IKX6" s="551"/>
      <c r="IKY6" s="551"/>
      <c r="IKZ6" s="528"/>
      <c r="ILA6" s="551"/>
      <c r="ILB6" s="551"/>
      <c r="ILC6" s="551"/>
      <c r="ILD6" s="528"/>
      <c r="ILE6" s="528"/>
      <c r="ILF6" s="551"/>
      <c r="ILG6" s="551"/>
      <c r="ILH6" s="551"/>
      <c r="ILI6" s="551"/>
      <c r="ILJ6" s="528"/>
      <c r="ILK6" s="528"/>
      <c r="ILL6" s="430"/>
      <c r="ILM6" s="528"/>
      <c r="ILN6" s="528"/>
      <c r="ILO6" s="528"/>
      <c r="ILP6" s="528"/>
      <c r="ILQ6" s="528"/>
      <c r="ILR6" s="528"/>
      <c r="ILS6" s="551"/>
      <c r="ILT6" s="551"/>
      <c r="ILU6" s="528"/>
      <c r="ILV6" s="551"/>
      <c r="ILW6" s="551"/>
      <c r="ILX6" s="551"/>
      <c r="ILY6" s="528"/>
      <c r="ILZ6" s="528"/>
      <c r="IMA6" s="551"/>
      <c r="IMB6" s="551"/>
      <c r="IMC6" s="551"/>
      <c r="IMD6" s="551"/>
      <c r="IME6" s="528"/>
      <c r="IMF6" s="528"/>
      <c r="IMG6" s="430"/>
      <c r="IMH6" s="528"/>
      <c r="IMI6" s="528"/>
      <c r="IMJ6" s="528"/>
      <c r="IMK6" s="528"/>
      <c r="IML6" s="528"/>
      <c r="IMM6" s="528"/>
      <c r="IMN6" s="551"/>
      <c r="IMO6" s="551"/>
      <c r="IMP6" s="528"/>
      <c r="IMQ6" s="551"/>
      <c r="IMR6" s="551"/>
      <c r="IMS6" s="551"/>
      <c r="IMT6" s="528"/>
      <c r="IMU6" s="528"/>
      <c r="IMV6" s="551"/>
      <c r="IMW6" s="551"/>
      <c r="IMX6" s="551"/>
      <c r="IMY6" s="551"/>
      <c r="IMZ6" s="528"/>
      <c r="INA6" s="528"/>
      <c r="INB6" s="430"/>
      <c r="INC6" s="528"/>
      <c r="IND6" s="528"/>
      <c r="INE6" s="528"/>
      <c r="INF6" s="528"/>
      <c r="ING6" s="528"/>
      <c r="INH6" s="528"/>
      <c r="INI6" s="551"/>
      <c r="INJ6" s="551"/>
      <c r="INK6" s="528"/>
      <c r="INL6" s="551"/>
      <c r="INM6" s="551"/>
      <c r="INN6" s="551"/>
      <c r="INO6" s="528"/>
      <c r="INP6" s="528"/>
      <c r="INQ6" s="551"/>
      <c r="INR6" s="551"/>
      <c r="INS6" s="551"/>
      <c r="INT6" s="551"/>
      <c r="INU6" s="528"/>
      <c r="INV6" s="528"/>
      <c r="INW6" s="430"/>
      <c r="INX6" s="528"/>
      <c r="INY6" s="528"/>
      <c r="INZ6" s="528"/>
      <c r="IOA6" s="528"/>
      <c r="IOB6" s="528"/>
      <c r="IOC6" s="528"/>
      <c r="IOD6" s="551"/>
      <c r="IOE6" s="551"/>
      <c r="IOF6" s="528"/>
      <c r="IOG6" s="551"/>
      <c r="IOH6" s="551"/>
      <c r="IOI6" s="551"/>
      <c r="IOJ6" s="528"/>
      <c r="IOK6" s="528"/>
      <c r="IOL6" s="551"/>
      <c r="IOM6" s="551"/>
      <c r="ION6" s="551"/>
      <c r="IOO6" s="551"/>
      <c r="IOP6" s="528"/>
      <c r="IOQ6" s="528"/>
      <c r="IOR6" s="430"/>
      <c r="IOS6" s="528"/>
      <c r="IOT6" s="528"/>
      <c r="IOU6" s="528"/>
      <c r="IOV6" s="528"/>
      <c r="IOW6" s="528"/>
      <c r="IOX6" s="528"/>
      <c r="IOY6" s="551"/>
      <c r="IOZ6" s="551"/>
      <c r="IPA6" s="528"/>
      <c r="IPB6" s="551"/>
      <c r="IPC6" s="551"/>
      <c r="IPD6" s="551"/>
      <c r="IPE6" s="528"/>
      <c r="IPF6" s="528"/>
      <c r="IPG6" s="551"/>
      <c r="IPH6" s="551"/>
      <c r="IPI6" s="551"/>
      <c r="IPJ6" s="551"/>
      <c r="IPK6" s="528"/>
      <c r="IPL6" s="528"/>
      <c r="IPM6" s="430"/>
      <c r="IPN6" s="528"/>
      <c r="IPO6" s="528"/>
      <c r="IPP6" s="528"/>
      <c r="IPQ6" s="528"/>
      <c r="IPR6" s="528"/>
      <c r="IPS6" s="528"/>
      <c r="IPT6" s="551"/>
      <c r="IPU6" s="551"/>
      <c r="IPV6" s="528"/>
      <c r="IPW6" s="551"/>
      <c r="IPX6" s="551"/>
      <c r="IPY6" s="551"/>
      <c r="IPZ6" s="528"/>
      <c r="IQA6" s="528"/>
      <c r="IQB6" s="551"/>
      <c r="IQC6" s="551"/>
      <c r="IQD6" s="551"/>
      <c r="IQE6" s="551"/>
      <c r="IQF6" s="528"/>
      <c r="IQG6" s="528"/>
      <c r="IQH6" s="430"/>
      <c r="IQI6" s="528"/>
      <c r="IQJ6" s="528"/>
      <c r="IQK6" s="528"/>
      <c r="IQL6" s="528"/>
      <c r="IQM6" s="528"/>
      <c r="IQN6" s="528"/>
      <c r="IQO6" s="551"/>
      <c r="IQP6" s="551"/>
      <c r="IQQ6" s="528"/>
      <c r="IQR6" s="551"/>
      <c r="IQS6" s="551"/>
      <c r="IQT6" s="551"/>
      <c r="IQU6" s="528"/>
      <c r="IQV6" s="528"/>
      <c r="IQW6" s="551"/>
      <c r="IQX6" s="551"/>
      <c r="IQY6" s="551"/>
      <c r="IQZ6" s="551"/>
      <c r="IRA6" s="528"/>
      <c r="IRB6" s="528"/>
      <c r="IRC6" s="430"/>
      <c r="IRD6" s="528"/>
      <c r="IRE6" s="528"/>
      <c r="IRF6" s="528"/>
      <c r="IRG6" s="528"/>
      <c r="IRH6" s="528"/>
      <c r="IRI6" s="528"/>
      <c r="IRJ6" s="551"/>
      <c r="IRK6" s="551"/>
      <c r="IRL6" s="528"/>
      <c r="IRM6" s="551"/>
      <c r="IRN6" s="551"/>
      <c r="IRO6" s="551"/>
      <c r="IRP6" s="528"/>
      <c r="IRQ6" s="528"/>
      <c r="IRR6" s="551"/>
      <c r="IRS6" s="551"/>
      <c r="IRT6" s="551"/>
      <c r="IRU6" s="551"/>
      <c r="IRV6" s="528"/>
      <c r="IRW6" s="528"/>
      <c r="IRX6" s="430"/>
      <c r="IRY6" s="528"/>
      <c r="IRZ6" s="528"/>
      <c r="ISA6" s="528"/>
      <c r="ISB6" s="528"/>
      <c r="ISC6" s="528"/>
      <c r="ISD6" s="528"/>
      <c r="ISE6" s="551"/>
      <c r="ISF6" s="551"/>
      <c r="ISG6" s="528"/>
      <c r="ISH6" s="551"/>
      <c r="ISI6" s="551"/>
      <c r="ISJ6" s="551"/>
      <c r="ISK6" s="528"/>
      <c r="ISL6" s="528"/>
      <c r="ISM6" s="551"/>
      <c r="ISN6" s="551"/>
      <c r="ISO6" s="551"/>
      <c r="ISP6" s="551"/>
      <c r="ISQ6" s="528"/>
      <c r="ISR6" s="528"/>
      <c r="ISS6" s="430"/>
      <c r="IST6" s="528"/>
      <c r="ISU6" s="528"/>
      <c r="ISV6" s="528"/>
      <c r="ISW6" s="528"/>
      <c r="ISX6" s="528"/>
      <c r="ISY6" s="528"/>
      <c r="ISZ6" s="551"/>
      <c r="ITA6" s="551"/>
      <c r="ITB6" s="528"/>
      <c r="ITC6" s="551"/>
      <c r="ITD6" s="551"/>
      <c r="ITE6" s="551"/>
      <c r="ITF6" s="528"/>
      <c r="ITG6" s="528"/>
      <c r="ITH6" s="551"/>
      <c r="ITI6" s="551"/>
      <c r="ITJ6" s="551"/>
      <c r="ITK6" s="551"/>
      <c r="ITL6" s="528"/>
      <c r="ITM6" s="528"/>
      <c r="ITN6" s="430"/>
      <c r="ITO6" s="528"/>
      <c r="ITP6" s="528"/>
      <c r="ITQ6" s="528"/>
      <c r="ITR6" s="528"/>
      <c r="ITS6" s="528"/>
      <c r="ITT6" s="528"/>
      <c r="ITU6" s="551"/>
      <c r="ITV6" s="551"/>
      <c r="ITW6" s="528"/>
      <c r="ITX6" s="551"/>
      <c r="ITY6" s="551"/>
      <c r="ITZ6" s="551"/>
      <c r="IUA6" s="528"/>
      <c r="IUB6" s="528"/>
      <c r="IUC6" s="551"/>
      <c r="IUD6" s="551"/>
      <c r="IUE6" s="551"/>
      <c r="IUF6" s="551"/>
      <c r="IUG6" s="528"/>
      <c r="IUH6" s="528"/>
      <c r="IUI6" s="430"/>
      <c r="IUJ6" s="528"/>
      <c r="IUK6" s="528"/>
      <c r="IUL6" s="528"/>
      <c r="IUM6" s="528"/>
      <c r="IUN6" s="528"/>
      <c r="IUO6" s="528"/>
      <c r="IUP6" s="551"/>
      <c r="IUQ6" s="551"/>
      <c r="IUR6" s="528"/>
      <c r="IUS6" s="551"/>
      <c r="IUT6" s="551"/>
      <c r="IUU6" s="551"/>
      <c r="IUV6" s="528"/>
      <c r="IUW6" s="528"/>
      <c r="IUX6" s="551"/>
      <c r="IUY6" s="551"/>
      <c r="IUZ6" s="551"/>
      <c r="IVA6" s="551"/>
      <c r="IVB6" s="528"/>
      <c r="IVC6" s="528"/>
      <c r="IVD6" s="430"/>
      <c r="IVE6" s="528"/>
      <c r="IVF6" s="528"/>
      <c r="IVG6" s="528"/>
      <c r="IVH6" s="528"/>
      <c r="IVI6" s="528"/>
      <c r="IVJ6" s="528"/>
      <c r="IVK6" s="551"/>
      <c r="IVL6" s="551"/>
      <c r="IVM6" s="528"/>
      <c r="IVN6" s="551"/>
      <c r="IVO6" s="551"/>
      <c r="IVP6" s="551"/>
      <c r="IVQ6" s="528"/>
      <c r="IVR6" s="528"/>
      <c r="IVS6" s="551"/>
      <c r="IVT6" s="551"/>
      <c r="IVU6" s="551"/>
      <c r="IVV6" s="551"/>
      <c r="IVW6" s="528"/>
      <c r="IVX6" s="528"/>
      <c r="IVY6" s="430"/>
      <c r="IVZ6" s="528"/>
      <c r="IWA6" s="528"/>
      <c r="IWB6" s="528"/>
      <c r="IWC6" s="528"/>
      <c r="IWD6" s="528"/>
      <c r="IWE6" s="528"/>
      <c r="IWF6" s="551"/>
      <c r="IWG6" s="551"/>
      <c r="IWH6" s="528"/>
      <c r="IWI6" s="551"/>
      <c r="IWJ6" s="551"/>
      <c r="IWK6" s="551"/>
      <c r="IWL6" s="528"/>
      <c r="IWM6" s="528"/>
      <c r="IWN6" s="551"/>
      <c r="IWO6" s="551"/>
      <c r="IWP6" s="551"/>
      <c r="IWQ6" s="551"/>
      <c r="IWR6" s="528"/>
      <c r="IWS6" s="528"/>
      <c r="IWT6" s="430"/>
      <c r="IWU6" s="528"/>
      <c r="IWV6" s="528"/>
      <c r="IWW6" s="528"/>
      <c r="IWX6" s="528"/>
      <c r="IWY6" s="528"/>
      <c r="IWZ6" s="528"/>
      <c r="IXA6" s="551"/>
      <c r="IXB6" s="551"/>
      <c r="IXC6" s="528"/>
      <c r="IXD6" s="551"/>
      <c r="IXE6" s="551"/>
      <c r="IXF6" s="551"/>
      <c r="IXG6" s="528"/>
      <c r="IXH6" s="528"/>
      <c r="IXI6" s="551"/>
      <c r="IXJ6" s="551"/>
      <c r="IXK6" s="551"/>
      <c r="IXL6" s="551"/>
      <c r="IXM6" s="528"/>
      <c r="IXN6" s="528"/>
      <c r="IXO6" s="430"/>
      <c r="IXP6" s="528"/>
      <c r="IXQ6" s="528"/>
      <c r="IXR6" s="528"/>
      <c r="IXS6" s="528"/>
      <c r="IXT6" s="528"/>
      <c r="IXU6" s="528"/>
      <c r="IXV6" s="551"/>
      <c r="IXW6" s="551"/>
      <c r="IXX6" s="528"/>
      <c r="IXY6" s="551"/>
      <c r="IXZ6" s="551"/>
      <c r="IYA6" s="551"/>
      <c r="IYB6" s="528"/>
      <c r="IYC6" s="528"/>
      <c r="IYD6" s="551"/>
      <c r="IYE6" s="551"/>
      <c r="IYF6" s="551"/>
      <c r="IYG6" s="551"/>
      <c r="IYH6" s="528"/>
      <c r="IYI6" s="528"/>
      <c r="IYJ6" s="430"/>
      <c r="IYK6" s="528"/>
      <c r="IYL6" s="528"/>
      <c r="IYM6" s="528"/>
      <c r="IYN6" s="528"/>
      <c r="IYO6" s="528"/>
      <c r="IYP6" s="528"/>
      <c r="IYQ6" s="551"/>
      <c r="IYR6" s="551"/>
      <c r="IYS6" s="528"/>
      <c r="IYT6" s="551"/>
      <c r="IYU6" s="551"/>
      <c r="IYV6" s="551"/>
      <c r="IYW6" s="528"/>
      <c r="IYX6" s="528"/>
      <c r="IYY6" s="551"/>
      <c r="IYZ6" s="551"/>
      <c r="IZA6" s="551"/>
      <c r="IZB6" s="551"/>
      <c r="IZC6" s="528"/>
      <c r="IZD6" s="528"/>
      <c r="IZE6" s="430"/>
      <c r="IZF6" s="528"/>
      <c r="IZG6" s="528"/>
      <c r="IZH6" s="528"/>
      <c r="IZI6" s="528"/>
      <c r="IZJ6" s="528"/>
      <c r="IZK6" s="528"/>
      <c r="IZL6" s="551"/>
      <c r="IZM6" s="551"/>
      <c r="IZN6" s="528"/>
      <c r="IZO6" s="551"/>
      <c r="IZP6" s="551"/>
      <c r="IZQ6" s="551"/>
      <c r="IZR6" s="528"/>
      <c r="IZS6" s="528"/>
      <c r="IZT6" s="551"/>
      <c r="IZU6" s="551"/>
      <c r="IZV6" s="551"/>
      <c r="IZW6" s="551"/>
      <c r="IZX6" s="528"/>
      <c r="IZY6" s="528"/>
      <c r="IZZ6" s="430"/>
      <c r="JAA6" s="528"/>
      <c r="JAB6" s="528"/>
      <c r="JAC6" s="528"/>
      <c r="JAD6" s="528"/>
      <c r="JAE6" s="528"/>
      <c r="JAF6" s="528"/>
      <c r="JAG6" s="551"/>
      <c r="JAH6" s="551"/>
      <c r="JAI6" s="528"/>
      <c r="JAJ6" s="551"/>
      <c r="JAK6" s="551"/>
      <c r="JAL6" s="551"/>
      <c r="JAM6" s="528"/>
      <c r="JAN6" s="528"/>
      <c r="JAO6" s="551"/>
      <c r="JAP6" s="551"/>
      <c r="JAQ6" s="551"/>
      <c r="JAR6" s="551"/>
      <c r="JAS6" s="528"/>
      <c r="JAT6" s="528"/>
      <c r="JAU6" s="430"/>
      <c r="JAV6" s="528"/>
      <c r="JAW6" s="528"/>
      <c r="JAX6" s="528"/>
      <c r="JAY6" s="528"/>
      <c r="JAZ6" s="528"/>
      <c r="JBA6" s="528"/>
      <c r="JBB6" s="551"/>
      <c r="JBC6" s="551"/>
      <c r="JBD6" s="528"/>
      <c r="JBE6" s="551"/>
      <c r="JBF6" s="551"/>
      <c r="JBG6" s="551"/>
      <c r="JBH6" s="528"/>
      <c r="JBI6" s="528"/>
      <c r="JBJ6" s="551"/>
      <c r="JBK6" s="551"/>
      <c r="JBL6" s="551"/>
      <c r="JBM6" s="551"/>
      <c r="JBN6" s="528"/>
      <c r="JBO6" s="528"/>
      <c r="JBP6" s="430"/>
      <c r="JBQ6" s="528"/>
      <c r="JBR6" s="528"/>
      <c r="JBS6" s="528"/>
      <c r="JBT6" s="528"/>
      <c r="JBU6" s="528"/>
      <c r="JBV6" s="528"/>
      <c r="JBW6" s="551"/>
      <c r="JBX6" s="551"/>
      <c r="JBY6" s="528"/>
      <c r="JBZ6" s="551"/>
      <c r="JCA6" s="551"/>
      <c r="JCB6" s="551"/>
      <c r="JCC6" s="528"/>
      <c r="JCD6" s="528"/>
      <c r="JCE6" s="551"/>
      <c r="JCF6" s="551"/>
      <c r="JCG6" s="551"/>
      <c r="JCH6" s="551"/>
      <c r="JCI6" s="528"/>
      <c r="JCJ6" s="528"/>
      <c r="JCK6" s="430"/>
      <c r="JCL6" s="528"/>
      <c r="JCM6" s="528"/>
      <c r="JCN6" s="528"/>
      <c r="JCO6" s="528"/>
      <c r="JCP6" s="528"/>
      <c r="JCQ6" s="528"/>
      <c r="JCR6" s="551"/>
      <c r="JCS6" s="551"/>
      <c r="JCT6" s="528"/>
      <c r="JCU6" s="551"/>
      <c r="JCV6" s="551"/>
      <c r="JCW6" s="551"/>
      <c r="JCX6" s="528"/>
      <c r="JCY6" s="528"/>
      <c r="JCZ6" s="551"/>
      <c r="JDA6" s="551"/>
      <c r="JDB6" s="551"/>
      <c r="JDC6" s="551"/>
      <c r="JDD6" s="528"/>
      <c r="JDE6" s="528"/>
      <c r="JDF6" s="430"/>
      <c r="JDG6" s="528"/>
      <c r="JDH6" s="528"/>
      <c r="JDI6" s="528"/>
      <c r="JDJ6" s="528"/>
      <c r="JDK6" s="528"/>
      <c r="JDL6" s="528"/>
      <c r="JDM6" s="551"/>
      <c r="JDN6" s="551"/>
      <c r="JDO6" s="528"/>
      <c r="JDP6" s="551"/>
      <c r="JDQ6" s="551"/>
      <c r="JDR6" s="551"/>
      <c r="JDS6" s="528"/>
      <c r="JDT6" s="528"/>
      <c r="JDU6" s="551"/>
      <c r="JDV6" s="551"/>
      <c r="JDW6" s="551"/>
      <c r="JDX6" s="551"/>
      <c r="JDY6" s="528"/>
      <c r="JDZ6" s="528"/>
      <c r="JEA6" s="430"/>
      <c r="JEB6" s="528"/>
      <c r="JEC6" s="528"/>
      <c r="JED6" s="528"/>
      <c r="JEE6" s="528"/>
      <c r="JEF6" s="528"/>
      <c r="JEG6" s="528"/>
      <c r="JEH6" s="551"/>
      <c r="JEI6" s="551"/>
      <c r="JEJ6" s="528"/>
      <c r="JEK6" s="551"/>
      <c r="JEL6" s="551"/>
      <c r="JEM6" s="551"/>
      <c r="JEN6" s="528"/>
      <c r="JEO6" s="528"/>
      <c r="JEP6" s="551"/>
      <c r="JEQ6" s="551"/>
      <c r="JER6" s="551"/>
      <c r="JES6" s="551"/>
      <c r="JET6" s="528"/>
      <c r="JEU6" s="528"/>
      <c r="JEV6" s="430"/>
      <c r="JEW6" s="528"/>
      <c r="JEX6" s="528"/>
      <c r="JEY6" s="528"/>
      <c r="JEZ6" s="528"/>
      <c r="JFA6" s="528"/>
      <c r="JFB6" s="528"/>
      <c r="JFC6" s="551"/>
      <c r="JFD6" s="551"/>
      <c r="JFE6" s="528"/>
      <c r="JFF6" s="551"/>
      <c r="JFG6" s="551"/>
      <c r="JFH6" s="551"/>
      <c r="JFI6" s="528"/>
      <c r="JFJ6" s="528"/>
      <c r="JFK6" s="551"/>
      <c r="JFL6" s="551"/>
      <c r="JFM6" s="551"/>
      <c r="JFN6" s="551"/>
      <c r="JFO6" s="528"/>
      <c r="JFP6" s="528"/>
      <c r="JFQ6" s="430"/>
      <c r="JFR6" s="528"/>
      <c r="JFS6" s="528"/>
      <c r="JFT6" s="528"/>
      <c r="JFU6" s="528"/>
      <c r="JFV6" s="528"/>
      <c r="JFW6" s="528"/>
      <c r="JFX6" s="551"/>
      <c r="JFY6" s="551"/>
      <c r="JFZ6" s="528"/>
      <c r="JGA6" s="551"/>
      <c r="JGB6" s="551"/>
      <c r="JGC6" s="551"/>
      <c r="JGD6" s="528"/>
      <c r="JGE6" s="528"/>
      <c r="JGF6" s="551"/>
      <c r="JGG6" s="551"/>
      <c r="JGH6" s="551"/>
      <c r="JGI6" s="551"/>
      <c r="JGJ6" s="528"/>
      <c r="JGK6" s="528"/>
      <c r="JGL6" s="430"/>
      <c r="JGM6" s="528"/>
      <c r="JGN6" s="528"/>
      <c r="JGO6" s="528"/>
      <c r="JGP6" s="528"/>
      <c r="JGQ6" s="528"/>
      <c r="JGR6" s="528"/>
      <c r="JGS6" s="551"/>
      <c r="JGT6" s="551"/>
      <c r="JGU6" s="528"/>
      <c r="JGV6" s="551"/>
      <c r="JGW6" s="551"/>
      <c r="JGX6" s="551"/>
      <c r="JGY6" s="528"/>
      <c r="JGZ6" s="528"/>
      <c r="JHA6" s="551"/>
      <c r="JHB6" s="551"/>
      <c r="JHC6" s="551"/>
      <c r="JHD6" s="551"/>
      <c r="JHE6" s="528"/>
      <c r="JHF6" s="528"/>
      <c r="JHG6" s="430"/>
      <c r="JHH6" s="528"/>
      <c r="JHI6" s="528"/>
      <c r="JHJ6" s="528"/>
      <c r="JHK6" s="528"/>
      <c r="JHL6" s="528"/>
      <c r="JHM6" s="528"/>
      <c r="JHN6" s="551"/>
      <c r="JHO6" s="551"/>
      <c r="JHP6" s="528"/>
      <c r="JHQ6" s="551"/>
      <c r="JHR6" s="551"/>
      <c r="JHS6" s="551"/>
      <c r="JHT6" s="528"/>
      <c r="JHU6" s="528"/>
      <c r="JHV6" s="551"/>
      <c r="JHW6" s="551"/>
      <c r="JHX6" s="551"/>
      <c r="JHY6" s="551"/>
      <c r="JHZ6" s="528"/>
      <c r="JIA6" s="528"/>
      <c r="JIB6" s="430"/>
      <c r="JIC6" s="528"/>
      <c r="JID6" s="528"/>
      <c r="JIE6" s="528"/>
      <c r="JIF6" s="528"/>
      <c r="JIG6" s="528"/>
      <c r="JIH6" s="528"/>
      <c r="JII6" s="551"/>
      <c r="JIJ6" s="551"/>
      <c r="JIK6" s="528"/>
      <c r="JIL6" s="551"/>
      <c r="JIM6" s="551"/>
      <c r="JIN6" s="551"/>
      <c r="JIO6" s="528"/>
      <c r="JIP6" s="528"/>
      <c r="JIQ6" s="551"/>
      <c r="JIR6" s="551"/>
      <c r="JIS6" s="551"/>
      <c r="JIT6" s="551"/>
      <c r="JIU6" s="528"/>
      <c r="JIV6" s="528"/>
      <c r="JIW6" s="430"/>
      <c r="JIX6" s="528"/>
      <c r="JIY6" s="528"/>
      <c r="JIZ6" s="528"/>
      <c r="JJA6" s="528"/>
      <c r="JJB6" s="528"/>
      <c r="JJC6" s="528"/>
      <c r="JJD6" s="551"/>
      <c r="JJE6" s="551"/>
      <c r="JJF6" s="528"/>
      <c r="JJG6" s="551"/>
      <c r="JJH6" s="551"/>
      <c r="JJI6" s="551"/>
      <c r="JJJ6" s="528"/>
      <c r="JJK6" s="528"/>
      <c r="JJL6" s="551"/>
      <c r="JJM6" s="551"/>
      <c r="JJN6" s="551"/>
      <c r="JJO6" s="551"/>
      <c r="JJP6" s="528"/>
      <c r="JJQ6" s="528"/>
      <c r="JJR6" s="430"/>
      <c r="JJS6" s="528"/>
      <c r="JJT6" s="528"/>
      <c r="JJU6" s="528"/>
      <c r="JJV6" s="528"/>
      <c r="JJW6" s="528"/>
      <c r="JJX6" s="528"/>
      <c r="JJY6" s="551"/>
      <c r="JJZ6" s="551"/>
      <c r="JKA6" s="528"/>
      <c r="JKB6" s="551"/>
      <c r="JKC6" s="551"/>
      <c r="JKD6" s="551"/>
      <c r="JKE6" s="528"/>
      <c r="JKF6" s="528"/>
      <c r="JKG6" s="551"/>
      <c r="JKH6" s="551"/>
      <c r="JKI6" s="551"/>
      <c r="JKJ6" s="551"/>
      <c r="JKK6" s="528"/>
      <c r="JKL6" s="528"/>
      <c r="JKM6" s="430"/>
      <c r="JKN6" s="528"/>
      <c r="JKO6" s="528"/>
      <c r="JKP6" s="528"/>
      <c r="JKQ6" s="528"/>
      <c r="JKR6" s="528"/>
      <c r="JKS6" s="528"/>
      <c r="JKT6" s="551"/>
      <c r="JKU6" s="551"/>
      <c r="JKV6" s="528"/>
      <c r="JKW6" s="551"/>
      <c r="JKX6" s="551"/>
      <c r="JKY6" s="551"/>
      <c r="JKZ6" s="528"/>
      <c r="JLA6" s="528"/>
      <c r="JLB6" s="551"/>
      <c r="JLC6" s="551"/>
      <c r="JLD6" s="551"/>
      <c r="JLE6" s="551"/>
      <c r="JLF6" s="528"/>
      <c r="JLG6" s="528"/>
      <c r="JLH6" s="430"/>
      <c r="JLI6" s="528"/>
      <c r="JLJ6" s="528"/>
      <c r="JLK6" s="528"/>
      <c r="JLL6" s="528"/>
      <c r="JLM6" s="528"/>
      <c r="JLN6" s="528"/>
      <c r="JLO6" s="551"/>
      <c r="JLP6" s="551"/>
      <c r="JLQ6" s="528"/>
      <c r="JLR6" s="551"/>
      <c r="JLS6" s="551"/>
      <c r="JLT6" s="551"/>
      <c r="JLU6" s="528"/>
      <c r="JLV6" s="528"/>
      <c r="JLW6" s="551"/>
      <c r="JLX6" s="551"/>
      <c r="JLY6" s="551"/>
      <c r="JLZ6" s="551"/>
      <c r="JMA6" s="528"/>
      <c r="JMB6" s="528"/>
      <c r="JMC6" s="430"/>
      <c r="JMD6" s="528"/>
      <c r="JME6" s="528"/>
      <c r="JMF6" s="528"/>
      <c r="JMG6" s="528"/>
      <c r="JMH6" s="528"/>
      <c r="JMI6" s="528"/>
      <c r="JMJ6" s="551"/>
      <c r="JMK6" s="551"/>
      <c r="JML6" s="528"/>
      <c r="JMM6" s="551"/>
      <c r="JMN6" s="551"/>
      <c r="JMO6" s="551"/>
      <c r="JMP6" s="528"/>
      <c r="JMQ6" s="528"/>
      <c r="JMR6" s="551"/>
      <c r="JMS6" s="551"/>
      <c r="JMT6" s="551"/>
      <c r="JMU6" s="551"/>
      <c r="JMV6" s="528"/>
      <c r="JMW6" s="528"/>
      <c r="JMX6" s="430"/>
      <c r="JMY6" s="528"/>
      <c r="JMZ6" s="528"/>
      <c r="JNA6" s="528"/>
      <c r="JNB6" s="528"/>
      <c r="JNC6" s="528"/>
      <c r="JND6" s="528"/>
      <c r="JNE6" s="551"/>
      <c r="JNF6" s="551"/>
      <c r="JNG6" s="528"/>
      <c r="JNH6" s="551"/>
      <c r="JNI6" s="551"/>
      <c r="JNJ6" s="551"/>
      <c r="JNK6" s="528"/>
      <c r="JNL6" s="528"/>
      <c r="JNM6" s="551"/>
      <c r="JNN6" s="551"/>
      <c r="JNO6" s="551"/>
      <c r="JNP6" s="551"/>
      <c r="JNQ6" s="528"/>
      <c r="JNR6" s="528"/>
      <c r="JNS6" s="430"/>
      <c r="JNT6" s="528"/>
      <c r="JNU6" s="528"/>
      <c r="JNV6" s="528"/>
      <c r="JNW6" s="528"/>
      <c r="JNX6" s="528"/>
      <c r="JNY6" s="528"/>
      <c r="JNZ6" s="551"/>
      <c r="JOA6" s="551"/>
      <c r="JOB6" s="528"/>
      <c r="JOC6" s="551"/>
      <c r="JOD6" s="551"/>
      <c r="JOE6" s="551"/>
      <c r="JOF6" s="528"/>
      <c r="JOG6" s="528"/>
      <c r="JOH6" s="551"/>
      <c r="JOI6" s="551"/>
      <c r="JOJ6" s="551"/>
      <c r="JOK6" s="551"/>
      <c r="JOL6" s="528"/>
      <c r="JOM6" s="528"/>
      <c r="JON6" s="430"/>
      <c r="JOO6" s="528"/>
      <c r="JOP6" s="528"/>
      <c r="JOQ6" s="528"/>
      <c r="JOR6" s="528"/>
      <c r="JOS6" s="528"/>
      <c r="JOT6" s="528"/>
      <c r="JOU6" s="551"/>
      <c r="JOV6" s="551"/>
      <c r="JOW6" s="528"/>
      <c r="JOX6" s="551"/>
      <c r="JOY6" s="551"/>
      <c r="JOZ6" s="551"/>
      <c r="JPA6" s="528"/>
      <c r="JPB6" s="528"/>
      <c r="JPC6" s="551"/>
      <c r="JPD6" s="551"/>
      <c r="JPE6" s="551"/>
      <c r="JPF6" s="551"/>
      <c r="JPG6" s="528"/>
      <c r="JPH6" s="528"/>
      <c r="JPI6" s="430"/>
      <c r="JPJ6" s="528"/>
      <c r="JPK6" s="528"/>
      <c r="JPL6" s="528"/>
      <c r="JPM6" s="528"/>
      <c r="JPN6" s="528"/>
      <c r="JPO6" s="528"/>
      <c r="JPP6" s="551"/>
      <c r="JPQ6" s="551"/>
      <c r="JPR6" s="528"/>
      <c r="JPS6" s="551"/>
      <c r="JPT6" s="551"/>
      <c r="JPU6" s="551"/>
      <c r="JPV6" s="528"/>
      <c r="JPW6" s="528"/>
      <c r="JPX6" s="551"/>
      <c r="JPY6" s="551"/>
      <c r="JPZ6" s="551"/>
      <c r="JQA6" s="551"/>
      <c r="JQB6" s="528"/>
      <c r="JQC6" s="528"/>
      <c r="JQD6" s="430"/>
      <c r="JQE6" s="528"/>
      <c r="JQF6" s="528"/>
      <c r="JQG6" s="528"/>
      <c r="JQH6" s="528"/>
      <c r="JQI6" s="528"/>
      <c r="JQJ6" s="528"/>
      <c r="JQK6" s="551"/>
      <c r="JQL6" s="551"/>
      <c r="JQM6" s="528"/>
      <c r="JQN6" s="551"/>
      <c r="JQO6" s="551"/>
      <c r="JQP6" s="551"/>
      <c r="JQQ6" s="528"/>
      <c r="JQR6" s="528"/>
      <c r="JQS6" s="551"/>
      <c r="JQT6" s="551"/>
      <c r="JQU6" s="551"/>
      <c r="JQV6" s="551"/>
      <c r="JQW6" s="528"/>
      <c r="JQX6" s="528"/>
      <c r="JQY6" s="430"/>
      <c r="JQZ6" s="528"/>
      <c r="JRA6" s="528"/>
      <c r="JRB6" s="528"/>
      <c r="JRC6" s="528"/>
      <c r="JRD6" s="528"/>
      <c r="JRE6" s="528"/>
      <c r="JRF6" s="551"/>
      <c r="JRG6" s="551"/>
      <c r="JRH6" s="528"/>
      <c r="JRI6" s="551"/>
      <c r="JRJ6" s="551"/>
      <c r="JRK6" s="551"/>
      <c r="JRL6" s="528"/>
      <c r="JRM6" s="528"/>
      <c r="JRN6" s="551"/>
      <c r="JRO6" s="551"/>
      <c r="JRP6" s="551"/>
      <c r="JRQ6" s="551"/>
      <c r="JRR6" s="528"/>
      <c r="JRS6" s="528"/>
      <c r="JRT6" s="430"/>
      <c r="JRU6" s="528"/>
      <c r="JRV6" s="528"/>
      <c r="JRW6" s="528"/>
      <c r="JRX6" s="528"/>
      <c r="JRY6" s="528"/>
      <c r="JRZ6" s="528"/>
      <c r="JSA6" s="551"/>
      <c r="JSB6" s="551"/>
      <c r="JSC6" s="528"/>
      <c r="JSD6" s="551"/>
      <c r="JSE6" s="551"/>
      <c r="JSF6" s="551"/>
      <c r="JSG6" s="528"/>
      <c r="JSH6" s="528"/>
      <c r="JSI6" s="551"/>
      <c r="JSJ6" s="551"/>
      <c r="JSK6" s="551"/>
      <c r="JSL6" s="551"/>
      <c r="JSM6" s="528"/>
      <c r="JSN6" s="528"/>
      <c r="JSO6" s="430"/>
      <c r="JSP6" s="528"/>
      <c r="JSQ6" s="528"/>
      <c r="JSR6" s="528"/>
      <c r="JSS6" s="528"/>
      <c r="JST6" s="528"/>
      <c r="JSU6" s="528"/>
      <c r="JSV6" s="551"/>
      <c r="JSW6" s="551"/>
      <c r="JSX6" s="528"/>
      <c r="JSY6" s="551"/>
      <c r="JSZ6" s="551"/>
      <c r="JTA6" s="551"/>
      <c r="JTB6" s="528"/>
      <c r="JTC6" s="528"/>
      <c r="JTD6" s="551"/>
      <c r="JTE6" s="551"/>
      <c r="JTF6" s="551"/>
      <c r="JTG6" s="551"/>
      <c r="JTH6" s="528"/>
      <c r="JTI6" s="528"/>
      <c r="JTJ6" s="430"/>
      <c r="JTK6" s="528"/>
      <c r="JTL6" s="528"/>
      <c r="JTM6" s="528"/>
      <c r="JTN6" s="528"/>
      <c r="JTO6" s="528"/>
      <c r="JTP6" s="528"/>
      <c r="JTQ6" s="551"/>
      <c r="JTR6" s="551"/>
      <c r="JTS6" s="528"/>
      <c r="JTT6" s="551"/>
      <c r="JTU6" s="551"/>
      <c r="JTV6" s="551"/>
      <c r="JTW6" s="528"/>
      <c r="JTX6" s="528"/>
      <c r="JTY6" s="551"/>
      <c r="JTZ6" s="551"/>
      <c r="JUA6" s="551"/>
      <c r="JUB6" s="551"/>
      <c r="JUC6" s="528"/>
      <c r="JUD6" s="528"/>
      <c r="JUE6" s="430"/>
      <c r="JUF6" s="528"/>
      <c r="JUG6" s="528"/>
      <c r="JUH6" s="528"/>
      <c r="JUI6" s="528"/>
      <c r="JUJ6" s="528"/>
      <c r="JUK6" s="528"/>
      <c r="JUL6" s="551"/>
      <c r="JUM6" s="551"/>
      <c r="JUN6" s="528"/>
      <c r="JUO6" s="551"/>
      <c r="JUP6" s="551"/>
      <c r="JUQ6" s="551"/>
      <c r="JUR6" s="528"/>
      <c r="JUS6" s="528"/>
      <c r="JUT6" s="551"/>
      <c r="JUU6" s="551"/>
      <c r="JUV6" s="551"/>
      <c r="JUW6" s="551"/>
      <c r="JUX6" s="528"/>
      <c r="JUY6" s="528"/>
      <c r="JUZ6" s="430"/>
      <c r="JVA6" s="528"/>
      <c r="JVB6" s="528"/>
      <c r="JVC6" s="528"/>
      <c r="JVD6" s="528"/>
      <c r="JVE6" s="528"/>
      <c r="JVF6" s="528"/>
      <c r="JVG6" s="551"/>
      <c r="JVH6" s="551"/>
      <c r="JVI6" s="528"/>
      <c r="JVJ6" s="551"/>
      <c r="JVK6" s="551"/>
      <c r="JVL6" s="551"/>
      <c r="JVM6" s="528"/>
      <c r="JVN6" s="528"/>
      <c r="JVO6" s="551"/>
      <c r="JVP6" s="551"/>
      <c r="JVQ6" s="551"/>
      <c r="JVR6" s="551"/>
      <c r="JVS6" s="528"/>
      <c r="JVT6" s="528"/>
      <c r="JVU6" s="430"/>
      <c r="JVV6" s="528"/>
      <c r="JVW6" s="528"/>
      <c r="JVX6" s="528"/>
      <c r="JVY6" s="528"/>
      <c r="JVZ6" s="528"/>
      <c r="JWA6" s="528"/>
      <c r="JWB6" s="551"/>
      <c r="JWC6" s="551"/>
      <c r="JWD6" s="528"/>
      <c r="JWE6" s="551"/>
      <c r="JWF6" s="551"/>
      <c r="JWG6" s="551"/>
      <c r="JWH6" s="528"/>
      <c r="JWI6" s="528"/>
      <c r="JWJ6" s="551"/>
      <c r="JWK6" s="551"/>
      <c r="JWL6" s="551"/>
      <c r="JWM6" s="551"/>
      <c r="JWN6" s="528"/>
      <c r="JWO6" s="528"/>
      <c r="JWP6" s="430"/>
      <c r="JWQ6" s="528"/>
      <c r="JWR6" s="528"/>
      <c r="JWS6" s="528"/>
      <c r="JWT6" s="528"/>
      <c r="JWU6" s="528"/>
      <c r="JWV6" s="528"/>
      <c r="JWW6" s="551"/>
      <c r="JWX6" s="551"/>
      <c r="JWY6" s="528"/>
      <c r="JWZ6" s="551"/>
      <c r="JXA6" s="551"/>
      <c r="JXB6" s="551"/>
      <c r="JXC6" s="528"/>
      <c r="JXD6" s="528"/>
      <c r="JXE6" s="551"/>
      <c r="JXF6" s="551"/>
      <c r="JXG6" s="551"/>
      <c r="JXH6" s="551"/>
      <c r="JXI6" s="528"/>
      <c r="JXJ6" s="528"/>
      <c r="JXK6" s="430"/>
      <c r="JXL6" s="528"/>
      <c r="JXM6" s="528"/>
      <c r="JXN6" s="528"/>
      <c r="JXO6" s="528"/>
      <c r="JXP6" s="528"/>
      <c r="JXQ6" s="528"/>
      <c r="JXR6" s="551"/>
      <c r="JXS6" s="551"/>
      <c r="JXT6" s="528"/>
      <c r="JXU6" s="551"/>
      <c r="JXV6" s="551"/>
      <c r="JXW6" s="551"/>
      <c r="JXX6" s="528"/>
      <c r="JXY6" s="528"/>
      <c r="JXZ6" s="551"/>
      <c r="JYA6" s="551"/>
      <c r="JYB6" s="551"/>
      <c r="JYC6" s="551"/>
      <c r="JYD6" s="528"/>
      <c r="JYE6" s="528"/>
      <c r="JYF6" s="430"/>
      <c r="JYG6" s="528"/>
      <c r="JYH6" s="528"/>
      <c r="JYI6" s="528"/>
      <c r="JYJ6" s="528"/>
      <c r="JYK6" s="528"/>
      <c r="JYL6" s="528"/>
      <c r="JYM6" s="551"/>
      <c r="JYN6" s="551"/>
      <c r="JYO6" s="528"/>
      <c r="JYP6" s="551"/>
      <c r="JYQ6" s="551"/>
      <c r="JYR6" s="551"/>
      <c r="JYS6" s="528"/>
      <c r="JYT6" s="528"/>
      <c r="JYU6" s="551"/>
      <c r="JYV6" s="551"/>
      <c r="JYW6" s="551"/>
      <c r="JYX6" s="551"/>
      <c r="JYY6" s="528"/>
      <c r="JYZ6" s="528"/>
      <c r="JZA6" s="430"/>
      <c r="JZB6" s="528"/>
      <c r="JZC6" s="528"/>
      <c r="JZD6" s="528"/>
      <c r="JZE6" s="528"/>
      <c r="JZF6" s="528"/>
      <c r="JZG6" s="528"/>
      <c r="JZH6" s="551"/>
      <c r="JZI6" s="551"/>
      <c r="JZJ6" s="528"/>
      <c r="JZK6" s="551"/>
      <c r="JZL6" s="551"/>
      <c r="JZM6" s="551"/>
      <c r="JZN6" s="528"/>
      <c r="JZO6" s="528"/>
      <c r="JZP6" s="551"/>
      <c r="JZQ6" s="551"/>
      <c r="JZR6" s="551"/>
      <c r="JZS6" s="551"/>
      <c r="JZT6" s="528"/>
      <c r="JZU6" s="528"/>
      <c r="JZV6" s="430"/>
      <c r="JZW6" s="528"/>
      <c r="JZX6" s="528"/>
      <c r="JZY6" s="528"/>
      <c r="JZZ6" s="528"/>
      <c r="KAA6" s="528"/>
      <c r="KAB6" s="528"/>
      <c r="KAC6" s="551"/>
      <c r="KAD6" s="551"/>
      <c r="KAE6" s="528"/>
      <c r="KAF6" s="551"/>
      <c r="KAG6" s="551"/>
      <c r="KAH6" s="551"/>
      <c r="KAI6" s="528"/>
      <c r="KAJ6" s="528"/>
      <c r="KAK6" s="551"/>
      <c r="KAL6" s="551"/>
      <c r="KAM6" s="551"/>
      <c r="KAN6" s="551"/>
      <c r="KAO6" s="528"/>
      <c r="KAP6" s="528"/>
      <c r="KAQ6" s="430"/>
      <c r="KAR6" s="528"/>
      <c r="KAS6" s="528"/>
      <c r="KAT6" s="528"/>
      <c r="KAU6" s="528"/>
      <c r="KAV6" s="528"/>
      <c r="KAW6" s="528"/>
      <c r="KAX6" s="551"/>
      <c r="KAY6" s="551"/>
      <c r="KAZ6" s="528"/>
      <c r="KBA6" s="551"/>
      <c r="KBB6" s="551"/>
      <c r="KBC6" s="551"/>
      <c r="KBD6" s="528"/>
      <c r="KBE6" s="528"/>
      <c r="KBF6" s="551"/>
      <c r="KBG6" s="551"/>
      <c r="KBH6" s="551"/>
      <c r="KBI6" s="551"/>
      <c r="KBJ6" s="528"/>
      <c r="KBK6" s="528"/>
      <c r="KBL6" s="430"/>
      <c r="KBM6" s="528"/>
      <c r="KBN6" s="528"/>
      <c r="KBO6" s="528"/>
      <c r="KBP6" s="528"/>
      <c r="KBQ6" s="528"/>
      <c r="KBR6" s="528"/>
      <c r="KBS6" s="551"/>
      <c r="KBT6" s="551"/>
      <c r="KBU6" s="528"/>
      <c r="KBV6" s="551"/>
      <c r="KBW6" s="551"/>
      <c r="KBX6" s="551"/>
      <c r="KBY6" s="528"/>
      <c r="KBZ6" s="528"/>
      <c r="KCA6" s="551"/>
      <c r="KCB6" s="551"/>
      <c r="KCC6" s="551"/>
      <c r="KCD6" s="551"/>
      <c r="KCE6" s="528"/>
      <c r="KCF6" s="528"/>
      <c r="KCG6" s="430"/>
      <c r="KCH6" s="528"/>
      <c r="KCI6" s="528"/>
      <c r="KCJ6" s="528"/>
      <c r="KCK6" s="528"/>
      <c r="KCL6" s="528"/>
      <c r="KCM6" s="528"/>
      <c r="KCN6" s="551"/>
      <c r="KCO6" s="551"/>
      <c r="KCP6" s="528"/>
      <c r="KCQ6" s="551"/>
      <c r="KCR6" s="551"/>
      <c r="KCS6" s="551"/>
      <c r="KCT6" s="528"/>
      <c r="KCU6" s="528"/>
      <c r="KCV6" s="551"/>
      <c r="KCW6" s="551"/>
      <c r="KCX6" s="551"/>
      <c r="KCY6" s="551"/>
      <c r="KCZ6" s="528"/>
      <c r="KDA6" s="528"/>
      <c r="KDB6" s="430"/>
      <c r="KDC6" s="528"/>
      <c r="KDD6" s="528"/>
      <c r="KDE6" s="528"/>
      <c r="KDF6" s="528"/>
      <c r="KDG6" s="528"/>
      <c r="KDH6" s="528"/>
      <c r="KDI6" s="551"/>
      <c r="KDJ6" s="551"/>
      <c r="KDK6" s="528"/>
      <c r="KDL6" s="551"/>
      <c r="KDM6" s="551"/>
      <c r="KDN6" s="551"/>
      <c r="KDO6" s="528"/>
      <c r="KDP6" s="528"/>
      <c r="KDQ6" s="551"/>
      <c r="KDR6" s="551"/>
      <c r="KDS6" s="551"/>
      <c r="KDT6" s="551"/>
      <c r="KDU6" s="528"/>
      <c r="KDV6" s="528"/>
      <c r="KDW6" s="430"/>
      <c r="KDX6" s="528"/>
      <c r="KDY6" s="528"/>
      <c r="KDZ6" s="528"/>
      <c r="KEA6" s="528"/>
      <c r="KEB6" s="528"/>
      <c r="KEC6" s="528"/>
      <c r="KED6" s="551"/>
      <c r="KEE6" s="551"/>
      <c r="KEF6" s="528"/>
      <c r="KEG6" s="551"/>
      <c r="KEH6" s="551"/>
      <c r="KEI6" s="551"/>
      <c r="KEJ6" s="528"/>
      <c r="KEK6" s="528"/>
      <c r="KEL6" s="551"/>
      <c r="KEM6" s="551"/>
      <c r="KEN6" s="551"/>
      <c r="KEO6" s="551"/>
      <c r="KEP6" s="528"/>
      <c r="KEQ6" s="528"/>
      <c r="KER6" s="430"/>
      <c r="KES6" s="528"/>
      <c r="KET6" s="528"/>
      <c r="KEU6" s="528"/>
      <c r="KEV6" s="528"/>
      <c r="KEW6" s="528"/>
      <c r="KEX6" s="528"/>
      <c r="KEY6" s="551"/>
      <c r="KEZ6" s="551"/>
      <c r="KFA6" s="528"/>
      <c r="KFB6" s="551"/>
      <c r="KFC6" s="551"/>
      <c r="KFD6" s="551"/>
      <c r="KFE6" s="528"/>
      <c r="KFF6" s="528"/>
      <c r="KFG6" s="551"/>
      <c r="KFH6" s="551"/>
      <c r="KFI6" s="551"/>
      <c r="KFJ6" s="551"/>
      <c r="KFK6" s="528"/>
      <c r="KFL6" s="528"/>
      <c r="KFM6" s="430"/>
      <c r="KFN6" s="528"/>
      <c r="KFO6" s="528"/>
      <c r="KFP6" s="528"/>
      <c r="KFQ6" s="528"/>
      <c r="KFR6" s="528"/>
      <c r="KFS6" s="528"/>
      <c r="KFT6" s="551"/>
      <c r="KFU6" s="551"/>
      <c r="KFV6" s="528"/>
      <c r="KFW6" s="551"/>
      <c r="KFX6" s="551"/>
      <c r="KFY6" s="551"/>
      <c r="KFZ6" s="528"/>
      <c r="KGA6" s="528"/>
      <c r="KGB6" s="551"/>
      <c r="KGC6" s="551"/>
      <c r="KGD6" s="551"/>
      <c r="KGE6" s="551"/>
      <c r="KGF6" s="528"/>
      <c r="KGG6" s="528"/>
      <c r="KGH6" s="430"/>
      <c r="KGI6" s="528"/>
      <c r="KGJ6" s="528"/>
      <c r="KGK6" s="528"/>
      <c r="KGL6" s="528"/>
      <c r="KGM6" s="528"/>
      <c r="KGN6" s="528"/>
      <c r="KGO6" s="551"/>
      <c r="KGP6" s="551"/>
      <c r="KGQ6" s="528"/>
      <c r="KGR6" s="551"/>
      <c r="KGS6" s="551"/>
      <c r="KGT6" s="551"/>
      <c r="KGU6" s="528"/>
      <c r="KGV6" s="528"/>
      <c r="KGW6" s="551"/>
      <c r="KGX6" s="551"/>
      <c r="KGY6" s="551"/>
      <c r="KGZ6" s="551"/>
      <c r="KHA6" s="528"/>
      <c r="KHB6" s="528"/>
      <c r="KHC6" s="430"/>
      <c r="KHD6" s="528"/>
      <c r="KHE6" s="528"/>
      <c r="KHF6" s="528"/>
      <c r="KHG6" s="528"/>
      <c r="KHH6" s="528"/>
      <c r="KHI6" s="528"/>
      <c r="KHJ6" s="551"/>
      <c r="KHK6" s="551"/>
      <c r="KHL6" s="528"/>
      <c r="KHM6" s="551"/>
      <c r="KHN6" s="551"/>
      <c r="KHO6" s="551"/>
      <c r="KHP6" s="528"/>
      <c r="KHQ6" s="528"/>
      <c r="KHR6" s="551"/>
      <c r="KHS6" s="551"/>
      <c r="KHT6" s="551"/>
      <c r="KHU6" s="551"/>
      <c r="KHV6" s="528"/>
      <c r="KHW6" s="528"/>
      <c r="KHX6" s="430"/>
      <c r="KHY6" s="528"/>
      <c r="KHZ6" s="528"/>
      <c r="KIA6" s="528"/>
      <c r="KIB6" s="528"/>
      <c r="KIC6" s="528"/>
      <c r="KID6" s="528"/>
      <c r="KIE6" s="551"/>
      <c r="KIF6" s="551"/>
      <c r="KIG6" s="528"/>
      <c r="KIH6" s="551"/>
      <c r="KII6" s="551"/>
      <c r="KIJ6" s="551"/>
      <c r="KIK6" s="528"/>
      <c r="KIL6" s="528"/>
      <c r="KIM6" s="551"/>
      <c r="KIN6" s="551"/>
      <c r="KIO6" s="551"/>
      <c r="KIP6" s="551"/>
      <c r="KIQ6" s="528"/>
      <c r="KIR6" s="528"/>
      <c r="KIS6" s="430"/>
      <c r="KIT6" s="528"/>
      <c r="KIU6" s="528"/>
      <c r="KIV6" s="528"/>
      <c r="KIW6" s="528"/>
      <c r="KIX6" s="528"/>
      <c r="KIY6" s="528"/>
      <c r="KIZ6" s="551"/>
      <c r="KJA6" s="551"/>
      <c r="KJB6" s="528"/>
      <c r="KJC6" s="551"/>
      <c r="KJD6" s="551"/>
      <c r="KJE6" s="551"/>
      <c r="KJF6" s="528"/>
      <c r="KJG6" s="528"/>
      <c r="KJH6" s="551"/>
      <c r="KJI6" s="551"/>
      <c r="KJJ6" s="551"/>
      <c r="KJK6" s="551"/>
      <c r="KJL6" s="528"/>
      <c r="KJM6" s="528"/>
      <c r="KJN6" s="430"/>
      <c r="KJO6" s="528"/>
      <c r="KJP6" s="528"/>
      <c r="KJQ6" s="528"/>
      <c r="KJR6" s="528"/>
      <c r="KJS6" s="528"/>
      <c r="KJT6" s="528"/>
      <c r="KJU6" s="551"/>
      <c r="KJV6" s="551"/>
      <c r="KJW6" s="528"/>
      <c r="KJX6" s="551"/>
      <c r="KJY6" s="551"/>
      <c r="KJZ6" s="551"/>
      <c r="KKA6" s="528"/>
      <c r="KKB6" s="528"/>
      <c r="KKC6" s="551"/>
      <c r="KKD6" s="551"/>
      <c r="KKE6" s="551"/>
      <c r="KKF6" s="551"/>
      <c r="KKG6" s="528"/>
      <c r="KKH6" s="528"/>
      <c r="KKI6" s="430"/>
      <c r="KKJ6" s="528"/>
      <c r="KKK6" s="528"/>
      <c r="KKL6" s="528"/>
      <c r="KKM6" s="528"/>
      <c r="KKN6" s="528"/>
      <c r="KKO6" s="528"/>
      <c r="KKP6" s="551"/>
      <c r="KKQ6" s="551"/>
      <c r="KKR6" s="528"/>
      <c r="KKS6" s="551"/>
      <c r="KKT6" s="551"/>
      <c r="KKU6" s="551"/>
      <c r="KKV6" s="528"/>
      <c r="KKW6" s="528"/>
      <c r="KKX6" s="551"/>
      <c r="KKY6" s="551"/>
      <c r="KKZ6" s="551"/>
      <c r="KLA6" s="551"/>
      <c r="KLB6" s="528"/>
      <c r="KLC6" s="528"/>
      <c r="KLD6" s="430"/>
      <c r="KLE6" s="528"/>
      <c r="KLF6" s="528"/>
      <c r="KLG6" s="528"/>
      <c r="KLH6" s="528"/>
      <c r="KLI6" s="528"/>
      <c r="KLJ6" s="528"/>
      <c r="KLK6" s="551"/>
      <c r="KLL6" s="551"/>
      <c r="KLM6" s="528"/>
      <c r="KLN6" s="551"/>
      <c r="KLO6" s="551"/>
      <c r="KLP6" s="551"/>
      <c r="KLQ6" s="528"/>
      <c r="KLR6" s="528"/>
      <c r="KLS6" s="551"/>
      <c r="KLT6" s="551"/>
      <c r="KLU6" s="551"/>
      <c r="KLV6" s="551"/>
      <c r="KLW6" s="528"/>
      <c r="KLX6" s="528"/>
      <c r="KLY6" s="430"/>
      <c r="KLZ6" s="528"/>
      <c r="KMA6" s="528"/>
      <c r="KMB6" s="528"/>
      <c r="KMC6" s="528"/>
      <c r="KMD6" s="528"/>
      <c r="KME6" s="528"/>
      <c r="KMF6" s="551"/>
      <c r="KMG6" s="551"/>
      <c r="KMH6" s="528"/>
      <c r="KMI6" s="551"/>
      <c r="KMJ6" s="551"/>
      <c r="KMK6" s="551"/>
      <c r="KML6" s="528"/>
      <c r="KMM6" s="528"/>
      <c r="KMN6" s="551"/>
      <c r="KMO6" s="551"/>
      <c r="KMP6" s="551"/>
      <c r="KMQ6" s="551"/>
      <c r="KMR6" s="528"/>
      <c r="KMS6" s="528"/>
      <c r="KMT6" s="430"/>
      <c r="KMU6" s="528"/>
      <c r="KMV6" s="528"/>
      <c r="KMW6" s="528"/>
      <c r="KMX6" s="528"/>
      <c r="KMY6" s="528"/>
      <c r="KMZ6" s="528"/>
      <c r="KNA6" s="551"/>
      <c r="KNB6" s="551"/>
      <c r="KNC6" s="528"/>
      <c r="KND6" s="551"/>
      <c r="KNE6" s="551"/>
      <c r="KNF6" s="551"/>
      <c r="KNG6" s="528"/>
      <c r="KNH6" s="528"/>
      <c r="KNI6" s="551"/>
      <c r="KNJ6" s="551"/>
      <c r="KNK6" s="551"/>
      <c r="KNL6" s="551"/>
      <c r="KNM6" s="528"/>
      <c r="KNN6" s="528"/>
      <c r="KNO6" s="430"/>
      <c r="KNP6" s="528"/>
      <c r="KNQ6" s="528"/>
      <c r="KNR6" s="528"/>
      <c r="KNS6" s="528"/>
      <c r="KNT6" s="528"/>
      <c r="KNU6" s="528"/>
      <c r="KNV6" s="551"/>
      <c r="KNW6" s="551"/>
      <c r="KNX6" s="528"/>
      <c r="KNY6" s="551"/>
      <c r="KNZ6" s="551"/>
      <c r="KOA6" s="551"/>
      <c r="KOB6" s="528"/>
      <c r="KOC6" s="528"/>
      <c r="KOD6" s="551"/>
      <c r="KOE6" s="551"/>
      <c r="KOF6" s="551"/>
      <c r="KOG6" s="551"/>
      <c r="KOH6" s="528"/>
      <c r="KOI6" s="528"/>
      <c r="KOJ6" s="430"/>
      <c r="KOK6" s="528"/>
      <c r="KOL6" s="528"/>
      <c r="KOM6" s="528"/>
      <c r="KON6" s="528"/>
      <c r="KOO6" s="528"/>
      <c r="KOP6" s="528"/>
      <c r="KOQ6" s="551"/>
      <c r="KOR6" s="551"/>
      <c r="KOS6" s="528"/>
      <c r="KOT6" s="551"/>
      <c r="KOU6" s="551"/>
      <c r="KOV6" s="551"/>
      <c r="KOW6" s="528"/>
      <c r="KOX6" s="528"/>
      <c r="KOY6" s="551"/>
      <c r="KOZ6" s="551"/>
      <c r="KPA6" s="551"/>
      <c r="KPB6" s="551"/>
      <c r="KPC6" s="528"/>
      <c r="KPD6" s="528"/>
      <c r="KPE6" s="430"/>
      <c r="KPF6" s="528"/>
      <c r="KPG6" s="528"/>
      <c r="KPH6" s="528"/>
      <c r="KPI6" s="528"/>
      <c r="KPJ6" s="528"/>
      <c r="KPK6" s="528"/>
      <c r="KPL6" s="551"/>
      <c r="KPM6" s="551"/>
      <c r="KPN6" s="528"/>
      <c r="KPO6" s="551"/>
      <c r="KPP6" s="551"/>
      <c r="KPQ6" s="551"/>
      <c r="KPR6" s="528"/>
      <c r="KPS6" s="528"/>
      <c r="KPT6" s="551"/>
      <c r="KPU6" s="551"/>
      <c r="KPV6" s="551"/>
      <c r="KPW6" s="551"/>
      <c r="KPX6" s="528"/>
      <c r="KPY6" s="528"/>
      <c r="KPZ6" s="430"/>
      <c r="KQA6" s="528"/>
      <c r="KQB6" s="528"/>
      <c r="KQC6" s="528"/>
      <c r="KQD6" s="528"/>
      <c r="KQE6" s="528"/>
      <c r="KQF6" s="528"/>
      <c r="KQG6" s="551"/>
      <c r="KQH6" s="551"/>
      <c r="KQI6" s="528"/>
      <c r="KQJ6" s="551"/>
      <c r="KQK6" s="551"/>
      <c r="KQL6" s="551"/>
      <c r="KQM6" s="528"/>
      <c r="KQN6" s="528"/>
      <c r="KQO6" s="551"/>
      <c r="KQP6" s="551"/>
      <c r="KQQ6" s="551"/>
      <c r="KQR6" s="551"/>
      <c r="KQS6" s="528"/>
      <c r="KQT6" s="528"/>
      <c r="KQU6" s="430"/>
      <c r="KQV6" s="528"/>
      <c r="KQW6" s="528"/>
      <c r="KQX6" s="528"/>
      <c r="KQY6" s="528"/>
      <c r="KQZ6" s="528"/>
      <c r="KRA6" s="528"/>
      <c r="KRB6" s="551"/>
      <c r="KRC6" s="551"/>
      <c r="KRD6" s="528"/>
      <c r="KRE6" s="551"/>
      <c r="KRF6" s="551"/>
      <c r="KRG6" s="551"/>
      <c r="KRH6" s="528"/>
      <c r="KRI6" s="528"/>
      <c r="KRJ6" s="551"/>
      <c r="KRK6" s="551"/>
      <c r="KRL6" s="551"/>
      <c r="KRM6" s="551"/>
      <c r="KRN6" s="528"/>
      <c r="KRO6" s="528"/>
      <c r="KRP6" s="430"/>
      <c r="KRQ6" s="528"/>
      <c r="KRR6" s="528"/>
      <c r="KRS6" s="528"/>
      <c r="KRT6" s="528"/>
      <c r="KRU6" s="528"/>
      <c r="KRV6" s="528"/>
      <c r="KRW6" s="551"/>
      <c r="KRX6" s="551"/>
      <c r="KRY6" s="528"/>
      <c r="KRZ6" s="551"/>
      <c r="KSA6" s="551"/>
      <c r="KSB6" s="551"/>
      <c r="KSC6" s="528"/>
      <c r="KSD6" s="528"/>
      <c r="KSE6" s="551"/>
      <c r="KSF6" s="551"/>
      <c r="KSG6" s="551"/>
      <c r="KSH6" s="551"/>
      <c r="KSI6" s="528"/>
      <c r="KSJ6" s="528"/>
      <c r="KSK6" s="430"/>
      <c r="KSL6" s="528"/>
      <c r="KSM6" s="528"/>
      <c r="KSN6" s="528"/>
      <c r="KSO6" s="528"/>
      <c r="KSP6" s="528"/>
      <c r="KSQ6" s="528"/>
      <c r="KSR6" s="551"/>
      <c r="KSS6" s="551"/>
      <c r="KST6" s="528"/>
      <c r="KSU6" s="551"/>
      <c r="KSV6" s="551"/>
      <c r="KSW6" s="551"/>
      <c r="KSX6" s="528"/>
      <c r="KSY6" s="528"/>
      <c r="KSZ6" s="551"/>
      <c r="KTA6" s="551"/>
      <c r="KTB6" s="551"/>
      <c r="KTC6" s="551"/>
      <c r="KTD6" s="528"/>
      <c r="KTE6" s="528"/>
      <c r="KTF6" s="430"/>
      <c r="KTG6" s="528"/>
      <c r="KTH6" s="528"/>
      <c r="KTI6" s="528"/>
      <c r="KTJ6" s="528"/>
      <c r="KTK6" s="528"/>
      <c r="KTL6" s="528"/>
      <c r="KTM6" s="551"/>
      <c r="KTN6" s="551"/>
      <c r="KTO6" s="528"/>
      <c r="KTP6" s="551"/>
      <c r="KTQ6" s="551"/>
      <c r="KTR6" s="551"/>
      <c r="KTS6" s="528"/>
      <c r="KTT6" s="528"/>
      <c r="KTU6" s="551"/>
      <c r="KTV6" s="551"/>
      <c r="KTW6" s="551"/>
      <c r="KTX6" s="551"/>
      <c r="KTY6" s="528"/>
      <c r="KTZ6" s="528"/>
      <c r="KUA6" s="430"/>
      <c r="KUB6" s="528"/>
      <c r="KUC6" s="528"/>
      <c r="KUD6" s="528"/>
      <c r="KUE6" s="528"/>
      <c r="KUF6" s="528"/>
      <c r="KUG6" s="528"/>
      <c r="KUH6" s="551"/>
      <c r="KUI6" s="551"/>
      <c r="KUJ6" s="528"/>
      <c r="KUK6" s="551"/>
      <c r="KUL6" s="551"/>
      <c r="KUM6" s="551"/>
      <c r="KUN6" s="528"/>
      <c r="KUO6" s="528"/>
      <c r="KUP6" s="551"/>
      <c r="KUQ6" s="551"/>
      <c r="KUR6" s="551"/>
      <c r="KUS6" s="551"/>
      <c r="KUT6" s="528"/>
      <c r="KUU6" s="528"/>
      <c r="KUV6" s="430"/>
      <c r="KUW6" s="528"/>
      <c r="KUX6" s="528"/>
      <c r="KUY6" s="528"/>
      <c r="KUZ6" s="528"/>
      <c r="KVA6" s="528"/>
      <c r="KVB6" s="528"/>
      <c r="KVC6" s="551"/>
      <c r="KVD6" s="551"/>
      <c r="KVE6" s="528"/>
      <c r="KVF6" s="551"/>
      <c r="KVG6" s="551"/>
      <c r="KVH6" s="551"/>
      <c r="KVI6" s="528"/>
      <c r="KVJ6" s="528"/>
      <c r="KVK6" s="551"/>
      <c r="KVL6" s="551"/>
      <c r="KVM6" s="551"/>
      <c r="KVN6" s="551"/>
      <c r="KVO6" s="528"/>
      <c r="KVP6" s="528"/>
      <c r="KVQ6" s="430"/>
      <c r="KVR6" s="528"/>
      <c r="KVS6" s="528"/>
      <c r="KVT6" s="528"/>
      <c r="KVU6" s="528"/>
      <c r="KVV6" s="528"/>
      <c r="KVW6" s="528"/>
      <c r="KVX6" s="551"/>
      <c r="KVY6" s="551"/>
      <c r="KVZ6" s="528"/>
      <c r="KWA6" s="551"/>
      <c r="KWB6" s="551"/>
      <c r="KWC6" s="551"/>
      <c r="KWD6" s="528"/>
      <c r="KWE6" s="528"/>
      <c r="KWF6" s="551"/>
      <c r="KWG6" s="551"/>
      <c r="KWH6" s="551"/>
      <c r="KWI6" s="551"/>
      <c r="KWJ6" s="528"/>
      <c r="KWK6" s="528"/>
      <c r="KWL6" s="430"/>
      <c r="KWM6" s="528"/>
      <c r="KWN6" s="528"/>
      <c r="KWO6" s="528"/>
      <c r="KWP6" s="528"/>
      <c r="KWQ6" s="528"/>
      <c r="KWR6" s="528"/>
      <c r="KWS6" s="551"/>
      <c r="KWT6" s="551"/>
      <c r="KWU6" s="528"/>
      <c r="KWV6" s="551"/>
      <c r="KWW6" s="551"/>
      <c r="KWX6" s="551"/>
      <c r="KWY6" s="528"/>
      <c r="KWZ6" s="528"/>
      <c r="KXA6" s="551"/>
      <c r="KXB6" s="551"/>
      <c r="KXC6" s="551"/>
      <c r="KXD6" s="551"/>
      <c r="KXE6" s="528"/>
      <c r="KXF6" s="528"/>
      <c r="KXG6" s="430"/>
      <c r="KXH6" s="528"/>
      <c r="KXI6" s="528"/>
      <c r="KXJ6" s="528"/>
      <c r="KXK6" s="528"/>
      <c r="KXL6" s="528"/>
      <c r="KXM6" s="528"/>
      <c r="KXN6" s="551"/>
      <c r="KXO6" s="551"/>
      <c r="KXP6" s="528"/>
      <c r="KXQ6" s="551"/>
      <c r="KXR6" s="551"/>
      <c r="KXS6" s="551"/>
      <c r="KXT6" s="528"/>
      <c r="KXU6" s="528"/>
      <c r="KXV6" s="551"/>
      <c r="KXW6" s="551"/>
      <c r="KXX6" s="551"/>
      <c r="KXY6" s="551"/>
      <c r="KXZ6" s="528"/>
      <c r="KYA6" s="528"/>
      <c r="KYB6" s="430"/>
      <c r="KYC6" s="528"/>
      <c r="KYD6" s="528"/>
      <c r="KYE6" s="528"/>
      <c r="KYF6" s="528"/>
      <c r="KYG6" s="528"/>
      <c r="KYH6" s="528"/>
      <c r="KYI6" s="551"/>
      <c r="KYJ6" s="551"/>
      <c r="KYK6" s="528"/>
      <c r="KYL6" s="551"/>
      <c r="KYM6" s="551"/>
      <c r="KYN6" s="551"/>
      <c r="KYO6" s="528"/>
      <c r="KYP6" s="528"/>
      <c r="KYQ6" s="551"/>
      <c r="KYR6" s="551"/>
      <c r="KYS6" s="551"/>
      <c r="KYT6" s="551"/>
      <c r="KYU6" s="528"/>
      <c r="KYV6" s="528"/>
      <c r="KYW6" s="430"/>
      <c r="KYX6" s="528"/>
      <c r="KYY6" s="528"/>
      <c r="KYZ6" s="528"/>
      <c r="KZA6" s="528"/>
      <c r="KZB6" s="528"/>
      <c r="KZC6" s="528"/>
      <c r="KZD6" s="551"/>
      <c r="KZE6" s="551"/>
      <c r="KZF6" s="528"/>
      <c r="KZG6" s="551"/>
      <c r="KZH6" s="551"/>
      <c r="KZI6" s="551"/>
      <c r="KZJ6" s="528"/>
      <c r="KZK6" s="528"/>
      <c r="KZL6" s="551"/>
      <c r="KZM6" s="551"/>
      <c r="KZN6" s="551"/>
      <c r="KZO6" s="551"/>
      <c r="KZP6" s="528"/>
      <c r="KZQ6" s="528"/>
      <c r="KZR6" s="430"/>
      <c r="KZS6" s="528"/>
      <c r="KZT6" s="528"/>
      <c r="KZU6" s="528"/>
      <c r="KZV6" s="528"/>
      <c r="KZW6" s="528"/>
      <c r="KZX6" s="528"/>
      <c r="KZY6" s="551"/>
      <c r="KZZ6" s="551"/>
      <c r="LAA6" s="528"/>
      <c r="LAB6" s="551"/>
      <c r="LAC6" s="551"/>
      <c r="LAD6" s="551"/>
      <c r="LAE6" s="528"/>
      <c r="LAF6" s="528"/>
      <c r="LAG6" s="551"/>
      <c r="LAH6" s="551"/>
      <c r="LAI6" s="551"/>
      <c r="LAJ6" s="551"/>
      <c r="LAK6" s="528"/>
      <c r="LAL6" s="528"/>
      <c r="LAM6" s="430"/>
      <c r="LAN6" s="528"/>
      <c r="LAO6" s="528"/>
      <c r="LAP6" s="528"/>
      <c r="LAQ6" s="528"/>
      <c r="LAR6" s="528"/>
      <c r="LAS6" s="528"/>
      <c r="LAT6" s="551"/>
      <c r="LAU6" s="551"/>
      <c r="LAV6" s="528"/>
      <c r="LAW6" s="551"/>
      <c r="LAX6" s="551"/>
      <c r="LAY6" s="551"/>
      <c r="LAZ6" s="528"/>
      <c r="LBA6" s="528"/>
      <c r="LBB6" s="551"/>
      <c r="LBC6" s="551"/>
      <c r="LBD6" s="551"/>
      <c r="LBE6" s="551"/>
      <c r="LBF6" s="528"/>
      <c r="LBG6" s="528"/>
      <c r="LBH6" s="430"/>
      <c r="LBI6" s="528"/>
      <c r="LBJ6" s="528"/>
      <c r="LBK6" s="528"/>
      <c r="LBL6" s="528"/>
      <c r="LBM6" s="528"/>
      <c r="LBN6" s="528"/>
      <c r="LBO6" s="551"/>
      <c r="LBP6" s="551"/>
      <c r="LBQ6" s="528"/>
      <c r="LBR6" s="551"/>
      <c r="LBS6" s="551"/>
      <c r="LBT6" s="551"/>
      <c r="LBU6" s="528"/>
      <c r="LBV6" s="528"/>
      <c r="LBW6" s="551"/>
      <c r="LBX6" s="551"/>
      <c r="LBY6" s="551"/>
      <c r="LBZ6" s="551"/>
      <c r="LCA6" s="528"/>
      <c r="LCB6" s="528"/>
      <c r="LCC6" s="430"/>
      <c r="LCD6" s="528"/>
      <c r="LCE6" s="528"/>
      <c r="LCF6" s="528"/>
      <c r="LCG6" s="528"/>
      <c r="LCH6" s="528"/>
      <c r="LCI6" s="528"/>
      <c r="LCJ6" s="551"/>
      <c r="LCK6" s="551"/>
      <c r="LCL6" s="528"/>
      <c r="LCM6" s="551"/>
      <c r="LCN6" s="551"/>
      <c r="LCO6" s="551"/>
      <c r="LCP6" s="528"/>
      <c r="LCQ6" s="528"/>
      <c r="LCR6" s="551"/>
      <c r="LCS6" s="551"/>
      <c r="LCT6" s="551"/>
      <c r="LCU6" s="551"/>
      <c r="LCV6" s="528"/>
      <c r="LCW6" s="528"/>
      <c r="LCX6" s="430"/>
      <c r="LCY6" s="528"/>
      <c r="LCZ6" s="528"/>
      <c r="LDA6" s="528"/>
      <c r="LDB6" s="528"/>
      <c r="LDC6" s="528"/>
      <c r="LDD6" s="528"/>
      <c r="LDE6" s="551"/>
      <c r="LDF6" s="551"/>
      <c r="LDG6" s="528"/>
      <c r="LDH6" s="551"/>
      <c r="LDI6" s="551"/>
      <c r="LDJ6" s="551"/>
      <c r="LDK6" s="528"/>
      <c r="LDL6" s="528"/>
      <c r="LDM6" s="551"/>
      <c r="LDN6" s="551"/>
      <c r="LDO6" s="551"/>
      <c r="LDP6" s="551"/>
      <c r="LDQ6" s="528"/>
      <c r="LDR6" s="528"/>
      <c r="LDS6" s="430"/>
      <c r="LDT6" s="528"/>
      <c r="LDU6" s="528"/>
      <c r="LDV6" s="528"/>
      <c r="LDW6" s="528"/>
      <c r="LDX6" s="528"/>
      <c r="LDY6" s="528"/>
      <c r="LDZ6" s="551"/>
      <c r="LEA6" s="551"/>
      <c r="LEB6" s="528"/>
      <c r="LEC6" s="551"/>
      <c r="LED6" s="551"/>
      <c r="LEE6" s="551"/>
      <c r="LEF6" s="528"/>
      <c r="LEG6" s="528"/>
      <c r="LEH6" s="551"/>
      <c r="LEI6" s="551"/>
      <c r="LEJ6" s="551"/>
      <c r="LEK6" s="551"/>
      <c r="LEL6" s="528"/>
      <c r="LEM6" s="528"/>
      <c r="LEN6" s="430"/>
      <c r="LEO6" s="528"/>
      <c r="LEP6" s="528"/>
      <c r="LEQ6" s="528"/>
      <c r="LER6" s="528"/>
      <c r="LES6" s="528"/>
      <c r="LET6" s="528"/>
      <c r="LEU6" s="551"/>
      <c r="LEV6" s="551"/>
      <c r="LEW6" s="528"/>
      <c r="LEX6" s="551"/>
      <c r="LEY6" s="551"/>
      <c r="LEZ6" s="551"/>
      <c r="LFA6" s="528"/>
      <c r="LFB6" s="528"/>
      <c r="LFC6" s="551"/>
      <c r="LFD6" s="551"/>
      <c r="LFE6" s="551"/>
      <c r="LFF6" s="551"/>
      <c r="LFG6" s="528"/>
      <c r="LFH6" s="528"/>
      <c r="LFI6" s="430"/>
      <c r="LFJ6" s="528"/>
      <c r="LFK6" s="528"/>
      <c r="LFL6" s="528"/>
      <c r="LFM6" s="528"/>
      <c r="LFN6" s="528"/>
      <c r="LFO6" s="528"/>
      <c r="LFP6" s="551"/>
      <c r="LFQ6" s="551"/>
      <c r="LFR6" s="528"/>
      <c r="LFS6" s="551"/>
      <c r="LFT6" s="551"/>
      <c r="LFU6" s="551"/>
      <c r="LFV6" s="528"/>
      <c r="LFW6" s="528"/>
      <c r="LFX6" s="551"/>
      <c r="LFY6" s="551"/>
      <c r="LFZ6" s="551"/>
      <c r="LGA6" s="551"/>
      <c r="LGB6" s="528"/>
      <c r="LGC6" s="528"/>
      <c r="LGD6" s="430"/>
      <c r="LGE6" s="528"/>
      <c r="LGF6" s="528"/>
      <c r="LGG6" s="528"/>
      <c r="LGH6" s="528"/>
      <c r="LGI6" s="528"/>
      <c r="LGJ6" s="528"/>
      <c r="LGK6" s="551"/>
      <c r="LGL6" s="551"/>
      <c r="LGM6" s="528"/>
      <c r="LGN6" s="551"/>
      <c r="LGO6" s="551"/>
      <c r="LGP6" s="551"/>
      <c r="LGQ6" s="528"/>
      <c r="LGR6" s="528"/>
      <c r="LGS6" s="551"/>
      <c r="LGT6" s="551"/>
      <c r="LGU6" s="551"/>
      <c r="LGV6" s="551"/>
      <c r="LGW6" s="528"/>
      <c r="LGX6" s="528"/>
      <c r="LGY6" s="430"/>
      <c r="LGZ6" s="528"/>
      <c r="LHA6" s="528"/>
      <c r="LHB6" s="528"/>
      <c r="LHC6" s="528"/>
      <c r="LHD6" s="528"/>
      <c r="LHE6" s="528"/>
      <c r="LHF6" s="551"/>
      <c r="LHG6" s="551"/>
      <c r="LHH6" s="528"/>
      <c r="LHI6" s="551"/>
      <c r="LHJ6" s="551"/>
      <c r="LHK6" s="551"/>
      <c r="LHL6" s="528"/>
      <c r="LHM6" s="528"/>
      <c r="LHN6" s="551"/>
      <c r="LHO6" s="551"/>
      <c r="LHP6" s="551"/>
      <c r="LHQ6" s="551"/>
      <c r="LHR6" s="528"/>
      <c r="LHS6" s="528"/>
      <c r="LHT6" s="430"/>
      <c r="LHU6" s="528"/>
      <c r="LHV6" s="528"/>
      <c r="LHW6" s="528"/>
      <c r="LHX6" s="528"/>
      <c r="LHY6" s="528"/>
      <c r="LHZ6" s="528"/>
      <c r="LIA6" s="551"/>
      <c r="LIB6" s="551"/>
      <c r="LIC6" s="528"/>
      <c r="LID6" s="551"/>
      <c r="LIE6" s="551"/>
      <c r="LIF6" s="551"/>
      <c r="LIG6" s="528"/>
      <c r="LIH6" s="528"/>
      <c r="LII6" s="551"/>
      <c r="LIJ6" s="551"/>
      <c r="LIK6" s="551"/>
      <c r="LIL6" s="551"/>
      <c r="LIM6" s="528"/>
      <c r="LIN6" s="528"/>
      <c r="LIO6" s="430"/>
      <c r="LIP6" s="528"/>
      <c r="LIQ6" s="528"/>
      <c r="LIR6" s="528"/>
      <c r="LIS6" s="528"/>
      <c r="LIT6" s="528"/>
      <c r="LIU6" s="528"/>
      <c r="LIV6" s="551"/>
      <c r="LIW6" s="551"/>
      <c r="LIX6" s="528"/>
      <c r="LIY6" s="551"/>
      <c r="LIZ6" s="551"/>
      <c r="LJA6" s="551"/>
      <c r="LJB6" s="528"/>
      <c r="LJC6" s="528"/>
      <c r="LJD6" s="551"/>
      <c r="LJE6" s="551"/>
      <c r="LJF6" s="551"/>
      <c r="LJG6" s="551"/>
      <c r="LJH6" s="528"/>
      <c r="LJI6" s="528"/>
      <c r="LJJ6" s="430"/>
      <c r="LJK6" s="528"/>
      <c r="LJL6" s="528"/>
      <c r="LJM6" s="528"/>
      <c r="LJN6" s="528"/>
      <c r="LJO6" s="528"/>
      <c r="LJP6" s="528"/>
      <c r="LJQ6" s="551"/>
      <c r="LJR6" s="551"/>
      <c r="LJS6" s="528"/>
      <c r="LJT6" s="551"/>
      <c r="LJU6" s="551"/>
      <c r="LJV6" s="551"/>
      <c r="LJW6" s="528"/>
      <c r="LJX6" s="528"/>
      <c r="LJY6" s="551"/>
      <c r="LJZ6" s="551"/>
      <c r="LKA6" s="551"/>
      <c r="LKB6" s="551"/>
      <c r="LKC6" s="528"/>
      <c r="LKD6" s="528"/>
      <c r="LKE6" s="430"/>
      <c r="LKF6" s="528"/>
      <c r="LKG6" s="528"/>
      <c r="LKH6" s="528"/>
      <c r="LKI6" s="528"/>
      <c r="LKJ6" s="528"/>
      <c r="LKK6" s="528"/>
      <c r="LKL6" s="551"/>
      <c r="LKM6" s="551"/>
      <c r="LKN6" s="528"/>
      <c r="LKO6" s="551"/>
      <c r="LKP6" s="551"/>
      <c r="LKQ6" s="551"/>
      <c r="LKR6" s="528"/>
      <c r="LKS6" s="528"/>
      <c r="LKT6" s="551"/>
      <c r="LKU6" s="551"/>
      <c r="LKV6" s="551"/>
      <c r="LKW6" s="551"/>
      <c r="LKX6" s="528"/>
      <c r="LKY6" s="528"/>
      <c r="LKZ6" s="430"/>
      <c r="LLA6" s="528"/>
      <c r="LLB6" s="528"/>
      <c r="LLC6" s="528"/>
      <c r="LLD6" s="528"/>
      <c r="LLE6" s="528"/>
      <c r="LLF6" s="528"/>
      <c r="LLG6" s="551"/>
      <c r="LLH6" s="551"/>
      <c r="LLI6" s="528"/>
      <c r="LLJ6" s="551"/>
      <c r="LLK6" s="551"/>
      <c r="LLL6" s="551"/>
      <c r="LLM6" s="528"/>
      <c r="LLN6" s="528"/>
      <c r="LLO6" s="551"/>
      <c r="LLP6" s="551"/>
      <c r="LLQ6" s="551"/>
      <c r="LLR6" s="551"/>
      <c r="LLS6" s="528"/>
      <c r="LLT6" s="528"/>
      <c r="LLU6" s="430"/>
      <c r="LLV6" s="528"/>
      <c r="LLW6" s="528"/>
      <c r="LLX6" s="528"/>
      <c r="LLY6" s="528"/>
      <c r="LLZ6" s="528"/>
      <c r="LMA6" s="528"/>
      <c r="LMB6" s="551"/>
      <c r="LMC6" s="551"/>
      <c r="LMD6" s="528"/>
      <c r="LME6" s="551"/>
      <c r="LMF6" s="551"/>
      <c r="LMG6" s="551"/>
      <c r="LMH6" s="528"/>
      <c r="LMI6" s="528"/>
      <c r="LMJ6" s="551"/>
      <c r="LMK6" s="551"/>
      <c r="LML6" s="551"/>
      <c r="LMM6" s="551"/>
      <c r="LMN6" s="528"/>
      <c r="LMO6" s="528"/>
      <c r="LMP6" s="430"/>
      <c r="LMQ6" s="528"/>
      <c r="LMR6" s="528"/>
      <c r="LMS6" s="528"/>
      <c r="LMT6" s="528"/>
      <c r="LMU6" s="528"/>
      <c r="LMV6" s="528"/>
      <c r="LMW6" s="551"/>
      <c r="LMX6" s="551"/>
      <c r="LMY6" s="528"/>
      <c r="LMZ6" s="551"/>
      <c r="LNA6" s="551"/>
      <c r="LNB6" s="551"/>
      <c r="LNC6" s="528"/>
      <c r="LND6" s="528"/>
      <c r="LNE6" s="551"/>
      <c r="LNF6" s="551"/>
      <c r="LNG6" s="551"/>
      <c r="LNH6" s="551"/>
      <c r="LNI6" s="528"/>
      <c r="LNJ6" s="528"/>
      <c r="LNK6" s="430"/>
      <c r="LNL6" s="528"/>
      <c r="LNM6" s="528"/>
      <c r="LNN6" s="528"/>
      <c r="LNO6" s="528"/>
      <c r="LNP6" s="528"/>
      <c r="LNQ6" s="528"/>
      <c r="LNR6" s="551"/>
      <c r="LNS6" s="551"/>
      <c r="LNT6" s="528"/>
      <c r="LNU6" s="551"/>
      <c r="LNV6" s="551"/>
      <c r="LNW6" s="551"/>
      <c r="LNX6" s="528"/>
      <c r="LNY6" s="528"/>
      <c r="LNZ6" s="551"/>
      <c r="LOA6" s="551"/>
      <c r="LOB6" s="551"/>
      <c r="LOC6" s="551"/>
      <c r="LOD6" s="528"/>
      <c r="LOE6" s="528"/>
      <c r="LOF6" s="430"/>
      <c r="LOG6" s="528"/>
      <c r="LOH6" s="528"/>
      <c r="LOI6" s="528"/>
      <c r="LOJ6" s="528"/>
      <c r="LOK6" s="528"/>
      <c r="LOL6" s="528"/>
      <c r="LOM6" s="551"/>
      <c r="LON6" s="551"/>
      <c r="LOO6" s="528"/>
      <c r="LOP6" s="551"/>
      <c r="LOQ6" s="551"/>
      <c r="LOR6" s="551"/>
      <c r="LOS6" s="528"/>
      <c r="LOT6" s="528"/>
      <c r="LOU6" s="551"/>
      <c r="LOV6" s="551"/>
      <c r="LOW6" s="551"/>
      <c r="LOX6" s="551"/>
      <c r="LOY6" s="528"/>
      <c r="LOZ6" s="528"/>
      <c r="LPA6" s="430"/>
      <c r="LPB6" s="528"/>
      <c r="LPC6" s="528"/>
      <c r="LPD6" s="528"/>
      <c r="LPE6" s="528"/>
      <c r="LPF6" s="528"/>
      <c r="LPG6" s="528"/>
      <c r="LPH6" s="551"/>
      <c r="LPI6" s="551"/>
      <c r="LPJ6" s="528"/>
      <c r="LPK6" s="551"/>
      <c r="LPL6" s="551"/>
      <c r="LPM6" s="551"/>
      <c r="LPN6" s="528"/>
      <c r="LPO6" s="528"/>
      <c r="LPP6" s="551"/>
      <c r="LPQ6" s="551"/>
      <c r="LPR6" s="551"/>
      <c r="LPS6" s="551"/>
      <c r="LPT6" s="528"/>
      <c r="LPU6" s="528"/>
      <c r="LPV6" s="430"/>
      <c r="LPW6" s="528"/>
      <c r="LPX6" s="528"/>
      <c r="LPY6" s="528"/>
      <c r="LPZ6" s="528"/>
      <c r="LQA6" s="528"/>
      <c r="LQB6" s="528"/>
      <c r="LQC6" s="551"/>
      <c r="LQD6" s="551"/>
      <c r="LQE6" s="528"/>
      <c r="LQF6" s="551"/>
      <c r="LQG6" s="551"/>
      <c r="LQH6" s="551"/>
      <c r="LQI6" s="528"/>
      <c r="LQJ6" s="528"/>
      <c r="LQK6" s="551"/>
      <c r="LQL6" s="551"/>
      <c r="LQM6" s="551"/>
      <c r="LQN6" s="551"/>
      <c r="LQO6" s="528"/>
      <c r="LQP6" s="528"/>
      <c r="LQQ6" s="430"/>
      <c r="LQR6" s="528"/>
      <c r="LQS6" s="528"/>
      <c r="LQT6" s="528"/>
      <c r="LQU6" s="528"/>
      <c r="LQV6" s="528"/>
      <c r="LQW6" s="528"/>
      <c r="LQX6" s="551"/>
      <c r="LQY6" s="551"/>
      <c r="LQZ6" s="528"/>
      <c r="LRA6" s="551"/>
      <c r="LRB6" s="551"/>
      <c r="LRC6" s="551"/>
      <c r="LRD6" s="528"/>
      <c r="LRE6" s="528"/>
      <c r="LRF6" s="551"/>
      <c r="LRG6" s="551"/>
      <c r="LRH6" s="551"/>
      <c r="LRI6" s="551"/>
      <c r="LRJ6" s="528"/>
      <c r="LRK6" s="528"/>
      <c r="LRL6" s="430"/>
      <c r="LRM6" s="528"/>
      <c r="LRN6" s="528"/>
      <c r="LRO6" s="528"/>
      <c r="LRP6" s="528"/>
      <c r="LRQ6" s="528"/>
      <c r="LRR6" s="528"/>
      <c r="LRS6" s="551"/>
      <c r="LRT6" s="551"/>
      <c r="LRU6" s="528"/>
      <c r="LRV6" s="551"/>
      <c r="LRW6" s="551"/>
      <c r="LRX6" s="551"/>
      <c r="LRY6" s="528"/>
      <c r="LRZ6" s="528"/>
      <c r="LSA6" s="551"/>
      <c r="LSB6" s="551"/>
      <c r="LSC6" s="551"/>
      <c r="LSD6" s="551"/>
      <c r="LSE6" s="528"/>
      <c r="LSF6" s="528"/>
      <c r="LSG6" s="430"/>
      <c r="LSH6" s="528"/>
      <c r="LSI6" s="528"/>
      <c r="LSJ6" s="528"/>
      <c r="LSK6" s="528"/>
      <c r="LSL6" s="528"/>
      <c r="LSM6" s="528"/>
      <c r="LSN6" s="551"/>
      <c r="LSO6" s="551"/>
      <c r="LSP6" s="528"/>
      <c r="LSQ6" s="551"/>
      <c r="LSR6" s="551"/>
      <c r="LSS6" s="551"/>
      <c r="LST6" s="528"/>
      <c r="LSU6" s="528"/>
      <c r="LSV6" s="551"/>
      <c r="LSW6" s="551"/>
      <c r="LSX6" s="551"/>
      <c r="LSY6" s="551"/>
      <c r="LSZ6" s="528"/>
      <c r="LTA6" s="528"/>
      <c r="LTB6" s="430"/>
      <c r="LTC6" s="528"/>
      <c r="LTD6" s="528"/>
      <c r="LTE6" s="528"/>
      <c r="LTF6" s="528"/>
      <c r="LTG6" s="528"/>
      <c r="LTH6" s="528"/>
      <c r="LTI6" s="551"/>
      <c r="LTJ6" s="551"/>
      <c r="LTK6" s="528"/>
      <c r="LTL6" s="551"/>
      <c r="LTM6" s="551"/>
      <c r="LTN6" s="551"/>
      <c r="LTO6" s="528"/>
      <c r="LTP6" s="528"/>
      <c r="LTQ6" s="551"/>
      <c r="LTR6" s="551"/>
      <c r="LTS6" s="551"/>
      <c r="LTT6" s="551"/>
      <c r="LTU6" s="528"/>
      <c r="LTV6" s="528"/>
      <c r="LTW6" s="430"/>
      <c r="LTX6" s="528"/>
      <c r="LTY6" s="528"/>
      <c r="LTZ6" s="528"/>
      <c r="LUA6" s="528"/>
      <c r="LUB6" s="528"/>
      <c r="LUC6" s="528"/>
      <c r="LUD6" s="551"/>
      <c r="LUE6" s="551"/>
      <c r="LUF6" s="528"/>
      <c r="LUG6" s="551"/>
      <c r="LUH6" s="551"/>
      <c r="LUI6" s="551"/>
      <c r="LUJ6" s="528"/>
      <c r="LUK6" s="528"/>
      <c r="LUL6" s="551"/>
      <c r="LUM6" s="551"/>
      <c r="LUN6" s="551"/>
      <c r="LUO6" s="551"/>
      <c r="LUP6" s="528"/>
      <c r="LUQ6" s="528"/>
      <c r="LUR6" s="430"/>
      <c r="LUS6" s="528"/>
      <c r="LUT6" s="528"/>
      <c r="LUU6" s="528"/>
      <c r="LUV6" s="528"/>
      <c r="LUW6" s="528"/>
      <c r="LUX6" s="528"/>
      <c r="LUY6" s="551"/>
      <c r="LUZ6" s="551"/>
      <c r="LVA6" s="528"/>
      <c r="LVB6" s="551"/>
      <c r="LVC6" s="551"/>
      <c r="LVD6" s="551"/>
      <c r="LVE6" s="528"/>
      <c r="LVF6" s="528"/>
      <c r="LVG6" s="551"/>
      <c r="LVH6" s="551"/>
      <c r="LVI6" s="551"/>
      <c r="LVJ6" s="551"/>
      <c r="LVK6" s="528"/>
      <c r="LVL6" s="528"/>
      <c r="LVM6" s="430"/>
      <c r="LVN6" s="528"/>
      <c r="LVO6" s="528"/>
      <c r="LVP6" s="528"/>
      <c r="LVQ6" s="528"/>
      <c r="LVR6" s="528"/>
      <c r="LVS6" s="528"/>
      <c r="LVT6" s="551"/>
      <c r="LVU6" s="551"/>
      <c r="LVV6" s="528"/>
      <c r="LVW6" s="551"/>
      <c r="LVX6" s="551"/>
      <c r="LVY6" s="551"/>
      <c r="LVZ6" s="528"/>
      <c r="LWA6" s="528"/>
      <c r="LWB6" s="551"/>
      <c r="LWC6" s="551"/>
      <c r="LWD6" s="551"/>
      <c r="LWE6" s="551"/>
      <c r="LWF6" s="528"/>
      <c r="LWG6" s="528"/>
      <c r="LWH6" s="430"/>
      <c r="LWI6" s="528"/>
      <c r="LWJ6" s="528"/>
      <c r="LWK6" s="528"/>
      <c r="LWL6" s="528"/>
      <c r="LWM6" s="528"/>
      <c r="LWN6" s="528"/>
      <c r="LWO6" s="551"/>
      <c r="LWP6" s="551"/>
      <c r="LWQ6" s="528"/>
      <c r="LWR6" s="551"/>
      <c r="LWS6" s="551"/>
      <c r="LWT6" s="551"/>
      <c r="LWU6" s="528"/>
      <c r="LWV6" s="528"/>
      <c r="LWW6" s="551"/>
      <c r="LWX6" s="551"/>
      <c r="LWY6" s="551"/>
      <c r="LWZ6" s="551"/>
      <c r="LXA6" s="528"/>
      <c r="LXB6" s="528"/>
      <c r="LXC6" s="430"/>
      <c r="LXD6" s="528"/>
      <c r="LXE6" s="528"/>
      <c r="LXF6" s="528"/>
      <c r="LXG6" s="528"/>
      <c r="LXH6" s="528"/>
      <c r="LXI6" s="528"/>
      <c r="LXJ6" s="551"/>
      <c r="LXK6" s="551"/>
      <c r="LXL6" s="528"/>
      <c r="LXM6" s="551"/>
      <c r="LXN6" s="551"/>
      <c r="LXO6" s="551"/>
      <c r="LXP6" s="528"/>
      <c r="LXQ6" s="528"/>
      <c r="LXR6" s="551"/>
      <c r="LXS6" s="551"/>
      <c r="LXT6" s="551"/>
      <c r="LXU6" s="551"/>
      <c r="LXV6" s="528"/>
      <c r="LXW6" s="528"/>
      <c r="LXX6" s="430"/>
      <c r="LXY6" s="528"/>
      <c r="LXZ6" s="528"/>
      <c r="LYA6" s="528"/>
      <c r="LYB6" s="528"/>
      <c r="LYC6" s="528"/>
      <c r="LYD6" s="528"/>
      <c r="LYE6" s="551"/>
      <c r="LYF6" s="551"/>
      <c r="LYG6" s="528"/>
      <c r="LYH6" s="551"/>
      <c r="LYI6" s="551"/>
      <c r="LYJ6" s="551"/>
      <c r="LYK6" s="528"/>
      <c r="LYL6" s="528"/>
      <c r="LYM6" s="551"/>
      <c r="LYN6" s="551"/>
      <c r="LYO6" s="551"/>
      <c r="LYP6" s="551"/>
      <c r="LYQ6" s="528"/>
      <c r="LYR6" s="528"/>
      <c r="LYS6" s="430"/>
      <c r="LYT6" s="528"/>
      <c r="LYU6" s="528"/>
      <c r="LYV6" s="528"/>
      <c r="LYW6" s="528"/>
      <c r="LYX6" s="528"/>
      <c r="LYY6" s="528"/>
      <c r="LYZ6" s="551"/>
      <c r="LZA6" s="551"/>
      <c r="LZB6" s="528"/>
      <c r="LZC6" s="551"/>
      <c r="LZD6" s="551"/>
      <c r="LZE6" s="551"/>
      <c r="LZF6" s="528"/>
      <c r="LZG6" s="528"/>
      <c r="LZH6" s="551"/>
      <c r="LZI6" s="551"/>
      <c r="LZJ6" s="551"/>
      <c r="LZK6" s="551"/>
      <c r="LZL6" s="528"/>
      <c r="LZM6" s="528"/>
      <c r="LZN6" s="430"/>
      <c r="LZO6" s="528"/>
      <c r="LZP6" s="528"/>
      <c r="LZQ6" s="528"/>
      <c r="LZR6" s="528"/>
      <c r="LZS6" s="528"/>
      <c r="LZT6" s="528"/>
      <c r="LZU6" s="551"/>
      <c r="LZV6" s="551"/>
      <c r="LZW6" s="528"/>
      <c r="LZX6" s="551"/>
      <c r="LZY6" s="551"/>
      <c r="LZZ6" s="551"/>
      <c r="MAA6" s="528"/>
      <c r="MAB6" s="528"/>
      <c r="MAC6" s="551"/>
      <c r="MAD6" s="551"/>
      <c r="MAE6" s="551"/>
      <c r="MAF6" s="551"/>
      <c r="MAG6" s="528"/>
      <c r="MAH6" s="528"/>
      <c r="MAI6" s="430"/>
      <c r="MAJ6" s="528"/>
      <c r="MAK6" s="528"/>
      <c r="MAL6" s="528"/>
      <c r="MAM6" s="528"/>
      <c r="MAN6" s="528"/>
      <c r="MAO6" s="528"/>
      <c r="MAP6" s="551"/>
      <c r="MAQ6" s="551"/>
      <c r="MAR6" s="528"/>
      <c r="MAS6" s="551"/>
      <c r="MAT6" s="551"/>
      <c r="MAU6" s="551"/>
      <c r="MAV6" s="528"/>
      <c r="MAW6" s="528"/>
      <c r="MAX6" s="551"/>
      <c r="MAY6" s="551"/>
      <c r="MAZ6" s="551"/>
      <c r="MBA6" s="551"/>
      <c r="MBB6" s="528"/>
      <c r="MBC6" s="528"/>
      <c r="MBD6" s="430"/>
      <c r="MBE6" s="528"/>
      <c r="MBF6" s="528"/>
      <c r="MBG6" s="528"/>
      <c r="MBH6" s="528"/>
      <c r="MBI6" s="528"/>
      <c r="MBJ6" s="528"/>
      <c r="MBK6" s="551"/>
      <c r="MBL6" s="551"/>
      <c r="MBM6" s="528"/>
      <c r="MBN6" s="551"/>
      <c r="MBO6" s="551"/>
      <c r="MBP6" s="551"/>
      <c r="MBQ6" s="528"/>
      <c r="MBR6" s="528"/>
      <c r="MBS6" s="551"/>
      <c r="MBT6" s="551"/>
      <c r="MBU6" s="551"/>
      <c r="MBV6" s="551"/>
      <c r="MBW6" s="528"/>
      <c r="MBX6" s="528"/>
      <c r="MBY6" s="430"/>
      <c r="MBZ6" s="528"/>
      <c r="MCA6" s="528"/>
      <c r="MCB6" s="528"/>
      <c r="MCC6" s="528"/>
      <c r="MCD6" s="528"/>
      <c r="MCE6" s="528"/>
      <c r="MCF6" s="551"/>
      <c r="MCG6" s="551"/>
      <c r="MCH6" s="528"/>
      <c r="MCI6" s="551"/>
      <c r="MCJ6" s="551"/>
      <c r="MCK6" s="551"/>
      <c r="MCL6" s="528"/>
      <c r="MCM6" s="528"/>
      <c r="MCN6" s="551"/>
      <c r="MCO6" s="551"/>
      <c r="MCP6" s="551"/>
      <c r="MCQ6" s="551"/>
      <c r="MCR6" s="528"/>
      <c r="MCS6" s="528"/>
      <c r="MCT6" s="430"/>
      <c r="MCU6" s="528"/>
      <c r="MCV6" s="528"/>
      <c r="MCW6" s="528"/>
      <c r="MCX6" s="528"/>
      <c r="MCY6" s="528"/>
      <c r="MCZ6" s="528"/>
      <c r="MDA6" s="551"/>
      <c r="MDB6" s="551"/>
      <c r="MDC6" s="528"/>
      <c r="MDD6" s="551"/>
      <c r="MDE6" s="551"/>
      <c r="MDF6" s="551"/>
      <c r="MDG6" s="528"/>
      <c r="MDH6" s="528"/>
      <c r="MDI6" s="551"/>
      <c r="MDJ6" s="551"/>
      <c r="MDK6" s="551"/>
      <c r="MDL6" s="551"/>
      <c r="MDM6" s="528"/>
      <c r="MDN6" s="528"/>
      <c r="MDO6" s="430"/>
      <c r="MDP6" s="528"/>
      <c r="MDQ6" s="528"/>
      <c r="MDR6" s="528"/>
      <c r="MDS6" s="528"/>
      <c r="MDT6" s="528"/>
      <c r="MDU6" s="528"/>
      <c r="MDV6" s="551"/>
      <c r="MDW6" s="551"/>
      <c r="MDX6" s="528"/>
      <c r="MDY6" s="551"/>
      <c r="MDZ6" s="551"/>
      <c r="MEA6" s="551"/>
      <c r="MEB6" s="528"/>
      <c r="MEC6" s="528"/>
      <c r="MED6" s="551"/>
      <c r="MEE6" s="551"/>
      <c r="MEF6" s="551"/>
      <c r="MEG6" s="551"/>
      <c r="MEH6" s="528"/>
      <c r="MEI6" s="528"/>
      <c r="MEJ6" s="430"/>
      <c r="MEK6" s="528"/>
      <c r="MEL6" s="528"/>
      <c r="MEM6" s="528"/>
      <c r="MEN6" s="528"/>
      <c r="MEO6" s="528"/>
      <c r="MEP6" s="528"/>
      <c r="MEQ6" s="551"/>
      <c r="MER6" s="551"/>
      <c r="MES6" s="528"/>
      <c r="MET6" s="551"/>
      <c r="MEU6" s="551"/>
      <c r="MEV6" s="551"/>
      <c r="MEW6" s="528"/>
      <c r="MEX6" s="528"/>
      <c r="MEY6" s="551"/>
      <c r="MEZ6" s="551"/>
      <c r="MFA6" s="551"/>
      <c r="MFB6" s="551"/>
      <c r="MFC6" s="528"/>
      <c r="MFD6" s="528"/>
      <c r="MFE6" s="430"/>
      <c r="MFF6" s="528"/>
      <c r="MFG6" s="528"/>
      <c r="MFH6" s="528"/>
      <c r="MFI6" s="528"/>
      <c r="MFJ6" s="528"/>
      <c r="MFK6" s="528"/>
      <c r="MFL6" s="551"/>
      <c r="MFM6" s="551"/>
      <c r="MFN6" s="528"/>
      <c r="MFO6" s="551"/>
      <c r="MFP6" s="551"/>
      <c r="MFQ6" s="551"/>
      <c r="MFR6" s="528"/>
      <c r="MFS6" s="528"/>
      <c r="MFT6" s="551"/>
      <c r="MFU6" s="551"/>
      <c r="MFV6" s="551"/>
      <c r="MFW6" s="551"/>
      <c r="MFX6" s="528"/>
      <c r="MFY6" s="528"/>
      <c r="MFZ6" s="430"/>
      <c r="MGA6" s="528"/>
      <c r="MGB6" s="528"/>
      <c r="MGC6" s="528"/>
      <c r="MGD6" s="528"/>
      <c r="MGE6" s="528"/>
      <c r="MGF6" s="528"/>
      <c r="MGG6" s="551"/>
      <c r="MGH6" s="551"/>
      <c r="MGI6" s="528"/>
      <c r="MGJ6" s="551"/>
      <c r="MGK6" s="551"/>
      <c r="MGL6" s="551"/>
      <c r="MGM6" s="528"/>
      <c r="MGN6" s="528"/>
      <c r="MGO6" s="551"/>
      <c r="MGP6" s="551"/>
      <c r="MGQ6" s="551"/>
      <c r="MGR6" s="551"/>
      <c r="MGS6" s="528"/>
      <c r="MGT6" s="528"/>
      <c r="MGU6" s="430"/>
      <c r="MGV6" s="528"/>
      <c r="MGW6" s="528"/>
      <c r="MGX6" s="528"/>
      <c r="MGY6" s="528"/>
      <c r="MGZ6" s="528"/>
      <c r="MHA6" s="528"/>
      <c r="MHB6" s="551"/>
      <c r="MHC6" s="551"/>
      <c r="MHD6" s="528"/>
      <c r="MHE6" s="551"/>
      <c r="MHF6" s="551"/>
      <c r="MHG6" s="551"/>
      <c r="MHH6" s="528"/>
      <c r="MHI6" s="528"/>
      <c r="MHJ6" s="551"/>
      <c r="MHK6" s="551"/>
      <c r="MHL6" s="551"/>
      <c r="MHM6" s="551"/>
      <c r="MHN6" s="528"/>
      <c r="MHO6" s="528"/>
      <c r="MHP6" s="430"/>
      <c r="MHQ6" s="528"/>
      <c r="MHR6" s="528"/>
      <c r="MHS6" s="528"/>
      <c r="MHT6" s="528"/>
      <c r="MHU6" s="528"/>
      <c r="MHV6" s="528"/>
      <c r="MHW6" s="551"/>
      <c r="MHX6" s="551"/>
      <c r="MHY6" s="528"/>
      <c r="MHZ6" s="551"/>
      <c r="MIA6" s="551"/>
      <c r="MIB6" s="551"/>
      <c r="MIC6" s="528"/>
      <c r="MID6" s="528"/>
      <c r="MIE6" s="551"/>
      <c r="MIF6" s="551"/>
      <c r="MIG6" s="551"/>
      <c r="MIH6" s="551"/>
      <c r="MII6" s="528"/>
      <c r="MIJ6" s="528"/>
      <c r="MIK6" s="430"/>
      <c r="MIL6" s="528"/>
      <c r="MIM6" s="528"/>
      <c r="MIN6" s="528"/>
      <c r="MIO6" s="528"/>
      <c r="MIP6" s="528"/>
      <c r="MIQ6" s="528"/>
      <c r="MIR6" s="551"/>
      <c r="MIS6" s="551"/>
      <c r="MIT6" s="528"/>
      <c r="MIU6" s="551"/>
      <c r="MIV6" s="551"/>
      <c r="MIW6" s="551"/>
      <c r="MIX6" s="528"/>
      <c r="MIY6" s="528"/>
      <c r="MIZ6" s="551"/>
      <c r="MJA6" s="551"/>
      <c r="MJB6" s="551"/>
      <c r="MJC6" s="551"/>
      <c r="MJD6" s="528"/>
      <c r="MJE6" s="528"/>
      <c r="MJF6" s="430"/>
      <c r="MJG6" s="528"/>
      <c r="MJH6" s="528"/>
      <c r="MJI6" s="528"/>
      <c r="MJJ6" s="528"/>
      <c r="MJK6" s="528"/>
      <c r="MJL6" s="528"/>
      <c r="MJM6" s="551"/>
      <c r="MJN6" s="551"/>
      <c r="MJO6" s="528"/>
      <c r="MJP6" s="551"/>
      <c r="MJQ6" s="551"/>
      <c r="MJR6" s="551"/>
      <c r="MJS6" s="528"/>
      <c r="MJT6" s="528"/>
      <c r="MJU6" s="551"/>
      <c r="MJV6" s="551"/>
      <c r="MJW6" s="551"/>
      <c r="MJX6" s="551"/>
      <c r="MJY6" s="528"/>
      <c r="MJZ6" s="528"/>
      <c r="MKA6" s="430"/>
      <c r="MKB6" s="528"/>
      <c r="MKC6" s="528"/>
      <c r="MKD6" s="528"/>
      <c r="MKE6" s="528"/>
      <c r="MKF6" s="528"/>
      <c r="MKG6" s="528"/>
      <c r="MKH6" s="551"/>
      <c r="MKI6" s="551"/>
      <c r="MKJ6" s="528"/>
      <c r="MKK6" s="551"/>
      <c r="MKL6" s="551"/>
      <c r="MKM6" s="551"/>
      <c r="MKN6" s="528"/>
      <c r="MKO6" s="528"/>
      <c r="MKP6" s="551"/>
      <c r="MKQ6" s="551"/>
      <c r="MKR6" s="551"/>
      <c r="MKS6" s="551"/>
      <c r="MKT6" s="528"/>
      <c r="MKU6" s="528"/>
      <c r="MKV6" s="430"/>
      <c r="MKW6" s="528"/>
      <c r="MKX6" s="528"/>
      <c r="MKY6" s="528"/>
      <c r="MKZ6" s="528"/>
      <c r="MLA6" s="528"/>
      <c r="MLB6" s="528"/>
      <c r="MLC6" s="551"/>
      <c r="MLD6" s="551"/>
      <c r="MLE6" s="528"/>
      <c r="MLF6" s="551"/>
      <c r="MLG6" s="551"/>
      <c r="MLH6" s="551"/>
      <c r="MLI6" s="528"/>
      <c r="MLJ6" s="528"/>
      <c r="MLK6" s="551"/>
      <c r="MLL6" s="551"/>
      <c r="MLM6" s="551"/>
      <c r="MLN6" s="551"/>
      <c r="MLO6" s="528"/>
      <c r="MLP6" s="528"/>
      <c r="MLQ6" s="430"/>
      <c r="MLR6" s="528"/>
      <c r="MLS6" s="528"/>
      <c r="MLT6" s="528"/>
      <c r="MLU6" s="528"/>
      <c r="MLV6" s="528"/>
      <c r="MLW6" s="528"/>
      <c r="MLX6" s="551"/>
      <c r="MLY6" s="551"/>
      <c r="MLZ6" s="528"/>
      <c r="MMA6" s="551"/>
      <c r="MMB6" s="551"/>
      <c r="MMC6" s="551"/>
      <c r="MMD6" s="528"/>
      <c r="MME6" s="528"/>
      <c r="MMF6" s="551"/>
      <c r="MMG6" s="551"/>
      <c r="MMH6" s="551"/>
      <c r="MMI6" s="551"/>
      <c r="MMJ6" s="528"/>
      <c r="MMK6" s="528"/>
      <c r="MML6" s="430"/>
      <c r="MMM6" s="528"/>
      <c r="MMN6" s="528"/>
      <c r="MMO6" s="528"/>
      <c r="MMP6" s="528"/>
      <c r="MMQ6" s="528"/>
      <c r="MMR6" s="528"/>
      <c r="MMS6" s="551"/>
      <c r="MMT6" s="551"/>
      <c r="MMU6" s="528"/>
      <c r="MMV6" s="551"/>
      <c r="MMW6" s="551"/>
      <c r="MMX6" s="551"/>
      <c r="MMY6" s="528"/>
      <c r="MMZ6" s="528"/>
      <c r="MNA6" s="551"/>
      <c r="MNB6" s="551"/>
      <c r="MNC6" s="551"/>
      <c r="MND6" s="551"/>
      <c r="MNE6" s="528"/>
      <c r="MNF6" s="528"/>
      <c r="MNG6" s="430"/>
      <c r="MNH6" s="528"/>
      <c r="MNI6" s="528"/>
      <c r="MNJ6" s="528"/>
      <c r="MNK6" s="528"/>
      <c r="MNL6" s="528"/>
      <c r="MNM6" s="528"/>
      <c r="MNN6" s="551"/>
      <c r="MNO6" s="551"/>
      <c r="MNP6" s="528"/>
      <c r="MNQ6" s="551"/>
      <c r="MNR6" s="551"/>
      <c r="MNS6" s="551"/>
      <c r="MNT6" s="528"/>
      <c r="MNU6" s="528"/>
      <c r="MNV6" s="551"/>
      <c r="MNW6" s="551"/>
      <c r="MNX6" s="551"/>
      <c r="MNY6" s="551"/>
      <c r="MNZ6" s="528"/>
      <c r="MOA6" s="528"/>
      <c r="MOB6" s="430"/>
      <c r="MOC6" s="528"/>
      <c r="MOD6" s="528"/>
      <c r="MOE6" s="528"/>
      <c r="MOF6" s="528"/>
      <c r="MOG6" s="528"/>
      <c r="MOH6" s="528"/>
      <c r="MOI6" s="551"/>
      <c r="MOJ6" s="551"/>
      <c r="MOK6" s="528"/>
      <c r="MOL6" s="551"/>
      <c r="MOM6" s="551"/>
      <c r="MON6" s="551"/>
      <c r="MOO6" s="528"/>
      <c r="MOP6" s="528"/>
      <c r="MOQ6" s="551"/>
      <c r="MOR6" s="551"/>
      <c r="MOS6" s="551"/>
      <c r="MOT6" s="551"/>
      <c r="MOU6" s="528"/>
      <c r="MOV6" s="528"/>
      <c r="MOW6" s="430"/>
      <c r="MOX6" s="528"/>
      <c r="MOY6" s="528"/>
      <c r="MOZ6" s="528"/>
      <c r="MPA6" s="528"/>
      <c r="MPB6" s="528"/>
      <c r="MPC6" s="528"/>
      <c r="MPD6" s="551"/>
      <c r="MPE6" s="551"/>
      <c r="MPF6" s="528"/>
      <c r="MPG6" s="551"/>
      <c r="MPH6" s="551"/>
      <c r="MPI6" s="551"/>
      <c r="MPJ6" s="528"/>
      <c r="MPK6" s="528"/>
      <c r="MPL6" s="551"/>
      <c r="MPM6" s="551"/>
      <c r="MPN6" s="551"/>
      <c r="MPO6" s="551"/>
      <c r="MPP6" s="528"/>
      <c r="MPQ6" s="528"/>
      <c r="MPR6" s="430"/>
      <c r="MPS6" s="528"/>
      <c r="MPT6" s="528"/>
      <c r="MPU6" s="528"/>
      <c r="MPV6" s="528"/>
      <c r="MPW6" s="528"/>
      <c r="MPX6" s="528"/>
      <c r="MPY6" s="551"/>
      <c r="MPZ6" s="551"/>
      <c r="MQA6" s="528"/>
      <c r="MQB6" s="551"/>
      <c r="MQC6" s="551"/>
      <c r="MQD6" s="551"/>
      <c r="MQE6" s="528"/>
      <c r="MQF6" s="528"/>
      <c r="MQG6" s="551"/>
      <c r="MQH6" s="551"/>
      <c r="MQI6" s="551"/>
      <c r="MQJ6" s="551"/>
      <c r="MQK6" s="528"/>
      <c r="MQL6" s="528"/>
      <c r="MQM6" s="430"/>
      <c r="MQN6" s="528"/>
      <c r="MQO6" s="528"/>
      <c r="MQP6" s="528"/>
      <c r="MQQ6" s="528"/>
      <c r="MQR6" s="528"/>
      <c r="MQS6" s="528"/>
      <c r="MQT6" s="551"/>
      <c r="MQU6" s="551"/>
      <c r="MQV6" s="528"/>
      <c r="MQW6" s="551"/>
      <c r="MQX6" s="551"/>
      <c r="MQY6" s="551"/>
      <c r="MQZ6" s="528"/>
      <c r="MRA6" s="528"/>
      <c r="MRB6" s="551"/>
      <c r="MRC6" s="551"/>
      <c r="MRD6" s="551"/>
      <c r="MRE6" s="551"/>
      <c r="MRF6" s="528"/>
      <c r="MRG6" s="528"/>
      <c r="MRH6" s="430"/>
      <c r="MRI6" s="528"/>
      <c r="MRJ6" s="528"/>
      <c r="MRK6" s="528"/>
      <c r="MRL6" s="528"/>
      <c r="MRM6" s="528"/>
      <c r="MRN6" s="528"/>
      <c r="MRO6" s="551"/>
      <c r="MRP6" s="551"/>
      <c r="MRQ6" s="528"/>
      <c r="MRR6" s="551"/>
      <c r="MRS6" s="551"/>
      <c r="MRT6" s="551"/>
      <c r="MRU6" s="528"/>
      <c r="MRV6" s="528"/>
      <c r="MRW6" s="551"/>
      <c r="MRX6" s="551"/>
      <c r="MRY6" s="551"/>
      <c r="MRZ6" s="551"/>
      <c r="MSA6" s="528"/>
      <c r="MSB6" s="528"/>
      <c r="MSC6" s="430"/>
      <c r="MSD6" s="528"/>
      <c r="MSE6" s="528"/>
      <c r="MSF6" s="528"/>
      <c r="MSG6" s="528"/>
      <c r="MSH6" s="528"/>
      <c r="MSI6" s="528"/>
      <c r="MSJ6" s="551"/>
      <c r="MSK6" s="551"/>
      <c r="MSL6" s="528"/>
      <c r="MSM6" s="551"/>
      <c r="MSN6" s="551"/>
      <c r="MSO6" s="551"/>
      <c r="MSP6" s="528"/>
      <c r="MSQ6" s="528"/>
      <c r="MSR6" s="551"/>
      <c r="MSS6" s="551"/>
      <c r="MST6" s="551"/>
      <c r="MSU6" s="551"/>
      <c r="MSV6" s="528"/>
      <c r="MSW6" s="528"/>
      <c r="MSX6" s="430"/>
      <c r="MSY6" s="528"/>
      <c r="MSZ6" s="528"/>
      <c r="MTA6" s="528"/>
      <c r="MTB6" s="528"/>
      <c r="MTC6" s="528"/>
      <c r="MTD6" s="528"/>
      <c r="MTE6" s="551"/>
      <c r="MTF6" s="551"/>
      <c r="MTG6" s="528"/>
      <c r="MTH6" s="551"/>
      <c r="MTI6" s="551"/>
      <c r="MTJ6" s="551"/>
      <c r="MTK6" s="528"/>
      <c r="MTL6" s="528"/>
      <c r="MTM6" s="551"/>
      <c r="MTN6" s="551"/>
      <c r="MTO6" s="551"/>
      <c r="MTP6" s="551"/>
      <c r="MTQ6" s="528"/>
      <c r="MTR6" s="528"/>
      <c r="MTS6" s="430"/>
      <c r="MTT6" s="528"/>
      <c r="MTU6" s="528"/>
      <c r="MTV6" s="528"/>
      <c r="MTW6" s="528"/>
      <c r="MTX6" s="528"/>
      <c r="MTY6" s="528"/>
      <c r="MTZ6" s="551"/>
      <c r="MUA6" s="551"/>
      <c r="MUB6" s="528"/>
      <c r="MUC6" s="551"/>
      <c r="MUD6" s="551"/>
      <c r="MUE6" s="551"/>
      <c r="MUF6" s="528"/>
      <c r="MUG6" s="528"/>
      <c r="MUH6" s="551"/>
      <c r="MUI6" s="551"/>
      <c r="MUJ6" s="551"/>
      <c r="MUK6" s="551"/>
      <c r="MUL6" s="528"/>
      <c r="MUM6" s="528"/>
      <c r="MUN6" s="430"/>
      <c r="MUO6" s="528"/>
      <c r="MUP6" s="528"/>
      <c r="MUQ6" s="528"/>
      <c r="MUR6" s="528"/>
      <c r="MUS6" s="528"/>
      <c r="MUT6" s="528"/>
      <c r="MUU6" s="551"/>
      <c r="MUV6" s="551"/>
      <c r="MUW6" s="528"/>
      <c r="MUX6" s="551"/>
      <c r="MUY6" s="551"/>
      <c r="MUZ6" s="551"/>
      <c r="MVA6" s="528"/>
      <c r="MVB6" s="528"/>
      <c r="MVC6" s="551"/>
      <c r="MVD6" s="551"/>
      <c r="MVE6" s="551"/>
      <c r="MVF6" s="551"/>
      <c r="MVG6" s="528"/>
      <c r="MVH6" s="528"/>
      <c r="MVI6" s="430"/>
      <c r="MVJ6" s="528"/>
      <c r="MVK6" s="528"/>
      <c r="MVL6" s="528"/>
      <c r="MVM6" s="528"/>
      <c r="MVN6" s="528"/>
      <c r="MVO6" s="528"/>
      <c r="MVP6" s="551"/>
      <c r="MVQ6" s="551"/>
      <c r="MVR6" s="528"/>
      <c r="MVS6" s="551"/>
      <c r="MVT6" s="551"/>
      <c r="MVU6" s="551"/>
      <c r="MVV6" s="528"/>
      <c r="MVW6" s="528"/>
      <c r="MVX6" s="551"/>
      <c r="MVY6" s="551"/>
      <c r="MVZ6" s="551"/>
      <c r="MWA6" s="551"/>
      <c r="MWB6" s="528"/>
      <c r="MWC6" s="528"/>
      <c r="MWD6" s="430"/>
      <c r="MWE6" s="528"/>
      <c r="MWF6" s="528"/>
      <c r="MWG6" s="528"/>
      <c r="MWH6" s="528"/>
      <c r="MWI6" s="528"/>
      <c r="MWJ6" s="528"/>
      <c r="MWK6" s="551"/>
      <c r="MWL6" s="551"/>
      <c r="MWM6" s="528"/>
      <c r="MWN6" s="551"/>
      <c r="MWO6" s="551"/>
      <c r="MWP6" s="551"/>
      <c r="MWQ6" s="528"/>
      <c r="MWR6" s="528"/>
      <c r="MWS6" s="551"/>
      <c r="MWT6" s="551"/>
      <c r="MWU6" s="551"/>
      <c r="MWV6" s="551"/>
      <c r="MWW6" s="528"/>
      <c r="MWX6" s="528"/>
      <c r="MWY6" s="430"/>
      <c r="MWZ6" s="528"/>
      <c r="MXA6" s="528"/>
      <c r="MXB6" s="528"/>
      <c r="MXC6" s="528"/>
      <c r="MXD6" s="528"/>
      <c r="MXE6" s="528"/>
      <c r="MXF6" s="551"/>
      <c r="MXG6" s="551"/>
      <c r="MXH6" s="528"/>
      <c r="MXI6" s="551"/>
      <c r="MXJ6" s="551"/>
      <c r="MXK6" s="551"/>
      <c r="MXL6" s="528"/>
      <c r="MXM6" s="528"/>
      <c r="MXN6" s="551"/>
      <c r="MXO6" s="551"/>
      <c r="MXP6" s="551"/>
      <c r="MXQ6" s="551"/>
      <c r="MXR6" s="528"/>
      <c r="MXS6" s="528"/>
      <c r="MXT6" s="430"/>
      <c r="MXU6" s="528"/>
      <c r="MXV6" s="528"/>
      <c r="MXW6" s="528"/>
      <c r="MXX6" s="528"/>
      <c r="MXY6" s="528"/>
      <c r="MXZ6" s="528"/>
      <c r="MYA6" s="551"/>
      <c r="MYB6" s="551"/>
      <c r="MYC6" s="528"/>
      <c r="MYD6" s="551"/>
      <c r="MYE6" s="551"/>
      <c r="MYF6" s="551"/>
      <c r="MYG6" s="528"/>
      <c r="MYH6" s="528"/>
      <c r="MYI6" s="551"/>
      <c r="MYJ6" s="551"/>
      <c r="MYK6" s="551"/>
      <c r="MYL6" s="551"/>
      <c r="MYM6" s="528"/>
      <c r="MYN6" s="528"/>
      <c r="MYO6" s="430"/>
      <c r="MYP6" s="528"/>
      <c r="MYQ6" s="528"/>
      <c r="MYR6" s="528"/>
      <c r="MYS6" s="528"/>
      <c r="MYT6" s="528"/>
      <c r="MYU6" s="528"/>
      <c r="MYV6" s="551"/>
      <c r="MYW6" s="551"/>
      <c r="MYX6" s="528"/>
      <c r="MYY6" s="551"/>
      <c r="MYZ6" s="551"/>
      <c r="MZA6" s="551"/>
      <c r="MZB6" s="528"/>
      <c r="MZC6" s="528"/>
      <c r="MZD6" s="551"/>
      <c r="MZE6" s="551"/>
      <c r="MZF6" s="551"/>
      <c r="MZG6" s="551"/>
      <c r="MZH6" s="528"/>
      <c r="MZI6" s="528"/>
      <c r="MZJ6" s="430"/>
      <c r="MZK6" s="528"/>
      <c r="MZL6" s="528"/>
      <c r="MZM6" s="528"/>
      <c r="MZN6" s="528"/>
      <c r="MZO6" s="528"/>
      <c r="MZP6" s="528"/>
      <c r="MZQ6" s="551"/>
      <c r="MZR6" s="551"/>
      <c r="MZS6" s="528"/>
      <c r="MZT6" s="551"/>
      <c r="MZU6" s="551"/>
      <c r="MZV6" s="551"/>
      <c r="MZW6" s="528"/>
      <c r="MZX6" s="528"/>
      <c r="MZY6" s="551"/>
      <c r="MZZ6" s="551"/>
      <c r="NAA6" s="551"/>
      <c r="NAB6" s="551"/>
      <c r="NAC6" s="528"/>
      <c r="NAD6" s="528"/>
      <c r="NAE6" s="430"/>
      <c r="NAF6" s="528"/>
      <c r="NAG6" s="528"/>
      <c r="NAH6" s="528"/>
      <c r="NAI6" s="528"/>
      <c r="NAJ6" s="528"/>
      <c r="NAK6" s="528"/>
      <c r="NAL6" s="551"/>
      <c r="NAM6" s="551"/>
      <c r="NAN6" s="528"/>
      <c r="NAO6" s="551"/>
      <c r="NAP6" s="551"/>
      <c r="NAQ6" s="551"/>
      <c r="NAR6" s="528"/>
      <c r="NAS6" s="528"/>
      <c r="NAT6" s="551"/>
      <c r="NAU6" s="551"/>
      <c r="NAV6" s="551"/>
      <c r="NAW6" s="551"/>
      <c r="NAX6" s="528"/>
      <c r="NAY6" s="528"/>
      <c r="NAZ6" s="430"/>
      <c r="NBA6" s="528"/>
      <c r="NBB6" s="528"/>
      <c r="NBC6" s="528"/>
      <c r="NBD6" s="528"/>
      <c r="NBE6" s="528"/>
      <c r="NBF6" s="528"/>
      <c r="NBG6" s="551"/>
      <c r="NBH6" s="551"/>
      <c r="NBI6" s="528"/>
      <c r="NBJ6" s="551"/>
      <c r="NBK6" s="551"/>
      <c r="NBL6" s="551"/>
      <c r="NBM6" s="528"/>
      <c r="NBN6" s="528"/>
      <c r="NBO6" s="551"/>
      <c r="NBP6" s="551"/>
      <c r="NBQ6" s="551"/>
      <c r="NBR6" s="551"/>
      <c r="NBS6" s="528"/>
      <c r="NBT6" s="528"/>
      <c r="NBU6" s="430"/>
      <c r="NBV6" s="528"/>
      <c r="NBW6" s="528"/>
      <c r="NBX6" s="528"/>
      <c r="NBY6" s="528"/>
      <c r="NBZ6" s="528"/>
      <c r="NCA6" s="528"/>
      <c r="NCB6" s="551"/>
      <c r="NCC6" s="551"/>
      <c r="NCD6" s="528"/>
      <c r="NCE6" s="551"/>
      <c r="NCF6" s="551"/>
      <c r="NCG6" s="551"/>
      <c r="NCH6" s="528"/>
      <c r="NCI6" s="528"/>
      <c r="NCJ6" s="551"/>
      <c r="NCK6" s="551"/>
      <c r="NCL6" s="551"/>
      <c r="NCM6" s="551"/>
      <c r="NCN6" s="528"/>
      <c r="NCO6" s="528"/>
      <c r="NCP6" s="430"/>
      <c r="NCQ6" s="528"/>
      <c r="NCR6" s="528"/>
      <c r="NCS6" s="528"/>
      <c r="NCT6" s="528"/>
      <c r="NCU6" s="528"/>
      <c r="NCV6" s="528"/>
      <c r="NCW6" s="551"/>
      <c r="NCX6" s="551"/>
      <c r="NCY6" s="528"/>
      <c r="NCZ6" s="551"/>
      <c r="NDA6" s="551"/>
      <c r="NDB6" s="551"/>
      <c r="NDC6" s="528"/>
      <c r="NDD6" s="528"/>
      <c r="NDE6" s="551"/>
      <c r="NDF6" s="551"/>
      <c r="NDG6" s="551"/>
      <c r="NDH6" s="551"/>
      <c r="NDI6" s="528"/>
      <c r="NDJ6" s="528"/>
      <c r="NDK6" s="430"/>
      <c r="NDL6" s="528"/>
      <c r="NDM6" s="528"/>
      <c r="NDN6" s="528"/>
      <c r="NDO6" s="528"/>
      <c r="NDP6" s="528"/>
      <c r="NDQ6" s="528"/>
      <c r="NDR6" s="551"/>
      <c r="NDS6" s="551"/>
      <c r="NDT6" s="528"/>
      <c r="NDU6" s="551"/>
      <c r="NDV6" s="551"/>
      <c r="NDW6" s="551"/>
      <c r="NDX6" s="528"/>
      <c r="NDY6" s="528"/>
      <c r="NDZ6" s="551"/>
      <c r="NEA6" s="551"/>
      <c r="NEB6" s="551"/>
      <c r="NEC6" s="551"/>
      <c r="NED6" s="528"/>
      <c r="NEE6" s="528"/>
      <c r="NEF6" s="430"/>
      <c r="NEG6" s="528"/>
      <c r="NEH6" s="528"/>
      <c r="NEI6" s="528"/>
      <c r="NEJ6" s="528"/>
      <c r="NEK6" s="528"/>
      <c r="NEL6" s="528"/>
      <c r="NEM6" s="551"/>
      <c r="NEN6" s="551"/>
      <c r="NEO6" s="528"/>
      <c r="NEP6" s="551"/>
      <c r="NEQ6" s="551"/>
      <c r="NER6" s="551"/>
      <c r="NES6" s="528"/>
      <c r="NET6" s="528"/>
      <c r="NEU6" s="551"/>
      <c r="NEV6" s="551"/>
      <c r="NEW6" s="551"/>
      <c r="NEX6" s="551"/>
      <c r="NEY6" s="528"/>
      <c r="NEZ6" s="528"/>
      <c r="NFA6" s="430"/>
      <c r="NFB6" s="528"/>
      <c r="NFC6" s="528"/>
      <c r="NFD6" s="528"/>
      <c r="NFE6" s="528"/>
      <c r="NFF6" s="528"/>
      <c r="NFG6" s="528"/>
      <c r="NFH6" s="551"/>
      <c r="NFI6" s="551"/>
      <c r="NFJ6" s="528"/>
      <c r="NFK6" s="551"/>
      <c r="NFL6" s="551"/>
      <c r="NFM6" s="551"/>
      <c r="NFN6" s="528"/>
      <c r="NFO6" s="528"/>
      <c r="NFP6" s="551"/>
      <c r="NFQ6" s="551"/>
      <c r="NFR6" s="551"/>
      <c r="NFS6" s="551"/>
      <c r="NFT6" s="528"/>
      <c r="NFU6" s="528"/>
      <c r="NFV6" s="430"/>
      <c r="NFW6" s="528"/>
      <c r="NFX6" s="528"/>
      <c r="NFY6" s="528"/>
      <c r="NFZ6" s="528"/>
      <c r="NGA6" s="528"/>
      <c r="NGB6" s="528"/>
      <c r="NGC6" s="551"/>
      <c r="NGD6" s="551"/>
      <c r="NGE6" s="528"/>
      <c r="NGF6" s="551"/>
      <c r="NGG6" s="551"/>
      <c r="NGH6" s="551"/>
      <c r="NGI6" s="528"/>
      <c r="NGJ6" s="528"/>
      <c r="NGK6" s="551"/>
      <c r="NGL6" s="551"/>
      <c r="NGM6" s="551"/>
      <c r="NGN6" s="551"/>
      <c r="NGO6" s="528"/>
      <c r="NGP6" s="528"/>
      <c r="NGQ6" s="430"/>
      <c r="NGR6" s="528"/>
      <c r="NGS6" s="528"/>
      <c r="NGT6" s="528"/>
      <c r="NGU6" s="528"/>
      <c r="NGV6" s="528"/>
      <c r="NGW6" s="528"/>
      <c r="NGX6" s="551"/>
      <c r="NGY6" s="551"/>
      <c r="NGZ6" s="528"/>
      <c r="NHA6" s="551"/>
      <c r="NHB6" s="551"/>
      <c r="NHC6" s="551"/>
      <c r="NHD6" s="528"/>
      <c r="NHE6" s="528"/>
      <c r="NHF6" s="551"/>
      <c r="NHG6" s="551"/>
      <c r="NHH6" s="551"/>
      <c r="NHI6" s="551"/>
      <c r="NHJ6" s="528"/>
      <c r="NHK6" s="528"/>
      <c r="NHL6" s="430"/>
      <c r="NHM6" s="528"/>
      <c r="NHN6" s="528"/>
      <c r="NHO6" s="528"/>
      <c r="NHP6" s="528"/>
      <c r="NHQ6" s="528"/>
      <c r="NHR6" s="528"/>
      <c r="NHS6" s="551"/>
      <c r="NHT6" s="551"/>
      <c r="NHU6" s="528"/>
      <c r="NHV6" s="551"/>
      <c r="NHW6" s="551"/>
      <c r="NHX6" s="551"/>
      <c r="NHY6" s="528"/>
      <c r="NHZ6" s="528"/>
      <c r="NIA6" s="551"/>
      <c r="NIB6" s="551"/>
      <c r="NIC6" s="551"/>
      <c r="NID6" s="551"/>
      <c r="NIE6" s="528"/>
      <c r="NIF6" s="528"/>
      <c r="NIG6" s="430"/>
      <c r="NIH6" s="528"/>
      <c r="NII6" s="528"/>
      <c r="NIJ6" s="528"/>
      <c r="NIK6" s="528"/>
      <c r="NIL6" s="528"/>
      <c r="NIM6" s="528"/>
      <c r="NIN6" s="551"/>
      <c r="NIO6" s="551"/>
      <c r="NIP6" s="528"/>
      <c r="NIQ6" s="551"/>
      <c r="NIR6" s="551"/>
      <c r="NIS6" s="551"/>
      <c r="NIT6" s="528"/>
      <c r="NIU6" s="528"/>
      <c r="NIV6" s="551"/>
      <c r="NIW6" s="551"/>
      <c r="NIX6" s="551"/>
      <c r="NIY6" s="551"/>
      <c r="NIZ6" s="528"/>
      <c r="NJA6" s="528"/>
      <c r="NJB6" s="430"/>
      <c r="NJC6" s="528"/>
      <c r="NJD6" s="528"/>
      <c r="NJE6" s="528"/>
      <c r="NJF6" s="528"/>
      <c r="NJG6" s="528"/>
      <c r="NJH6" s="528"/>
      <c r="NJI6" s="551"/>
      <c r="NJJ6" s="551"/>
      <c r="NJK6" s="528"/>
      <c r="NJL6" s="551"/>
      <c r="NJM6" s="551"/>
      <c r="NJN6" s="551"/>
      <c r="NJO6" s="528"/>
      <c r="NJP6" s="528"/>
      <c r="NJQ6" s="551"/>
      <c r="NJR6" s="551"/>
      <c r="NJS6" s="551"/>
      <c r="NJT6" s="551"/>
      <c r="NJU6" s="528"/>
      <c r="NJV6" s="528"/>
      <c r="NJW6" s="430"/>
      <c r="NJX6" s="528"/>
      <c r="NJY6" s="528"/>
      <c r="NJZ6" s="528"/>
      <c r="NKA6" s="528"/>
      <c r="NKB6" s="528"/>
      <c r="NKC6" s="528"/>
      <c r="NKD6" s="551"/>
      <c r="NKE6" s="551"/>
      <c r="NKF6" s="528"/>
      <c r="NKG6" s="551"/>
      <c r="NKH6" s="551"/>
      <c r="NKI6" s="551"/>
      <c r="NKJ6" s="528"/>
      <c r="NKK6" s="528"/>
      <c r="NKL6" s="551"/>
      <c r="NKM6" s="551"/>
      <c r="NKN6" s="551"/>
      <c r="NKO6" s="551"/>
      <c r="NKP6" s="528"/>
      <c r="NKQ6" s="528"/>
      <c r="NKR6" s="430"/>
      <c r="NKS6" s="528"/>
      <c r="NKT6" s="528"/>
      <c r="NKU6" s="528"/>
      <c r="NKV6" s="528"/>
      <c r="NKW6" s="528"/>
      <c r="NKX6" s="528"/>
      <c r="NKY6" s="551"/>
      <c r="NKZ6" s="551"/>
      <c r="NLA6" s="528"/>
      <c r="NLB6" s="551"/>
      <c r="NLC6" s="551"/>
      <c r="NLD6" s="551"/>
      <c r="NLE6" s="528"/>
      <c r="NLF6" s="528"/>
      <c r="NLG6" s="551"/>
      <c r="NLH6" s="551"/>
      <c r="NLI6" s="551"/>
      <c r="NLJ6" s="551"/>
      <c r="NLK6" s="528"/>
      <c r="NLL6" s="528"/>
      <c r="NLM6" s="430"/>
      <c r="NLN6" s="528"/>
      <c r="NLO6" s="528"/>
      <c r="NLP6" s="528"/>
      <c r="NLQ6" s="528"/>
      <c r="NLR6" s="528"/>
      <c r="NLS6" s="528"/>
      <c r="NLT6" s="551"/>
      <c r="NLU6" s="551"/>
      <c r="NLV6" s="528"/>
      <c r="NLW6" s="551"/>
      <c r="NLX6" s="551"/>
      <c r="NLY6" s="551"/>
      <c r="NLZ6" s="528"/>
      <c r="NMA6" s="528"/>
      <c r="NMB6" s="551"/>
      <c r="NMC6" s="551"/>
      <c r="NMD6" s="551"/>
      <c r="NME6" s="551"/>
      <c r="NMF6" s="528"/>
      <c r="NMG6" s="528"/>
      <c r="NMH6" s="430"/>
      <c r="NMI6" s="528"/>
      <c r="NMJ6" s="528"/>
      <c r="NMK6" s="528"/>
      <c r="NML6" s="528"/>
      <c r="NMM6" s="528"/>
      <c r="NMN6" s="528"/>
      <c r="NMO6" s="551"/>
      <c r="NMP6" s="551"/>
      <c r="NMQ6" s="528"/>
      <c r="NMR6" s="551"/>
      <c r="NMS6" s="551"/>
      <c r="NMT6" s="551"/>
      <c r="NMU6" s="528"/>
      <c r="NMV6" s="528"/>
      <c r="NMW6" s="551"/>
      <c r="NMX6" s="551"/>
      <c r="NMY6" s="551"/>
      <c r="NMZ6" s="551"/>
      <c r="NNA6" s="528"/>
      <c r="NNB6" s="528"/>
      <c r="NNC6" s="430"/>
      <c r="NND6" s="528"/>
      <c r="NNE6" s="528"/>
      <c r="NNF6" s="528"/>
      <c r="NNG6" s="528"/>
      <c r="NNH6" s="528"/>
      <c r="NNI6" s="528"/>
      <c r="NNJ6" s="551"/>
      <c r="NNK6" s="551"/>
      <c r="NNL6" s="528"/>
      <c r="NNM6" s="551"/>
      <c r="NNN6" s="551"/>
      <c r="NNO6" s="551"/>
      <c r="NNP6" s="528"/>
      <c r="NNQ6" s="528"/>
      <c r="NNR6" s="551"/>
      <c r="NNS6" s="551"/>
      <c r="NNT6" s="551"/>
      <c r="NNU6" s="551"/>
      <c r="NNV6" s="528"/>
      <c r="NNW6" s="528"/>
      <c r="NNX6" s="430"/>
      <c r="NNY6" s="528"/>
      <c r="NNZ6" s="528"/>
      <c r="NOA6" s="528"/>
      <c r="NOB6" s="528"/>
      <c r="NOC6" s="528"/>
      <c r="NOD6" s="528"/>
      <c r="NOE6" s="551"/>
      <c r="NOF6" s="551"/>
      <c r="NOG6" s="528"/>
      <c r="NOH6" s="551"/>
      <c r="NOI6" s="551"/>
      <c r="NOJ6" s="551"/>
      <c r="NOK6" s="528"/>
      <c r="NOL6" s="528"/>
      <c r="NOM6" s="551"/>
      <c r="NON6" s="551"/>
      <c r="NOO6" s="551"/>
      <c r="NOP6" s="551"/>
      <c r="NOQ6" s="528"/>
      <c r="NOR6" s="528"/>
      <c r="NOS6" s="430"/>
      <c r="NOT6" s="528"/>
      <c r="NOU6" s="528"/>
      <c r="NOV6" s="528"/>
      <c r="NOW6" s="528"/>
      <c r="NOX6" s="528"/>
      <c r="NOY6" s="528"/>
      <c r="NOZ6" s="551"/>
      <c r="NPA6" s="551"/>
      <c r="NPB6" s="528"/>
      <c r="NPC6" s="551"/>
      <c r="NPD6" s="551"/>
      <c r="NPE6" s="551"/>
      <c r="NPF6" s="528"/>
      <c r="NPG6" s="528"/>
      <c r="NPH6" s="551"/>
      <c r="NPI6" s="551"/>
      <c r="NPJ6" s="551"/>
      <c r="NPK6" s="551"/>
      <c r="NPL6" s="528"/>
      <c r="NPM6" s="528"/>
      <c r="NPN6" s="430"/>
      <c r="NPO6" s="528"/>
      <c r="NPP6" s="528"/>
      <c r="NPQ6" s="528"/>
      <c r="NPR6" s="528"/>
      <c r="NPS6" s="528"/>
      <c r="NPT6" s="528"/>
      <c r="NPU6" s="551"/>
      <c r="NPV6" s="551"/>
      <c r="NPW6" s="528"/>
      <c r="NPX6" s="551"/>
      <c r="NPY6" s="551"/>
      <c r="NPZ6" s="551"/>
      <c r="NQA6" s="528"/>
      <c r="NQB6" s="528"/>
      <c r="NQC6" s="551"/>
      <c r="NQD6" s="551"/>
      <c r="NQE6" s="551"/>
      <c r="NQF6" s="551"/>
      <c r="NQG6" s="528"/>
      <c r="NQH6" s="528"/>
      <c r="NQI6" s="430"/>
      <c r="NQJ6" s="528"/>
      <c r="NQK6" s="528"/>
      <c r="NQL6" s="528"/>
      <c r="NQM6" s="528"/>
      <c r="NQN6" s="528"/>
      <c r="NQO6" s="528"/>
      <c r="NQP6" s="551"/>
      <c r="NQQ6" s="551"/>
      <c r="NQR6" s="528"/>
      <c r="NQS6" s="551"/>
      <c r="NQT6" s="551"/>
      <c r="NQU6" s="551"/>
      <c r="NQV6" s="528"/>
      <c r="NQW6" s="528"/>
      <c r="NQX6" s="551"/>
      <c r="NQY6" s="551"/>
      <c r="NQZ6" s="551"/>
      <c r="NRA6" s="551"/>
      <c r="NRB6" s="528"/>
      <c r="NRC6" s="528"/>
      <c r="NRD6" s="430"/>
      <c r="NRE6" s="528"/>
      <c r="NRF6" s="528"/>
      <c r="NRG6" s="528"/>
      <c r="NRH6" s="528"/>
      <c r="NRI6" s="528"/>
      <c r="NRJ6" s="528"/>
      <c r="NRK6" s="551"/>
      <c r="NRL6" s="551"/>
      <c r="NRM6" s="528"/>
      <c r="NRN6" s="551"/>
      <c r="NRO6" s="551"/>
      <c r="NRP6" s="551"/>
      <c r="NRQ6" s="528"/>
      <c r="NRR6" s="528"/>
      <c r="NRS6" s="551"/>
      <c r="NRT6" s="551"/>
      <c r="NRU6" s="551"/>
      <c r="NRV6" s="551"/>
      <c r="NRW6" s="528"/>
      <c r="NRX6" s="528"/>
      <c r="NRY6" s="430"/>
      <c r="NRZ6" s="528"/>
      <c r="NSA6" s="528"/>
      <c r="NSB6" s="528"/>
      <c r="NSC6" s="528"/>
      <c r="NSD6" s="528"/>
      <c r="NSE6" s="528"/>
      <c r="NSF6" s="551"/>
      <c r="NSG6" s="551"/>
      <c r="NSH6" s="528"/>
      <c r="NSI6" s="551"/>
      <c r="NSJ6" s="551"/>
      <c r="NSK6" s="551"/>
      <c r="NSL6" s="528"/>
      <c r="NSM6" s="528"/>
      <c r="NSN6" s="551"/>
      <c r="NSO6" s="551"/>
      <c r="NSP6" s="551"/>
      <c r="NSQ6" s="551"/>
      <c r="NSR6" s="528"/>
      <c r="NSS6" s="528"/>
      <c r="NST6" s="430"/>
      <c r="NSU6" s="528"/>
      <c r="NSV6" s="528"/>
      <c r="NSW6" s="528"/>
      <c r="NSX6" s="528"/>
      <c r="NSY6" s="528"/>
      <c r="NSZ6" s="528"/>
      <c r="NTA6" s="551"/>
      <c r="NTB6" s="551"/>
      <c r="NTC6" s="528"/>
      <c r="NTD6" s="551"/>
      <c r="NTE6" s="551"/>
      <c r="NTF6" s="551"/>
      <c r="NTG6" s="528"/>
      <c r="NTH6" s="528"/>
      <c r="NTI6" s="551"/>
      <c r="NTJ6" s="551"/>
      <c r="NTK6" s="551"/>
      <c r="NTL6" s="551"/>
      <c r="NTM6" s="528"/>
      <c r="NTN6" s="528"/>
      <c r="NTO6" s="430"/>
      <c r="NTP6" s="528"/>
      <c r="NTQ6" s="528"/>
      <c r="NTR6" s="528"/>
      <c r="NTS6" s="528"/>
      <c r="NTT6" s="528"/>
      <c r="NTU6" s="528"/>
      <c r="NTV6" s="551"/>
      <c r="NTW6" s="551"/>
      <c r="NTX6" s="528"/>
      <c r="NTY6" s="551"/>
      <c r="NTZ6" s="551"/>
      <c r="NUA6" s="551"/>
      <c r="NUB6" s="528"/>
      <c r="NUC6" s="528"/>
      <c r="NUD6" s="551"/>
      <c r="NUE6" s="551"/>
      <c r="NUF6" s="551"/>
      <c r="NUG6" s="551"/>
      <c r="NUH6" s="528"/>
      <c r="NUI6" s="528"/>
      <c r="NUJ6" s="430"/>
      <c r="NUK6" s="528"/>
      <c r="NUL6" s="528"/>
      <c r="NUM6" s="528"/>
      <c r="NUN6" s="528"/>
      <c r="NUO6" s="528"/>
      <c r="NUP6" s="528"/>
      <c r="NUQ6" s="551"/>
      <c r="NUR6" s="551"/>
      <c r="NUS6" s="528"/>
      <c r="NUT6" s="551"/>
      <c r="NUU6" s="551"/>
      <c r="NUV6" s="551"/>
      <c r="NUW6" s="528"/>
      <c r="NUX6" s="528"/>
      <c r="NUY6" s="551"/>
      <c r="NUZ6" s="551"/>
      <c r="NVA6" s="551"/>
      <c r="NVB6" s="551"/>
      <c r="NVC6" s="528"/>
      <c r="NVD6" s="528"/>
      <c r="NVE6" s="430"/>
      <c r="NVF6" s="528"/>
      <c r="NVG6" s="528"/>
      <c r="NVH6" s="528"/>
      <c r="NVI6" s="528"/>
      <c r="NVJ6" s="528"/>
      <c r="NVK6" s="528"/>
      <c r="NVL6" s="551"/>
      <c r="NVM6" s="551"/>
      <c r="NVN6" s="528"/>
      <c r="NVO6" s="551"/>
      <c r="NVP6" s="551"/>
      <c r="NVQ6" s="551"/>
      <c r="NVR6" s="528"/>
      <c r="NVS6" s="528"/>
      <c r="NVT6" s="551"/>
      <c r="NVU6" s="551"/>
      <c r="NVV6" s="551"/>
      <c r="NVW6" s="551"/>
      <c r="NVX6" s="528"/>
      <c r="NVY6" s="528"/>
      <c r="NVZ6" s="430"/>
      <c r="NWA6" s="528"/>
      <c r="NWB6" s="528"/>
      <c r="NWC6" s="528"/>
      <c r="NWD6" s="528"/>
      <c r="NWE6" s="528"/>
      <c r="NWF6" s="528"/>
      <c r="NWG6" s="551"/>
      <c r="NWH6" s="551"/>
      <c r="NWI6" s="528"/>
      <c r="NWJ6" s="551"/>
      <c r="NWK6" s="551"/>
      <c r="NWL6" s="551"/>
      <c r="NWM6" s="528"/>
      <c r="NWN6" s="528"/>
      <c r="NWO6" s="551"/>
      <c r="NWP6" s="551"/>
      <c r="NWQ6" s="551"/>
      <c r="NWR6" s="551"/>
      <c r="NWS6" s="528"/>
      <c r="NWT6" s="528"/>
      <c r="NWU6" s="430"/>
      <c r="NWV6" s="528"/>
      <c r="NWW6" s="528"/>
      <c r="NWX6" s="528"/>
      <c r="NWY6" s="528"/>
      <c r="NWZ6" s="528"/>
      <c r="NXA6" s="528"/>
      <c r="NXB6" s="551"/>
      <c r="NXC6" s="551"/>
      <c r="NXD6" s="528"/>
      <c r="NXE6" s="551"/>
      <c r="NXF6" s="551"/>
      <c r="NXG6" s="551"/>
      <c r="NXH6" s="528"/>
      <c r="NXI6" s="528"/>
      <c r="NXJ6" s="551"/>
      <c r="NXK6" s="551"/>
      <c r="NXL6" s="551"/>
      <c r="NXM6" s="551"/>
      <c r="NXN6" s="528"/>
      <c r="NXO6" s="528"/>
      <c r="NXP6" s="430"/>
      <c r="NXQ6" s="528"/>
      <c r="NXR6" s="528"/>
      <c r="NXS6" s="528"/>
      <c r="NXT6" s="528"/>
      <c r="NXU6" s="528"/>
      <c r="NXV6" s="528"/>
      <c r="NXW6" s="551"/>
      <c r="NXX6" s="551"/>
      <c r="NXY6" s="528"/>
      <c r="NXZ6" s="551"/>
      <c r="NYA6" s="551"/>
      <c r="NYB6" s="551"/>
      <c r="NYC6" s="528"/>
      <c r="NYD6" s="528"/>
      <c r="NYE6" s="551"/>
      <c r="NYF6" s="551"/>
      <c r="NYG6" s="551"/>
      <c r="NYH6" s="551"/>
      <c r="NYI6" s="528"/>
      <c r="NYJ6" s="528"/>
      <c r="NYK6" s="430"/>
      <c r="NYL6" s="528"/>
      <c r="NYM6" s="528"/>
      <c r="NYN6" s="528"/>
      <c r="NYO6" s="528"/>
      <c r="NYP6" s="528"/>
      <c r="NYQ6" s="528"/>
      <c r="NYR6" s="551"/>
      <c r="NYS6" s="551"/>
      <c r="NYT6" s="528"/>
      <c r="NYU6" s="551"/>
      <c r="NYV6" s="551"/>
      <c r="NYW6" s="551"/>
      <c r="NYX6" s="528"/>
      <c r="NYY6" s="528"/>
      <c r="NYZ6" s="551"/>
      <c r="NZA6" s="551"/>
      <c r="NZB6" s="551"/>
      <c r="NZC6" s="551"/>
      <c r="NZD6" s="528"/>
      <c r="NZE6" s="528"/>
      <c r="NZF6" s="430"/>
      <c r="NZG6" s="528"/>
      <c r="NZH6" s="528"/>
      <c r="NZI6" s="528"/>
      <c r="NZJ6" s="528"/>
      <c r="NZK6" s="528"/>
      <c r="NZL6" s="528"/>
      <c r="NZM6" s="551"/>
      <c r="NZN6" s="551"/>
      <c r="NZO6" s="528"/>
      <c r="NZP6" s="551"/>
      <c r="NZQ6" s="551"/>
      <c r="NZR6" s="551"/>
      <c r="NZS6" s="528"/>
      <c r="NZT6" s="528"/>
      <c r="NZU6" s="551"/>
      <c r="NZV6" s="551"/>
      <c r="NZW6" s="551"/>
      <c r="NZX6" s="551"/>
      <c r="NZY6" s="528"/>
      <c r="NZZ6" s="528"/>
      <c r="OAA6" s="430"/>
      <c r="OAB6" s="528"/>
      <c r="OAC6" s="528"/>
      <c r="OAD6" s="528"/>
      <c r="OAE6" s="528"/>
      <c r="OAF6" s="528"/>
      <c r="OAG6" s="528"/>
      <c r="OAH6" s="551"/>
      <c r="OAI6" s="551"/>
      <c r="OAJ6" s="528"/>
      <c r="OAK6" s="551"/>
      <c r="OAL6" s="551"/>
      <c r="OAM6" s="551"/>
      <c r="OAN6" s="528"/>
      <c r="OAO6" s="528"/>
      <c r="OAP6" s="551"/>
      <c r="OAQ6" s="551"/>
      <c r="OAR6" s="551"/>
      <c r="OAS6" s="551"/>
      <c r="OAT6" s="528"/>
      <c r="OAU6" s="528"/>
      <c r="OAV6" s="430"/>
      <c r="OAW6" s="528"/>
      <c r="OAX6" s="528"/>
      <c r="OAY6" s="528"/>
      <c r="OAZ6" s="528"/>
      <c r="OBA6" s="528"/>
      <c r="OBB6" s="528"/>
      <c r="OBC6" s="551"/>
      <c r="OBD6" s="551"/>
      <c r="OBE6" s="528"/>
      <c r="OBF6" s="551"/>
      <c r="OBG6" s="551"/>
      <c r="OBH6" s="551"/>
      <c r="OBI6" s="528"/>
      <c r="OBJ6" s="528"/>
      <c r="OBK6" s="551"/>
      <c r="OBL6" s="551"/>
      <c r="OBM6" s="551"/>
      <c r="OBN6" s="551"/>
      <c r="OBO6" s="528"/>
      <c r="OBP6" s="528"/>
      <c r="OBQ6" s="430"/>
      <c r="OBR6" s="528"/>
      <c r="OBS6" s="528"/>
      <c r="OBT6" s="528"/>
      <c r="OBU6" s="528"/>
      <c r="OBV6" s="528"/>
      <c r="OBW6" s="528"/>
      <c r="OBX6" s="551"/>
      <c r="OBY6" s="551"/>
      <c r="OBZ6" s="528"/>
      <c r="OCA6" s="551"/>
      <c r="OCB6" s="551"/>
      <c r="OCC6" s="551"/>
      <c r="OCD6" s="528"/>
      <c r="OCE6" s="528"/>
      <c r="OCF6" s="551"/>
      <c r="OCG6" s="551"/>
      <c r="OCH6" s="551"/>
      <c r="OCI6" s="551"/>
      <c r="OCJ6" s="528"/>
      <c r="OCK6" s="528"/>
      <c r="OCL6" s="430"/>
      <c r="OCM6" s="528"/>
      <c r="OCN6" s="528"/>
      <c r="OCO6" s="528"/>
      <c r="OCP6" s="528"/>
      <c r="OCQ6" s="528"/>
      <c r="OCR6" s="528"/>
      <c r="OCS6" s="551"/>
      <c r="OCT6" s="551"/>
      <c r="OCU6" s="528"/>
      <c r="OCV6" s="551"/>
      <c r="OCW6" s="551"/>
      <c r="OCX6" s="551"/>
      <c r="OCY6" s="528"/>
      <c r="OCZ6" s="528"/>
      <c r="ODA6" s="551"/>
      <c r="ODB6" s="551"/>
      <c r="ODC6" s="551"/>
      <c r="ODD6" s="551"/>
      <c r="ODE6" s="528"/>
      <c r="ODF6" s="528"/>
      <c r="ODG6" s="430"/>
      <c r="ODH6" s="528"/>
      <c r="ODI6" s="528"/>
      <c r="ODJ6" s="528"/>
      <c r="ODK6" s="528"/>
      <c r="ODL6" s="528"/>
      <c r="ODM6" s="528"/>
      <c r="ODN6" s="551"/>
      <c r="ODO6" s="551"/>
      <c r="ODP6" s="528"/>
      <c r="ODQ6" s="551"/>
      <c r="ODR6" s="551"/>
      <c r="ODS6" s="551"/>
      <c r="ODT6" s="528"/>
      <c r="ODU6" s="528"/>
      <c r="ODV6" s="551"/>
      <c r="ODW6" s="551"/>
      <c r="ODX6" s="551"/>
      <c r="ODY6" s="551"/>
      <c r="ODZ6" s="528"/>
      <c r="OEA6" s="528"/>
      <c r="OEB6" s="430"/>
      <c r="OEC6" s="528"/>
      <c r="OED6" s="528"/>
      <c r="OEE6" s="528"/>
      <c r="OEF6" s="528"/>
      <c r="OEG6" s="528"/>
      <c r="OEH6" s="528"/>
      <c r="OEI6" s="551"/>
      <c r="OEJ6" s="551"/>
      <c r="OEK6" s="528"/>
      <c r="OEL6" s="551"/>
      <c r="OEM6" s="551"/>
      <c r="OEN6" s="551"/>
      <c r="OEO6" s="528"/>
      <c r="OEP6" s="528"/>
      <c r="OEQ6" s="551"/>
      <c r="OER6" s="551"/>
      <c r="OES6" s="551"/>
      <c r="OET6" s="551"/>
      <c r="OEU6" s="528"/>
      <c r="OEV6" s="528"/>
      <c r="OEW6" s="430"/>
      <c r="OEX6" s="528"/>
      <c r="OEY6" s="528"/>
      <c r="OEZ6" s="528"/>
      <c r="OFA6" s="528"/>
      <c r="OFB6" s="528"/>
      <c r="OFC6" s="528"/>
      <c r="OFD6" s="551"/>
      <c r="OFE6" s="551"/>
      <c r="OFF6" s="528"/>
      <c r="OFG6" s="551"/>
      <c r="OFH6" s="551"/>
      <c r="OFI6" s="551"/>
      <c r="OFJ6" s="528"/>
      <c r="OFK6" s="528"/>
      <c r="OFL6" s="551"/>
      <c r="OFM6" s="551"/>
      <c r="OFN6" s="551"/>
      <c r="OFO6" s="551"/>
      <c r="OFP6" s="528"/>
      <c r="OFQ6" s="528"/>
      <c r="OFR6" s="430"/>
      <c r="OFS6" s="528"/>
      <c r="OFT6" s="528"/>
      <c r="OFU6" s="528"/>
      <c r="OFV6" s="528"/>
      <c r="OFW6" s="528"/>
      <c r="OFX6" s="528"/>
      <c r="OFY6" s="551"/>
      <c r="OFZ6" s="551"/>
      <c r="OGA6" s="528"/>
      <c r="OGB6" s="551"/>
      <c r="OGC6" s="551"/>
      <c r="OGD6" s="551"/>
      <c r="OGE6" s="528"/>
      <c r="OGF6" s="528"/>
      <c r="OGG6" s="551"/>
      <c r="OGH6" s="551"/>
      <c r="OGI6" s="551"/>
      <c r="OGJ6" s="551"/>
      <c r="OGK6" s="528"/>
      <c r="OGL6" s="528"/>
      <c r="OGM6" s="430"/>
      <c r="OGN6" s="528"/>
      <c r="OGO6" s="528"/>
      <c r="OGP6" s="528"/>
      <c r="OGQ6" s="528"/>
      <c r="OGR6" s="528"/>
      <c r="OGS6" s="528"/>
      <c r="OGT6" s="551"/>
      <c r="OGU6" s="551"/>
      <c r="OGV6" s="528"/>
      <c r="OGW6" s="551"/>
      <c r="OGX6" s="551"/>
      <c r="OGY6" s="551"/>
      <c r="OGZ6" s="528"/>
      <c r="OHA6" s="528"/>
      <c r="OHB6" s="551"/>
      <c r="OHC6" s="551"/>
      <c r="OHD6" s="551"/>
      <c r="OHE6" s="551"/>
      <c r="OHF6" s="528"/>
      <c r="OHG6" s="528"/>
      <c r="OHH6" s="430"/>
      <c r="OHI6" s="528"/>
      <c r="OHJ6" s="528"/>
      <c r="OHK6" s="528"/>
      <c r="OHL6" s="528"/>
      <c r="OHM6" s="528"/>
      <c r="OHN6" s="528"/>
      <c r="OHO6" s="551"/>
      <c r="OHP6" s="551"/>
      <c r="OHQ6" s="528"/>
      <c r="OHR6" s="551"/>
      <c r="OHS6" s="551"/>
      <c r="OHT6" s="551"/>
      <c r="OHU6" s="528"/>
      <c r="OHV6" s="528"/>
      <c r="OHW6" s="551"/>
      <c r="OHX6" s="551"/>
      <c r="OHY6" s="551"/>
      <c r="OHZ6" s="551"/>
      <c r="OIA6" s="528"/>
      <c r="OIB6" s="528"/>
      <c r="OIC6" s="430"/>
      <c r="OID6" s="528"/>
      <c r="OIE6" s="528"/>
      <c r="OIF6" s="528"/>
      <c r="OIG6" s="528"/>
      <c r="OIH6" s="528"/>
      <c r="OII6" s="528"/>
      <c r="OIJ6" s="551"/>
      <c r="OIK6" s="551"/>
      <c r="OIL6" s="528"/>
      <c r="OIM6" s="551"/>
      <c r="OIN6" s="551"/>
      <c r="OIO6" s="551"/>
      <c r="OIP6" s="528"/>
      <c r="OIQ6" s="528"/>
      <c r="OIR6" s="551"/>
      <c r="OIS6" s="551"/>
      <c r="OIT6" s="551"/>
      <c r="OIU6" s="551"/>
      <c r="OIV6" s="528"/>
      <c r="OIW6" s="528"/>
      <c r="OIX6" s="430"/>
      <c r="OIY6" s="528"/>
      <c r="OIZ6" s="528"/>
      <c r="OJA6" s="528"/>
      <c r="OJB6" s="528"/>
      <c r="OJC6" s="528"/>
      <c r="OJD6" s="528"/>
      <c r="OJE6" s="551"/>
      <c r="OJF6" s="551"/>
      <c r="OJG6" s="528"/>
      <c r="OJH6" s="551"/>
      <c r="OJI6" s="551"/>
      <c r="OJJ6" s="551"/>
      <c r="OJK6" s="528"/>
      <c r="OJL6" s="528"/>
      <c r="OJM6" s="551"/>
      <c r="OJN6" s="551"/>
      <c r="OJO6" s="551"/>
      <c r="OJP6" s="551"/>
      <c r="OJQ6" s="528"/>
      <c r="OJR6" s="528"/>
      <c r="OJS6" s="430"/>
      <c r="OJT6" s="528"/>
      <c r="OJU6" s="528"/>
      <c r="OJV6" s="528"/>
      <c r="OJW6" s="528"/>
      <c r="OJX6" s="528"/>
      <c r="OJY6" s="528"/>
      <c r="OJZ6" s="551"/>
      <c r="OKA6" s="551"/>
      <c r="OKB6" s="528"/>
      <c r="OKC6" s="551"/>
      <c r="OKD6" s="551"/>
      <c r="OKE6" s="551"/>
      <c r="OKF6" s="528"/>
      <c r="OKG6" s="528"/>
      <c r="OKH6" s="551"/>
      <c r="OKI6" s="551"/>
      <c r="OKJ6" s="551"/>
      <c r="OKK6" s="551"/>
      <c r="OKL6" s="528"/>
      <c r="OKM6" s="528"/>
      <c r="OKN6" s="430"/>
      <c r="OKO6" s="528"/>
      <c r="OKP6" s="528"/>
      <c r="OKQ6" s="528"/>
      <c r="OKR6" s="528"/>
      <c r="OKS6" s="528"/>
      <c r="OKT6" s="528"/>
      <c r="OKU6" s="551"/>
      <c r="OKV6" s="551"/>
      <c r="OKW6" s="528"/>
      <c r="OKX6" s="551"/>
      <c r="OKY6" s="551"/>
      <c r="OKZ6" s="551"/>
      <c r="OLA6" s="528"/>
      <c r="OLB6" s="528"/>
      <c r="OLC6" s="551"/>
      <c r="OLD6" s="551"/>
      <c r="OLE6" s="551"/>
      <c r="OLF6" s="551"/>
      <c r="OLG6" s="528"/>
      <c r="OLH6" s="528"/>
      <c r="OLI6" s="430"/>
      <c r="OLJ6" s="528"/>
      <c r="OLK6" s="528"/>
      <c r="OLL6" s="528"/>
      <c r="OLM6" s="528"/>
      <c r="OLN6" s="528"/>
      <c r="OLO6" s="528"/>
      <c r="OLP6" s="551"/>
      <c r="OLQ6" s="551"/>
      <c r="OLR6" s="528"/>
      <c r="OLS6" s="551"/>
      <c r="OLT6" s="551"/>
      <c r="OLU6" s="551"/>
      <c r="OLV6" s="528"/>
      <c r="OLW6" s="528"/>
      <c r="OLX6" s="551"/>
      <c r="OLY6" s="551"/>
      <c r="OLZ6" s="551"/>
      <c r="OMA6" s="551"/>
      <c r="OMB6" s="528"/>
      <c r="OMC6" s="528"/>
      <c r="OMD6" s="430"/>
      <c r="OME6" s="528"/>
      <c r="OMF6" s="528"/>
      <c r="OMG6" s="528"/>
      <c r="OMH6" s="528"/>
      <c r="OMI6" s="528"/>
      <c r="OMJ6" s="528"/>
      <c r="OMK6" s="551"/>
      <c r="OML6" s="551"/>
      <c r="OMM6" s="528"/>
      <c r="OMN6" s="551"/>
      <c r="OMO6" s="551"/>
      <c r="OMP6" s="551"/>
      <c r="OMQ6" s="528"/>
      <c r="OMR6" s="528"/>
      <c r="OMS6" s="551"/>
      <c r="OMT6" s="551"/>
      <c r="OMU6" s="551"/>
      <c r="OMV6" s="551"/>
      <c r="OMW6" s="528"/>
      <c r="OMX6" s="528"/>
      <c r="OMY6" s="430"/>
      <c r="OMZ6" s="528"/>
      <c r="ONA6" s="528"/>
      <c r="ONB6" s="528"/>
      <c r="ONC6" s="528"/>
      <c r="OND6" s="528"/>
      <c r="ONE6" s="528"/>
      <c r="ONF6" s="551"/>
      <c r="ONG6" s="551"/>
      <c r="ONH6" s="528"/>
      <c r="ONI6" s="551"/>
      <c r="ONJ6" s="551"/>
      <c r="ONK6" s="551"/>
      <c r="ONL6" s="528"/>
      <c r="ONM6" s="528"/>
      <c r="ONN6" s="551"/>
      <c r="ONO6" s="551"/>
      <c r="ONP6" s="551"/>
      <c r="ONQ6" s="551"/>
      <c r="ONR6" s="528"/>
      <c r="ONS6" s="528"/>
      <c r="ONT6" s="430"/>
      <c r="ONU6" s="528"/>
      <c r="ONV6" s="528"/>
      <c r="ONW6" s="528"/>
      <c r="ONX6" s="528"/>
      <c r="ONY6" s="528"/>
      <c r="ONZ6" s="528"/>
      <c r="OOA6" s="551"/>
      <c r="OOB6" s="551"/>
      <c r="OOC6" s="528"/>
      <c r="OOD6" s="551"/>
      <c r="OOE6" s="551"/>
      <c r="OOF6" s="551"/>
      <c r="OOG6" s="528"/>
      <c r="OOH6" s="528"/>
      <c r="OOI6" s="551"/>
      <c r="OOJ6" s="551"/>
      <c r="OOK6" s="551"/>
      <c r="OOL6" s="551"/>
      <c r="OOM6" s="528"/>
      <c r="OON6" s="528"/>
      <c r="OOO6" s="430"/>
      <c r="OOP6" s="528"/>
      <c r="OOQ6" s="528"/>
      <c r="OOR6" s="528"/>
      <c r="OOS6" s="528"/>
      <c r="OOT6" s="528"/>
      <c r="OOU6" s="528"/>
      <c r="OOV6" s="551"/>
      <c r="OOW6" s="551"/>
      <c r="OOX6" s="528"/>
      <c r="OOY6" s="551"/>
      <c r="OOZ6" s="551"/>
      <c r="OPA6" s="551"/>
      <c r="OPB6" s="528"/>
      <c r="OPC6" s="528"/>
      <c r="OPD6" s="551"/>
      <c r="OPE6" s="551"/>
      <c r="OPF6" s="551"/>
      <c r="OPG6" s="551"/>
      <c r="OPH6" s="528"/>
      <c r="OPI6" s="528"/>
      <c r="OPJ6" s="430"/>
      <c r="OPK6" s="528"/>
      <c r="OPL6" s="528"/>
      <c r="OPM6" s="528"/>
      <c r="OPN6" s="528"/>
      <c r="OPO6" s="528"/>
      <c r="OPP6" s="528"/>
      <c r="OPQ6" s="551"/>
      <c r="OPR6" s="551"/>
      <c r="OPS6" s="528"/>
      <c r="OPT6" s="551"/>
      <c r="OPU6" s="551"/>
      <c r="OPV6" s="551"/>
      <c r="OPW6" s="528"/>
      <c r="OPX6" s="528"/>
      <c r="OPY6" s="551"/>
      <c r="OPZ6" s="551"/>
      <c r="OQA6" s="551"/>
      <c r="OQB6" s="551"/>
      <c r="OQC6" s="528"/>
      <c r="OQD6" s="528"/>
      <c r="OQE6" s="430"/>
      <c r="OQF6" s="528"/>
      <c r="OQG6" s="528"/>
      <c r="OQH6" s="528"/>
      <c r="OQI6" s="528"/>
      <c r="OQJ6" s="528"/>
      <c r="OQK6" s="528"/>
      <c r="OQL6" s="551"/>
      <c r="OQM6" s="551"/>
      <c r="OQN6" s="528"/>
      <c r="OQO6" s="551"/>
      <c r="OQP6" s="551"/>
      <c r="OQQ6" s="551"/>
      <c r="OQR6" s="528"/>
      <c r="OQS6" s="528"/>
      <c r="OQT6" s="551"/>
      <c r="OQU6" s="551"/>
      <c r="OQV6" s="551"/>
      <c r="OQW6" s="551"/>
      <c r="OQX6" s="528"/>
      <c r="OQY6" s="528"/>
      <c r="OQZ6" s="430"/>
      <c r="ORA6" s="528"/>
      <c r="ORB6" s="528"/>
      <c r="ORC6" s="528"/>
      <c r="ORD6" s="528"/>
      <c r="ORE6" s="528"/>
      <c r="ORF6" s="528"/>
      <c r="ORG6" s="551"/>
      <c r="ORH6" s="551"/>
      <c r="ORI6" s="528"/>
      <c r="ORJ6" s="551"/>
      <c r="ORK6" s="551"/>
      <c r="ORL6" s="551"/>
      <c r="ORM6" s="528"/>
      <c r="ORN6" s="528"/>
      <c r="ORO6" s="551"/>
      <c r="ORP6" s="551"/>
      <c r="ORQ6" s="551"/>
      <c r="ORR6" s="551"/>
      <c r="ORS6" s="528"/>
      <c r="ORT6" s="528"/>
      <c r="ORU6" s="430"/>
      <c r="ORV6" s="528"/>
      <c r="ORW6" s="528"/>
      <c r="ORX6" s="528"/>
      <c r="ORY6" s="528"/>
      <c r="ORZ6" s="528"/>
      <c r="OSA6" s="528"/>
      <c r="OSB6" s="551"/>
      <c r="OSC6" s="551"/>
      <c r="OSD6" s="528"/>
      <c r="OSE6" s="551"/>
      <c r="OSF6" s="551"/>
      <c r="OSG6" s="551"/>
      <c r="OSH6" s="528"/>
      <c r="OSI6" s="528"/>
      <c r="OSJ6" s="551"/>
      <c r="OSK6" s="551"/>
      <c r="OSL6" s="551"/>
      <c r="OSM6" s="551"/>
      <c r="OSN6" s="528"/>
      <c r="OSO6" s="528"/>
      <c r="OSP6" s="430"/>
      <c r="OSQ6" s="528"/>
      <c r="OSR6" s="528"/>
      <c r="OSS6" s="528"/>
      <c r="OST6" s="528"/>
      <c r="OSU6" s="528"/>
      <c r="OSV6" s="528"/>
      <c r="OSW6" s="551"/>
      <c r="OSX6" s="551"/>
      <c r="OSY6" s="528"/>
      <c r="OSZ6" s="551"/>
      <c r="OTA6" s="551"/>
      <c r="OTB6" s="551"/>
      <c r="OTC6" s="528"/>
      <c r="OTD6" s="528"/>
      <c r="OTE6" s="551"/>
      <c r="OTF6" s="551"/>
      <c r="OTG6" s="551"/>
      <c r="OTH6" s="551"/>
      <c r="OTI6" s="528"/>
      <c r="OTJ6" s="528"/>
      <c r="OTK6" s="430"/>
      <c r="OTL6" s="528"/>
      <c r="OTM6" s="528"/>
      <c r="OTN6" s="528"/>
      <c r="OTO6" s="528"/>
      <c r="OTP6" s="528"/>
      <c r="OTQ6" s="528"/>
      <c r="OTR6" s="551"/>
      <c r="OTS6" s="551"/>
      <c r="OTT6" s="528"/>
      <c r="OTU6" s="551"/>
      <c r="OTV6" s="551"/>
      <c r="OTW6" s="551"/>
      <c r="OTX6" s="528"/>
      <c r="OTY6" s="528"/>
      <c r="OTZ6" s="551"/>
      <c r="OUA6" s="551"/>
      <c r="OUB6" s="551"/>
      <c r="OUC6" s="551"/>
      <c r="OUD6" s="528"/>
      <c r="OUE6" s="528"/>
      <c r="OUF6" s="430"/>
      <c r="OUG6" s="528"/>
      <c r="OUH6" s="528"/>
      <c r="OUI6" s="528"/>
      <c r="OUJ6" s="528"/>
      <c r="OUK6" s="528"/>
      <c r="OUL6" s="528"/>
      <c r="OUM6" s="551"/>
      <c r="OUN6" s="551"/>
      <c r="OUO6" s="528"/>
      <c r="OUP6" s="551"/>
      <c r="OUQ6" s="551"/>
      <c r="OUR6" s="551"/>
      <c r="OUS6" s="528"/>
      <c r="OUT6" s="528"/>
      <c r="OUU6" s="551"/>
      <c r="OUV6" s="551"/>
      <c r="OUW6" s="551"/>
      <c r="OUX6" s="551"/>
      <c r="OUY6" s="528"/>
      <c r="OUZ6" s="528"/>
      <c r="OVA6" s="430"/>
      <c r="OVB6" s="528"/>
      <c r="OVC6" s="528"/>
      <c r="OVD6" s="528"/>
      <c r="OVE6" s="528"/>
      <c r="OVF6" s="528"/>
      <c r="OVG6" s="528"/>
      <c r="OVH6" s="551"/>
      <c r="OVI6" s="551"/>
      <c r="OVJ6" s="528"/>
      <c r="OVK6" s="551"/>
      <c r="OVL6" s="551"/>
      <c r="OVM6" s="551"/>
      <c r="OVN6" s="528"/>
      <c r="OVO6" s="528"/>
      <c r="OVP6" s="551"/>
      <c r="OVQ6" s="551"/>
      <c r="OVR6" s="551"/>
      <c r="OVS6" s="551"/>
      <c r="OVT6" s="528"/>
      <c r="OVU6" s="528"/>
      <c r="OVV6" s="430"/>
      <c r="OVW6" s="528"/>
      <c r="OVX6" s="528"/>
      <c r="OVY6" s="528"/>
      <c r="OVZ6" s="528"/>
      <c r="OWA6" s="528"/>
      <c r="OWB6" s="528"/>
      <c r="OWC6" s="551"/>
      <c r="OWD6" s="551"/>
      <c r="OWE6" s="528"/>
      <c r="OWF6" s="551"/>
      <c r="OWG6" s="551"/>
      <c r="OWH6" s="551"/>
      <c r="OWI6" s="528"/>
      <c r="OWJ6" s="528"/>
      <c r="OWK6" s="551"/>
      <c r="OWL6" s="551"/>
      <c r="OWM6" s="551"/>
      <c r="OWN6" s="551"/>
      <c r="OWO6" s="528"/>
      <c r="OWP6" s="528"/>
      <c r="OWQ6" s="430"/>
      <c r="OWR6" s="528"/>
      <c r="OWS6" s="528"/>
      <c r="OWT6" s="528"/>
      <c r="OWU6" s="528"/>
      <c r="OWV6" s="528"/>
      <c r="OWW6" s="528"/>
      <c r="OWX6" s="551"/>
      <c r="OWY6" s="551"/>
      <c r="OWZ6" s="528"/>
      <c r="OXA6" s="551"/>
      <c r="OXB6" s="551"/>
      <c r="OXC6" s="551"/>
      <c r="OXD6" s="528"/>
      <c r="OXE6" s="528"/>
      <c r="OXF6" s="551"/>
      <c r="OXG6" s="551"/>
      <c r="OXH6" s="551"/>
      <c r="OXI6" s="551"/>
      <c r="OXJ6" s="528"/>
      <c r="OXK6" s="528"/>
      <c r="OXL6" s="430"/>
      <c r="OXM6" s="528"/>
      <c r="OXN6" s="528"/>
      <c r="OXO6" s="528"/>
      <c r="OXP6" s="528"/>
      <c r="OXQ6" s="528"/>
      <c r="OXR6" s="528"/>
      <c r="OXS6" s="551"/>
      <c r="OXT6" s="551"/>
      <c r="OXU6" s="528"/>
      <c r="OXV6" s="551"/>
      <c r="OXW6" s="551"/>
      <c r="OXX6" s="551"/>
      <c r="OXY6" s="528"/>
      <c r="OXZ6" s="528"/>
      <c r="OYA6" s="551"/>
      <c r="OYB6" s="551"/>
      <c r="OYC6" s="551"/>
      <c r="OYD6" s="551"/>
      <c r="OYE6" s="528"/>
      <c r="OYF6" s="528"/>
      <c r="OYG6" s="430"/>
      <c r="OYH6" s="528"/>
      <c r="OYI6" s="528"/>
      <c r="OYJ6" s="528"/>
      <c r="OYK6" s="528"/>
      <c r="OYL6" s="528"/>
      <c r="OYM6" s="528"/>
      <c r="OYN6" s="551"/>
      <c r="OYO6" s="551"/>
      <c r="OYP6" s="528"/>
      <c r="OYQ6" s="551"/>
      <c r="OYR6" s="551"/>
      <c r="OYS6" s="551"/>
      <c r="OYT6" s="528"/>
      <c r="OYU6" s="528"/>
      <c r="OYV6" s="551"/>
      <c r="OYW6" s="551"/>
      <c r="OYX6" s="551"/>
      <c r="OYY6" s="551"/>
      <c r="OYZ6" s="528"/>
      <c r="OZA6" s="528"/>
      <c r="OZB6" s="430"/>
      <c r="OZC6" s="528"/>
      <c r="OZD6" s="528"/>
      <c r="OZE6" s="528"/>
      <c r="OZF6" s="528"/>
      <c r="OZG6" s="528"/>
      <c r="OZH6" s="528"/>
      <c r="OZI6" s="551"/>
      <c r="OZJ6" s="551"/>
      <c r="OZK6" s="528"/>
      <c r="OZL6" s="551"/>
      <c r="OZM6" s="551"/>
      <c r="OZN6" s="551"/>
      <c r="OZO6" s="528"/>
      <c r="OZP6" s="528"/>
      <c r="OZQ6" s="551"/>
      <c r="OZR6" s="551"/>
      <c r="OZS6" s="551"/>
      <c r="OZT6" s="551"/>
      <c r="OZU6" s="528"/>
      <c r="OZV6" s="528"/>
      <c r="OZW6" s="430"/>
      <c r="OZX6" s="528"/>
      <c r="OZY6" s="528"/>
      <c r="OZZ6" s="528"/>
      <c r="PAA6" s="528"/>
      <c r="PAB6" s="528"/>
      <c r="PAC6" s="528"/>
      <c r="PAD6" s="551"/>
      <c r="PAE6" s="551"/>
      <c r="PAF6" s="528"/>
      <c r="PAG6" s="551"/>
      <c r="PAH6" s="551"/>
      <c r="PAI6" s="551"/>
      <c r="PAJ6" s="528"/>
      <c r="PAK6" s="528"/>
      <c r="PAL6" s="551"/>
      <c r="PAM6" s="551"/>
      <c r="PAN6" s="551"/>
      <c r="PAO6" s="551"/>
      <c r="PAP6" s="528"/>
      <c r="PAQ6" s="528"/>
      <c r="PAR6" s="430"/>
      <c r="PAS6" s="528"/>
      <c r="PAT6" s="528"/>
      <c r="PAU6" s="528"/>
      <c r="PAV6" s="528"/>
      <c r="PAW6" s="528"/>
      <c r="PAX6" s="528"/>
      <c r="PAY6" s="551"/>
      <c r="PAZ6" s="551"/>
      <c r="PBA6" s="528"/>
      <c r="PBB6" s="551"/>
      <c r="PBC6" s="551"/>
      <c r="PBD6" s="551"/>
      <c r="PBE6" s="528"/>
      <c r="PBF6" s="528"/>
      <c r="PBG6" s="551"/>
      <c r="PBH6" s="551"/>
      <c r="PBI6" s="551"/>
      <c r="PBJ6" s="551"/>
      <c r="PBK6" s="528"/>
      <c r="PBL6" s="528"/>
      <c r="PBM6" s="430"/>
      <c r="PBN6" s="528"/>
      <c r="PBO6" s="528"/>
      <c r="PBP6" s="528"/>
      <c r="PBQ6" s="528"/>
      <c r="PBR6" s="528"/>
      <c r="PBS6" s="528"/>
      <c r="PBT6" s="551"/>
      <c r="PBU6" s="551"/>
      <c r="PBV6" s="528"/>
      <c r="PBW6" s="551"/>
      <c r="PBX6" s="551"/>
      <c r="PBY6" s="551"/>
      <c r="PBZ6" s="528"/>
      <c r="PCA6" s="528"/>
      <c r="PCB6" s="551"/>
      <c r="PCC6" s="551"/>
      <c r="PCD6" s="551"/>
      <c r="PCE6" s="551"/>
      <c r="PCF6" s="528"/>
      <c r="PCG6" s="528"/>
      <c r="PCH6" s="430"/>
      <c r="PCI6" s="528"/>
      <c r="PCJ6" s="528"/>
      <c r="PCK6" s="528"/>
      <c r="PCL6" s="528"/>
      <c r="PCM6" s="528"/>
      <c r="PCN6" s="528"/>
      <c r="PCO6" s="551"/>
      <c r="PCP6" s="551"/>
      <c r="PCQ6" s="528"/>
      <c r="PCR6" s="551"/>
      <c r="PCS6" s="551"/>
      <c r="PCT6" s="551"/>
      <c r="PCU6" s="528"/>
      <c r="PCV6" s="528"/>
      <c r="PCW6" s="551"/>
      <c r="PCX6" s="551"/>
      <c r="PCY6" s="551"/>
      <c r="PCZ6" s="551"/>
      <c r="PDA6" s="528"/>
      <c r="PDB6" s="528"/>
      <c r="PDC6" s="430"/>
      <c r="PDD6" s="528"/>
      <c r="PDE6" s="528"/>
      <c r="PDF6" s="528"/>
      <c r="PDG6" s="528"/>
      <c r="PDH6" s="528"/>
      <c r="PDI6" s="528"/>
      <c r="PDJ6" s="551"/>
      <c r="PDK6" s="551"/>
      <c r="PDL6" s="528"/>
      <c r="PDM6" s="551"/>
      <c r="PDN6" s="551"/>
      <c r="PDO6" s="551"/>
      <c r="PDP6" s="528"/>
      <c r="PDQ6" s="528"/>
      <c r="PDR6" s="551"/>
      <c r="PDS6" s="551"/>
      <c r="PDT6" s="551"/>
      <c r="PDU6" s="551"/>
      <c r="PDV6" s="528"/>
      <c r="PDW6" s="528"/>
      <c r="PDX6" s="430"/>
      <c r="PDY6" s="528"/>
      <c r="PDZ6" s="528"/>
      <c r="PEA6" s="528"/>
      <c r="PEB6" s="528"/>
      <c r="PEC6" s="528"/>
      <c r="PED6" s="528"/>
      <c r="PEE6" s="551"/>
      <c r="PEF6" s="551"/>
      <c r="PEG6" s="528"/>
      <c r="PEH6" s="551"/>
      <c r="PEI6" s="551"/>
      <c r="PEJ6" s="551"/>
      <c r="PEK6" s="528"/>
      <c r="PEL6" s="528"/>
      <c r="PEM6" s="551"/>
      <c r="PEN6" s="551"/>
      <c r="PEO6" s="551"/>
      <c r="PEP6" s="551"/>
      <c r="PEQ6" s="528"/>
      <c r="PER6" s="528"/>
      <c r="PES6" s="430"/>
      <c r="PET6" s="528"/>
      <c r="PEU6" s="528"/>
      <c r="PEV6" s="528"/>
      <c r="PEW6" s="528"/>
      <c r="PEX6" s="528"/>
      <c r="PEY6" s="528"/>
      <c r="PEZ6" s="551"/>
      <c r="PFA6" s="551"/>
      <c r="PFB6" s="528"/>
      <c r="PFC6" s="551"/>
      <c r="PFD6" s="551"/>
      <c r="PFE6" s="551"/>
      <c r="PFF6" s="528"/>
      <c r="PFG6" s="528"/>
      <c r="PFH6" s="551"/>
      <c r="PFI6" s="551"/>
      <c r="PFJ6" s="551"/>
      <c r="PFK6" s="551"/>
      <c r="PFL6" s="528"/>
      <c r="PFM6" s="528"/>
      <c r="PFN6" s="430"/>
      <c r="PFO6" s="528"/>
      <c r="PFP6" s="528"/>
      <c r="PFQ6" s="528"/>
      <c r="PFR6" s="528"/>
      <c r="PFS6" s="528"/>
      <c r="PFT6" s="528"/>
      <c r="PFU6" s="551"/>
      <c r="PFV6" s="551"/>
      <c r="PFW6" s="528"/>
      <c r="PFX6" s="551"/>
      <c r="PFY6" s="551"/>
      <c r="PFZ6" s="551"/>
      <c r="PGA6" s="528"/>
      <c r="PGB6" s="528"/>
      <c r="PGC6" s="551"/>
      <c r="PGD6" s="551"/>
      <c r="PGE6" s="551"/>
      <c r="PGF6" s="551"/>
      <c r="PGG6" s="528"/>
      <c r="PGH6" s="528"/>
      <c r="PGI6" s="430"/>
      <c r="PGJ6" s="528"/>
      <c r="PGK6" s="528"/>
      <c r="PGL6" s="528"/>
      <c r="PGM6" s="528"/>
      <c r="PGN6" s="528"/>
      <c r="PGO6" s="528"/>
      <c r="PGP6" s="551"/>
      <c r="PGQ6" s="551"/>
      <c r="PGR6" s="528"/>
      <c r="PGS6" s="551"/>
      <c r="PGT6" s="551"/>
      <c r="PGU6" s="551"/>
      <c r="PGV6" s="528"/>
      <c r="PGW6" s="528"/>
      <c r="PGX6" s="551"/>
      <c r="PGY6" s="551"/>
      <c r="PGZ6" s="551"/>
      <c r="PHA6" s="551"/>
      <c r="PHB6" s="528"/>
      <c r="PHC6" s="528"/>
      <c r="PHD6" s="430"/>
      <c r="PHE6" s="528"/>
      <c r="PHF6" s="528"/>
      <c r="PHG6" s="528"/>
      <c r="PHH6" s="528"/>
      <c r="PHI6" s="528"/>
      <c r="PHJ6" s="528"/>
      <c r="PHK6" s="551"/>
      <c r="PHL6" s="551"/>
      <c r="PHM6" s="528"/>
      <c r="PHN6" s="551"/>
      <c r="PHO6" s="551"/>
      <c r="PHP6" s="551"/>
      <c r="PHQ6" s="528"/>
      <c r="PHR6" s="528"/>
      <c r="PHS6" s="551"/>
      <c r="PHT6" s="551"/>
      <c r="PHU6" s="551"/>
      <c r="PHV6" s="551"/>
      <c r="PHW6" s="528"/>
      <c r="PHX6" s="528"/>
      <c r="PHY6" s="430"/>
      <c r="PHZ6" s="528"/>
      <c r="PIA6" s="528"/>
      <c r="PIB6" s="528"/>
      <c r="PIC6" s="528"/>
      <c r="PID6" s="528"/>
      <c r="PIE6" s="528"/>
      <c r="PIF6" s="551"/>
      <c r="PIG6" s="551"/>
      <c r="PIH6" s="528"/>
      <c r="PII6" s="551"/>
      <c r="PIJ6" s="551"/>
      <c r="PIK6" s="551"/>
      <c r="PIL6" s="528"/>
      <c r="PIM6" s="528"/>
      <c r="PIN6" s="551"/>
      <c r="PIO6" s="551"/>
      <c r="PIP6" s="551"/>
      <c r="PIQ6" s="551"/>
      <c r="PIR6" s="528"/>
      <c r="PIS6" s="528"/>
      <c r="PIT6" s="430"/>
      <c r="PIU6" s="528"/>
      <c r="PIV6" s="528"/>
      <c r="PIW6" s="528"/>
      <c r="PIX6" s="528"/>
      <c r="PIY6" s="528"/>
      <c r="PIZ6" s="528"/>
      <c r="PJA6" s="551"/>
      <c r="PJB6" s="551"/>
      <c r="PJC6" s="528"/>
      <c r="PJD6" s="551"/>
      <c r="PJE6" s="551"/>
      <c r="PJF6" s="551"/>
      <c r="PJG6" s="528"/>
      <c r="PJH6" s="528"/>
      <c r="PJI6" s="551"/>
      <c r="PJJ6" s="551"/>
      <c r="PJK6" s="551"/>
      <c r="PJL6" s="551"/>
      <c r="PJM6" s="528"/>
      <c r="PJN6" s="528"/>
      <c r="PJO6" s="430"/>
      <c r="PJP6" s="528"/>
      <c r="PJQ6" s="528"/>
      <c r="PJR6" s="528"/>
      <c r="PJS6" s="528"/>
      <c r="PJT6" s="528"/>
      <c r="PJU6" s="528"/>
      <c r="PJV6" s="551"/>
      <c r="PJW6" s="551"/>
      <c r="PJX6" s="528"/>
      <c r="PJY6" s="551"/>
      <c r="PJZ6" s="551"/>
      <c r="PKA6" s="551"/>
      <c r="PKB6" s="528"/>
      <c r="PKC6" s="528"/>
      <c r="PKD6" s="551"/>
      <c r="PKE6" s="551"/>
      <c r="PKF6" s="551"/>
      <c r="PKG6" s="551"/>
      <c r="PKH6" s="528"/>
      <c r="PKI6" s="528"/>
      <c r="PKJ6" s="430"/>
      <c r="PKK6" s="528"/>
      <c r="PKL6" s="528"/>
      <c r="PKM6" s="528"/>
      <c r="PKN6" s="528"/>
      <c r="PKO6" s="528"/>
      <c r="PKP6" s="528"/>
      <c r="PKQ6" s="551"/>
      <c r="PKR6" s="551"/>
      <c r="PKS6" s="528"/>
      <c r="PKT6" s="551"/>
      <c r="PKU6" s="551"/>
      <c r="PKV6" s="551"/>
      <c r="PKW6" s="528"/>
      <c r="PKX6" s="528"/>
      <c r="PKY6" s="551"/>
      <c r="PKZ6" s="551"/>
      <c r="PLA6" s="551"/>
      <c r="PLB6" s="551"/>
      <c r="PLC6" s="528"/>
      <c r="PLD6" s="528"/>
      <c r="PLE6" s="430"/>
      <c r="PLF6" s="528"/>
      <c r="PLG6" s="528"/>
      <c r="PLH6" s="528"/>
      <c r="PLI6" s="528"/>
      <c r="PLJ6" s="528"/>
      <c r="PLK6" s="528"/>
      <c r="PLL6" s="551"/>
      <c r="PLM6" s="551"/>
      <c r="PLN6" s="528"/>
      <c r="PLO6" s="551"/>
      <c r="PLP6" s="551"/>
      <c r="PLQ6" s="551"/>
      <c r="PLR6" s="528"/>
      <c r="PLS6" s="528"/>
      <c r="PLT6" s="551"/>
      <c r="PLU6" s="551"/>
      <c r="PLV6" s="551"/>
      <c r="PLW6" s="551"/>
      <c r="PLX6" s="528"/>
      <c r="PLY6" s="528"/>
      <c r="PLZ6" s="430"/>
      <c r="PMA6" s="528"/>
      <c r="PMB6" s="528"/>
      <c r="PMC6" s="528"/>
      <c r="PMD6" s="528"/>
      <c r="PME6" s="528"/>
      <c r="PMF6" s="528"/>
      <c r="PMG6" s="551"/>
      <c r="PMH6" s="551"/>
      <c r="PMI6" s="528"/>
      <c r="PMJ6" s="551"/>
      <c r="PMK6" s="551"/>
      <c r="PML6" s="551"/>
      <c r="PMM6" s="528"/>
      <c r="PMN6" s="528"/>
      <c r="PMO6" s="551"/>
      <c r="PMP6" s="551"/>
      <c r="PMQ6" s="551"/>
      <c r="PMR6" s="551"/>
      <c r="PMS6" s="528"/>
      <c r="PMT6" s="528"/>
      <c r="PMU6" s="430"/>
      <c r="PMV6" s="528"/>
      <c r="PMW6" s="528"/>
      <c r="PMX6" s="528"/>
      <c r="PMY6" s="528"/>
      <c r="PMZ6" s="528"/>
      <c r="PNA6" s="528"/>
      <c r="PNB6" s="551"/>
      <c r="PNC6" s="551"/>
      <c r="PND6" s="528"/>
      <c r="PNE6" s="551"/>
      <c r="PNF6" s="551"/>
      <c r="PNG6" s="551"/>
      <c r="PNH6" s="528"/>
      <c r="PNI6" s="528"/>
      <c r="PNJ6" s="551"/>
      <c r="PNK6" s="551"/>
      <c r="PNL6" s="551"/>
      <c r="PNM6" s="551"/>
      <c r="PNN6" s="528"/>
      <c r="PNO6" s="528"/>
      <c r="PNP6" s="430"/>
      <c r="PNQ6" s="528"/>
      <c r="PNR6" s="528"/>
      <c r="PNS6" s="528"/>
      <c r="PNT6" s="528"/>
      <c r="PNU6" s="528"/>
      <c r="PNV6" s="528"/>
      <c r="PNW6" s="551"/>
      <c r="PNX6" s="551"/>
      <c r="PNY6" s="528"/>
      <c r="PNZ6" s="551"/>
      <c r="POA6" s="551"/>
      <c r="POB6" s="551"/>
      <c r="POC6" s="528"/>
      <c r="POD6" s="528"/>
      <c r="POE6" s="551"/>
      <c r="POF6" s="551"/>
      <c r="POG6" s="551"/>
      <c r="POH6" s="551"/>
      <c r="POI6" s="528"/>
      <c r="POJ6" s="528"/>
      <c r="POK6" s="430"/>
      <c r="POL6" s="528"/>
      <c r="POM6" s="528"/>
      <c r="PON6" s="528"/>
      <c r="POO6" s="528"/>
      <c r="POP6" s="528"/>
      <c r="POQ6" s="528"/>
      <c r="POR6" s="551"/>
      <c r="POS6" s="551"/>
      <c r="POT6" s="528"/>
      <c r="POU6" s="551"/>
      <c r="POV6" s="551"/>
      <c r="POW6" s="551"/>
      <c r="POX6" s="528"/>
      <c r="POY6" s="528"/>
      <c r="POZ6" s="551"/>
      <c r="PPA6" s="551"/>
      <c r="PPB6" s="551"/>
      <c r="PPC6" s="551"/>
      <c r="PPD6" s="528"/>
      <c r="PPE6" s="528"/>
      <c r="PPF6" s="430"/>
      <c r="PPG6" s="528"/>
      <c r="PPH6" s="528"/>
      <c r="PPI6" s="528"/>
      <c r="PPJ6" s="528"/>
      <c r="PPK6" s="528"/>
      <c r="PPL6" s="528"/>
      <c r="PPM6" s="551"/>
      <c r="PPN6" s="551"/>
      <c r="PPO6" s="528"/>
      <c r="PPP6" s="551"/>
      <c r="PPQ6" s="551"/>
      <c r="PPR6" s="551"/>
      <c r="PPS6" s="528"/>
      <c r="PPT6" s="528"/>
      <c r="PPU6" s="551"/>
      <c r="PPV6" s="551"/>
      <c r="PPW6" s="551"/>
      <c r="PPX6" s="551"/>
      <c r="PPY6" s="528"/>
      <c r="PPZ6" s="528"/>
      <c r="PQA6" s="430"/>
      <c r="PQB6" s="528"/>
      <c r="PQC6" s="528"/>
      <c r="PQD6" s="528"/>
      <c r="PQE6" s="528"/>
      <c r="PQF6" s="528"/>
      <c r="PQG6" s="528"/>
      <c r="PQH6" s="551"/>
      <c r="PQI6" s="551"/>
      <c r="PQJ6" s="528"/>
      <c r="PQK6" s="551"/>
      <c r="PQL6" s="551"/>
      <c r="PQM6" s="551"/>
      <c r="PQN6" s="528"/>
      <c r="PQO6" s="528"/>
      <c r="PQP6" s="551"/>
      <c r="PQQ6" s="551"/>
      <c r="PQR6" s="551"/>
      <c r="PQS6" s="551"/>
      <c r="PQT6" s="528"/>
      <c r="PQU6" s="528"/>
      <c r="PQV6" s="430"/>
      <c r="PQW6" s="528"/>
      <c r="PQX6" s="528"/>
      <c r="PQY6" s="528"/>
      <c r="PQZ6" s="528"/>
      <c r="PRA6" s="528"/>
      <c r="PRB6" s="528"/>
      <c r="PRC6" s="551"/>
      <c r="PRD6" s="551"/>
      <c r="PRE6" s="528"/>
      <c r="PRF6" s="551"/>
      <c r="PRG6" s="551"/>
      <c r="PRH6" s="551"/>
      <c r="PRI6" s="528"/>
      <c r="PRJ6" s="528"/>
      <c r="PRK6" s="551"/>
      <c r="PRL6" s="551"/>
      <c r="PRM6" s="551"/>
      <c r="PRN6" s="551"/>
      <c r="PRO6" s="528"/>
      <c r="PRP6" s="528"/>
      <c r="PRQ6" s="430"/>
      <c r="PRR6" s="528"/>
      <c r="PRS6" s="528"/>
      <c r="PRT6" s="528"/>
      <c r="PRU6" s="528"/>
      <c r="PRV6" s="528"/>
      <c r="PRW6" s="528"/>
      <c r="PRX6" s="551"/>
      <c r="PRY6" s="551"/>
      <c r="PRZ6" s="528"/>
      <c r="PSA6" s="551"/>
      <c r="PSB6" s="551"/>
      <c r="PSC6" s="551"/>
      <c r="PSD6" s="528"/>
      <c r="PSE6" s="528"/>
      <c r="PSF6" s="551"/>
      <c r="PSG6" s="551"/>
      <c r="PSH6" s="551"/>
      <c r="PSI6" s="551"/>
      <c r="PSJ6" s="528"/>
      <c r="PSK6" s="528"/>
      <c r="PSL6" s="430"/>
      <c r="PSM6" s="528"/>
      <c r="PSN6" s="528"/>
      <c r="PSO6" s="528"/>
      <c r="PSP6" s="528"/>
      <c r="PSQ6" s="528"/>
      <c r="PSR6" s="528"/>
      <c r="PSS6" s="551"/>
      <c r="PST6" s="551"/>
      <c r="PSU6" s="528"/>
      <c r="PSV6" s="551"/>
      <c r="PSW6" s="551"/>
      <c r="PSX6" s="551"/>
      <c r="PSY6" s="528"/>
      <c r="PSZ6" s="528"/>
      <c r="PTA6" s="551"/>
      <c r="PTB6" s="551"/>
      <c r="PTC6" s="551"/>
      <c r="PTD6" s="551"/>
      <c r="PTE6" s="528"/>
      <c r="PTF6" s="528"/>
      <c r="PTG6" s="430"/>
      <c r="PTH6" s="528"/>
      <c r="PTI6" s="528"/>
      <c r="PTJ6" s="528"/>
      <c r="PTK6" s="528"/>
      <c r="PTL6" s="528"/>
      <c r="PTM6" s="528"/>
      <c r="PTN6" s="551"/>
      <c r="PTO6" s="551"/>
      <c r="PTP6" s="528"/>
      <c r="PTQ6" s="551"/>
      <c r="PTR6" s="551"/>
      <c r="PTS6" s="551"/>
      <c r="PTT6" s="528"/>
      <c r="PTU6" s="528"/>
      <c r="PTV6" s="551"/>
      <c r="PTW6" s="551"/>
      <c r="PTX6" s="551"/>
      <c r="PTY6" s="551"/>
      <c r="PTZ6" s="528"/>
      <c r="PUA6" s="528"/>
      <c r="PUB6" s="430"/>
      <c r="PUC6" s="528"/>
      <c r="PUD6" s="528"/>
      <c r="PUE6" s="528"/>
      <c r="PUF6" s="528"/>
      <c r="PUG6" s="528"/>
      <c r="PUH6" s="528"/>
      <c r="PUI6" s="551"/>
      <c r="PUJ6" s="551"/>
      <c r="PUK6" s="528"/>
      <c r="PUL6" s="551"/>
      <c r="PUM6" s="551"/>
      <c r="PUN6" s="551"/>
      <c r="PUO6" s="528"/>
      <c r="PUP6" s="528"/>
      <c r="PUQ6" s="551"/>
      <c r="PUR6" s="551"/>
      <c r="PUS6" s="551"/>
      <c r="PUT6" s="551"/>
      <c r="PUU6" s="528"/>
      <c r="PUV6" s="528"/>
      <c r="PUW6" s="430"/>
      <c r="PUX6" s="528"/>
      <c r="PUY6" s="528"/>
      <c r="PUZ6" s="528"/>
      <c r="PVA6" s="528"/>
      <c r="PVB6" s="528"/>
      <c r="PVC6" s="528"/>
      <c r="PVD6" s="551"/>
      <c r="PVE6" s="551"/>
      <c r="PVF6" s="528"/>
      <c r="PVG6" s="551"/>
      <c r="PVH6" s="551"/>
      <c r="PVI6" s="551"/>
      <c r="PVJ6" s="528"/>
      <c r="PVK6" s="528"/>
      <c r="PVL6" s="551"/>
      <c r="PVM6" s="551"/>
      <c r="PVN6" s="551"/>
      <c r="PVO6" s="551"/>
      <c r="PVP6" s="528"/>
      <c r="PVQ6" s="528"/>
      <c r="PVR6" s="430"/>
      <c r="PVS6" s="528"/>
      <c r="PVT6" s="528"/>
      <c r="PVU6" s="528"/>
      <c r="PVV6" s="528"/>
      <c r="PVW6" s="528"/>
      <c r="PVX6" s="528"/>
      <c r="PVY6" s="551"/>
      <c r="PVZ6" s="551"/>
      <c r="PWA6" s="528"/>
      <c r="PWB6" s="551"/>
      <c r="PWC6" s="551"/>
      <c r="PWD6" s="551"/>
      <c r="PWE6" s="528"/>
      <c r="PWF6" s="528"/>
      <c r="PWG6" s="551"/>
      <c r="PWH6" s="551"/>
      <c r="PWI6" s="551"/>
      <c r="PWJ6" s="551"/>
      <c r="PWK6" s="528"/>
      <c r="PWL6" s="528"/>
      <c r="PWM6" s="430"/>
      <c r="PWN6" s="528"/>
      <c r="PWO6" s="528"/>
      <c r="PWP6" s="528"/>
      <c r="PWQ6" s="528"/>
      <c r="PWR6" s="528"/>
      <c r="PWS6" s="528"/>
      <c r="PWT6" s="551"/>
      <c r="PWU6" s="551"/>
      <c r="PWV6" s="528"/>
      <c r="PWW6" s="551"/>
      <c r="PWX6" s="551"/>
      <c r="PWY6" s="551"/>
      <c r="PWZ6" s="528"/>
      <c r="PXA6" s="528"/>
      <c r="PXB6" s="551"/>
      <c r="PXC6" s="551"/>
      <c r="PXD6" s="551"/>
      <c r="PXE6" s="551"/>
      <c r="PXF6" s="528"/>
      <c r="PXG6" s="528"/>
      <c r="PXH6" s="430"/>
      <c r="PXI6" s="528"/>
      <c r="PXJ6" s="528"/>
      <c r="PXK6" s="528"/>
      <c r="PXL6" s="528"/>
      <c r="PXM6" s="528"/>
      <c r="PXN6" s="528"/>
      <c r="PXO6" s="551"/>
      <c r="PXP6" s="551"/>
      <c r="PXQ6" s="528"/>
      <c r="PXR6" s="551"/>
      <c r="PXS6" s="551"/>
      <c r="PXT6" s="551"/>
      <c r="PXU6" s="528"/>
      <c r="PXV6" s="528"/>
      <c r="PXW6" s="551"/>
      <c r="PXX6" s="551"/>
      <c r="PXY6" s="551"/>
      <c r="PXZ6" s="551"/>
      <c r="PYA6" s="528"/>
      <c r="PYB6" s="528"/>
      <c r="PYC6" s="430"/>
      <c r="PYD6" s="528"/>
      <c r="PYE6" s="528"/>
      <c r="PYF6" s="528"/>
      <c r="PYG6" s="528"/>
      <c r="PYH6" s="528"/>
      <c r="PYI6" s="528"/>
      <c r="PYJ6" s="551"/>
      <c r="PYK6" s="551"/>
      <c r="PYL6" s="528"/>
      <c r="PYM6" s="551"/>
      <c r="PYN6" s="551"/>
      <c r="PYO6" s="551"/>
      <c r="PYP6" s="528"/>
      <c r="PYQ6" s="528"/>
      <c r="PYR6" s="551"/>
      <c r="PYS6" s="551"/>
      <c r="PYT6" s="551"/>
      <c r="PYU6" s="551"/>
      <c r="PYV6" s="528"/>
      <c r="PYW6" s="528"/>
      <c r="PYX6" s="430"/>
      <c r="PYY6" s="528"/>
      <c r="PYZ6" s="528"/>
      <c r="PZA6" s="528"/>
      <c r="PZB6" s="528"/>
      <c r="PZC6" s="528"/>
      <c r="PZD6" s="528"/>
      <c r="PZE6" s="551"/>
      <c r="PZF6" s="551"/>
      <c r="PZG6" s="528"/>
      <c r="PZH6" s="551"/>
      <c r="PZI6" s="551"/>
      <c r="PZJ6" s="551"/>
      <c r="PZK6" s="528"/>
      <c r="PZL6" s="528"/>
      <c r="PZM6" s="551"/>
      <c r="PZN6" s="551"/>
      <c r="PZO6" s="551"/>
      <c r="PZP6" s="551"/>
      <c r="PZQ6" s="528"/>
      <c r="PZR6" s="528"/>
      <c r="PZS6" s="430"/>
      <c r="PZT6" s="528"/>
      <c r="PZU6" s="528"/>
      <c r="PZV6" s="528"/>
      <c r="PZW6" s="528"/>
      <c r="PZX6" s="528"/>
      <c r="PZY6" s="528"/>
      <c r="PZZ6" s="551"/>
      <c r="QAA6" s="551"/>
      <c r="QAB6" s="528"/>
      <c r="QAC6" s="551"/>
      <c r="QAD6" s="551"/>
      <c r="QAE6" s="551"/>
      <c r="QAF6" s="528"/>
      <c r="QAG6" s="528"/>
      <c r="QAH6" s="551"/>
      <c r="QAI6" s="551"/>
      <c r="QAJ6" s="551"/>
      <c r="QAK6" s="551"/>
      <c r="QAL6" s="528"/>
      <c r="QAM6" s="528"/>
      <c r="QAN6" s="430"/>
      <c r="QAO6" s="528"/>
      <c r="QAP6" s="528"/>
      <c r="QAQ6" s="528"/>
      <c r="QAR6" s="528"/>
      <c r="QAS6" s="528"/>
      <c r="QAT6" s="528"/>
      <c r="QAU6" s="551"/>
      <c r="QAV6" s="551"/>
      <c r="QAW6" s="528"/>
      <c r="QAX6" s="551"/>
      <c r="QAY6" s="551"/>
      <c r="QAZ6" s="551"/>
      <c r="QBA6" s="528"/>
      <c r="QBB6" s="528"/>
      <c r="QBC6" s="551"/>
      <c r="QBD6" s="551"/>
      <c r="QBE6" s="551"/>
      <c r="QBF6" s="551"/>
      <c r="QBG6" s="528"/>
      <c r="QBH6" s="528"/>
      <c r="QBI6" s="430"/>
      <c r="QBJ6" s="528"/>
      <c r="QBK6" s="528"/>
      <c r="QBL6" s="528"/>
      <c r="QBM6" s="528"/>
      <c r="QBN6" s="528"/>
      <c r="QBO6" s="528"/>
      <c r="QBP6" s="551"/>
      <c r="QBQ6" s="551"/>
      <c r="QBR6" s="528"/>
      <c r="QBS6" s="551"/>
      <c r="QBT6" s="551"/>
      <c r="QBU6" s="551"/>
      <c r="QBV6" s="528"/>
      <c r="QBW6" s="528"/>
      <c r="QBX6" s="551"/>
      <c r="QBY6" s="551"/>
      <c r="QBZ6" s="551"/>
      <c r="QCA6" s="551"/>
      <c r="QCB6" s="528"/>
      <c r="QCC6" s="528"/>
      <c r="QCD6" s="430"/>
      <c r="QCE6" s="528"/>
      <c r="QCF6" s="528"/>
      <c r="QCG6" s="528"/>
      <c r="QCH6" s="528"/>
      <c r="QCI6" s="528"/>
      <c r="QCJ6" s="528"/>
      <c r="QCK6" s="551"/>
      <c r="QCL6" s="551"/>
      <c r="QCM6" s="528"/>
      <c r="QCN6" s="551"/>
      <c r="QCO6" s="551"/>
      <c r="QCP6" s="551"/>
      <c r="QCQ6" s="528"/>
      <c r="QCR6" s="528"/>
      <c r="QCS6" s="551"/>
      <c r="QCT6" s="551"/>
      <c r="QCU6" s="551"/>
      <c r="QCV6" s="551"/>
      <c r="QCW6" s="528"/>
      <c r="QCX6" s="528"/>
      <c r="QCY6" s="430"/>
      <c r="QCZ6" s="528"/>
      <c r="QDA6" s="528"/>
      <c r="QDB6" s="528"/>
      <c r="QDC6" s="528"/>
      <c r="QDD6" s="528"/>
      <c r="QDE6" s="528"/>
      <c r="QDF6" s="551"/>
      <c r="QDG6" s="551"/>
      <c r="QDH6" s="528"/>
      <c r="QDI6" s="551"/>
      <c r="QDJ6" s="551"/>
      <c r="QDK6" s="551"/>
      <c r="QDL6" s="528"/>
      <c r="QDM6" s="528"/>
      <c r="QDN6" s="551"/>
      <c r="QDO6" s="551"/>
      <c r="QDP6" s="551"/>
      <c r="QDQ6" s="551"/>
      <c r="QDR6" s="528"/>
      <c r="QDS6" s="528"/>
      <c r="QDT6" s="430"/>
      <c r="QDU6" s="528"/>
      <c r="QDV6" s="528"/>
      <c r="QDW6" s="528"/>
      <c r="QDX6" s="528"/>
      <c r="QDY6" s="528"/>
      <c r="QDZ6" s="528"/>
      <c r="QEA6" s="551"/>
      <c r="QEB6" s="551"/>
      <c r="QEC6" s="528"/>
      <c r="QED6" s="551"/>
      <c r="QEE6" s="551"/>
      <c r="QEF6" s="551"/>
      <c r="QEG6" s="528"/>
      <c r="QEH6" s="528"/>
      <c r="QEI6" s="551"/>
      <c r="QEJ6" s="551"/>
      <c r="QEK6" s="551"/>
      <c r="QEL6" s="551"/>
      <c r="QEM6" s="528"/>
      <c r="QEN6" s="528"/>
      <c r="QEO6" s="430"/>
      <c r="QEP6" s="528"/>
      <c r="QEQ6" s="528"/>
      <c r="QER6" s="528"/>
      <c r="QES6" s="528"/>
      <c r="QET6" s="528"/>
      <c r="QEU6" s="528"/>
      <c r="QEV6" s="551"/>
      <c r="QEW6" s="551"/>
      <c r="QEX6" s="528"/>
      <c r="QEY6" s="551"/>
      <c r="QEZ6" s="551"/>
      <c r="QFA6" s="551"/>
      <c r="QFB6" s="528"/>
      <c r="QFC6" s="528"/>
      <c r="QFD6" s="551"/>
      <c r="QFE6" s="551"/>
      <c r="QFF6" s="551"/>
      <c r="QFG6" s="551"/>
      <c r="QFH6" s="528"/>
      <c r="QFI6" s="528"/>
      <c r="QFJ6" s="430"/>
      <c r="QFK6" s="528"/>
      <c r="QFL6" s="528"/>
      <c r="QFM6" s="528"/>
      <c r="QFN6" s="528"/>
      <c r="QFO6" s="528"/>
      <c r="QFP6" s="528"/>
      <c r="QFQ6" s="551"/>
      <c r="QFR6" s="551"/>
      <c r="QFS6" s="528"/>
      <c r="QFT6" s="551"/>
      <c r="QFU6" s="551"/>
      <c r="QFV6" s="551"/>
      <c r="QFW6" s="528"/>
      <c r="QFX6" s="528"/>
      <c r="QFY6" s="551"/>
      <c r="QFZ6" s="551"/>
      <c r="QGA6" s="551"/>
      <c r="QGB6" s="551"/>
      <c r="QGC6" s="528"/>
      <c r="QGD6" s="528"/>
      <c r="QGE6" s="430"/>
      <c r="QGF6" s="528"/>
      <c r="QGG6" s="528"/>
      <c r="QGH6" s="528"/>
      <c r="QGI6" s="528"/>
      <c r="QGJ6" s="528"/>
      <c r="QGK6" s="528"/>
      <c r="QGL6" s="551"/>
      <c r="QGM6" s="551"/>
      <c r="QGN6" s="528"/>
      <c r="QGO6" s="551"/>
      <c r="QGP6" s="551"/>
      <c r="QGQ6" s="551"/>
      <c r="QGR6" s="528"/>
      <c r="QGS6" s="528"/>
      <c r="QGT6" s="551"/>
      <c r="QGU6" s="551"/>
      <c r="QGV6" s="551"/>
      <c r="QGW6" s="551"/>
      <c r="QGX6" s="528"/>
      <c r="QGY6" s="528"/>
      <c r="QGZ6" s="430"/>
      <c r="QHA6" s="528"/>
      <c r="QHB6" s="528"/>
      <c r="QHC6" s="528"/>
      <c r="QHD6" s="528"/>
      <c r="QHE6" s="528"/>
      <c r="QHF6" s="528"/>
      <c r="QHG6" s="551"/>
      <c r="QHH6" s="551"/>
      <c r="QHI6" s="528"/>
      <c r="QHJ6" s="551"/>
      <c r="QHK6" s="551"/>
      <c r="QHL6" s="551"/>
      <c r="QHM6" s="528"/>
      <c r="QHN6" s="528"/>
      <c r="QHO6" s="551"/>
      <c r="QHP6" s="551"/>
      <c r="QHQ6" s="551"/>
      <c r="QHR6" s="551"/>
      <c r="QHS6" s="528"/>
      <c r="QHT6" s="528"/>
      <c r="QHU6" s="430"/>
      <c r="QHV6" s="528"/>
      <c r="QHW6" s="528"/>
      <c r="QHX6" s="528"/>
      <c r="QHY6" s="528"/>
      <c r="QHZ6" s="528"/>
      <c r="QIA6" s="528"/>
      <c r="QIB6" s="551"/>
      <c r="QIC6" s="551"/>
      <c r="QID6" s="528"/>
      <c r="QIE6" s="551"/>
      <c r="QIF6" s="551"/>
      <c r="QIG6" s="551"/>
      <c r="QIH6" s="528"/>
      <c r="QII6" s="528"/>
      <c r="QIJ6" s="551"/>
      <c r="QIK6" s="551"/>
      <c r="QIL6" s="551"/>
      <c r="QIM6" s="551"/>
      <c r="QIN6" s="528"/>
      <c r="QIO6" s="528"/>
      <c r="QIP6" s="430"/>
      <c r="QIQ6" s="528"/>
      <c r="QIR6" s="528"/>
      <c r="QIS6" s="528"/>
      <c r="QIT6" s="528"/>
      <c r="QIU6" s="528"/>
      <c r="QIV6" s="528"/>
      <c r="QIW6" s="551"/>
      <c r="QIX6" s="551"/>
      <c r="QIY6" s="528"/>
      <c r="QIZ6" s="551"/>
      <c r="QJA6" s="551"/>
      <c r="QJB6" s="551"/>
      <c r="QJC6" s="528"/>
      <c r="QJD6" s="528"/>
      <c r="QJE6" s="551"/>
      <c r="QJF6" s="551"/>
      <c r="QJG6" s="551"/>
      <c r="QJH6" s="551"/>
      <c r="QJI6" s="528"/>
      <c r="QJJ6" s="528"/>
      <c r="QJK6" s="430"/>
      <c r="QJL6" s="528"/>
      <c r="QJM6" s="528"/>
      <c r="QJN6" s="528"/>
      <c r="QJO6" s="528"/>
      <c r="QJP6" s="528"/>
      <c r="QJQ6" s="528"/>
      <c r="QJR6" s="551"/>
      <c r="QJS6" s="551"/>
      <c r="QJT6" s="528"/>
      <c r="QJU6" s="551"/>
      <c r="QJV6" s="551"/>
      <c r="QJW6" s="551"/>
      <c r="QJX6" s="528"/>
      <c r="QJY6" s="528"/>
      <c r="QJZ6" s="551"/>
      <c r="QKA6" s="551"/>
      <c r="QKB6" s="551"/>
      <c r="QKC6" s="551"/>
      <c r="QKD6" s="528"/>
      <c r="QKE6" s="528"/>
      <c r="QKF6" s="430"/>
      <c r="QKG6" s="528"/>
      <c r="QKH6" s="528"/>
      <c r="QKI6" s="528"/>
      <c r="QKJ6" s="528"/>
      <c r="QKK6" s="528"/>
      <c r="QKL6" s="528"/>
      <c r="QKM6" s="551"/>
      <c r="QKN6" s="551"/>
      <c r="QKO6" s="528"/>
      <c r="QKP6" s="551"/>
      <c r="QKQ6" s="551"/>
      <c r="QKR6" s="551"/>
      <c r="QKS6" s="528"/>
      <c r="QKT6" s="528"/>
      <c r="QKU6" s="551"/>
      <c r="QKV6" s="551"/>
      <c r="QKW6" s="551"/>
      <c r="QKX6" s="551"/>
      <c r="QKY6" s="528"/>
      <c r="QKZ6" s="528"/>
      <c r="QLA6" s="430"/>
      <c r="QLB6" s="528"/>
      <c r="QLC6" s="528"/>
      <c r="QLD6" s="528"/>
      <c r="QLE6" s="528"/>
      <c r="QLF6" s="528"/>
      <c r="QLG6" s="528"/>
      <c r="QLH6" s="551"/>
      <c r="QLI6" s="551"/>
      <c r="QLJ6" s="528"/>
      <c r="QLK6" s="551"/>
      <c r="QLL6" s="551"/>
      <c r="QLM6" s="551"/>
      <c r="QLN6" s="528"/>
      <c r="QLO6" s="528"/>
      <c r="QLP6" s="551"/>
      <c r="QLQ6" s="551"/>
      <c r="QLR6" s="551"/>
      <c r="QLS6" s="551"/>
      <c r="QLT6" s="528"/>
      <c r="QLU6" s="528"/>
      <c r="QLV6" s="430"/>
      <c r="QLW6" s="528"/>
      <c r="QLX6" s="528"/>
      <c r="QLY6" s="528"/>
      <c r="QLZ6" s="528"/>
      <c r="QMA6" s="528"/>
      <c r="QMB6" s="528"/>
      <c r="QMC6" s="551"/>
      <c r="QMD6" s="551"/>
      <c r="QME6" s="528"/>
      <c r="QMF6" s="551"/>
      <c r="QMG6" s="551"/>
      <c r="QMH6" s="551"/>
      <c r="QMI6" s="528"/>
      <c r="QMJ6" s="528"/>
      <c r="QMK6" s="551"/>
      <c r="QML6" s="551"/>
      <c r="QMM6" s="551"/>
      <c r="QMN6" s="551"/>
      <c r="QMO6" s="528"/>
      <c r="QMP6" s="528"/>
      <c r="QMQ6" s="430"/>
      <c r="QMR6" s="528"/>
      <c r="QMS6" s="528"/>
      <c r="QMT6" s="528"/>
      <c r="QMU6" s="528"/>
      <c r="QMV6" s="528"/>
      <c r="QMW6" s="528"/>
      <c r="QMX6" s="551"/>
      <c r="QMY6" s="551"/>
      <c r="QMZ6" s="528"/>
      <c r="QNA6" s="551"/>
      <c r="QNB6" s="551"/>
      <c r="QNC6" s="551"/>
      <c r="QND6" s="528"/>
      <c r="QNE6" s="528"/>
      <c r="QNF6" s="551"/>
      <c r="QNG6" s="551"/>
      <c r="QNH6" s="551"/>
      <c r="QNI6" s="551"/>
      <c r="QNJ6" s="528"/>
      <c r="QNK6" s="528"/>
      <c r="QNL6" s="430"/>
      <c r="QNM6" s="528"/>
      <c r="QNN6" s="528"/>
      <c r="QNO6" s="528"/>
      <c r="QNP6" s="528"/>
      <c r="QNQ6" s="528"/>
      <c r="QNR6" s="528"/>
      <c r="QNS6" s="551"/>
      <c r="QNT6" s="551"/>
      <c r="QNU6" s="528"/>
      <c r="QNV6" s="551"/>
      <c r="QNW6" s="551"/>
      <c r="QNX6" s="551"/>
      <c r="QNY6" s="528"/>
      <c r="QNZ6" s="528"/>
      <c r="QOA6" s="551"/>
      <c r="QOB6" s="551"/>
      <c r="QOC6" s="551"/>
      <c r="QOD6" s="551"/>
      <c r="QOE6" s="528"/>
      <c r="QOF6" s="528"/>
      <c r="QOG6" s="430"/>
      <c r="QOH6" s="528"/>
      <c r="QOI6" s="528"/>
      <c r="QOJ6" s="528"/>
      <c r="QOK6" s="528"/>
      <c r="QOL6" s="528"/>
      <c r="QOM6" s="528"/>
      <c r="QON6" s="551"/>
      <c r="QOO6" s="551"/>
      <c r="QOP6" s="528"/>
      <c r="QOQ6" s="551"/>
      <c r="QOR6" s="551"/>
      <c r="QOS6" s="551"/>
      <c r="QOT6" s="528"/>
      <c r="QOU6" s="528"/>
      <c r="QOV6" s="551"/>
      <c r="QOW6" s="551"/>
      <c r="QOX6" s="551"/>
      <c r="QOY6" s="551"/>
      <c r="QOZ6" s="528"/>
      <c r="QPA6" s="528"/>
      <c r="QPB6" s="430"/>
      <c r="QPC6" s="528"/>
      <c r="QPD6" s="528"/>
      <c r="QPE6" s="528"/>
      <c r="QPF6" s="528"/>
      <c r="QPG6" s="528"/>
      <c r="QPH6" s="528"/>
      <c r="QPI6" s="551"/>
      <c r="QPJ6" s="551"/>
      <c r="QPK6" s="528"/>
      <c r="QPL6" s="551"/>
      <c r="QPM6" s="551"/>
      <c r="QPN6" s="551"/>
      <c r="QPO6" s="528"/>
      <c r="QPP6" s="528"/>
      <c r="QPQ6" s="551"/>
      <c r="QPR6" s="551"/>
      <c r="QPS6" s="551"/>
      <c r="QPT6" s="551"/>
      <c r="QPU6" s="528"/>
      <c r="QPV6" s="528"/>
      <c r="QPW6" s="430"/>
      <c r="QPX6" s="528"/>
      <c r="QPY6" s="528"/>
      <c r="QPZ6" s="528"/>
      <c r="QQA6" s="528"/>
      <c r="QQB6" s="528"/>
      <c r="QQC6" s="528"/>
      <c r="QQD6" s="551"/>
      <c r="QQE6" s="551"/>
      <c r="QQF6" s="528"/>
      <c r="QQG6" s="551"/>
      <c r="QQH6" s="551"/>
      <c r="QQI6" s="551"/>
      <c r="QQJ6" s="528"/>
      <c r="QQK6" s="528"/>
      <c r="QQL6" s="551"/>
      <c r="QQM6" s="551"/>
      <c r="QQN6" s="551"/>
      <c r="QQO6" s="551"/>
      <c r="QQP6" s="528"/>
      <c r="QQQ6" s="528"/>
      <c r="QQR6" s="430"/>
      <c r="QQS6" s="528"/>
      <c r="QQT6" s="528"/>
      <c r="QQU6" s="528"/>
      <c r="QQV6" s="528"/>
      <c r="QQW6" s="528"/>
      <c r="QQX6" s="528"/>
      <c r="QQY6" s="551"/>
      <c r="QQZ6" s="551"/>
      <c r="QRA6" s="528"/>
      <c r="QRB6" s="551"/>
      <c r="QRC6" s="551"/>
      <c r="QRD6" s="551"/>
      <c r="QRE6" s="528"/>
      <c r="QRF6" s="528"/>
      <c r="QRG6" s="551"/>
      <c r="QRH6" s="551"/>
      <c r="QRI6" s="551"/>
      <c r="QRJ6" s="551"/>
      <c r="QRK6" s="528"/>
      <c r="QRL6" s="528"/>
      <c r="QRM6" s="430"/>
      <c r="QRN6" s="528"/>
      <c r="QRO6" s="528"/>
      <c r="QRP6" s="528"/>
      <c r="QRQ6" s="528"/>
      <c r="QRR6" s="528"/>
      <c r="QRS6" s="528"/>
      <c r="QRT6" s="551"/>
      <c r="QRU6" s="551"/>
      <c r="QRV6" s="528"/>
      <c r="QRW6" s="551"/>
      <c r="QRX6" s="551"/>
      <c r="QRY6" s="551"/>
      <c r="QRZ6" s="528"/>
      <c r="QSA6" s="528"/>
      <c r="QSB6" s="551"/>
      <c r="QSC6" s="551"/>
      <c r="QSD6" s="551"/>
      <c r="QSE6" s="551"/>
      <c r="QSF6" s="528"/>
      <c r="QSG6" s="528"/>
      <c r="QSH6" s="430"/>
      <c r="QSI6" s="528"/>
      <c r="QSJ6" s="528"/>
      <c r="QSK6" s="528"/>
      <c r="QSL6" s="528"/>
      <c r="QSM6" s="528"/>
      <c r="QSN6" s="528"/>
      <c r="QSO6" s="551"/>
      <c r="QSP6" s="551"/>
      <c r="QSQ6" s="528"/>
      <c r="QSR6" s="551"/>
      <c r="QSS6" s="551"/>
      <c r="QST6" s="551"/>
      <c r="QSU6" s="528"/>
      <c r="QSV6" s="528"/>
      <c r="QSW6" s="551"/>
      <c r="QSX6" s="551"/>
      <c r="QSY6" s="551"/>
      <c r="QSZ6" s="551"/>
      <c r="QTA6" s="528"/>
      <c r="QTB6" s="528"/>
      <c r="QTC6" s="430"/>
      <c r="QTD6" s="528"/>
      <c r="QTE6" s="528"/>
      <c r="QTF6" s="528"/>
      <c r="QTG6" s="528"/>
      <c r="QTH6" s="528"/>
      <c r="QTI6" s="528"/>
      <c r="QTJ6" s="551"/>
      <c r="QTK6" s="551"/>
      <c r="QTL6" s="528"/>
      <c r="QTM6" s="551"/>
      <c r="QTN6" s="551"/>
      <c r="QTO6" s="551"/>
      <c r="QTP6" s="528"/>
      <c r="QTQ6" s="528"/>
      <c r="QTR6" s="551"/>
      <c r="QTS6" s="551"/>
      <c r="QTT6" s="551"/>
      <c r="QTU6" s="551"/>
      <c r="QTV6" s="528"/>
      <c r="QTW6" s="528"/>
      <c r="QTX6" s="430"/>
      <c r="QTY6" s="528"/>
      <c r="QTZ6" s="528"/>
      <c r="QUA6" s="528"/>
      <c r="QUB6" s="528"/>
      <c r="QUC6" s="528"/>
      <c r="QUD6" s="528"/>
      <c r="QUE6" s="551"/>
      <c r="QUF6" s="551"/>
      <c r="QUG6" s="528"/>
      <c r="QUH6" s="551"/>
      <c r="QUI6" s="551"/>
      <c r="QUJ6" s="551"/>
      <c r="QUK6" s="528"/>
      <c r="QUL6" s="528"/>
      <c r="QUM6" s="551"/>
      <c r="QUN6" s="551"/>
      <c r="QUO6" s="551"/>
      <c r="QUP6" s="551"/>
      <c r="QUQ6" s="528"/>
      <c r="QUR6" s="528"/>
      <c r="QUS6" s="430"/>
      <c r="QUT6" s="528"/>
      <c r="QUU6" s="528"/>
      <c r="QUV6" s="528"/>
      <c r="QUW6" s="528"/>
      <c r="QUX6" s="528"/>
      <c r="QUY6" s="528"/>
      <c r="QUZ6" s="551"/>
      <c r="QVA6" s="551"/>
      <c r="QVB6" s="528"/>
      <c r="QVC6" s="551"/>
      <c r="QVD6" s="551"/>
      <c r="QVE6" s="551"/>
      <c r="QVF6" s="528"/>
      <c r="QVG6" s="528"/>
      <c r="QVH6" s="551"/>
      <c r="QVI6" s="551"/>
      <c r="QVJ6" s="551"/>
      <c r="QVK6" s="551"/>
      <c r="QVL6" s="528"/>
      <c r="QVM6" s="528"/>
      <c r="QVN6" s="430"/>
      <c r="QVO6" s="528"/>
      <c r="QVP6" s="528"/>
      <c r="QVQ6" s="528"/>
      <c r="QVR6" s="528"/>
      <c r="QVS6" s="528"/>
      <c r="QVT6" s="528"/>
      <c r="QVU6" s="551"/>
      <c r="QVV6" s="551"/>
      <c r="QVW6" s="528"/>
      <c r="QVX6" s="551"/>
      <c r="QVY6" s="551"/>
      <c r="QVZ6" s="551"/>
      <c r="QWA6" s="528"/>
      <c r="QWB6" s="528"/>
      <c r="QWC6" s="551"/>
      <c r="QWD6" s="551"/>
      <c r="QWE6" s="551"/>
      <c r="QWF6" s="551"/>
      <c r="QWG6" s="528"/>
      <c r="QWH6" s="528"/>
      <c r="QWI6" s="430"/>
      <c r="QWJ6" s="528"/>
      <c r="QWK6" s="528"/>
      <c r="QWL6" s="528"/>
      <c r="QWM6" s="528"/>
      <c r="QWN6" s="528"/>
      <c r="QWO6" s="528"/>
      <c r="QWP6" s="551"/>
      <c r="QWQ6" s="551"/>
      <c r="QWR6" s="528"/>
      <c r="QWS6" s="551"/>
      <c r="QWT6" s="551"/>
      <c r="QWU6" s="551"/>
      <c r="QWV6" s="528"/>
      <c r="QWW6" s="528"/>
      <c r="QWX6" s="551"/>
      <c r="QWY6" s="551"/>
      <c r="QWZ6" s="551"/>
      <c r="QXA6" s="551"/>
      <c r="QXB6" s="528"/>
      <c r="QXC6" s="528"/>
      <c r="QXD6" s="430"/>
      <c r="QXE6" s="528"/>
      <c r="QXF6" s="528"/>
      <c r="QXG6" s="528"/>
      <c r="QXH6" s="528"/>
      <c r="QXI6" s="528"/>
      <c r="QXJ6" s="528"/>
      <c r="QXK6" s="551"/>
      <c r="QXL6" s="551"/>
      <c r="QXM6" s="528"/>
      <c r="QXN6" s="551"/>
      <c r="QXO6" s="551"/>
      <c r="QXP6" s="551"/>
      <c r="QXQ6" s="528"/>
      <c r="QXR6" s="528"/>
      <c r="QXS6" s="551"/>
      <c r="QXT6" s="551"/>
      <c r="QXU6" s="551"/>
      <c r="QXV6" s="551"/>
      <c r="QXW6" s="528"/>
      <c r="QXX6" s="528"/>
      <c r="QXY6" s="430"/>
      <c r="QXZ6" s="528"/>
      <c r="QYA6" s="528"/>
      <c r="QYB6" s="528"/>
      <c r="QYC6" s="528"/>
      <c r="QYD6" s="528"/>
      <c r="QYE6" s="528"/>
      <c r="QYF6" s="551"/>
      <c r="QYG6" s="551"/>
      <c r="QYH6" s="528"/>
      <c r="QYI6" s="551"/>
      <c r="QYJ6" s="551"/>
      <c r="QYK6" s="551"/>
      <c r="QYL6" s="528"/>
      <c r="QYM6" s="528"/>
      <c r="QYN6" s="551"/>
      <c r="QYO6" s="551"/>
      <c r="QYP6" s="551"/>
      <c r="QYQ6" s="551"/>
      <c r="QYR6" s="528"/>
      <c r="QYS6" s="528"/>
      <c r="QYT6" s="430"/>
      <c r="QYU6" s="528"/>
      <c r="QYV6" s="528"/>
      <c r="QYW6" s="528"/>
      <c r="QYX6" s="528"/>
      <c r="QYY6" s="528"/>
      <c r="QYZ6" s="528"/>
      <c r="QZA6" s="551"/>
      <c r="QZB6" s="551"/>
      <c r="QZC6" s="528"/>
      <c r="QZD6" s="551"/>
      <c r="QZE6" s="551"/>
      <c r="QZF6" s="551"/>
      <c r="QZG6" s="528"/>
      <c r="QZH6" s="528"/>
      <c r="QZI6" s="551"/>
      <c r="QZJ6" s="551"/>
      <c r="QZK6" s="551"/>
      <c r="QZL6" s="551"/>
      <c r="QZM6" s="528"/>
      <c r="QZN6" s="528"/>
      <c r="QZO6" s="430"/>
      <c r="QZP6" s="528"/>
      <c r="QZQ6" s="528"/>
      <c r="QZR6" s="528"/>
      <c r="QZS6" s="528"/>
      <c r="QZT6" s="528"/>
      <c r="QZU6" s="528"/>
      <c r="QZV6" s="551"/>
      <c r="QZW6" s="551"/>
      <c r="QZX6" s="528"/>
      <c r="QZY6" s="551"/>
      <c r="QZZ6" s="551"/>
      <c r="RAA6" s="551"/>
      <c r="RAB6" s="528"/>
      <c r="RAC6" s="528"/>
      <c r="RAD6" s="551"/>
      <c r="RAE6" s="551"/>
      <c r="RAF6" s="551"/>
      <c r="RAG6" s="551"/>
      <c r="RAH6" s="528"/>
      <c r="RAI6" s="528"/>
      <c r="RAJ6" s="430"/>
      <c r="RAK6" s="528"/>
      <c r="RAL6" s="528"/>
      <c r="RAM6" s="528"/>
      <c r="RAN6" s="528"/>
      <c r="RAO6" s="528"/>
      <c r="RAP6" s="528"/>
      <c r="RAQ6" s="551"/>
      <c r="RAR6" s="551"/>
      <c r="RAS6" s="528"/>
      <c r="RAT6" s="551"/>
      <c r="RAU6" s="551"/>
      <c r="RAV6" s="551"/>
      <c r="RAW6" s="528"/>
      <c r="RAX6" s="528"/>
      <c r="RAY6" s="551"/>
      <c r="RAZ6" s="551"/>
      <c r="RBA6" s="551"/>
      <c r="RBB6" s="551"/>
      <c r="RBC6" s="528"/>
      <c r="RBD6" s="528"/>
      <c r="RBE6" s="430"/>
      <c r="RBF6" s="528"/>
      <c r="RBG6" s="528"/>
      <c r="RBH6" s="528"/>
      <c r="RBI6" s="528"/>
      <c r="RBJ6" s="528"/>
      <c r="RBK6" s="528"/>
      <c r="RBL6" s="551"/>
      <c r="RBM6" s="551"/>
      <c r="RBN6" s="528"/>
      <c r="RBO6" s="551"/>
      <c r="RBP6" s="551"/>
      <c r="RBQ6" s="551"/>
      <c r="RBR6" s="528"/>
      <c r="RBS6" s="528"/>
      <c r="RBT6" s="551"/>
      <c r="RBU6" s="551"/>
      <c r="RBV6" s="551"/>
      <c r="RBW6" s="551"/>
      <c r="RBX6" s="528"/>
      <c r="RBY6" s="528"/>
      <c r="RBZ6" s="430"/>
      <c r="RCA6" s="528"/>
      <c r="RCB6" s="528"/>
      <c r="RCC6" s="528"/>
      <c r="RCD6" s="528"/>
      <c r="RCE6" s="528"/>
      <c r="RCF6" s="528"/>
      <c r="RCG6" s="551"/>
      <c r="RCH6" s="551"/>
      <c r="RCI6" s="528"/>
      <c r="RCJ6" s="551"/>
      <c r="RCK6" s="551"/>
      <c r="RCL6" s="551"/>
      <c r="RCM6" s="528"/>
      <c r="RCN6" s="528"/>
      <c r="RCO6" s="551"/>
      <c r="RCP6" s="551"/>
      <c r="RCQ6" s="551"/>
      <c r="RCR6" s="551"/>
      <c r="RCS6" s="528"/>
      <c r="RCT6" s="528"/>
      <c r="RCU6" s="430"/>
      <c r="RCV6" s="528"/>
      <c r="RCW6" s="528"/>
      <c r="RCX6" s="528"/>
      <c r="RCY6" s="528"/>
      <c r="RCZ6" s="528"/>
      <c r="RDA6" s="528"/>
      <c r="RDB6" s="551"/>
      <c r="RDC6" s="551"/>
      <c r="RDD6" s="528"/>
      <c r="RDE6" s="551"/>
      <c r="RDF6" s="551"/>
      <c r="RDG6" s="551"/>
      <c r="RDH6" s="528"/>
      <c r="RDI6" s="528"/>
      <c r="RDJ6" s="551"/>
      <c r="RDK6" s="551"/>
      <c r="RDL6" s="551"/>
      <c r="RDM6" s="551"/>
      <c r="RDN6" s="528"/>
      <c r="RDO6" s="528"/>
      <c r="RDP6" s="430"/>
      <c r="RDQ6" s="528"/>
      <c r="RDR6" s="528"/>
      <c r="RDS6" s="528"/>
      <c r="RDT6" s="528"/>
      <c r="RDU6" s="528"/>
      <c r="RDV6" s="528"/>
      <c r="RDW6" s="551"/>
      <c r="RDX6" s="551"/>
      <c r="RDY6" s="528"/>
      <c r="RDZ6" s="551"/>
      <c r="REA6" s="551"/>
      <c r="REB6" s="551"/>
      <c r="REC6" s="528"/>
      <c r="RED6" s="528"/>
      <c r="REE6" s="551"/>
      <c r="REF6" s="551"/>
      <c r="REG6" s="551"/>
      <c r="REH6" s="551"/>
      <c r="REI6" s="528"/>
      <c r="REJ6" s="528"/>
      <c r="REK6" s="430"/>
      <c r="REL6" s="528"/>
      <c r="REM6" s="528"/>
      <c r="REN6" s="528"/>
      <c r="REO6" s="528"/>
      <c r="REP6" s="528"/>
      <c r="REQ6" s="528"/>
      <c r="RER6" s="551"/>
      <c r="RES6" s="551"/>
      <c r="RET6" s="528"/>
      <c r="REU6" s="551"/>
      <c r="REV6" s="551"/>
      <c r="REW6" s="551"/>
      <c r="REX6" s="528"/>
      <c r="REY6" s="528"/>
      <c r="REZ6" s="551"/>
      <c r="RFA6" s="551"/>
      <c r="RFB6" s="551"/>
      <c r="RFC6" s="551"/>
      <c r="RFD6" s="528"/>
      <c r="RFE6" s="528"/>
      <c r="RFF6" s="430"/>
      <c r="RFG6" s="528"/>
      <c r="RFH6" s="528"/>
      <c r="RFI6" s="528"/>
      <c r="RFJ6" s="528"/>
      <c r="RFK6" s="528"/>
      <c r="RFL6" s="528"/>
      <c r="RFM6" s="551"/>
      <c r="RFN6" s="551"/>
      <c r="RFO6" s="528"/>
      <c r="RFP6" s="551"/>
      <c r="RFQ6" s="551"/>
      <c r="RFR6" s="551"/>
      <c r="RFS6" s="528"/>
      <c r="RFT6" s="528"/>
      <c r="RFU6" s="551"/>
      <c r="RFV6" s="551"/>
      <c r="RFW6" s="551"/>
      <c r="RFX6" s="551"/>
      <c r="RFY6" s="528"/>
      <c r="RFZ6" s="528"/>
      <c r="RGA6" s="430"/>
      <c r="RGB6" s="528"/>
      <c r="RGC6" s="528"/>
      <c r="RGD6" s="528"/>
      <c r="RGE6" s="528"/>
      <c r="RGF6" s="528"/>
      <c r="RGG6" s="528"/>
      <c r="RGH6" s="551"/>
      <c r="RGI6" s="551"/>
      <c r="RGJ6" s="528"/>
      <c r="RGK6" s="551"/>
      <c r="RGL6" s="551"/>
      <c r="RGM6" s="551"/>
      <c r="RGN6" s="528"/>
      <c r="RGO6" s="528"/>
      <c r="RGP6" s="551"/>
      <c r="RGQ6" s="551"/>
      <c r="RGR6" s="551"/>
      <c r="RGS6" s="551"/>
      <c r="RGT6" s="528"/>
      <c r="RGU6" s="528"/>
      <c r="RGV6" s="430"/>
      <c r="RGW6" s="528"/>
      <c r="RGX6" s="528"/>
      <c r="RGY6" s="528"/>
      <c r="RGZ6" s="528"/>
      <c r="RHA6" s="528"/>
      <c r="RHB6" s="528"/>
      <c r="RHC6" s="551"/>
      <c r="RHD6" s="551"/>
      <c r="RHE6" s="528"/>
      <c r="RHF6" s="551"/>
      <c r="RHG6" s="551"/>
      <c r="RHH6" s="551"/>
      <c r="RHI6" s="528"/>
      <c r="RHJ6" s="528"/>
      <c r="RHK6" s="551"/>
      <c r="RHL6" s="551"/>
      <c r="RHM6" s="551"/>
      <c r="RHN6" s="551"/>
      <c r="RHO6" s="528"/>
      <c r="RHP6" s="528"/>
      <c r="RHQ6" s="430"/>
      <c r="RHR6" s="528"/>
      <c r="RHS6" s="528"/>
      <c r="RHT6" s="528"/>
      <c r="RHU6" s="528"/>
      <c r="RHV6" s="528"/>
      <c r="RHW6" s="528"/>
      <c r="RHX6" s="551"/>
      <c r="RHY6" s="551"/>
      <c r="RHZ6" s="528"/>
      <c r="RIA6" s="551"/>
      <c r="RIB6" s="551"/>
      <c r="RIC6" s="551"/>
      <c r="RID6" s="528"/>
      <c r="RIE6" s="528"/>
      <c r="RIF6" s="551"/>
      <c r="RIG6" s="551"/>
      <c r="RIH6" s="551"/>
      <c r="RII6" s="551"/>
      <c r="RIJ6" s="528"/>
      <c r="RIK6" s="528"/>
      <c r="RIL6" s="430"/>
      <c r="RIM6" s="528"/>
      <c r="RIN6" s="528"/>
      <c r="RIO6" s="528"/>
      <c r="RIP6" s="528"/>
      <c r="RIQ6" s="528"/>
      <c r="RIR6" s="528"/>
      <c r="RIS6" s="551"/>
      <c r="RIT6" s="551"/>
      <c r="RIU6" s="528"/>
      <c r="RIV6" s="551"/>
      <c r="RIW6" s="551"/>
      <c r="RIX6" s="551"/>
      <c r="RIY6" s="528"/>
      <c r="RIZ6" s="528"/>
      <c r="RJA6" s="551"/>
      <c r="RJB6" s="551"/>
      <c r="RJC6" s="551"/>
      <c r="RJD6" s="551"/>
      <c r="RJE6" s="528"/>
      <c r="RJF6" s="528"/>
      <c r="RJG6" s="430"/>
      <c r="RJH6" s="528"/>
      <c r="RJI6" s="528"/>
      <c r="RJJ6" s="528"/>
      <c r="RJK6" s="528"/>
      <c r="RJL6" s="528"/>
      <c r="RJM6" s="528"/>
      <c r="RJN6" s="551"/>
      <c r="RJO6" s="551"/>
      <c r="RJP6" s="528"/>
      <c r="RJQ6" s="551"/>
      <c r="RJR6" s="551"/>
      <c r="RJS6" s="551"/>
      <c r="RJT6" s="528"/>
      <c r="RJU6" s="528"/>
      <c r="RJV6" s="551"/>
      <c r="RJW6" s="551"/>
      <c r="RJX6" s="551"/>
      <c r="RJY6" s="551"/>
      <c r="RJZ6" s="528"/>
      <c r="RKA6" s="528"/>
      <c r="RKB6" s="430"/>
      <c r="RKC6" s="528"/>
      <c r="RKD6" s="528"/>
      <c r="RKE6" s="528"/>
      <c r="RKF6" s="528"/>
      <c r="RKG6" s="528"/>
      <c r="RKH6" s="528"/>
      <c r="RKI6" s="551"/>
      <c r="RKJ6" s="551"/>
      <c r="RKK6" s="528"/>
      <c r="RKL6" s="551"/>
      <c r="RKM6" s="551"/>
      <c r="RKN6" s="551"/>
      <c r="RKO6" s="528"/>
      <c r="RKP6" s="528"/>
      <c r="RKQ6" s="551"/>
      <c r="RKR6" s="551"/>
      <c r="RKS6" s="551"/>
      <c r="RKT6" s="551"/>
      <c r="RKU6" s="528"/>
      <c r="RKV6" s="528"/>
      <c r="RKW6" s="430"/>
      <c r="RKX6" s="528"/>
      <c r="RKY6" s="528"/>
      <c r="RKZ6" s="528"/>
      <c r="RLA6" s="528"/>
      <c r="RLB6" s="528"/>
      <c r="RLC6" s="528"/>
      <c r="RLD6" s="551"/>
      <c r="RLE6" s="551"/>
      <c r="RLF6" s="528"/>
      <c r="RLG6" s="551"/>
      <c r="RLH6" s="551"/>
      <c r="RLI6" s="551"/>
      <c r="RLJ6" s="528"/>
      <c r="RLK6" s="528"/>
      <c r="RLL6" s="551"/>
      <c r="RLM6" s="551"/>
      <c r="RLN6" s="551"/>
      <c r="RLO6" s="551"/>
      <c r="RLP6" s="528"/>
      <c r="RLQ6" s="528"/>
      <c r="RLR6" s="430"/>
      <c r="RLS6" s="528"/>
      <c r="RLT6" s="528"/>
      <c r="RLU6" s="528"/>
      <c r="RLV6" s="528"/>
      <c r="RLW6" s="528"/>
      <c r="RLX6" s="528"/>
      <c r="RLY6" s="551"/>
      <c r="RLZ6" s="551"/>
      <c r="RMA6" s="528"/>
      <c r="RMB6" s="551"/>
      <c r="RMC6" s="551"/>
      <c r="RMD6" s="551"/>
      <c r="RME6" s="528"/>
      <c r="RMF6" s="528"/>
      <c r="RMG6" s="551"/>
      <c r="RMH6" s="551"/>
      <c r="RMI6" s="551"/>
      <c r="RMJ6" s="551"/>
      <c r="RMK6" s="528"/>
      <c r="RML6" s="528"/>
      <c r="RMM6" s="430"/>
      <c r="RMN6" s="528"/>
      <c r="RMO6" s="528"/>
      <c r="RMP6" s="528"/>
      <c r="RMQ6" s="528"/>
      <c r="RMR6" s="528"/>
      <c r="RMS6" s="528"/>
      <c r="RMT6" s="551"/>
      <c r="RMU6" s="551"/>
      <c r="RMV6" s="528"/>
      <c r="RMW6" s="551"/>
      <c r="RMX6" s="551"/>
      <c r="RMY6" s="551"/>
      <c r="RMZ6" s="528"/>
      <c r="RNA6" s="528"/>
      <c r="RNB6" s="551"/>
      <c r="RNC6" s="551"/>
      <c r="RND6" s="551"/>
      <c r="RNE6" s="551"/>
      <c r="RNF6" s="528"/>
      <c r="RNG6" s="528"/>
      <c r="RNH6" s="430"/>
      <c r="RNI6" s="528"/>
      <c r="RNJ6" s="528"/>
      <c r="RNK6" s="528"/>
      <c r="RNL6" s="528"/>
      <c r="RNM6" s="528"/>
      <c r="RNN6" s="528"/>
      <c r="RNO6" s="551"/>
      <c r="RNP6" s="551"/>
      <c r="RNQ6" s="528"/>
      <c r="RNR6" s="551"/>
      <c r="RNS6" s="551"/>
      <c r="RNT6" s="551"/>
      <c r="RNU6" s="528"/>
      <c r="RNV6" s="528"/>
      <c r="RNW6" s="551"/>
      <c r="RNX6" s="551"/>
      <c r="RNY6" s="551"/>
      <c r="RNZ6" s="551"/>
      <c r="ROA6" s="528"/>
      <c r="ROB6" s="528"/>
      <c r="ROC6" s="430"/>
      <c r="ROD6" s="528"/>
      <c r="ROE6" s="528"/>
      <c r="ROF6" s="528"/>
      <c r="ROG6" s="528"/>
      <c r="ROH6" s="528"/>
      <c r="ROI6" s="528"/>
      <c r="ROJ6" s="551"/>
      <c r="ROK6" s="551"/>
      <c r="ROL6" s="528"/>
      <c r="ROM6" s="551"/>
      <c r="RON6" s="551"/>
      <c r="ROO6" s="551"/>
      <c r="ROP6" s="528"/>
      <c r="ROQ6" s="528"/>
      <c r="ROR6" s="551"/>
      <c r="ROS6" s="551"/>
      <c r="ROT6" s="551"/>
      <c r="ROU6" s="551"/>
      <c r="ROV6" s="528"/>
      <c r="ROW6" s="528"/>
      <c r="ROX6" s="430"/>
      <c r="ROY6" s="528"/>
      <c r="ROZ6" s="528"/>
      <c r="RPA6" s="528"/>
      <c r="RPB6" s="528"/>
      <c r="RPC6" s="528"/>
      <c r="RPD6" s="528"/>
      <c r="RPE6" s="551"/>
      <c r="RPF6" s="551"/>
      <c r="RPG6" s="528"/>
      <c r="RPH6" s="551"/>
      <c r="RPI6" s="551"/>
      <c r="RPJ6" s="551"/>
      <c r="RPK6" s="528"/>
      <c r="RPL6" s="528"/>
      <c r="RPM6" s="551"/>
      <c r="RPN6" s="551"/>
      <c r="RPO6" s="551"/>
      <c r="RPP6" s="551"/>
      <c r="RPQ6" s="528"/>
      <c r="RPR6" s="528"/>
      <c r="RPS6" s="430"/>
      <c r="RPT6" s="528"/>
      <c r="RPU6" s="528"/>
      <c r="RPV6" s="528"/>
      <c r="RPW6" s="528"/>
      <c r="RPX6" s="528"/>
      <c r="RPY6" s="528"/>
      <c r="RPZ6" s="551"/>
      <c r="RQA6" s="551"/>
      <c r="RQB6" s="528"/>
      <c r="RQC6" s="551"/>
      <c r="RQD6" s="551"/>
      <c r="RQE6" s="551"/>
      <c r="RQF6" s="528"/>
      <c r="RQG6" s="528"/>
      <c r="RQH6" s="551"/>
      <c r="RQI6" s="551"/>
      <c r="RQJ6" s="551"/>
      <c r="RQK6" s="551"/>
      <c r="RQL6" s="528"/>
      <c r="RQM6" s="528"/>
      <c r="RQN6" s="430"/>
      <c r="RQO6" s="528"/>
      <c r="RQP6" s="528"/>
      <c r="RQQ6" s="528"/>
      <c r="RQR6" s="528"/>
      <c r="RQS6" s="528"/>
      <c r="RQT6" s="528"/>
      <c r="RQU6" s="551"/>
      <c r="RQV6" s="551"/>
      <c r="RQW6" s="528"/>
      <c r="RQX6" s="551"/>
      <c r="RQY6" s="551"/>
      <c r="RQZ6" s="551"/>
      <c r="RRA6" s="528"/>
      <c r="RRB6" s="528"/>
      <c r="RRC6" s="551"/>
      <c r="RRD6" s="551"/>
      <c r="RRE6" s="551"/>
      <c r="RRF6" s="551"/>
      <c r="RRG6" s="528"/>
      <c r="RRH6" s="528"/>
      <c r="RRI6" s="430"/>
      <c r="RRJ6" s="528"/>
      <c r="RRK6" s="528"/>
      <c r="RRL6" s="528"/>
      <c r="RRM6" s="528"/>
      <c r="RRN6" s="528"/>
      <c r="RRO6" s="528"/>
      <c r="RRP6" s="551"/>
      <c r="RRQ6" s="551"/>
      <c r="RRR6" s="528"/>
      <c r="RRS6" s="551"/>
      <c r="RRT6" s="551"/>
      <c r="RRU6" s="551"/>
      <c r="RRV6" s="528"/>
      <c r="RRW6" s="528"/>
      <c r="RRX6" s="551"/>
      <c r="RRY6" s="551"/>
      <c r="RRZ6" s="551"/>
      <c r="RSA6" s="551"/>
      <c r="RSB6" s="528"/>
      <c r="RSC6" s="528"/>
      <c r="RSD6" s="430"/>
      <c r="RSE6" s="528"/>
      <c r="RSF6" s="528"/>
      <c r="RSG6" s="528"/>
      <c r="RSH6" s="528"/>
      <c r="RSI6" s="528"/>
      <c r="RSJ6" s="528"/>
      <c r="RSK6" s="551"/>
      <c r="RSL6" s="551"/>
      <c r="RSM6" s="528"/>
      <c r="RSN6" s="551"/>
      <c r="RSO6" s="551"/>
      <c r="RSP6" s="551"/>
      <c r="RSQ6" s="528"/>
      <c r="RSR6" s="528"/>
      <c r="RSS6" s="551"/>
      <c r="RST6" s="551"/>
      <c r="RSU6" s="551"/>
      <c r="RSV6" s="551"/>
      <c r="RSW6" s="528"/>
      <c r="RSX6" s="528"/>
      <c r="RSY6" s="430"/>
      <c r="RSZ6" s="528"/>
      <c r="RTA6" s="528"/>
      <c r="RTB6" s="528"/>
      <c r="RTC6" s="528"/>
      <c r="RTD6" s="528"/>
      <c r="RTE6" s="528"/>
      <c r="RTF6" s="551"/>
      <c r="RTG6" s="551"/>
      <c r="RTH6" s="528"/>
      <c r="RTI6" s="551"/>
      <c r="RTJ6" s="551"/>
      <c r="RTK6" s="551"/>
      <c r="RTL6" s="528"/>
      <c r="RTM6" s="528"/>
      <c r="RTN6" s="551"/>
      <c r="RTO6" s="551"/>
      <c r="RTP6" s="551"/>
      <c r="RTQ6" s="551"/>
      <c r="RTR6" s="528"/>
      <c r="RTS6" s="528"/>
      <c r="RTT6" s="430"/>
      <c r="RTU6" s="528"/>
      <c r="RTV6" s="528"/>
      <c r="RTW6" s="528"/>
      <c r="RTX6" s="528"/>
      <c r="RTY6" s="528"/>
      <c r="RTZ6" s="528"/>
      <c r="RUA6" s="551"/>
      <c r="RUB6" s="551"/>
      <c r="RUC6" s="528"/>
      <c r="RUD6" s="551"/>
      <c r="RUE6" s="551"/>
      <c r="RUF6" s="551"/>
      <c r="RUG6" s="528"/>
      <c r="RUH6" s="528"/>
      <c r="RUI6" s="551"/>
      <c r="RUJ6" s="551"/>
      <c r="RUK6" s="551"/>
      <c r="RUL6" s="551"/>
      <c r="RUM6" s="528"/>
      <c r="RUN6" s="528"/>
      <c r="RUO6" s="430"/>
      <c r="RUP6" s="528"/>
      <c r="RUQ6" s="528"/>
      <c r="RUR6" s="528"/>
      <c r="RUS6" s="528"/>
      <c r="RUT6" s="528"/>
      <c r="RUU6" s="528"/>
      <c r="RUV6" s="551"/>
      <c r="RUW6" s="551"/>
      <c r="RUX6" s="528"/>
      <c r="RUY6" s="551"/>
      <c r="RUZ6" s="551"/>
      <c r="RVA6" s="551"/>
      <c r="RVB6" s="528"/>
      <c r="RVC6" s="528"/>
      <c r="RVD6" s="551"/>
      <c r="RVE6" s="551"/>
      <c r="RVF6" s="551"/>
      <c r="RVG6" s="551"/>
      <c r="RVH6" s="528"/>
      <c r="RVI6" s="528"/>
      <c r="RVJ6" s="430"/>
      <c r="RVK6" s="528"/>
      <c r="RVL6" s="528"/>
      <c r="RVM6" s="528"/>
      <c r="RVN6" s="528"/>
      <c r="RVO6" s="528"/>
      <c r="RVP6" s="528"/>
      <c r="RVQ6" s="551"/>
      <c r="RVR6" s="551"/>
      <c r="RVS6" s="528"/>
      <c r="RVT6" s="551"/>
      <c r="RVU6" s="551"/>
      <c r="RVV6" s="551"/>
      <c r="RVW6" s="528"/>
      <c r="RVX6" s="528"/>
      <c r="RVY6" s="551"/>
      <c r="RVZ6" s="551"/>
      <c r="RWA6" s="551"/>
      <c r="RWB6" s="551"/>
      <c r="RWC6" s="528"/>
      <c r="RWD6" s="528"/>
      <c r="RWE6" s="430"/>
      <c r="RWF6" s="528"/>
      <c r="RWG6" s="528"/>
      <c r="RWH6" s="528"/>
      <c r="RWI6" s="528"/>
      <c r="RWJ6" s="528"/>
      <c r="RWK6" s="528"/>
      <c r="RWL6" s="551"/>
      <c r="RWM6" s="551"/>
      <c r="RWN6" s="528"/>
      <c r="RWO6" s="551"/>
      <c r="RWP6" s="551"/>
      <c r="RWQ6" s="551"/>
      <c r="RWR6" s="528"/>
      <c r="RWS6" s="528"/>
      <c r="RWT6" s="551"/>
      <c r="RWU6" s="551"/>
      <c r="RWV6" s="551"/>
      <c r="RWW6" s="551"/>
      <c r="RWX6" s="528"/>
      <c r="RWY6" s="528"/>
      <c r="RWZ6" s="430"/>
      <c r="RXA6" s="528"/>
      <c r="RXB6" s="528"/>
      <c r="RXC6" s="528"/>
      <c r="RXD6" s="528"/>
      <c r="RXE6" s="528"/>
      <c r="RXF6" s="528"/>
      <c r="RXG6" s="551"/>
      <c r="RXH6" s="551"/>
      <c r="RXI6" s="528"/>
      <c r="RXJ6" s="551"/>
      <c r="RXK6" s="551"/>
      <c r="RXL6" s="551"/>
      <c r="RXM6" s="528"/>
      <c r="RXN6" s="528"/>
      <c r="RXO6" s="551"/>
      <c r="RXP6" s="551"/>
      <c r="RXQ6" s="551"/>
      <c r="RXR6" s="551"/>
      <c r="RXS6" s="528"/>
      <c r="RXT6" s="528"/>
      <c r="RXU6" s="430"/>
      <c r="RXV6" s="528"/>
      <c r="RXW6" s="528"/>
      <c r="RXX6" s="528"/>
      <c r="RXY6" s="528"/>
      <c r="RXZ6" s="528"/>
      <c r="RYA6" s="528"/>
      <c r="RYB6" s="551"/>
      <c r="RYC6" s="551"/>
      <c r="RYD6" s="528"/>
      <c r="RYE6" s="551"/>
      <c r="RYF6" s="551"/>
      <c r="RYG6" s="551"/>
      <c r="RYH6" s="528"/>
      <c r="RYI6" s="528"/>
      <c r="RYJ6" s="551"/>
      <c r="RYK6" s="551"/>
      <c r="RYL6" s="551"/>
      <c r="RYM6" s="551"/>
      <c r="RYN6" s="528"/>
      <c r="RYO6" s="528"/>
      <c r="RYP6" s="430"/>
      <c r="RYQ6" s="528"/>
      <c r="RYR6" s="528"/>
      <c r="RYS6" s="528"/>
      <c r="RYT6" s="528"/>
      <c r="RYU6" s="528"/>
      <c r="RYV6" s="528"/>
      <c r="RYW6" s="551"/>
      <c r="RYX6" s="551"/>
      <c r="RYY6" s="528"/>
      <c r="RYZ6" s="551"/>
      <c r="RZA6" s="551"/>
      <c r="RZB6" s="551"/>
      <c r="RZC6" s="528"/>
      <c r="RZD6" s="528"/>
      <c r="RZE6" s="551"/>
      <c r="RZF6" s="551"/>
      <c r="RZG6" s="551"/>
      <c r="RZH6" s="551"/>
      <c r="RZI6" s="528"/>
      <c r="RZJ6" s="528"/>
      <c r="RZK6" s="430"/>
      <c r="RZL6" s="528"/>
      <c r="RZM6" s="528"/>
      <c r="RZN6" s="528"/>
      <c r="RZO6" s="528"/>
      <c r="RZP6" s="528"/>
      <c r="RZQ6" s="528"/>
      <c r="RZR6" s="551"/>
      <c r="RZS6" s="551"/>
      <c r="RZT6" s="528"/>
      <c r="RZU6" s="551"/>
      <c r="RZV6" s="551"/>
      <c r="RZW6" s="551"/>
      <c r="RZX6" s="528"/>
      <c r="RZY6" s="528"/>
      <c r="RZZ6" s="551"/>
      <c r="SAA6" s="551"/>
      <c r="SAB6" s="551"/>
      <c r="SAC6" s="551"/>
      <c r="SAD6" s="528"/>
      <c r="SAE6" s="528"/>
      <c r="SAF6" s="430"/>
      <c r="SAG6" s="528"/>
      <c r="SAH6" s="528"/>
      <c r="SAI6" s="528"/>
      <c r="SAJ6" s="528"/>
      <c r="SAK6" s="528"/>
      <c r="SAL6" s="528"/>
      <c r="SAM6" s="551"/>
      <c r="SAN6" s="551"/>
      <c r="SAO6" s="528"/>
      <c r="SAP6" s="551"/>
      <c r="SAQ6" s="551"/>
      <c r="SAR6" s="551"/>
      <c r="SAS6" s="528"/>
      <c r="SAT6" s="528"/>
      <c r="SAU6" s="551"/>
      <c r="SAV6" s="551"/>
      <c r="SAW6" s="551"/>
      <c r="SAX6" s="551"/>
      <c r="SAY6" s="528"/>
      <c r="SAZ6" s="528"/>
      <c r="SBA6" s="430"/>
      <c r="SBB6" s="528"/>
      <c r="SBC6" s="528"/>
      <c r="SBD6" s="528"/>
      <c r="SBE6" s="528"/>
      <c r="SBF6" s="528"/>
      <c r="SBG6" s="528"/>
      <c r="SBH6" s="551"/>
      <c r="SBI6" s="551"/>
      <c r="SBJ6" s="528"/>
      <c r="SBK6" s="551"/>
      <c r="SBL6" s="551"/>
      <c r="SBM6" s="551"/>
      <c r="SBN6" s="528"/>
      <c r="SBO6" s="528"/>
      <c r="SBP6" s="551"/>
      <c r="SBQ6" s="551"/>
      <c r="SBR6" s="551"/>
      <c r="SBS6" s="551"/>
      <c r="SBT6" s="528"/>
      <c r="SBU6" s="528"/>
      <c r="SBV6" s="430"/>
      <c r="SBW6" s="528"/>
      <c r="SBX6" s="528"/>
      <c r="SBY6" s="528"/>
      <c r="SBZ6" s="528"/>
      <c r="SCA6" s="528"/>
      <c r="SCB6" s="528"/>
      <c r="SCC6" s="551"/>
      <c r="SCD6" s="551"/>
      <c r="SCE6" s="528"/>
      <c r="SCF6" s="551"/>
      <c r="SCG6" s="551"/>
      <c r="SCH6" s="551"/>
      <c r="SCI6" s="528"/>
      <c r="SCJ6" s="528"/>
      <c r="SCK6" s="551"/>
      <c r="SCL6" s="551"/>
      <c r="SCM6" s="551"/>
      <c r="SCN6" s="551"/>
      <c r="SCO6" s="528"/>
      <c r="SCP6" s="528"/>
      <c r="SCQ6" s="430"/>
      <c r="SCR6" s="528"/>
      <c r="SCS6" s="528"/>
      <c r="SCT6" s="528"/>
      <c r="SCU6" s="528"/>
      <c r="SCV6" s="528"/>
      <c r="SCW6" s="528"/>
      <c r="SCX6" s="551"/>
      <c r="SCY6" s="551"/>
      <c r="SCZ6" s="528"/>
      <c r="SDA6" s="551"/>
      <c r="SDB6" s="551"/>
      <c r="SDC6" s="551"/>
      <c r="SDD6" s="528"/>
      <c r="SDE6" s="528"/>
      <c r="SDF6" s="551"/>
      <c r="SDG6" s="551"/>
      <c r="SDH6" s="551"/>
      <c r="SDI6" s="551"/>
      <c r="SDJ6" s="528"/>
      <c r="SDK6" s="528"/>
      <c r="SDL6" s="430"/>
      <c r="SDM6" s="528"/>
      <c r="SDN6" s="528"/>
      <c r="SDO6" s="528"/>
      <c r="SDP6" s="528"/>
      <c r="SDQ6" s="528"/>
      <c r="SDR6" s="528"/>
      <c r="SDS6" s="551"/>
      <c r="SDT6" s="551"/>
      <c r="SDU6" s="528"/>
      <c r="SDV6" s="551"/>
      <c r="SDW6" s="551"/>
      <c r="SDX6" s="551"/>
      <c r="SDY6" s="528"/>
      <c r="SDZ6" s="528"/>
      <c r="SEA6" s="551"/>
      <c r="SEB6" s="551"/>
      <c r="SEC6" s="551"/>
      <c r="SED6" s="551"/>
      <c r="SEE6" s="528"/>
      <c r="SEF6" s="528"/>
      <c r="SEG6" s="430"/>
      <c r="SEH6" s="528"/>
      <c r="SEI6" s="528"/>
      <c r="SEJ6" s="528"/>
      <c r="SEK6" s="528"/>
      <c r="SEL6" s="528"/>
      <c r="SEM6" s="528"/>
      <c r="SEN6" s="551"/>
      <c r="SEO6" s="551"/>
      <c r="SEP6" s="528"/>
      <c r="SEQ6" s="551"/>
      <c r="SER6" s="551"/>
      <c r="SES6" s="551"/>
      <c r="SET6" s="528"/>
      <c r="SEU6" s="528"/>
      <c r="SEV6" s="551"/>
      <c r="SEW6" s="551"/>
      <c r="SEX6" s="551"/>
      <c r="SEY6" s="551"/>
      <c r="SEZ6" s="528"/>
      <c r="SFA6" s="528"/>
      <c r="SFB6" s="430"/>
      <c r="SFC6" s="528"/>
      <c r="SFD6" s="528"/>
      <c r="SFE6" s="528"/>
      <c r="SFF6" s="528"/>
      <c r="SFG6" s="528"/>
      <c r="SFH6" s="528"/>
      <c r="SFI6" s="551"/>
      <c r="SFJ6" s="551"/>
      <c r="SFK6" s="528"/>
      <c r="SFL6" s="551"/>
      <c r="SFM6" s="551"/>
      <c r="SFN6" s="551"/>
      <c r="SFO6" s="528"/>
      <c r="SFP6" s="528"/>
      <c r="SFQ6" s="551"/>
      <c r="SFR6" s="551"/>
      <c r="SFS6" s="551"/>
      <c r="SFT6" s="551"/>
      <c r="SFU6" s="528"/>
      <c r="SFV6" s="528"/>
      <c r="SFW6" s="430"/>
      <c r="SFX6" s="528"/>
      <c r="SFY6" s="528"/>
      <c r="SFZ6" s="528"/>
      <c r="SGA6" s="528"/>
      <c r="SGB6" s="528"/>
      <c r="SGC6" s="528"/>
      <c r="SGD6" s="551"/>
      <c r="SGE6" s="551"/>
      <c r="SGF6" s="528"/>
      <c r="SGG6" s="551"/>
      <c r="SGH6" s="551"/>
      <c r="SGI6" s="551"/>
      <c r="SGJ6" s="528"/>
      <c r="SGK6" s="528"/>
      <c r="SGL6" s="551"/>
      <c r="SGM6" s="551"/>
      <c r="SGN6" s="551"/>
      <c r="SGO6" s="551"/>
      <c r="SGP6" s="528"/>
      <c r="SGQ6" s="528"/>
      <c r="SGR6" s="430"/>
      <c r="SGS6" s="528"/>
      <c r="SGT6" s="528"/>
      <c r="SGU6" s="528"/>
      <c r="SGV6" s="528"/>
      <c r="SGW6" s="528"/>
      <c r="SGX6" s="528"/>
      <c r="SGY6" s="551"/>
      <c r="SGZ6" s="551"/>
      <c r="SHA6" s="528"/>
      <c r="SHB6" s="551"/>
      <c r="SHC6" s="551"/>
      <c r="SHD6" s="551"/>
      <c r="SHE6" s="528"/>
      <c r="SHF6" s="528"/>
      <c r="SHG6" s="551"/>
      <c r="SHH6" s="551"/>
      <c r="SHI6" s="551"/>
      <c r="SHJ6" s="551"/>
      <c r="SHK6" s="528"/>
      <c r="SHL6" s="528"/>
      <c r="SHM6" s="430"/>
      <c r="SHN6" s="528"/>
      <c r="SHO6" s="528"/>
      <c r="SHP6" s="528"/>
      <c r="SHQ6" s="528"/>
      <c r="SHR6" s="528"/>
      <c r="SHS6" s="528"/>
      <c r="SHT6" s="551"/>
      <c r="SHU6" s="551"/>
      <c r="SHV6" s="528"/>
      <c r="SHW6" s="551"/>
      <c r="SHX6" s="551"/>
      <c r="SHY6" s="551"/>
      <c r="SHZ6" s="528"/>
      <c r="SIA6" s="528"/>
      <c r="SIB6" s="551"/>
      <c r="SIC6" s="551"/>
      <c r="SID6" s="551"/>
      <c r="SIE6" s="551"/>
      <c r="SIF6" s="528"/>
      <c r="SIG6" s="528"/>
      <c r="SIH6" s="430"/>
      <c r="SII6" s="528"/>
      <c r="SIJ6" s="528"/>
      <c r="SIK6" s="528"/>
      <c r="SIL6" s="528"/>
      <c r="SIM6" s="528"/>
      <c r="SIN6" s="528"/>
      <c r="SIO6" s="551"/>
      <c r="SIP6" s="551"/>
      <c r="SIQ6" s="528"/>
      <c r="SIR6" s="551"/>
      <c r="SIS6" s="551"/>
      <c r="SIT6" s="551"/>
      <c r="SIU6" s="528"/>
      <c r="SIV6" s="528"/>
      <c r="SIW6" s="551"/>
      <c r="SIX6" s="551"/>
      <c r="SIY6" s="551"/>
      <c r="SIZ6" s="551"/>
      <c r="SJA6" s="528"/>
      <c r="SJB6" s="528"/>
      <c r="SJC6" s="430"/>
      <c r="SJD6" s="528"/>
      <c r="SJE6" s="528"/>
      <c r="SJF6" s="528"/>
      <c r="SJG6" s="528"/>
      <c r="SJH6" s="528"/>
      <c r="SJI6" s="528"/>
      <c r="SJJ6" s="551"/>
      <c r="SJK6" s="551"/>
      <c r="SJL6" s="528"/>
      <c r="SJM6" s="551"/>
      <c r="SJN6" s="551"/>
      <c r="SJO6" s="551"/>
      <c r="SJP6" s="528"/>
      <c r="SJQ6" s="528"/>
      <c r="SJR6" s="551"/>
      <c r="SJS6" s="551"/>
      <c r="SJT6" s="551"/>
      <c r="SJU6" s="551"/>
      <c r="SJV6" s="528"/>
      <c r="SJW6" s="528"/>
      <c r="SJX6" s="430"/>
      <c r="SJY6" s="528"/>
      <c r="SJZ6" s="528"/>
      <c r="SKA6" s="528"/>
      <c r="SKB6" s="528"/>
      <c r="SKC6" s="528"/>
      <c r="SKD6" s="528"/>
      <c r="SKE6" s="551"/>
      <c r="SKF6" s="551"/>
      <c r="SKG6" s="528"/>
      <c r="SKH6" s="551"/>
      <c r="SKI6" s="551"/>
      <c r="SKJ6" s="551"/>
      <c r="SKK6" s="528"/>
      <c r="SKL6" s="528"/>
      <c r="SKM6" s="551"/>
      <c r="SKN6" s="551"/>
      <c r="SKO6" s="551"/>
      <c r="SKP6" s="551"/>
      <c r="SKQ6" s="528"/>
      <c r="SKR6" s="528"/>
      <c r="SKS6" s="430"/>
      <c r="SKT6" s="528"/>
      <c r="SKU6" s="528"/>
      <c r="SKV6" s="528"/>
      <c r="SKW6" s="528"/>
      <c r="SKX6" s="528"/>
      <c r="SKY6" s="528"/>
      <c r="SKZ6" s="551"/>
      <c r="SLA6" s="551"/>
      <c r="SLB6" s="528"/>
      <c r="SLC6" s="551"/>
      <c r="SLD6" s="551"/>
      <c r="SLE6" s="551"/>
      <c r="SLF6" s="528"/>
      <c r="SLG6" s="528"/>
      <c r="SLH6" s="551"/>
      <c r="SLI6" s="551"/>
      <c r="SLJ6" s="551"/>
      <c r="SLK6" s="551"/>
      <c r="SLL6" s="528"/>
      <c r="SLM6" s="528"/>
      <c r="SLN6" s="430"/>
      <c r="SLO6" s="528"/>
      <c r="SLP6" s="528"/>
      <c r="SLQ6" s="528"/>
      <c r="SLR6" s="528"/>
      <c r="SLS6" s="528"/>
      <c r="SLT6" s="528"/>
      <c r="SLU6" s="551"/>
      <c r="SLV6" s="551"/>
      <c r="SLW6" s="528"/>
      <c r="SLX6" s="551"/>
      <c r="SLY6" s="551"/>
      <c r="SLZ6" s="551"/>
      <c r="SMA6" s="528"/>
      <c r="SMB6" s="528"/>
      <c r="SMC6" s="551"/>
      <c r="SMD6" s="551"/>
      <c r="SME6" s="551"/>
      <c r="SMF6" s="551"/>
      <c r="SMG6" s="528"/>
      <c r="SMH6" s="528"/>
      <c r="SMI6" s="430"/>
      <c r="SMJ6" s="528"/>
      <c r="SMK6" s="528"/>
      <c r="SML6" s="528"/>
      <c r="SMM6" s="528"/>
      <c r="SMN6" s="528"/>
      <c r="SMO6" s="528"/>
      <c r="SMP6" s="551"/>
      <c r="SMQ6" s="551"/>
      <c r="SMR6" s="528"/>
      <c r="SMS6" s="551"/>
      <c r="SMT6" s="551"/>
      <c r="SMU6" s="551"/>
      <c r="SMV6" s="528"/>
      <c r="SMW6" s="528"/>
      <c r="SMX6" s="551"/>
      <c r="SMY6" s="551"/>
      <c r="SMZ6" s="551"/>
      <c r="SNA6" s="551"/>
      <c r="SNB6" s="528"/>
      <c r="SNC6" s="528"/>
      <c r="SND6" s="430"/>
      <c r="SNE6" s="528"/>
      <c r="SNF6" s="528"/>
      <c r="SNG6" s="528"/>
      <c r="SNH6" s="528"/>
      <c r="SNI6" s="528"/>
      <c r="SNJ6" s="528"/>
      <c r="SNK6" s="551"/>
      <c r="SNL6" s="551"/>
      <c r="SNM6" s="528"/>
      <c r="SNN6" s="551"/>
      <c r="SNO6" s="551"/>
      <c r="SNP6" s="551"/>
      <c r="SNQ6" s="528"/>
      <c r="SNR6" s="528"/>
      <c r="SNS6" s="551"/>
      <c r="SNT6" s="551"/>
      <c r="SNU6" s="551"/>
      <c r="SNV6" s="551"/>
      <c r="SNW6" s="528"/>
      <c r="SNX6" s="528"/>
      <c r="SNY6" s="430"/>
      <c r="SNZ6" s="528"/>
      <c r="SOA6" s="528"/>
      <c r="SOB6" s="528"/>
      <c r="SOC6" s="528"/>
      <c r="SOD6" s="528"/>
      <c r="SOE6" s="528"/>
      <c r="SOF6" s="551"/>
      <c r="SOG6" s="551"/>
      <c r="SOH6" s="528"/>
      <c r="SOI6" s="551"/>
      <c r="SOJ6" s="551"/>
      <c r="SOK6" s="551"/>
      <c r="SOL6" s="528"/>
      <c r="SOM6" s="528"/>
      <c r="SON6" s="551"/>
      <c r="SOO6" s="551"/>
      <c r="SOP6" s="551"/>
      <c r="SOQ6" s="551"/>
      <c r="SOR6" s="528"/>
      <c r="SOS6" s="528"/>
      <c r="SOT6" s="430"/>
      <c r="SOU6" s="528"/>
      <c r="SOV6" s="528"/>
      <c r="SOW6" s="528"/>
      <c r="SOX6" s="528"/>
      <c r="SOY6" s="528"/>
      <c r="SOZ6" s="528"/>
      <c r="SPA6" s="551"/>
      <c r="SPB6" s="551"/>
      <c r="SPC6" s="528"/>
      <c r="SPD6" s="551"/>
      <c r="SPE6" s="551"/>
      <c r="SPF6" s="551"/>
      <c r="SPG6" s="528"/>
      <c r="SPH6" s="528"/>
      <c r="SPI6" s="551"/>
      <c r="SPJ6" s="551"/>
      <c r="SPK6" s="551"/>
      <c r="SPL6" s="551"/>
      <c r="SPM6" s="528"/>
      <c r="SPN6" s="528"/>
      <c r="SPO6" s="430"/>
      <c r="SPP6" s="528"/>
      <c r="SPQ6" s="528"/>
      <c r="SPR6" s="528"/>
      <c r="SPS6" s="528"/>
      <c r="SPT6" s="528"/>
      <c r="SPU6" s="528"/>
      <c r="SPV6" s="551"/>
      <c r="SPW6" s="551"/>
      <c r="SPX6" s="528"/>
      <c r="SPY6" s="551"/>
      <c r="SPZ6" s="551"/>
      <c r="SQA6" s="551"/>
      <c r="SQB6" s="528"/>
      <c r="SQC6" s="528"/>
      <c r="SQD6" s="551"/>
      <c r="SQE6" s="551"/>
      <c r="SQF6" s="551"/>
      <c r="SQG6" s="551"/>
      <c r="SQH6" s="528"/>
      <c r="SQI6" s="528"/>
      <c r="SQJ6" s="430"/>
      <c r="SQK6" s="528"/>
      <c r="SQL6" s="528"/>
      <c r="SQM6" s="528"/>
      <c r="SQN6" s="528"/>
      <c r="SQO6" s="528"/>
      <c r="SQP6" s="528"/>
      <c r="SQQ6" s="551"/>
      <c r="SQR6" s="551"/>
      <c r="SQS6" s="528"/>
      <c r="SQT6" s="551"/>
      <c r="SQU6" s="551"/>
      <c r="SQV6" s="551"/>
      <c r="SQW6" s="528"/>
      <c r="SQX6" s="528"/>
      <c r="SQY6" s="551"/>
      <c r="SQZ6" s="551"/>
      <c r="SRA6" s="551"/>
      <c r="SRB6" s="551"/>
      <c r="SRC6" s="528"/>
      <c r="SRD6" s="528"/>
      <c r="SRE6" s="430"/>
      <c r="SRF6" s="528"/>
      <c r="SRG6" s="528"/>
      <c r="SRH6" s="528"/>
      <c r="SRI6" s="528"/>
      <c r="SRJ6" s="528"/>
      <c r="SRK6" s="528"/>
      <c r="SRL6" s="551"/>
      <c r="SRM6" s="551"/>
      <c r="SRN6" s="528"/>
      <c r="SRO6" s="551"/>
      <c r="SRP6" s="551"/>
      <c r="SRQ6" s="551"/>
      <c r="SRR6" s="528"/>
      <c r="SRS6" s="528"/>
      <c r="SRT6" s="551"/>
      <c r="SRU6" s="551"/>
      <c r="SRV6" s="551"/>
      <c r="SRW6" s="551"/>
      <c r="SRX6" s="528"/>
      <c r="SRY6" s="528"/>
      <c r="SRZ6" s="430"/>
      <c r="SSA6" s="528"/>
      <c r="SSB6" s="528"/>
      <c r="SSC6" s="528"/>
      <c r="SSD6" s="528"/>
      <c r="SSE6" s="528"/>
      <c r="SSF6" s="528"/>
      <c r="SSG6" s="551"/>
      <c r="SSH6" s="551"/>
      <c r="SSI6" s="528"/>
      <c r="SSJ6" s="551"/>
      <c r="SSK6" s="551"/>
      <c r="SSL6" s="551"/>
      <c r="SSM6" s="528"/>
      <c r="SSN6" s="528"/>
      <c r="SSO6" s="551"/>
      <c r="SSP6" s="551"/>
      <c r="SSQ6" s="551"/>
      <c r="SSR6" s="551"/>
      <c r="SSS6" s="528"/>
      <c r="SST6" s="528"/>
      <c r="SSU6" s="430"/>
      <c r="SSV6" s="528"/>
      <c r="SSW6" s="528"/>
      <c r="SSX6" s="528"/>
      <c r="SSY6" s="528"/>
      <c r="SSZ6" s="528"/>
      <c r="STA6" s="528"/>
      <c r="STB6" s="551"/>
      <c r="STC6" s="551"/>
      <c r="STD6" s="528"/>
      <c r="STE6" s="551"/>
      <c r="STF6" s="551"/>
      <c r="STG6" s="551"/>
      <c r="STH6" s="528"/>
      <c r="STI6" s="528"/>
      <c r="STJ6" s="551"/>
      <c r="STK6" s="551"/>
      <c r="STL6" s="551"/>
      <c r="STM6" s="551"/>
      <c r="STN6" s="528"/>
      <c r="STO6" s="528"/>
      <c r="STP6" s="430"/>
      <c r="STQ6" s="528"/>
      <c r="STR6" s="528"/>
      <c r="STS6" s="528"/>
      <c r="STT6" s="528"/>
      <c r="STU6" s="528"/>
      <c r="STV6" s="528"/>
      <c r="STW6" s="551"/>
      <c r="STX6" s="551"/>
      <c r="STY6" s="528"/>
      <c r="STZ6" s="551"/>
      <c r="SUA6" s="551"/>
      <c r="SUB6" s="551"/>
      <c r="SUC6" s="528"/>
      <c r="SUD6" s="528"/>
      <c r="SUE6" s="551"/>
      <c r="SUF6" s="551"/>
      <c r="SUG6" s="551"/>
      <c r="SUH6" s="551"/>
      <c r="SUI6" s="528"/>
      <c r="SUJ6" s="528"/>
      <c r="SUK6" s="430"/>
      <c r="SUL6" s="528"/>
      <c r="SUM6" s="528"/>
      <c r="SUN6" s="528"/>
      <c r="SUO6" s="528"/>
      <c r="SUP6" s="528"/>
      <c r="SUQ6" s="528"/>
      <c r="SUR6" s="551"/>
      <c r="SUS6" s="551"/>
      <c r="SUT6" s="528"/>
      <c r="SUU6" s="551"/>
      <c r="SUV6" s="551"/>
      <c r="SUW6" s="551"/>
      <c r="SUX6" s="528"/>
      <c r="SUY6" s="528"/>
      <c r="SUZ6" s="551"/>
      <c r="SVA6" s="551"/>
      <c r="SVB6" s="551"/>
      <c r="SVC6" s="551"/>
      <c r="SVD6" s="528"/>
      <c r="SVE6" s="528"/>
      <c r="SVF6" s="430"/>
      <c r="SVG6" s="528"/>
      <c r="SVH6" s="528"/>
      <c r="SVI6" s="528"/>
      <c r="SVJ6" s="528"/>
      <c r="SVK6" s="528"/>
      <c r="SVL6" s="528"/>
      <c r="SVM6" s="551"/>
      <c r="SVN6" s="551"/>
      <c r="SVO6" s="528"/>
      <c r="SVP6" s="551"/>
      <c r="SVQ6" s="551"/>
      <c r="SVR6" s="551"/>
      <c r="SVS6" s="528"/>
      <c r="SVT6" s="528"/>
      <c r="SVU6" s="551"/>
      <c r="SVV6" s="551"/>
      <c r="SVW6" s="551"/>
      <c r="SVX6" s="551"/>
      <c r="SVY6" s="528"/>
      <c r="SVZ6" s="528"/>
      <c r="SWA6" s="430"/>
      <c r="SWB6" s="528"/>
      <c r="SWC6" s="528"/>
      <c r="SWD6" s="528"/>
      <c r="SWE6" s="528"/>
      <c r="SWF6" s="528"/>
      <c r="SWG6" s="528"/>
      <c r="SWH6" s="551"/>
      <c r="SWI6" s="551"/>
      <c r="SWJ6" s="528"/>
      <c r="SWK6" s="551"/>
      <c r="SWL6" s="551"/>
      <c r="SWM6" s="551"/>
      <c r="SWN6" s="528"/>
      <c r="SWO6" s="528"/>
      <c r="SWP6" s="551"/>
      <c r="SWQ6" s="551"/>
      <c r="SWR6" s="551"/>
      <c r="SWS6" s="551"/>
      <c r="SWT6" s="528"/>
      <c r="SWU6" s="528"/>
      <c r="SWV6" s="430"/>
      <c r="SWW6" s="528"/>
      <c r="SWX6" s="528"/>
      <c r="SWY6" s="528"/>
      <c r="SWZ6" s="528"/>
      <c r="SXA6" s="528"/>
      <c r="SXB6" s="528"/>
      <c r="SXC6" s="551"/>
      <c r="SXD6" s="551"/>
      <c r="SXE6" s="528"/>
      <c r="SXF6" s="551"/>
      <c r="SXG6" s="551"/>
      <c r="SXH6" s="551"/>
      <c r="SXI6" s="528"/>
      <c r="SXJ6" s="528"/>
      <c r="SXK6" s="551"/>
      <c r="SXL6" s="551"/>
      <c r="SXM6" s="551"/>
      <c r="SXN6" s="551"/>
      <c r="SXO6" s="528"/>
      <c r="SXP6" s="528"/>
      <c r="SXQ6" s="430"/>
      <c r="SXR6" s="528"/>
      <c r="SXS6" s="528"/>
      <c r="SXT6" s="528"/>
      <c r="SXU6" s="528"/>
      <c r="SXV6" s="528"/>
      <c r="SXW6" s="528"/>
      <c r="SXX6" s="551"/>
      <c r="SXY6" s="551"/>
      <c r="SXZ6" s="528"/>
      <c r="SYA6" s="551"/>
      <c r="SYB6" s="551"/>
      <c r="SYC6" s="551"/>
      <c r="SYD6" s="528"/>
      <c r="SYE6" s="528"/>
      <c r="SYF6" s="551"/>
      <c r="SYG6" s="551"/>
      <c r="SYH6" s="551"/>
      <c r="SYI6" s="551"/>
      <c r="SYJ6" s="528"/>
      <c r="SYK6" s="528"/>
      <c r="SYL6" s="430"/>
      <c r="SYM6" s="528"/>
      <c r="SYN6" s="528"/>
      <c r="SYO6" s="528"/>
      <c r="SYP6" s="528"/>
      <c r="SYQ6" s="528"/>
      <c r="SYR6" s="528"/>
      <c r="SYS6" s="551"/>
      <c r="SYT6" s="551"/>
      <c r="SYU6" s="528"/>
      <c r="SYV6" s="551"/>
      <c r="SYW6" s="551"/>
      <c r="SYX6" s="551"/>
      <c r="SYY6" s="528"/>
      <c r="SYZ6" s="528"/>
      <c r="SZA6" s="551"/>
      <c r="SZB6" s="551"/>
      <c r="SZC6" s="551"/>
      <c r="SZD6" s="551"/>
      <c r="SZE6" s="528"/>
      <c r="SZF6" s="528"/>
      <c r="SZG6" s="430"/>
      <c r="SZH6" s="528"/>
      <c r="SZI6" s="528"/>
      <c r="SZJ6" s="528"/>
      <c r="SZK6" s="528"/>
      <c r="SZL6" s="528"/>
      <c r="SZM6" s="528"/>
      <c r="SZN6" s="551"/>
      <c r="SZO6" s="551"/>
      <c r="SZP6" s="528"/>
      <c r="SZQ6" s="551"/>
      <c r="SZR6" s="551"/>
      <c r="SZS6" s="551"/>
      <c r="SZT6" s="528"/>
      <c r="SZU6" s="528"/>
      <c r="SZV6" s="551"/>
      <c r="SZW6" s="551"/>
      <c r="SZX6" s="551"/>
      <c r="SZY6" s="551"/>
      <c r="SZZ6" s="528"/>
      <c r="TAA6" s="528"/>
      <c r="TAB6" s="430"/>
      <c r="TAC6" s="528"/>
      <c r="TAD6" s="528"/>
      <c r="TAE6" s="528"/>
      <c r="TAF6" s="528"/>
      <c r="TAG6" s="528"/>
      <c r="TAH6" s="528"/>
      <c r="TAI6" s="551"/>
      <c r="TAJ6" s="551"/>
      <c r="TAK6" s="528"/>
      <c r="TAL6" s="551"/>
      <c r="TAM6" s="551"/>
      <c r="TAN6" s="551"/>
      <c r="TAO6" s="528"/>
      <c r="TAP6" s="528"/>
      <c r="TAQ6" s="551"/>
      <c r="TAR6" s="551"/>
      <c r="TAS6" s="551"/>
      <c r="TAT6" s="551"/>
      <c r="TAU6" s="528"/>
      <c r="TAV6" s="528"/>
      <c r="TAW6" s="430"/>
      <c r="TAX6" s="528"/>
      <c r="TAY6" s="528"/>
      <c r="TAZ6" s="528"/>
      <c r="TBA6" s="528"/>
      <c r="TBB6" s="528"/>
      <c r="TBC6" s="528"/>
      <c r="TBD6" s="551"/>
      <c r="TBE6" s="551"/>
      <c r="TBF6" s="528"/>
      <c r="TBG6" s="551"/>
      <c r="TBH6" s="551"/>
      <c r="TBI6" s="551"/>
      <c r="TBJ6" s="528"/>
      <c r="TBK6" s="528"/>
      <c r="TBL6" s="551"/>
      <c r="TBM6" s="551"/>
      <c r="TBN6" s="551"/>
      <c r="TBO6" s="551"/>
      <c r="TBP6" s="528"/>
      <c r="TBQ6" s="528"/>
      <c r="TBR6" s="430"/>
      <c r="TBS6" s="528"/>
      <c r="TBT6" s="528"/>
      <c r="TBU6" s="528"/>
      <c r="TBV6" s="528"/>
      <c r="TBW6" s="528"/>
      <c r="TBX6" s="528"/>
      <c r="TBY6" s="551"/>
      <c r="TBZ6" s="551"/>
      <c r="TCA6" s="528"/>
      <c r="TCB6" s="551"/>
      <c r="TCC6" s="551"/>
      <c r="TCD6" s="551"/>
      <c r="TCE6" s="528"/>
      <c r="TCF6" s="528"/>
      <c r="TCG6" s="551"/>
      <c r="TCH6" s="551"/>
      <c r="TCI6" s="551"/>
      <c r="TCJ6" s="551"/>
      <c r="TCK6" s="528"/>
      <c r="TCL6" s="528"/>
      <c r="TCM6" s="430"/>
      <c r="TCN6" s="528"/>
      <c r="TCO6" s="528"/>
      <c r="TCP6" s="528"/>
      <c r="TCQ6" s="528"/>
      <c r="TCR6" s="528"/>
      <c r="TCS6" s="528"/>
      <c r="TCT6" s="551"/>
      <c r="TCU6" s="551"/>
      <c r="TCV6" s="528"/>
      <c r="TCW6" s="551"/>
      <c r="TCX6" s="551"/>
      <c r="TCY6" s="551"/>
      <c r="TCZ6" s="528"/>
      <c r="TDA6" s="528"/>
      <c r="TDB6" s="551"/>
      <c r="TDC6" s="551"/>
      <c r="TDD6" s="551"/>
      <c r="TDE6" s="551"/>
      <c r="TDF6" s="528"/>
      <c r="TDG6" s="528"/>
      <c r="TDH6" s="430"/>
      <c r="TDI6" s="528"/>
      <c r="TDJ6" s="528"/>
      <c r="TDK6" s="528"/>
      <c r="TDL6" s="528"/>
      <c r="TDM6" s="528"/>
      <c r="TDN6" s="528"/>
      <c r="TDO6" s="551"/>
      <c r="TDP6" s="551"/>
      <c r="TDQ6" s="528"/>
      <c r="TDR6" s="551"/>
      <c r="TDS6" s="551"/>
      <c r="TDT6" s="551"/>
      <c r="TDU6" s="528"/>
      <c r="TDV6" s="528"/>
      <c r="TDW6" s="551"/>
      <c r="TDX6" s="551"/>
      <c r="TDY6" s="551"/>
      <c r="TDZ6" s="551"/>
      <c r="TEA6" s="528"/>
      <c r="TEB6" s="528"/>
      <c r="TEC6" s="430"/>
      <c r="TED6" s="528"/>
      <c r="TEE6" s="528"/>
      <c r="TEF6" s="528"/>
      <c r="TEG6" s="528"/>
      <c r="TEH6" s="528"/>
      <c r="TEI6" s="528"/>
      <c r="TEJ6" s="551"/>
      <c r="TEK6" s="551"/>
      <c r="TEL6" s="528"/>
      <c r="TEM6" s="551"/>
      <c r="TEN6" s="551"/>
      <c r="TEO6" s="551"/>
      <c r="TEP6" s="528"/>
      <c r="TEQ6" s="528"/>
      <c r="TER6" s="551"/>
      <c r="TES6" s="551"/>
      <c r="TET6" s="551"/>
      <c r="TEU6" s="551"/>
      <c r="TEV6" s="528"/>
      <c r="TEW6" s="528"/>
      <c r="TEX6" s="430"/>
      <c r="TEY6" s="528"/>
      <c r="TEZ6" s="528"/>
      <c r="TFA6" s="528"/>
      <c r="TFB6" s="528"/>
      <c r="TFC6" s="528"/>
      <c r="TFD6" s="528"/>
      <c r="TFE6" s="551"/>
      <c r="TFF6" s="551"/>
      <c r="TFG6" s="528"/>
      <c r="TFH6" s="551"/>
      <c r="TFI6" s="551"/>
      <c r="TFJ6" s="551"/>
      <c r="TFK6" s="528"/>
      <c r="TFL6" s="528"/>
      <c r="TFM6" s="551"/>
      <c r="TFN6" s="551"/>
      <c r="TFO6" s="551"/>
      <c r="TFP6" s="551"/>
      <c r="TFQ6" s="528"/>
      <c r="TFR6" s="528"/>
      <c r="TFS6" s="430"/>
      <c r="TFT6" s="528"/>
      <c r="TFU6" s="528"/>
      <c r="TFV6" s="528"/>
      <c r="TFW6" s="528"/>
      <c r="TFX6" s="528"/>
      <c r="TFY6" s="528"/>
      <c r="TFZ6" s="551"/>
      <c r="TGA6" s="551"/>
      <c r="TGB6" s="528"/>
      <c r="TGC6" s="551"/>
      <c r="TGD6" s="551"/>
      <c r="TGE6" s="551"/>
      <c r="TGF6" s="528"/>
      <c r="TGG6" s="528"/>
      <c r="TGH6" s="551"/>
      <c r="TGI6" s="551"/>
      <c r="TGJ6" s="551"/>
      <c r="TGK6" s="551"/>
      <c r="TGL6" s="528"/>
      <c r="TGM6" s="528"/>
      <c r="TGN6" s="430"/>
      <c r="TGO6" s="528"/>
      <c r="TGP6" s="528"/>
      <c r="TGQ6" s="528"/>
      <c r="TGR6" s="528"/>
      <c r="TGS6" s="528"/>
      <c r="TGT6" s="528"/>
      <c r="TGU6" s="551"/>
      <c r="TGV6" s="551"/>
      <c r="TGW6" s="528"/>
      <c r="TGX6" s="551"/>
      <c r="TGY6" s="551"/>
      <c r="TGZ6" s="551"/>
      <c r="THA6" s="528"/>
      <c r="THB6" s="528"/>
      <c r="THC6" s="551"/>
      <c r="THD6" s="551"/>
      <c r="THE6" s="551"/>
      <c r="THF6" s="551"/>
      <c r="THG6" s="528"/>
      <c r="THH6" s="528"/>
      <c r="THI6" s="430"/>
      <c r="THJ6" s="528"/>
      <c r="THK6" s="528"/>
      <c r="THL6" s="528"/>
      <c r="THM6" s="528"/>
      <c r="THN6" s="528"/>
      <c r="THO6" s="528"/>
      <c r="THP6" s="551"/>
      <c r="THQ6" s="551"/>
      <c r="THR6" s="528"/>
      <c r="THS6" s="551"/>
      <c r="THT6" s="551"/>
      <c r="THU6" s="551"/>
      <c r="THV6" s="528"/>
      <c r="THW6" s="528"/>
      <c r="THX6" s="551"/>
      <c r="THY6" s="551"/>
      <c r="THZ6" s="551"/>
      <c r="TIA6" s="551"/>
      <c r="TIB6" s="528"/>
      <c r="TIC6" s="528"/>
      <c r="TID6" s="430"/>
      <c r="TIE6" s="528"/>
      <c r="TIF6" s="528"/>
      <c r="TIG6" s="528"/>
      <c r="TIH6" s="528"/>
      <c r="TII6" s="528"/>
      <c r="TIJ6" s="528"/>
      <c r="TIK6" s="551"/>
      <c r="TIL6" s="551"/>
      <c r="TIM6" s="528"/>
      <c r="TIN6" s="551"/>
      <c r="TIO6" s="551"/>
      <c r="TIP6" s="551"/>
      <c r="TIQ6" s="528"/>
      <c r="TIR6" s="528"/>
      <c r="TIS6" s="551"/>
      <c r="TIT6" s="551"/>
      <c r="TIU6" s="551"/>
      <c r="TIV6" s="551"/>
      <c r="TIW6" s="528"/>
      <c r="TIX6" s="528"/>
      <c r="TIY6" s="430"/>
      <c r="TIZ6" s="528"/>
      <c r="TJA6" s="528"/>
      <c r="TJB6" s="528"/>
      <c r="TJC6" s="528"/>
      <c r="TJD6" s="528"/>
      <c r="TJE6" s="528"/>
      <c r="TJF6" s="551"/>
      <c r="TJG6" s="551"/>
      <c r="TJH6" s="528"/>
      <c r="TJI6" s="551"/>
      <c r="TJJ6" s="551"/>
      <c r="TJK6" s="551"/>
      <c r="TJL6" s="528"/>
      <c r="TJM6" s="528"/>
      <c r="TJN6" s="551"/>
      <c r="TJO6" s="551"/>
      <c r="TJP6" s="551"/>
      <c r="TJQ6" s="551"/>
      <c r="TJR6" s="528"/>
      <c r="TJS6" s="528"/>
      <c r="TJT6" s="430"/>
      <c r="TJU6" s="528"/>
      <c r="TJV6" s="528"/>
      <c r="TJW6" s="528"/>
      <c r="TJX6" s="528"/>
      <c r="TJY6" s="528"/>
      <c r="TJZ6" s="528"/>
      <c r="TKA6" s="551"/>
      <c r="TKB6" s="551"/>
      <c r="TKC6" s="528"/>
      <c r="TKD6" s="551"/>
      <c r="TKE6" s="551"/>
      <c r="TKF6" s="551"/>
      <c r="TKG6" s="528"/>
      <c r="TKH6" s="528"/>
      <c r="TKI6" s="551"/>
      <c r="TKJ6" s="551"/>
      <c r="TKK6" s="551"/>
      <c r="TKL6" s="551"/>
      <c r="TKM6" s="528"/>
      <c r="TKN6" s="528"/>
      <c r="TKO6" s="430"/>
      <c r="TKP6" s="528"/>
      <c r="TKQ6" s="528"/>
      <c r="TKR6" s="528"/>
      <c r="TKS6" s="528"/>
      <c r="TKT6" s="528"/>
      <c r="TKU6" s="528"/>
      <c r="TKV6" s="551"/>
      <c r="TKW6" s="551"/>
      <c r="TKX6" s="528"/>
      <c r="TKY6" s="551"/>
      <c r="TKZ6" s="551"/>
      <c r="TLA6" s="551"/>
      <c r="TLB6" s="528"/>
      <c r="TLC6" s="528"/>
      <c r="TLD6" s="551"/>
      <c r="TLE6" s="551"/>
      <c r="TLF6" s="551"/>
      <c r="TLG6" s="551"/>
      <c r="TLH6" s="528"/>
      <c r="TLI6" s="528"/>
      <c r="TLJ6" s="430"/>
      <c r="TLK6" s="528"/>
      <c r="TLL6" s="528"/>
      <c r="TLM6" s="528"/>
      <c r="TLN6" s="528"/>
      <c r="TLO6" s="528"/>
      <c r="TLP6" s="528"/>
      <c r="TLQ6" s="551"/>
      <c r="TLR6" s="551"/>
      <c r="TLS6" s="528"/>
      <c r="TLT6" s="551"/>
      <c r="TLU6" s="551"/>
      <c r="TLV6" s="551"/>
      <c r="TLW6" s="528"/>
      <c r="TLX6" s="528"/>
      <c r="TLY6" s="551"/>
      <c r="TLZ6" s="551"/>
      <c r="TMA6" s="551"/>
      <c r="TMB6" s="551"/>
      <c r="TMC6" s="528"/>
      <c r="TMD6" s="528"/>
      <c r="TME6" s="430"/>
      <c r="TMF6" s="528"/>
      <c r="TMG6" s="528"/>
      <c r="TMH6" s="528"/>
      <c r="TMI6" s="528"/>
      <c r="TMJ6" s="528"/>
      <c r="TMK6" s="528"/>
      <c r="TML6" s="551"/>
      <c r="TMM6" s="551"/>
      <c r="TMN6" s="528"/>
      <c r="TMO6" s="551"/>
      <c r="TMP6" s="551"/>
      <c r="TMQ6" s="551"/>
      <c r="TMR6" s="528"/>
      <c r="TMS6" s="528"/>
      <c r="TMT6" s="551"/>
      <c r="TMU6" s="551"/>
      <c r="TMV6" s="551"/>
      <c r="TMW6" s="551"/>
      <c r="TMX6" s="528"/>
      <c r="TMY6" s="528"/>
      <c r="TMZ6" s="430"/>
      <c r="TNA6" s="528"/>
      <c r="TNB6" s="528"/>
      <c r="TNC6" s="528"/>
      <c r="TND6" s="528"/>
      <c r="TNE6" s="528"/>
      <c r="TNF6" s="528"/>
      <c r="TNG6" s="551"/>
      <c r="TNH6" s="551"/>
      <c r="TNI6" s="528"/>
      <c r="TNJ6" s="551"/>
      <c r="TNK6" s="551"/>
      <c r="TNL6" s="551"/>
      <c r="TNM6" s="528"/>
      <c r="TNN6" s="528"/>
      <c r="TNO6" s="551"/>
      <c r="TNP6" s="551"/>
      <c r="TNQ6" s="551"/>
      <c r="TNR6" s="551"/>
      <c r="TNS6" s="528"/>
      <c r="TNT6" s="528"/>
      <c r="TNU6" s="430"/>
      <c r="TNV6" s="528"/>
      <c r="TNW6" s="528"/>
      <c r="TNX6" s="528"/>
      <c r="TNY6" s="528"/>
      <c r="TNZ6" s="528"/>
      <c r="TOA6" s="528"/>
      <c r="TOB6" s="551"/>
      <c r="TOC6" s="551"/>
      <c r="TOD6" s="528"/>
      <c r="TOE6" s="551"/>
      <c r="TOF6" s="551"/>
      <c r="TOG6" s="551"/>
      <c r="TOH6" s="528"/>
      <c r="TOI6" s="528"/>
      <c r="TOJ6" s="551"/>
      <c r="TOK6" s="551"/>
      <c r="TOL6" s="551"/>
      <c r="TOM6" s="551"/>
      <c r="TON6" s="528"/>
      <c r="TOO6" s="528"/>
      <c r="TOP6" s="430"/>
      <c r="TOQ6" s="528"/>
      <c r="TOR6" s="528"/>
      <c r="TOS6" s="528"/>
      <c r="TOT6" s="528"/>
      <c r="TOU6" s="528"/>
      <c r="TOV6" s="528"/>
      <c r="TOW6" s="551"/>
      <c r="TOX6" s="551"/>
      <c r="TOY6" s="528"/>
      <c r="TOZ6" s="551"/>
      <c r="TPA6" s="551"/>
      <c r="TPB6" s="551"/>
      <c r="TPC6" s="528"/>
      <c r="TPD6" s="528"/>
      <c r="TPE6" s="551"/>
      <c r="TPF6" s="551"/>
      <c r="TPG6" s="551"/>
      <c r="TPH6" s="551"/>
      <c r="TPI6" s="528"/>
      <c r="TPJ6" s="528"/>
      <c r="TPK6" s="430"/>
      <c r="TPL6" s="528"/>
      <c r="TPM6" s="528"/>
      <c r="TPN6" s="528"/>
      <c r="TPO6" s="528"/>
      <c r="TPP6" s="528"/>
      <c r="TPQ6" s="528"/>
      <c r="TPR6" s="551"/>
      <c r="TPS6" s="551"/>
      <c r="TPT6" s="528"/>
      <c r="TPU6" s="551"/>
      <c r="TPV6" s="551"/>
      <c r="TPW6" s="551"/>
      <c r="TPX6" s="528"/>
      <c r="TPY6" s="528"/>
      <c r="TPZ6" s="551"/>
      <c r="TQA6" s="551"/>
      <c r="TQB6" s="551"/>
      <c r="TQC6" s="551"/>
      <c r="TQD6" s="528"/>
      <c r="TQE6" s="528"/>
      <c r="TQF6" s="430"/>
      <c r="TQG6" s="528"/>
      <c r="TQH6" s="528"/>
      <c r="TQI6" s="528"/>
      <c r="TQJ6" s="528"/>
      <c r="TQK6" s="528"/>
      <c r="TQL6" s="528"/>
      <c r="TQM6" s="551"/>
      <c r="TQN6" s="551"/>
      <c r="TQO6" s="528"/>
      <c r="TQP6" s="551"/>
      <c r="TQQ6" s="551"/>
      <c r="TQR6" s="551"/>
      <c r="TQS6" s="528"/>
      <c r="TQT6" s="528"/>
      <c r="TQU6" s="551"/>
      <c r="TQV6" s="551"/>
      <c r="TQW6" s="551"/>
      <c r="TQX6" s="551"/>
      <c r="TQY6" s="528"/>
      <c r="TQZ6" s="528"/>
      <c r="TRA6" s="430"/>
      <c r="TRB6" s="528"/>
      <c r="TRC6" s="528"/>
      <c r="TRD6" s="528"/>
      <c r="TRE6" s="528"/>
      <c r="TRF6" s="528"/>
      <c r="TRG6" s="528"/>
      <c r="TRH6" s="551"/>
      <c r="TRI6" s="551"/>
      <c r="TRJ6" s="528"/>
      <c r="TRK6" s="551"/>
      <c r="TRL6" s="551"/>
      <c r="TRM6" s="551"/>
      <c r="TRN6" s="528"/>
      <c r="TRO6" s="528"/>
      <c r="TRP6" s="551"/>
      <c r="TRQ6" s="551"/>
      <c r="TRR6" s="551"/>
      <c r="TRS6" s="551"/>
      <c r="TRT6" s="528"/>
      <c r="TRU6" s="528"/>
      <c r="TRV6" s="430"/>
      <c r="TRW6" s="528"/>
      <c r="TRX6" s="528"/>
      <c r="TRY6" s="528"/>
      <c r="TRZ6" s="528"/>
      <c r="TSA6" s="528"/>
      <c r="TSB6" s="528"/>
      <c r="TSC6" s="551"/>
      <c r="TSD6" s="551"/>
      <c r="TSE6" s="528"/>
      <c r="TSF6" s="551"/>
      <c r="TSG6" s="551"/>
      <c r="TSH6" s="551"/>
      <c r="TSI6" s="528"/>
      <c r="TSJ6" s="528"/>
      <c r="TSK6" s="551"/>
      <c r="TSL6" s="551"/>
      <c r="TSM6" s="551"/>
      <c r="TSN6" s="551"/>
      <c r="TSO6" s="528"/>
      <c r="TSP6" s="528"/>
      <c r="TSQ6" s="430"/>
      <c r="TSR6" s="528"/>
      <c r="TSS6" s="528"/>
      <c r="TST6" s="528"/>
      <c r="TSU6" s="528"/>
      <c r="TSV6" s="528"/>
      <c r="TSW6" s="528"/>
      <c r="TSX6" s="551"/>
      <c r="TSY6" s="551"/>
      <c r="TSZ6" s="528"/>
      <c r="TTA6" s="551"/>
      <c r="TTB6" s="551"/>
      <c r="TTC6" s="551"/>
      <c r="TTD6" s="528"/>
      <c r="TTE6" s="528"/>
      <c r="TTF6" s="551"/>
      <c r="TTG6" s="551"/>
      <c r="TTH6" s="551"/>
      <c r="TTI6" s="551"/>
      <c r="TTJ6" s="528"/>
      <c r="TTK6" s="528"/>
      <c r="TTL6" s="430"/>
      <c r="TTM6" s="528"/>
      <c r="TTN6" s="528"/>
      <c r="TTO6" s="528"/>
      <c r="TTP6" s="528"/>
      <c r="TTQ6" s="528"/>
      <c r="TTR6" s="528"/>
      <c r="TTS6" s="551"/>
      <c r="TTT6" s="551"/>
      <c r="TTU6" s="528"/>
      <c r="TTV6" s="551"/>
      <c r="TTW6" s="551"/>
      <c r="TTX6" s="551"/>
      <c r="TTY6" s="528"/>
      <c r="TTZ6" s="528"/>
      <c r="TUA6" s="551"/>
      <c r="TUB6" s="551"/>
      <c r="TUC6" s="551"/>
      <c r="TUD6" s="551"/>
      <c r="TUE6" s="528"/>
      <c r="TUF6" s="528"/>
      <c r="TUG6" s="430"/>
      <c r="TUH6" s="528"/>
      <c r="TUI6" s="528"/>
      <c r="TUJ6" s="528"/>
      <c r="TUK6" s="528"/>
      <c r="TUL6" s="528"/>
      <c r="TUM6" s="528"/>
      <c r="TUN6" s="551"/>
      <c r="TUO6" s="551"/>
      <c r="TUP6" s="528"/>
      <c r="TUQ6" s="551"/>
      <c r="TUR6" s="551"/>
      <c r="TUS6" s="551"/>
      <c r="TUT6" s="528"/>
      <c r="TUU6" s="528"/>
      <c r="TUV6" s="551"/>
      <c r="TUW6" s="551"/>
      <c r="TUX6" s="551"/>
      <c r="TUY6" s="551"/>
      <c r="TUZ6" s="528"/>
      <c r="TVA6" s="528"/>
      <c r="TVB6" s="430"/>
      <c r="TVC6" s="528"/>
      <c r="TVD6" s="528"/>
      <c r="TVE6" s="528"/>
      <c r="TVF6" s="528"/>
      <c r="TVG6" s="528"/>
      <c r="TVH6" s="528"/>
      <c r="TVI6" s="551"/>
      <c r="TVJ6" s="551"/>
      <c r="TVK6" s="528"/>
      <c r="TVL6" s="551"/>
      <c r="TVM6" s="551"/>
      <c r="TVN6" s="551"/>
      <c r="TVO6" s="528"/>
      <c r="TVP6" s="528"/>
      <c r="TVQ6" s="551"/>
      <c r="TVR6" s="551"/>
      <c r="TVS6" s="551"/>
      <c r="TVT6" s="551"/>
      <c r="TVU6" s="528"/>
      <c r="TVV6" s="528"/>
      <c r="TVW6" s="430"/>
      <c r="TVX6" s="528"/>
      <c r="TVY6" s="528"/>
      <c r="TVZ6" s="528"/>
      <c r="TWA6" s="528"/>
      <c r="TWB6" s="528"/>
      <c r="TWC6" s="528"/>
      <c r="TWD6" s="551"/>
      <c r="TWE6" s="551"/>
      <c r="TWF6" s="528"/>
      <c r="TWG6" s="551"/>
      <c r="TWH6" s="551"/>
      <c r="TWI6" s="551"/>
      <c r="TWJ6" s="528"/>
      <c r="TWK6" s="528"/>
      <c r="TWL6" s="551"/>
      <c r="TWM6" s="551"/>
      <c r="TWN6" s="551"/>
      <c r="TWO6" s="551"/>
      <c r="TWP6" s="528"/>
      <c r="TWQ6" s="528"/>
      <c r="TWR6" s="430"/>
      <c r="TWS6" s="528"/>
      <c r="TWT6" s="528"/>
      <c r="TWU6" s="528"/>
      <c r="TWV6" s="528"/>
      <c r="TWW6" s="528"/>
      <c r="TWX6" s="528"/>
      <c r="TWY6" s="551"/>
      <c r="TWZ6" s="551"/>
      <c r="TXA6" s="528"/>
      <c r="TXB6" s="551"/>
      <c r="TXC6" s="551"/>
      <c r="TXD6" s="551"/>
      <c r="TXE6" s="528"/>
      <c r="TXF6" s="528"/>
      <c r="TXG6" s="551"/>
      <c r="TXH6" s="551"/>
      <c r="TXI6" s="551"/>
      <c r="TXJ6" s="551"/>
      <c r="TXK6" s="528"/>
      <c r="TXL6" s="528"/>
      <c r="TXM6" s="430"/>
      <c r="TXN6" s="528"/>
      <c r="TXO6" s="528"/>
      <c r="TXP6" s="528"/>
      <c r="TXQ6" s="528"/>
      <c r="TXR6" s="528"/>
      <c r="TXS6" s="528"/>
      <c r="TXT6" s="551"/>
      <c r="TXU6" s="551"/>
      <c r="TXV6" s="528"/>
      <c r="TXW6" s="551"/>
      <c r="TXX6" s="551"/>
      <c r="TXY6" s="551"/>
      <c r="TXZ6" s="528"/>
      <c r="TYA6" s="528"/>
      <c r="TYB6" s="551"/>
      <c r="TYC6" s="551"/>
      <c r="TYD6" s="551"/>
      <c r="TYE6" s="551"/>
      <c r="TYF6" s="528"/>
      <c r="TYG6" s="528"/>
      <c r="TYH6" s="430"/>
      <c r="TYI6" s="528"/>
      <c r="TYJ6" s="528"/>
      <c r="TYK6" s="528"/>
      <c r="TYL6" s="528"/>
      <c r="TYM6" s="528"/>
      <c r="TYN6" s="528"/>
      <c r="TYO6" s="551"/>
      <c r="TYP6" s="551"/>
      <c r="TYQ6" s="528"/>
      <c r="TYR6" s="551"/>
      <c r="TYS6" s="551"/>
      <c r="TYT6" s="551"/>
      <c r="TYU6" s="528"/>
      <c r="TYV6" s="528"/>
      <c r="TYW6" s="551"/>
      <c r="TYX6" s="551"/>
      <c r="TYY6" s="551"/>
      <c r="TYZ6" s="551"/>
      <c r="TZA6" s="528"/>
      <c r="TZB6" s="528"/>
      <c r="TZC6" s="430"/>
      <c r="TZD6" s="528"/>
      <c r="TZE6" s="528"/>
      <c r="TZF6" s="528"/>
      <c r="TZG6" s="528"/>
      <c r="TZH6" s="528"/>
      <c r="TZI6" s="528"/>
      <c r="TZJ6" s="551"/>
      <c r="TZK6" s="551"/>
      <c r="TZL6" s="528"/>
      <c r="TZM6" s="551"/>
      <c r="TZN6" s="551"/>
      <c r="TZO6" s="551"/>
      <c r="TZP6" s="528"/>
      <c r="TZQ6" s="528"/>
      <c r="TZR6" s="551"/>
      <c r="TZS6" s="551"/>
      <c r="TZT6" s="551"/>
      <c r="TZU6" s="551"/>
      <c r="TZV6" s="528"/>
      <c r="TZW6" s="528"/>
      <c r="TZX6" s="430"/>
      <c r="TZY6" s="528"/>
      <c r="TZZ6" s="528"/>
      <c r="UAA6" s="528"/>
      <c r="UAB6" s="528"/>
      <c r="UAC6" s="528"/>
      <c r="UAD6" s="528"/>
      <c r="UAE6" s="551"/>
      <c r="UAF6" s="551"/>
      <c r="UAG6" s="528"/>
      <c r="UAH6" s="551"/>
      <c r="UAI6" s="551"/>
      <c r="UAJ6" s="551"/>
      <c r="UAK6" s="528"/>
      <c r="UAL6" s="528"/>
      <c r="UAM6" s="551"/>
      <c r="UAN6" s="551"/>
      <c r="UAO6" s="551"/>
      <c r="UAP6" s="551"/>
      <c r="UAQ6" s="528"/>
      <c r="UAR6" s="528"/>
      <c r="UAS6" s="430"/>
      <c r="UAT6" s="528"/>
      <c r="UAU6" s="528"/>
      <c r="UAV6" s="528"/>
      <c r="UAW6" s="528"/>
      <c r="UAX6" s="528"/>
      <c r="UAY6" s="528"/>
      <c r="UAZ6" s="551"/>
      <c r="UBA6" s="551"/>
      <c r="UBB6" s="528"/>
      <c r="UBC6" s="551"/>
      <c r="UBD6" s="551"/>
      <c r="UBE6" s="551"/>
      <c r="UBF6" s="528"/>
      <c r="UBG6" s="528"/>
      <c r="UBH6" s="551"/>
      <c r="UBI6" s="551"/>
      <c r="UBJ6" s="551"/>
      <c r="UBK6" s="551"/>
      <c r="UBL6" s="528"/>
      <c r="UBM6" s="528"/>
      <c r="UBN6" s="430"/>
      <c r="UBO6" s="528"/>
      <c r="UBP6" s="528"/>
      <c r="UBQ6" s="528"/>
      <c r="UBR6" s="528"/>
      <c r="UBS6" s="528"/>
      <c r="UBT6" s="528"/>
      <c r="UBU6" s="551"/>
      <c r="UBV6" s="551"/>
      <c r="UBW6" s="528"/>
      <c r="UBX6" s="551"/>
      <c r="UBY6" s="551"/>
      <c r="UBZ6" s="551"/>
      <c r="UCA6" s="528"/>
      <c r="UCB6" s="528"/>
      <c r="UCC6" s="551"/>
      <c r="UCD6" s="551"/>
      <c r="UCE6" s="551"/>
      <c r="UCF6" s="551"/>
      <c r="UCG6" s="528"/>
      <c r="UCH6" s="528"/>
      <c r="UCI6" s="430"/>
      <c r="UCJ6" s="528"/>
      <c r="UCK6" s="528"/>
      <c r="UCL6" s="528"/>
      <c r="UCM6" s="528"/>
      <c r="UCN6" s="528"/>
      <c r="UCO6" s="528"/>
      <c r="UCP6" s="551"/>
      <c r="UCQ6" s="551"/>
      <c r="UCR6" s="528"/>
      <c r="UCS6" s="551"/>
      <c r="UCT6" s="551"/>
      <c r="UCU6" s="551"/>
      <c r="UCV6" s="528"/>
      <c r="UCW6" s="528"/>
      <c r="UCX6" s="551"/>
      <c r="UCY6" s="551"/>
      <c r="UCZ6" s="551"/>
      <c r="UDA6" s="551"/>
      <c r="UDB6" s="528"/>
      <c r="UDC6" s="528"/>
      <c r="UDD6" s="430"/>
      <c r="UDE6" s="528"/>
      <c r="UDF6" s="528"/>
      <c r="UDG6" s="528"/>
      <c r="UDH6" s="528"/>
      <c r="UDI6" s="528"/>
      <c r="UDJ6" s="528"/>
      <c r="UDK6" s="551"/>
      <c r="UDL6" s="551"/>
      <c r="UDM6" s="528"/>
      <c r="UDN6" s="551"/>
      <c r="UDO6" s="551"/>
      <c r="UDP6" s="551"/>
      <c r="UDQ6" s="528"/>
      <c r="UDR6" s="528"/>
      <c r="UDS6" s="551"/>
      <c r="UDT6" s="551"/>
      <c r="UDU6" s="551"/>
      <c r="UDV6" s="551"/>
      <c r="UDW6" s="528"/>
      <c r="UDX6" s="528"/>
      <c r="UDY6" s="430"/>
      <c r="UDZ6" s="528"/>
      <c r="UEA6" s="528"/>
      <c r="UEB6" s="528"/>
      <c r="UEC6" s="528"/>
      <c r="UED6" s="528"/>
      <c r="UEE6" s="528"/>
      <c r="UEF6" s="551"/>
      <c r="UEG6" s="551"/>
      <c r="UEH6" s="528"/>
      <c r="UEI6" s="551"/>
      <c r="UEJ6" s="551"/>
      <c r="UEK6" s="551"/>
      <c r="UEL6" s="528"/>
      <c r="UEM6" s="528"/>
      <c r="UEN6" s="551"/>
      <c r="UEO6" s="551"/>
      <c r="UEP6" s="551"/>
      <c r="UEQ6" s="551"/>
      <c r="UER6" s="528"/>
      <c r="UES6" s="528"/>
      <c r="UET6" s="430"/>
      <c r="UEU6" s="528"/>
      <c r="UEV6" s="528"/>
      <c r="UEW6" s="528"/>
      <c r="UEX6" s="528"/>
      <c r="UEY6" s="528"/>
      <c r="UEZ6" s="528"/>
      <c r="UFA6" s="551"/>
      <c r="UFB6" s="551"/>
      <c r="UFC6" s="528"/>
      <c r="UFD6" s="551"/>
      <c r="UFE6" s="551"/>
      <c r="UFF6" s="551"/>
      <c r="UFG6" s="528"/>
      <c r="UFH6" s="528"/>
      <c r="UFI6" s="551"/>
      <c r="UFJ6" s="551"/>
      <c r="UFK6" s="551"/>
      <c r="UFL6" s="551"/>
      <c r="UFM6" s="528"/>
      <c r="UFN6" s="528"/>
      <c r="UFO6" s="430"/>
      <c r="UFP6" s="528"/>
      <c r="UFQ6" s="528"/>
      <c r="UFR6" s="528"/>
      <c r="UFS6" s="528"/>
      <c r="UFT6" s="528"/>
      <c r="UFU6" s="528"/>
      <c r="UFV6" s="551"/>
      <c r="UFW6" s="551"/>
      <c r="UFX6" s="528"/>
      <c r="UFY6" s="551"/>
      <c r="UFZ6" s="551"/>
      <c r="UGA6" s="551"/>
      <c r="UGB6" s="528"/>
      <c r="UGC6" s="528"/>
      <c r="UGD6" s="551"/>
      <c r="UGE6" s="551"/>
      <c r="UGF6" s="551"/>
      <c r="UGG6" s="551"/>
      <c r="UGH6" s="528"/>
      <c r="UGI6" s="528"/>
      <c r="UGJ6" s="430"/>
      <c r="UGK6" s="528"/>
      <c r="UGL6" s="528"/>
      <c r="UGM6" s="528"/>
      <c r="UGN6" s="528"/>
      <c r="UGO6" s="528"/>
      <c r="UGP6" s="528"/>
      <c r="UGQ6" s="551"/>
      <c r="UGR6" s="551"/>
      <c r="UGS6" s="528"/>
      <c r="UGT6" s="551"/>
      <c r="UGU6" s="551"/>
      <c r="UGV6" s="551"/>
      <c r="UGW6" s="528"/>
      <c r="UGX6" s="528"/>
      <c r="UGY6" s="551"/>
      <c r="UGZ6" s="551"/>
      <c r="UHA6" s="551"/>
      <c r="UHB6" s="551"/>
      <c r="UHC6" s="528"/>
      <c r="UHD6" s="528"/>
      <c r="UHE6" s="430"/>
      <c r="UHF6" s="528"/>
      <c r="UHG6" s="528"/>
      <c r="UHH6" s="528"/>
      <c r="UHI6" s="528"/>
      <c r="UHJ6" s="528"/>
      <c r="UHK6" s="528"/>
      <c r="UHL6" s="551"/>
      <c r="UHM6" s="551"/>
      <c r="UHN6" s="528"/>
      <c r="UHO6" s="551"/>
      <c r="UHP6" s="551"/>
      <c r="UHQ6" s="551"/>
      <c r="UHR6" s="528"/>
      <c r="UHS6" s="528"/>
      <c r="UHT6" s="551"/>
      <c r="UHU6" s="551"/>
      <c r="UHV6" s="551"/>
      <c r="UHW6" s="551"/>
      <c r="UHX6" s="528"/>
      <c r="UHY6" s="528"/>
      <c r="UHZ6" s="430"/>
      <c r="UIA6" s="528"/>
      <c r="UIB6" s="528"/>
      <c r="UIC6" s="528"/>
      <c r="UID6" s="528"/>
      <c r="UIE6" s="528"/>
      <c r="UIF6" s="528"/>
      <c r="UIG6" s="551"/>
      <c r="UIH6" s="551"/>
      <c r="UII6" s="528"/>
      <c r="UIJ6" s="551"/>
      <c r="UIK6" s="551"/>
      <c r="UIL6" s="551"/>
      <c r="UIM6" s="528"/>
      <c r="UIN6" s="528"/>
      <c r="UIO6" s="551"/>
      <c r="UIP6" s="551"/>
      <c r="UIQ6" s="551"/>
      <c r="UIR6" s="551"/>
      <c r="UIS6" s="528"/>
      <c r="UIT6" s="528"/>
      <c r="UIU6" s="430"/>
      <c r="UIV6" s="528"/>
      <c r="UIW6" s="528"/>
      <c r="UIX6" s="528"/>
      <c r="UIY6" s="528"/>
      <c r="UIZ6" s="528"/>
      <c r="UJA6" s="528"/>
      <c r="UJB6" s="551"/>
      <c r="UJC6" s="551"/>
      <c r="UJD6" s="528"/>
      <c r="UJE6" s="551"/>
      <c r="UJF6" s="551"/>
      <c r="UJG6" s="551"/>
      <c r="UJH6" s="528"/>
      <c r="UJI6" s="528"/>
      <c r="UJJ6" s="551"/>
      <c r="UJK6" s="551"/>
      <c r="UJL6" s="551"/>
      <c r="UJM6" s="551"/>
      <c r="UJN6" s="528"/>
      <c r="UJO6" s="528"/>
      <c r="UJP6" s="430"/>
      <c r="UJQ6" s="528"/>
      <c r="UJR6" s="528"/>
      <c r="UJS6" s="528"/>
      <c r="UJT6" s="528"/>
      <c r="UJU6" s="528"/>
      <c r="UJV6" s="528"/>
      <c r="UJW6" s="551"/>
      <c r="UJX6" s="551"/>
      <c r="UJY6" s="528"/>
      <c r="UJZ6" s="551"/>
      <c r="UKA6" s="551"/>
      <c r="UKB6" s="551"/>
      <c r="UKC6" s="528"/>
      <c r="UKD6" s="528"/>
      <c r="UKE6" s="551"/>
      <c r="UKF6" s="551"/>
      <c r="UKG6" s="551"/>
      <c r="UKH6" s="551"/>
      <c r="UKI6" s="528"/>
      <c r="UKJ6" s="528"/>
      <c r="UKK6" s="430"/>
      <c r="UKL6" s="528"/>
      <c r="UKM6" s="528"/>
      <c r="UKN6" s="528"/>
      <c r="UKO6" s="528"/>
      <c r="UKP6" s="528"/>
      <c r="UKQ6" s="528"/>
      <c r="UKR6" s="551"/>
      <c r="UKS6" s="551"/>
      <c r="UKT6" s="528"/>
      <c r="UKU6" s="551"/>
      <c r="UKV6" s="551"/>
      <c r="UKW6" s="551"/>
      <c r="UKX6" s="528"/>
      <c r="UKY6" s="528"/>
      <c r="UKZ6" s="551"/>
      <c r="ULA6" s="551"/>
      <c r="ULB6" s="551"/>
      <c r="ULC6" s="551"/>
      <c r="ULD6" s="528"/>
      <c r="ULE6" s="528"/>
      <c r="ULF6" s="430"/>
      <c r="ULG6" s="528"/>
      <c r="ULH6" s="528"/>
      <c r="ULI6" s="528"/>
      <c r="ULJ6" s="528"/>
      <c r="ULK6" s="528"/>
      <c r="ULL6" s="528"/>
      <c r="ULM6" s="551"/>
      <c r="ULN6" s="551"/>
      <c r="ULO6" s="528"/>
      <c r="ULP6" s="551"/>
      <c r="ULQ6" s="551"/>
      <c r="ULR6" s="551"/>
      <c r="ULS6" s="528"/>
      <c r="ULT6" s="528"/>
      <c r="ULU6" s="551"/>
      <c r="ULV6" s="551"/>
      <c r="ULW6" s="551"/>
      <c r="ULX6" s="551"/>
      <c r="ULY6" s="528"/>
      <c r="ULZ6" s="528"/>
      <c r="UMA6" s="430"/>
      <c r="UMB6" s="528"/>
      <c r="UMC6" s="528"/>
      <c r="UMD6" s="528"/>
      <c r="UME6" s="528"/>
      <c r="UMF6" s="528"/>
      <c r="UMG6" s="528"/>
      <c r="UMH6" s="551"/>
      <c r="UMI6" s="551"/>
      <c r="UMJ6" s="528"/>
      <c r="UMK6" s="551"/>
      <c r="UML6" s="551"/>
      <c r="UMM6" s="551"/>
      <c r="UMN6" s="528"/>
      <c r="UMO6" s="528"/>
      <c r="UMP6" s="551"/>
      <c r="UMQ6" s="551"/>
      <c r="UMR6" s="551"/>
      <c r="UMS6" s="551"/>
      <c r="UMT6" s="528"/>
      <c r="UMU6" s="528"/>
      <c r="UMV6" s="430"/>
      <c r="UMW6" s="528"/>
      <c r="UMX6" s="528"/>
      <c r="UMY6" s="528"/>
      <c r="UMZ6" s="528"/>
      <c r="UNA6" s="528"/>
      <c r="UNB6" s="528"/>
      <c r="UNC6" s="551"/>
      <c r="UND6" s="551"/>
      <c r="UNE6" s="528"/>
      <c r="UNF6" s="551"/>
      <c r="UNG6" s="551"/>
      <c r="UNH6" s="551"/>
      <c r="UNI6" s="528"/>
      <c r="UNJ6" s="528"/>
      <c r="UNK6" s="551"/>
      <c r="UNL6" s="551"/>
      <c r="UNM6" s="551"/>
      <c r="UNN6" s="551"/>
      <c r="UNO6" s="528"/>
      <c r="UNP6" s="528"/>
      <c r="UNQ6" s="430"/>
      <c r="UNR6" s="528"/>
      <c r="UNS6" s="528"/>
      <c r="UNT6" s="528"/>
      <c r="UNU6" s="528"/>
      <c r="UNV6" s="528"/>
      <c r="UNW6" s="528"/>
      <c r="UNX6" s="551"/>
      <c r="UNY6" s="551"/>
      <c r="UNZ6" s="528"/>
      <c r="UOA6" s="551"/>
      <c r="UOB6" s="551"/>
      <c r="UOC6" s="551"/>
      <c r="UOD6" s="528"/>
      <c r="UOE6" s="528"/>
      <c r="UOF6" s="551"/>
      <c r="UOG6" s="551"/>
      <c r="UOH6" s="551"/>
      <c r="UOI6" s="551"/>
      <c r="UOJ6" s="528"/>
      <c r="UOK6" s="528"/>
      <c r="UOL6" s="430"/>
      <c r="UOM6" s="528"/>
      <c r="UON6" s="528"/>
      <c r="UOO6" s="528"/>
      <c r="UOP6" s="528"/>
      <c r="UOQ6" s="528"/>
      <c r="UOR6" s="528"/>
      <c r="UOS6" s="551"/>
      <c r="UOT6" s="551"/>
      <c r="UOU6" s="528"/>
      <c r="UOV6" s="551"/>
      <c r="UOW6" s="551"/>
      <c r="UOX6" s="551"/>
      <c r="UOY6" s="528"/>
      <c r="UOZ6" s="528"/>
      <c r="UPA6" s="551"/>
      <c r="UPB6" s="551"/>
      <c r="UPC6" s="551"/>
      <c r="UPD6" s="551"/>
      <c r="UPE6" s="528"/>
      <c r="UPF6" s="528"/>
      <c r="UPG6" s="430"/>
      <c r="UPH6" s="528"/>
      <c r="UPI6" s="528"/>
      <c r="UPJ6" s="528"/>
      <c r="UPK6" s="528"/>
      <c r="UPL6" s="528"/>
      <c r="UPM6" s="528"/>
      <c r="UPN6" s="551"/>
      <c r="UPO6" s="551"/>
      <c r="UPP6" s="528"/>
      <c r="UPQ6" s="551"/>
      <c r="UPR6" s="551"/>
      <c r="UPS6" s="551"/>
      <c r="UPT6" s="528"/>
      <c r="UPU6" s="528"/>
      <c r="UPV6" s="551"/>
      <c r="UPW6" s="551"/>
      <c r="UPX6" s="551"/>
      <c r="UPY6" s="551"/>
      <c r="UPZ6" s="528"/>
      <c r="UQA6" s="528"/>
      <c r="UQB6" s="430"/>
      <c r="UQC6" s="528"/>
      <c r="UQD6" s="528"/>
      <c r="UQE6" s="528"/>
      <c r="UQF6" s="528"/>
      <c r="UQG6" s="528"/>
      <c r="UQH6" s="528"/>
      <c r="UQI6" s="551"/>
      <c r="UQJ6" s="551"/>
      <c r="UQK6" s="528"/>
      <c r="UQL6" s="551"/>
      <c r="UQM6" s="551"/>
      <c r="UQN6" s="551"/>
      <c r="UQO6" s="528"/>
      <c r="UQP6" s="528"/>
      <c r="UQQ6" s="551"/>
      <c r="UQR6" s="551"/>
      <c r="UQS6" s="551"/>
      <c r="UQT6" s="551"/>
      <c r="UQU6" s="528"/>
      <c r="UQV6" s="528"/>
      <c r="UQW6" s="430"/>
      <c r="UQX6" s="528"/>
      <c r="UQY6" s="528"/>
      <c r="UQZ6" s="528"/>
      <c r="URA6" s="528"/>
      <c r="URB6" s="528"/>
      <c r="URC6" s="528"/>
      <c r="URD6" s="551"/>
      <c r="URE6" s="551"/>
      <c r="URF6" s="528"/>
      <c r="URG6" s="551"/>
      <c r="URH6" s="551"/>
      <c r="URI6" s="551"/>
      <c r="URJ6" s="528"/>
      <c r="URK6" s="528"/>
      <c r="URL6" s="551"/>
      <c r="URM6" s="551"/>
      <c r="URN6" s="551"/>
      <c r="URO6" s="551"/>
      <c r="URP6" s="528"/>
      <c r="URQ6" s="528"/>
      <c r="URR6" s="430"/>
      <c r="URS6" s="528"/>
      <c r="URT6" s="528"/>
      <c r="URU6" s="528"/>
      <c r="URV6" s="528"/>
      <c r="URW6" s="528"/>
      <c r="URX6" s="528"/>
      <c r="URY6" s="551"/>
      <c r="URZ6" s="551"/>
      <c r="USA6" s="528"/>
      <c r="USB6" s="551"/>
      <c r="USC6" s="551"/>
      <c r="USD6" s="551"/>
      <c r="USE6" s="528"/>
      <c r="USF6" s="528"/>
      <c r="USG6" s="551"/>
      <c r="USH6" s="551"/>
      <c r="USI6" s="551"/>
      <c r="USJ6" s="551"/>
      <c r="USK6" s="528"/>
      <c r="USL6" s="528"/>
      <c r="USM6" s="430"/>
      <c r="USN6" s="528"/>
      <c r="USO6" s="528"/>
      <c r="USP6" s="528"/>
      <c r="USQ6" s="528"/>
      <c r="USR6" s="528"/>
      <c r="USS6" s="528"/>
      <c r="UST6" s="551"/>
      <c r="USU6" s="551"/>
      <c r="USV6" s="528"/>
      <c r="USW6" s="551"/>
      <c r="USX6" s="551"/>
      <c r="USY6" s="551"/>
      <c r="USZ6" s="528"/>
      <c r="UTA6" s="528"/>
      <c r="UTB6" s="551"/>
      <c r="UTC6" s="551"/>
      <c r="UTD6" s="551"/>
      <c r="UTE6" s="551"/>
      <c r="UTF6" s="528"/>
      <c r="UTG6" s="528"/>
      <c r="UTH6" s="430"/>
      <c r="UTI6" s="528"/>
      <c r="UTJ6" s="528"/>
      <c r="UTK6" s="528"/>
      <c r="UTL6" s="528"/>
      <c r="UTM6" s="528"/>
      <c r="UTN6" s="528"/>
      <c r="UTO6" s="551"/>
      <c r="UTP6" s="551"/>
      <c r="UTQ6" s="528"/>
      <c r="UTR6" s="551"/>
      <c r="UTS6" s="551"/>
      <c r="UTT6" s="551"/>
      <c r="UTU6" s="528"/>
      <c r="UTV6" s="528"/>
      <c r="UTW6" s="551"/>
      <c r="UTX6" s="551"/>
      <c r="UTY6" s="551"/>
      <c r="UTZ6" s="551"/>
      <c r="UUA6" s="528"/>
      <c r="UUB6" s="528"/>
      <c r="UUC6" s="430"/>
      <c r="UUD6" s="528"/>
      <c r="UUE6" s="528"/>
      <c r="UUF6" s="528"/>
      <c r="UUG6" s="528"/>
      <c r="UUH6" s="528"/>
      <c r="UUI6" s="528"/>
      <c r="UUJ6" s="551"/>
      <c r="UUK6" s="551"/>
      <c r="UUL6" s="528"/>
      <c r="UUM6" s="551"/>
      <c r="UUN6" s="551"/>
      <c r="UUO6" s="551"/>
      <c r="UUP6" s="528"/>
      <c r="UUQ6" s="528"/>
      <c r="UUR6" s="551"/>
      <c r="UUS6" s="551"/>
      <c r="UUT6" s="551"/>
      <c r="UUU6" s="551"/>
      <c r="UUV6" s="528"/>
      <c r="UUW6" s="528"/>
      <c r="UUX6" s="430"/>
      <c r="UUY6" s="528"/>
      <c r="UUZ6" s="528"/>
      <c r="UVA6" s="528"/>
      <c r="UVB6" s="528"/>
      <c r="UVC6" s="528"/>
      <c r="UVD6" s="528"/>
      <c r="UVE6" s="551"/>
      <c r="UVF6" s="551"/>
      <c r="UVG6" s="528"/>
      <c r="UVH6" s="551"/>
      <c r="UVI6" s="551"/>
      <c r="UVJ6" s="551"/>
      <c r="UVK6" s="528"/>
      <c r="UVL6" s="528"/>
      <c r="UVM6" s="551"/>
      <c r="UVN6" s="551"/>
      <c r="UVO6" s="551"/>
      <c r="UVP6" s="551"/>
      <c r="UVQ6" s="528"/>
      <c r="UVR6" s="528"/>
      <c r="UVS6" s="430"/>
      <c r="UVT6" s="528"/>
      <c r="UVU6" s="528"/>
      <c r="UVV6" s="528"/>
      <c r="UVW6" s="528"/>
      <c r="UVX6" s="528"/>
      <c r="UVY6" s="528"/>
      <c r="UVZ6" s="551"/>
      <c r="UWA6" s="551"/>
      <c r="UWB6" s="528"/>
      <c r="UWC6" s="551"/>
      <c r="UWD6" s="551"/>
      <c r="UWE6" s="551"/>
      <c r="UWF6" s="528"/>
      <c r="UWG6" s="528"/>
      <c r="UWH6" s="551"/>
      <c r="UWI6" s="551"/>
      <c r="UWJ6" s="551"/>
      <c r="UWK6" s="551"/>
      <c r="UWL6" s="528"/>
      <c r="UWM6" s="528"/>
      <c r="UWN6" s="430"/>
      <c r="UWO6" s="528"/>
      <c r="UWP6" s="528"/>
      <c r="UWQ6" s="528"/>
      <c r="UWR6" s="528"/>
      <c r="UWS6" s="528"/>
      <c r="UWT6" s="528"/>
      <c r="UWU6" s="551"/>
      <c r="UWV6" s="551"/>
      <c r="UWW6" s="528"/>
      <c r="UWX6" s="551"/>
      <c r="UWY6" s="551"/>
      <c r="UWZ6" s="551"/>
      <c r="UXA6" s="528"/>
      <c r="UXB6" s="528"/>
      <c r="UXC6" s="551"/>
      <c r="UXD6" s="551"/>
      <c r="UXE6" s="551"/>
      <c r="UXF6" s="551"/>
      <c r="UXG6" s="528"/>
      <c r="UXH6" s="528"/>
      <c r="UXI6" s="430"/>
      <c r="UXJ6" s="528"/>
      <c r="UXK6" s="528"/>
      <c r="UXL6" s="528"/>
      <c r="UXM6" s="528"/>
      <c r="UXN6" s="528"/>
      <c r="UXO6" s="528"/>
      <c r="UXP6" s="551"/>
      <c r="UXQ6" s="551"/>
      <c r="UXR6" s="528"/>
      <c r="UXS6" s="551"/>
      <c r="UXT6" s="551"/>
      <c r="UXU6" s="551"/>
      <c r="UXV6" s="528"/>
      <c r="UXW6" s="528"/>
      <c r="UXX6" s="551"/>
      <c r="UXY6" s="551"/>
      <c r="UXZ6" s="551"/>
      <c r="UYA6" s="551"/>
      <c r="UYB6" s="528"/>
      <c r="UYC6" s="528"/>
      <c r="UYD6" s="430"/>
      <c r="UYE6" s="528"/>
      <c r="UYF6" s="528"/>
      <c r="UYG6" s="528"/>
      <c r="UYH6" s="528"/>
      <c r="UYI6" s="528"/>
      <c r="UYJ6" s="528"/>
      <c r="UYK6" s="551"/>
      <c r="UYL6" s="551"/>
      <c r="UYM6" s="528"/>
      <c r="UYN6" s="551"/>
      <c r="UYO6" s="551"/>
      <c r="UYP6" s="551"/>
      <c r="UYQ6" s="528"/>
      <c r="UYR6" s="528"/>
      <c r="UYS6" s="551"/>
      <c r="UYT6" s="551"/>
      <c r="UYU6" s="551"/>
      <c r="UYV6" s="551"/>
      <c r="UYW6" s="528"/>
      <c r="UYX6" s="528"/>
      <c r="UYY6" s="430"/>
      <c r="UYZ6" s="528"/>
      <c r="UZA6" s="528"/>
      <c r="UZB6" s="528"/>
      <c r="UZC6" s="528"/>
      <c r="UZD6" s="528"/>
      <c r="UZE6" s="528"/>
      <c r="UZF6" s="551"/>
      <c r="UZG6" s="551"/>
      <c r="UZH6" s="528"/>
      <c r="UZI6" s="551"/>
      <c r="UZJ6" s="551"/>
      <c r="UZK6" s="551"/>
      <c r="UZL6" s="528"/>
      <c r="UZM6" s="528"/>
      <c r="UZN6" s="551"/>
      <c r="UZO6" s="551"/>
      <c r="UZP6" s="551"/>
      <c r="UZQ6" s="551"/>
      <c r="UZR6" s="528"/>
      <c r="UZS6" s="528"/>
      <c r="UZT6" s="430"/>
      <c r="UZU6" s="528"/>
      <c r="UZV6" s="528"/>
      <c r="UZW6" s="528"/>
      <c r="UZX6" s="528"/>
      <c r="UZY6" s="528"/>
      <c r="UZZ6" s="528"/>
      <c r="VAA6" s="551"/>
      <c r="VAB6" s="551"/>
      <c r="VAC6" s="528"/>
      <c r="VAD6" s="551"/>
      <c r="VAE6" s="551"/>
      <c r="VAF6" s="551"/>
      <c r="VAG6" s="528"/>
      <c r="VAH6" s="528"/>
      <c r="VAI6" s="551"/>
      <c r="VAJ6" s="551"/>
      <c r="VAK6" s="551"/>
      <c r="VAL6" s="551"/>
      <c r="VAM6" s="528"/>
      <c r="VAN6" s="528"/>
      <c r="VAO6" s="430"/>
      <c r="VAP6" s="528"/>
      <c r="VAQ6" s="528"/>
      <c r="VAR6" s="528"/>
      <c r="VAS6" s="528"/>
      <c r="VAT6" s="528"/>
      <c r="VAU6" s="528"/>
      <c r="VAV6" s="551"/>
      <c r="VAW6" s="551"/>
      <c r="VAX6" s="528"/>
      <c r="VAY6" s="551"/>
      <c r="VAZ6" s="551"/>
      <c r="VBA6" s="551"/>
      <c r="VBB6" s="528"/>
      <c r="VBC6" s="528"/>
      <c r="VBD6" s="551"/>
      <c r="VBE6" s="551"/>
      <c r="VBF6" s="551"/>
      <c r="VBG6" s="551"/>
      <c r="VBH6" s="528"/>
      <c r="VBI6" s="528"/>
      <c r="VBJ6" s="430"/>
      <c r="VBK6" s="528"/>
      <c r="VBL6" s="528"/>
      <c r="VBM6" s="528"/>
      <c r="VBN6" s="528"/>
      <c r="VBO6" s="528"/>
      <c r="VBP6" s="528"/>
      <c r="VBQ6" s="551"/>
      <c r="VBR6" s="551"/>
      <c r="VBS6" s="528"/>
      <c r="VBT6" s="551"/>
      <c r="VBU6" s="551"/>
      <c r="VBV6" s="551"/>
      <c r="VBW6" s="528"/>
      <c r="VBX6" s="528"/>
      <c r="VBY6" s="551"/>
      <c r="VBZ6" s="551"/>
      <c r="VCA6" s="551"/>
      <c r="VCB6" s="551"/>
      <c r="VCC6" s="528"/>
      <c r="VCD6" s="528"/>
      <c r="VCE6" s="430"/>
      <c r="VCF6" s="528"/>
      <c r="VCG6" s="528"/>
      <c r="VCH6" s="528"/>
      <c r="VCI6" s="528"/>
      <c r="VCJ6" s="528"/>
      <c r="VCK6" s="528"/>
      <c r="VCL6" s="551"/>
      <c r="VCM6" s="551"/>
      <c r="VCN6" s="528"/>
      <c r="VCO6" s="551"/>
      <c r="VCP6" s="551"/>
      <c r="VCQ6" s="551"/>
      <c r="VCR6" s="528"/>
      <c r="VCS6" s="528"/>
      <c r="VCT6" s="551"/>
      <c r="VCU6" s="551"/>
      <c r="VCV6" s="551"/>
      <c r="VCW6" s="551"/>
      <c r="VCX6" s="528"/>
      <c r="VCY6" s="528"/>
      <c r="VCZ6" s="430"/>
      <c r="VDA6" s="528"/>
      <c r="VDB6" s="528"/>
      <c r="VDC6" s="528"/>
      <c r="VDD6" s="528"/>
      <c r="VDE6" s="528"/>
      <c r="VDF6" s="528"/>
      <c r="VDG6" s="551"/>
      <c r="VDH6" s="551"/>
      <c r="VDI6" s="528"/>
      <c r="VDJ6" s="551"/>
      <c r="VDK6" s="551"/>
      <c r="VDL6" s="551"/>
      <c r="VDM6" s="528"/>
      <c r="VDN6" s="528"/>
      <c r="VDO6" s="551"/>
      <c r="VDP6" s="551"/>
      <c r="VDQ6" s="551"/>
      <c r="VDR6" s="551"/>
      <c r="VDS6" s="528"/>
      <c r="VDT6" s="528"/>
      <c r="VDU6" s="430"/>
      <c r="VDV6" s="528"/>
      <c r="VDW6" s="528"/>
      <c r="VDX6" s="528"/>
      <c r="VDY6" s="528"/>
      <c r="VDZ6" s="528"/>
      <c r="VEA6" s="528"/>
      <c r="VEB6" s="551"/>
      <c r="VEC6" s="551"/>
      <c r="VED6" s="528"/>
      <c r="VEE6" s="551"/>
      <c r="VEF6" s="551"/>
      <c r="VEG6" s="551"/>
      <c r="VEH6" s="528"/>
      <c r="VEI6" s="528"/>
      <c r="VEJ6" s="551"/>
      <c r="VEK6" s="551"/>
      <c r="VEL6" s="551"/>
      <c r="VEM6" s="551"/>
      <c r="VEN6" s="528"/>
      <c r="VEO6" s="528"/>
      <c r="VEP6" s="430"/>
      <c r="VEQ6" s="528"/>
      <c r="VER6" s="528"/>
      <c r="VES6" s="528"/>
      <c r="VET6" s="528"/>
      <c r="VEU6" s="528"/>
      <c r="VEV6" s="528"/>
      <c r="VEW6" s="551"/>
      <c r="VEX6" s="551"/>
      <c r="VEY6" s="528"/>
      <c r="VEZ6" s="551"/>
      <c r="VFA6" s="551"/>
      <c r="VFB6" s="551"/>
      <c r="VFC6" s="528"/>
      <c r="VFD6" s="528"/>
      <c r="VFE6" s="551"/>
      <c r="VFF6" s="551"/>
      <c r="VFG6" s="551"/>
      <c r="VFH6" s="551"/>
      <c r="VFI6" s="528"/>
      <c r="VFJ6" s="528"/>
      <c r="VFK6" s="430"/>
      <c r="VFL6" s="528"/>
      <c r="VFM6" s="528"/>
      <c r="VFN6" s="528"/>
      <c r="VFO6" s="528"/>
      <c r="VFP6" s="528"/>
      <c r="VFQ6" s="528"/>
      <c r="VFR6" s="551"/>
      <c r="VFS6" s="551"/>
      <c r="VFT6" s="528"/>
      <c r="VFU6" s="551"/>
      <c r="VFV6" s="551"/>
      <c r="VFW6" s="551"/>
      <c r="VFX6" s="528"/>
      <c r="VFY6" s="528"/>
      <c r="VFZ6" s="551"/>
      <c r="VGA6" s="551"/>
      <c r="VGB6" s="551"/>
      <c r="VGC6" s="551"/>
      <c r="VGD6" s="528"/>
      <c r="VGE6" s="528"/>
      <c r="VGF6" s="430"/>
      <c r="VGG6" s="528"/>
      <c r="VGH6" s="528"/>
      <c r="VGI6" s="528"/>
      <c r="VGJ6" s="528"/>
      <c r="VGK6" s="528"/>
      <c r="VGL6" s="528"/>
      <c r="VGM6" s="551"/>
      <c r="VGN6" s="551"/>
      <c r="VGO6" s="528"/>
      <c r="VGP6" s="551"/>
      <c r="VGQ6" s="551"/>
      <c r="VGR6" s="551"/>
      <c r="VGS6" s="528"/>
      <c r="VGT6" s="528"/>
      <c r="VGU6" s="551"/>
      <c r="VGV6" s="551"/>
      <c r="VGW6" s="551"/>
      <c r="VGX6" s="551"/>
      <c r="VGY6" s="528"/>
      <c r="VGZ6" s="528"/>
      <c r="VHA6" s="430"/>
      <c r="VHB6" s="528"/>
      <c r="VHC6" s="528"/>
      <c r="VHD6" s="528"/>
      <c r="VHE6" s="528"/>
      <c r="VHF6" s="528"/>
      <c r="VHG6" s="528"/>
      <c r="VHH6" s="551"/>
      <c r="VHI6" s="551"/>
      <c r="VHJ6" s="528"/>
      <c r="VHK6" s="551"/>
      <c r="VHL6" s="551"/>
      <c r="VHM6" s="551"/>
      <c r="VHN6" s="528"/>
      <c r="VHO6" s="528"/>
      <c r="VHP6" s="551"/>
      <c r="VHQ6" s="551"/>
      <c r="VHR6" s="551"/>
      <c r="VHS6" s="551"/>
      <c r="VHT6" s="528"/>
      <c r="VHU6" s="528"/>
      <c r="VHV6" s="430"/>
      <c r="VHW6" s="528"/>
      <c r="VHX6" s="528"/>
      <c r="VHY6" s="528"/>
      <c r="VHZ6" s="528"/>
      <c r="VIA6" s="528"/>
      <c r="VIB6" s="528"/>
      <c r="VIC6" s="551"/>
      <c r="VID6" s="551"/>
      <c r="VIE6" s="528"/>
      <c r="VIF6" s="551"/>
      <c r="VIG6" s="551"/>
      <c r="VIH6" s="551"/>
      <c r="VII6" s="528"/>
      <c r="VIJ6" s="528"/>
      <c r="VIK6" s="551"/>
      <c r="VIL6" s="551"/>
      <c r="VIM6" s="551"/>
      <c r="VIN6" s="551"/>
      <c r="VIO6" s="528"/>
      <c r="VIP6" s="528"/>
      <c r="VIQ6" s="430"/>
      <c r="VIR6" s="528"/>
      <c r="VIS6" s="528"/>
      <c r="VIT6" s="528"/>
      <c r="VIU6" s="528"/>
      <c r="VIV6" s="528"/>
      <c r="VIW6" s="528"/>
      <c r="VIX6" s="551"/>
      <c r="VIY6" s="551"/>
      <c r="VIZ6" s="528"/>
      <c r="VJA6" s="551"/>
      <c r="VJB6" s="551"/>
      <c r="VJC6" s="551"/>
      <c r="VJD6" s="528"/>
      <c r="VJE6" s="528"/>
      <c r="VJF6" s="551"/>
      <c r="VJG6" s="551"/>
      <c r="VJH6" s="551"/>
      <c r="VJI6" s="551"/>
      <c r="VJJ6" s="528"/>
      <c r="VJK6" s="528"/>
      <c r="VJL6" s="430"/>
      <c r="VJM6" s="528"/>
      <c r="VJN6" s="528"/>
      <c r="VJO6" s="528"/>
      <c r="VJP6" s="528"/>
      <c r="VJQ6" s="528"/>
      <c r="VJR6" s="528"/>
      <c r="VJS6" s="551"/>
      <c r="VJT6" s="551"/>
      <c r="VJU6" s="528"/>
      <c r="VJV6" s="551"/>
      <c r="VJW6" s="551"/>
      <c r="VJX6" s="551"/>
      <c r="VJY6" s="528"/>
      <c r="VJZ6" s="528"/>
      <c r="VKA6" s="551"/>
      <c r="VKB6" s="551"/>
      <c r="VKC6" s="551"/>
      <c r="VKD6" s="551"/>
      <c r="VKE6" s="528"/>
      <c r="VKF6" s="528"/>
      <c r="VKG6" s="430"/>
      <c r="VKH6" s="528"/>
      <c r="VKI6" s="528"/>
      <c r="VKJ6" s="528"/>
      <c r="VKK6" s="528"/>
      <c r="VKL6" s="528"/>
      <c r="VKM6" s="528"/>
      <c r="VKN6" s="551"/>
      <c r="VKO6" s="551"/>
      <c r="VKP6" s="528"/>
      <c r="VKQ6" s="551"/>
      <c r="VKR6" s="551"/>
      <c r="VKS6" s="551"/>
      <c r="VKT6" s="528"/>
      <c r="VKU6" s="528"/>
      <c r="VKV6" s="551"/>
      <c r="VKW6" s="551"/>
      <c r="VKX6" s="551"/>
      <c r="VKY6" s="551"/>
      <c r="VKZ6" s="528"/>
      <c r="VLA6" s="528"/>
      <c r="VLB6" s="430"/>
      <c r="VLC6" s="528"/>
      <c r="VLD6" s="528"/>
      <c r="VLE6" s="528"/>
      <c r="VLF6" s="528"/>
      <c r="VLG6" s="528"/>
      <c r="VLH6" s="528"/>
      <c r="VLI6" s="551"/>
      <c r="VLJ6" s="551"/>
      <c r="VLK6" s="528"/>
      <c r="VLL6" s="551"/>
      <c r="VLM6" s="551"/>
      <c r="VLN6" s="551"/>
      <c r="VLO6" s="528"/>
      <c r="VLP6" s="528"/>
      <c r="VLQ6" s="551"/>
      <c r="VLR6" s="551"/>
      <c r="VLS6" s="551"/>
      <c r="VLT6" s="551"/>
      <c r="VLU6" s="528"/>
      <c r="VLV6" s="528"/>
      <c r="VLW6" s="430"/>
      <c r="VLX6" s="528"/>
      <c r="VLY6" s="528"/>
      <c r="VLZ6" s="528"/>
      <c r="VMA6" s="528"/>
      <c r="VMB6" s="528"/>
      <c r="VMC6" s="528"/>
      <c r="VMD6" s="551"/>
      <c r="VME6" s="551"/>
      <c r="VMF6" s="528"/>
      <c r="VMG6" s="551"/>
      <c r="VMH6" s="551"/>
      <c r="VMI6" s="551"/>
      <c r="VMJ6" s="528"/>
      <c r="VMK6" s="528"/>
      <c r="VML6" s="551"/>
      <c r="VMM6" s="551"/>
      <c r="VMN6" s="551"/>
      <c r="VMO6" s="551"/>
      <c r="VMP6" s="528"/>
      <c r="VMQ6" s="528"/>
      <c r="VMR6" s="430"/>
      <c r="VMS6" s="528"/>
      <c r="VMT6" s="528"/>
      <c r="VMU6" s="528"/>
      <c r="VMV6" s="528"/>
      <c r="VMW6" s="528"/>
      <c r="VMX6" s="528"/>
      <c r="VMY6" s="551"/>
      <c r="VMZ6" s="551"/>
      <c r="VNA6" s="528"/>
      <c r="VNB6" s="551"/>
      <c r="VNC6" s="551"/>
      <c r="VND6" s="551"/>
      <c r="VNE6" s="528"/>
      <c r="VNF6" s="528"/>
      <c r="VNG6" s="551"/>
      <c r="VNH6" s="551"/>
      <c r="VNI6" s="551"/>
      <c r="VNJ6" s="551"/>
      <c r="VNK6" s="528"/>
      <c r="VNL6" s="528"/>
      <c r="VNM6" s="430"/>
      <c r="VNN6" s="528"/>
      <c r="VNO6" s="528"/>
      <c r="VNP6" s="528"/>
      <c r="VNQ6" s="528"/>
      <c r="VNR6" s="528"/>
      <c r="VNS6" s="528"/>
      <c r="VNT6" s="551"/>
      <c r="VNU6" s="551"/>
      <c r="VNV6" s="528"/>
      <c r="VNW6" s="551"/>
      <c r="VNX6" s="551"/>
      <c r="VNY6" s="551"/>
      <c r="VNZ6" s="528"/>
      <c r="VOA6" s="528"/>
      <c r="VOB6" s="551"/>
      <c r="VOC6" s="551"/>
      <c r="VOD6" s="551"/>
      <c r="VOE6" s="551"/>
      <c r="VOF6" s="528"/>
      <c r="VOG6" s="528"/>
      <c r="VOH6" s="430"/>
      <c r="VOI6" s="528"/>
      <c r="VOJ6" s="528"/>
      <c r="VOK6" s="528"/>
      <c r="VOL6" s="528"/>
      <c r="VOM6" s="528"/>
      <c r="VON6" s="528"/>
      <c r="VOO6" s="551"/>
      <c r="VOP6" s="551"/>
      <c r="VOQ6" s="528"/>
      <c r="VOR6" s="551"/>
      <c r="VOS6" s="551"/>
      <c r="VOT6" s="551"/>
      <c r="VOU6" s="528"/>
      <c r="VOV6" s="528"/>
      <c r="VOW6" s="551"/>
      <c r="VOX6" s="551"/>
      <c r="VOY6" s="551"/>
      <c r="VOZ6" s="551"/>
      <c r="VPA6" s="528"/>
      <c r="VPB6" s="528"/>
      <c r="VPC6" s="430"/>
      <c r="VPD6" s="528"/>
      <c r="VPE6" s="528"/>
      <c r="VPF6" s="528"/>
      <c r="VPG6" s="528"/>
      <c r="VPH6" s="528"/>
      <c r="VPI6" s="528"/>
      <c r="VPJ6" s="551"/>
      <c r="VPK6" s="551"/>
      <c r="VPL6" s="528"/>
      <c r="VPM6" s="551"/>
      <c r="VPN6" s="551"/>
      <c r="VPO6" s="551"/>
      <c r="VPP6" s="528"/>
      <c r="VPQ6" s="528"/>
      <c r="VPR6" s="551"/>
      <c r="VPS6" s="551"/>
      <c r="VPT6" s="551"/>
      <c r="VPU6" s="551"/>
      <c r="VPV6" s="528"/>
      <c r="VPW6" s="528"/>
      <c r="VPX6" s="430"/>
      <c r="VPY6" s="528"/>
      <c r="VPZ6" s="528"/>
      <c r="VQA6" s="528"/>
      <c r="VQB6" s="528"/>
      <c r="VQC6" s="528"/>
      <c r="VQD6" s="528"/>
      <c r="VQE6" s="551"/>
      <c r="VQF6" s="551"/>
      <c r="VQG6" s="528"/>
      <c r="VQH6" s="551"/>
      <c r="VQI6" s="551"/>
      <c r="VQJ6" s="551"/>
      <c r="VQK6" s="528"/>
      <c r="VQL6" s="528"/>
      <c r="VQM6" s="551"/>
      <c r="VQN6" s="551"/>
      <c r="VQO6" s="551"/>
      <c r="VQP6" s="551"/>
      <c r="VQQ6" s="528"/>
      <c r="VQR6" s="528"/>
      <c r="VQS6" s="430"/>
      <c r="VQT6" s="528"/>
      <c r="VQU6" s="528"/>
      <c r="VQV6" s="528"/>
      <c r="VQW6" s="528"/>
      <c r="VQX6" s="528"/>
      <c r="VQY6" s="528"/>
      <c r="VQZ6" s="551"/>
      <c r="VRA6" s="551"/>
      <c r="VRB6" s="528"/>
      <c r="VRC6" s="551"/>
      <c r="VRD6" s="551"/>
      <c r="VRE6" s="551"/>
      <c r="VRF6" s="528"/>
      <c r="VRG6" s="528"/>
      <c r="VRH6" s="551"/>
      <c r="VRI6" s="551"/>
      <c r="VRJ6" s="551"/>
      <c r="VRK6" s="551"/>
      <c r="VRL6" s="528"/>
      <c r="VRM6" s="528"/>
      <c r="VRN6" s="430"/>
      <c r="VRO6" s="528"/>
      <c r="VRP6" s="528"/>
      <c r="VRQ6" s="528"/>
      <c r="VRR6" s="528"/>
      <c r="VRS6" s="528"/>
      <c r="VRT6" s="528"/>
      <c r="VRU6" s="551"/>
      <c r="VRV6" s="551"/>
      <c r="VRW6" s="528"/>
      <c r="VRX6" s="551"/>
      <c r="VRY6" s="551"/>
      <c r="VRZ6" s="551"/>
      <c r="VSA6" s="528"/>
      <c r="VSB6" s="528"/>
      <c r="VSC6" s="551"/>
      <c r="VSD6" s="551"/>
      <c r="VSE6" s="551"/>
      <c r="VSF6" s="551"/>
      <c r="VSG6" s="528"/>
      <c r="VSH6" s="528"/>
      <c r="VSI6" s="430"/>
      <c r="VSJ6" s="528"/>
      <c r="VSK6" s="528"/>
      <c r="VSL6" s="528"/>
      <c r="VSM6" s="528"/>
      <c r="VSN6" s="528"/>
      <c r="VSO6" s="528"/>
      <c r="VSP6" s="551"/>
      <c r="VSQ6" s="551"/>
      <c r="VSR6" s="528"/>
      <c r="VSS6" s="551"/>
      <c r="VST6" s="551"/>
      <c r="VSU6" s="551"/>
      <c r="VSV6" s="528"/>
      <c r="VSW6" s="528"/>
      <c r="VSX6" s="551"/>
      <c r="VSY6" s="551"/>
      <c r="VSZ6" s="551"/>
      <c r="VTA6" s="551"/>
      <c r="VTB6" s="528"/>
      <c r="VTC6" s="528"/>
      <c r="VTD6" s="430"/>
      <c r="VTE6" s="528"/>
      <c r="VTF6" s="528"/>
      <c r="VTG6" s="528"/>
      <c r="VTH6" s="528"/>
      <c r="VTI6" s="528"/>
      <c r="VTJ6" s="528"/>
      <c r="VTK6" s="551"/>
      <c r="VTL6" s="551"/>
      <c r="VTM6" s="528"/>
      <c r="VTN6" s="551"/>
      <c r="VTO6" s="551"/>
      <c r="VTP6" s="551"/>
      <c r="VTQ6" s="528"/>
      <c r="VTR6" s="528"/>
      <c r="VTS6" s="551"/>
      <c r="VTT6" s="551"/>
      <c r="VTU6" s="551"/>
      <c r="VTV6" s="551"/>
      <c r="VTW6" s="528"/>
      <c r="VTX6" s="528"/>
      <c r="VTY6" s="430"/>
      <c r="VTZ6" s="528"/>
      <c r="VUA6" s="528"/>
      <c r="VUB6" s="528"/>
      <c r="VUC6" s="528"/>
      <c r="VUD6" s="528"/>
      <c r="VUE6" s="528"/>
      <c r="VUF6" s="551"/>
      <c r="VUG6" s="551"/>
      <c r="VUH6" s="528"/>
      <c r="VUI6" s="551"/>
      <c r="VUJ6" s="551"/>
      <c r="VUK6" s="551"/>
      <c r="VUL6" s="528"/>
      <c r="VUM6" s="528"/>
      <c r="VUN6" s="551"/>
      <c r="VUO6" s="551"/>
      <c r="VUP6" s="551"/>
      <c r="VUQ6" s="551"/>
      <c r="VUR6" s="528"/>
      <c r="VUS6" s="528"/>
      <c r="VUT6" s="430"/>
      <c r="VUU6" s="528"/>
      <c r="VUV6" s="528"/>
      <c r="VUW6" s="528"/>
      <c r="VUX6" s="528"/>
      <c r="VUY6" s="528"/>
      <c r="VUZ6" s="528"/>
      <c r="VVA6" s="551"/>
      <c r="VVB6" s="551"/>
      <c r="VVC6" s="528"/>
      <c r="VVD6" s="551"/>
      <c r="VVE6" s="551"/>
      <c r="VVF6" s="551"/>
      <c r="VVG6" s="528"/>
      <c r="VVH6" s="528"/>
      <c r="VVI6" s="551"/>
      <c r="VVJ6" s="551"/>
      <c r="VVK6" s="551"/>
      <c r="VVL6" s="551"/>
      <c r="VVM6" s="528"/>
      <c r="VVN6" s="528"/>
      <c r="VVO6" s="430"/>
      <c r="VVP6" s="528"/>
      <c r="VVQ6" s="528"/>
      <c r="VVR6" s="528"/>
      <c r="VVS6" s="528"/>
      <c r="VVT6" s="528"/>
      <c r="VVU6" s="528"/>
      <c r="VVV6" s="551"/>
      <c r="VVW6" s="551"/>
      <c r="VVX6" s="528"/>
      <c r="VVY6" s="551"/>
      <c r="VVZ6" s="551"/>
      <c r="VWA6" s="551"/>
      <c r="VWB6" s="528"/>
      <c r="VWC6" s="528"/>
      <c r="VWD6" s="551"/>
      <c r="VWE6" s="551"/>
      <c r="VWF6" s="551"/>
      <c r="VWG6" s="551"/>
      <c r="VWH6" s="528"/>
      <c r="VWI6" s="528"/>
      <c r="VWJ6" s="430"/>
      <c r="VWK6" s="528"/>
      <c r="VWL6" s="528"/>
      <c r="VWM6" s="528"/>
      <c r="VWN6" s="528"/>
      <c r="VWO6" s="528"/>
      <c r="VWP6" s="528"/>
      <c r="VWQ6" s="551"/>
      <c r="VWR6" s="551"/>
      <c r="VWS6" s="528"/>
      <c r="VWT6" s="551"/>
      <c r="VWU6" s="551"/>
      <c r="VWV6" s="551"/>
      <c r="VWW6" s="528"/>
      <c r="VWX6" s="528"/>
      <c r="VWY6" s="551"/>
      <c r="VWZ6" s="551"/>
      <c r="VXA6" s="551"/>
      <c r="VXB6" s="551"/>
      <c r="VXC6" s="528"/>
      <c r="VXD6" s="528"/>
      <c r="VXE6" s="430"/>
      <c r="VXF6" s="528"/>
      <c r="VXG6" s="528"/>
      <c r="VXH6" s="528"/>
      <c r="VXI6" s="528"/>
      <c r="VXJ6" s="528"/>
      <c r="VXK6" s="528"/>
      <c r="VXL6" s="551"/>
      <c r="VXM6" s="551"/>
      <c r="VXN6" s="528"/>
      <c r="VXO6" s="551"/>
      <c r="VXP6" s="551"/>
      <c r="VXQ6" s="551"/>
      <c r="VXR6" s="528"/>
      <c r="VXS6" s="528"/>
      <c r="VXT6" s="551"/>
      <c r="VXU6" s="551"/>
      <c r="VXV6" s="551"/>
      <c r="VXW6" s="551"/>
      <c r="VXX6" s="528"/>
      <c r="VXY6" s="528"/>
      <c r="VXZ6" s="430"/>
      <c r="VYA6" s="528"/>
      <c r="VYB6" s="528"/>
      <c r="VYC6" s="528"/>
      <c r="VYD6" s="528"/>
      <c r="VYE6" s="528"/>
      <c r="VYF6" s="528"/>
      <c r="VYG6" s="551"/>
      <c r="VYH6" s="551"/>
      <c r="VYI6" s="528"/>
      <c r="VYJ6" s="551"/>
      <c r="VYK6" s="551"/>
      <c r="VYL6" s="551"/>
      <c r="VYM6" s="528"/>
      <c r="VYN6" s="528"/>
      <c r="VYO6" s="551"/>
      <c r="VYP6" s="551"/>
      <c r="VYQ6" s="551"/>
      <c r="VYR6" s="551"/>
      <c r="VYS6" s="528"/>
      <c r="VYT6" s="528"/>
      <c r="VYU6" s="430"/>
      <c r="VYV6" s="528"/>
      <c r="VYW6" s="528"/>
      <c r="VYX6" s="528"/>
      <c r="VYY6" s="528"/>
      <c r="VYZ6" s="528"/>
      <c r="VZA6" s="528"/>
      <c r="VZB6" s="551"/>
      <c r="VZC6" s="551"/>
      <c r="VZD6" s="528"/>
      <c r="VZE6" s="551"/>
      <c r="VZF6" s="551"/>
      <c r="VZG6" s="551"/>
      <c r="VZH6" s="528"/>
      <c r="VZI6" s="528"/>
      <c r="VZJ6" s="551"/>
      <c r="VZK6" s="551"/>
      <c r="VZL6" s="551"/>
      <c r="VZM6" s="551"/>
      <c r="VZN6" s="528"/>
      <c r="VZO6" s="528"/>
      <c r="VZP6" s="430"/>
      <c r="VZQ6" s="528"/>
      <c r="VZR6" s="528"/>
      <c r="VZS6" s="528"/>
      <c r="VZT6" s="528"/>
      <c r="VZU6" s="528"/>
      <c r="VZV6" s="528"/>
      <c r="VZW6" s="551"/>
      <c r="VZX6" s="551"/>
      <c r="VZY6" s="528"/>
      <c r="VZZ6" s="551"/>
      <c r="WAA6" s="551"/>
      <c r="WAB6" s="551"/>
      <c r="WAC6" s="528"/>
      <c r="WAD6" s="528"/>
      <c r="WAE6" s="551"/>
      <c r="WAF6" s="551"/>
      <c r="WAG6" s="551"/>
      <c r="WAH6" s="551"/>
      <c r="WAI6" s="528"/>
      <c r="WAJ6" s="528"/>
      <c r="WAK6" s="430"/>
      <c r="WAL6" s="528"/>
      <c r="WAM6" s="528"/>
      <c r="WAN6" s="528"/>
      <c r="WAO6" s="528"/>
      <c r="WAP6" s="528"/>
      <c r="WAQ6" s="528"/>
      <c r="WAR6" s="551"/>
      <c r="WAS6" s="551"/>
      <c r="WAT6" s="528"/>
      <c r="WAU6" s="551"/>
      <c r="WAV6" s="551"/>
      <c r="WAW6" s="551"/>
      <c r="WAX6" s="528"/>
      <c r="WAY6" s="528"/>
      <c r="WAZ6" s="551"/>
      <c r="WBA6" s="551"/>
      <c r="WBB6" s="551"/>
      <c r="WBC6" s="551"/>
      <c r="WBD6" s="528"/>
      <c r="WBE6" s="528"/>
      <c r="WBF6" s="430"/>
      <c r="WBG6" s="528"/>
      <c r="WBH6" s="528"/>
      <c r="WBI6" s="528"/>
      <c r="WBJ6" s="528"/>
      <c r="WBK6" s="528"/>
      <c r="WBL6" s="528"/>
      <c r="WBM6" s="551"/>
      <c r="WBN6" s="551"/>
      <c r="WBO6" s="528"/>
      <c r="WBP6" s="551"/>
      <c r="WBQ6" s="551"/>
      <c r="WBR6" s="551"/>
      <c r="WBS6" s="528"/>
      <c r="WBT6" s="528"/>
      <c r="WBU6" s="551"/>
      <c r="WBV6" s="551"/>
      <c r="WBW6" s="551"/>
      <c r="WBX6" s="551"/>
      <c r="WBY6" s="528"/>
      <c r="WBZ6" s="528"/>
      <c r="WCA6" s="430"/>
      <c r="WCB6" s="528"/>
      <c r="WCC6" s="528"/>
      <c r="WCD6" s="528"/>
      <c r="WCE6" s="528"/>
      <c r="WCF6" s="528"/>
      <c r="WCG6" s="528"/>
      <c r="WCH6" s="551"/>
      <c r="WCI6" s="551"/>
      <c r="WCJ6" s="528"/>
      <c r="WCK6" s="551"/>
      <c r="WCL6" s="551"/>
      <c r="WCM6" s="551"/>
      <c r="WCN6" s="528"/>
      <c r="WCO6" s="528"/>
      <c r="WCP6" s="551"/>
      <c r="WCQ6" s="551"/>
      <c r="WCR6" s="551"/>
      <c r="WCS6" s="551"/>
      <c r="WCT6" s="528"/>
      <c r="WCU6" s="528"/>
      <c r="WCV6" s="430"/>
      <c r="WCW6" s="528"/>
      <c r="WCX6" s="528"/>
      <c r="WCY6" s="528"/>
      <c r="WCZ6" s="528"/>
      <c r="WDA6" s="528"/>
      <c r="WDB6" s="528"/>
      <c r="WDC6" s="551"/>
      <c r="WDD6" s="551"/>
      <c r="WDE6" s="528"/>
      <c r="WDF6" s="551"/>
      <c r="WDG6" s="551"/>
      <c r="WDH6" s="551"/>
      <c r="WDI6" s="528"/>
      <c r="WDJ6" s="528"/>
      <c r="WDK6" s="551"/>
      <c r="WDL6" s="551"/>
      <c r="WDM6" s="551"/>
      <c r="WDN6" s="551"/>
      <c r="WDO6" s="528"/>
      <c r="WDP6" s="528"/>
      <c r="WDQ6" s="430"/>
      <c r="WDR6" s="528"/>
      <c r="WDS6" s="528"/>
      <c r="WDT6" s="528"/>
      <c r="WDU6" s="528"/>
      <c r="WDV6" s="528"/>
      <c r="WDW6" s="528"/>
      <c r="WDX6" s="551"/>
      <c r="WDY6" s="551"/>
      <c r="WDZ6" s="528"/>
      <c r="WEA6" s="551"/>
      <c r="WEB6" s="551"/>
      <c r="WEC6" s="551"/>
      <c r="WED6" s="528"/>
      <c r="WEE6" s="528"/>
      <c r="WEF6" s="551"/>
      <c r="WEG6" s="551"/>
      <c r="WEH6" s="551"/>
      <c r="WEI6" s="551"/>
      <c r="WEJ6" s="528"/>
      <c r="WEK6" s="528"/>
      <c r="WEL6" s="430"/>
      <c r="WEM6" s="528"/>
      <c r="WEN6" s="528"/>
      <c r="WEO6" s="528"/>
      <c r="WEP6" s="528"/>
      <c r="WEQ6" s="528"/>
      <c r="WER6" s="528"/>
      <c r="WES6" s="551"/>
      <c r="WET6" s="551"/>
      <c r="WEU6" s="528"/>
      <c r="WEV6" s="551"/>
      <c r="WEW6" s="551"/>
      <c r="WEX6" s="551"/>
      <c r="WEY6" s="528"/>
      <c r="WEZ6" s="528"/>
      <c r="WFA6" s="551"/>
      <c r="WFB6" s="551"/>
      <c r="WFC6" s="551"/>
      <c r="WFD6" s="551"/>
      <c r="WFE6" s="528"/>
      <c r="WFF6" s="528"/>
      <c r="WFG6" s="430"/>
      <c r="WFH6" s="528"/>
      <c r="WFI6" s="528"/>
      <c r="WFJ6" s="528"/>
      <c r="WFK6" s="528"/>
      <c r="WFL6" s="528"/>
      <c r="WFM6" s="528"/>
      <c r="WFN6" s="551"/>
      <c r="WFO6" s="551"/>
      <c r="WFP6" s="528"/>
      <c r="WFQ6" s="551"/>
      <c r="WFR6" s="551"/>
      <c r="WFS6" s="551"/>
      <c r="WFT6" s="528"/>
      <c r="WFU6" s="528"/>
      <c r="WFV6" s="551"/>
      <c r="WFW6" s="551"/>
      <c r="WFX6" s="551"/>
      <c r="WFY6" s="551"/>
      <c r="WFZ6" s="528"/>
      <c r="WGA6" s="528"/>
      <c r="WGB6" s="430"/>
      <c r="WGC6" s="528"/>
      <c r="WGD6" s="528"/>
      <c r="WGE6" s="528"/>
      <c r="WGF6" s="528"/>
      <c r="WGG6" s="528"/>
      <c r="WGH6" s="528"/>
      <c r="WGI6" s="551"/>
      <c r="WGJ6" s="551"/>
      <c r="WGK6" s="528"/>
      <c r="WGL6" s="551"/>
      <c r="WGM6" s="551"/>
      <c r="WGN6" s="551"/>
      <c r="WGO6" s="528"/>
      <c r="WGP6" s="528"/>
      <c r="WGQ6" s="551"/>
      <c r="WGR6" s="551"/>
      <c r="WGS6" s="551"/>
      <c r="WGT6" s="551"/>
      <c r="WGU6" s="528"/>
      <c r="WGV6" s="528"/>
      <c r="WGW6" s="430"/>
      <c r="WGX6" s="528"/>
      <c r="WGY6" s="528"/>
      <c r="WGZ6" s="528"/>
      <c r="WHA6" s="528"/>
      <c r="WHB6" s="528"/>
      <c r="WHC6" s="528"/>
      <c r="WHD6" s="551"/>
      <c r="WHE6" s="551"/>
      <c r="WHF6" s="528"/>
      <c r="WHG6" s="551"/>
      <c r="WHH6" s="551"/>
      <c r="WHI6" s="551"/>
      <c r="WHJ6" s="528"/>
      <c r="WHK6" s="528"/>
      <c r="WHL6" s="551"/>
      <c r="WHM6" s="551"/>
      <c r="WHN6" s="551"/>
      <c r="WHO6" s="551"/>
      <c r="WHP6" s="528"/>
      <c r="WHQ6" s="528"/>
      <c r="WHR6" s="430"/>
      <c r="WHS6" s="528"/>
      <c r="WHT6" s="528"/>
      <c r="WHU6" s="528"/>
      <c r="WHV6" s="528"/>
      <c r="WHW6" s="528"/>
      <c r="WHX6" s="528"/>
      <c r="WHY6" s="551"/>
      <c r="WHZ6" s="551"/>
      <c r="WIA6" s="528"/>
      <c r="WIB6" s="551"/>
      <c r="WIC6" s="551"/>
      <c r="WID6" s="551"/>
      <c r="WIE6" s="528"/>
      <c r="WIF6" s="528"/>
      <c r="WIG6" s="551"/>
      <c r="WIH6" s="551"/>
      <c r="WII6" s="551"/>
      <c r="WIJ6" s="551"/>
      <c r="WIK6" s="528"/>
      <c r="WIL6" s="528"/>
      <c r="WIM6" s="430"/>
      <c r="WIN6" s="528"/>
      <c r="WIO6" s="528"/>
      <c r="WIP6" s="528"/>
      <c r="WIQ6" s="528"/>
      <c r="WIR6" s="528"/>
      <c r="WIS6" s="528"/>
      <c r="WIT6" s="551"/>
      <c r="WIU6" s="551"/>
      <c r="WIV6" s="528"/>
      <c r="WIW6" s="551"/>
      <c r="WIX6" s="551"/>
      <c r="WIY6" s="551"/>
      <c r="WIZ6" s="528"/>
      <c r="WJA6" s="528"/>
      <c r="WJB6" s="551"/>
      <c r="WJC6" s="551"/>
      <c r="WJD6" s="551"/>
      <c r="WJE6" s="551"/>
      <c r="WJF6" s="528"/>
      <c r="WJG6" s="528"/>
      <c r="WJH6" s="430"/>
      <c r="WJI6" s="528"/>
      <c r="WJJ6" s="528"/>
      <c r="WJK6" s="528"/>
      <c r="WJL6" s="528"/>
      <c r="WJM6" s="528"/>
      <c r="WJN6" s="528"/>
      <c r="WJO6" s="551"/>
      <c r="WJP6" s="551"/>
      <c r="WJQ6" s="528"/>
      <c r="WJR6" s="551"/>
      <c r="WJS6" s="551"/>
      <c r="WJT6" s="551"/>
      <c r="WJU6" s="528"/>
      <c r="WJV6" s="528"/>
      <c r="WJW6" s="551"/>
      <c r="WJX6" s="551"/>
      <c r="WJY6" s="551"/>
      <c r="WJZ6" s="551"/>
      <c r="WKA6" s="528"/>
      <c r="WKB6" s="528"/>
      <c r="WKC6" s="430"/>
      <c r="WKD6" s="528"/>
      <c r="WKE6" s="528"/>
      <c r="WKF6" s="528"/>
      <c r="WKG6" s="528"/>
      <c r="WKH6" s="528"/>
      <c r="WKI6" s="528"/>
      <c r="WKJ6" s="551"/>
      <c r="WKK6" s="551"/>
      <c r="WKL6" s="528"/>
      <c r="WKM6" s="551"/>
      <c r="WKN6" s="551"/>
      <c r="WKO6" s="551"/>
      <c r="WKP6" s="528"/>
      <c r="WKQ6" s="528"/>
      <c r="WKR6" s="551"/>
      <c r="WKS6" s="551"/>
      <c r="WKT6" s="551"/>
      <c r="WKU6" s="551"/>
      <c r="WKV6" s="528"/>
      <c r="WKW6" s="528"/>
      <c r="WKX6" s="430"/>
      <c r="WKY6" s="528"/>
      <c r="WKZ6" s="528"/>
      <c r="WLA6" s="528"/>
      <c r="WLB6" s="528"/>
      <c r="WLC6" s="528"/>
      <c r="WLD6" s="528"/>
      <c r="WLE6" s="551"/>
      <c r="WLF6" s="551"/>
      <c r="WLG6" s="528"/>
      <c r="WLH6" s="551"/>
      <c r="WLI6" s="551"/>
      <c r="WLJ6" s="551"/>
      <c r="WLK6" s="528"/>
      <c r="WLL6" s="528"/>
      <c r="WLM6" s="551"/>
      <c r="WLN6" s="551"/>
      <c r="WLO6" s="551"/>
      <c r="WLP6" s="551"/>
      <c r="WLQ6" s="528"/>
      <c r="WLR6" s="528"/>
      <c r="WLS6" s="430"/>
      <c r="WLT6" s="528"/>
      <c r="WLU6" s="528"/>
      <c r="WLV6" s="528"/>
      <c r="WLW6" s="528"/>
      <c r="WLX6" s="528"/>
      <c r="WLY6" s="528"/>
      <c r="WLZ6" s="551"/>
      <c r="WMA6" s="551"/>
      <c r="WMB6" s="528"/>
      <c r="WMC6" s="551"/>
      <c r="WMD6" s="551"/>
      <c r="WME6" s="551"/>
      <c r="WMF6" s="528"/>
      <c r="WMG6" s="528"/>
      <c r="WMH6" s="551"/>
      <c r="WMI6" s="551"/>
      <c r="WMJ6" s="551"/>
      <c r="WMK6" s="551"/>
      <c r="WML6" s="528"/>
      <c r="WMM6" s="528"/>
      <c r="WMN6" s="430"/>
      <c r="WMO6" s="528"/>
      <c r="WMP6" s="528"/>
      <c r="WMQ6" s="528"/>
      <c r="WMR6" s="528"/>
      <c r="WMS6" s="528"/>
      <c r="WMT6" s="528"/>
      <c r="WMU6" s="551"/>
      <c r="WMV6" s="551"/>
      <c r="WMW6" s="528"/>
      <c r="WMX6" s="551"/>
      <c r="WMY6" s="551"/>
      <c r="WMZ6" s="551"/>
      <c r="WNA6" s="528"/>
      <c r="WNB6" s="528"/>
      <c r="WNC6" s="551"/>
      <c r="WND6" s="551"/>
      <c r="WNE6" s="551"/>
      <c r="WNF6" s="551"/>
      <c r="WNG6" s="528"/>
      <c r="WNH6" s="528"/>
      <c r="WNI6" s="430"/>
      <c r="WNJ6" s="528"/>
      <c r="WNK6" s="528"/>
      <c r="WNL6" s="528"/>
      <c r="WNM6" s="528"/>
      <c r="WNN6" s="528"/>
      <c r="WNO6" s="528"/>
      <c r="WNP6" s="551"/>
      <c r="WNQ6" s="551"/>
      <c r="WNR6" s="528"/>
      <c r="WNS6" s="551"/>
      <c r="WNT6" s="551"/>
      <c r="WNU6" s="551"/>
      <c r="WNV6" s="528"/>
      <c r="WNW6" s="528"/>
      <c r="WNX6" s="551"/>
      <c r="WNY6" s="551"/>
      <c r="WNZ6" s="551"/>
      <c r="WOA6" s="551"/>
      <c r="WOB6" s="528"/>
      <c r="WOC6" s="528"/>
      <c r="WOD6" s="430"/>
      <c r="WOE6" s="528"/>
      <c r="WOF6" s="528"/>
      <c r="WOG6" s="528"/>
      <c r="WOH6" s="528"/>
      <c r="WOI6" s="528"/>
      <c r="WOJ6" s="528"/>
      <c r="WOK6" s="551"/>
      <c r="WOL6" s="551"/>
      <c r="WOM6" s="528"/>
      <c r="WON6" s="551"/>
      <c r="WOO6" s="551"/>
      <c r="WOP6" s="551"/>
      <c r="WOQ6" s="528"/>
      <c r="WOR6" s="528"/>
      <c r="WOS6" s="551"/>
      <c r="WOT6" s="551"/>
      <c r="WOU6" s="551"/>
      <c r="WOV6" s="551"/>
      <c r="WOW6" s="528"/>
      <c r="WOX6" s="528"/>
      <c r="WOY6" s="430"/>
      <c r="WOZ6" s="528"/>
      <c r="WPA6" s="528"/>
      <c r="WPB6" s="528"/>
      <c r="WPC6" s="528"/>
      <c r="WPD6" s="528"/>
      <c r="WPE6" s="528"/>
      <c r="WPF6" s="551"/>
      <c r="WPG6" s="551"/>
      <c r="WPH6" s="528"/>
      <c r="WPI6" s="551"/>
      <c r="WPJ6" s="551"/>
      <c r="WPK6" s="551"/>
      <c r="WPL6" s="528"/>
      <c r="WPM6" s="528"/>
      <c r="WPN6" s="551"/>
      <c r="WPO6" s="551"/>
      <c r="WPP6" s="551"/>
      <c r="WPQ6" s="551"/>
      <c r="WPR6" s="528"/>
      <c r="WPS6" s="528"/>
      <c r="WPT6" s="430"/>
      <c r="WPU6" s="528"/>
      <c r="WPV6" s="528"/>
      <c r="WPW6" s="528"/>
      <c r="WPX6" s="528"/>
      <c r="WPY6" s="528"/>
      <c r="WPZ6" s="528"/>
      <c r="WQA6" s="551"/>
      <c r="WQB6" s="551"/>
      <c r="WQC6" s="528"/>
      <c r="WQD6" s="551"/>
      <c r="WQE6" s="551"/>
      <c r="WQF6" s="551"/>
      <c r="WQG6" s="528"/>
      <c r="WQH6" s="528"/>
      <c r="WQI6" s="551"/>
      <c r="WQJ6" s="551"/>
      <c r="WQK6" s="551"/>
      <c r="WQL6" s="551"/>
      <c r="WQM6" s="528"/>
      <c r="WQN6" s="528"/>
      <c r="WQO6" s="430"/>
      <c r="WQP6" s="528"/>
      <c r="WQQ6" s="528"/>
      <c r="WQR6" s="528"/>
      <c r="WQS6" s="528"/>
      <c r="WQT6" s="528"/>
      <c r="WQU6" s="528"/>
      <c r="WQV6" s="551"/>
      <c r="WQW6" s="551"/>
      <c r="WQX6" s="528"/>
      <c r="WQY6" s="551"/>
      <c r="WQZ6" s="551"/>
      <c r="WRA6" s="551"/>
      <c r="WRB6" s="528"/>
      <c r="WRC6" s="528"/>
      <c r="WRD6" s="551"/>
      <c r="WRE6" s="551"/>
      <c r="WRF6" s="551"/>
      <c r="WRG6" s="551"/>
      <c r="WRH6" s="528"/>
      <c r="WRI6" s="528"/>
      <c r="WRJ6" s="430"/>
      <c r="WRK6" s="528"/>
      <c r="WRL6" s="528"/>
      <c r="WRM6" s="528"/>
      <c r="WRN6" s="528"/>
      <c r="WRO6" s="528"/>
      <c r="WRP6" s="528"/>
      <c r="WRQ6" s="551"/>
      <c r="WRR6" s="551"/>
      <c r="WRS6" s="528"/>
      <c r="WRT6" s="551"/>
      <c r="WRU6" s="551"/>
      <c r="WRV6" s="551"/>
      <c r="WRW6" s="528"/>
      <c r="WRX6" s="528"/>
      <c r="WRY6" s="551"/>
      <c r="WRZ6" s="551"/>
      <c r="WSA6" s="551"/>
      <c r="WSB6" s="551"/>
      <c r="WSC6" s="528"/>
      <c r="WSD6" s="528"/>
      <c r="WSE6" s="430"/>
      <c r="WSF6" s="528"/>
      <c r="WSG6" s="528"/>
      <c r="WSH6" s="528"/>
      <c r="WSI6" s="528"/>
      <c r="WSJ6" s="528"/>
      <c r="WSK6" s="528"/>
      <c r="WSL6" s="551"/>
      <c r="WSM6" s="551"/>
      <c r="WSN6" s="528"/>
      <c r="WSO6" s="551"/>
      <c r="WSP6" s="551"/>
      <c r="WSQ6" s="551"/>
      <c r="WSR6" s="528"/>
      <c r="WSS6" s="528"/>
      <c r="WST6" s="551"/>
      <c r="WSU6" s="551"/>
      <c r="WSV6" s="551"/>
      <c r="WSW6" s="551"/>
      <c r="WSX6" s="528"/>
      <c r="WSY6" s="528"/>
      <c r="WSZ6" s="430"/>
      <c r="WTA6" s="528"/>
      <c r="WTB6" s="528"/>
      <c r="WTC6" s="528"/>
      <c r="WTD6" s="528"/>
      <c r="WTE6" s="528"/>
      <c r="WTF6" s="528"/>
      <c r="WTG6" s="551"/>
      <c r="WTH6" s="551"/>
      <c r="WTI6" s="528"/>
      <c r="WTJ6" s="551"/>
      <c r="WTK6" s="551"/>
      <c r="WTL6" s="551"/>
      <c r="WTM6" s="528"/>
      <c r="WTN6" s="528"/>
      <c r="WTO6" s="551"/>
      <c r="WTP6" s="551"/>
      <c r="WTQ6" s="551"/>
      <c r="WTR6" s="551"/>
      <c r="WTS6" s="528"/>
      <c r="WTT6" s="528"/>
      <c r="WTU6" s="430"/>
      <c r="WTV6" s="528"/>
      <c r="WTW6" s="528"/>
      <c r="WTX6" s="528"/>
      <c r="WTY6" s="528"/>
      <c r="WTZ6" s="528"/>
      <c r="WUA6" s="528"/>
      <c r="WUB6" s="551"/>
      <c r="WUC6" s="551"/>
      <c r="WUD6" s="528"/>
      <c r="WUE6" s="551"/>
      <c r="WUF6" s="551"/>
      <c r="WUG6" s="551"/>
      <c r="WUH6" s="528"/>
      <c r="WUI6" s="528"/>
      <c r="WUJ6" s="551"/>
      <c r="WUK6" s="551"/>
      <c r="WUL6" s="551"/>
      <c r="WUM6" s="551"/>
      <c r="WUN6" s="528"/>
      <c r="WUO6" s="528"/>
      <c r="WUP6" s="430"/>
      <c r="WUQ6" s="528"/>
      <c r="WUR6" s="528"/>
      <c r="WUS6" s="528"/>
      <c r="WUT6" s="528"/>
      <c r="WUU6" s="528"/>
      <c r="WUV6" s="528"/>
      <c r="WUW6" s="551"/>
      <c r="WUX6" s="551"/>
      <c r="WUY6" s="528"/>
      <c r="WUZ6" s="551"/>
      <c r="WVA6" s="551"/>
      <c r="WVB6" s="551"/>
      <c r="WVC6" s="528"/>
      <c r="WVD6" s="528"/>
      <c r="WVE6" s="551"/>
      <c r="WVF6" s="551"/>
      <c r="WVG6" s="551"/>
      <c r="WVH6" s="551"/>
      <c r="WVI6" s="528"/>
      <c r="WVJ6" s="528"/>
      <c r="WVK6" s="430"/>
      <c r="WVL6" s="528"/>
      <c r="WVM6" s="528"/>
      <c r="WVN6" s="528"/>
      <c r="WVO6" s="528"/>
      <c r="WVP6" s="528"/>
      <c r="WVQ6" s="528"/>
      <c r="WVR6" s="551"/>
      <c r="WVS6" s="551"/>
      <c r="WVT6" s="528"/>
      <c r="WVU6" s="551"/>
      <c r="WVV6" s="551"/>
      <c r="WVW6" s="551"/>
      <c r="WVX6" s="528"/>
      <c r="WVY6" s="528"/>
      <c r="WVZ6" s="551"/>
      <c r="WWA6" s="551"/>
      <c r="WWB6" s="551"/>
      <c r="WWC6" s="551"/>
      <c r="WWD6" s="528"/>
      <c r="WWE6" s="528"/>
      <c r="WWF6" s="430"/>
      <c r="WWG6" s="528"/>
      <c r="WWH6" s="528"/>
      <c r="WWI6" s="528"/>
      <c r="WWJ6" s="528"/>
      <c r="WWK6" s="528"/>
      <c r="WWL6" s="528"/>
      <c r="WWM6" s="551"/>
      <c r="WWN6" s="551"/>
      <c r="WWO6" s="528"/>
      <c r="WWP6" s="551"/>
      <c r="WWQ6" s="551"/>
      <c r="WWR6" s="551"/>
      <c r="WWS6" s="528"/>
      <c r="WWT6" s="528"/>
      <c r="WWU6" s="551"/>
      <c r="WWV6" s="551"/>
      <c r="WWW6" s="551"/>
      <c r="WWX6" s="551"/>
      <c r="WWY6" s="528"/>
      <c r="WWZ6" s="528"/>
      <c r="WXA6" s="430"/>
      <c r="WXB6" s="528"/>
      <c r="WXC6" s="528"/>
      <c r="WXD6" s="528"/>
      <c r="WXE6" s="528"/>
      <c r="WXF6" s="528"/>
      <c r="WXG6" s="528"/>
      <c r="WXH6" s="551"/>
      <c r="WXI6" s="551"/>
      <c r="WXJ6" s="528"/>
      <c r="WXK6" s="551"/>
      <c r="WXL6" s="551"/>
      <c r="WXM6" s="551"/>
      <c r="WXN6" s="528"/>
      <c r="WXO6" s="528"/>
      <c r="WXP6" s="551"/>
      <c r="WXQ6" s="551"/>
      <c r="WXR6" s="551"/>
      <c r="WXS6" s="551"/>
      <c r="WXT6" s="528"/>
      <c r="WXU6" s="528"/>
      <c r="WXV6" s="430"/>
      <c r="WXW6" s="528"/>
      <c r="WXX6" s="528"/>
      <c r="WXY6" s="528"/>
      <c r="WXZ6" s="528"/>
      <c r="WYA6" s="528"/>
      <c r="WYB6" s="528"/>
      <c r="WYC6" s="551"/>
      <c r="WYD6" s="551"/>
      <c r="WYE6" s="528"/>
      <c r="WYF6" s="551"/>
      <c r="WYG6" s="551"/>
      <c r="WYH6" s="551"/>
      <c r="WYI6" s="528"/>
      <c r="WYJ6" s="528"/>
      <c r="WYK6" s="551"/>
      <c r="WYL6" s="551"/>
      <c r="WYM6" s="551"/>
      <c r="WYN6" s="551"/>
      <c r="WYO6" s="528"/>
      <c r="WYP6" s="528"/>
      <c r="WYQ6" s="430"/>
      <c r="WYR6" s="528"/>
      <c r="WYS6" s="528"/>
      <c r="WYT6" s="528"/>
      <c r="WYU6" s="528"/>
      <c r="WYV6" s="528"/>
      <c r="WYW6" s="528"/>
      <c r="WYX6" s="551"/>
      <c r="WYY6" s="551"/>
      <c r="WYZ6" s="528"/>
      <c r="WZA6" s="551"/>
      <c r="WZB6" s="551"/>
      <c r="WZC6" s="551"/>
      <c r="WZD6" s="528"/>
      <c r="WZE6" s="528"/>
      <c r="WZF6" s="551"/>
      <c r="WZG6" s="551"/>
      <c r="WZH6" s="551"/>
      <c r="WZI6" s="551"/>
      <c r="WZJ6" s="528"/>
      <c r="WZK6" s="528"/>
      <c r="WZL6" s="430"/>
      <c r="WZM6" s="528"/>
      <c r="WZN6" s="528"/>
      <c r="WZO6" s="528"/>
      <c r="WZP6" s="528"/>
      <c r="WZQ6" s="528"/>
      <c r="WZR6" s="528"/>
      <c r="WZS6" s="551"/>
      <c r="WZT6" s="551"/>
      <c r="WZU6" s="528"/>
      <c r="WZV6" s="551"/>
      <c r="WZW6" s="551"/>
      <c r="WZX6" s="551"/>
      <c r="WZY6" s="528"/>
      <c r="WZZ6" s="528"/>
      <c r="XAA6" s="551"/>
      <c r="XAB6" s="551"/>
      <c r="XAC6" s="551"/>
      <c r="XAD6" s="551"/>
      <c r="XAE6" s="528"/>
      <c r="XAF6" s="528"/>
      <c r="XAG6" s="430"/>
      <c r="XAH6" s="528"/>
      <c r="XAI6" s="528"/>
      <c r="XAJ6" s="528"/>
      <c r="XAK6" s="528"/>
      <c r="XAL6" s="528"/>
      <c r="XAM6" s="528"/>
      <c r="XAN6" s="551"/>
      <c r="XAO6" s="551"/>
      <c r="XAP6" s="528"/>
      <c r="XAQ6" s="551"/>
      <c r="XAR6" s="551"/>
      <c r="XAS6" s="551"/>
      <c r="XAT6" s="528"/>
      <c r="XAU6" s="528"/>
      <c r="XAV6" s="551"/>
      <c r="XAW6" s="551"/>
      <c r="XAX6" s="551"/>
      <c r="XAY6" s="551"/>
      <c r="XAZ6" s="528"/>
      <c r="XBA6" s="528"/>
      <c r="XBB6" s="430"/>
      <c r="XBC6" s="528"/>
      <c r="XBD6" s="528"/>
      <c r="XBE6" s="528"/>
      <c r="XBF6" s="528"/>
      <c r="XBG6" s="528"/>
      <c r="XBH6" s="528"/>
      <c r="XBI6" s="551"/>
      <c r="XBJ6" s="551"/>
      <c r="XBK6" s="528"/>
      <c r="XBL6" s="551"/>
      <c r="XBM6" s="551"/>
      <c r="XBN6" s="551"/>
      <c r="XBO6" s="528"/>
      <c r="XBP6" s="528"/>
      <c r="XBQ6" s="551"/>
      <c r="XBR6" s="551"/>
      <c r="XBS6" s="551"/>
      <c r="XBT6" s="551"/>
      <c r="XBU6" s="528"/>
      <c r="XBV6" s="528"/>
      <c r="XBW6" s="430"/>
      <c r="XBX6" s="528"/>
      <c r="XBY6" s="528"/>
      <c r="XBZ6" s="528"/>
      <c r="XCA6" s="528"/>
      <c r="XCB6" s="528"/>
      <c r="XCC6" s="528"/>
      <c r="XCD6" s="551"/>
      <c r="XCE6" s="551"/>
      <c r="XCF6" s="528"/>
      <c r="XCG6" s="551"/>
      <c r="XCH6" s="551"/>
      <c r="XCI6" s="551"/>
      <c r="XCJ6" s="528"/>
      <c r="XCK6" s="528"/>
      <c r="XCL6" s="551"/>
      <c r="XCM6" s="551"/>
      <c r="XCN6" s="551"/>
      <c r="XCO6" s="551"/>
      <c r="XCP6" s="528"/>
      <c r="XCQ6" s="528"/>
      <c r="XCR6" s="430"/>
      <c r="XCS6" s="528"/>
      <c r="XCT6" s="528"/>
      <c r="XCU6" s="528"/>
      <c r="XCV6" s="528"/>
      <c r="XCW6" s="528"/>
      <c r="XCX6" s="528"/>
      <c r="XCY6" s="551"/>
      <c r="XCZ6" s="551"/>
      <c r="XDA6" s="528"/>
      <c r="XDB6" s="551"/>
      <c r="XDC6" s="551"/>
      <c r="XDD6" s="551"/>
      <c r="XDE6" s="528"/>
      <c r="XDF6" s="528"/>
      <c r="XDG6" s="551"/>
      <c r="XDH6" s="551"/>
      <c r="XDI6" s="551"/>
      <c r="XDJ6" s="551"/>
      <c r="XDK6" s="528"/>
      <c r="XDL6" s="528"/>
      <c r="XDM6" s="430"/>
      <c r="XDN6" s="528"/>
      <c r="XDO6" s="528"/>
      <c r="XDP6" s="528"/>
      <c r="XDQ6" s="528"/>
      <c r="XDR6" s="528"/>
      <c r="XDS6" s="528"/>
      <c r="XDT6" s="551"/>
      <c r="XDU6" s="551"/>
      <c r="XDV6" s="528"/>
      <c r="XDW6" s="551"/>
      <c r="XDX6" s="551"/>
      <c r="XDY6" s="551"/>
      <c r="XDZ6" s="528"/>
      <c r="XEA6" s="528"/>
      <c r="XEB6" s="551"/>
      <c r="XEC6" s="551"/>
      <c r="XED6" s="551"/>
      <c r="XEE6" s="551"/>
      <c r="XEF6" s="528"/>
      <c r="XEG6" s="528"/>
      <c r="XEH6" s="430"/>
      <c r="XEI6" s="528"/>
      <c r="XEJ6" s="528"/>
      <c r="XEK6" s="528"/>
      <c r="XEL6" s="528"/>
      <c r="XEM6" s="528"/>
      <c r="XEN6" s="528"/>
      <c r="XEO6" s="551"/>
      <c r="XEP6" s="551"/>
      <c r="XEQ6" s="528"/>
      <c r="XER6" s="551"/>
      <c r="XES6" s="551"/>
      <c r="XET6" s="551"/>
      <c r="XEU6" s="528"/>
      <c r="XEV6" s="528"/>
      <c r="XEW6" s="551"/>
      <c r="XEX6" s="551"/>
      <c r="XEY6" s="551"/>
      <c r="XEZ6" s="551"/>
      <c r="XFA6" s="528"/>
      <c r="XFB6" s="528"/>
      <c r="XFC6" s="430"/>
      <c r="XFD6" s="528"/>
    </row>
    <row r="7" spans="1:16384" s="15" customFormat="1" ht="25.5" x14ac:dyDescent="0.25">
      <c r="A7" s="523"/>
      <c r="B7" s="548"/>
      <c r="C7" s="548"/>
      <c r="D7" s="548"/>
      <c r="E7" s="548"/>
      <c r="F7" s="548"/>
      <c r="G7" s="548"/>
      <c r="H7" s="433" t="s">
        <v>27</v>
      </c>
      <c r="I7" s="433" t="s">
        <v>28</v>
      </c>
      <c r="J7" s="522"/>
      <c r="K7" s="522"/>
      <c r="L7" s="523"/>
      <c r="M7" s="431" t="s">
        <v>29</v>
      </c>
      <c r="N7" s="431" t="s">
        <v>30</v>
      </c>
      <c r="O7" s="431" t="s">
        <v>31</v>
      </c>
      <c r="P7" s="523"/>
      <c r="Q7" s="523"/>
      <c r="R7" s="431" t="s">
        <v>32</v>
      </c>
      <c r="S7" s="431" t="s">
        <v>33</v>
      </c>
      <c r="T7" s="431" t="s">
        <v>34</v>
      </c>
      <c r="U7" s="522"/>
      <c r="V7" s="443" t="s">
        <v>35</v>
      </c>
      <c r="W7" s="433" t="s">
        <v>36</v>
      </c>
      <c r="X7" s="443" t="s">
        <v>37</v>
      </c>
      <c r="Y7" s="522"/>
      <c r="Z7" s="443" t="s">
        <v>38</v>
      </c>
      <c r="AA7" s="443" t="s">
        <v>39</v>
      </c>
      <c r="AB7" s="443" t="s">
        <v>40</v>
      </c>
      <c r="AC7" s="522"/>
      <c r="AD7" s="443" t="s">
        <v>41</v>
      </c>
      <c r="AE7" s="443" t="s">
        <v>42</v>
      </c>
      <c r="AF7" s="443" t="s">
        <v>43</v>
      </c>
      <c r="AG7" s="522"/>
      <c r="AH7" s="531"/>
      <c r="AI7" s="432" t="s">
        <v>44</v>
      </c>
      <c r="AJ7" s="432" t="s">
        <v>45</v>
      </c>
      <c r="AK7" s="528"/>
      <c r="AL7" s="528"/>
      <c r="AM7" s="449"/>
      <c r="AN7" s="449"/>
      <c r="AO7" s="449"/>
      <c r="AP7" s="551"/>
      <c r="AQ7" s="528"/>
      <c r="AR7" s="528"/>
      <c r="AS7" s="430"/>
      <c r="AT7" s="528"/>
      <c r="AU7" s="528"/>
      <c r="AV7" s="528"/>
      <c r="AW7" s="528"/>
      <c r="AX7" s="430"/>
      <c r="AY7" s="430"/>
      <c r="AZ7" s="551"/>
      <c r="BA7" s="551"/>
      <c r="BB7" s="528"/>
      <c r="BC7" s="449"/>
      <c r="BD7" s="449"/>
      <c r="BE7" s="449"/>
      <c r="BF7" s="528"/>
      <c r="BG7" s="528"/>
      <c r="BH7" s="449"/>
      <c r="BI7" s="449"/>
      <c r="BJ7" s="449"/>
      <c r="BK7" s="551"/>
      <c r="BL7" s="528"/>
      <c r="BM7" s="528"/>
      <c r="BN7" s="430"/>
      <c r="BO7" s="528"/>
      <c r="BP7" s="528"/>
      <c r="BQ7" s="528"/>
      <c r="BR7" s="528"/>
      <c r="BS7" s="430"/>
      <c r="BT7" s="430"/>
      <c r="BU7" s="551"/>
      <c r="BV7" s="551"/>
      <c r="BW7" s="528"/>
      <c r="BX7" s="449"/>
      <c r="BY7" s="449"/>
      <c r="BZ7" s="449"/>
      <c r="CA7" s="528"/>
      <c r="CB7" s="528"/>
      <c r="CC7" s="449"/>
      <c r="CD7" s="449"/>
      <c r="CE7" s="449"/>
      <c r="CF7" s="551"/>
      <c r="CG7" s="528"/>
      <c r="CH7" s="528"/>
      <c r="CI7" s="430"/>
      <c r="CJ7" s="528"/>
      <c r="CK7" s="528"/>
      <c r="CL7" s="528"/>
      <c r="CM7" s="528"/>
      <c r="CN7" s="430"/>
      <c r="CO7" s="430"/>
      <c r="CP7" s="551"/>
      <c r="CQ7" s="551"/>
      <c r="CR7" s="528"/>
      <c r="CS7" s="449"/>
      <c r="CT7" s="449"/>
      <c r="CU7" s="449"/>
      <c r="CV7" s="528"/>
      <c r="CW7" s="528"/>
      <c r="CX7" s="449"/>
      <c r="CY7" s="449"/>
      <c r="CZ7" s="449"/>
      <c r="DA7" s="551"/>
      <c r="DB7" s="528"/>
      <c r="DC7" s="528"/>
      <c r="DD7" s="430"/>
      <c r="DE7" s="528"/>
      <c r="DF7" s="528"/>
      <c r="DG7" s="528"/>
      <c r="DH7" s="528"/>
      <c r="DI7" s="430"/>
      <c r="DJ7" s="430"/>
      <c r="DK7" s="551"/>
      <c r="DL7" s="551"/>
      <c r="DM7" s="528"/>
      <c r="DN7" s="449"/>
      <c r="DO7" s="449"/>
      <c r="DP7" s="449"/>
      <c r="DQ7" s="528"/>
      <c r="DR7" s="528"/>
      <c r="DS7" s="449"/>
      <c r="DT7" s="449"/>
      <c r="DU7" s="449"/>
      <c r="DV7" s="551"/>
      <c r="DW7" s="528"/>
      <c r="DX7" s="528"/>
      <c r="DY7" s="430"/>
      <c r="DZ7" s="528"/>
      <c r="EA7" s="528"/>
      <c r="EB7" s="528"/>
      <c r="EC7" s="528"/>
      <c r="ED7" s="430"/>
      <c r="EE7" s="430"/>
      <c r="EF7" s="551"/>
      <c r="EG7" s="551"/>
      <c r="EH7" s="528"/>
      <c r="EI7" s="449"/>
      <c r="EJ7" s="449"/>
      <c r="EK7" s="449"/>
      <c r="EL7" s="528"/>
      <c r="EM7" s="528"/>
      <c r="EN7" s="449"/>
      <c r="EO7" s="449"/>
      <c r="EP7" s="449"/>
      <c r="EQ7" s="551"/>
      <c r="ER7" s="528"/>
      <c r="ES7" s="528"/>
      <c r="ET7" s="430"/>
      <c r="EU7" s="528"/>
      <c r="EV7" s="528"/>
      <c r="EW7" s="528"/>
      <c r="EX7" s="528"/>
      <c r="EY7" s="430"/>
      <c r="EZ7" s="430"/>
      <c r="FA7" s="551"/>
      <c r="FB7" s="551"/>
      <c r="FC7" s="528"/>
      <c r="FD7" s="449"/>
      <c r="FE7" s="449"/>
      <c r="FF7" s="449"/>
      <c r="FG7" s="528"/>
      <c r="FH7" s="528"/>
      <c r="FI7" s="449"/>
      <c r="FJ7" s="449"/>
      <c r="FK7" s="449"/>
      <c r="FL7" s="551"/>
      <c r="FM7" s="528"/>
      <c r="FN7" s="528"/>
      <c r="FO7" s="430"/>
      <c r="FP7" s="528"/>
      <c r="FQ7" s="528"/>
      <c r="FR7" s="528"/>
      <c r="FS7" s="528"/>
      <c r="FT7" s="430"/>
      <c r="FU7" s="430"/>
      <c r="FV7" s="551"/>
      <c r="FW7" s="551"/>
      <c r="FX7" s="528"/>
      <c r="FY7" s="449"/>
      <c r="FZ7" s="449"/>
      <c r="GA7" s="449"/>
      <c r="GB7" s="528"/>
      <c r="GC7" s="528"/>
      <c r="GD7" s="449"/>
      <c r="GE7" s="449"/>
      <c r="GF7" s="449"/>
      <c r="GG7" s="551"/>
      <c r="GH7" s="528"/>
      <c r="GI7" s="528"/>
      <c r="GJ7" s="430"/>
      <c r="GK7" s="528"/>
      <c r="GL7" s="528"/>
      <c r="GM7" s="528"/>
      <c r="GN7" s="528"/>
      <c r="GO7" s="430"/>
      <c r="GP7" s="430"/>
      <c r="GQ7" s="551"/>
      <c r="GR7" s="551"/>
      <c r="GS7" s="528"/>
      <c r="GT7" s="449"/>
      <c r="GU7" s="449"/>
      <c r="GV7" s="449"/>
      <c r="GW7" s="528"/>
      <c r="GX7" s="528"/>
      <c r="GY7" s="449"/>
      <c r="GZ7" s="449"/>
      <c r="HA7" s="449"/>
      <c r="HB7" s="551"/>
      <c r="HC7" s="528"/>
      <c r="HD7" s="528"/>
      <c r="HE7" s="430"/>
      <c r="HF7" s="528"/>
      <c r="HG7" s="528"/>
      <c r="HH7" s="528"/>
      <c r="HI7" s="528"/>
      <c r="HJ7" s="430"/>
      <c r="HK7" s="430"/>
      <c r="HL7" s="551"/>
      <c r="HM7" s="551"/>
      <c r="HN7" s="528"/>
      <c r="HO7" s="449"/>
      <c r="HP7" s="449"/>
      <c r="HQ7" s="449"/>
      <c r="HR7" s="528"/>
      <c r="HS7" s="528"/>
      <c r="HT7" s="449"/>
      <c r="HU7" s="449"/>
      <c r="HV7" s="449"/>
      <c r="HW7" s="551"/>
      <c r="HX7" s="528"/>
      <c r="HY7" s="528"/>
      <c r="HZ7" s="430"/>
      <c r="IA7" s="528"/>
      <c r="IB7" s="528"/>
      <c r="IC7" s="528"/>
      <c r="ID7" s="528"/>
      <c r="IE7" s="430"/>
      <c r="IF7" s="430"/>
      <c r="IG7" s="551"/>
      <c r="IH7" s="551"/>
      <c r="II7" s="528"/>
      <c r="IJ7" s="449"/>
      <c r="IK7" s="449"/>
      <c r="IL7" s="449"/>
      <c r="IM7" s="528"/>
      <c r="IN7" s="528"/>
      <c r="IO7" s="449"/>
      <c r="IP7" s="449"/>
      <c r="IQ7" s="449"/>
      <c r="IR7" s="551"/>
      <c r="IS7" s="528"/>
      <c r="IT7" s="528"/>
      <c r="IU7" s="430"/>
      <c r="IV7" s="528"/>
      <c r="IW7" s="528"/>
      <c r="IX7" s="528"/>
      <c r="IY7" s="528"/>
      <c r="IZ7" s="430"/>
      <c r="JA7" s="430"/>
      <c r="JB7" s="551"/>
      <c r="JC7" s="551"/>
      <c r="JD7" s="528"/>
      <c r="JE7" s="449"/>
      <c r="JF7" s="449"/>
      <c r="JG7" s="449"/>
      <c r="JH7" s="528"/>
      <c r="JI7" s="528"/>
      <c r="JJ7" s="449"/>
      <c r="JK7" s="449"/>
      <c r="JL7" s="449"/>
      <c r="JM7" s="551"/>
      <c r="JN7" s="528"/>
      <c r="JO7" s="528"/>
      <c r="JP7" s="430"/>
      <c r="JQ7" s="528"/>
      <c r="JR7" s="528"/>
      <c r="JS7" s="528"/>
      <c r="JT7" s="528"/>
      <c r="JU7" s="430"/>
      <c r="JV7" s="430"/>
      <c r="JW7" s="551"/>
      <c r="JX7" s="551"/>
      <c r="JY7" s="528"/>
      <c r="JZ7" s="449"/>
      <c r="KA7" s="449"/>
      <c r="KB7" s="449"/>
      <c r="KC7" s="528"/>
      <c r="KD7" s="528"/>
      <c r="KE7" s="449"/>
      <c r="KF7" s="449"/>
      <c r="KG7" s="449"/>
      <c r="KH7" s="551"/>
      <c r="KI7" s="528"/>
      <c r="KJ7" s="528"/>
      <c r="KK7" s="430"/>
      <c r="KL7" s="528"/>
      <c r="KM7" s="528"/>
      <c r="KN7" s="528"/>
      <c r="KO7" s="528"/>
      <c r="KP7" s="430"/>
      <c r="KQ7" s="430"/>
      <c r="KR7" s="551"/>
      <c r="KS7" s="551"/>
      <c r="KT7" s="528"/>
      <c r="KU7" s="449"/>
      <c r="KV7" s="449"/>
      <c r="KW7" s="449"/>
      <c r="KX7" s="528"/>
      <c r="KY7" s="528"/>
      <c r="KZ7" s="449"/>
      <c r="LA7" s="449"/>
      <c r="LB7" s="449"/>
      <c r="LC7" s="551"/>
      <c r="LD7" s="528"/>
      <c r="LE7" s="528"/>
      <c r="LF7" s="430"/>
      <c r="LG7" s="528"/>
      <c r="LH7" s="528"/>
      <c r="LI7" s="528"/>
      <c r="LJ7" s="528"/>
      <c r="LK7" s="430"/>
      <c r="LL7" s="430"/>
      <c r="LM7" s="551"/>
      <c r="LN7" s="551"/>
      <c r="LO7" s="528"/>
      <c r="LP7" s="449"/>
      <c r="LQ7" s="449"/>
      <c r="LR7" s="449"/>
      <c r="LS7" s="528"/>
      <c r="LT7" s="528"/>
      <c r="LU7" s="449"/>
      <c r="LV7" s="449"/>
      <c r="LW7" s="449"/>
      <c r="LX7" s="551"/>
      <c r="LY7" s="528"/>
      <c r="LZ7" s="528"/>
      <c r="MA7" s="430"/>
      <c r="MB7" s="528"/>
      <c r="MC7" s="528"/>
      <c r="MD7" s="528"/>
      <c r="ME7" s="528"/>
      <c r="MF7" s="430"/>
      <c r="MG7" s="430"/>
      <c r="MH7" s="551"/>
      <c r="MI7" s="551"/>
      <c r="MJ7" s="528"/>
      <c r="MK7" s="449"/>
      <c r="ML7" s="449"/>
      <c r="MM7" s="449"/>
      <c r="MN7" s="528"/>
      <c r="MO7" s="528"/>
      <c r="MP7" s="449"/>
      <c r="MQ7" s="449"/>
      <c r="MR7" s="449"/>
      <c r="MS7" s="551"/>
      <c r="MT7" s="528"/>
      <c r="MU7" s="528"/>
      <c r="MV7" s="430"/>
      <c r="MW7" s="528"/>
      <c r="MX7" s="528"/>
      <c r="MY7" s="528"/>
      <c r="MZ7" s="528"/>
      <c r="NA7" s="430"/>
      <c r="NB7" s="430"/>
      <c r="NC7" s="551"/>
      <c r="ND7" s="551"/>
      <c r="NE7" s="528"/>
      <c r="NF7" s="449"/>
      <c r="NG7" s="449"/>
      <c r="NH7" s="449"/>
      <c r="NI7" s="528"/>
      <c r="NJ7" s="528"/>
      <c r="NK7" s="449"/>
      <c r="NL7" s="449"/>
      <c r="NM7" s="449"/>
      <c r="NN7" s="551"/>
      <c r="NO7" s="528"/>
      <c r="NP7" s="528"/>
      <c r="NQ7" s="430"/>
      <c r="NR7" s="528"/>
      <c r="NS7" s="528"/>
      <c r="NT7" s="528"/>
      <c r="NU7" s="528"/>
      <c r="NV7" s="430"/>
      <c r="NW7" s="430"/>
      <c r="NX7" s="551"/>
      <c r="NY7" s="551"/>
      <c r="NZ7" s="528"/>
      <c r="OA7" s="449"/>
      <c r="OB7" s="449"/>
      <c r="OC7" s="449"/>
      <c r="OD7" s="528"/>
      <c r="OE7" s="528"/>
      <c r="OF7" s="449"/>
      <c r="OG7" s="449"/>
      <c r="OH7" s="449"/>
      <c r="OI7" s="551"/>
      <c r="OJ7" s="528"/>
      <c r="OK7" s="528"/>
      <c r="OL7" s="430"/>
      <c r="OM7" s="528"/>
      <c r="ON7" s="528"/>
      <c r="OO7" s="528"/>
      <c r="OP7" s="528"/>
      <c r="OQ7" s="430"/>
      <c r="OR7" s="430"/>
      <c r="OS7" s="551"/>
      <c r="OT7" s="551"/>
      <c r="OU7" s="528"/>
      <c r="OV7" s="449"/>
      <c r="OW7" s="449"/>
      <c r="OX7" s="449"/>
      <c r="OY7" s="528"/>
      <c r="OZ7" s="528"/>
      <c r="PA7" s="449"/>
      <c r="PB7" s="449"/>
      <c r="PC7" s="449"/>
      <c r="PD7" s="551"/>
      <c r="PE7" s="528"/>
      <c r="PF7" s="528"/>
      <c r="PG7" s="430"/>
      <c r="PH7" s="528"/>
      <c r="PI7" s="528"/>
      <c r="PJ7" s="528"/>
      <c r="PK7" s="528"/>
      <c r="PL7" s="430"/>
      <c r="PM7" s="430"/>
      <c r="PN7" s="551"/>
      <c r="PO7" s="551"/>
      <c r="PP7" s="528"/>
      <c r="PQ7" s="449"/>
      <c r="PR7" s="449"/>
      <c r="PS7" s="449"/>
      <c r="PT7" s="528"/>
      <c r="PU7" s="528"/>
      <c r="PV7" s="449"/>
      <c r="PW7" s="449"/>
      <c r="PX7" s="449"/>
      <c r="PY7" s="551"/>
      <c r="PZ7" s="528"/>
      <c r="QA7" s="528"/>
      <c r="QB7" s="430"/>
      <c r="QC7" s="528"/>
      <c r="QD7" s="528"/>
      <c r="QE7" s="528"/>
      <c r="QF7" s="528"/>
      <c r="QG7" s="430"/>
      <c r="QH7" s="430"/>
      <c r="QI7" s="551"/>
      <c r="QJ7" s="551"/>
      <c r="QK7" s="528"/>
      <c r="QL7" s="449"/>
      <c r="QM7" s="449"/>
      <c r="QN7" s="449"/>
      <c r="QO7" s="528"/>
      <c r="QP7" s="528"/>
      <c r="QQ7" s="449"/>
      <c r="QR7" s="449"/>
      <c r="QS7" s="449"/>
      <c r="QT7" s="551"/>
      <c r="QU7" s="528"/>
      <c r="QV7" s="528"/>
      <c r="QW7" s="430"/>
      <c r="QX7" s="528"/>
      <c r="QY7" s="528"/>
      <c r="QZ7" s="528"/>
      <c r="RA7" s="528"/>
      <c r="RB7" s="430"/>
      <c r="RC7" s="430"/>
      <c r="RD7" s="551"/>
      <c r="RE7" s="551"/>
      <c r="RF7" s="528"/>
      <c r="RG7" s="449"/>
      <c r="RH7" s="449"/>
      <c r="RI7" s="449"/>
      <c r="RJ7" s="528"/>
      <c r="RK7" s="528"/>
      <c r="RL7" s="449"/>
      <c r="RM7" s="449"/>
      <c r="RN7" s="449"/>
      <c r="RO7" s="551"/>
      <c r="RP7" s="528"/>
      <c r="RQ7" s="528"/>
      <c r="RR7" s="430"/>
      <c r="RS7" s="528"/>
      <c r="RT7" s="528"/>
      <c r="RU7" s="528"/>
      <c r="RV7" s="528"/>
      <c r="RW7" s="430"/>
      <c r="RX7" s="430"/>
      <c r="RY7" s="551"/>
      <c r="RZ7" s="551"/>
      <c r="SA7" s="528"/>
      <c r="SB7" s="449"/>
      <c r="SC7" s="449"/>
      <c r="SD7" s="449"/>
      <c r="SE7" s="528"/>
      <c r="SF7" s="528"/>
      <c r="SG7" s="449"/>
      <c r="SH7" s="449"/>
      <c r="SI7" s="449"/>
      <c r="SJ7" s="551"/>
      <c r="SK7" s="528"/>
      <c r="SL7" s="528"/>
      <c r="SM7" s="430"/>
      <c r="SN7" s="528"/>
      <c r="SO7" s="528"/>
      <c r="SP7" s="528"/>
      <c r="SQ7" s="528"/>
      <c r="SR7" s="430"/>
      <c r="SS7" s="430"/>
      <c r="ST7" s="551"/>
      <c r="SU7" s="551"/>
      <c r="SV7" s="528"/>
      <c r="SW7" s="449"/>
      <c r="SX7" s="449"/>
      <c r="SY7" s="449"/>
      <c r="SZ7" s="528"/>
      <c r="TA7" s="528"/>
      <c r="TB7" s="449"/>
      <c r="TC7" s="449"/>
      <c r="TD7" s="449"/>
      <c r="TE7" s="551"/>
      <c r="TF7" s="528"/>
      <c r="TG7" s="528"/>
      <c r="TH7" s="430"/>
      <c r="TI7" s="528"/>
      <c r="TJ7" s="528"/>
      <c r="TK7" s="528"/>
      <c r="TL7" s="528"/>
      <c r="TM7" s="430"/>
      <c r="TN7" s="430"/>
      <c r="TO7" s="551"/>
      <c r="TP7" s="551"/>
      <c r="TQ7" s="528"/>
      <c r="TR7" s="449"/>
      <c r="TS7" s="449"/>
      <c r="TT7" s="449"/>
      <c r="TU7" s="528"/>
      <c r="TV7" s="528"/>
      <c r="TW7" s="449"/>
      <c r="TX7" s="449"/>
      <c r="TY7" s="449"/>
      <c r="TZ7" s="551"/>
      <c r="UA7" s="528"/>
      <c r="UB7" s="528"/>
      <c r="UC7" s="430"/>
      <c r="UD7" s="528"/>
      <c r="UE7" s="528"/>
      <c r="UF7" s="528"/>
      <c r="UG7" s="528"/>
      <c r="UH7" s="430"/>
      <c r="UI7" s="430"/>
      <c r="UJ7" s="551"/>
      <c r="UK7" s="551"/>
      <c r="UL7" s="528"/>
      <c r="UM7" s="449"/>
      <c r="UN7" s="449"/>
      <c r="UO7" s="449"/>
      <c r="UP7" s="528"/>
      <c r="UQ7" s="528"/>
      <c r="UR7" s="449"/>
      <c r="US7" s="449"/>
      <c r="UT7" s="449"/>
      <c r="UU7" s="551"/>
      <c r="UV7" s="528"/>
      <c r="UW7" s="528"/>
      <c r="UX7" s="430"/>
      <c r="UY7" s="528"/>
      <c r="UZ7" s="528"/>
      <c r="VA7" s="528"/>
      <c r="VB7" s="528"/>
      <c r="VC7" s="430"/>
      <c r="VD7" s="430"/>
      <c r="VE7" s="551"/>
      <c r="VF7" s="551"/>
      <c r="VG7" s="528"/>
      <c r="VH7" s="449"/>
      <c r="VI7" s="449"/>
      <c r="VJ7" s="449"/>
      <c r="VK7" s="528"/>
      <c r="VL7" s="528"/>
      <c r="VM7" s="449"/>
      <c r="VN7" s="449"/>
      <c r="VO7" s="449"/>
      <c r="VP7" s="551"/>
      <c r="VQ7" s="528"/>
      <c r="VR7" s="528"/>
      <c r="VS7" s="430"/>
      <c r="VT7" s="528"/>
      <c r="VU7" s="528"/>
      <c r="VV7" s="528"/>
      <c r="VW7" s="528"/>
      <c r="VX7" s="430"/>
      <c r="VY7" s="430"/>
      <c r="VZ7" s="551"/>
      <c r="WA7" s="551"/>
      <c r="WB7" s="528"/>
      <c r="WC7" s="449"/>
      <c r="WD7" s="449"/>
      <c r="WE7" s="449"/>
      <c r="WF7" s="528"/>
      <c r="WG7" s="528"/>
      <c r="WH7" s="449"/>
      <c r="WI7" s="449"/>
      <c r="WJ7" s="449"/>
      <c r="WK7" s="551"/>
      <c r="WL7" s="528"/>
      <c r="WM7" s="528"/>
      <c r="WN7" s="430"/>
      <c r="WO7" s="528"/>
      <c r="WP7" s="528"/>
      <c r="WQ7" s="528"/>
      <c r="WR7" s="528"/>
      <c r="WS7" s="430"/>
      <c r="WT7" s="430"/>
      <c r="WU7" s="551"/>
      <c r="WV7" s="551"/>
      <c r="WW7" s="528"/>
      <c r="WX7" s="449"/>
      <c r="WY7" s="449"/>
      <c r="WZ7" s="449"/>
      <c r="XA7" s="528"/>
      <c r="XB7" s="528"/>
      <c r="XC7" s="449"/>
      <c r="XD7" s="449"/>
      <c r="XE7" s="449"/>
      <c r="XF7" s="551"/>
      <c r="XG7" s="528"/>
      <c r="XH7" s="528"/>
      <c r="XI7" s="430"/>
      <c r="XJ7" s="528"/>
      <c r="XK7" s="528"/>
      <c r="XL7" s="528"/>
      <c r="XM7" s="528"/>
      <c r="XN7" s="430"/>
      <c r="XO7" s="430"/>
      <c r="XP7" s="551"/>
      <c r="XQ7" s="551"/>
      <c r="XR7" s="528"/>
      <c r="XS7" s="449"/>
      <c r="XT7" s="449"/>
      <c r="XU7" s="449"/>
      <c r="XV7" s="528"/>
      <c r="XW7" s="528"/>
      <c r="XX7" s="449"/>
      <c r="XY7" s="449"/>
      <c r="XZ7" s="449"/>
      <c r="YA7" s="551"/>
      <c r="YB7" s="528"/>
      <c r="YC7" s="528"/>
      <c r="YD7" s="430"/>
      <c r="YE7" s="528"/>
      <c r="YF7" s="528"/>
      <c r="YG7" s="528"/>
      <c r="YH7" s="528"/>
      <c r="YI7" s="430"/>
      <c r="YJ7" s="430"/>
      <c r="YK7" s="551"/>
      <c r="YL7" s="551"/>
      <c r="YM7" s="528"/>
      <c r="YN7" s="449"/>
      <c r="YO7" s="449"/>
      <c r="YP7" s="449"/>
      <c r="YQ7" s="528"/>
      <c r="YR7" s="528"/>
      <c r="YS7" s="449"/>
      <c r="YT7" s="449"/>
      <c r="YU7" s="449"/>
      <c r="YV7" s="551"/>
      <c r="YW7" s="528"/>
      <c r="YX7" s="528"/>
      <c r="YY7" s="430"/>
      <c r="YZ7" s="528"/>
      <c r="ZA7" s="528"/>
      <c r="ZB7" s="528"/>
      <c r="ZC7" s="528"/>
      <c r="ZD7" s="430"/>
      <c r="ZE7" s="430"/>
      <c r="ZF7" s="551"/>
      <c r="ZG7" s="551"/>
      <c r="ZH7" s="528"/>
      <c r="ZI7" s="449"/>
      <c r="ZJ7" s="449"/>
      <c r="ZK7" s="449"/>
      <c r="ZL7" s="528"/>
      <c r="ZM7" s="528"/>
      <c r="ZN7" s="449"/>
      <c r="ZO7" s="449"/>
      <c r="ZP7" s="449"/>
      <c r="ZQ7" s="551"/>
      <c r="ZR7" s="528"/>
      <c r="ZS7" s="528"/>
      <c r="ZT7" s="430"/>
      <c r="ZU7" s="528"/>
      <c r="ZV7" s="528"/>
      <c r="ZW7" s="528"/>
      <c r="ZX7" s="528"/>
      <c r="ZY7" s="430"/>
      <c r="ZZ7" s="430"/>
      <c r="AAA7" s="551"/>
      <c r="AAB7" s="551"/>
      <c r="AAC7" s="528"/>
      <c r="AAD7" s="449"/>
      <c r="AAE7" s="449"/>
      <c r="AAF7" s="449"/>
      <c r="AAG7" s="528"/>
      <c r="AAH7" s="528"/>
      <c r="AAI7" s="449"/>
      <c r="AAJ7" s="449"/>
      <c r="AAK7" s="449"/>
      <c r="AAL7" s="551"/>
      <c r="AAM7" s="528"/>
      <c r="AAN7" s="528"/>
      <c r="AAO7" s="430"/>
      <c r="AAP7" s="528"/>
      <c r="AAQ7" s="528"/>
      <c r="AAR7" s="528"/>
      <c r="AAS7" s="528"/>
      <c r="AAT7" s="430"/>
      <c r="AAU7" s="430"/>
      <c r="AAV7" s="551"/>
      <c r="AAW7" s="551"/>
      <c r="AAX7" s="528"/>
      <c r="AAY7" s="449"/>
      <c r="AAZ7" s="449"/>
      <c r="ABA7" s="449"/>
      <c r="ABB7" s="528"/>
      <c r="ABC7" s="528"/>
      <c r="ABD7" s="449"/>
      <c r="ABE7" s="449"/>
      <c r="ABF7" s="449"/>
      <c r="ABG7" s="551"/>
      <c r="ABH7" s="528"/>
      <c r="ABI7" s="528"/>
      <c r="ABJ7" s="430"/>
      <c r="ABK7" s="528"/>
      <c r="ABL7" s="528"/>
      <c r="ABM7" s="528"/>
      <c r="ABN7" s="528"/>
      <c r="ABO7" s="430"/>
      <c r="ABP7" s="430"/>
      <c r="ABQ7" s="551"/>
      <c r="ABR7" s="551"/>
      <c r="ABS7" s="528"/>
      <c r="ABT7" s="449"/>
      <c r="ABU7" s="449"/>
      <c r="ABV7" s="449"/>
      <c r="ABW7" s="528"/>
      <c r="ABX7" s="528"/>
      <c r="ABY7" s="449"/>
      <c r="ABZ7" s="449"/>
      <c r="ACA7" s="449"/>
      <c r="ACB7" s="551"/>
      <c r="ACC7" s="528"/>
      <c r="ACD7" s="528"/>
      <c r="ACE7" s="430"/>
      <c r="ACF7" s="528"/>
      <c r="ACG7" s="528"/>
      <c r="ACH7" s="528"/>
      <c r="ACI7" s="528"/>
      <c r="ACJ7" s="430"/>
      <c r="ACK7" s="430"/>
      <c r="ACL7" s="551"/>
      <c r="ACM7" s="551"/>
      <c r="ACN7" s="528"/>
      <c r="ACO7" s="449"/>
      <c r="ACP7" s="449"/>
      <c r="ACQ7" s="449"/>
      <c r="ACR7" s="528"/>
      <c r="ACS7" s="528"/>
      <c r="ACT7" s="449"/>
      <c r="ACU7" s="449"/>
      <c r="ACV7" s="449"/>
      <c r="ACW7" s="551"/>
      <c r="ACX7" s="528"/>
      <c r="ACY7" s="528"/>
      <c r="ACZ7" s="430"/>
      <c r="ADA7" s="528"/>
      <c r="ADB7" s="528"/>
      <c r="ADC7" s="528"/>
      <c r="ADD7" s="528"/>
      <c r="ADE7" s="430"/>
      <c r="ADF7" s="430"/>
      <c r="ADG7" s="551"/>
      <c r="ADH7" s="551"/>
      <c r="ADI7" s="528"/>
      <c r="ADJ7" s="449"/>
      <c r="ADK7" s="449"/>
      <c r="ADL7" s="449"/>
      <c r="ADM7" s="528"/>
      <c r="ADN7" s="528"/>
      <c r="ADO7" s="449"/>
      <c r="ADP7" s="449"/>
      <c r="ADQ7" s="449"/>
      <c r="ADR7" s="551"/>
      <c r="ADS7" s="528"/>
      <c r="ADT7" s="528"/>
      <c r="ADU7" s="430"/>
      <c r="ADV7" s="528"/>
      <c r="ADW7" s="528"/>
      <c r="ADX7" s="528"/>
      <c r="ADY7" s="528"/>
      <c r="ADZ7" s="430"/>
      <c r="AEA7" s="430"/>
      <c r="AEB7" s="551"/>
      <c r="AEC7" s="551"/>
      <c r="AED7" s="528"/>
      <c r="AEE7" s="449"/>
      <c r="AEF7" s="449"/>
      <c r="AEG7" s="449"/>
      <c r="AEH7" s="528"/>
      <c r="AEI7" s="528"/>
      <c r="AEJ7" s="449"/>
      <c r="AEK7" s="449"/>
      <c r="AEL7" s="449"/>
      <c r="AEM7" s="551"/>
      <c r="AEN7" s="528"/>
      <c r="AEO7" s="528"/>
      <c r="AEP7" s="430"/>
      <c r="AEQ7" s="528"/>
      <c r="AER7" s="528"/>
      <c r="AES7" s="528"/>
      <c r="AET7" s="528"/>
      <c r="AEU7" s="430"/>
      <c r="AEV7" s="430"/>
      <c r="AEW7" s="551"/>
      <c r="AEX7" s="551"/>
      <c r="AEY7" s="528"/>
      <c r="AEZ7" s="449"/>
      <c r="AFA7" s="449"/>
      <c r="AFB7" s="449"/>
      <c r="AFC7" s="528"/>
      <c r="AFD7" s="528"/>
      <c r="AFE7" s="449"/>
      <c r="AFF7" s="449"/>
      <c r="AFG7" s="449"/>
      <c r="AFH7" s="551"/>
      <c r="AFI7" s="528"/>
      <c r="AFJ7" s="528"/>
      <c r="AFK7" s="430"/>
      <c r="AFL7" s="528"/>
      <c r="AFM7" s="528"/>
      <c r="AFN7" s="528"/>
      <c r="AFO7" s="528"/>
      <c r="AFP7" s="430"/>
      <c r="AFQ7" s="430"/>
      <c r="AFR7" s="551"/>
      <c r="AFS7" s="551"/>
      <c r="AFT7" s="528"/>
      <c r="AFU7" s="449"/>
      <c r="AFV7" s="449"/>
      <c r="AFW7" s="449"/>
      <c r="AFX7" s="528"/>
      <c r="AFY7" s="528"/>
      <c r="AFZ7" s="449"/>
      <c r="AGA7" s="449"/>
      <c r="AGB7" s="449"/>
      <c r="AGC7" s="551"/>
      <c r="AGD7" s="528"/>
      <c r="AGE7" s="528"/>
      <c r="AGF7" s="430"/>
      <c r="AGG7" s="528"/>
      <c r="AGH7" s="528"/>
      <c r="AGI7" s="528"/>
      <c r="AGJ7" s="528"/>
      <c r="AGK7" s="430"/>
      <c r="AGL7" s="430"/>
      <c r="AGM7" s="551"/>
      <c r="AGN7" s="551"/>
      <c r="AGO7" s="528"/>
      <c r="AGP7" s="449"/>
      <c r="AGQ7" s="449"/>
      <c r="AGR7" s="449"/>
      <c r="AGS7" s="528"/>
      <c r="AGT7" s="528"/>
      <c r="AGU7" s="449"/>
      <c r="AGV7" s="449"/>
      <c r="AGW7" s="449"/>
      <c r="AGX7" s="551"/>
      <c r="AGY7" s="528"/>
      <c r="AGZ7" s="528"/>
      <c r="AHA7" s="430"/>
      <c r="AHB7" s="528"/>
      <c r="AHC7" s="528"/>
      <c r="AHD7" s="528"/>
      <c r="AHE7" s="528"/>
      <c r="AHF7" s="430"/>
      <c r="AHG7" s="430"/>
      <c r="AHH7" s="551"/>
      <c r="AHI7" s="551"/>
      <c r="AHJ7" s="528"/>
      <c r="AHK7" s="449"/>
      <c r="AHL7" s="449"/>
      <c r="AHM7" s="449"/>
      <c r="AHN7" s="528"/>
      <c r="AHO7" s="528"/>
      <c r="AHP7" s="449"/>
      <c r="AHQ7" s="449"/>
      <c r="AHR7" s="449"/>
      <c r="AHS7" s="551"/>
      <c r="AHT7" s="528"/>
      <c r="AHU7" s="528"/>
      <c r="AHV7" s="430"/>
      <c r="AHW7" s="528"/>
      <c r="AHX7" s="528"/>
      <c r="AHY7" s="528"/>
      <c r="AHZ7" s="528"/>
      <c r="AIA7" s="430"/>
      <c r="AIB7" s="430"/>
      <c r="AIC7" s="551"/>
      <c r="AID7" s="551"/>
      <c r="AIE7" s="528"/>
      <c r="AIF7" s="449"/>
      <c r="AIG7" s="449"/>
      <c r="AIH7" s="449"/>
      <c r="AII7" s="528"/>
      <c r="AIJ7" s="528"/>
      <c r="AIK7" s="449"/>
      <c r="AIL7" s="449"/>
      <c r="AIM7" s="449"/>
      <c r="AIN7" s="551"/>
      <c r="AIO7" s="528"/>
      <c r="AIP7" s="528"/>
      <c r="AIQ7" s="430"/>
      <c r="AIR7" s="528"/>
      <c r="AIS7" s="528"/>
      <c r="AIT7" s="528"/>
      <c r="AIU7" s="528"/>
      <c r="AIV7" s="430"/>
      <c r="AIW7" s="430"/>
      <c r="AIX7" s="551"/>
      <c r="AIY7" s="551"/>
      <c r="AIZ7" s="528"/>
      <c r="AJA7" s="449"/>
      <c r="AJB7" s="449"/>
      <c r="AJC7" s="449"/>
      <c r="AJD7" s="528"/>
      <c r="AJE7" s="528"/>
      <c r="AJF7" s="449"/>
      <c r="AJG7" s="449"/>
      <c r="AJH7" s="449"/>
      <c r="AJI7" s="551"/>
      <c r="AJJ7" s="528"/>
      <c r="AJK7" s="528"/>
      <c r="AJL7" s="430"/>
      <c r="AJM7" s="528"/>
      <c r="AJN7" s="528"/>
      <c r="AJO7" s="528"/>
      <c r="AJP7" s="528"/>
      <c r="AJQ7" s="430"/>
      <c r="AJR7" s="430"/>
      <c r="AJS7" s="551"/>
      <c r="AJT7" s="551"/>
      <c r="AJU7" s="528"/>
      <c r="AJV7" s="449"/>
      <c r="AJW7" s="449"/>
      <c r="AJX7" s="449"/>
      <c r="AJY7" s="528"/>
      <c r="AJZ7" s="528"/>
      <c r="AKA7" s="449"/>
      <c r="AKB7" s="449"/>
      <c r="AKC7" s="449"/>
      <c r="AKD7" s="551"/>
      <c r="AKE7" s="528"/>
      <c r="AKF7" s="528"/>
      <c r="AKG7" s="430"/>
      <c r="AKH7" s="528"/>
      <c r="AKI7" s="528"/>
      <c r="AKJ7" s="528"/>
      <c r="AKK7" s="528"/>
      <c r="AKL7" s="430"/>
      <c r="AKM7" s="430"/>
      <c r="AKN7" s="551"/>
      <c r="AKO7" s="551"/>
      <c r="AKP7" s="528"/>
      <c r="AKQ7" s="449"/>
      <c r="AKR7" s="449"/>
      <c r="AKS7" s="449"/>
      <c r="AKT7" s="528"/>
      <c r="AKU7" s="528"/>
      <c r="AKV7" s="449"/>
      <c r="AKW7" s="449"/>
      <c r="AKX7" s="449"/>
      <c r="AKY7" s="551"/>
      <c r="AKZ7" s="528"/>
      <c r="ALA7" s="528"/>
      <c r="ALB7" s="430"/>
      <c r="ALC7" s="528"/>
      <c r="ALD7" s="528"/>
      <c r="ALE7" s="528"/>
      <c r="ALF7" s="528"/>
      <c r="ALG7" s="430"/>
      <c r="ALH7" s="430"/>
      <c r="ALI7" s="551"/>
      <c r="ALJ7" s="551"/>
      <c r="ALK7" s="528"/>
      <c r="ALL7" s="449"/>
      <c r="ALM7" s="449"/>
      <c r="ALN7" s="449"/>
      <c r="ALO7" s="528"/>
      <c r="ALP7" s="528"/>
      <c r="ALQ7" s="449"/>
      <c r="ALR7" s="449"/>
      <c r="ALS7" s="449"/>
      <c r="ALT7" s="551"/>
      <c r="ALU7" s="528"/>
      <c r="ALV7" s="528"/>
      <c r="ALW7" s="430"/>
      <c r="ALX7" s="528"/>
      <c r="ALY7" s="528"/>
      <c r="ALZ7" s="528"/>
      <c r="AMA7" s="528"/>
      <c r="AMB7" s="430"/>
      <c r="AMC7" s="430"/>
      <c r="AMD7" s="551"/>
      <c r="AME7" s="551"/>
      <c r="AMF7" s="528"/>
      <c r="AMG7" s="449"/>
      <c r="AMH7" s="449"/>
      <c r="AMI7" s="449"/>
      <c r="AMJ7" s="528"/>
      <c r="AMK7" s="528"/>
      <c r="AML7" s="449"/>
      <c r="AMM7" s="449"/>
      <c r="AMN7" s="449"/>
      <c r="AMO7" s="551"/>
      <c r="AMP7" s="528"/>
      <c r="AMQ7" s="528"/>
      <c r="AMR7" s="430"/>
      <c r="AMS7" s="528"/>
      <c r="AMT7" s="528"/>
      <c r="AMU7" s="528"/>
      <c r="AMV7" s="528"/>
      <c r="AMW7" s="430"/>
      <c r="AMX7" s="430"/>
      <c r="AMY7" s="551"/>
      <c r="AMZ7" s="551"/>
      <c r="ANA7" s="528"/>
      <c r="ANB7" s="449"/>
      <c r="ANC7" s="449"/>
      <c r="AND7" s="449"/>
      <c r="ANE7" s="528"/>
      <c r="ANF7" s="528"/>
      <c r="ANG7" s="449"/>
      <c r="ANH7" s="449"/>
      <c r="ANI7" s="449"/>
      <c r="ANJ7" s="551"/>
      <c r="ANK7" s="528"/>
      <c r="ANL7" s="528"/>
      <c r="ANM7" s="430"/>
      <c r="ANN7" s="528"/>
      <c r="ANO7" s="528"/>
      <c r="ANP7" s="528"/>
      <c r="ANQ7" s="528"/>
      <c r="ANR7" s="430"/>
      <c r="ANS7" s="430"/>
      <c r="ANT7" s="551"/>
      <c r="ANU7" s="551"/>
      <c r="ANV7" s="528"/>
      <c r="ANW7" s="449"/>
      <c r="ANX7" s="449"/>
      <c r="ANY7" s="449"/>
      <c r="ANZ7" s="528"/>
      <c r="AOA7" s="528"/>
      <c r="AOB7" s="449"/>
      <c r="AOC7" s="449"/>
      <c r="AOD7" s="449"/>
      <c r="AOE7" s="551"/>
      <c r="AOF7" s="528"/>
      <c r="AOG7" s="528"/>
      <c r="AOH7" s="430"/>
      <c r="AOI7" s="528"/>
      <c r="AOJ7" s="528"/>
      <c r="AOK7" s="528"/>
      <c r="AOL7" s="528"/>
      <c r="AOM7" s="430"/>
      <c r="AON7" s="430"/>
      <c r="AOO7" s="551"/>
      <c r="AOP7" s="551"/>
      <c r="AOQ7" s="528"/>
      <c r="AOR7" s="449"/>
      <c r="AOS7" s="449"/>
      <c r="AOT7" s="449"/>
      <c r="AOU7" s="528"/>
      <c r="AOV7" s="528"/>
      <c r="AOW7" s="449"/>
      <c r="AOX7" s="449"/>
      <c r="AOY7" s="449"/>
      <c r="AOZ7" s="551"/>
      <c r="APA7" s="528"/>
      <c r="APB7" s="528"/>
      <c r="APC7" s="430"/>
      <c r="APD7" s="528"/>
      <c r="APE7" s="528"/>
      <c r="APF7" s="528"/>
      <c r="APG7" s="528"/>
      <c r="APH7" s="430"/>
      <c r="API7" s="430"/>
      <c r="APJ7" s="551"/>
      <c r="APK7" s="551"/>
      <c r="APL7" s="528"/>
      <c r="APM7" s="449"/>
      <c r="APN7" s="449"/>
      <c r="APO7" s="449"/>
      <c r="APP7" s="528"/>
      <c r="APQ7" s="528"/>
      <c r="APR7" s="449"/>
      <c r="APS7" s="449"/>
      <c r="APT7" s="449"/>
      <c r="APU7" s="551"/>
      <c r="APV7" s="528"/>
      <c r="APW7" s="528"/>
      <c r="APX7" s="430"/>
      <c r="APY7" s="528"/>
      <c r="APZ7" s="528"/>
      <c r="AQA7" s="528"/>
      <c r="AQB7" s="528"/>
      <c r="AQC7" s="430"/>
      <c r="AQD7" s="430"/>
      <c r="AQE7" s="551"/>
      <c r="AQF7" s="551"/>
      <c r="AQG7" s="528"/>
      <c r="AQH7" s="449"/>
      <c r="AQI7" s="449"/>
      <c r="AQJ7" s="449"/>
      <c r="AQK7" s="528"/>
      <c r="AQL7" s="528"/>
      <c r="AQM7" s="449"/>
      <c r="AQN7" s="449"/>
      <c r="AQO7" s="449"/>
      <c r="AQP7" s="551"/>
      <c r="AQQ7" s="528"/>
      <c r="AQR7" s="528"/>
      <c r="AQS7" s="430"/>
      <c r="AQT7" s="528"/>
      <c r="AQU7" s="528"/>
      <c r="AQV7" s="528"/>
      <c r="AQW7" s="528"/>
      <c r="AQX7" s="430"/>
      <c r="AQY7" s="430"/>
      <c r="AQZ7" s="551"/>
      <c r="ARA7" s="551"/>
      <c r="ARB7" s="528"/>
      <c r="ARC7" s="449"/>
      <c r="ARD7" s="449"/>
      <c r="ARE7" s="449"/>
      <c r="ARF7" s="528"/>
      <c r="ARG7" s="528"/>
      <c r="ARH7" s="449"/>
      <c r="ARI7" s="449"/>
      <c r="ARJ7" s="449"/>
      <c r="ARK7" s="551"/>
      <c r="ARL7" s="528"/>
      <c r="ARM7" s="528"/>
      <c r="ARN7" s="430"/>
      <c r="ARO7" s="528"/>
      <c r="ARP7" s="528"/>
      <c r="ARQ7" s="528"/>
      <c r="ARR7" s="528"/>
      <c r="ARS7" s="430"/>
      <c r="ART7" s="430"/>
      <c r="ARU7" s="551"/>
      <c r="ARV7" s="551"/>
      <c r="ARW7" s="528"/>
      <c r="ARX7" s="449"/>
      <c r="ARY7" s="449"/>
      <c r="ARZ7" s="449"/>
      <c r="ASA7" s="528"/>
      <c r="ASB7" s="528"/>
      <c r="ASC7" s="449"/>
      <c r="ASD7" s="449"/>
      <c r="ASE7" s="449"/>
      <c r="ASF7" s="551"/>
      <c r="ASG7" s="528"/>
      <c r="ASH7" s="528"/>
      <c r="ASI7" s="430"/>
      <c r="ASJ7" s="528"/>
      <c r="ASK7" s="528"/>
      <c r="ASL7" s="528"/>
      <c r="ASM7" s="528"/>
      <c r="ASN7" s="430"/>
      <c r="ASO7" s="430"/>
      <c r="ASP7" s="551"/>
      <c r="ASQ7" s="551"/>
      <c r="ASR7" s="528"/>
      <c r="ASS7" s="449"/>
      <c r="AST7" s="449"/>
      <c r="ASU7" s="449"/>
      <c r="ASV7" s="528"/>
      <c r="ASW7" s="528"/>
      <c r="ASX7" s="449"/>
      <c r="ASY7" s="449"/>
      <c r="ASZ7" s="449"/>
      <c r="ATA7" s="551"/>
      <c r="ATB7" s="528"/>
      <c r="ATC7" s="528"/>
      <c r="ATD7" s="430"/>
      <c r="ATE7" s="528"/>
      <c r="ATF7" s="528"/>
      <c r="ATG7" s="528"/>
      <c r="ATH7" s="528"/>
      <c r="ATI7" s="430"/>
      <c r="ATJ7" s="430"/>
      <c r="ATK7" s="551"/>
      <c r="ATL7" s="551"/>
      <c r="ATM7" s="528"/>
      <c r="ATN7" s="449"/>
      <c r="ATO7" s="449"/>
      <c r="ATP7" s="449"/>
      <c r="ATQ7" s="528"/>
      <c r="ATR7" s="528"/>
      <c r="ATS7" s="449"/>
      <c r="ATT7" s="449"/>
      <c r="ATU7" s="449"/>
      <c r="ATV7" s="551"/>
      <c r="ATW7" s="528"/>
      <c r="ATX7" s="528"/>
      <c r="ATY7" s="430"/>
      <c r="ATZ7" s="528"/>
      <c r="AUA7" s="528"/>
      <c r="AUB7" s="528"/>
      <c r="AUC7" s="528"/>
      <c r="AUD7" s="430"/>
      <c r="AUE7" s="430"/>
      <c r="AUF7" s="551"/>
      <c r="AUG7" s="551"/>
      <c r="AUH7" s="528"/>
      <c r="AUI7" s="449"/>
      <c r="AUJ7" s="449"/>
      <c r="AUK7" s="449"/>
      <c r="AUL7" s="528"/>
      <c r="AUM7" s="528"/>
      <c r="AUN7" s="449"/>
      <c r="AUO7" s="449"/>
      <c r="AUP7" s="449"/>
      <c r="AUQ7" s="551"/>
      <c r="AUR7" s="528"/>
      <c r="AUS7" s="528"/>
      <c r="AUT7" s="430"/>
      <c r="AUU7" s="528"/>
      <c r="AUV7" s="528"/>
      <c r="AUW7" s="528"/>
      <c r="AUX7" s="528"/>
      <c r="AUY7" s="430"/>
      <c r="AUZ7" s="430"/>
      <c r="AVA7" s="551"/>
      <c r="AVB7" s="551"/>
      <c r="AVC7" s="528"/>
      <c r="AVD7" s="449"/>
      <c r="AVE7" s="449"/>
      <c r="AVF7" s="449"/>
      <c r="AVG7" s="528"/>
      <c r="AVH7" s="528"/>
      <c r="AVI7" s="449"/>
      <c r="AVJ7" s="449"/>
      <c r="AVK7" s="449"/>
      <c r="AVL7" s="551"/>
      <c r="AVM7" s="528"/>
      <c r="AVN7" s="528"/>
      <c r="AVO7" s="430"/>
      <c r="AVP7" s="528"/>
      <c r="AVQ7" s="528"/>
      <c r="AVR7" s="528"/>
      <c r="AVS7" s="528"/>
      <c r="AVT7" s="430"/>
      <c r="AVU7" s="430"/>
      <c r="AVV7" s="551"/>
      <c r="AVW7" s="551"/>
      <c r="AVX7" s="528"/>
      <c r="AVY7" s="449"/>
      <c r="AVZ7" s="449"/>
      <c r="AWA7" s="449"/>
      <c r="AWB7" s="528"/>
      <c r="AWC7" s="528"/>
      <c r="AWD7" s="449"/>
      <c r="AWE7" s="449"/>
      <c r="AWF7" s="449"/>
      <c r="AWG7" s="551"/>
      <c r="AWH7" s="528"/>
      <c r="AWI7" s="528"/>
      <c r="AWJ7" s="430"/>
      <c r="AWK7" s="528"/>
      <c r="AWL7" s="528"/>
      <c r="AWM7" s="528"/>
      <c r="AWN7" s="528"/>
      <c r="AWO7" s="430"/>
      <c r="AWP7" s="430"/>
      <c r="AWQ7" s="551"/>
      <c r="AWR7" s="551"/>
      <c r="AWS7" s="528"/>
      <c r="AWT7" s="449"/>
      <c r="AWU7" s="449"/>
      <c r="AWV7" s="449"/>
      <c r="AWW7" s="528"/>
      <c r="AWX7" s="528"/>
      <c r="AWY7" s="449"/>
      <c r="AWZ7" s="449"/>
      <c r="AXA7" s="449"/>
      <c r="AXB7" s="551"/>
      <c r="AXC7" s="528"/>
      <c r="AXD7" s="528"/>
      <c r="AXE7" s="430"/>
      <c r="AXF7" s="528"/>
      <c r="AXG7" s="528"/>
      <c r="AXH7" s="528"/>
      <c r="AXI7" s="528"/>
      <c r="AXJ7" s="430"/>
      <c r="AXK7" s="430"/>
      <c r="AXL7" s="551"/>
      <c r="AXM7" s="551"/>
      <c r="AXN7" s="528"/>
      <c r="AXO7" s="449"/>
      <c r="AXP7" s="449"/>
      <c r="AXQ7" s="449"/>
      <c r="AXR7" s="528"/>
      <c r="AXS7" s="528"/>
      <c r="AXT7" s="449"/>
      <c r="AXU7" s="449"/>
      <c r="AXV7" s="449"/>
      <c r="AXW7" s="551"/>
      <c r="AXX7" s="528"/>
      <c r="AXY7" s="528"/>
      <c r="AXZ7" s="430"/>
      <c r="AYA7" s="528"/>
      <c r="AYB7" s="528"/>
      <c r="AYC7" s="528"/>
      <c r="AYD7" s="528"/>
      <c r="AYE7" s="430"/>
      <c r="AYF7" s="430"/>
      <c r="AYG7" s="551"/>
      <c r="AYH7" s="551"/>
      <c r="AYI7" s="528"/>
      <c r="AYJ7" s="449"/>
      <c r="AYK7" s="449"/>
      <c r="AYL7" s="449"/>
      <c r="AYM7" s="528"/>
      <c r="AYN7" s="528"/>
      <c r="AYO7" s="449"/>
      <c r="AYP7" s="449"/>
      <c r="AYQ7" s="449"/>
      <c r="AYR7" s="551"/>
      <c r="AYS7" s="528"/>
      <c r="AYT7" s="528"/>
      <c r="AYU7" s="430"/>
      <c r="AYV7" s="528"/>
      <c r="AYW7" s="528"/>
      <c r="AYX7" s="528"/>
      <c r="AYY7" s="528"/>
      <c r="AYZ7" s="430"/>
      <c r="AZA7" s="430"/>
      <c r="AZB7" s="551"/>
      <c r="AZC7" s="551"/>
      <c r="AZD7" s="528"/>
      <c r="AZE7" s="449"/>
      <c r="AZF7" s="449"/>
      <c r="AZG7" s="449"/>
      <c r="AZH7" s="528"/>
      <c r="AZI7" s="528"/>
      <c r="AZJ7" s="449"/>
      <c r="AZK7" s="449"/>
      <c r="AZL7" s="449"/>
      <c r="AZM7" s="551"/>
      <c r="AZN7" s="528"/>
      <c r="AZO7" s="528"/>
      <c r="AZP7" s="430"/>
      <c r="AZQ7" s="528"/>
      <c r="AZR7" s="528"/>
      <c r="AZS7" s="528"/>
      <c r="AZT7" s="528"/>
      <c r="AZU7" s="430"/>
      <c r="AZV7" s="430"/>
      <c r="AZW7" s="551"/>
      <c r="AZX7" s="551"/>
      <c r="AZY7" s="528"/>
      <c r="AZZ7" s="449"/>
      <c r="BAA7" s="449"/>
      <c r="BAB7" s="449"/>
      <c r="BAC7" s="528"/>
      <c r="BAD7" s="528"/>
      <c r="BAE7" s="449"/>
      <c r="BAF7" s="449"/>
      <c r="BAG7" s="449"/>
      <c r="BAH7" s="551"/>
      <c r="BAI7" s="528"/>
      <c r="BAJ7" s="528"/>
      <c r="BAK7" s="430"/>
      <c r="BAL7" s="528"/>
      <c r="BAM7" s="528"/>
      <c r="BAN7" s="528"/>
      <c r="BAO7" s="528"/>
      <c r="BAP7" s="430"/>
      <c r="BAQ7" s="430"/>
      <c r="BAR7" s="551"/>
      <c r="BAS7" s="551"/>
      <c r="BAT7" s="528"/>
      <c r="BAU7" s="449"/>
      <c r="BAV7" s="449"/>
      <c r="BAW7" s="449"/>
      <c r="BAX7" s="528"/>
      <c r="BAY7" s="528"/>
      <c r="BAZ7" s="449"/>
      <c r="BBA7" s="449"/>
      <c r="BBB7" s="449"/>
      <c r="BBC7" s="551"/>
      <c r="BBD7" s="528"/>
      <c r="BBE7" s="528"/>
      <c r="BBF7" s="430"/>
      <c r="BBG7" s="528"/>
      <c r="BBH7" s="528"/>
      <c r="BBI7" s="528"/>
      <c r="BBJ7" s="528"/>
      <c r="BBK7" s="430"/>
      <c r="BBL7" s="430"/>
      <c r="BBM7" s="551"/>
      <c r="BBN7" s="551"/>
      <c r="BBO7" s="528"/>
      <c r="BBP7" s="449"/>
      <c r="BBQ7" s="449"/>
      <c r="BBR7" s="449"/>
      <c r="BBS7" s="528"/>
      <c r="BBT7" s="528"/>
      <c r="BBU7" s="449"/>
      <c r="BBV7" s="449"/>
      <c r="BBW7" s="449"/>
      <c r="BBX7" s="551"/>
      <c r="BBY7" s="528"/>
      <c r="BBZ7" s="528"/>
      <c r="BCA7" s="430"/>
      <c r="BCB7" s="528"/>
      <c r="BCC7" s="528"/>
      <c r="BCD7" s="528"/>
      <c r="BCE7" s="528"/>
      <c r="BCF7" s="430"/>
      <c r="BCG7" s="430"/>
      <c r="BCH7" s="551"/>
      <c r="BCI7" s="551"/>
      <c r="BCJ7" s="528"/>
      <c r="BCK7" s="449"/>
      <c r="BCL7" s="449"/>
      <c r="BCM7" s="449"/>
      <c r="BCN7" s="528"/>
      <c r="BCO7" s="528"/>
      <c r="BCP7" s="449"/>
      <c r="BCQ7" s="449"/>
      <c r="BCR7" s="449"/>
      <c r="BCS7" s="551"/>
      <c r="BCT7" s="528"/>
      <c r="BCU7" s="528"/>
      <c r="BCV7" s="430"/>
      <c r="BCW7" s="528"/>
      <c r="BCX7" s="528"/>
      <c r="BCY7" s="528"/>
      <c r="BCZ7" s="528"/>
      <c r="BDA7" s="430"/>
      <c r="BDB7" s="430"/>
      <c r="BDC7" s="551"/>
      <c r="BDD7" s="551"/>
      <c r="BDE7" s="528"/>
      <c r="BDF7" s="449"/>
      <c r="BDG7" s="449"/>
      <c r="BDH7" s="449"/>
      <c r="BDI7" s="528"/>
      <c r="BDJ7" s="528"/>
      <c r="BDK7" s="449"/>
      <c r="BDL7" s="449"/>
      <c r="BDM7" s="449"/>
      <c r="BDN7" s="551"/>
      <c r="BDO7" s="528"/>
      <c r="BDP7" s="528"/>
      <c r="BDQ7" s="430"/>
      <c r="BDR7" s="528"/>
      <c r="BDS7" s="528"/>
      <c r="BDT7" s="528"/>
      <c r="BDU7" s="528"/>
      <c r="BDV7" s="430"/>
      <c r="BDW7" s="430"/>
      <c r="BDX7" s="551"/>
      <c r="BDY7" s="551"/>
      <c r="BDZ7" s="528"/>
      <c r="BEA7" s="449"/>
      <c r="BEB7" s="449"/>
      <c r="BEC7" s="449"/>
      <c r="BED7" s="528"/>
      <c r="BEE7" s="528"/>
      <c r="BEF7" s="449"/>
      <c r="BEG7" s="449"/>
      <c r="BEH7" s="449"/>
      <c r="BEI7" s="551"/>
      <c r="BEJ7" s="528"/>
      <c r="BEK7" s="528"/>
      <c r="BEL7" s="430"/>
      <c r="BEM7" s="528"/>
      <c r="BEN7" s="528"/>
      <c r="BEO7" s="528"/>
      <c r="BEP7" s="528"/>
      <c r="BEQ7" s="430"/>
      <c r="BER7" s="430"/>
      <c r="BES7" s="551"/>
      <c r="BET7" s="551"/>
      <c r="BEU7" s="528"/>
      <c r="BEV7" s="449"/>
      <c r="BEW7" s="449"/>
      <c r="BEX7" s="449"/>
      <c r="BEY7" s="528"/>
      <c r="BEZ7" s="528"/>
      <c r="BFA7" s="449"/>
      <c r="BFB7" s="449"/>
      <c r="BFC7" s="449"/>
      <c r="BFD7" s="551"/>
      <c r="BFE7" s="528"/>
      <c r="BFF7" s="528"/>
      <c r="BFG7" s="430"/>
      <c r="BFH7" s="528"/>
      <c r="BFI7" s="528"/>
      <c r="BFJ7" s="528"/>
      <c r="BFK7" s="528"/>
      <c r="BFL7" s="430"/>
      <c r="BFM7" s="430"/>
      <c r="BFN7" s="551"/>
      <c r="BFO7" s="551"/>
      <c r="BFP7" s="528"/>
      <c r="BFQ7" s="449"/>
      <c r="BFR7" s="449"/>
      <c r="BFS7" s="449"/>
      <c r="BFT7" s="528"/>
      <c r="BFU7" s="528"/>
      <c r="BFV7" s="449"/>
      <c r="BFW7" s="449"/>
      <c r="BFX7" s="449"/>
      <c r="BFY7" s="551"/>
      <c r="BFZ7" s="528"/>
      <c r="BGA7" s="528"/>
      <c r="BGB7" s="430"/>
      <c r="BGC7" s="528"/>
      <c r="BGD7" s="528"/>
      <c r="BGE7" s="528"/>
      <c r="BGF7" s="528"/>
      <c r="BGG7" s="430"/>
      <c r="BGH7" s="430"/>
      <c r="BGI7" s="551"/>
      <c r="BGJ7" s="551"/>
      <c r="BGK7" s="528"/>
      <c r="BGL7" s="449"/>
      <c r="BGM7" s="449"/>
      <c r="BGN7" s="449"/>
      <c r="BGO7" s="528"/>
      <c r="BGP7" s="528"/>
      <c r="BGQ7" s="449"/>
      <c r="BGR7" s="449"/>
      <c r="BGS7" s="449"/>
      <c r="BGT7" s="551"/>
      <c r="BGU7" s="528"/>
      <c r="BGV7" s="528"/>
      <c r="BGW7" s="430"/>
      <c r="BGX7" s="528"/>
      <c r="BGY7" s="528"/>
      <c r="BGZ7" s="528"/>
      <c r="BHA7" s="528"/>
      <c r="BHB7" s="430"/>
      <c r="BHC7" s="430"/>
      <c r="BHD7" s="551"/>
      <c r="BHE7" s="551"/>
      <c r="BHF7" s="528"/>
      <c r="BHG7" s="449"/>
      <c r="BHH7" s="449"/>
      <c r="BHI7" s="449"/>
      <c r="BHJ7" s="528"/>
      <c r="BHK7" s="528"/>
      <c r="BHL7" s="449"/>
      <c r="BHM7" s="449"/>
      <c r="BHN7" s="449"/>
      <c r="BHO7" s="551"/>
      <c r="BHP7" s="528"/>
      <c r="BHQ7" s="528"/>
      <c r="BHR7" s="430"/>
      <c r="BHS7" s="528"/>
      <c r="BHT7" s="528"/>
      <c r="BHU7" s="528"/>
      <c r="BHV7" s="528"/>
      <c r="BHW7" s="430"/>
      <c r="BHX7" s="430"/>
      <c r="BHY7" s="551"/>
      <c r="BHZ7" s="551"/>
      <c r="BIA7" s="528"/>
      <c r="BIB7" s="449"/>
      <c r="BIC7" s="449"/>
      <c r="BID7" s="449"/>
      <c r="BIE7" s="528"/>
      <c r="BIF7" s="528"/>
      <c r="BIG7" s="449"/>
      <c r="BIH7" s="449"/>
      <c r="BII7" s="449"/>
      <c r="BIJ7" s="551"/>
      <c r="BIK7" s="528"/>
      <c r="BIL7" s="528"/>
      <c r="BIM7" s="430"/>
      <c r="BIN7" s="528"/>
      <c r="BIO7" s="528"/>
      <c r="BIP7" s="528"/>
      <c r="BIQ7" s="528"/>
      <c r="BIR7" s="430"/>
      <c r="BIS7" s="430"/>
      <c r="BIT7" s="551"/>
      <c r="BIU7" s="551"/>
      <c r="BIV7" s="528"/>
      <c r="BIW7" s="449"/>
      <c r="BIX7" s="449"/>
      <c r="BIY7" s="449"/>
      <c r="BIZ7" s="528"/>
      <c r="BJA7" s="528"/>
      <c r="BJB7" s="449"/>
      <c r="BJC7" s="449"/>
      <c r="BJD7" s="449"/>
      <c r="BJE7" s="551"/>
      <c r="BJF7" s="528"/>
      <c r="BJG7" s="528"/>
      <c r="BJH7" s="430"/>
      <c r="BJI7" s="528"/>
      <c r="BJJ7" s="528"/>
      <c r="BJK7" s="528"/>
      <c r="BJL7" s="528"/>
      <c r="BJM7" s="430"/>
      <c r="BJN7" s="430"/>
      <c r="BJO7" s="551"/>
      <c r="BJP7" s="551"/>
      <c r="BJQ7" s="528"/>
      <c r="BJR7" s="449"/>
      <c r="BJS7" s="449"/>
      <c r="BJT7" s="449"/>
      <c r="BJU7" s="528"/>
      <c r="BJV7" s="528"/>
      <c r="BJW7" s="449"/>
      <c r="BJX7" s="449"/>
      <c r="BJY7" s="449"/>
      <c r="BJZ7" s="551"/>
      <c r="BKA7" s="528"/>
      <c r="BKB7" s="528"/>
      <c r="BKC7" s="430"/>
      <c r="BKD7" s="528"/>
      <c r="BKE7" s="528"/>
      <c r="BKF7" s="528"/>
      <c r="BKG7" s="528"/>
      <c r="BKH7" s="430"/>
      <c r="BKI7" s="430"/>
      <c r="BKJ7" s="551"/>
      <c r="BKK7" s="551"/>
      <c r="BKL7" s="528"/>
      <c r="BKM7" s="449"/>
      <c r="BKN7" s="449"/>
      <c r="BKO7" s="449"/>
      <c r="BKP7" s="528"/>
      <c r="BKQ7" s="528"/>
      <c r="BKR7" s="449"/>
      <c r="BKS7" s="449"/>
      <c r="BKT7" s="449"/>
      <c r="BKU7" s="551"/>
      <c r="BKV7" s="528"/>
      <c r="BKW7" s="528"/>
      <c r="BKX7" s="430"/>
      <c r="BKY7" s="528"/>
      <c r="BKZ7" s="528"/>
      <c r="BLA7" s="528"/>
      <c r="BLB7" s="528"/>
      <c r="BLC7" s="430"/>
      <c r="BLD7" s="430"/>
      <c r="BLE7" s="551"/>
      <c r="BLF7" s="551"/>
      <c r="BLG7" s="528"/>
      <c r="BLH7" s="449"/>
      <c r="BLI7" s="449"/>
      <c r="BLJ7" s="449"/>
      <c r="BLK7" s="528"/>
      <c r="BLL7" s="528"/>
      <c r="BLM7" s="449"/>
      <c r="BLN7" s="449"/>
      <c r="BLO7" s="449"/>
      <c r="BLP7" s="551"/>
      <c r="BLQ7" s="528"/>
      <c r="BLR7" s="528"/>
      <c r="BLS7" s="430"/>
      <c r="BLT7" s="528"/>
      <c r="BLU7" s="528"/>
      <c r="BLV7" s="528"/>
      <c r="BLW7" s="528"/>
      <c r="BLX7" s="430"/>
      <c r="BLY7" s="430"/>
      <c r="BLZ7" s="551"/>
      <c r="BMA7" s="551"/>
      <c r="BMB7" s="528"/>
      <c r="BMC7" s="449"/>
      <c r="BMD7" s="449"/>
      <c r="BME7" s="449"/>
      <c r="BMF7" s="528"/>
      <c r="BMG7" s="528"/>
      <c r="BMH7" s="449"/>
      <c r="BMI7" s="449"/>
      <c r="BMJ7" s="449"/>
      <c r="BMK7" s="551"/>
      <c r="BML7" s="528"/>
      <c r="BMM7" s="528"/>
      <c r="BMN7" s="430"/>
      <c r="BMO7" s="528"/>
      <c r="BMP7" s="528"/>
      <c r="BMQ7" s="528"/>
      <c r="BMR7" s="528"/>
      <c r="BMS7" s="430"/>
      <c r="BMT7" s="430"/>
      <c r="BMU7" s="551"/>
      <c r="BMV7" s="551"/>
      <c r="BMW7" s="528"/>
      <c r="BMX7" s="449"/>
      <c r="BMY7" s="449"/>
      <c r="BMZ7" s="449"/>
      <c r="BNA7" s="528"/>
      <c r="BNB7" s="528"/>
      <c r="BNC7" s="449"/>
      <c r="BND7" s="449"/>
      <c r="BNE7" s="449"/>
      <c r="BNF7" s="551"/>
      <c r="BNG7" s="528"/>
      <c r="BNH7" s="528"/>
      <c r="BNI7" s="430"/>
      <c r="BNJ7" s="528"/>
      <c r="BNK7" s="528"/>
      <c r="BNL7" s="528"/>
      <c r="BNM7" s="528"/>
      <c r="BNN7" s="430"/>
      <c r="BNO7" s="430"/>
      <c r="BNP7" s="551"/>
      <c r="BNQ7" s="551"/>
      <c r="BNR7" s="528"/>
      <c r="BNS7" s="449"/>
      <c r="BNT7" s="449"/>
      <c r="BNU7" s="449"/>
      <c r="BNV7" s="528"/>
      <c r="BNW7" s="528"/>
      <c r="BNX7" s="449"/>
      <c r="BNY7" s="449"/>
      <c r="BNZ7" s="449"/>
      <c r="BOA7" s="551"/>
      <c r="BOB7" s="528"/>
      <c r="BOC7" s="528"/>
      <c r="BOD7" s="430"/>
      <c r="BOE7" s="528"/>
      <c r="BOF7" s="528"/>
      <c r="BOG7" s="528"/>
      <c r="BOH7" s="528"/>
      <c r="BOI7" s="430"/>
      <c r="BOJ7" s="430"/>
      <c r="BOK7" s="551"/>
      <c r="BOL7" s="551"/>
      <c r="BOM7" s="528"/>
      <c r="BON7" s="449"/>
      <c r="BOO7" s="449"/>
      <c r="BOP7" s="449"/>
      <c r="BOQ7" s="528"/>
      <c r="BOR7" s="528"/>
      <c r="BOS7" s="449"/>
      <c r="BOT7" s="449"/>
      <c r="BOU7" s="449"/>
      <c r="BOV7" s="551"/>
      <c r="BOW7" s="528"/>
      <c r="BOX7" s="528"/>
      <c r="BOY7" s="430"/>
      <c r="BOZ7" s="528"/>
      <c r="BPA7" s="528"/>
      <c r="BPB7" s="528"/>
      <c r="BPC7" s="528"/>
      <c r="BPD7" s="430"/>
      <c r="BPE7" s="430"/>
      <c r="BPF7" s="551"/>
      <c r="BPG7" s="551"/>
      <c r="BPH7" s="528"/>
      <c r="BPI7" s="449"/>
      <c r="BPJ7" s="449"/>
      <c r="BPK7" s="449"/>
      <c r="BPL7" s="528"/>
      <c r="BPM7" s="528"/>
      <c r="BPN7" s="449"/>
      <c r="BPO7" s="449"/>
      <c r="BPP7" s="449"/>
      <c r="BPQ7" s="551"/>
      <c r="BPR7" s="528"/>
      <c r="BPS7" s="528"/>
      <c r="BPT7" s="430"/>
      <c r="BPU7" s="528"/>
      <c r="BPV7" s="528"/>
      <c r="BPW7" s="528"/>
      <c r="BPX7" s="528"/>
      <c r="BPY7" s="430"/>
      <c r="BPZ7" s="430"/>
      <c r="BQA7" s="551"/>
      <c r="BQB7" s="551"/>
      <c r="BQC7" s="528"/>
      <c r="BQD7" s="449"/>
      <c r="BQE7" s="449"/>
      <c r="BQF7" s="449"/>
      <c r="BQG7" s="528"/>
      <c r="BQH7" s="528"/>
      <c r="BQI7" s="449"/>
      <c r="BQJ7" s="449"/>
      <c r="BQK7" s="449"/>
      <c r="BQL7" s="551"/>
      <c r="BQM7" s="528"/>
      <c r="BQN7" s="528"/>
      <c r="BQO7" s="430"/>
      <c r="BQP7" s="528"/>
      <c r="BQQ7" s="528"/>
      <c r="BQR7" s="528"/>
      <c r="BQS7" s="528"/>
      <c r="BQT7" s="430"/>
      <c r="BQU7" s="430"/>
      <c r="BQV7" s="551"/>
      <c r="BQW7" s="551"/>
      <c r="BQX7" s="528"/>
      <c r="BQY7" s="449"/>
      <c r="BQZ7" s="449"/>
      <c r="BRA7" s="449"/>
      <c r="BRB7" s="528"/>
      <c r="BRC7" s="528"/>
      <c r="BRD7" s="449"/>
      <c r="BRE7" s="449"/>
      <c r="BRF7" s="449"/>
      <c r="BRG7" s="551"/>
      <c r="BRH7" s="528"/>
      <c r="BRI7" s="528"/>
      <c r="BRJ7" s="430"/>
      <c r="BRK7" s="528"/>
      <c r="BRL7" s="528"/>
      <c r="BRM7" s="528"/>
      <c r="BRN7" s="528"/>
      <c r="BRO7" s="430"/>
      <c r="BRP7" s="430"/>
      <c r="BRQ7" s="551"/>
      <c r="BRR7" s="551"/>
      <c r="BRS7" s="528"/>
      <c r="BRT7" s="449"/>
      <c r="BRU7" s="449"/>
      <c r="BRV7" s="449"/>
      <c r="BRW7" s="528"/>
      <c r="BRX7" s="528"/>
      <c r="BRY7" s="449"/>
      <c r="BRZ7" s="449"/>
      <c r="BSA7" s="449"/>
      <c r="BSB7" s="551"/>
      <c r="BSC7" s="528"/>
      <c r="BSD7" s="528"/>
      <c r="BSE7" s="430"/>
      <c r="BSF7" s="528"/>
      <c r="BSG7" s="528"/>
      <c r="BSH7" s="528"/>
      <c r="BSI7" s="528"/>
      <c r="BSJ7" s="430"/>
      <c r="BSK7" s="430"/>
      <c r="BSL7" s="551"/>
      <c r="BSM7" s="551"/>
      <c r="BSN7" s="528"/>
      <c r="BSO7" s="449"/>
      <c r="BSP7" s="449"/>
      <c r="BSQ7" s="449"/>
      <c r="BSR7" s="528"/>
      <c r="BSS7" s="528"/>
      <c r="BST7" s="449"/>
      <c r="BSU7" s="449"/>
      <c r="BSV7" s="449"/>
      <c r="BSW7" s="551"/>
      <c r="BSX7" s="528"/>
      <c r="BSY7" s="528"/>
      <c r="BSZ7" s="430"/>
      <c r="BTA7" s="528"/>
      <c r="BTB7" s="528"/>
      <c r="BTC7" s="528"/>
      <c r="BTD7" s="528"/>
      <c r="BTE7" s="430"/>
      <c r="BTF7" s="430"/>
      <c r="BTG7" s="551"/>
      <c r="BTH7" s="551"/>
      <c r="BTI7" s="528"/>
      <c r="BTJ7" s="449"/>
      <c r="BTK7" s="449"/>
      <c r="BTL7" s="449"/>
      <c r="BTM7" s="528"/>
      <c r="BTN7" s="528"/>
      <c r="BTO7" s="449"/>
      <c r="BTP7" s="449"/>
      <c r="BTQ7" s="449"/>
      <c r="BTR7" s="551"/>
      <c r="BTS7" s="528"/>
      <c r="BTT7" s="528"/>
      <c r="BTU7" s="430"/>
      <c r="BTV7" s="528"/>
      <c r="BTW7" s="528"/>
      <c r="BTX7" s="528"/>
      <c r="BTY7" s="528"/>
      <c r="BTZ7" s="430"/>
      <c r="BUA7" s="430"/>
      <c r="BUB7" s="551"/>
      <c r="BUC7" s="551"/>
      <c r="BUD7" s="528"/>
      <c r="BUE7" s="449"/>
      <c r="BUF7" s="449"/>
      <c r="BUG7" s="449"/>
      <c r="BUH7" s="528"/>
      <c r="BUI7" s="528"/>
      <c r="BUJ7" s="449"/>
      <c r="BUK7" s="449"/>
      <c r="BUL7" s="449"/>
      <c r="BUM7" s="551"/>
      <c r="BUN7" s="528"/>
      <c r="BUO7" s="528"/>
      <c r="BUP7" s="430"/>
      <c r="BUQ7" s="528"/>
      <c r="BUR7" s="528"/>
      <c r="BUS7" s="528"/>
      <c r="BUT7" s="528"/>
      <c r="BUU7" s="430"/>
      <c r="BUV7" s="430"/>
      <c r="BUW7" s="551"/>
      <c r="BUX7" s="551"/>
      <c r="BUY7" s="528"/>
      <c r="BUZ7" s="449"/>
      <c r="BVA7" s="449"/>
      <c r="BVB7" s="449"/>
      <c r="BVC7" s="528"/>
      <c r="BVD7" s="528"/>
      <c r="BVE7" s="449"/>
      <c r="BVF7" s="449"/>
      <c r="BVG7" s="449"/>
      <c r="BVH7" s="551"/>
      <c r="BVI7" s="528"/>
      <c r="BVJ7" s="528"/>
      <c r="BVK7" s="430"/>
      <c r="BVL7" s="528"/>
      <c r="BVM7" s="528"/>
      <c r="BVN7" s="528"/>
      <c r="BVO7" s="528"/>
      <c r="BVP7" s="430"/>
      <c r="BVQ7" s="430"/>
      <c r="BVR7" s="551"/>
      <c r="BVS7" s="551"/>
      <c r="BVT7" s="528"/>
      <c r="BVU7" s="449"/>
      <c r="BVV7" s="449"/>
      <c r="BVW7" s="449"/>
      <c r="BVX7" s="528"/>
      <c r="BVY7" s="528"/>
      <c r="BVZ7" s="449"/>
      <c r="BWA7" s="449"/>
      <c r="BWB7" s="449"/>
      <c r="BWC7" s="551"/>
      <c r="BWD7" s="528"/>
      <c r="BWE7" s="528"/>
      <c r="BWF7" s="430"/>
      <c r="BWG7" s="528"/>
      <c r="BWH7" s="528"/>
      <c r="BWI7" s="528"/>
      <c r="BWJ7" s="528"/>
      <c r="BWK7" s="430"/>
      <c r="BWL7" s="430"/>
      <c r="BWM7" s="551"/>
      <c r="BWN7" s="551"/>
      <c r="BWO7" s="528"/>
      <c r="BWP7" s="449"/>
      <c r="BWQ7" s="449"/>
      <c r="BWR7" s="449"/>
      <c r="BWS7" s="528"/>
      <c r="BWT7" s="528"/>
      <c r="BWU7" s="449"/>
      <c r="BWV7" s="449"/>
      <c r="BWW7" s="449"/>
      <c r="BWX7" s="551"/>
      <c r="BWY7" s="528"/>
      <c r="BWZ7" s="528"/>
      <c r="BXA7" s="430"/>
      <c r="BXB7" s="528"/>
      <c r="BXC7" s="528"/>
      <c r="BXD7" s="528"/>
      <c r="BXE7" s="528"/>
      <c r="BXF7" s="430"/>
      <c r="BXG7" s="430"/>
      <c r="BXH7" s="551"/>
      <c r="BXI7" s="551"/>
      <c r="BXJ7" s="528"/>
      <c r="BXK7" s="449"/>
      <c r="BXL7" s="449"/>
      <c r="BXM7" s="449"/>
      <c r="BXN7" s="528"/>
      <c r="BXO7" s="528"/>
      <c r="BXP7" s="449"/>
      <c r="BXQ7" s="449"/>
      <c r="BXR7" s="449"/>
      <c r="BXS7" s="551"/>
      <c r="BXT7" s="528"/>
      <c r="BXU7" s="528"/>
      <c r="BXV7" s="430"/>
      <c r="BXW7" s="528"/>
      <c r="BXX7" s="528"/>
      <c r="BXY7" s="528"/>
      <c r="BXZ7" s="528"/>
      <c r="BYA7" s="430"/>
      <c r="BYB7" s="430"/>
      <c r="BYC7" s="551"/>
      <c r="BYD7" s="551"/>
      <c r="BYE7" s="528"/>
      <c r="BYF7" s="449"/>
      <c r="BYG7" s="449"/>
      <c r="BYH7" s="449"/>
      <c r="BYI7" s="528"/>
      <c r="BYJ7" s="528"/>
      <c r="BYK7" s="449"/>
      <c r="BYL7" s="449"/>
      <c r="BYM7" s="449"/>
      <c r="BYN7" s="551"/>
      <c r="BYO7" s="528"/>
      <c r="BYP7" s="528"/>
      <c r="BYQ7" s="430"/>
      <c r="BYR7" s="528"/>
      <c r="BYS7" s="528"/>
      <c r="BYT7" s="528"/>
      <c r="BYU7" s="528"/>
      <c r="BYV7" s="430"/>
      <c r="BYW7" s="430"/>
      <c r="BYX7" s="551"/>
      <c r="BYY7" s="551"/>
      <c r="BYZ7" s="528"/>
      <c r="BZA7" s="449"/>
      <c r="BZB7" s="449"/>
      <c r="BZC7" s="449"/>
      <c r="BZD7" s="528"/>
      <c r="BZE7" s="528"/>
      <c r="BZF7" s="449"/>
      <c r="BZG7" s="449"/>
      <c r="BZH7" s="449"/>
      <c r="BZI7" s="551"/>
      <c r="BZJ7" s="528"/>
      <c r="BZK7" s="528"/>
      <c r="BZL7" s="430"/>
      <c r="BZM7" s="528"/>
      <c r="BZN7" s="528"/>
      <c r="BZO7" s="528"/>
      <c r="BZP7" s="528"/>
      <c r="BZQ7" s="430"/>
      <c r="BZR7" s="430"/>
      <c r="BZS7" s="551"/>
      <c r="BZT7" s="551"/>
      <c r="BZU7" s="528"/>
      <c r="BZV7" s="449"/>
      <c r="BZW7" s="449"/>
      <c r="BZX7" s="449"/>
      <c r="BZY7" s="528"/>
      <c r="BZZ7" s="528"/>
      <c r="CAA7" s="449"/>
      <c r="CAB7" s="449"/>
      <c r="CAC7" s="449"/>
      <c r="CAD7" s="551"/>
      <c r="CAE7" s="528"/>
      <c r="CAF7" s="528"/>
      <c r="CAG7" s="430"/>
      <c r="CAH7" s="528"/>
      <c r="CAI7" s="528"/>
      <c r="CAJ7" s="528"/>
      <c r="CAK7" s="528"/>
      <c r="CAL7" s="430"/>
      <c r="CAM7" s="430"/>
      <c r="CAN7" s="551"/>
      <c r="CAO7" s="551"/>
      <c r="CAP7" s="528"/>
      <c r="CAQ7" s="449"/>
      <c r="CAR7" s="449"/>
      <c r="CAS7" s="449"/>
      <c r="CAT7" s="528"/>
      <c r="CAU7" s="528"/>
      <c r="CAV7" s="449"/>
      <c r="CAW7" s="449"/>
      <c r="CAX7" s="449"/>
      <c r="CAY7" s="551"/>
      <c r="CAZ7" s="528"/>
      <c r="CBA7" s="528"/>
      <c r="CBB7" s="430"/>
      <c r="CBC7" s="528"/>
      <c r="CBD7" s="528"/>
      <c r="CBE7" s="528"/>
      <c r="CBF7" s="528"/>
      <c r="CBG7" s="430"/>
      <c r="CBH7" s="430"/>
      <c r="CBI7" s="551"/>
      <c r="CBJ7" s="551"/>
      <c r="CBK7" s="528"/>
      <c r="CBL7" s="449"/>
      <c r="CBM7" s="449"/>
      <c r="CBN7" s="449"/>
      <c r="CBO7" s="528"/>
      <c r="CBP7" s="528"/>
      <c r="CBQ7" s="449"/>
      <c r="CBR7" s="449"/>
      <c r="CBS7" s="449"/>
      <c r="CBT7" s="551"/>
      <c r="CBU7" s="528"/>
      <c r="CBV7" s="528"/>
      <c r="CBW7" s="430"/>
      <c r="CBX7" s="528"/>
      <c r="CBY7" s="528"/>
      <c r="CBZ7" s="528"/>
      <c r="CCA7" s="528"/>
      <c r="CCB7" s="430"/>
      <c r="CCC7" s="430"/>
      <c r="CCD7" s="551"/>
      <c r="CCE7" s="551"/>
      <c r="CCF7" s="528"/>
      <c r="CCG7" s="449"/>
      <c r="CCH7" s="449"/>
      <c r="CCI7" s="449"/>
      <c r="CCJ7" s="528"/>
      <c r="CCK7" s="528"/>
      <c r="CCL7" s="449"/>
      <c r="CCM7" s="449"/>
      <c r="CCN7" s="449"/>
      <c r="CCO7" s="551"/>
      <c r="CCP7" s="528"/>
      <c r="CCQ7" s="528"/>
      <c r="CCR7" s="430"/>
      <c r="CCS7" s="528"/>
      <c r="CCT7" s="528"/>
      <c r="CCU7" s="528"/>
      <c r="CCV7" s="528"/>
      <c r="CCW7" s="430"/>
      <c r="CCX7" s="430"/>
      <c r="CCY7" s="551"/>
      <c r="CCZ7" s="551"/>
      <c r="CDA7" s="528"/>
      <c r="CDB7" s="449"/>
      <c r="CDC7" s="449"/>
      <c r="CDD7" s="449"/>
      <c r="CDE7" s="528"/>
      <c r="CDF7" s="528"/>
      <c r="CDG7" s="449"/>
      <c r="CDH7" s="449"/>
      <c r="CDI7" s="449"/>
      <c r="CDJ7" s="551"/>
      <c r="CDK7" s="528"/>
      <c r="CDL7" s="528"/>
      <c r="CDM7" s="430"/>
      <c r="CDN7" s="528"/>
      <c r="CDO7" s="528"/>
      <c r="CDP7" s="528"/>
      <c r="CDQ7" s="528"/>
      <c r="CDR7" s="430"/>
      <c r="CDS7" s="430"/>
      <c r="CDT7" s="551"/>
      <c r="CDU7" s="551"/>
      <c r="CDV7" s="528"/>
      <c r="CDW7" s="449"/>
      <c r="CDX7" s="449"/>
      <c r="CDY7" s="449"/>
      <c r="CDZ7" s="528"/>
      <c r="CEA7" s="528"/>
      <c r="CEB7" s="449"/>
      <c r="CEC7" s="449"/>
      <c r="CED7" s="449"/>
      <c r="CEE7" s="551"/>
      <c r="CEF7" s="528"/>
      <c r="CEG7" s="528"/>
      <c r="CEH7" s="430"/>
      <c r="CEI7" s="528"/>
      <c r="CEJ7" s="528"/>
      <c r="CEK7" s="528"/>
      <c r="CEL7" s="528"/>
      <c r="CEM7" s="430"/>
      <c r="CEN7" s="430"/>
      <c r="CEO7" s="551"/>
      <c r="CEP7" s="551"/>
      <c r="CEQ7" s="528"/>
      <c r="CER7" s="449"/>
      <c r="CES7" s="449"/>
      <c r="CET7" s="449"/>
      <c r="CEU7" s="528"/>
      <c r="CEV7" s="528"/>
      <c r="CEW7" s="449"/>
      <c r="CEX7" s="449"/>
      <c r="CEY7" s="449"/>
      <c r="CEZ7" s="551"/>
      <c r="CFA7" s="528"/>
      <c r="CFB7" s="528"/>
      <c r="CFC7" s="430"/>
      <c r="CFD7" s="528"/>
      <c r="CFE7" s="528"/>
      <c r="CFF7" s="528"/>
      <c r="CFG7" s="528"/>
      <c r="CFH7" s="430"/>
      <c r="CFI7" s="430"/>
      <c r="CFJ7" s="551"/>
      <c r="CFK7" s="551"/>
      <c r="CFL7" s="528"/>
      <c r="CFM7" s="449"/>
      <c r="CFN7" s="449"/>
      <c r="CFO7" s="449"/>
      <c r="CFP7" s="528"/>
      <c r="CFQ7" s="528"/>
      <c r="CFR7" s="449"/>
      <c r="CFS7" s="449"/>
      <c r="CFT7" s="449"/>
      <c r="CFU7" s="551"/>
      <c r="CFV7" s="528"/>
      <c r="CFW7" s="528"/>
      <c r="CFX7" s="430"/>
      <c r="CFY7" s="528"/>
      <c r="CFZ7" s="528"/>
      <c r="CGA7" s="528"/>
      <c r="CGB7" s="528"/>
      <c r="CGC7" s="430"/>
      <c r="CGD7" s="430"/>
      <c r="CGE7" s="551"/>
      <c r="CGF7" s="551"/>
      <c r="CGG7" s="528"/>
      <c r="CGH7" s="449"/>
      <c r="CGI7" s="449"/>
      <c r="CGJ7" s="449"/>
      <c r="CGK7" s="528"/>
      <c r="CGL7" s="528"/>
      <c r="CGM7" s="449"/>
      <c r="CGN7" s="449"/>
      <c r="CGO7" s="449"/>
      <c r="CGP7" s="551"/>
      <c r="CGQ7" s="528"/>
      <c r="CGR7" s="528"/>
      <c r="CGS7" s="430"/>
      <c r="CGT7" s="528"/>
      <c r="CGU7" s="528"/>
      <c r="CGV7" s="528"/>
      <c r="CGW7" s="528"/>
      <c r="CGX7" s="430"/>
      <c r="CGY7" s="430"/>
      <c r="CGZ7" s="551"/>
      <c r="CHA7" s="551"/>
      <c r="CHB7" s="528"/>
      <c r="CHC7" s="449"/>
      <c r="CHD7" s="449"/>
      <c r="CHE7" s="449"/>
      <c r="CHF7" s="528"/>
      <c r="CHG7" s="528"/>
      <c r="CHH7" s="449"/>
      <c r="CHI7" s="449"/>
      <c r="CHJ7" s="449"/>
      <c r="CHK7" s="551"/>
      <c r="CHL7" s="528"/>
      <c r="CHM7" s="528"/>
      <c r="CHN7" s="430"/>
      <c r="CHO7" s="528"/>
      <c r="CHP7" s="528"/>
      <c r="CHQ7" s="528"/>
      <c r="CHR7" s="528"/>
      <c r="CHS7" s="430"/>
      <c r="CHT7" s="430"/>
      <c r="CHU7" s="551"/>
      <c r="CHV7" s="551"/>
      <c r="CHW7" s="528"/>
      <c r="CHX7" s="449"/>
      <c r="CHY7" s="449"/>
      <c r="CHZ7" s="449"/>
      <c r="CIA7" s="528"/>
      <c r="CIB7" s="528"/>
      <c r="CIC7" s="449"/>
      <c r="CID7" s="449"/>
      <c r="CIE7" s="449"/>
      <c r="CIF7" s="551"/>
      <c r="CIG7" s="528"/>
      <c r="CIH7" s="528"/>
      <c r="CII7" s="430"/>
      <c r="CIJ7" s="528"/>
      <c r="CIK7" s="528"/>
      <c r="CIL7" s="528"/>
      <c r="CIM7" s="528"/>
      <c r="CIN7" s="430"/>
      <c r="CIO7" s="430"/>
      <c r="CIP7" s="551"/>
      <c r="CIQ7" s="551"/>
      <c r="CIR7" s="528"/>
      <c r="CIS7" s="449"/>
      <c r="CIT7" s="449"/>
      <c r="CIU7" s="449"/>
      <c r="CIV7" s="528"/>
      <c r="CIW7" s="528"/>
      <c r="CIX7" s="449"/>
      <c r="CIY7" s="449"/>
      <c r="CIZ7" s="449"/>
      <c r="CJA7" s="551"/>
      <c r="CJB7" s="528"/>
      <c r="CJC7" s="528"/>
      <c r="CJD7" s="430"/>
      <c r="CJE7" s="528"/>
      <c r="CJF7" s="528"/>
      <c r="CJG7" s="528"/>
      <c r="CJH7" s="528"/>
      <c r="CJI7" s="430"/>
      <c r="CJJ7" s="430"/>
      <c r="CJK7" s="551"/>
      <c r="CJL7" s="551"/>
      <c r="CJM7" s="528"/>
      <c r="CJN7" s="449"/>
      <c r="CJO7" s="449"/>
      <c r="CJP7" s="449"/>
      <c r="CJQ7" s="528"/>
      <c r="CJR7" s="528"/>
      <c r="CJS7" s="449"/>
      <c r="CJT7" s="449"/>
      <c r="CJU7" s="449"/>
      <c r="CJV7" s="551"/>
      <c r="CJW7" s="528"/>
      <c r="CJX7" s="528"/>
      <c r="CJY7" s="430"/>
      <c r="CJZ7" s="528"/>
      <c r="CKA7" s="528"/>
      <c r="CKB7" s="528"/>
      <c r="CKC7" s="528"/>
      <c r="CKD7" s="430"/>
      <c r="CKE7" s="430"/>
      <c r="CKF7" s="551"/>
      <c r="CKG7" s="551"/>
      <c r="CKH7" s="528"/>
      <c r="CKI7" s="449"/>
      <c r="CKJ7" s="449"/>
      <c r="CKK7" s="449"/>
      <c r="CKL7" s="528"/>
      <c r="CKM7" s="528"/>
      <c r="CKN7" s="449"/>
      <c r="CKO7" s="449"/>
      <c r="CKP7" s="449"/>
      <c r="CKQ7" s="551"/>
      <c r="CKR7" s="528"/>
      <c r="CKS7" s="528"/>
      <c r="CKT7" s="430"/>
      <c r="CKU7" s="528"/>
      <c r="CKV7" s="528"/>
      <c r="CKW7" s="528"/>
      <c r="CKX7" s="528"/>
      <c r="CKY7" s="430"/>
      <c r="CKZ7" s="430"/>
      <c r="CLA7" s="551"/>
      <c r="CLB7" s="551"/>
      <c r="CLC7" s="528"/>
      <c r="CLD7" s="449"/>
      <c r="CLE7" s="449"/>
      <c r="CLF7" s="449"/>
      <c r="CLG7" s="528"/>
      <c r="CLH7" s="528"/>
      <c r="CLI7" s="449"/>
      <c r="CLJ7" s="449"/>
      <c r="CLK7" s="449"/>
      <c r="CLL7" s="551"/>
      <c r="CLM7" s="528"/>
      <c r="CLN7" s="528"/>
      <c r="CLO7" s="430"/>
      <c r="CLP7" s="528"/>
      <c r="CLQ7" s="528"/>
      <c r="CLR7" s="528"/>
      <c r="CLS7" s="528"/>
      <c r="CLT7" s="430"/>
      <c r="CLU7" s="430"/>
      <c r="CLV7" s="551"/>
      <c r="CLW7" s="551"/>
      <c r="CLX7" s="528"/>
      <c r="CLY7" s="449"/>
      <c r="CLZ7" s="449"/>
      <c r="CMA7" s="449"/>
      <c r="CMB7" s="528"/>
      <c r="CMC7" s="528"/>
      <c r="CMD7" s="449"/>
      <c r="CME7" s="449"/>
      <c r="CMF7" s="449"/>
      <c r="CMG7" s="551"/>
      <c r="CMH7" s="528"/>
      <c r="CMI7" s="528"/>
      <c r="CMJ7" s="430"/>
      <c r="CMK7" s="528"/>
      <c r="CML7" s="528"/>
      <c r="CMM7" s="528"/>
      <c r="CMN7" s="528"/>
      <c r="CMO7" s="430"/>
      <c r="CMP7" s="430"/>
      <c r="CMQ7" s="551"/>
      <c r="CMR7" s="551"/>
      <c r="CMS7" s="528"/>
      <c r="CMT7" s="449"/>
      <c r="CMU7" s="449"/>
      <c r="CMV7" s="449"/>
      <c r="CMW7" s="528"/>
      <c r="CMX7" s="528"/>
      <c r="CMY7" s="449"/>
      <c r="CMZ7" s="449"/>
      <c r="CNA7" s="449"/>
      <c r="CNB7" s="551"/>
      <c r="CNC7" s="528"/>
      <c r="CND7" s="528"/>
      <c r="CNE7" s="430"/>
      <c r="CNF7" s="528"/>
      <c r="CNG7" s="528"/>
      <c r="CNH7" s="528"/>
      <c r="CNI7" s="528"/>
      <c r="CNJ7" s="430"/>
      <c r="CNK7" s="430"/>
      <c r="CNL7" s="551"/>
      <c r="CNM7" s="551"/>
      <c r="CNN7" s="528"/>
      <c r="CNO7" s="449"/>
      <c r="CNP7" s="449"/>
      <c r="CNQ7" s="449"/>
      <c r="CNR7" s="528"/>
      <c r="CNS7" s="528"/>
      <c r="CNT7" s="449"/>
      <c r="CNU7" s="449"/>
      <c r="CNV7" s="449"/>
      <c r="CNW7" s="551"/>
      <c r="CNX7" s="528"/>
      <c r="CNY7" s="528"/>
      <c r="CNZ7" s="430"/>
      <c r="COA7" s="528"/>
      <c r="COB7" s="528"/>
      <c r="COC7" s="528"/>
      <c r="COD7" s="528"/>
      <c r="COE7" s="430"/>
      <c r="COF7" s="430"/>
      <c r="COG7" s="551"/>
      <c r="COH7" s="551"/>
      <c r="COI7" s="528"/>
      <c r="COJ7" s="449"/>
      <c r="COK7" s="449"/>
      <c r="COL7" s="449"/>
      <c r="COM7" s="528"/>
      <c r="CON7" s="528"/>
      <c r="COO7" s="449"/>
      <c r="COP7" s="449"/>
      <c r="COQ7" s="449"/>
      <c r="COR7" s="551"/>
      <c r="COS7" s="528"/>
      <c r="COT7" s="528"/>
      <c r="COU7" s="430"/>
      <c r="COV7" s="528"/>
      <c r="COW7" s="528"/>
      <c r="COX7" s="528"/>
      <c r="COY7" s="528"/>
      <c r="COZ7" s="430"/>
      <c r="CPA7" s="430"/>
      <c r="CPB7" s="551"/>
      <c r="CPC7" s="551"/>
      <c r="CPD7" s="528"/>
      <c r="CPE7" s="449"/>
      <c r="CPF7" s="449"/>
      <c r="CPG7" s="449"/>
      <c r="CPH7" s="528"/>
      <c r="CPI7" s="528"/>
      <c r="CPJ7" s="449"/>
      <c r="CPK7" s="449"/>
      <c r="CPL7" s="449"/>
      <c r="CPM7" s="551"/>
      <c r="CPN7" s="528"/>
      <c r="CPO7" s="528"/>
      <c r="CPP7" s="430"/>
      <c r="CPQ7" s="528"/>
      <c r="CPR7" s="528"/>
      <c r="CPS7" s="528"/>
      <c r="CPT7" s="528"/>
      <c r="CPU7" s="430"/>
      <c r="CPV7" s="430"/>
      <c r="CPW7" s="551"/>
      <c r="CPX7" s="551"/>
      <c r="CPY7" s="528"/>
      <c r="CPZ7" s="449"/>
      <c r="CQA7" s="449"/>
      <c r="CQB7" s="449"/>
      <c r="CQC7" s="528"/>
      <c r="CQD7" s="528"/>
      <c r="CQE7" s="449"/>
      <c r="CQF7" s="449"/>
      <c r="CQG7" s="449"/>
      <c r="CQH7" s="551"/>
      <c r="CQI7" s="528"/>
      <c r="CQJ7" s="528"/>
      <c r="CQK7" s="430"/>
      <c r="CQL7" s="528"/>
      <c r="CQM7" s="528"/>
      <c r="CQN7" s="528"/>
      <c r="CQO7" s="528"/>
      <c r="CQP7" s="430"/>
      <c r="CQQ7" s="430"/>
      <c r="CQR7" s="551"/>
      <c r="CQS7" s="551"/>
      <c r="CQT7" s="528"/>
      <c r="CQU7" s="449"/>
      <c r="CQV7" s="449"/>
      <c r="CQW7" s="449"/>
      <c r="CQX7" s="528"/>
      <c r="CQY7" s="528"/>
      <c r="CQZ7" s="449"/>
      <c r="CRA7" s="449"/>
      <c r="CRB7" s="449"/>
      <c r="CRC7" s="551"/>
      <c r="CRD7" s="528"/>
      <c r="CRE7" s="528"/>
      <c r="CRF7" s="430"/>
      <c r="CRG7" s="528"/>
      <c r="CRH7" s="528"/>
      <c r="CRI7" s="528"/>
      <c r="CRJ7" s="528"/>
      <c r="CRK7" s="430"/>
      <c r="CRL7" s="430"/>
      <c r="CRM7" s="551"/>
      <c r="CRN7" s="551"/>
      <c r="CRO7" s="528"/>
      <c r="CRP7" s="449"/>
      <c r="CRQ7" s="449"/>
      <c r="CRR7" s="449"/>
      <c r="CRS7" s="528"/>
      <c r="CRT7" s="528"/>
      <c r="CRU7" s="449"/>
      <c r="CRV7" s="449"/>
      <c r="CRW7" s="449"/>
      <c r="CRX7" s="551"/>
      <c r="CRY7" s="528"/>
      <c r="CRZ7" s="528"/>
      <c r="CSA7" s="430"/>
      <c r="CSB7" s="528"/>
      <c r="CSC7" s="528"/>
      <c r="CSD7" s="528"/>
      <c r="CSE7" s="528"/>
      <c r="CSF7" s="430"/>
      <c r="CSG7" s="430"/>
      <c r="CSH7" s="551"/>
      <c r="CSI7" s="551"/>
      <c r="CSJ7" s="528"/>
      <c r="CSK7" s="449"/>
      <c r="CSL7" s="449"/>
      <c r="CSM7" s="449"/>
      <c r="CSN7" s="528"/>
      <c r="CSO7" s="528"/>
      <c r="CSP7" s="449"/>
      <c r="CSQ7" s="449"/>
      <c r="CSR7" s="449"/>
      <c r="CSS7" s="551"/>
      <c r="CST7" s="528"/>
      <c r="CSU7" s="528"/>
      <c r="CSV7" s="430"/>
      <c r="CSW7" s="528"/>
      <c r="CSX7" s="528"/>
      <c r="CSY7" s="528"/>
      <c r="CSZ7" s="528"/>
      <c r="CTA7" s="430"/>
      <c r="CTB7" s="430"/>
      <c r="CTC7" s="551"/>
      <c r="CTD7" s="551"/>
      <c r="CTE7" s="528"/>
      <c r="CTF7" s="449"/>
      <c r="CTG7" s="449"/>
      <c r="CTH7" s="449"/>
      <c r="CTI7" s="528"/>
      <c r="CTJ7" s="528"/>
      <c r="CTK7" s="449"/>
      <c r="CTL7" s="449"/>
      <c r="CTM7" s="449"/>
      <c r="CTN7" s="551"/>
      <c r="CTO7" s="528"/>
      <c r="CTP7" s="528"/>
      <c r="CTQ7" s="430"/>
      <c r="CTR7" s="528"/>
      <c r="CTS7" s="528"/>
      <c r="CTT7" s="528"/>
      <c r="CTU7" s="528"/>
      <c r="CTV7" s="430"/>
      <c r="CTW7" s="430"/>
      <c r="CTX7" s="551"/>
      <c r="CTY7" s="551"/>
      <c r="CTZ7" s="528"/>
      <c r="CUA7" s="449"/>
      <c r="CUB7" s="449"/>
      <c r="CUC7" s="449"/>
      <c r="CUD7" s="528"/>
      <c r="CUE7" s="528"/>
      <c r="CUF7" s="449"/>
      <c r="CUG7" s="449"/>
      <c r="CUH7" s="449"/>
      <c r="CUI7" s="551"/>
      <c r="CUJ7" s="528"/>
      <c r="CUK7" s="528"/>
      <c r="CUL7" s="430"/>
      <c r="CUM7" s="528"/>
      <c r="CUN7" s="528"/>
      <c r="CUO7" s="528"/>
      <c r="CUP7" s="528"/>
      <c r="CUQ7" s="430"/>
      <c r="CUR7" s="430"/>
      <c r="CUS7" s="551"/>
      <c r="CUT7" s="551"/>
      <c r="CUU7" s="528"/>
      <c r="CUV7" s="449"/>
      <c r="CUW7" s="449"/>
      <c r="CUX7" s="449"/>
      <c r="CUY7" s="528"/>
      <c r="CUZ7" s="528"/>
      <c r="CVA7" s="449"/>
      <c r="CVB7" s="449"/>
      <c r="CVC7" s="449"/>
      <c r="CVD7" s="551"/>
      <c r="CVE7" s="528"/>
      <c r="CVF7" s="528"/>
      <c r="CVG7" s="430"/>
      <c r="CVH7" s="528"/>
      <c r="CVI7" s="528"/>
      <c r="CVJ7" s="528"/>
      <c r="CVK7" s="528"/>
      <c r="CVL7" s="430"/>
      <c r="CVM7" s="430"/>
      <c r="CVN7" s="551"/>
      <c r="CVO7" s="551"/>
      <c r="CVP7" s="528"/>
      <c r="CVQ7" s="449"/>
      <c r="CVR7" s="449"/>
      <c r="CVS7" s="449"/>
      <c r="CVT7" s="528"/>
      <c r="CVU7" s="528"/>
      <c r="CVV7" s="449"/>
      <c r="CVW7" s="449"/>
      <c r="CVX7" s="449"/>
      <c r="CVY7" s="551"/>
      <c r="CVZ7" s="528"/>
      <c r="CWA7" s="528"/>
      <c r="CWB7" s="430"/>
      <c r="CWC7" s="528"/>
      <c r="CWD7" s="528"/>
      <c r="CWE7" s="528"/>
      <c r="CWF7" s="528"/>
      <c r="CWG7" s="430"/>
      <c r="CWH7" s="430"/>
      <c r="CWI7" s="551"/>
      <c r="CWJ7" s="551"/>
      <c r="CWK7" s="528"/>
      <c r="CWL7" s="449"/>
      <c r="CWM7" s="449"/>
      <c r="CWN7" s="449"/>
      <c r="CWO7" s="528"/>
      <c r="CWP7" s="528"/>
      <c r="CWQ7" s="449"/>
      <c r="CWR7" s="449"/>
      <c r="CWS7" s="449"/>
      <c r="CWT7" s="551"/>
      <c r="CWU7" s="528"/>
      <c r="CWV7" s="528"/>
      <c r="CWW7" s="430"/>
      <c r="CWX7" s="528"/>
      <c r="CWY7" s="528"/>
      <c r="CWZ7" s="528"/>
      <c r="CXA7" s="528"/>
      <c r="CXB7" s="430"/>
      <c r="CXC7" s="430"/>
      <c r="CXD7" s="551"/>
      <c r="CXE7" s="551"/>
      <c r="CXF7" s="528"/>
      <c r="CXG7" s="449"/>
      <c r="CXH7" s="449"/>
      <c r="CXI7" s="449"/>
      <c r="CXJ7" s="528"/>
      <c r="CXK7" s="528"/>
      <c r="CXL7" s="449"/>
      <c r="CXM7" s="449"/>
      <c r="CXN7" s="449"/>
      <c r="CXO7" s="551"/>
      <c r="CXP7" s="528"/>
      <c r="CXQ7" s="528"/>
      <c r="CXR7" s="430"/>
      <c r="CXS7" s="528"/>
      <c r="CXT7" s="528"/>
      <c r="CXU7" s="528"/>
      <c r="CXV7" s="528"/>
      <c r="CXW7" s="430"/>
      <c r="CXX7" s="430"/>
      <c r="CXY7" s="551"/>
      <c r="CXZ7" s="551"/>
      <c r="CYA7" s="528"/>
      <c r="CYB7" s="449"/>
      <c r="CYC7" s="449"/>
      <c r="CYD7" s="449"/>
      <c r="CYE7" s="528"/>
      <c r="CYF7" s="528"/>
      <c r="CYG7" s="449"/>
      <c r="CYH7" s="449"/>
      <c r="CYI7" s="449"/>
      <c r="CYJ7" s="551"/>
      <c r="CYK7" s="528"/>
      <c r="CYL7" s="528"/>
      <c r="CYM7" s="430"/>
      <c r="CYN7" s="528"/>
      <c r="CYO7" s="528"/>
      <c r="CYP7" s="528"/>
      <c r="CYQ7" s="528"/>
      <c r="CYR7" s="430"/>
      <c r="CYS7" s="430"/>
      <c r="CYT7" s="551"/>
      <c r="CYU7" s="551"/>
      <c r="CYV7" s="528"/>
      <c r="CYW7" s="449"/>
      <c r="CYX7" s="449"/>
      <c r="CYY7" s="449"/>
      <c r="CYZ7" s="528"/>
      <c r="CZA7" s="528"/>
      <c r="CZB7" s="449"/>
      <c r="CZC7" s="449"/>
      <c r="CZD7" s="449"/>
      <c r="CZE7" s="551"/>
      <c r="CZF7" s="528"/>
      <c r="CZG7" s="528"/>
      <c r="CZH7" s="430"/>
      <c r="CZI7" s="528"/>
      <c r="CZJ7" s="528"/>
      <c r="CZK7" s="528"/>
      <c r="CZL7" s="528"/>
      <c r="CZM7" s="430"/>
      <c r="CZN7" s="430"/>
      <c r="CZO7" s="551"/>
      <c r="CZP7" s="551"/>
      <c r="CZQ7" s="528"/>
      <c r="CZR7" s="449"/>
      <c r="CZS7" s="449"/>
      <c r="CZT7" s="449"/>
      <c r="CZU7" s="528"/>
      <c r="CZV7" s="528"/>
      <c r="CZW7" s="449"/>
      <c r="CZX7" s="449"/>
      <c r="CZY7" s="449"/>
      <c r="CZZ7" s="551"/>
      <c r="DAA7" s="528"/>
      <c r="DAB7" s="528"/>
      <c r="DAC7" s="430"/>
      <c r="DAD7" s="528"/>
      <c r="DAE7" s="528"/>
      <c r="DAF7" s="528"/>
      <c r="DAG7" s="528"/>
      <c r="DAH7" s="430"/>
      <c r="DAI7" s="430"/>
      <c r="DAJ7" s="551"/>
      <c r="DAK7" s="551"/>
      <c r="DAL7" s="528"/>
      <c r="DAM7" s="449"/>
      <c r="DAN7" s="449"/>
      <c r="DAO7" s="449"/>
      <c r="DAP7" s="528"/>
      <c r="DAQ7" s="528"/>
      <c r="DAR7" s="449"/>
      <c r="DAS7" s="449"/>
      <c r="DAT7" s="449"/>
      <c r="DAU7" s="551"/>
      <c r="DAV7" s="528"/>
      <c r="DAW7" s="528"/>
      <c r="DAX7" s="430"/>
      <c r="DAY7" s="528"/>
      <c r="DAZ7" s="528"/>
      <c r="DBA7" s="528"/>
      <c r="DBB7" s="528"/>
      <c r="DBC7" s="430"/>
      <c r="DBD7" s="430"/>
      <c r="DBE7" s="551"/>
      <c r="DBF7" s="551"/>
      <c r="DBG7" s="528"/>
      <c r="DBH7" s="449"/>
      <c r="DBI7" s="449"/>
      <c r="DBJ7" s="449"/>
      <c r="DBK7" s="528"/>
      <c r="DBL7" s="528"/>
      <c r="DBM7" s="449"/>
      <c r="DBN7" s="449"/>
      <c r="DBO7" s="449"/>
      <c r="DBP7" s="551"/>
      <c r="DBQ7" s="528"/>
      <c r="DBR7" s="528"/>
      <c r="DBS7" s="430"/>
      <c r="DBT7" s="528"/>
      <c r="DBU7" s="528"/>
      <c r="DBV7" s="528"/>
      <c r="DBW7" s="528"/>
      <c r="DBX7" s="430"/>
      <c r="DBY7" s="430"/>
      <c r="DBZ7" s="551"/>
      <c r="DCA7" s="551"/>
      <c r="DCB7" s="528"/>
      <c r="DCC7" s="449"/>
      <c r="DCD7" s="449"/>
      <c r="DCE7" s="449"/>
      <c r="DCF7" s="528"/>
      <c r="DCG7" s="528"/>
      <c r="DCH7" s="449"/>
      <c r="DCI7" s="449"/>
      <c r="DCJ7" s="449"/>
      <c r="DCK7" s="551"/>
      <c r="DCL7" s="528"/>
      <c r="DCM7" s="528"/>
      <c r="DCN7" s="430"/>
      <c r="DCO7" s="528"/>
      <c r="DCP7" s="528"/>
      <c r="DCQ7" s="528"/>
      <c r="DCR7" s="528"/>
      <c r="DCS7" s="430"/>
      <c r="DCT7" s="430"/>
      <c r="DCU7" s="551"/>
      <c r="DCV7" s="551"/>
      <c r="DCW7" s="528"/>
      <c r="DCX7" s="449"/>
      <c r="DCY7" s="449"/>
      <c r="DCZ7" s="449"/>
      <c r="DDA7" s="528"/>
      <c r="DDB7" s="528"/>
      <c r="DDC7" s="449"/>
      <c r="DDD7" s="449"/>
      <c r="DDE7" s="449"/>
      <c r="DDF7" s="551"/>
      <c r="DDG7" s="528"/>
      <c r="DDH7" s="528"/>
      <c r="DDI7" s="430"/>
      <c r="DDJ7" s="528"/>
      <c r="DDK7" s="528"/>
      <c r="DDL7" s="528"/>
      <c r="DDM7" s="528"/>
      <c r="DDN7" s="430"/>
      <c r="DDO7" s="430"/>
      <c r="DDP7" s="551"/>
      <c r="DDQ7" s="551"/>
      <c r="DDR7" s="528"/>
      <c r="DDS7" s="449"/>
      <c r="DDT7" s="449"/>
      <c r="DDU7" s="449"/>
      <c r="DDV7" s="528"/>
      <c r="DDW7" s="528"/>
      <c r="DDX7" s="449"/>
      <c r="DDY7" s="449"/>
      <c r="DDZ7" s="449"/>
      <c r="DEA7" s="551"/>
      <c r="DEB7" s="528"/>
      <c r="DEC7" s="528"/>
      <c r="DED7" s="430"/>
      <c r="DEE7" s="528"/>
      <c r="DEF7" s="528"/>
      <c r="DEG7" s="528"/>
      <c r="DEH7" s="528"/>
      <c r="DEI7" s="430"/>
      <c r="DEJ7" s="430"/>
      <c r="DEK7" s="551"/>
      <c r="DEL7" s="551"/>
      <c r="DEM7" s="528"/>
      <c r="DEN7" s="449"/>
      <c r="DEO7" s="449"/>
      <c r="DEP7" s="449"/>
      <c r="DEQ7" s="528"/>
      <c r="DER7" s="528"/>
      <c r="DES7" s="449"/>
      <c r="DET7" s="449"/>
      <c r="DEU7" s="449"/>
      <c r="DEV7" s="551"/>
      <c r="DEW7" s="528"/>
      <c r="DEX7" s="528"/>
      <c r="DEY7" s="430"/>
      <c r="DEZ7" s="528"/>
      <c r="DFA7" s="528"/>
      <c r="DFB7" s="528"/>
      <c r="DFC7" s="528"/>
      <c r="DFD7" s="430"/>
      <c r="DFE7" s="430"/>
      <c r="DFF7" s="551"/>
      <c r="DFG7" s="551"/>
      <c r="DFH7" s="528"/>
      <c r="DFI7" s="449"/>
      <c r="DFJ7" s="449"/>
      <c r="DFK7" s="449"/>
      <c r="DFL7" s="528"/>
      <c r="DFM7" s="528"/>
      <c r="DFN7" s="449"/>
      <c r="DFO7" s="449"/>
      <c r="DFP7" s="449"/>
      <c r="DFQ7" s="551"/>
      <c r="DFR7" s="528"/>
      <c r="DFS7" s="528"/>
      <c r="DFT7" s="430"/>
      <c r="DFU7" s="528"/>
      <c r="DFV7" s="528"/>
      <c r="DFW7" s="528"/>
      <c r="DFX7" s="528"/>
      <c r="DFY7" s="430"/>
      <c r="DFZ7" s="430"/>
      <c r="DGA7" s="551"/>
      <c r="DGB7" s="551"/>
      <c r="DGC7" s="528"/>
      <c r="DGD7" s="449"/>
      <c r="DGE7" s="449"/>
      <c r="DGF7" s="449"/>
      <c r="DGG7" s="528"/>
      <c r="DGH7" s="528"/>
      <c r="DGI7" s="449"/>
      <c r="DGJ7" s="449"/>
      <c r="DGK7" s="449"/>
      <c r="DGL7" s="551"/>
      <c r="DGM7" s="528"/>
      <c r="DGN7" s="528"/>
      <c r="DGO7" s="430"/>
      <c r="DGP7" s="528"/>
      <c r="DGQ7" s="528"/>
      <c r="DGR7" s="528"/>
      <c r="DGS7" s="528"/>
      <c r="DGT7" s="430"/>
      <c r="DGU7" s="430"/>
      <c r="DGV7" s="551"/>
      <c r="DGW7" s="551"/>
      <c r="DGX7" s="528"/>
      <c r="DGY7" s="449"/>
      <c r="DGZ7" s="449"/>
      <c r="DHA7" s="449"/>
      <c r="DHB7" s="528"/>
      <c r="DHC7" s="528"/>
      <c r="DHD7" s="449"/>
      <c r="DHE7" s="449"/>
      <c r="DHF7" s="449"/>
      <c r="DHG7" s="551"/>
      <c r="DHH7" s="528"/>
      <c r="DHI7" s="528"/>
      <c r="DHJ7" s="430"/>
      <c r="DHK7" s="528"/>
      <c r="DHL7" s="528"/>
      <c r="DHM7" s="528"/>
      <c r="DHN7" s="528"/>
      <c r="DHO7" s="430"/>
      <c r="DHP7" s="430"/>
      <c r="DHQ7" s="551"/>
      <c r="DHR7" s="551"/>
      <c r="DHS7" s="528"/>
      <c r="DHT7" s="449"/>
      <c r="DHU7" s="449"/>
      <c r="DHV7" s="449"/>
      <c r="DHW7" s="528"/>
      <c r="DHX7" s="528"/>
      <c r="DHY7" s="449"/>
      <c r="DHZ7" s="449"/>
      <c r="DIA7" s="449"/>
      <c r="DIB7" s="551"/>
      <c r="DIC7" s="528"/>
      <c r="DID7" s="528"/>
      <c r="DIE7" s="430"/>
      <c r="DIF7" s="528"/>
      <c r="DIG7" s="528"/>
      <c r="DIH7" s="528"/>
      <c r="DII7" s="528"/>
      <c r="DIJ7" s="430"/>
      <c r="DIK7" s="430"/>
      <c r="DIL7" s="551"/>
      <c r="DIM7" s="551"/>
      <c r="DIN7" s="528"/>
      <c r="DIO7" s="449"/>
      <c r="DIP7" s="449"/>
      <c r="DIQ7" s="449"/>
      <c r="DIR7" s="528"/>
      <c r="DIS7" s="528"/>
      <c r="DIT7" s="449"/>
      <c r="DIU7" s="449"/>
      <c r="DIV7" s="449"/>
      <c r="DIW7" s="551"/>
      <c r="DIX7" s="528"/>
      <c r="DIY7" s="528"/>
      <c r="DIZ7" s="430"/>
      <c r="DJA7" s="528"/>
      <c r="DJB7" s="528"/>
      <c r="DJC7" s="528"/>
      <c r="DJD7" s="528"/>
      <c r="DJE7" s="430"/>
      <c r="DJF7" s="430"/>
      <c r="DJG7" s="551"/>
      <c r="DJH7" s="551"/>
      <c r="DJI7" s="528"/>
      <c r="DJJ7" s="449"/>
      <c r="DJK7" s="449"/>
      <c r="DJL7" s="449"/>
      <c r="DJM7" s="528"/>
      <c r="DJN7" s="528"/>
      <c r="DJO7" s="449"/>
      <c r="DJP7" s="449"/>
      <c r="DJQ7" s="449"/>
      <c r="DJR7" s="551"/>
      <c r="DJS7" s="528"/>
      <c r="DJT7" s="528"/>
      <c r="DJU7" s="430"/>
      <c r="DJV7" s="528"/>
      <c r="DJW7" s="528"/>
      <c r="DJX7" s="528"/>
      <c r="DJY7" s="528"/>
      <c r="DJZ7" s="430"/>
      <c r="DKA7" s="430"/>
      <c r="DKB7" s="551"/>
      <c r="DKC7" s="551"/>
      <c r="DKD7" s="528"/>
      <c r="DKE7" s="449"/>
      <c r="DKF7" s="449"/>
      <c r="DKG7" s="449"/>
      <c r="DKH7" s="528"/>
      <c r="DKI7" s="528"/>
      <c r="DKJ7" s="449"/>
      <c r="DKK7" s="449"/>
      <c r="DKL7" s="449"/>
      <c r="DKM7" s="551"/>
      <c r="DKN7" s="528"/>
      <c r="DKO7" s="528"/>
      <c r="DKP7" s="430"/>
      <c r="DKQ7" s="528"/>
      <c r="DKR7" s="528"/>
      <c r="DKS7" s="528"/>
      <c r="DKT7" s="528"/>
      <c r="DKU7" s="430"/>
      <c r="DKV7" s="430"/>
      <c r="DKW7" s="551"/>
      <c r="DKX7" s="551"/>
      <c r="DKY7" s="528"/>
      <c r="DKZ7" s="449"/>
      <c r="DLA7" s="449"/>
      <c r="DLB7" s="449"/>
      <c r="DLC7" s="528"/>
      <c r="DLD7" s="528"/>
      <c r="DLE7" s="449"/>
      <c r="DLF7" s="449"/>
      <c r="DLG7" s="449"/>
      <c r="DLH7" s="551"/>
      <c r="DLI7" s="528"/>
      <c r="DLJ7" s="528"/>
      <c r="DLK7" s="430"/>
      <c r="DLL7" s="528"/>
      <c r="DLM7" s="528"/>
      <c r="DLN7" s="528"/>
      <c r="DLO7" s="528"/>
      <c r="DLP7" s="430"/>
      <c r="DLQ7" s="430"/>
      <c r="DLR7" s="551"/>
      <c r="DLS7" s="551"/>
      <c r="DLT7" s="528"/>
      <c r="DLU7" s="449"/>
      <c r="DLV7" s="449"/>
      <c r="DLW7" s="449"/>
      <c r="DLX7" s="528"/>
      <c r="DLY7" s="528"/>
      <c r="DLZ7" s="449"/>
      <c r="DMA7" s="449"/>
      <c r="DMB7" s="449"/>
      <c r="DMC7" s="551"/>
      <c r="DMD7" s="528"/>
      <c r="DME7" s="528"/>
      <c r="DMF7" s="430"/>
      <c r="DMG7" s="528"/>
      <c r="DMH7" s="528"/>
      <c r="DMI7" s="528"/>
      <c r="DMJ7" s="528"/>
      <c r="DMK7" s="430"/>
      <c r="DML7" s="430"/>
      <c r="DMM7" s="551"/>
      <c r="DMN7" s="551"/>
      <c r="DMO7" s="528"/>
      <c r="DMP7" s="449"/>
      <c r="DMQ7" s="449"/>
      <c r="DMR7" s="449"/>
      <c r="DMS7" s="528"/>
      <c r="DMT7" s="528"/>
      <c r="DMU7" s="449"/>
      <c r="DMV7" s="449"/>
      <c r="DMW7" s="449"/>
      <c r="DMX7" s="551"/>
      <c r="DMY7" s="528"/>
      <c r="DMZ7" s="528"/>
      <c r="DNA7" s="430"/>
      <c r="DNB7" s="528"/>
      <c r="DNC7" s="528"/>
      <c r="DND7" s="528"/>
      <c r="DNE7" s="528"/>
      <c r="DNF7" s="430"/>
      <c r="DNG7" s="430"/>
      <c r="DNH7" s="551"/>
      <c r="DNI7" s="551"/>
      <c r="DNJ7" s="528"/>
      <c r="DNK7" s="449"/>
      <c r="DNL7" s="449"/>
      <c r="DNM7" s="449"/>
      <c r="DNN7" s="528"/>
      <c r="DNO7" s="528"/>
      <c r="DNP7" s="449"/>
      <c r="DNQ7" s="449"/>
      <c r="DNR7" s="449"/>
      <c r="DNS7" s="551"/>
      <c r="DNT7" s="528"/>
      <c r="DNU7" s="528"/>
      <c r="DNV7" s="430"/>
      <c r="DNW7" s="528"/>
      <c r="DNX7" s="528"/>
      <c r="DNY7" s="528"/>
      <c r="DNZ7" s="528"/>
      <c r="DOA7" s="430"/>
      <c r="DOB7" s="430"/>
      <c r="DOC7" s="551"/>
      <c r="DOD7" s="551"/>
      <c r="DOE7" s="528"/>
      <c r="DOF7" s="449"/>
      <c r="DOG7" s="449"/>
      <c r="DOH7" s="449"/>
      <c r="DOI7" s="528"/>
      <c r="DOJ7" s="528"/>
      <c r="DOK7" s="449"/>
      <c r="DOL7" s="449"/>
      <c r="DOM7" s="449"/>
      <c r="DON7" s="551"/>
      <c r="DOO7" s="528"/>
      <c r="DOP7" s="528"/>
      <c r="DOQ7" s="430"/>
      <c r="DOR7" s="528"/>
      <c r="DOS7" s="528"/>
      <c r="DOT7" s="528"/>
      <c r="DOU7" s="528"/>
      <c r="DOV7" s="430"/>
      <c r="DOW7" s="430"/>
      <c r="DOX7" s="551"/>
      <c r="DOY7" s="551"/>
      <c r="DOZ7" s="528"/>
      <c r="DPA7" s="449"/>
      <c r="DPB7" s="449"/>
      <c r="DPC7" s="449"/>
      <c r="DPD7" s="528"/>
      <c r="DPE7" s="528"/>
      <c r="DPF7" s="449"/>
      <c r="DPG7" s="449"/>
      <c r="DPH7" s="449"/>
      <c r="DPI7" s="551"/>
      <c r="DPJ7" s="528"/>
      <c r="DPK7" s="528"/>
      <c r="DPL7" s="430"/>
      <c r="DPM7" s="528"/>
      <c r="DPN7" s="528"/>
      <c r="DPO7" s="528"/>
      <c r="DPP7" s="528"/>
      <c r="DPQ7" s="430"/>
      <c r="DPR7" s="430"/>
      <c r="DPS7" s="551"/>
      <c r="DPT7" s="551"/>
      <c r="DPU7" s="528"/>
      <c r="DPV7" s="449"/>
      <c r="DPW7" s="449"/>
      <c r="DPX7" s="449"/>
      <c r="DPY7" s="528"/>
      <c r="DPZ7" s="528"/>
      <c r="DQA7" s="449"/>
      <c r="DQB7" s="449"/>
      <c r="DQC7" s="449"/>
      <c r="DQD7" s="551"/>
      <c r="DQE7" s="528"/>
      <c r="DQF7" s="528"/>
      <c r="DQG7" s="430"/>
      <c r="DQH7" s="528"/>
      <c r="DQI7" s="528"/>
      <c r="DQJ7" s="528"/>
      <c r="DQK7" s="528"/>
      <c r="DQL7" s="430"/>
      <c r="DQM7" s="430"/>
      <c r="DQN7" s="551"/>
      <c r="DQO7" s="551"/>
      <c r="DQP7" s="528"/>
      <c r="DQQ7" s="449"/>
      <c r="DQR7" s="449"/>
      <c r="DQS7" s="449"/>
      <c r="DQT7" s="528"/>
      <c r="DQU7" s="528"/>
      <c r="DQV7" s="449"/>
      <c r="DQW7" s="449"/>
      <c r="DQX7" s="449"/>
      <c r="DQY7" s="551"/>
      <c r="DQZ7" s="528"/>
      <c r="DRA7" s="528"/>
      <c r="DRB7" s="430"/>
      <c r="DRC7" s="528"/>
      <c r="DRD7" s="528"/>
      <c r="DRE7" s="528"/>
      <c r="DRF7" s="528"/>
      <c r="DRG7" s="430"/>
      <c r="DRH7" s="430"/>
      <c r="DRI7" s="551"/>
      <c r="DRJ7" s="551"/>
      <c r="DRK7" s="528"/>
      <c r="DRL7" s="449"/>
      <c r="DRM7" s="449"/>
      <c r="DRN7" s="449"/>
      <c r="DRO7" s="528"/>
      <c r="DRP7" s="528"/>
      <c r="DRQ7" s="449"/>
      <c r="DRR7" s="449"/>
      <c r="DRS7" s="449"/>
      <c r="DRT7" s="551"/>
      <c r="DRU7" s="528"/>
      <c r="DRV7" s="528"/>
      <c r="DRW7" s="430"/>
      <c r="DRX7" s="528"/>
      <c r="DRY7" s="528"/>
      <c r="DRZ7" s="528"/>
      <c r="DSA7" s="528"/>
      <c r="DSB7" s="430"/>
      <c r="DSC7" s="430"/>
      <c r="DSD7" s="551"/>
      <c r="DSE7" s="551"/>
      <c r="DSF7" s="528"/>
      <c r="DSG7" s="449"/>
      <c r="DSH7" s="449"/>
      <c r="DSI7" s="449"/>
      <c r="DSJ7" s="528"/>
      <c r="DSK7" s="528"/>
      <c r="DSL7" s="449"/>
      <c r="DSM7" s="449"/>
      <c r="DSN7" s="449"/>
      <c r="DSO7" s="551"/>
      <c r="DSP7" s="528"/>
      <c r="DSQ7" s="528"/>
      <c r="DSR7" s="430"/>
      <c r="DSS7" s="528"/>
      <c r="DST7" s="528"/>
      <c r="DSU7" s="528"/>
      <c r="DSV7" s="528"/>
      <c r="DSW7" s="430"/>
      <c r="DSX7" s="430"/>
      <c r="DSY7" s="551"/>
      <c r="DSZ7" s="551"/>
      <c r="DTA7" s="528"/>
      <c r="DTB7" s="449"/>
      <c r="DTC7" s="449"/>
      <c r="DTD7" s="449"/>
      <c r="DTE7" s="528"/>
      <c r="DTF7" s="528"/>
      <c r="DTG7" s="449"/>
      <c r="DTH7" s="449"/>
      <c r="DTI7" s="449"/>
      <c r="DTJ7" s="551"/>
      <c r="DTK7" s="528"/>
      <c r="DTL7" s="528"/>
      <c r="DTM7" s="430"/>
      <c r="DTN7" s="528"/>
      <c r="DTO7" s="528"/>
      <c r="DTP7" s="528"/>
      <c r="DTQ7" s="528"/>
      <c r="DTR7" s="430"/>
      <c r="DTS7" s="430"/>
      <c r="DTT7" s="551"/>
      <c r="DTU7" s="551"/>
      <c r="DTV7" s="528"/>
      <c r="DTW7" s="449"/>
      <c r="DTX7" s="449"/>
      <c r="DTY7" s="449"/>
      <c r="DTZ7" s="528"/>
      <c r="DUA7" s="528"/>
      <c r="DUB7" s="449"/>
      <c r="DUC7" s="449"/>
      <c r="DUD7" s="449"/>
      <c r="DUE7" s="551"/>
      <c r="DUF7" s="528"/>
      <c r="DUG7" s="528"/>
      <c r="DUH7" s="430"/>
      <c r="DUI7" s="528"/>
      <c r="DUJ7" s="528"/>
      <c r="DUK7" s="528"/>
      <c r="DUL7" s="528"/>
      <c r="DUM7" s="430"/>
      <c r="DUN7" s="430"/>
      <c r="DUO7" s="551"/>
      <c r="DUP7" s="551"/>
      <c r="DUQ7" s="528"/>
      <c r="DUR7" s="449"/>
      <c r="DUS7" s="449"/>
      <c r="DUT7" s="449"/>
      <c r="DUU7" s="528"/>
      <c r="DUV7" s="528"/>
      <c r="DUW7" s="449"/>
      <c r="DUX7" s="449"/>
      <c r="DUY7" s="449"/>
      <c r="DUZ7" s="551"/>
      <c r="DVA7" s="528"/>
      <c r="DVB7" s="528"/>
      <c r="DVC7" s="430"/>
      <c r="DVD7" s="528"/>
      <c r="DVE7" s="528"/>
      <c r="DVF7" s="528"/>
      <c r="DVG7" s="528"/>
      <c r="DVH7" s="430"/>
      <c r="DVI7" s="430"/>
      <c r="DVJ7" s="551"/>
      <c r="DVK7" s="551"/>
      <c r="DVL7" s="528"/>
      <c r="DVM7" s="449"/>
      <c r="DVN7" s="449"/>
      <c r="DVO7" s="449"/>
      <c r="DVP7" s="528"/>
      <c r="DVQ7" s="528"/>
      <c r="DVR7" s="449"/>
      <c r="DVS7" s="449"/>
      <c r="DVT7" s="449"/>
      <c r="DVU7" s="551"/>
      <c r="DVV7" s="528"/>
      <c r="DVW7" s="528"/>
      <c r="DVX7" s="430"/>
      <c r="DVY7" s="528"/>
      <c r="DVZ7" s="528"/>
      <c r="DWA7" s="528"/>
      <c r="DWB7" s="528"/>
      <c r="DWC7" s="430"/>
      <c r="DWD7" s="430"/>
      <c r="DWE7" s="551"/>
      <c r="DWF7" s="551"/>
      <c r="DWG7" s="528"/>
      <c r="DWH7" s="449"/>
      <c r="DWI7" s="449"/>
      <c r="DWJ7" s="449"/>
      <c r="DWK7" s="528"/>
      <c r="DWL7" s="528"/>
      <c r="DWM7" s="449"/>
      <c r="DWN7" s="449"/>
      <c r="DWO7" s="449"/>
      <c r="DWP7" s="551"/>
      <c r="DWQ7" s="528"/>
      <c r="DWR7" s="528"/>
      <c r="DWS7" s="430"/>
      <c r="DWT7" s="528"/>
      <c r="DWU7" s="528"/>
      <c r="DWV7" s="528"/>
      <c r="DWW7" s="528"/>
      <c r="DWX7" s="430"/>
      <c r="DWY7" s="430"/>
      <c r="DWZ7" s="551"/>
      <c r="DXA7" s="551"/>
      <c r="DXB7" s="528"/>
      <c r="DXC7" s="449"/>
      <c r="DXD7" s="449"/>
      <c r="DXE7" s="449"/>
      <c r="DXF7" s="528"/>
      <c r="DXG7" s="528"/>
      <c r="DXH7" s="449"/>
      <c r="DXI7" s="449"/>
      <c r="DXJ7" s="449"/>
      <c r="DXK7" s="551"/>
      <c r="DXL7" s="528"/>
      <c r="DXM7" s="528"/>
      <c r="DXN7" s="430"/>
      <c r="DXO7" s="528"/>
      <c r="DXP7" s="528"/>
      <c r="DXQ7" s="528"/>
      <c r="DXR7" s="528"/>
      <c r="DXS7" s="430"/>
      <c r="DXT7" s="430"/>
      <c r="DXU7" s="551"/>
      <c r="DXV7" s="551"/>
      <c r="DXW7" s="528"/>
      <c r="DXX7" s="449"/>
      <c r="DXY7" s="449"/>
      <c r="DXZ7" s="449"/>
      <c r="DYA7" s="528"/>
      <c r="DYB7" s="528"/>
      <c r="DYC7" s="449"/>
      <c r="DYD7" s="449"/>
      <c r="DYE7" s="449"/>
      <c r="DYF7" s="551"/>
      <c r="DYG7" s="528"/>
      <c r="DYH7" s="528"/>
      <c r="DYI7" s="430"/>
      <c r="DYJ7" s="528"/>
      <c r="DYK7" s="528"/>
      <c r="DYL7" s="528"/>
      <c r="DYM7" s="528"/>
      <c r="DYN7" s="430"/>
      <c r="DYO7" s="430"/>
      <c r="DYP7" s="551"/>
      <c r="DYQ7" s="551"/>
      <c r="DYR7" s="528"/>
      <c r="DYS7" s="449"/>
      <c r="DYT7" s="449"/>
      <c r="DYU7" s="449"/>
      <c r="DYV7" s="528"/>
      <c r="DYW7" s="528"/>
      <c r="DYX7" s="449"/>
      <c r="DYY7" s="449"/>
      <c r="DYZ7" s="449"/>
      <c r="DZA7" s="551"/>
      <c r="DZB7" s="528"/>
      <c r="DZC7" s="528"/>
      <c r="DZD7" s="430"/>
      <c r="DZE7" s="528"/>
      <c r="DZF7" s="528"/>
      <c r="DZG7" s="528"/>
      <c r="DZH7" s="528"/>
      <c r="DZI7" s="430"/>
      <c r="DZJ7" s="430"/>
      <c r="DZK7" s="551"/>
      <c r="DZL7" s="551"/>
      <c r="DZM7" s="528"/>
      <c r="DZN7" s="449"/>
      <c r="DZO7" s="449"/>
      <c r="DZP7" s="449"/>
      <c r="DZQ7" s="528"/>
      <c r="DZR7" s="528"/>
      <c r="DZS7" s="449"/>
      <c r="DZT7" s="449"/>
      <c r="DZU7" s="449"/>
      <c r="DZV7" s="551"/>
      <c r="DZW7" s="528"/>
      <c r="DZX7" s="528"/>
      <c r="DZY7" s="430"/>
      <c r="DZZ7" s="528"/>
      <c r="EAA7" s="528"/>
      <c r="EAB7" s="528"/>
      <c r="EAC7" s="528"/>
      <c r="EAD7" s="430"/>
      <c r="EAE7" s="430"/>
      <c r="EAF7" s="551"/>
      <c r="EAG7" s="551"/>
      <c r="EAH7" s="528"/>
      <c r="EAI7" s="449"/>
      <c r="EAJ7" s="449"/>
      <c r="EAK7" s="449"/>
      <c r="EAL7" s="528"/>
      <c r="EAM7" s="528"/>
      <c r="EAN7" s="449"/>
      <c r="EAO7" s="449"/>
      <c r="EAP7" s="449"/>
      <c r="EAQ7" s="551"/>
      <c r="EAR7" s="528"/>
      <c r="EAS7" s="528"/>
      <c r="EAT7" s="430"/>
      <c r="EAU7" s="528"/>
      <c r="EAV7" s="528"/>
      <c r="EAW7" s="528"/>
      <c r="EAX7" s="528"/>
      <c r="EAY7" s="430"/>
      <c r="EAZ7" s="430"/>
      <c r="EBA7" s="551"/>
      <c r="EBB7" s="551"/>
      <c r="EBC7" s="528"/>
      <c r="EBD7" s="449"/>
      <c r="EBE7" s="449"/>
      <c r="EBF7" s="449"/>
      <c r="EBG7" s="528"/>
      <c r="EBH7" s="528"/>
      <c r="EBI7" s="449"/>
      <c r="EBJ7" s="449"/>
      <c r="EBK7" s="449"/>
      <c r="EBL7" s="551"/>
      <c r="EBM7" s="528"/>
      <c r="EBN7" s="528"/>
      <c r="EBO7" s="430"/>
      <c r="EBP7" s="528"/>
      <c r="EBQ7" s="528"/>
      <c r="EBR7" s="528"/>
      <c r="EBS7" s="528"/>
      <c r="EBT7" s="430"/>
      <c r="EBU7" s="430"/>
      <c r="EBV7" s="551"/>
      <c r="EBW7" s="551"/>
      <c r="EBX7" s="528"/>
      <c r="EBY7" s="449"/>
      <c r="EBZ7" s="449"/>
      <c r="ECA7" s="449"/>
      <c r="ECB7" s="528"/>
      <c r="ECC7" s="528"/>
      <c r="ECD7" s="449"/>
      <c r="ECE7" s="449"/>
      <c r="ECF7" s="449"/>
      <c r="ECG7" s="551"/>
      <c r="ECH7" s="528"/>
      <c r="ECI7" s="528"/>
      <c r="ECJ7" s="430"/>
      <c r="ECK7" s="528"/>
      <c r="ECL7" s="528"/>
      <c r="ECM7" s="528"/>
      <c r="ECN7" s="528"/>
      <c r="ECO7" s="430"/>
      <c r="ECP7" s="430"/>
      <c r="ECQ7" s="551"/>
      <c r="ECR7" s="551"/>
      <c r="ECS7" s="528"/>
      <c r="ECT7" s="449"/>
      <c r="ECU7" s="449"/>
      <c r="ECV7" s="449"/>
      <c r="ECW7" s="528"/>
      <c r="ECX7" s="528"/>
      <c r="ECY7" s="449"/>
      <c r="ECZ7" s="449"/>
      <c r="EDA7" s="449"/>
      <c r="EDB7" s="551"/>
      <c r="EDC7" s="528"/>
      <c r="EDD7" s="528"/>
      <c r="EDE7" s="430"/>
      <c r="EDF7" s="528"/>
      <c r="EDG7" s="528"/>
      <c r="EDH7" s="528"/>
      <c r="EDI7" s="528"/>
      <c r="EDJ7" s="430"/>
      <c r="EDK7" s="430"/>
      <c r="EDL7" s="551"/>
      <c r="EDM7" s="551"/>
      <c r="EDN7" s="528"/>
      <c r="EDO7" s="449"/>
      <c r="EDP7" s="449"/>
      <c r="EDQ7" s="449"/>
      <c r="EDR7" s="528"/>
      <c r="EDS7" s="528"/>
      <c r="EDT7" s="449"/>
      <c r="EDU7" s="449"/>
      <c r="EDV7" s="449"/>
      <c r="EDW7" s="551"/>
      <c r="EDX7" s="528"/>
      <c r="EDY7" s="528"/>
      <c r="EDZ7" s="430"/>
      <c r="EEA7" s="528"/>
      <c r="EEB7" s="528"/>
      <c r="EEC7" s="528"/>
      <c r="EED7" s="528"/>
      <c r="EEE7" s="430"/>
      <c r="EEF7" s="430"/>
      <c r="EEG7" s="551"/>
      <c r="EEH7" s="551"/>
      <c r="EEI7" s="528"/>
      <c r="EEJ7" s="449"/>
      <c r="EEK7" s="449"/>
      <c r="EEL7" s="449"/>
      <c r="EEM7" s="528"/>
      <c r="EEN7" s="528"/>
      <c r="EEO7" s="449"/>
      <c r="EEP7" s="449"/>
      <c r="EEQ7" s="449"/>
      <c r="EER7" s="551"/>
      <c r="EES7" s="528"/>
      <c r="EET7" s="528"/>
      <c r="EEU7" s="430"/>
      <c r="EEV7" s="528"/>
      <c r="EEW7" s="528"/>
      <c r="EEX7" s="528"/>
      <c r="EEY7" s="528"/>
      <c r="EEZ7" s="430"/>
      <c r="EFA7" s="430"/>
      <c r="EFB7" s="551"/>
      <c r="EFC7" s="551"/>
      <c r="EFD7" s="528"/>
      <c r="EFE7" s="449"/>
      <c r="EFF7" s="449"/>
      <c r="EFG7" s="449"/>
      <c r="EFH7" s="528"/>
      <c r="EFI7" s="528"/>
      <c r="EFJ7" s="449"/>
      <c r="EFK7" s="449"/>
      <c r="EFL7" s="449"/>
      <c r="EFM7" s="551"/>
      <c r="EFN7" s="528"/>
      <c r="EFO7" s="528"/>
      <c r="EFP7" s="430"/>
      <c r="EFQ7" s="528"/>
      <c r="EFR7" s="528"/>
      <c r="EFS7" s="528"/>
      <c r="EFT7" s="528"/>
      <c r="EFU7" s="430"/>
      <c r="EFV7" s="430"/>
      <c r="EFW7" s="551"/>
      <c r="EFX7" s="551"/>
      <c r="EFY7" s="528"/>
      <c r="EFZ7" s="449"/>
      <c r="EGA7" s="449"/>
      <c r="EGB7" s="449"/>
      <c r="EGC7" s="528"/>
      <c r="EGD7" s="528"/>
      <c r="EGE7" s="449"/>
      <c r="EGF7" s="449"/>
      <c r="EGG7" s="449"/>
      <c r="EGH7" s="551"/>
      <c r="EGI7" s="528"/>
      <c r="EGJ7" s="528"/>
      <c r="EGK7" s="430"/>
      <c r="EGL7" s="528"/>
      <c r="EGM7" s="528"/>
      <c r="EGN7" s="528"/>
      <c r="EGO7" s="528"/>
      <c r="EGP7" s="430"/>
      <c r="EGQ7" s="430"/>
      <c r="EGR7" s="551"/>
      <c r="EGS7" s="551"/>
      <c r="EGT7" s="528"/>
      <c r="EGU7" s="449"/>
      <c r="EGV7" s="449"/>
      <c r="EGW7" s="449"/>
      <c r="EGX7" s="528"/>
      <c r="EGY7" s="528"/>
      <c r="EGZ7" s="449"/>
      <c r="EHA7" s="449"/>
      <c r="EHB7" s="449"/>
      <c r="EHC7" s="551"/>
      <c r="EHD7" s="528"/>
      <c r="EHE7" s="528"/>
      <c r="EHF7" s="430"/>
      <c r="EHG7" s="528"/>
      <c r="EHH7" s="528"/>
      <c r="EHI7" s="528"/>
      <c r="EHJ7" s="528"/>
      <c r="EHK7" s="430"/>
      <c r="EHL7" s="430"/>
      <c r="EHM7" s="551"/>
      <c r="EHN7" s="551"/>
      <c r="EHO7" s="528"/>
      <c r="EHP7" s="449"/>
      <c r="EHQ7" s="449"/>
      <c r="EHR7" s="449"/>
      <c r="EHS7" s="528"/>
      <c r="EHT7" s="528"/>
      <c r="EHU7" s="449"/>
      <c r="EHV7" s="449"/>
      <c r="EHW7" s="449"/>
      <c r="EHX7" s="551"/>
      <c r="EHY7" s="528"/>
      <c r="EHZ7" s="528"/>
      <c r="EIA7" s="430"/>
      <c r="EIB7" s="528"/>
      <c r="EIC7" s="528"/>
      <c r="EID7" s="528"/>
      <c r="EIE7" s="528"/>
      <c r="EIF7" s="430"/>
      <c r="EIG7" s="430"/>
      <c r="EIH7" s="551"/>
      <c r="EII7" s="551"/>
      <c r="EIJ7" s="528"/>
      <c r="EIK7" s="449"/>
      <c r="EIL7" s="449"/>
      <c r="EIM7" s="449"/>
      <c r="EIN7" s="528"/>
      <c r="EIO7" s="528"/>
      <c r="EIP7" s="449"/>
      <c r="EIQ7" s="449"/>
      <c r="EIR7" s="449"/>
      <c r="EIS7" s="551"/>
      <c r="EIT7" s="528"/>
      <c r="EIU7" s="528"/>
      <c r="EIV7" s="430"/>
      <c r="EIW7" s="528"/>
      <c r="EIX7" s="528"/>
      <c r="EIY7" s="528"/>
      <c r="EIZ7" s="528"/>
      <c r="EJA7" s="430"/>
      <c r="EJB7" s="430"/>
      <c r="EJC7" s="551"/>
      <c r="EJD7" s="551"/>
      <c r="EJE7" s="528"/>
      <c r="EJF7" s="449"/>
      <c r="EJG7" s="449"/>
      <c r="EJH7" s="449"/>
      <c r="EJI7" s="528"/>
      <c r="EJJ7" s="528"/>
      <c r="EJK7" s="449"/>
      <c r="EJL7" s="449"/>
      <c r="EJM7" s="449"/>
      <c r="EJN7" s="551"/>
      <c r="EJO7" s="528"/>
      <c r="EJP7" s="528"/>
      <c r="EJQ7" s="430"/>
      <c r="EJR7" s="528"/>
      <c r="EJS7" s="528"/>
      <c r="EJT7" s="528"/>
      <c r="EJU7" s="528"/>
      <c r="EJV7" s="430"/>
      <c r="EJW7" s="430"/>
      <c r="EJX7" s="551"/>
      <c r="EJY7" s="551"/>
      <c r="EJZ7" s="528"/>
      <c r="EKA7" s="449"/>
      <c r="EKB7" s="449"/>
      <c r="EKC7" s="449"/>
      <c r="EKD7" s="528"/>
      <c r="EKE7" s="528"/>
      <c r="EKF7" s="449"/>
      <c r="EKG7" s="449"/>
      <c r="EKH7" s="449"/>
      <c r="EKI7" s="551"/>
      <c r="EKJ7" s="528"/>
      <c r="EKK7" s="528"/>
      <c r="EKL7" s="430"/>
      <c r="EKM7" s="528"/>
      <c r="EKN7" s="528"/>
      <c r="EKO7" s="528"/>
      <c r="EKP7" s="528"/>
      <c r="EKQ7" s="430"/>
      <c r="EKR7" s="430"/>
      <c r="EKS7" s="551"/>
      <c r="EKT7" s="551"/>
      <c r="EKU7" s="528"/>
      <c r="EKV7" s="449"/>
      <c r="EKW7" s="449"/>
      <c r="EKX7" s="449"/>
      <c r="EKY7" s="528"/>
      <c r="EKZ7" s="528"/>
      <c r="ELA7" s="449"/>
      <c r="ELB7" s="449"/>
      <c r="ELC7" s="449"/>
      <c r="ELD7" s="551"/>
      <c r="ELE7" s="528"/>
      <c r="ELF7" s="528"/>
      <c r="ELG7" s="430"/>
      <c r="ELH7" s="528"/>
      <c r="ELI7" s="528"/>
      <c r="ELJ7" s="528"/>
      <c r="ELK7" s="528"/>
      <c r="ELL7" s="430"/>
      <c r="ELM7" s="430"/>
      <c r="ELN7" s="551"/>
      <c r="ELO7" s="551"/>
      <c r="ELP7" s="528"/>
      <c r="ELQ7" s="449"/>
      <c r="ELR7" s="449"/>
      <c r="ELS7" s="449"/>
      <c r="ELT7" s="528"/>
      <c r="ELU7" s="528"/>
      <c r="ELV7" s="449"/>
      <c r="ELW7" s="449"/>
      <c r="ELX7" s="449"/>
      <c r="ELY7" s="551"/>
      <c r="ELZ7" s="528"/>
      <c r="EMA7" s="528"/>
      <c r="EMB7" s="430"/>
      <c r="EMC7" s="528"/>
      <c r="EMD7" s="528"/>
      <c r="EME7" s="528"/>
      <c r="EMF7" s="528"/>
      <c r="EMG7" s="430"/>
      <c r="EMH7" s="430"/>
      <c r="EMI7" s="551"/>
      <c r="EMJ7" s="551"/>
      <c r="EMK7" s="528"/>
      <c r="EML7" s="449"/>
      <c r="EMM7" s="449"/>
      <c r="EMN7" s="449"/>
      <c r="EMO7" s="528"/>
      <c r="EMP7" s="528"/>
      <c r="EMQ7" s="449"/>
      <c r="EMR7" s="449"/>
      <c r="EMS7" s="449"/>
      <c r="EMT7" s="551"/>
      <c r="EMU7" s="528"/>
      <c r="EMV7" s="528"/>
      <c r="EMW7" s="430"/>
      <c r="EMX7" s="528"/>
      <c r="EMY7" s="528"/>
      <c r="EMZ7" s="528"/>
      <c r="ENA7" s="528"/>
      <c r="ENB7" s="430"/>
      <c r="ENC7" s="430"/>
      <c r="END7" s="551"/>
      <c r="ENE7" s="551"/>
      <c r="ENF7" s="528"/>
      <c r="ENG7" s="449"/>
      <c r="ENH7" s="449"/>
      <c r="ENI7" s="449"/>
      <c r="ENJ7" s="528"/>
      <c r="ENK7" s="528"/>
      <c r="ENL7" s="449"/>
      <c r="ENM7" s="449"/>
      <c r="ENN7" s="449"/>
      <c r="ENO7" s="551"/>
      <c r="ENP7" s="528"/>
      <c r="ENQ7" s="528"/>
      <c r="ENR7" s="430"/>
      <c r="ENS7" s="528"/>
      <c r="ENT7" s="528"/>
      <c r="ENU7" s="528"/>
      <c r="ENV7" s="528"/>
      <c r="ENW7" s="430"/>
      <c r="ENX7" s="430"/>
      <c r="ENY7" s="551"/>
      <c r="ENZ7" s="551"/>
      <c r="EOA7" s="528"/>
      <c r="EOB7" s="449"/>
      <c r="EOC7" s="449"/>
      <c r="EOD7" s="449"/>
      <c r="EOE7" s="528"/>
      <c r="EOF7" s="528"/>
      <c r="EOG7" s="449"/>
      <c r="EOH7" s="449"/>
      <c r="EOI7" s="449"/>
      <c r="EOJ7" s="551"/>
      <c r="EOK7" s="528"/>
      <c r="EOL7" s="528"/>
      <c r="EOM7" s="430"/>
      <c r="EON7" s="528"/>
      <c r="EOO7" s="528"/>
      <c r="EOP7" s="528"/>
      <c r="EOQ7" s="528"/>
      <c r="EOR7" s="430"/>
      <c r="EOS7" s="430"/>
      <c r="EOT7" s="551"/>
      <c r="EOU7" s="551"/>
      <c r="EOV7" s="528"/>
      <c r="EOW7" s="449"/>
      <c r="EOX7" s="449"/>
      <c r="EOY7" s="449"/>
      <c r="EOZ7" s="528"/>
      <c r="EPA7" s="528"/>
      <c r="EPB7" s="449"/>
      <c r="EPC7" s="449"/>
      <c r="EPD7" s="449"/>
      <c r="EPE7" s="551"/>
      <c r="EPF7" s="528"/>
      <c r="EPG7" s="528"/>
      <c r="EPH7" s="430"/>
      <c r="EPI7" s="528"/>
      <c r="EPJ7" s="528"/>
      <c r="EPK7" s="528"/>
      <c r="EPL7" s="528"/>
      <c r="EPM7" s="430"/>
      <c r="EPN7" s="430"/>
      <c r="EPO7" s="551"/>
      <c r="EPP7" s="551"/>
      <c r="EPQ7" s="528"/>
      <c r="EPR7" s="449"/>
      <c r="EPS7" s="449"/>
      <c r="EPT7" s="449"/>
      <c r="EPU7" s="528"/>
      <c r="EPV7" s="528"/>
      <c r="EPW7" s="449"/>
      <c r="EPX7" s="449"/>
      <c r="EPY7" s="449"/>
      <c r="EPZ7" s="551"/>
      <c r="EQA7" s="528"/>
      <c r="EQB7" s="528"/>
      <c r="EQC7" s="430"/>
      <c r="EQD7" s="528"/>
      <c r="EQE7" s="528"/>
      <c r="EQF7" s="528"/>
      <c r="EQG7" s="528"/>
      <c r="EQH7" s="430"/>
      <c r="EQI7" s="430"/>
      <c r="EQJ7" s="551"/>
      <c r="EQK7" s="551"/>
      <c r="EQL7" s="528"/>
      <c r="EQM7" s="449"/>
      <c r="EQN7" s="449"/>
      <c r="EQO7" s="449"/>
      <c r="EQP7" s="528"/>
      <c r="EQQ7" s="528"/>
      <c r="EQR7" s="449"/>
      <c r="EQS7" s="449"/>
      <c r="EQT7" s="449"/>
      <c r="EQU7" s="551"/>
      <c r="EQV7" s="528"/>
      <c r="EQW7" s="528"/>
      <c r="EQX7" s="430"/>
      <c r="EQY7" s="528"/>
      <c r="EQZ7" s="528"/>
      <c r="ERA7" s="528"/>
      <c r="ERB7" s="528"/>
      <c r="ERC7" s="430"/>
      <c r="ERD7" s="430"/>
      <c r="ERE7" s="551"/>
      <c r="ERF7" s="551"/>
      <c r="ERG7" s="528"/>
      <c r="ERH7" s="449"/>
      <c r="ERI7" s="449"/>
      <c r="ERJ7" s="449"/>
      <c r="ERK7" s="528"/>
      <c r="ERL7" s="528"/>
      <c r="ERM7" s="449"/>
      <c r="ERN7" s="449"/>
      <c r="ERO7" s="449"/>
      <c r="ERP7" s="551"/>
      <c r="ERQ7" s="528"/>
      <c r="ERR7" s="528"/>
      <c r="ERS7" s="430"/>
      <c r="ERT7" s="528"/>
      <c r="ERU7" s="528"/>
      <c r="ERV7" s="528"/>
      <c r="ERW7" s="528"/>
      <c r="ERX7" s="430"/>
      <c r="ERY7" s="430"/>
      <c r="ERZ7" s="551"/>
      <c r="ESA7" s="551"/>
      <c r="ESB7" s="528"/>
      <c r="ESC7" s="449"/>
      <c r="ESD7" s="449"/>
      <c r="ESE7" s="449"/>
      <c r="ESF7" s="528"/>
      <c r="ESG7" s="528"/>
      <c r="ESH7" s="449"/>
      <c r="ESI7" s="449"/>
      <c r="ESJ7" s="449"/>
      <c r="ESK7" s="551"/>
      <c r="ESL7" s="528"/>
      <c r="ESM7" s="528"/>
      <c r="ESN7" s="430"/>
      <c r="ESO7" s="528"/>
      <c r="ESP7" s="528"/>
      <c r="ESQ7" s="528"/>
      <c r="ESR7" s="528"/>
      <c r="ESS7" s="430"/>
      <c r="EST7" s="430"/>
      <c r="ESU7" s="551"/>
      <c r="ESV7" s="551"/>
      <c r="ESW7" s="528"/>
      <c r="ESX7" s="449"/>
      <c r="ESY7" s="449"/>
      <c r="ESZ7" s="449"/>
      <c r="ETA7" s="528"/>
      <c r="ETB7" s="528"/>
      <c r="ETC7" s="449"/>
      <c r="ETD7" s="449"/>
      <c r="ETE7" s="449"/>
      <c r="ETF7" s="551"/>
      <c r="ETG7" s="528"/>
      <c r="ETH7" s="528"/>
      <c r="ETI7" s="430"/>
      <c r="ETJ7" s="528"/>
      <c r="ETK7" s="528"/>
      <c r="ETL7" s="528"/>
      <c r="ETM7" s="528"/>
      <c r="ETN7" s="430"/>
      <c r="ETO7" s="430"/>
      <c r="ETP7" s="551"/>
      <c r="ETQ7" s="551"/>
      <c r="ETR7" s="528"/>
      <c r="ETS7" s="449"/>
      <c r="ETT7" s="449"/>
      <c r="ETU7" s="449"/>
      <c r="ETV7" s="528"/>
      <c r="ETW7" s="528"/>
      <c r="ETX7" s="449"/>
      <c r="ETY7" s="449"/>
      <c r="ETZ7" s="449"/>
      <c r="EUA7" s="551"/>
      <c r="EUB7" s="528"/>
      <c r="EUC7" s="528"/>
      <c r="EUD7" s="430"/>
      <c r="EUE7" s="528"/>
      <c r="EUF7" s="528"/>
      <c r="EUG7" s="528"/>
      <c r="EUH7" s="528"/>
      <c r="EUI7" s="430"/>
      <c r="EUJ7" s="430"/>
      <c r="EUK7" s="551"/>
      <c r="EUL7" s="551"/>
      <c r="EUM7" s="528"/>
      <c r="EUN7" s="449"/>
      <c r="EUO7" s="449"/>
      <c r="EUP7" s="449"/>
      <c r="EUQ7" s="528"/>
      <c r="EUR7" s="528"/>
      <c r="EUS7" s="449"/>
      <c r="EUT7" s="449"/>
      <c r="EUU7" s="449"/>
      <c r="EUV7" s="551"/>
      <c r="EUW7" s="528"/>
      <c r="EUX7" s="528"/>
      <c r="EUY7" s="430"/>
      <c r="EUZ7" s="528"/>
      <c r="EVA7" s="528"/>
      <c r="EVB7" s="528"/>
      <c r="EVC7" s="528"/>
      <c r="EVD7" s="430"/>
      <c r="EVE7" s="430"/>
      <c r="EVF7" s="551"/>
      <c r="EVG7" s="551"/>
      <c r="EVH7" s="528"/>
      <c r="EVI7" s="449"/>
      <c r="EVJ7" s="449"/>
      <c r="EVK7" s="449"/>
      <c r="EVL7" s="528"/>
      <c r="EVM7" s="528"/>
      <c r="EVN7" s="449"/>
      <c r="EVO7" s="449"/>
      <c r="EVP7" s="449"/>
      <c r="EVQ7" s="551"/>
      <c r="EVR7" s="528"/>
      <c r="EVS7" s="528"/>
      <c r="EVT7" s="430"/>
      <c r="EVU7" s="528"/>
      <c r="EVV7" s="528"/>
      <c r="EVW7" s="528"/>
      <c r="EVX7" s="528"/>
      <c r="EVY7" s="430"/>
      <c r="EVZ7" s="430"/>
      <c r="EWA7" s="551"/>
      <c r="EWB7" s="551"/>
      <c r="EWC7" s="528"/>
      <c r="EWD7" s="449"/>
      <c r="EWE7" s="449"/>
      <c r="EWF7" s="449"/>
      <c r="EWG7" s="528"/>
      <c r="EWH7" s="528"/>
      <c r="EWI7" s="449"/>
      <c r="EWJ7" s="449"/>
      <c r="EWK7" s="449"/>
      <c r="EWL7" s="551"/>
      <c r="EWM7" s="528"/>
      <c r="EWN7" s="528"/>
      <c r="EWO7" s="430"/>
      <c r="EWP7" s="528"/>
      <c r="EWQ7" s="528"/>
      <c r="EWR7" s="528"/>
      <c r="EWS7" s="528"/>
      <c r="EWT7" s="430"/>
      <c r="EWU7" s="430"/>
      <c r="EWV7" s="551"/>
      <c r="EWW7" s="551"/>
      <c r="EWX7" s="528"/>
      <c r="EWY7" s="449"/>
      <c r="EWZ7" s="449"/>
      <c r="EXA7" s="449"/>
      <c r="EXB7" s="528"/>
      <c r="EXC7" s="528"/>
      <c r="EXD7" s="449"/>
      <c r="EXE7" s="449"/>
      <c r="EXF7" s="449"/>
      <c r="EXG7" s="551"/>
      <c r="EXH7" s="528"/>
      <c r="EXI7" s="528"/>
      <c r="EXJ7" s="430"/>
      <c r="EXK7" s="528"/>
      <c r="EXL7" s="528"/>
      <c r="EXM7" s="528"/>
      <c r="EXN7" s="528"/>
      <c r="EXO7" s="430"/>
      <c r="EXP7" s="430"/>
      <c r="EXQ7" s="551"/>
      <c r="EXR7" s="551"/>
      <c r="EXS7" s="528"/>
      <c r="EXT7" s="449"/>
      <c r="EXU7" s="449"/>
      <c r="EXV7" s="449"/>
      <c r="EXW7" s="528"/>
      <c r="EXX7" s="528"/>
      <c r="EXY7" s="449"/>
      <c r="EXZ7" s="449"/>
      <c r="EYA7" s="449"/>
      <c r="EYB7" s="551"/>
      <c r="EYC7" s="528"/>
      <c r="EYD7" s="528"/>
      <c r="EYE7" s="430"/>
      <c r="EYF7" s="528"/>
      <c r="EYG7" s="528"/>
      <c r="EYH7" s="528"/>
      <c r="EYI7" s="528"/>
      <c r="EYJ7" s="430"/>
      <c r="EYK7" s="430"/>
      <c r="EYL7" s="551"/>
      <c r="EYM7" s="551"/>
      <c r="EYN7" s="528"/>
      <c r="EYO7" s="449"/>
      <c r="EYP7" s="449"/>
      <c r="EYQ7" s="449"/>
      <c r="EYR7" s="528"/>
      <c r="EYS7" s="528"/>
      <c r="EYT7" s="449"/>
      <c r="EYU7" s="449"/>
      <c r="EYV7" s="449"/>
      <c r="EYW7" s="551"/>
      <c r="EYX7" s="528"/>
      <c r="EYY7" s="528"/>
      <c r="EYZ7" s="430"/>
      <c r="EZA7" s="528"/>
      <c r="EZB7" s="528"/>
      <c r="EZC7" s="528"/>
      <c r="EZD7" s="528"/>
      <c r="EZE7" s="430"/>
      <c r="EZF7" s="430"/>
      <c r="EZG7" s="551"/>
      <c r="EZH7" s="551"/>
      <c r="EZI7" s="528"/>
      <c r="EZJ7" s="449"/>
      <c r="EZK7" s="449"/>
      <c r="EZL7" s="449"/>
      <c r="EZM7" s="528"/>
      <c r="EZN7" s="528"/>
      <c r="EZO7" s="449"/>
      <c r="EZP7" s="449"/>
      <c r="EZQ7" s="449"/>
      <c r="EZR7" s="551"/>
      <c r="EZS7" s="528"/>
      <c r="EZT7" s="528"/>
      <c r="EZU7" s="430"/>
      <c r="EZV7" s="528"/>
      <c r="EZW7" s="528"/>
      <c r="EZX7" s="528"/>
      <c r="EZY7" s="528"/>
      <c r="EZZ7" s="430"/>
      <c r="FAA7" s="430"/>
      <c r="FAB7" s="551"/>
      <c r="FAC7" s="551"/>
      <c r="FAD7" s="528"/>
      <c r="FAE7" s="449"/>
      <c r="FAF7" s="449"/>
      <c r="FAG7" s="449"/>
      <c r="FAH7" s="528"/>
      <c r="FAI7" s="528"/>
      <c r="FAJ7" s="449"/>
      <c r="FAK7" s="449"/>
      <c r="FAL7" s="449"/>
      <c r="FAM7" s="551"/>
      <c r="FAN7" s="528"/>
      <c r="FAO7" s="528"/>
      <c r="FAP7" s="430"/>
      <c r="FAQ7" s="528"/>
      <c r="FAR7" s="528"/>
      <c r="FAS7" s="528"/>
      <c r="FAT7" s="528"/>
      <c r="FAU7" s="430"/>
      <c r="FAV7" s="430"/>
      <c r="FAW7" s="551"/>
      <c r="FAX7" s="551"/>
      <c r="FAY7" s="528"/>
      <c r="FAZ7" s="449"/>
      <c r="FBA7" s="449"/>
      <c r="FBB7" s="449"/>
      <c r="FBC7" s="528"/>
      <c r="FBD7" s="528"/>
      <c r="FBE7" s="449"/>
      <c r="FBF7" s="449"/>
      <c r="FBG7" s="449"/>
      <c r="FBH7" s="551"/>
      <c r="FBI7" s="528"/>
      <c r="FBJ7" s="528"/>
      <c r="FBK7" s="430"/>
      <c r="FBL7" s="528"/>
      <c r="FBM7" s="528"/>
      <c r="FBN7" s="528"/>
      <c r="FBO7" s="528"/>
      <c r="FBP7" s="430"/>
      <c r="FBQ7" s="430"/>
      <c r="FBR7" s="551"/>
      <c r="FBS7" s="551"/>
      <c r="FBT7" s="528"/>
      <c r="FBU7" s="449"/>
      <c r="FBV7" s="449"/>
      <c r="FBW7" s="449"/>
      <c r="FBX7" s="528"/>
      <c r="FBY7" s="528"/>
      <c r="FBZ7" s="449"/>
      <c r="FCA7" s="449"/>
      <c r="FCB7" s="449"/>
      <c r="FCC7" s="551"/>
      <c r="FCD7" s="528"/>
      <c r="FCE7" s="528"/>
      <c r="FCF7" s="430"/>
      <c r="FCG7" s="528"/>
      <c r="FCH7" s="528"/>
      <c r="FCI7" s="528"/>
      <c r="FCJ7" s="528"/>
      <c r="FCK7" s="430"/>
      <c r="FCL7" s="430"/>
      <c r="FCM7" s="551"/>
      <c r="FCN7" s="551"/>
      <c r="FCO7" s="528"/>
      <c r="FCP7" s="449"/>
      <c r="FCQ7" s="449"/>
      <c r="FCR7" s="449"/>
      <c r="FCS7" s="528"/>
      <c r="FCT7" s="528"/>
      <c r="FCU7" s="449"/>
      <c r="FCV7" s="449"/>
      <c r="FCW7" s="449"/>
      <c r="FCX7" s="551"/>
      <c r="FCY7" s="528"/>
      <c r="FCZ7" s="528"/>
      <c r="FDA7" s="430"/>
      <c r="FDB7" s="528"/>
      <c r="FDC7" s="528"/>
      <c r="FDD7" s="528"/>
      <c r="FDE7" s="528"/>
      <c r="FDF7" s="430"/>
      <c r="FDG7" s="430"/>
      <c r="FDH7" s="551"/>
      <c r="FDI7" s="551"/>
      <c r="FDJ7" s="528"/>
      <c r="FDK7" s="449"/>
      <c r="FDL7" s="449"/>
      <c r="FDM7" s="449"/>
      <c r="FDN7" s="528"/>
      <c r="FDO7" s="528"/>
      <c r="FDP7" s="449"/>
      <c r="FDQ7" s="449"/>
      <c r="FDR7" s="449"/>
      <c r="FDS7" s="551"/>
      <c r="FDT7" s="528"/>
      <c r="FDU7" s="528"/>
      <c r="FDV7" s="430"/>
      <c r="FDW7" s="528"/>
      <c r="FDX7" s="528"/>
      <c r="FDY7" s="528"/>
      <c r="FDZ7" s="528"/>
      <c r="FEA7" s="430"/>
      <c r="FEB7" s="430"/>
      <c r="FEC7" s="551"/>
      <c r="FED7" s="551"/>
      <c r="FEE7" s="528"/>
      <c r="FEF7" s="449"/>
      <c r="FEG7" s="449"/>
      <c r="FEH7" s="449"/>
      <c r="FEI7" s="528"/>
      <c r="FEJ7" s="528"/>
      <c r="FEK7" s="449"/>
      <c r="FEL7" s="449"/>
      <c r="FEM7" s="449"/>
      <c r="FEN7" s="551"/>
      <c r="FEO7" s="528"/>
      <c r="FEP7" s="528"/>
      <c r="FEQ7" s="430"/>
      <c r="FER7" s="528"/>
      <c r="FES7" s="528"/>
      <c r="FET7" s="528"/>
      <c r="FEU7" s="528"/>
      <c r="FEV7" s="430"/>
      <c r="FEW7" s="430"/>
      <c r="FEX7" s="551"/>
      <c r="FEY7" s="551"/>
      <c r="FEZ7" s="528"/>
      <c r="FFA7" s="449"/>
      <c r="FFB7" s="449"/>
      <c r="FFC7" s="449"/>
      <c r="FFD7" s="528"/>
      <c r="FFE7" s="528"/>
      <c r="FFF7" s="449"/>
      <c r="FFG7" s="449"/>
      <c r="FFH7" s="449"/>
      <c r="FFI7" s="551"/>
      <c r="FFJ7" s="528"/>
      <c r="FFK7" s="528"/>
      <c r="FFL7" s="430"/>
      <c r="FFM7" s="528"/>
      <c r="FFN7" s="528"/>
      <c r="FFO7" s="528"/>
      <c r="FFP7" s="528"/>
      <c r="FFQ7" s="430"/>
      <c r="FFR7" s="430"/>
      <c r="FFS7" s="551"/>
      <c r="FFT7" s="551"/>
      <c r="FFU7" s="528"/>
      <c r="FFV7" s="449"/>
      <c r="FFW7" s="449"/>
      <c r="FFX7" s="449"/>
      <c r="FFY7" s="528"/>
      <c r="FFZ7" s="528"/>
      <c r="FGA7" s="449"/>
      <c r="FGB7" s="449"/>
      <c r="FGC7" s="449"/>
      <c r="FGD7" s="551"/>
      <c r="FGE7" s="528"/>
      <c r="FGF7" s="528"/>
      <c r="FGG7" s="430"/>
      <c r="FGH7" s="528"/>
      <c r="FGI7" s="528"/>
      <c r="FGJ7" s="528"/>
      <c r="FGK7" s="528"/>
      <c r="FGL7" s="430"/>
      <c r="FGM7" s="430"/>
      <c r="FGN7" s="551"/>
      <c r="FGO7" s="551"/>
      <c r="FGP7" s="528"/>
      <c r="FGQ7" s="449"/>
      <c r="FGR7" s="449"/>
      <c r="FGS7" s="449"/>
      <c r="FGT7" s="528"/>
      <c r="FGU7" s="528"/>
      <c r="FGV7" s="449"/>
      <c r="FGW7" s="449"/>
      <c r="FGX7" s="449"/>
      <c r="FGY7" s="551"/>
      <c r="FGZ7" s="528"/>
      <c r="FHA7" s="528"/>
      <c r="FHB7" s="430"/>
      <c r="FHC7" s="528"/>
      <c r="FHD7" s="528"/>
      <c r="FHE7" s="528"/>
      <c r="FHF7" s="528"/>
      <c r="FHG7" s="430"/>
      <c r="FHH7" s="430"/>
      <c r="FHI7" s="551"/>
      <c r="FHJ7" s="551"/>
      <c r="FHK7" s="528"/>
      <c r="FHL7" s="449"/>
      <c r="FHM7" s="449"/>
      <c r="FHN7" s="449"/>
      <c r="FHO7" s="528"/>
      <c r="FHP7" s="528"/>
      <c r="FHQ7" s="449"/>
      <c r="FHR7" s="449"/>
      <c r="FHS7" s="449"/>
      <c r="FHT7" s="551"/>
      <c r="FHU7" s="528"/>
      <c r="FHV7" s="528"/>
      <c r="FHW7" s="430"/>
      <c r="FHX7" s="528"/>
      <c r="FHY7" s="528"/>
      <c r="FHZ7" s="528"/>
      <c r="FIA7" s="528"/>
      <c r="FIB7" s="430"/>
      <c r="FIC7" s="430"/>
      <c r="FID7" s="551"/>
      <c r="FIE7" s="551"/>
      <c r="FIF7" s="528"/>
      <c r="FIG7" s="449"/>
      <c r="FIH7" s="449"/>
      <c r="FII7" s="449"/>
      <c r="FIJ7" s="528"/>
      <c r="FIK7" s="528"/>
      <c r="FIL7" s="449"/>
      <c r="FIM7" s="449"/>
      <c r="FIN7" s="449"/>
      <c r="FIO7" s="551"/>
      <c r="FIP7" s="528"/>
      <c r="FIQ7" s="528"/>
      <c r="FIR7" s="430"/>
      <c r="FIS7" s="528"/>
      <c r="FIT7" s="528"/>
      <c r="FIU7" s="528"/>
      <c r="FIV7" s="528"/>
      <c r="FIW7" s="430"/>
      <c r="FIX7" s="430"/>
      <c r="FIY7" s="551"/>
      <c r="FIZ7" s="551"/>
      <c r="FJA7" s="528"/>
      <c r="FJB7" s="449"/>
      <c r="FJC7" s="449"/>
      <c r="FJD7" s="449"/>
      <c r="FJE7" s="528"/>
      <c r="FJF7" s="528"/>
      <c r="FJG7" s="449"/>
      <c r="FJH7" s="449"/>
      <c r="FJI7" s="449"/>
      <c r="FJJ7" s="551"/>
      <c r="FJK7" s="528"/>
      <c r="FJL7" s="528"/>
      <c r="FJM7" s="430"/>
      <c r="FJN7" s="528"/>
      <c r="FJO7" s="528"/>
      <c r="FJP7" s="528"/>
      <c r="FJQ7" s="528"/>
      <c r="FJR7" s="430"/>
      <c r="FJS7" s="430"/>
      <c r="FJT7" s="551"/>
      <c r="FJU7" s="551"/>
      <c r="FJV7" s="528"/>
      <c r="FJW7" s="449"/>
      <c r="FJX7" s="449"/>
      <c r="FJY7" s="449"/>
      <c r="FJZ7" s="528"/>
      <c r="FKA7" s="528"/>
      <c r="FKB7" s="449"/>
      <c r="FKC7" s="449"/>
      <c r="FKD7" s="449"/>
      <c r="FKE7" s="551"/>
      <c r="FKF7" s="528"/>
      <c r="FKG7" s="528"/>
      <c r="FKH7" s="430"/>
      <c r="FKI7" s="528"/>
      <c r="FKJ7" s="528"/>
      <c r="FKK7" s="528"/>
      <c r="FKL7" s="528"/>
      <c r="FKM7" s="430"/>
      <c r="FKN7" s="430"/>
      <c r="FKO7" s="551"/>
      <c r="FKP7" s="551"/>
      <c r="FKQ7" s="528"/>
      <c r="FKR7" s="449"/>
      <c r="FKS7" s="449"/>
      <c r="FKT7" s="449"/>
      <c r="FKU7" s="528"/>
      <c r="FKV7" s="528"/>
      <c r="FKW7" s="449"/>
      <c r="FKX7" s="449"/>
      <c r="FKY7" s="449"/>
      <c r="FKZ7" s="551"/>
      <c r="FLA7" s="528"/>
      <c r="FLB7" s="528"/>
      <c r="FLC7" s="430"/>
      <c r="FLD7" s="528"/>
      <c r="FLE7" s="528"/>
      <c r="FLF7" s="528"/>
      <c r="FLG7" s="528"/>
      <c r="FLH7" s="430"/>
      <c r="FLI7" s="430"/>
      <c r="FLJ7" s="551"/>
      <c r="FLK7" s="551"/>
      <c r="FLL7" s="528"/>
      <c r="FLM7" s="449"/>
      <c r="FLN7" s="449"/>
      <c r="FLO7" s="449"/>
      <c r="FLP7" s="528"/>
      <c r="FLQ7" s="528"/>
      <c r="FLR7" s="449"/>
      <c r="FLS7" s="449"/>
      <c r="FLT7" s="449"/>
      <c r="FLU7" s="551"/>
      <c r="FLV7" s="528"/>
      <c r="FLW7" s="528"/>
      <c r="FLX7" s="430"/>
      <c r="FLY7" s="528"/>
      <c r="FLZ7" s="528"/>
      <c r="FMA7" s="528"/>
      <c r="FMB7" s="528"/>
      <c r="FMC7" s="430"/>
      <c r="FMD7" s="430"/>
      <c r="FME7" s="551"/>
      <c r="FMF7" s="551"/>
      <c r="FMG7" s="528"/>
      <c r="FMH7" s="449"/>
      <c r="FMI7" s="449"/>
      <c r="FMJ7" s="449"/>
      <c r="FMK7" s="528"/>
      <c r="FML7" s="528"/>
      <c r="FMM7" s="449"/>
      <c r="FMN7" s="449"/>
      <c r="FMO7" s="449"/>
      <c r="FMP7" s="551"/>
      <c r="FMQ7" s="528"/>
      <c r="FMR7" s="528"/>
      <c r="FMS7" s="430"/>
      <c r="FMT7" s="528"/>
      <c r="FMU7" s="528"/>
      <c r="FMV7" s="528"/>
      <c r="FMW7" s="528"/>
      <c r="FMX7" s="430"/>
      <c r="FMY7" s="430"/>
      <c r="FMZ7" s="551"/>
      <c r="FNA7" s="551"/>
      <c r="FNB7" s="528"/>
      <c r="FNC7" s="449"/>
      <c r="FND7" s="449"/>
      <c r="FNE7" s="449"/>
      <c r="FNF7" s="528"/>
      <c r="FNG7" s="528"/>
      <c r="FNH7" s="449"/>
      <c r="FNI7" s="449"/>
      <c r="FNJ7" s="449"/>
      <c r="FNK7" s="551"/>
      <c r="FNL7" s="528"/>
      <c r="FNM7" s="528"/>
      <c r="FNN7" s="430"/>
      <c r="FNO7" s="528"/>
      <c r="FNP7" s="528"/>
      <c r="FNQ7" s="528"/>
      <c r="FNR7" s="528"/>
      <c r="FNS7" s="430"/>
      <c r="FNT7" s="430"/>
      <c r="FNU7" s="551"/>
      <c r="FNV7" s="551"/>
      <c r="FNW7" s="528"/>
      <c r="FNX7" s="449"/>
      <c r="FNY7" s="449"/>
      <c r="FNZ7" s="449"/>
      <c r="FOA7" s="528"/>
      <c r="FOB7" s="528"/>
      <c r="FOC7" s="449"/>
      <c r="FOD7" s="449"/>
      <c r="FOE7" s="449"/>
      <c r="FOF7" s="551"/>
      <c r="FOG7" s="528"/>
      <c r="FOH7" s="528"/>
      <c r="FOI7" s="430"/>
      <c r="FOJ7" s="528"/>
      <c r="FOK7" s="528"/>
      <c r="FOL7" s="528"/>
      <c r="FOM7" s="528"/>
      <c r="FON7" s="430"/>
      <c r="FOO7" s="430"/>
      <c r="FOP7" s="551"/>
      <c r="FOQ7" s="551"/>
      <c r="FOR7" s="528"/>
      <c r="FOS7" s="449"/>
      <c r="FOT7" s="449"/>
      <c r="FOU7" s="449"/>
      <c r="FOV7" s="528"/>
      <c r="FOW7" s="528"/>
      <c r="FOX7" s="449"/>
      <c r="FOY7" s="449"/>
      <c r="FOZ7" s="449"/>
      <c r="FPA7" s="551"/>
      <c r="FPB7" s="528"/>
      <c r="FPC7" s="528"/>
      <c r="FPD7" s="430"/>
      <c r="FPE7" s="528"/>
      <c r="FPF7" s="528"/>
      <c r="FPG7" s="528"/>
      <c r="FPH7" s="528"/>
      <c r="FPI7" s="430"/>
      <c r="FPJ7" s="430"/>
      <c r="FPK7" s="551"/>
      <c r="FPL7" s="551"/>
      <c r="FPM7" s="528"/>
      <c r="FPN7" s="449"/>
      <c r="FPO7" s="449"/>
      <c r="FPP7" s="449"/>
      <c r="FPQ7" s="528"/>
      <c r="FPR7" s="528"/>
      <c r="FPS7" s="449"/>
      <c r="FPT7" s="449"/>
      <c r="FPU7" s="449"/>
      <c r="FPV7" s="551"/>
      <c r="FPW7" s="528"/>
      <c r="FPX7" s="528"/>
      <c r="FPY7" s="430"/>
      <c r="FPZ7" s="528"/>
      <c r="FQA7" s="528"/>
      <c r="FQB7" s="528"/>
      <c r="FQC7" s="528"/>
      <c r="FQD7" s="430"/>
      <c r="FQE7" s="430"/>
      <c r="FQF7" s="551"/>
      <c r="FQG7" s="551"/>
      <c r="FQH7" s="528"/>
      <c r="FQI7" s="449"/>
      <c r="FQJ7" s="449"/>
      <c r="FQK7" s="449"/>
      <c r="FQL7" s="528"/>
      <c r="FQM7" s="528"/>
      <c r="FQN7" s="449"/>
      <c r="FQO7" s="449"/>
      <c r="FQP7" s="449"/>
      <c r="FQQ7" s="551"/>
      <c r="FQR7" s="528"/>
      <c r="FQS7" s="528"/>
      <c r="FQT7" s="430"/>
      <c r="FQU7" s="528"/>
      <c r="FQV7" s="528"/>
      <c r="FQW7" s="528"/>
      <c r="FQX7" s="528"/>
      <c r="FQY7" s="430"/>
      <c r="FQZ7" s="430"/>
      <c r="FRA7" s="551"/>
      <c r="FRB7" s="551"/>
      <c r="FRC7" s="528"/>
      <c r="FRD7" s="449"/>
      <c r="FRE7" s="449"/>
      <c r="FRF7" s="449"/>
      <c r="FRG7" s="528"/>
      <c r="FRH7" s="528"/>
      <c r="FRI7" s="449"/>
      <c r="FRJ7" s="449"/>
      <c r="FRK7" s="449"/>
      <c r="FRL7" s="551"/>
      <c r="FRM7" s="528"/>
      <c r="FRN7" s="528"/>
      <c r="FRO7" s="430"/>
      <c r="FRP7" s="528"/>
      <c r="FRQ7" s="528"/>
      <c r="FRR7" s="528"/>
      <c r="FRS7" s="528"/>
      <c r="FRT7" s="430"/>
      <c r="FRU7" s="430"/>
      <c r="FRV7" s="551"/>
      <c r="FRW7" s="551"/>
      <c r="FRX7" s="528"/>
      <c r="FRY7" s="449"/>
      <c r="FRZ7" s="449"/>
      <c r="FSA7" s="449"/>
      <c r="FSB7" s="528"/>
      <c r="FSC7" s="528"/>
      <c r="FSD7" s="449"/>
      <c r="FSE7" s="449"/>
      <c r="FSF7" s="449"/>
      <c r="FSG7" s="551"/>
      <c r="FSH7" s="528"/>
      <c r="FSI7" s="528"/>
      <c r="FSJ7" s="430"/>
      <c r="FSK7" s="528"/>
      <c r="FSL7" s="528"/>
      <c r="FSM7" s="528"/>
      <c r="FSN7" s="528"/>
      <c r="FSO7" s="430"/>
      <c r="FSP7" s="430"/>
      <c r="FSQ7" s="551"/>
      <c r="FSR7" s="551"/>
      <c r="FSS7" s="528"/>
      <c r="FST7" s="449"/>
      <c r="FSU7" s="449"/>
      <c r="FSV7" s="449"/>
      <c r="FSW7" s="528"/>
      <c r="FSX7" s="528"/>
      <c r="FSY7" s="449"/>
      <c r="FSZ7" s="449"/>
      <c r="FTA7" s="449"/>
      <c r="FTB7" s="551"/>
      <c r="FTC7" s="528"/>
      <c r="FTD7" s="528"/>
      <c r="FTE7" s="430"/>
      <c r="FTF7" s="528"/>
      <c r="FTG7" s="528"/>
      <c r="FTH7" s="528"/>
      <c r="FTI7" s="528"/>
      <c r="FTJ7" s="430"/>
      <c r="FTK7" s="430"/>
      <c r="FTL7" s="551"/>
      <c r="FTM7" s="551"/>
      <c r="FTN7" s="528"/>
      <c r="FTO7" s="449"/>
      <c r="FTP7" s="449"/>
      <c r="FTQ7" s="449"/>
      <c r="FTR7" s="528"/>
      <c r="FTS7" s="528"/>
      <c r="FTT7" s="449"/>
      <c r="FTU7" s="449"/>
      <c r="FTV7" s="449"/>
      <c r="FTW7" s="551"/>
      <c r="FTX7" s="528"/>
      <c r="FTY7" s="528"/>
      <c r="FTZ7" s="430"/>
      <c r="FUA7" s="528"/>
      <c r="FUB7" s="528"/>
      <c r="FUC7" s="528"/>
      <c r="FUD7" s="528"/>
      <c r="FUE7" s="430"/>
      <c r="FUF7" s="430"/>
      <c r="FUG7" s="551"/>
      <c r="FUH7" s="551"/>
      <c r="FUI7" s="528"/>
      <c r="FUJ7" s="449"/>
      <c r="FUK7" s="449"/>
      <c r="FUL7" s="449"/>
      <c r="FUM7" s="528"/>
      <c r="FUN7" s="528"/>
      <c r="FUO7" s="449"/>
      <c r="FUP7" s="449"/>
      <c r="FUQ7" s="449"/>
      <c r="FUR7" s="551"/>
      <c r="FUS7" s="528"/>
      <c r="FUT7" s="528"/>
      <c r="FUU7" s="430"/>
      <c r="FUV7" s="528"/>
      <c r="FUW7" s="528"/>
      <c r="FUX7" s="528"/>
      <c r="FUY7" s="528"/>
      <c r="FUZ7" s="430"/>
      <c r="FVA7" s="430"/>
      <c r="FVB7" s="551"/>
      <c r="FVC7" s="551"/>
      <c r="FVD7" s="528"/>
      <c r="FVE7" s="449"/>
      <c r="FVF7" s="449"/>
      <c r="FVG7" s="449"/>
      <c r="FVH7" s="528"/>
      <c r="FVI7" s="528"/>
      <c r="FVJ7" s="449"/>
      <c r="FVK7" s="449"/>
      <c r="FVL7" s="449"/>
      <c r="FVM7" s="551"/>
      <c r="FVN7" s="528"/>
      <c r="FVO7" s="528"/>
      <c r="FVP7" s="430"/>
      <c r="FVQ7" s="528"/>
      <c r="FVR7" s="528"/>
      <c r="FVS7" s="528"/>
      <c r="FVT7" s="528"/>
      <c r="FVU7" s="430"/>
      <c r="FVV7" s="430"/>
      <c r="FVW7" s="551"/>
      <c r="FVX7" s="551"/>
      <c r="FVY7" s="528"/>
      <c r="FVZ7" s="449"/>
      <c r="FWA7" s="449"/>
      <c r="FWB7" s="449"/>
      <c r="FWC7" s="528"/>
      <c r="FWD7" s="528"/>
      <c r="FWE7" s="449"/>
      <c r="FWF7" s="449"/>
      <c r="FWG7" s="449"/>
      <c r="FWH7" s="551"/>
      <c r="FWI7" s="528"/>
      <c r="FWJ7" s="528"/>
      <c r="FWK7" s="430"/>
      <c r="FWL7" s="528"/>
      <c r="FWM7" s="528"/>
      <c r="FWN7" s="528"/>
      <c r="FWO7" s="528"/>
      <c r="FWP7" s="430"/>
      <c r="FWQ7" s="430"/>
      <c r="FWR7" s="551"/>
      <c r="FWS7" s="551"/>
      <c r="FWT7" s="528"/>
      <c r="FWU7" s="449"/>
      <c r="FWV7" s="449"/>
      <c r="FWW7" s="449"/>
      <c r="FWX7" s="528"/>
      <c r="FWY7" s="528"/>
      <c r="FWZ7" s="449"/>
      <c r="FXA7" s="449"/>
      <c r="FXB7" s="449"/>
      <c r="FXC7" s="551"/>
      <c r="FXD7" s="528"/>
      <c r="FXE7" s="528"/>
      <c r="FXF7" s="430"/>
      <c r="FXG7" s="528"/>
      <c r="FXH7" s="528"/>
      <c r="FXI7" s="528"/>
      <c r="FXJ7" s="528"/>
      <c r="FXK7" s="430"/>
      <c r="FXL7" s="430"/>
      <c r="FXM7" s="551"/>
      <c r="FXN7" s="551"/>
      <c r="FXO7" s="528"/>
      <c r="FXP7" s="449"/>
      <c r="FXQ7" s="449"/>
      <c r="FXR7" s="449"/>
      <c r="FXS7" s="528"/>
      <c r="FXT7" s="528"/>
      <c r="FXU7" s="449"/>
      <c r="FXV7" s="449"/>
      <c r="FXW7" s="449"/>
      <c r="FXX7" s="551"/>
      <c r="FXY7" s="528"/>
      <c r="FXZ7" s="528"/>
      <c r="FYA7" s="430"/>
      <c r="FYB7" s="528"/>
      <c r="FYC7" s="528"/>
      <c r="FYD7" s="528"/>
      <c r="FYE7" s="528"/>
      <c r="FYF7" s="430"/>
      <c r="FYG7" s="430"/>
      <c r="FYH7" s="551"/>
      <c r="FYI7" s="551"/>
      <c r="FYJ7" s="528"/>
      <c r="FYK7" s="449"/>
      <c r="FYL7" s="449"/>
      <c r="FYM7" s="449"/>
      <c r="FYN7" s="528"/>
      <c r="FYO7" s="528"/>
      <c r="FYP7" s="449"/>
      <c r="FYQ7" s="449"/>
      <c r="FYR7" s="449"/>
      <c r="FYS7" s="551"/>
      <c r="FYT7" s="528"/>
      <c r="FYU7" s="528"/>
      <c r="FYV7" s="430"/>
      <c r="FYW7" s="528"/>
      <c r="FYX7" s="528"/>
      <c r="FYY7" s="528"/>
      <c r="FYZ7" s="528"/>
      <c r="FZA7" s="430"/>
      <c r="FZB7" s="430"/>
      <c r="FZC7" s="551"/>
      <c r="FZD7" s="551"/>
      <c r="FZE7" s="528"/>
      <c r="FZF7" s="449"/>
      <c r="FZG7" s="449"/>
      <c r="FZH7" s="449"/>
      <c r="FZI7" s="528"/>
      <c r="FZJ7" s="528"/>
      <c r="FZK7" s="449"/>
      <c r="FZL7" s="449"/>
      <c r="FZM7" s="449"/>
      <c r="FZN7" s="551"/>
      <c r="FZO7" s="528"/>
      <c r="FZP7" s="528"/>
      <c r="FZQ7" s="430"/>
      <c r="FZR7" s="528"/>
      <c r="FZS7" s="528"/>
      <c r="FZT7" s="528"/>
      <c r="FZU7" s="528"/>
      <c r="FZV7" s="430"/>
      <c r="FZW7" s="430"/>
      <c r="FZX7" s="551"/>
      <c r="FZY7" s="551"/>
      <c r="FZZ7" s="528"/>
      <c r="GAA7" s="449"/>
      <c r="GAB7" s="449"/>
      <c r="GAC7" s="449"/>
      <c r="GAD7" s="528"/>
      <c r="GAE7" s="528"/>
      <c r="GAF7" s="449"/>
      <c r="GAG7" s="449"/>
      <c r="GAH7" s="449"/>
      <c r="GAI7" s="551"/>
      <c r="GAJ7" s="528"/>
      <c r="GAK7" s="528"/>
      <c r="GAL7" s="430"/>
      <c r="GAM7" s="528"/>
      <c r="GAN7" s="528"/>
      <c r="GAO7" s="528"/>
      <c r="GAP7" s="528"/>
      <c r="GAQ7" s="430"/>
      <c r="GAR7" s="430"/>
      <c r="GAS7" s="551"/>
      <c r="GAT7" s="551"/>
      <c r="GAU7" s="528"/>
      <c r="GAV7" s="449"/>
      <c r="GAW7" s="449"/>
      <c r="GAX7" s="449"/>
      <c r="GAY7" s="528"/>
      <c r="GAZ7" s="528"/>
      <c r="GBA7" s="449"/>
      <c r="GBB7" s="449"/>
      <c r="GBC7" s="449"/>
      <c r="GBD7" s="551"/>
      <c r="GBE7" s="528"/>
      <c r="GBF7" s="528"/>
      <c r="GBG7" s="430"/>
      <c r="GBH7" s="528"/>
      <c r="GBI7" s="528"/>
      <c r="GBJ7" s="528"/>
      <c r="GBK7" s="528"/>
      <c r="GBL7" s="430"/>
      <c r="GBM7" s="430"/>
      <c r="GBN7" s="551"/>
      <c r="GBO7" s="551"/>
      <c r="GBP7" s="528"/>
      <c r="GBQ7" s="449"/>
      <c r="GBR7" s="449"/>
      <c r="GBS7" s="449"/>
      <c r="GBT7" s="528"/>
      <c r="GBU7" s="528"/>
      <c r="GBV7" s="449"/>
      <c r="GBW7" s="449"/>
      <c r="GBX7" s="449"/>
      <c r="GBY7" s="551"/>
      <c r="GBZ7" s="528"/>
      <c r="GCA7" s="528"/>
      <c r="GCB7" s="430"/>
      <c r="GCC7" s="528"/>
      <c r="GCD7" s="528"/>
      <c r="GCE7" s="528"/>
      <c r="GCF7" s="528"/>
      <c r="GCG7" s="430"/>
      <c r="GCH7" s="430"/>
      <c r="GCI7" s="551"/>
      <c r="GCJ7" s="551"/>
      <c r="GCK7" s="528"/>
      <c r="GCL7" s="449"/>
      <c r="GCM7" s="449"/>
      <c r="GCN7" s="449"/>
      <c r="GCO7" s="528"/>
      <c r="GCP7" s="528"/>
      <c r="GCQ7" s="449"/>
      <c r="GCR7" s="449"/>
      <c r="GCS7" s="449"/>
      <c r="GCT7" s="551"/>
      <c r="GCU7" s="528"/>
      <c r="GCV7" s="528"/>
      <c r="GCW7" s="430"/>
      <c r="GCX7" s="528"/>
      <c r="GCY7" s="528"/>
      <c r="GCZ7" s="528"/>
      <c r="GDA7" s="528"/>
      <c r="GDB7" s="430"/>
      <c r="GDC7" s="430"/>
      <c r="GDD7" s="551"/>
      <c r="GDE7" s="551"/>
      <c r="GDF7" s="528"/>
      <c r="GDG7" s="449"/>
      <c r="GDH7" s="449"/>
      <c r="GDI7" s="449"/>
      <c r="GDJ7" s="528"/>
      <c r="GDK7" s="528"/>
      <c r="GDL7" s="449"/>
      <c r="GDM7" s="449"/>
      <c r="GDN7" s="449"/>
      <c r="GDO7" s="551"/>
      <c r="GDP7" s="528"/>
      <c r="GDQ7" s="528"/>
      <c r="GDR7" s="430"/>
      <c r="GDS7" s="528"/>
      <c r="GDT7" s="528"/>
      <c r="GDU7" s="528"/>
      <c r="GDV7" s="528"/>
      <c r="GDW7" s="430"/>
      <c r="GDX7" s="430"/>
      <c r="GDY7" s="551"/>
      <c r="GDZ7" s="551"/>
      <c r="GEA7" s="528"/>
      <c r="GEB7" s="449"/>
      <c r="GEC7" s="449"/>
      <c r="GED7" s="449"/>
      <c r="GEE7" s="528"/>
      <c r="GEF7" s="528"/>
      <c r="GEG7" s="449"/>
      <c r="GEH7" s="449"/>
      <c r="GEI7" s="449"/>
      <c r="GEJ7" s="551"/>
      <c r="GEK7" s="528"/>
      <c r="GEL7" s="528"/>
      <c r="GEM7" s="430"/>
      <c r="GEN7" s="528"/>
      <c r="GEO7" s="528"/>
      <c r="GEP7" s="528"/>
      <c r="GEQ7" s="528"/>
      <c r="GER7" s="430"/>
      <c r="GES7" s="430"/>
      <c r="GET7" s="551"/>
      <c r="GEU7" s="551"/>
      <c r="GEV7" s="528"/>
      <c r="GEW7" s="449"/>
      <c r="GEX7" s="449"/>
      <c r="GEY7" s="449"/>
      <c r="GEZ7" s="528"/>
      <c r="GFA7" s="528"/>
      <c r="GFB7" s="449"/>
      <c r="GFC7" s="449"/>
      <c r="GFD7" s="449"/>
      <c r="GFE7" s="551"/>
      <c r="GFF7" s="528"/>
      <c r="GFG7" s="528"/>
      <c r="GFH7" s="430"/>
      <c r="GFI7" s="528"/>
      <c r="GFJ7" s="528"/>
      <c r="GFK7" s="528"/>
      <c r="GFL7" s="528"/>
      <c r="GFM7" s="430"/>
      <c r="GFN7" s="430"/>
      <c r="GFO7" s="551"/>
      <c r="GFP7" s="551"/>
      <c r="GFQ7" s="528"/>
      <c r="GFR7" s="449"/>
      <c r="GFS7" s="449"/>
      <c r="GFT7" s="449"/>
      <c r="GFU7" s="528"/>
      <c r="GFV7" s="528"/>
      <c r="GFW7" s="449"/>
      <c r="GFX7" s="449"/>
      <c r="GFY7" s="449"/>
      <c r="GFZ7" s="551"/>
      <c r="GGA7" s="528"/>
      <c r="GGB7" s="528"/>
      <c r="GGC7" s="430"/>
      <c r="GGD7" s="528"/>
      <c r="GGE7" s="528"/>
      <c r="GGF7" s="528"/>
      <c r="GGG7" s="528"/>
      <c r="GGH7" s="430"/>
      <c r="GGI7" s="430"/>
      <c r="GGJ7" s="551"/>
      <c r="GGK7" s="551"/>
      <c r="GGL7" s="528"/>
      <c r="GGM7" s="449"/>
      <c r="GGN7" s="449"/>
      <c r="GGO7" s="449"/>
      <c r="GGP7" s="528"/>
      <c r="GGQ7" s="528"/>
      <c r="GGR7" s="449"/>
      <c r="GGS7" s="449"/>
      <c r="GGT7" s="449"/>
      <c r="GGU7" s="551"/>
      <c r="GGV7" s="528"/>
      <c r="GGW7" s="528"/>
      <c r="GGX7" s="430"/>
      <c r="GGY7" s="528"/>
      <c r="GGZ7" s="528"/>
      <c r="GHA7" s="528"/>
      <c r="GHB7" s="528"/>
      <c r="GHC7" s="430"/>
      <c r="GHD7" s="430"/>
      <c r="GHE7" s="551"/>
      <c r="GHF7" s="551"/>
      <c r="GHG7" s="528"/>
      <c r="GHH7" s="449"/>
      <c r="GHI7" s="449"/>
      <c r="GHJ7" s="449"/>
      <c r="GHK7" s="528"/>
      <c r="GHL7" s="528"/>
      <c r="GHM7" s="449"/>
      <c r="GHN7" s="449"/>
      <c r="GHO7" s="449"/>
      <c r="GHP7" s="551"/>
      <c r="GHQ7" s="528"/>
      <c r="GHR7" s="528"/>
      <c r="GHS7" s="430"/>
      <c r="GHT7" s="528"/>
      <c r="GHU7" s="528"/>
      <c r="GHV7" s="528"/>
      <c r="GHW7" s="528"/>
      <c r="GHX7" s="430"/>
      <c r="GHY7" s="430"/>
      <c r="GHZ7" s="551"/>
      <c r="GIA7" s="551"/>
      <c r="GIB7" s="528"/>
      <c r="GIC7" s="449"/>
      <c r="GID7" s="449"/>
      <c r="GIE7" s="449"/>
      <c r="GIF7" s="528"/>
      <c r="GIG7" s="528"/>
      <c r="GIH7" s="449"/>
      <c r="GII7" s="449"/>
      <c r="GIJ7" s="449"/>
      <c r="GIK7" s="551"/>
      <c r="GIL7" s="528"/>
      <c r="GIM7" s="528"/>
      <c r="GIN7" s="430"/>
      <c r="GIO7" s="528"/>
      <c r="GIP7" s="528"/>
      <c r="GIQ7" s="528"/>
      <c r="GIR7" s="528"/>
      <c r="GIS7" s="430"/>
      <c r="GIT7" s="430"/>
      <c r="GIU7" s="551"/>
      <c r="GIV7" s="551"/>
      <c r="GIW7" s="528"/>
      <c r="GIX7" s="449"/>
      <c r="GIY7" s="449"/>
      <c r="GIZ7" s="449"/>
      <c r="GJA7" s="528"/>
      <c r="GJB7" s="528"/>
      <c r="GJC7" s="449"/>
      <c r="GJD7" s="449"/>
      <c r="GJE7" s="449"/>
      <c r="GJF7" s="551"/>
      <c r="GJG7" s="528"/>
      <c r="GJH7" s="528"/>
      <c r="GJI7" s="430"/>
      <c r="GJJ7" s="528"/>
      <c r="GJK7" s="528"/>
      <c r="GJL7" s="528"/>
      <c r="GJM7" s="528"/>
      <c r="GJN7" s="430"/>
      <c r="GJO7" s="430"/>
      <c r="GJP7" s="551"/>
      <c r="GJQ7" s="551"/>
      <c r="GJR7" s="528"/>
      <c r="GJS7" s="449"/>
      <c r="GJT7" s="449"/>
      <c r="GJU7" s="449"/>
      <c r="GJV7" s="528"/>
      <c r="GJW7" s="528"/>
      <c r="GJX7" s="449"/>
      <c r="GJY7" s="449"/>
      <c r="GJZ7" s="449"/>
      <c r="GKA7" s="551"/>
      <c r="GKB7" s="528"/>
      <c r="GKC7" s="528"/>
      <c r="GKD7" s="430"/>
      <c r="GKE7" s="528"/>
      <c r="GKF7" s="528"/>
      <c r="GKG7" s="528"/>
      <c r="GKH7" s="528"/>
      <c r="GKI7" s="430"/>
      <c r="GKJ7" s="430"/>
      <c r="GKK7" s="551"/>
      <c r="GKL7" s="551"/>
      <c r="GKM7" s="528"/>
      <c r="GKN7" s="449"/>
      <c r="GKO7" s="449"/>
      <c r="GKP7" s="449"/>
      <c r="GKQ7" s="528"/>
      <c r="GKR7" s="528"/>
      <c r="GKS7" s="449"/>
      <c r="GKT7" s="449"/>
      <c r="GKU7" s="449"/>
      <c r="GKV7" s="551"/>
      <c r="GKW7" s="528"/>
      <c r="GKX7" s="528"/>
      <c r="GKY7" s="430"/>
      <c r="GKZ7" s="528"/>
      <c r="GLA7" s="528"/>
      <c r="GLB7" s="528"/>
      <c r="GLC7" s="528"/>
      <c r="GLD7" s="430"/>
      <c r="GLE7" s="430"/>
      <c r="GLF7" s="551"/>
      <c r="GLG7" s="551"/>
      <c r="GLH7" s="528"/>
      <c r="GLI7" s="449"/>
      <c r="GLJ7" s="449"/>
      <c r="GLK7" s="449"/>
      <c r="GLL7" s="528"/>
      <c r="GLM7" s="528"/>
      <c r="GLN7" s="449"/>
      <c r="GLO7" s="449"/>
      <c r="GLP7" s="449"/>
      <c r="GLQ7" s="551"/>
      <c r="GLR7" s="528"/>
      <c r="GLS7" s="528"/>
      <c r="GLT7" s="430"/>
      <c r="GLU7" s="528"/>
      <c r="GLV7" s="528"/>
      <c r="GLW7" s="528"/>
      <c r="GLX7" s="528"/>
      <c r="GLY7" s="430"/>
      <c r="GLZ7" s="430"/>
      <c r="GMA7" s="551"/>
      <c r="GMB7" s="551"/>
      <c r="GMC7" s="528"/>
      <c r="GMD7" s="449"/>
      <c r="GME7" s="449"/>
      <c r="GMF7" s="449"/>
      <c r="GMG7" s="528"/>
      <c r="GMH7" s="528"/>
      <c r="GMI7" s="449"/>
      <c r="GMJ7" s="449"/>
      <c r="GMK7" s="449"/>
      <c r="GML7" s="551"/>
      <c r="GMM7" s="528"/>
      <c r="GMN7" s="528"/>
      <c r="GMO7" s="430"/>
      <c r="GMP7" s="528"/>
      <c r="GMQ7" s="528"/>
      <c r="GMR7" s="528"/>
      <c r="GMS7" s="528"/>
      <c r="GMT7" s="430"/>
      <c r="GMU7" s="430"/>
      <c r="GMV7" s="551"/>
      <c r="GMW7" s="551"/>
      <c r="GMX7" s="528"/>
      <c r="GMY7" s="449"/>
      <c r="GMZ7" s="449"/>
      <c r="GNA7" s="449"/>
      <c r="GNB7" s="528"/>
      <c r="GNC7" s="528"/>
      <c r="GND7" s="449"/>
      <c r="GNE7" s="449"/>
      <c r="GNF7" s="449"/>
      <c r="GNG7" s="551"/>
      <c r="GNH7" s="528"/>
      <c r="GNI7" s="528"/>
      <c r="GNJ7" s="430"/>
      <c r="GNK7" s="528"/>
      <c r="GNL7" s="528"/>
      <c r="GNM7" s="528"/>
      <c r="GNN7" s="528"/>
      <c r="GNO7" s="430"/>
      <c r="GNP7" s="430"/>
      <c r="GNQ7" s="551"/>
      <c r="GNR7" s="551"/>
      <c r="GNS7" s="528"/>
      <c r="GNT7" s="449"/>
      <c r="GNU7" s="449"/>
      <c r="GNV7" s="449"/>
      <c r="GNW7" s="528"/>
      <c r="GNX7" s="528"/>
      <c r="GNY7" s="449"/>
      <c r="GNZ7" s="449"/>
      <c r="GOA7" s="449"/>
      <c r="GOB7" s="551"/>
      <c r="GOC7" s="528"/>
      <c r="GOD7" s="528"/>
      <c r="GOE7" s="430"/>
      <c r="GOF7" s="528"/>
      <c r="GOG7" s="528"/>
      <c r="GOH7" s="528"/>
      <c r="GOI7" s="528"/>
      <c r="GOJ7" s="430"/>
      <c r="GOK7" s="430"/>
      <c r="GOL7" s="551"/>
      <c r="GOM7" s="551"/>
      <c r="GON7" s="528"/>
      <c r="GOO7" s="449"/>
      <c r="GOP7" s="449"/>
      <c r="GOQ7" s="449"/>
      <c r="GOR7" s="528"/>
      <c r="GOS7" s="528"/>
      <c r="GOT7" s="449"/>
      <c r="GOU7" s="449"/>
      <c r="GOV7" s="449"/>
      <c r="GOW7" s="551"/>
      <c r="GOX7" s="528"/>
      <c r="GOY7" s="528"/>
      <c r="GOZ7" s="430"/>
      <c r="GPA7" s="528"/>
      <c r="GPB7" s="528"/>
      <c r="GPC7" s="528"/>
      <c r="GPD7" s="528"/>
      <c r="GPE7" s="430"/>
      <c r="GPF7" s="430"/>
      <c r="GPG7" s="551"/>
      <c r="GPH7" s="551"/>
      <c r="GPI7" s="528"/>
      <c r="GPJ7" s="449"/>
      <c r="GPK7" s="449"/>
      <c r="GPL7" s="449"/>
      <c r="GPM7" s="528"/>
      <c r="GPN7" s="528"/>
      <c r="GPO7" s="449"/>
      <c r="GPP7" s="449"/>
      <c r="GPQ7" s="449"/>
      <c r="GPR7" s="551"/>
      <c r="GPS7" s="528"/>
      <c r="GPT7" s="528"/>
      <c r="GPU7" s="430"/>
      <c r="GPV7" s="528"/>
      <c r="GPW7" s="528"/>
      <c r="GPX7" s="528"/>
      <c r="GPY7" s="528"/>
      <c r="GPZ7" s="430"/>
      <c r="GQA7" s="430"/>
      <c r="GQB7" s="551"/>
      <c r="GQC7" s="551"/>
      <c r="GQD7" s="528"/>
      <c r="GQE7" s="449"/>
      <c r="GQF7" s="449"/>
      <c r="GQG7" s="449"/>
      <c r="GQH7" s="528"/>
      <c r="GQI7" s="528"/>
      <c r="GQJ7" s="449"/>
      <c r="GQK7" s="449"/>
      <c r="GQL7" s="449"/>
      <c r="GQM7" s="551"/>
      <c r="GQN7" s="528"/>
      <c r="GQO7" s="528"/>
      <c r="GQP7" s="430"/>
      <c r="GQQ7" s="528"/>
      <c r="GQR7" s="528"/>
      <c r="GQS7" s="528"/>
      <c r="GQT7" s="528"/>
      <c r="GQU7" s="430"/>
      <c r="GQV7" s="430"/>
      <c r="GQW7" s="551"/>
      <c r="GQX7" s="551"/>
      <c r="GQY7" s="528"/>
      <c r="GQZ7" s="449"/>
      <c r="GRA7" s="449"/>
      <c r="GRB7" s="449"/>
      <c r="GRC7" s="528"/>
      <c r="GRD7" s="528"/>
      <c r="GRE7" s="449"/>
      <c r="GRF7" s="449"/>
      <c r="GRG7" s="449"/>
      <c r="GRH7" s="551"/>
      <c r="GRI7" s="528"/>
      <c r="GRJ7" s="528"/>
      <c r="GRK7" s="430"/>
      <c r="GRL7" s="528"/>
      <c r="GRM7" s="528"/>
      <c r="GRN7" s="528"/>
      <c r="GRO7" s="528"/>
      <c r="GRP7" s="430"/>
      <c r="GRQ7" s="430"/>
      <c r="GRR7" s="551"/>
      <c r="GRS7" s="551"/>
      <c r="GRT7" s="528"/>
      <c r="GRU7" s="449"/>
      <c r="GRV7" s="449"/>
      <c r="GRW7" s="449"/>
      <c r="GRX7" s="528"/>
      <c r="GRY7" s="528"/>
      <c r="GRZ7" s="449"/>
      <c r="GSA7" s="449"/>
      <c r="GSB7" s="449"/>
      <c r="GSC7" s="551"/>
      <c r="GSD7" s="528"/>
      <c r="GSE7" s="528"/>
      <c r="GSF7" s="430"/>
      <c r="GSG7" s="528"/>
      <c r="GSH7" s="528"/>
      <c r="GSI7" s="528"/>
      <c r="GSJ7" s="528"/>
      <c r="GSK7" s="430"/>
      <c r="GSL7" s="430"/>
      <c r="GSM7" s="551"/>
      <c r="GSN7" s="551"/>
      <c r="GSO7" s="528"/>
      <c r="GSP7" s="449"/>
      <c r="GSQ7" s="449"/>
      <c r="GSR7" s="449"/>
      <c r="GSS7" s="528"/>
      <c r="GST7" s="528"/>
      <c r="GSU7" s="449"/>
      <c r="GSV7" s="449"/>
      <c r="GSW7" s="449"/>
      <c r="GSX7" s="551"/>
      <c r="GSY7" s="528"/>
      <c r="GSZ7" s="528"/>
      <c r="GTA7" s="430"/>
      <c r="GTB7" s="528"/>
      <c r="GTC7" s="528"/>
      <c r="GTD7" s="528"/>
      <c r="GTE7" s="528"/>
      <c r="GTF7" s="430"/>
      <c r="GTG7" s="430"/>
      <c r="GTH7" s="551"/>
      <c r="GTI7" s="551"/>
      <c r="GTJ7" s="528"/>
      <c r="GTK7" s="449"/>
      <c r="GTL7" s="449"/>
      <c r="GTM7" s="449"/>
      <c r="GTN7" s="528"/>
      <c r="GTO7" s="528"/>
      <c r="GTP7" s="449"/>
      <c r="GTQ7" s="449"/>
      <c r="GTR7" s="449"/>
      <c r="GTS7" s="551"/>
      <c r="GTT7" s="528"/>
      <c r="GTU7" s="528"/>
      <c r="GTV7" s="430"/>
      <c r="GTW7" s="528"/>
      <c r="GTX7" s="528"/>
      <c r="GTY7" s="528"/>
      <c r="GTZ7" s="528"/>
      <c r="GUA7" s="430"/>
      <c r="GUB7" s="430"/>
      <c r="GUC7" s="551"/>
      <c r="GUD7" s="551"/>
      <c r="GUE7" s="528"/>
      <c r="GUF7" s="449"/>
      <c r="GUG7" s="449"/>
      <c r="GUH7" s="449"/>
      <c r="GUI7" s="528"/>
      <c r="GUJ7" s="528"/>
      <c r="GUK7" s="449"/>
      <c r="GUL7" s="449"/>
      <c r="GUM7" s="449"/>
      <c r="GUN7" s="551"/>
      <c r="GUO7" s="528"/>
      <c r="GUP7" s="528"/>
      <c r="GUQ7" s="430"/>
      <c r="GUR7" s="528"/>
      <c r="GUS7" s="528"/>
      <c r="GUT7" s="528"/>
      <c r="GUU7" s="528"/>
      <c r="GUV7" s="430"/>
      <c r="GUW7" s="430"/>
      <c r="GUX7" s="551"/>
      <c r="GUY7" s="551"/>
      <c r="GUZ7" s="528"/>
      <c r="GVA7" s="449"/>
      <c r="GVB7" s="449"/>
      <c r="GVC7" s="449"/>
      <c r="GVD7" s="528"/>
      <c r="GVE7" s="528"/>
      <c r="GVF7" s="449"/>
      <c r="GVG7" s="449"/>
      <c r="GVH7" s="449"/>
      <c r="GVI7" s="551"/>
      <c r="GVJ7" s="528"/>
      <c r="GVK7" s="528"/>
      <c r="GVL7" s="430"/>
      <c r="GVM7" s="528"/>
      <c r="GVN7" s="528"/>
      <c r="GVO7" s="528"/>
      <c r="GVP7" s="528"/>
      <c r="GVQ7" s="430"/>
      <c r="GVR7" s="430"/>
      <c r="GVS7" s="551"/>
      <c r="GVT7" s="551"/>
      <c r="GVU7" s="528"/>
      <c r="GVV7" s="449"/>
      <c r="GVW7" s="449"/>
      <c r="GVX7" s="449"/>
      <c r="GVY7" s="528"/>
      <c r="GVZ7" s="528"/>
      <c r="GWA7" s="449"/>
      <c r="GWB7" s="449"/>
      <c r="GWC7" s="449"/>
      <c r="GWD7" s="551"/>
      <c r="GWE7" s="528"/>
      <c r="GWF7" s="528"/>
      <c r="GWG7" s="430"/>
      <c r="GWH7" s="528"/>
      <c r="GWI7" s="528"/>
      <c r="GWJ7" s="528"/>
      <c r="GWK7" s="528"/>
      <c r="GWL7" s="430"/>
      <c r="GWM7" s="430"/>
      <c r="GWN7" s="551"/>
      <c r="GWO7" s="551"/>
      <c r="GWP7" s="528"/>
      <c r="GWQ7" s="449"/>
      <c r="GWR7" s="449"/>
      <c r="GWS7" s="449"/>
      <c r="GWT7" s="528"/>
      <c r="GWU7" s="528"/>
      <c r="GWV7" s="449"/>
      <c r="GWW7" s="449"/>
      <c r="GWX7" s="449"/>
      <c r="GWY7" s="551"/>
      <c r="GWZ7" s="528"/>
      <c r="GXA7" s="528"/>
      <c r="GXB7" s="430"/>
      <c r="GXC7" s="528"/>
      <c r="GXD7" s="528"/>
      <c r="GXE7" s="528"/>
      <c r="GXF7" s="528"/>
      <c r="GXG7" s="430"/>
      <c r="GXH7" s="430"/>
      <c r="GXI7" s="551"/>
      <c r="GXJ7" s="551"/>
      <c r="GXK7" s="528"/>
      <c r="GXL7" s="449"/>
      <c r="GXM7" s="449"/>
      <c r="GXN7" s="449"/>
      <c r="GXO7" s="528"/>
      <c r="GXP7" s="528"/>
      <c r="GXQ7" s="449"/>
      <c r="GXR7" s="449"/>
      <c r="GXS7" s="449"/>
      <c r="GXT7" s="551"/>
      <c r="GXU7" s="528"/>
      <c r="GXV7" s="528"/>
      <c r="GXW7" s="430"/>
      <c r="GXX7" s="528"/>
      <c r="GXY7" s="528"/>
      <c r="GXZ7" s="528"/>
      <c r="GYA7" s="528"/>
      <c r="GYB7" s="430"/>
      <c r="GYC7" s="430"/>
      <c r="GYD7" s="551"/>
      <c r="GYE7" s="551"/>
      <c r="GYF7" s="528"/>
      <c r="GYG7" s="449"/>
      <c r="GYH7" s="449"/>
      <c r="GYI7" s="449"/>
      <c r="GYJ7" s="528"/>
      <c r="GYK7" s="528"/>
      <c r="GYL7" s="449"/>
      <c r="GYM7" s="449"/>
      <c r="GYN7" s="449"/>
      <c r="GYO7" s="551"/>
      <c r="GYP7" s="528"/>
      <c r="GYQ7" s="528"/>
      <c r="GYR7" s="430"/>
      <c r="GYS7" s="528"/>
      <c r="GYT7" s="528"/>
      <c r="GYU7" s="528"/>
      <c r="GYV7" s="528"/>
      <c r="GYW7" s="430"/>
      <c r="GYX7" s="430"/>
      <c r="GYY7" s="551"/>
      <c r="GYZ7" s="551"/>
      <c r="GZA7" s="528"/>
      <c r="GZB7" s="449"/>
      <c r="GZC7" s="449"/>
      <c r="GZD7" s="449"/>
      <c r="GZE7" s="528"/>
      <c r="GZF7" s="528"/>
      <c r="GZG7" s="449"/>
      <c r="GZH7" s="449"/>
      <c r="GZI7" s="449"/>
      <c r="GZJ7" s="551"/>
      <c r="GZK7" s="528"/>
      <c r="GZL7" s="528"/>
      <c r="GZM7" s="430"/>
      <c r="GZN7" s="528"/>
      <c r="GZO7" s="528"/>
      <c r="GZP7" s="528"/>
      <c r="GZQ7" s="528"/>
      <c r="GZR7" s="430"/>
      <c r="GZS7" s="430"/>
      <c r="GZT7" s="551"/>
      <c r="GZU7" s="551"/>
      <c r="GZV7" s="528"/>
      <c r="GZW7" s="449"/>
      <c r="GZX7" s="449"/>
      <c r="GZY7" s="449"/>
      <c r="GZZ7" s="528"/>
      <c r="HAA7" s="528"/>
      <c r="HAB7" s="449"/>
      <c r="HAC7" s="449"/>
      <c r="HAD7" s="449"/>
      <c r="HAE7" s="551"/>
      <c r="HAF7" s="528"/>
      <c r="HAG7" s="528"/>
      <c r="HAH7" s="430"/>
      <c r="HAI7" s="528"/>
      <c r="HAJ7" s="528"/>
      <c r="HAK7" s="528"/>
      <c r="HAL7" s="528"/>
      <c r="HAM7" s="430"/>
      <c r="HAN7" s="430"/>
      <c r="HAO7" s="551"/>
      <c r="HAP7" s="551"/>
      <c r="HAQ7" s="528"/>
      <c r="HAR7" s="449"/>
      <c r="HAS7" s="449"/>
      <c r="HAT7" s="449"/>
      <c r="HAU7" s="528"/>
      <c r="HAV7" s="528"/>
      <c r="HAW7" s="449"/>
      <c r="HAX7" s="449"/>
      <c r="HAY7" s="449"/>
      <c r="HAZ7" s="551"/>
      <c r="HBA7" s="528"/>
      <c r="HBB7" s="528"/>
      <c r="HBC7" s="430"/>
      <c r="HBD7" s="528"/>
      <c r="HBE7" s="528"/>
      <c r="HBF7" s="528"/>
      <c r="HBG7" s="528"/>
      <c r="HBH7" s="430"/>
      <c r="HBI7" s="430"/>
      <c r="HBJ7" s="551"/>
      <c r="HBK7" s="551"/>
      <c r="HBL7" s="528"/>
      <c r="HBM7" s="449"/>
      <c r="HBN7" s="449"/>
      <c r="HBO7" s="449"/>
      <c r="HBP7" s="528"/>
      <c r="HBQ7" s="528"/>
      <c r="HBR7" s="449"/>
      <c r="HBS7" s="449"/>
      <c r="HBT7" s="449"/>
      <c r="HBU7" s="551"/>
      <c r="HBV7" s="528"/>
      <c r="HBW7" s="528"/>
      <c r="HBX7" s="430"/>
      <c r="HBY7" s="528"/>
      <c r="HBZ7" s="528"/>
      <c r="HCA7" s="528"/>
      <c r="HCB7" s="528"/>
      <c r="HCC7" s="430"/>
      <c r="HCD7" s="430"/>
      <c r="HCE7" s="551"/>
      <c r="HCF7" s="551"/>
      <c r="HCG7" s="528"/>
      <c r="HCH7" s="449"/>
      <c r="HCI7" s="449"/>
      <c r="HCJ7" s="449"/>
      <c r="HCK7" s="528"/>
      <c r="HCL7" s="528"/>
      <c r="HCM7" s="449"/>
      <c r="HCN7" s="449"/>
      <c r="HCO7" s="449"/>
      <c r="HCP7" s="551"/>
      <c r="HCQ7" s="528"/>
      <c r="HCR7" s="528"/>
      <c r="HCS7" s="430"/>
      <c r="HCT7" s="528"/>
      <c r="HCU7" s="528"/>
      <c r="HCV7" s="528"/>
      <c r="HCW7" s="528"/>
      <c r="HCX7" s="430"/>
      <c r="HCY7" s="430"/>
      <c r="HCZ7" s="551"/>
      <c r="HDA7" s="551"/>
      <c r="HDB7" s="528"/>
      <c r="HDC7" s="449"/>
      <c r="HDD7" s="449"/>
      <c r="HDE7" s="449"/>
      <c r="HDF7" s="528"/>
      <c r="HDG7" s="528"/>
      <c r="HDH7" s="449"/>
      <c r="HDI7" s="449"/>
      <c r="HDJ7" s="449"/>
      <c r="HDK7" s="551"/>
      <c r="HDL7" s="528"/>
      <c r="HDM7" s="528"/>
      <c r="HDN7" s="430"/>
      <c r="HDO7" s="528"/>
      <c r="HDP7" s="528"/>
      <c r="HDQ7" s="528"/>
      <c r="HDR7" s="528"/>
      <c r="HDS7" s="430"/>
      <c r="HDT7" s="430"/>
      <c r="HDU7" s="551"/>
      <c r="HDV7" s="551"/>
      <c r="HDW7" s="528"/>
      <c r="HDX7" s="449"/>
      <c r="HDY7" s="449"/>
      <c r="HDZ7" s="449"/>
      <c r="HEA7" s="528"/>
      <c r="HEB7" s="528"/>
      <c r="HEC7" s="449"/>
      <c r="HED7" s="449"/>
      <c r="HEE7" s="449"/>
      <c r="HEF7" s="551"/>
      <c r="HEG7" s="528"/>
      <c r="HEH7" s="528"/>
      <c r="HEI7" s="430"/>
      <c r="HEJ7" s="528"/>
      <c r="HEK7" s="528"/>
      <c r="HEL7" s="528"/>
      <c r="HEM7" s="528"/>
      <c r="HEN7" s="430"/>
      <c r="HEO7" s="430"/>
      <c r="HEP7" s="551"/>
      <c r="HEQ7" s="551"/>
      <c r="HER7" s="528"/>
      <c r="HES7" s="449"/>
      <c r="HET7" s="449"/>
      <c r="HEU7" s="449"/>
      <c r="HEV7" s="528"/>
      <c r="HEW7" s="528"/>
      <c r="HEX7" s="449"/>
      <c r="HEY7" s="449"/>
      <c r="HEZ7" s="449"/>
      <c r="HFA7" s="551"/>
      <c r="HFB7" s="528"/>
      <c r="HFC7" s="528"/>
      <c r="HFD7" s="430"/>
      <c r="HFE7" s="528"/>
      <c r="HFF7" s="528"/>
      <c r="HFG7" s="528"/>
      <c r="HFH7" s="528"/>
      <c r="HFI7" s="430"/>
      <c r="HFJ7" s="430"/>
      <c r="HFK7" s="551"/>
      <c r="HFL7" s="551"/>
      <c r="HFM7" s="528"/>
      <c r="HFN7" s="449"/>
      <c r="HFO7" s="449"/>
      <c r="HFP7" s="449"/>
      <c r="HFQ7" s="528"/>
      <c r="HFR7" s="528"/>
      <c r="HFS7" s="449"/>
      <c r="HFT7" s="449"/>
      <c r="HFU7" s="449"/>
      <c r="HFV7" s="551"/>
      <c r="HFW7" s="528"/>
      <c r="HFX7" s="528"/>
      <c r="HFY7" s="430"/>
      <c r="HFZ7" s="528"/>
      <c r="HGA7" s="528"/>
      <c r="HGB7" s="528"/>
      <c r="HGC7" s="528"/>
      <c r="HGD7" s="430"/>
      <c r="HGE7" s="430"/>
      <c r="HGF7" s="551"/>
      <c r="HGG7" s="551"/>
      <c r="HGH7" s="528"/>
      <c r="HGI7" s="449"/>
      <c r="HGJ7" s="449"/>
      <c r="HGK7" s="449"/>
      <c r="HGL7" s="528"/>
      <c r="HGM7" s="528"/>
      <c r="HGN7" s="449"/>
      <c r="HGO7" s="449"/>
      <c r="HGP7" s="449"/>
      <c r="HGQ7" s="551"/>
      <c r="HGR7" s="528"/>
      <c r="HGS7" s="528"/>
      <c r="HGT7" s="430"/>
      <c r="HGU7" s="528"/>
      <c r="HGV7" s="528"/>
      <c r="HGW7" s="528"/>
      <c r="HGX7" s="528"/>
      <c r="HGY7" s="430"/>
      <c r="HGZ7" s="430"/>
      <c r="HHA7" s="551"/>
      <c r="HHB7" s="551"/>
      <c r="HHC7" s="528"/>
      <c r="HHD7" s="449"/>
      <c r="HHE7" s="449"/>
      <c r="HHF7" s="449"/>
      <c r="HHG7" s="528"/>
      <c r="HHH7" s="528"/>
      <c r="HHI7" s="449"/>
      <c r="HHJ7" s="449"/>
      <c r="HHK7" s="449"/>
      <c r="HHL7" s="551"/>
      <c r="HHM7" s="528"/>
      <c r="HHN7" s="528"/>
      <c r="HHO7" s="430"/>
      <c r="HHP7" s="528"/>
      <c r="HHQ7" s="528"/>
      <c r="HHR7" s="528"/>
      <c r="HHS7" s="528"/>
      <c r="HHT7" s="430"/>
      <c r="HHU7" s="430"/>
      <c r="HHV7" s="551"/>
      <c r="HHW7" s="551"/>
      <c r="HHX7" s="528"/>
      <c r="HHY7" s="449"/>
      <c r="HHZ7" s="449"/>
      <c r="HIA7" s="449"/>
      <c r="HIB7" s="528"/>
      <c r="HIC7" s="528"/>
      <c r="HID7" s="449"/>
      <c r="HIE7" s="449"/>
      <c r="HIF7" s="449"/>
      <c r="HIG7" s="551"/>
      <c r="HIH7" s="528"/>
      <c r="HII7" s="528"/>
      <c r="HIJ7" s="430"/>
      <c r="HIK7" s="528"/>
      <c r="HIL7" s="528"/>
      <c r="HIM7" s="528"/>
      <c r="HIN7" s="528"/>
      <c r="HIO7" s="430"/>
      <c r="HIP7" s="430"/>
      <c r="HIQ7" s="551"/>
      <c r="HIR7" s="551"/>
      <c r="HIS7" s="528"/>
      <c r="HIT7" s="449"/>
      <c r="HIU7" s="449"/>
      <c r="HIV7" s="449"/>
      <c r="HIW7" s="528"/>
      <c r="HIX7" s="528"/>
      <c r="HIY7" s="449"/>
      <c r="HIZ7" s="449"/>
      <c r="HJA7" s="449"/>
      <c r="HJB7" s="551"/>
      <c r="HJC7" s="528"/>
      <c r="HJD7" s="528"/>
      <c r="HJE7" s="430"/>
      <c r="HJF7" s="528"/>
      <c r="HJG7" s="528"/>
      <c r="HJH7" s="528"/>
      <c r="HJI7" s="528"/>
      <c r="HJJ7" s="430"/>
      <c r="HJK7" s="430"/>
      <c r="HJL7" s="551"/>
      <c r="HJM7" s="551"/>
      <c r="HJN7" s="528"/>
      <c r="HJO7" s="449"/>
      <c r="HJP7" s="449"/>
      <c r="HJQ7" s="449"/>
      <c r="HJR7" s="528"/>
      <c r="HJS7" s="528"/>
      <c r="HJT7" s="449"/>
      <c r="HJU7" s="449"/>
      <c r="HJV7" s="449"/>
      <c r="HJW7" s="551"/>
      <c r="HJX7" s="528"/>
      <c r="HJY7" s="528"/>
      <c r="HJZ7" s="430"/>
      <c r="HKA7" s="528"/>
      <c r="HKB7" s="528"/>
      <c r="HKC7" s="528"/>
      <c r="HKD7" s="528"/>
      <c r="HKE7" s="430"/>
      <c r="HKF7" s="430"/>
      <c r="HKG7" s="551"/>
      <c r="HKH7" s="551"/>
      <c r="HKI7" s="528"/>
      <c r="HKJ7" s="449"/>
      <c r="HKK7" s="449"/>
      <c r="HKL7" s="449"/>
      <c r="HKM7" s="528"/>
      <c r="HKN7" s="528"/>
      <c r="HKO7" s="449"/>
      <c r="HKP7" s="449"/>
      <c r="HKQ7" s="449"/>
      <c r="HKR7" s="551"/>
      <c r="HKS7" s="528"/>
      <c r="HKT7" s="528"/>
      <c r="HKU7" s="430"/>
      <c r="HKV7" s="528"/>
      <c r="HKW7" s="528"/>
      <c r="HKX7" s="528"/>
      <c r="HKY7" s="528"/>
      <c r="HKZ7" s="430"/>
      <c r="HLA7" s="430"/>
      <c r="HLB7" s="551"/>
      <c r="HLC7" s="551"/>
      <c r="HLD7" s="528"/>
      <c r="HLE7" s="449"/>
      <c r="HLF7" s="449"/>
      <c r="HLG7" s="449"/>
      <c r="HLH7" s="528"/>
      <c r="HLI7" s="528"/>
      <c r="HLJ7" s="449"/>
      <c r="HLK7" s="449"/>
      <c r="HLL7" s="449"/>
      <c r="HLM7" s="551"/>
      <c r="HLN7" s="528"/>
      <c r="HLO7" s="528"/>
      <c r="HLP7" s="430"/>
      <c r="HLQ7" s="528"/>
      <c r="HLR7" s="528"/>
      <c r="HLS7" s="528"/>
      <c r="HLT7" s="528"/>
      <c r="HLU7" s="430"/>
      <c r="HLV7" s="430"/>
      <c r="HLW7" s="551"/>
      <c r="HLX7" s="551"/>
      <c r="HLY7" s="528"/>
      <c r="HLZ7" s="449"/>
      <c r="HMA7" s="449"/>
      <c r="HMB7" s="449"/>
      <c r="HMC7" s="528"/>
      <c r="HMD7" s="528"/>
      <c r="HME7" s="449"/>
      <c r="HMF7" s="449"/>
      <c r="HMG7" s="449"/>
      <c r="HMH7" s="551"/>
      <c r="HMI7" s="528"/>
      <c r="HMJ7" s="528"/>
      <c r="HMK7" s="430"/>
      <c r="HML7" s="528"/>
      <c r="HMM7" s="528"/>
      <c r="HMN7" s="528"/>
      <c r="HMO7" s="528"/>
      <c r="HMP7" s="430"/>
      <c r="HMQ7" s="430"/>
      <c r="HMR7" s="551"/>
      <c r="HMS7" s="551"/>
      <c r="HMT7" s="528"/>
      <c r="HMU7" s="449"/>
      <c r="HMV7" s="449"/>
      <c r="HMW7" s="449"/>
      <c r="HMX7" s="528"/>
      <c r="HMY7" s="528"/>
      <c r="HMZ7" s="449"/>
      <c r="HNA7" s="449"/>
      <c r="HNB7" s="449"/>
      <c r="HNC7" s="551"/>
      <c r="HND7" s="528"/>
      <c r="HNE7" s="528"/>
      <c r="HNF7" s="430"/>
      <c r="HNG7" s="528"/>
      <c r="HNH7" s="528"/>
      <c r="HNI7" s="528"/>
      <c r="HNJ7" s="528"/>
      <c r="HNK7" s="430"/>
      <c r="HNL7" s="430"/>
      <c r="HNM7" s="551"/>
      <c r="HNN7" s="551"/>
      <c r="HNO7" s="528"/>
      <c r="HNP7" s="449"/>
      <c r="HNQ7" s="449"/>
      <c r="HNR7" s="449"/>
      <c r="HNS7" s="528"/>
      <c r="HNT7" s="528"/>
      <c r="HNU7" s="449"/>
      <c r="HNV7" s="449"/>
      <c r="HNW7" s="449"/>
      <c r="HNX7" s="551"/>
      <c r="HNY7" s="528"/>
      <c r="HNZ7" s="528"/>
      <c r="HOA7" s="430"/>
      <c r="HOB7" s="528"/>
      <c r="HOC7" s="528"/>
      <c r="HOD7" s="528"/>
      <c r="HOE7" s="528"/>
      <c r="HOF7" s="430"/>
      <c r="HOG7" s="430"/>
      <c r="HOH7" s="551"/>
      <c r="HOI7" s="551"/>
      <c r="HOJ7" s="528"/>
      <c r="HOK7" s="449"/>
      <c r="HOL7" s="449"/>
      <c r="HOM7" s="449"/>
      <c r="HON7" s="528"/>
      <c r="HOO7" s="528"/>
      <c r="HOP7" s="449"/>
      <c r="HOQ7" s="449"/>
      <c r="HOR7" s="449"/>
      <c r="HOS7" s="551"/>
      <c r="HOT7" s="528"/>
      <c r="HOU7" s="528"/>
      <c r="HOV7" s="430"/>
      <c r="HOW7" s="528"/>
      <c r="HOX7" s="528"/>
      <c r="HOY7" s="528"/>
      <c r="HOZ7" s="528"/>
      <c r="HPA7" s="430"/>
      <c r="HPB7" s="430"/>
      <c r="HPC7" s="551"/>
      <c r="HPD7" s="551"/>
      <c r="HPE7" s="528"/>
      <c r="HPF7" s="449"/>
      <c r="HPG7" s="449"/>
      <c r="HPH7" s="449"/>
      <c r="HPI7" s="528"/>
      <c r="HPJ7" s="528"/>
      <c r="HPK7" s="449"/>
      <c r="HPL7" s="449"/>
      <c r="HPM7" s="449"/>
      <c r="HPN7" s="551"/>
      <c r="HPO7" s="528"/>
      <c r="HPP7" s="528"/>
      <c r="HPQ7" s="430"/>
      <c r="HPR7" s="528"/>
      <c r="HPS7" s="528"/>
      <c r="HPT7" s="528"/>
      <c r="HPU7" s="528"/>
      <c r="HPV7" s="430"/>
      <c r="HPW7" s="430"/>
      <c r="HPX7" s="551"/>
      <c r="HPY7" s="551"/>
      <c r="HPZ7" s="528"/>
      <c r="HQA7" s="449"/>
      <c r="HQB7" s="449"/>
      <c r="HQC7" s="449"/>
      <c r="HQD7" s="528"/>
      <c r="HQE7" s="528"/>
      <c r="HQF7" s="449"/>
      <c r="HQG7" s="449"/>
      <c r="HQH7" s="449"/>
      <c r="HQI7" s="551"/>
      <c r="HQJ7" s="528"/>
      <c r="HQK7" s="528"/>
      <c r="HQL7" s="430"/>
      <c r="HQM7" s="528"/>
      <c r="HQN7" s="528"/>
      <c r="HQO7" s="528"/>
      <c r="HQP7" s="528"/>
      <c r="HQQ7" s="430"/>
      <c r="HQR7" s="430"/>
      <c r="HQS7" s="551"/>
      <c r="HQT7" s="551"/>
      <c r="HQU7" s="528"/>
      <c r="HQV7" s="449"/>
      <c r="HQW7" s="449"/>
      <c r="HQX7" s="449"/>
      <c r="HQY7" s="528"/>
      <c r="HQZ7" s="528"/>
      <c r="HRA7" s="449"/>
      <c r="HRB7" s="449"/>
      <c r="HRC7" s="449"/>
      <c r="HRD7" s="551"/>
      <c r="HRE7" s="528"/>
      <c r="HRF7" s="528"/>
      <c r="HRG7" s="430"/>
      <c r="HRH7" s="528"/>
      <c r="HRI7" s="528"/>
      <c r="HRJ7" s="528"/>
      <c r="HRK7" s="528"/>
      <c r="HRL7" s="430"/>
      <c r="HRM7" s="430"/>
      <c r="HRN7" s="551"/>
      <c r="HRO7" s="551"/>
      <c r="HRP7" s="528"/>
      <c r="HRQ7" s="449"/>
      <c r="HRR7" s="449"/>
      <c r="HRS7" s="449"/>
      <c r="HRT7" s="528"/>
      <c r="HRU7" s="528"/>
      <c r="HRV7" s="449"/>
      <c r="HRW7" s="449"/>
      <c r="HRX7" s="449"/>
      <c r="HRY7" s="551"/>
      <c r="HRZ7" s="528"/>
      <c r="HSA7" s="528"/>
      <c r="HSB7" s="430"/>
      <c r="HSC7" s="528"/>
      <c r="HSD7" s="528"/>
      <c r="HSE7" s="528"/>
      <c r="HSF7" s="528"/>
      <c r="HSG7" s="430"/>
      <c r="HSH7" s="430"/>
      <c r="HSI7" s="551"/>
      <c r="HSJ7" s="551"/>
      <c r="HSK7" s="528"/>
      <c r="HSL7" s="449"/>
      <c r="HSM7" s="449"/>
      <c r="HSN7" s="449"/>
      <c r="HSO7" s="528"/>
      <c r="HSP7" s="528"/>
      <c r="HSQ7" s="449"/>
      <c r="HSR7" s="449"/>
      <c r="HSS7" s="449"/>
      <c r="HST7" s="551"/>
      <c r="HSU7" s="528"/>
      <c r="HSV7" s="528"/>
      <c r="HSW7" s="430"/>
      <c r="HSX7" s="528"/>
      <c r="HSY7" s="528"/>
      <c r="HSZ7" s="528"/>
      <c r="HTA7" s="528"/>
      <c r="HTB7" s="430"/>
      <c r="HTC7" s="430"/>
      <c r="HTD7" s="551"/>
      <c r="HTE7" s="551"/>
      <c r="HTF7" s="528"/>
      <c r="HTG7" s="449"/>
      <c r="HTH7" s="449"/>
      <c r="HTI7" s="449"/>
      <c r="HTJ7" s="528"/>
      <c r="HTK7" s="528"/>
      <c r="HTL7" s="449"/>
      <c r="HTM7" s="449"/>
      <c r="HTN7" s="449"/>
      <c r="HTO7" s="551"/>
      <c r="HTP7" s="528"/>
      <c r="HTQ7" s="528"/>
      <c r="HTR7" s="430"/>
      <c r="HTS7" s="528"/>
      <c r="HTT7" s="528"/>
      <c r="HTU7" s="528"/>
      <c r="HTV7" s="528"/>
      <c r="HTW7" s="430"/>
      <c r="HTX7" s="430"/>
      <c r="HTY7" s="551"/>
      <c r="HTZ7" s="551"/>
      <c r="HUA7" s="528"/>
      <c r="HUB7" s="449"/>
      <c r="HUC7" s="449"/>
      <c r="HUD7" s="449"/>
      <c r="HUE7" s="528"/>
      <c r="HUF7" s="528"/>
      <c r="HUG7" s="449"/>
      <c r="HUH7" s="449"/>
      <c r="HUI7" s="449"/>
      <c r="HUJ7" s="551"/>
      <c r="HUK7" s="528"/>
      <c r="HUL7" s="528"/>
      <c r="HUM7" s="430"/>
      <c r="HUN7" s="528"/>
      <c r="HUO7" s="528"/>
      <c r="HUP7" s="528"/>
      <c r="HUQ7" s="528"/>
      <c r="HUR7" s="430"/>
      <c r="HUS7" s="430"/>
      <c r="HUT7" s="551"/>
      <c r="HUU7" s="551"/>
      <c r="HUV7" s="528"/>
      <c r="HUW7" s="449"/>
      <c r="HUX7" s="449"/>
      <c r="HUY7" s="449"/>
      <c r="HUZ7" s="528"/>
      <c r="HVA7" s="528"/>
      <c r="HVB7" s="449"/>
      <c r="HVC7" s="449"/>
      <c r="HVD7" s="449"/>
      <c r="HVE7" s="551"/>
      <c r="HVF7" s="528"/>
      <c r="HVG7" s="528"/>
      <c r="HVH7" s="430"/>
      <c r="HVI7" s="528"/>
      <c r="HVJ7" s="528"/>
      <c r="HVK7" s="528"/>
      <c r="HVL7" s="528"/>
      <c r="HVM7" s="430"/>
      <c r="HVN7" s="430"/>
      <c r="HVO7" s="551"/>
      <c r="HVP7" s="551"/>
      <c r="HVQ7" s="528"/>
      <c r="HVR7" s="449"/>
      <c r="HVS7" s="449"/>
      <c r="HVT7" s="449"/>
      <c r="HVU7" s="528"/>
      <c r="HVV7" s="528"/>
      <c r="HVW7" s="449"/>
      <c r="HVX7" s="449"/>
      <c r="HVY7" s="449"/>
      <c r="HVZ7" s="551"/>
      <c r="HWA7" s="528"/>
      <c r="HWB7" s="528"/>
      <c r="HWC7" s="430"/>
      <c r="HWD7" s="528"/>
      <c r="HWE7" s="528"/>
      <c r="HWF7" s="528"/>
      <c r="HWG7" s="528"/>
      <c r="HWH7" s="430"/>
      <c r="HWI7" s="430"/>
      <c r="HWJ7" s="551"/>
      <c r="HWK7" s="551"/>
      <c r="HWL7" s="528"/>
      <c r="HWM7" s="449"/>
      <c r="HWN7" s="449"/>
      <c r="HWO7" s="449"/>
      <c r="HWP7" s="528"/>
      <c r="HWQ7" s="528"/>
      <c r="HWR7" s="449"/>
      <c r="HWS7" s="449"/>
      <c r="HWT7" s="449"/>
      <c r="HWU7" s="551"/>
      <c r="HWV7" s="528"/>
      <c r="HWW7" s="528"/>
      <c r="HWX7" s="430"/>
      <c r="HWY7" s="528"/>
      <c r="HWZ7" s="528"/>
      <c r="HXA7" s="528"/>
      <c r="HXB7" s="528"/>
      <c r="HXC7" s="430"/>
      <c r="HXD7" s="430"/>
      <c r="HXE7" s="551"/>
      <c r="HXF7" s="551"/>
      <c r="HXG7" s="528"/>
      <c r="HXH7" s="449"/>
      <c r="HXI7" s="449"/>
      <c r="HXJ7" s="449"/>
      <c r="HXK7" s="528"/>
      <c r="HXL7" s="528"/>
      <c r="HXM7" s="449"/>
      <c r="HXN7" s="449"/>
      <c r="HXO7" s="449"/>
      <c r="HXP7" s="551"/>
      <c r="HXQ7" s="528"/>
      <c r="HXR7" s="528"/>
      <c r="HXS7" s="430"/>
      <c r="HXT7" s="528"/>
      <c r="HXU7" s="528"/>
      <c r="HXV7" s="528"/>
      <c r="HXW7" s="528"/>
      <c r="HXX7" s="430"/>
      <c r="HXY7" s="430"/>
      <c r="HXZ7" s="551"/>
      <c r="HYA7" s="551"/>
      <c r="HYB7" s="528"/>
      <c r="HYC7" s="449"/>
      <c r="HYD7" s="449"/>
      <c r="HYE7" s="449"/>
      <c r="HYF7" s="528"/>
      <c r="HYG7" s="528"/>
      <c r="HYH7" s="449"/>
      <c r="HYI7" s="449"/>
      <c r="HYJ7" s="449"/>
      <c r="HYK7" s="551"/>
      <c r="HYL7" s="528"/>
      <c r="HYM7" s="528"/>
      <c r="HYN7" s="430"/>
      <c r="HYO7" s="528"/>
      <c r="HYP7" s="528"/>
      <c r="HYQ7" s="528"/>
      <c r="HYR7" s="528"/>
      <c r="HYS7" s="430"/>
      <c r="HYT7" s="430"/>
      <c r="HYU7" s="551"/>
      <c r="HYV7" s="551"/>
      <c r="HYW7" s="528"/>
      <c r="HYX7" s="449"/>
      <c r="HYY7" s="449"/>
      <c r="HYZ7" s="449"/>
      <c r="HZA7" s="528"/>
      <c r="HZB7" s="528"/>
      <c r="HZC7" s="449"/>
      <c r="HZD7" s="449"/>
      <c r="HZE7" s="449"/>
      <c r="HZF7" s="551"/>
      <c r="HZG7" s="528"/>
      <c r="HZH7" s="528"/>
      <c r="HZI7" s="430"/>
      <c r="HZJ7" s="528"/>
      <c r="HZK7" s="528"/>
      <c r="HZL7" s="528"/>
      <c r="HZM7" s="528"/>
      <c r="HZN7" s="430"/>
      <c r="HZO7" s="430"/>
      <c r="HZP7" s="551"/>
      <c r="HZQ7" s="551"/>
      <c r="HZR7" s="528"/>
      <c r="HZS7" s="449"/>
      <c r="HZT7" s="449"/>
      <c r="HZU7" s="449"/>
      <c r="HZV7" s="528"/>
      <c r="HZW7" s="528"/>
      <c r="HZX7" s="449"/>
      <c r="HZY7" s="449"/>
      <c r="HZZ7" s="449"/>
      <c r="IAA7" s="551"/>
      <c r="IAB7" s="528"/>
      <c r="IAC7" s="528"/>
      <c r="IAD7" s="430"/>
      <c r="IAE7" s="528"/>
      <c r="IAF7" s="528"/>
      <c r="IAG7" s="528"/>
      <c r="IAH7" s="528"/>
      <c r="IAI7" s="430"/>
      <c r="IAJ7" s="430"/>
      <c r="IAK7" s="551"/>
      <c r="IAL7" s="551"/>
      <c r="IAM7" s="528"/>
      <c r="IAN7" s="449"/>
      <c r="IAO7" s="449"/>
      <c r="IAP7" s="449"/>
      <c r="IAQ7" s="528"/>
      <c r="IAR7" s="528"/>
      <c r="IAS7" s="449"/>
      <c r="IAT7" s="449"/>
      <c r="IAU7" s="449"/>
      <c r="IAV7" s="551"/>
      <c r="IAW7" s="528"/>
      <c r="IAX7" s="528"/>
      <c r="IAY7" s="430"/>
      <c r="IAZ7" s="528"/>
      <c r="IBA7" s="528"/>
      <c r="IBB7" s="528"/>
      <c r="IBC7" s="528"/>
      <c r="IBD7" s="430"/>
      <c r="IBE7" s="430"/>
      <c r="IBF7" s="551"/>
      <c r="IBG7" s="551"/>
      <c r="IBH7" s="528"/>
      <c r="IBI7" s="449"/>
      <c r="IBJ7" s="449"/>
      <c r="IBK7" s="449"/>
      <c r="IBL7" s="528"/>
      <c r="IBM7" s="528"/>
      <c r="IBN7" s="449"/>
      <c r="IBO7" s="449"/>
      <c r="IBP7" s="449"/>
      <c r="IBQ7" s="551"/>
      <c r="IBR7" s="528"/>
      <c r="IBS7" s="528"/>
      <c r="IBT7" s="430"/>
      <c r="IBU7" s="528"/>
      <c r="IBV7" s="528"/>
      <c r="IBW7" s="528"/>
      <c r="IBX7" s="528"/>
      <c r="IBY7" s="430"/>
      <c r="IBZ7" s="430"/>
      <c r="ICA7" s="551"/>
      <c r="ICB7" s="551"/>
      <c r="ICC7" s="528"/>
      <c r="ICD7" s="449"/>
      <c r="ICE7" s="449"/>
      <c r="ICF7" s="449"/>
      <c r="ICG7" s="528"/>
      <c r="ICH7" s="528"/>
      <c r="ICI7" s="449"/>
      <c r="ICJ7" s="449"/>
      <c r="ICK7" s="449"/>
      <c r="ICL7" s="551"/>
      <c r="ICM7" s="528"/>
      <c r="ICN7" s="528"/>
      <c r="ICO7" s="430"/>
      <c r="ICP7" s="528"/>
      <c r="ICQ7" s="528"/>
      <c r="ICR7" s="528"/>
      <c r="ICS7" s="528"/>
      <c r="ICT7" s="430"/>
      <c r="ICU7" s="430"/>
      <c r="ICV7" s="551"/>
      <c r="ICW7" s="551"/>
      <c r="ICX7" s="528"/>
      <c r="ICY7" s="449"/>
      <c r="ICZ7" s="449"/>
      <c r="IDA7" s="449"/>
      <c r="IDB7" s="528"/>
      <c r="IDC7" s="528"/>
      <c r="IDD7" s="449"/>
      <c r="IDE7" s="449"/>
      <c r="IDF7" s="449"/>
      <c r="IDG7" s="551"/>
      <c r="IDH7" s="528"/>
      <c r="IDI7" s="528"/>
      <c r="IDJ7" s="430"/>
      <c r="IDK7" s="528"/>
      <c r="IDL7" s="528"/>
      <c r="IDM7" s="528"/>
      <c r="IDN7" s="528"/>
      <c r="IDO7" s="430"/>
      <c r="IDP7" s="430"/>
      <c r="IDQ7" s="551"/>
      <c r="IDR7" s="551"/>
      <c r="IDS7" s="528"/>
      <c r="IDT7" s="449"/>
      <c r="IDU7" s="449"/>
      <c r="IDV7" s="449"/>
      <c r="IDW7" s="528"/>
      <c r="IDX7" s="528"/>
      <c r="IDY7" s="449"/>
      <c r="IDZ7" s="449"/>
      <c r="IEA7" s="449"/>
      <c r="IEB7" s="551"/>
      <c r="IEC7" s="528"/>
      <c r="IED7" s="528"/>
      <c r="IEE7" s="430"/>
      <c r="IEF7" s="528"/>
      <c r="IEG7" s="528"/>
      <c r="IEH7" s="528"/>
      <c r="IEI7" s="528"/>
      <c r="IEJ7" s="430"/>
      <c r="IEK7" s="430"/>
      <c r="IEL7" s="551"/>
      <c r="IEM7" s="551"/>
      <c r="IEN7" s="528"/>
      <c r="IEO7" s="449"/>
      <c r="IEP7" s="449"/>
      <c r="IEQ7" s="449"/>
      <c r="IER7" s="528"/>
      <c r="IES7" s="528"/>
      <c r="IET7" s="449"/>
      <c r="IEU7" s="449"/>
      <c r="IEV7" s="449"/>
      <c r="IEW7" s="551"/>
      <c r="IEX7" s="528"/>
      <c r="IEY7" s="528"/>
      <c r="IEZ7" s="430"/>
      <c r="IFA7" s="528"/>
      <c r="IFB7" s="528"/>
      <c r="IFC7" s="528"/>
      <c r="IFD7" s="528"/>
      <c r="IFE7" s="430"/>
      <c r="IFF7" s="430"/>
      <c r="IFG7" s="551"/>
      <c r="IFH7" s="551"/>
      <c r="IFI7" s="528"/>
      <c r="IFJ7" s="449"/>
      <c r="IFK7" s="449"/>
      <c r="IFL7" s="449"/>
      <c r="IFM7" s="528"/>
      <c r="IFN7" s="528"/>
      <c r="IFO7" s="449"/>
      <c r="IFP7" s="449"/>
      <c r="IFQ7" s="449"/>
      <c r="IFR7" s="551"/>
      <c r="IFS7" s="528"/>
      <c r="IFT7" s="528"/>
      <c r="IFU7" s="430"/>
      <c r="IFV7" s="528"/>
      <c r="IFW7" s="528"/>
      <c r="IFX7" s="528"/>
      <c r="IFY7" s="528"/>
      <c r="IFZ7" s="430"/>
      <c r="IGA7" s="430"/>
      <c r="IGB7" s="551"/>
      <c r="IGC7" s="551"/>
      <c r="IGD7" s="528"/>
      <c r="IGE7" s="449"/>
      <c r="IGF7" s="449"/>
      <c r="IGG7" s="449"/>
      <c r="IGH7" s="528"/>
      <c r="IGI7" s="528"/>
      <c r="IGJ7" s="449"/>
      <c r="IGK7" s="449"/>
      <c r="IGL7" s="449"/>
      <c r="IGM7" s="551"/>
      <c r="IGN7" s="528"/>
      <c r="IGO7" s="528"/>
      <c r="IGP7" s="430"/>
      <c r="IGQ7" s="528"/>
      <c r="IGR7" s="528"/>
      <c r="IGS7" s="528"/>
      <c r="IGT7" s="528"/>
      <c r="IGU7" s="430"/>
      <c r="IGV7" s="430"/>
      <c r="IGW7" s="551"/>
      <c r="IGX7" s="551"/>
      <c r="IGY7" s="528"/>
      <c r="IGZ7" s="449"/>
      <c r="IHA7" s="449"/>
      <c r="IHB7" s="449"/>
      <c r="IHC7" s="528"/>
      <c r="IHD7" s="528"/>
      <c r="IHE7" s="449"/>
      <c r="IHF7" s="449"/>
      <c r="IHG7" s="449"/>
      <c r="IHH7" s="551"/>
      <c r="IHI7" s="528"/>
      <c r="IHJ7" s="528"/>
      <c r="IHK7" s="430"/>
      <c r="IHL7" s="528"/>
      <c r="IHM7" s="528"/>
      <c r="IHN7" s="528"/>
      <c r="IHO7" s="528"/>
      <c r="IHP7" s="430"/>
      <c r="IHQ7" s="430"/>
      <c r="IHR7" s="551"/>
      <c r="IHS7" s="551"/>
      <c r="IHT7" s="528"/>
      <c r="IHU7" s="449"/>
      <c r="IHV7" s="449"/>
      <c r="IHW7" s="449"/>
      <c r="IHX7" s="528"/>
      <c r="IHY7" s="528"/>
      <c r="IHZ7" s="449"/>
      <c r="IIA7" s="449"/>
      <c r="IIB7" s="449"/>
      <c r="IIC7" s="551"/>
      <c r="IID7" s="528"/>
      <c r="IIE7" s="528"/>
      <c r="IIF7" s="430"/>
      <c r="IIG7" s="528"/>
      <c r="IIH7" s="528"/>
      <c r="III7" s="528"/>
      <c r="IIJ7" s="528"/>
      <c r="IIK7" s="430"/>
      <c r="IIL7" s="430"/>
      <c r="IIM7" s="551"/>
      <c r="IIN7" s="551"/>
      <c r="IIO7" s="528"/>
      <c r="IIP7" s="449"/>
      <c r="IIQ7" s="449"/>
      <c r="IIR7" s="449"/>
      <c r="IIS7" s="528"/>
      <c r="IIT7" s="528"/>
      <c r="IIU7" s="449"/>
      <c r="IIV7" s="449"/>
      <c r="IIW7" s="449"/>
      <c r="IIX7" s="551"/>
      <c r="IIY7" s="528"/>
      <c r="IIZ7" s="528"/>
      <c r="IJA7" s="430"/>
      <c r="IJB7" s="528"/>
      <c r="IJC7" s="528"/>
      <c r="IJD7" s="528"/>
      <c r="IJE7" s="528"/>
      <c r="IJF7" s="430"/>
      <c r="IJG7" s="430"/>
      <c r="IJH7" s="551"/>
      <c r="IJI7" s="551"/>
      <c r="IJJ7" s="528"/>
      <c r="IJK7" s="449"/>
      <c r="IJL7" s="449"/>
      <c r="IJM7" s="449"/>
      <c r="IJN7" s="528"/>
      <c r="IJO7" s="528"/>
      <c r="IJP7" s="449"/>
      <c r="IJQ7" s="449"/>
      <c r="IJR7" s="449"/>
      <c r="IJS7" s="551"/>
      <c r="IJT7" s="528"/>
      <c r="IJU7" s="528"/>
      <c r="IJV7" s="430"/>
      <c r="IJW7" s="528"/>
      <c r="IJX7" s="528"/>
      <c r="IJY7" s="528"/>
      <c r="IJZ7" s="528"/>
      <c r="IKA7" s="430"/>
      <c r="IKB7" s="430"/>
      <c r="IKC7" s="551"/>
      <c r="IKD7" s="551"/>
      <c r="IKE7" s="528"/>
      <c r="IKF7" s="449"/>
      <c r="IKG7" s="449"/>
      <c r="IKH7" s="449"/>
      <c r="IKI7" s="528"/>
      <c r="IKJ7" s="528"/>
      <c r="IKK7" s="449"/>
      <c r="IKL7" s="449"/>
      <c r="IKM7" s="449"/>
      <c r="IKN7" s="551"/>
      <c r="IKO7" s="528"/>
      <c r="IKP7" s="528"/>
      <c r="IKQ7" s="430"/>
      <c r="IKR7" s="528"/>
      <c r="IKS7" s="528"/>
      <c r="IKT7" s="528"/>
      <c r="IKU7" s="528"/>
      <c r="IKV7" s="430"/>
      <c r="IKW7" s="430"/>
      <c r="IKX7" s="551"/>
      <c r="IKY7" s="551"/>
      <c r="IKZ7" s="528"/>
      <c r="ILA7" s="449"/>
      <c r="ILB7" s="449"/>
      <c r="ILC7" s="449"/>
      <c r="ILD7" s="528"/>
      <c r="ILE7" s="528"/>
      <c r="ILF7" s="449"/>
      <c r="ILG7" s="449"/>
      <c r="ILH7" s="449"/>
      <c r="ILI7" s="551"/>
      <c r="ILJ7" s="528"/>
      <c r="ILK7" s="528"/>
      <c r="ILL7" s="430"/>
      <c r="ILM7" s="528"/>
      <c r="ILN7" s="528"/>
      <c r="ILO7" s="528"/>
      <c r="ILP7" s="528"/>
      <c r="ILQ7" s="430"/>
      <c r="ILR7" s="430"/>
      <c r="ILS7" s="551"/>
      <c r="ILT7" s="551"/>
      <c r="ILU7" s="528"/>
      <c r="ILV7" s="449"/>
      <c r="ILW7" s="449"/>
      <c r="ILX7" s="449"/>
      <c r="ILY7" s="528"/>
      <c r="ILZ7" s="528"/>
      <c r="IMA7" s="449"/>
      <c r="IMB7" s="449"/>
      <c r="IMC7" s="449"/>
      <c r="IMD7" s="551"/>
      <c r="IME7" s="528"/>
      <c r="IMF7" s="528"/>
      <c r="IMG7" s="430"/>
      <c r="IMH7" s="528"/>
      <c r="IMI7" s="528"/>
      <c r="IMJ7" s="528"/>
      <c r="IMK7" s="528"/>
      <c r="IML7" s="430"/>
      <c r="IMM7" s="430"/>
      <c r="IMN7" s="551"/>
      <c r="IMO7" s="551"/>
      <c r="IMP7" s="528"/>
      <c r="IMQ7" s="449"/>
      <c r="IMR7" s="449"/>
      <c r="IMS7" s="449"/>
      <c r="IMT7" s="528"/>
      <c r="IMU7" s="528"/>
      <c r="IMV7" s="449"/>
      <c r="IMW7" s="449"/>
      <c r="IMX7" s="449"/>
      <c r="IMY7" s="551"/>
      <c r="IMZ7" s="528"/>
      <c r="INA7" s="528"/>
      <c r="INB7" s="430"/>
      <c r="INC7" s="528"/>
      <c r="IND7" s="528"/>
      <c r="INE7" s="528"/>
      <c r="INF7" s="528"/>
      <c r="ING7" s="430"/>
      <c r="INH7" s="430"/>
      <c r="INI7" s="551"/>
      <c r="INJ7" s="551"/>
      <c r="INK7" s="528"/>
      <c r="INL7" s="449"/>
      <c r="INM7" s="449"/>
      <c r="INN7" s="449"/>
      <c r="INO7" s="528"/>
      <c r="INP7" s="528"/>
      <c r="INQ7" s="449"/>
      <c r="INR7" s="449"/>
      <c r="INS7" s="449"/>
      <c r="INT7" s="551"/>
      <c r="INU7" s="528"/>
      <c r="INV7" s="528"/>
      <c r="INW7" s="430"/>
      <c r="INX7" s="528"/>
      <c r="INY7" s="528"/>
      <c r="INZ7" s="528"/>
      <c r="IOA7" s="528"/>
      <c r="IOB7" s="430"/>
      <c r="IOC7" s="430"/>
      <c r="IOD7" s="551"/>
      <c r="IOE7" s="551"/>
      <c r="IOF7" s="528"/>
      <c r="IOG7" s="449"/>
      <c r="IOH7" s="449"/>
      <c r="IOI7" s="449"/>
      <c r="IOJ7" s="528"/>
      <c r="IOK7" s="528"/>
      <c r="IOL7" s="449"/>
      <c r="IOM7" s="449"/>
      <c r="ION7" s="449"/>
      <c r="IOO7" s="551"/>
      <c r="IOP7" s="528"/>
      <c r="IOQ7" s="528"/>
      <c r="IOR7" s="430"/>
      <c r="IOS7" s="528"/>
      <c r="IOT7" s="528"/>
      <c r="IOU7" s="528"/>
      <c r="IOV7" s="528"/>
      <c r="IOW7" s="430"/>
      <c r="IOX7" s="430"/>
      <c r="IOY7" s="551"/>
      <c r="IOZ7" s="551"/>
      <c r="IPA7" s="528"/>
      <c r="IPB7" s="449"/>
      <c r="IPC7" s="449"/>
      <c r="IPD7" s="449"/>
      <c r="IPE7" s="528"/>
      <c r="IPF7" s="528"/>
      <c r="IPG7" s="449"/>
      <c r="IPH7" s="449"/>
      <c r="IPI7" s="449"/>
      <c r="IPJ7" s="551"/>
      <c r="IPK7" s="528"/>
      <c r="IPL7" s="528"/>
      <c r="IPM7" s="430"/>
      <c r="IPN7" s="528"/>
      <c r="IPO7" s="528"/>
      <c r="IPP7" s="528"/>
      <c r="IPQ7" s="528"/>
      <c r="IPR7" s="430"/>
      <c r="IPS7" s="430"/>
      <c r="IPT7" s="551"/>
      <c r="IPU7" s="551"/>
      <c r="IPV7" s="528"/>
      <c r="IPW7" s="449"/>
      <c r="IPX7" s="449"/>
      <c r="IPY7" s="449"/>
      <c r="IPZ7" s="528"/>
      <c r="IQA7" s="528"/>
      <c r="IQB7" s="449"/>
      <c r="IQC7" s="449"/>
      <c r="IQD7" s="449"/>
      <c r="IQE7" s="551"/>
      <c r="IQF7" s="528"/>
      <c r="IQG7" s="528"/>
      <c r="IQH7" s="430"/>
      <c r="IQI7" s="528"/>
      <c r="IQJ7" s="528"/>
      <c r="IQK7" s="528"/>
      <c r="IQL7" s="528"/>
      <c r="IQM7" s="430"/>
      <c r="IQN7" s="430"/>
      <c r="IQO7" s="551"/>
      <c r="IQP7" s="551"/>
      <c r="IQQ7" s="528"/>
      <c r="IQR7" s="449"/>
      <c r="IQS7" s="449"/>
      <c r="IQT7" s="449"/>
      <c r="IQU7" s="528"/>
      <c r="IQV7" s="528"/>
      <c r="IQW7" s="449"/>
      <c r="IQX7" s="449"/>
      <c r="IQY7" s="449"/>
      <c r="IQZ7" s="551"/>
      <c r="IRA7" s="528"/>
      <c r="IRB7" s="528"/>
      <c r="IRC7" s="430"/>
      <c r="IRD7" s="528"/>
      <c r="IRE7" s="528"/>
      <c r="IRF7" s="528"/>
      <c r="IRG7" s="528"/>
      <c r="IRH7" s="430"/>
      <c r="IRI7" s="430"/>
      <c r="IRJ7" s="551"/>
      <c r="IRK7" s="551"/>
      <c r="IRL7" s="528"/>
      <c r="IRM7" s="449"/>
      <c r="IRN7" s="449"/>
      <c r="IRO7" s="449"/>
      <c r="IRP7" s="528"/>
      <c r="IRQ7" s="528"/>
      <c r="IRR7" s="449"/>
      <c r="IRS7" s="449"/>
      <c r="IRT7" s="449"/>
      <c r="IRU7" s="551"/>
      <c r="IRV7" s="528"/>
      <c r="IRW7" s="528"/>
      <c r="IRX7" s="430"/>
      <c r="IRY7" s="528"/>
      <c r="IRZ7" s="528"/>
      <c r="ISA7" s="528"/>
      <c r="ISB7" s="528"/>
      <c r="ISC7" s="430"/>
      <c r="ISD7" s="430"/>
      <c r="ISE7" s="551"/>
      <c r="ISF7" s="551"/>
      <c r="ISG7" s="528"/>
      <c r="ISH7" s="449"/>
      <c r="ISI7" s="449"/>
      <c r="ISJ7" s="449"/>
      <c r="ISK7" s="528"/>
      <c r="ISL7" s="528"/>
      <c r="ISM7" s="449"/>
      <c r="ISN7" s="449"/>
      <c r="ISO7" s="449"/>
      <c r="ISP7" s="551"/>
      <c r="ISQ7" s="528"/>
      <c r="ISR7" s="528"/>
      <c r="ISS7" s="430"/>
      <c r="IST7" s="528"/>
      <c r="ISU7" s="528"/>
      <c r="ISV7" s="528"/>
      <c r="ISW7" s="528"/>
      <c r="ISX7" s="430"/>
      <c r="ISY7" s="430"/>
      <c r="ISZ7" s="551"/>
      <c r="ITA7" s="551"/>
      <c r="ITB7" s="528"/>
      <c r="ITC7" s="449"/>
      <c r="ITD7" s="449"/>
      <c r="ITE7" s="449"/>
      <c r="ITF7" s="528"/>
      <c r="ITG7" s="528"/>
      <c r="ITH7" s="449"/>
      <c r="ITI7" s="449"/>
      <c r="ITJ7" s="449"/>
      <c r="ITK7" s="551"/>
      <c r="ITL7" s="528"/>
      <c r="ITM7" s="528"/>
      <c r="ITN7" s="430"/>
      <c r="ITO7" s="528"/>
      <c r="ITP7" s="528"/>
      <c r="ITQ7" s="528"/>
      <c r="ITR7" s="528"/>
      <c r="ITS7" s="430"/>
      <c r="ITT7" s="430"/>
      <c r="ITU7" s="551"/>
      <c r="ITV7" s="551"/>
      <c r="ITW7" s="528"/>
      <c r="ITX7" s="449"/>
      <c r="ITY7" s="449"/>
      <c r="ITZ7" s="449"/>
      <c r="IUA7" s="528"/>
      <c r="IUB7" s="528"/>
      <c r="IUC7" s="449"/>
      <c r="IUD7" s="449"/>
      <c r="IUE7" s="449"/>
      <c r="IUF7" s="551"/>
      <c r="IUG7" s="528"/>
      <c r="IUH7" s="528"/>
      <c r="IUI7" s="430"/>
      <c r="IUJ7" s="528"/>
      <c r="IUK7" s="528"/>
      <c r="IUL7" s="528"/>
      <c r="IUM7" s="528"/>
      <c r="IUN7" s="430"/>
      <c r="IUO7" s="430"/>
      <c r="IUP7" s="551"/>
      <c r="IUQ7" s="551"/>
      <c r="IUR7" s="528"/>
      <c r="IUS7" s="449"/>
      <c r="IUT7" s="449"/>
      <c r="IUU7" s="449"/>
      <c r="IUV7" s="528"/>
      <c r="IUW7" s="528"/>
      <c r="IUX7" s="449"/>
      <c r="IUY7" s="449"/>
      <c r="IUZ7" s="449"/>
      <c r="IVA7" s="551"/>
      <c r="IVB7" s="528"/>
      <c r="IVC7" s="528"/>
      <c r="IVD7" s="430"/>
      <c r="IVE7" s="528"/>
      <c r="IVF7" s="528"/>
      <c r="IVG7" s="528"/>
      <c r="IVH7" s="528"/>
      <c r="IVI7" s="430"/>
      <c r="IVJ7" s="430"/>
      <c r="IVK7" s="551"/>
      <c r="IVL7" s="551"/>
      <c r="IVM7" s="528"/>
      <c r="IVN7" s="449"/>
      <c r="IVO7" s="449"/>
      <c r="IVP7" s="449"/>
      <c r="IVQ7" s="528"/>
      <c r="IVR7" s="528"/>
      <c r="IVS7" s="449"/>
      <c r="IVT7" s="449"/>
      <c r="IVU7" s="449"/>
      <c r="IVV7" s="551"/>
      <c r="IVW7" s="528"/>
      <c r="IVX7" s="528"/>
      <c r="IVY7" s="430"/>
      <c r="IVZ7" s="528"/>
      <c r="IWA7" s="528"/>
      <c r="IWB7" s="528"/>
      <c r="IWC7" s="528"/>
      <c r="IWD7" s="430"/>
      <c r="IWE7" s="430"/>
      <c r="IWF7" s="551"/>
      <c r="IWG7" s="551"/>
      <c r="IWH7" s="528"/>
      <c r="IWI7" s="449"/>
      <c r="IWJ7" s="449"/>
      <c r="IWK7" s="449"/>
      <c r="IWL7" s="528"/>
      <c r="IWM7" s="528"/>
      <c r="IWN7" s="449"/>
      <c r="IWO7" s="449"/>
      <c r="IWP7" s="449"/>
      <c r="IWQ7" s="551"/>
      <c r="IWR7" s="528"/>
      <c r="IWS7" s="528"/>
      <c r="IWT7" s="430"/>
      <c r="IWU7" s="528"/>
      <c r="IWV7" s="528"/>
      <c r="IWW7" s="528"/>
      <c r="IWX7" s="528"/>
      <c r="IWY7" s="430"/>
      <c r="IWZ7" s="430"/>
      <c r="IXA7" s="551"/>
      <c r="IXB7" s="551"/>
      <c r="IXC7" s="528"/>
      <c r="IXD7" s="449"/>
      <c r="IXE7" s="449"/>
      <c r="IXF7" s="449"/>
      <c r="IXG7" s="528"/>
      <c r="IXH7" s="528"/>
      <c r="IXI7" s="449"/>
      <c r="IXJ7" s="449"/>
      <c r="IXK7" s="449"/>
      <c r="IXL7" s="551"/>
      <c r="IXM7" s="528"/>
      <c r="IXN7" s="528"/>
      <c r="IXO7" s="430"/>
      <c r="IXP7" s="528"/>
      <c r="IXQ7" s="528"/>
      <c r="IXR7" s="528"/>
      <c r="IXS7" s="528"/>
      <c r="IXT7" s="430"/>
      <c r="IXU7" s="430"/>
      <c r="IXV7" s="551"/>
      <c r="IXW7" s="551"/>
      <c r="IXX7" s="528"/>
      <c r="IXY7" s="449"/>
      <c r="IXZ7" s="449"/>
      <c r="IYA7" s="449"/>
      <c r="IYB7" s="528"/>
      <c r="IYC7" s="528"/>
      <c r="IYD7" s="449"/>
      <c r="IYE7" s="449"/>
      <c r="IYF7" s="449"/>
      <c r="IYG7" s="551"/>
      <c r="IYH7" s="528"/>
      <c r="IYI7" s="528"/>
      <c r="IYJ7" s="430"/>
      <c r="IYK7" s="528"/>
      <c r="IYL7" s="528"/>
      <c r="IYM7" s="528"/>
      <c r="IYN7" s="528"/>
      <c r="IYO7" s="430"/>
      <c r="IYP7" s="430"/>
      <c r="IYQ7" s="551"/>
      <c r="IYR7" s="551"/>
      <c r="IYS7" s="528"/>
      <c r="IYT7" s="449"/>
      <c r="IYU7" s="449"/>
      <c r="IYV7" s="449"/>
      <c r="IYW7" s="528"/>
      <c r="IYX7" s="528"/>
      <c r="IYY7" s="449"/>
      <c r="IYZ7" s="449"/>
      <c r="IZA7" s="449"/>
      <c r="IZB7" s="551"/>
      <c r="IZC7" s="528"/>
      <c r="IZD7" s="528"/>
      <c r="IZE7" s="430"/>
      <c r="IZF7" s="528"/>
      <c r="IZG7" s="528"/>
      <c r="IZH7" s="528"/>
      <c r="IZI7" s="528"/>
      <c r="IZJ7" s="430"/>
      <c r="IZK7" s="430"/>
      <c r="IZL7" s="551"/>
      <c r="IZM7" s="551"/>
      <c r="IZN7" s="528"/>
      <c r="IZO7" s="449"/>
      <c r="IZP7" s="449"/>
      <c r="IZQ7" s="449"/>
      <c r="IZR7" s="528"/>
      <c r="IZS7" s="528"/>
      <c r="IZT7" s="449"/>
      <c r="IZU7" s="449"/>
      <c r="IZV7" s="449"/>
      <c r="IZW7" s="551"/>
      <c r="IZX7" s="528"/>
      <c r="IZY7" s="528"/>
      <c r="IZZ7" s="430"/>
      <c r="JAA7" s="528"/>
      <c r="JAB7" s="528"/>
      <c r="JAC7" s="528"/>
      <c r="JAD7" s="528"/>
      <c r="JAE7" s="430"/>
      <c r="JAF7" s="430"/>
      <c r="JAG7" s="551"/>
      <c r="JAH7" s="551"/>
      <c r="JAI7" s="528"/>
      <c r="JAJ7" s="449"/>
      <c r="JAK7" s="449"/>
      <c r="JAL7" s="449"/>
      <c r="JAM7" s="528"/>
      <c r="JAN7" s="528"/>
      <c r="JAO7" s="449"/>
      <c r="JAP7" s="449"/>
      <c r="JAQ7" s="449"/>
      <c r="JAR7" s="551"/>
      <c r="JAS7" s="528"/>
      <c r="JAT7" s="528"/>
      <c r="JAU7" s="430"/>
      <c r="JAV7" s="528"/>
      <c r="JAW7" s="528"/>
      <c r="JAX7" s="528"/>
      <c r="JAY7" s="528"/>
      <c r="JAZ7" s="430"/>
      <c r="JBA7" s="430"/>
      <c r="JBB7" s="551"/>
      <c r="JBC7" s="551"/>
      <c r="JBD7" s="528"/>
      <c r="JBE7" s="449"/>
      <c r="JBF7" s="449"/>
      <c r="JBG7" s="449"/>
      <c r="JBH7" s="528"/>
      <c r="JBI7" s="528"/>
      <c r="JBJ7" s="449"/>
      <c r="JBK7" s="449"/>
      <c r="JBL7" s="449"/>
      <c r="JBM7" s="551"/>
      <c r="JBN7" s="528"/>
      <c r="JBO7" s="528"/>
      <c r="JBP7" s="430"/>
      <c r="JBQ7" s="528"/>
      <c r="JBR7" s="528"/>
      <c r="JBS7" s="528"/>
      <c r="JBT7" s="528"/>
      <c r="JBU7" s="430"/>
      <c r="JBV7" s="430"/>
      <c r="JBW7" s="551"/>
      <c r="JBX7" s="551"/>
      <c r="JBY7" s="528"/>
      <c r="JBZ7" s="449"/>
      <c r="JCA7" s="449"/>
      <c r="JCB7" s="449"/>
      <c r="JCC7" s="528"/>
      <c r="JCD7" s="528"/>
      <c r="JCE7" s="449"/>
      <c r="JCF7" s="449"/>
      <c r="JCG7" s="449"/>
      <c r="JCH7" s="551"/>
      <c r="JCI7" s="528"/>
      <c r="JCJ7" s="528"/>
      <c r="JCK7" s="430"/>
      <c r="JCL7" s="528"/>
      <c r="JCM7" s="528"/>
      <c r="JCN7" s="528"/>
      <c r="JCO7" s="528"/>
      <c r="JCP7" s="430"/>
      <c r="JCQ7" s="430"/>
      <c r="JCR7" s="551"/>
      <c r="JCS7" s="551"/>
      <c r="JCT7" s="528"/>
      <c r="JCU7" s="449"/>
      <c r="JCV7" s="449"/>
      <c r="JCW7" s="449"/>
      <c r="JCX7" s="528"/>
      <c r="JCY7" s="528"/>
      <c r="JCZ7" s="449"/>
      <c r="JDA7" s="449"/>
      <c r="JDB7" s="449"/>
      <c r="JDC7" s="551"/>
      <c r="JDD7" s="528"/>
      <c r="JDE7" s="528"/>
      <c r="JDF7" s="430"/>
      <c r="JDG7" s="528"/>
      <c r="JDH7" s="528"/>
      <c r="JDI7" s="528"/>
      <c r="JDJ7" s="528"/>
      <c r="JDK7" s="430"/>
      <c r="JDL7" s="430"/>
      <c r="JDM7" s="551"/>
      <c r="JDN7" s="551"/>
      <c r="JDO7" s="528"/>
      <c r="JDP7" s="449"/>
      <c r="JDQ7" s="449"/>
      <c r="JDR7" s="449"/>
      <c r="JDS7" s="528"/>
      <c r="JDT7" s="528"/>
      <c r="JDU7" s="449"/>
      <c r="JDV7" s="449"/>
      <c r="JDW7" s="449"/>
      <c r="JDX7" s="551"/>
      <c r="JDY7" s="528"/>
      <c r="JDZ7" s="528"/>
      <c r="JEA7" s="430"/>
      <c r="JEB7" s="528"/>
      <c r="JEC7" s="528"/>
      <c r="JED7" s="528"/>
      <c r="JEE7" s="528"/>
      <c r="JEF7" s="430"/>
      <c r="JEG7" s="430"/>
      <c r="JEH7" s="551"/>
      <c r="JEI7" s="551"/>
      <c r="JEJ7" s="528"/>
      <c r="JEK7" s="449"/>
      <c r="JEL7" s="449"/>
      <c r="JEM7" s="449"/>
      <c r="JEN7" s="528"/>
      <c r="JEO7" s="528"/>
      <c r="JEP7" s="449"/>
      <c r="JEQ7" s="449"/>
      <c r="JER7" s="449"/>
      <c r="JES7" s="551"/>
      <c r="JET7" s="528"/>
      <c r="JEU7" s="528"/>
      <c r="JEV7" s="430"/>
      <c r="JEW7" s="528"/>
      <c r="JEX7" s="528"/>
      <c r="JEY7" s="528"/>
      <c r="JEZ7" s="528"/>
      <c r="JFA7" s="430"/>
      <c r="JFB7" s="430"/>
      <c r="JFC7" s="551"/>
      <c r="JFD7" s="551"/>
      <c r="JFE7" s="528"/>
      <c r="JFF7" s="449"/>
      <c r="JFG7" s="449"/>
      <c r="JFH7" s="449"/>
      <c r="JFI7" s="528"/>
      <c r="JFJ7" s="528"/>
      <c r="JFK7" s="449"/>
      <c r="JFL7" s="449"/>
      <c r="JFM7" s="449"/>
      <c r="JFN7" s="551"/>
      <c r="JFO7" s="528"/>
      <c r="JFP7" s="528"/>
      <c r="JFQ7" s="430"/>
      <c r="JFR7" s="528"/>
      <c r="JFS7" s="528"/>
      <c r="JFT7" s="528"/>
      <c r="JFU7" s="528"/>
      <c r="JFV7" s="430"/>
      <c r="JFW7" s="430"/>
      <c r="JFX7" s="551"/>
      <c r="JFY7" s="551"/>
      <c r="JFZ7" s="528"/>
      <c r="JGA7" s="449"/>
      <c r="JGB7" s="449"/>
      <c r="JGC7" s="449"/>
      <c r="JGD7" s="528"/>
      <c r="JGE7" s="528"/>
      <c r="JGF7" s="449"/>
      <c r="JGG7" s="449"/>
      <c r="JGH7" s="449"/>
      <c r="JGI7" s="551"/>
      <c r="JGJ7" s="528"/>
      <c r="JGK7" s="528"/>
      <c r="JGL7" s="430"/>
      <c r="JGM7" s="528"/>
      <c r="JGN7" s="528"/>
      <c r="JGO7" s="528"/>
      <c r="JGP7" s="528"/>
      <c r="JGQ7" s="430"/>
      <c r="JGR7" s="430"/>
      <c r="JGS7" s="551"/>
      <c r="JGT7" s="551"/>
      <c r="JGU7" s="528"/>
      <c r="JGV7" s="449"/>
      <c r="JGW7" s="449"/>
      <c r="JGX7" s="449"/>
      <c r="JGY7" s="528"/>
      <c r="JGZ7" s="528"/>
      <c r="JHA7" s="449"/>
      <c r="JHB7" s="449"/>
      <c r="JHC7" s="449"/>
      <c r="JHD7" s="551"/>
      <c r="JHE7" s="528"/>
      <c r="JHF7" s="528"/>
      <c r="JHG7" s="430"/>
      <c r="JHH7" s="528"/>
      <c r="JHI7" s="528"/>
      <c r="JHJ7" s="528"/>
      <c r="JHK7" s="528"/>
      <c r="JHL7" s="430"/>
      <c r="JHM7" s="430"/>
      <c r="JHN7" s="551"/>
      <c r="JHO7" s="551"/>
      <c r="JHP7" s="528"/>
      <c r="JHQ7" s="449"/>
      <c r="JHR7" s="449"/>
      <c r="JHS7" s="449"/>
      <c r="JHT7" s="528"/>
      <c r="JHU7" s="528"/>
      <c r="JHV7" s="449"/>
      <c r="JHW7" s="449"/>
      <c r="JHX7" s="449"/>
      <c r="JHY7" s="551"/>
      <c r="JHZ7" s="528"/>
      <c r="JIA7" s="528"/>
      <c r="JIB7" s="430"/>
      <c r="JIC7" s="528"/>
      <c r="JID7" s="528"/>
      <c r="JIE7" s="528"/>
      <c r="JIF7" s="528"/>
      <c r="JIG7" s="430"/>
      <c r="JIH7" s="430"/>
      <c r="JII7" s="551"/>
      <c r="JIJ7" s="551"/>
      <c r="JIK7" s="528"/>
      <c r="JIL7" s="449"/>
      <c r="JIM7" s="449"/>
      <c r="JIN7" s="449"/>
      <c r="JIO7" s="528"/>
      <c r="JIP7" s="528"/>
      <c r="JIQ7" s="449"/>
      <c r="JIR7" s="449"/>
      <c r="JIS7" s="449"/>
      <c r="JIT7" s="551"/>
      <c r="JIU7" s="528"/>
      <c r="JIV7" s="528"/>
      <c r="JIW7" s="430"/>
      <c r="JIX7" s="528"/>
      <c r="JIY7" s="528"/>
      <c r="JIZ7" s="528"/>
      <c r="JJA7" s="528"/>
      <c r="JJB7" s="430"/>
      <c r="JJC7" s="430"/>
      <c r="JJD7" s="551"/>
      <c r="JJE7" s="551"/>
      <c r="JJF7" s="528"/>
      <c r="JJG7" s="449"/>
      <c r="JJH7" s="449"/>
      <c r="JJI7" s="449"/>
      <c r="JJJ7" s="528"/>
      <c r="JJK7" s="528"/>
      <c r="JJL7" s="449"/>
      <c r="JJM7" s="449"/>
      <c r="JJN7" s="449"/>
      <c r="JJO7" s="551"/>
      <c r="JJP7" s="528"/>
      <c r="JJQ7" s="528"/>
      <c r="JJR7" s="430"/>
      <c r="JJS7" s="528"/>
      <c r="JJT7" s="528"/>
      <c r="JJU7" s="528"/>
      <c r="JJV7" s="528"/>
      <c r="JJW7" s="430"/>
      <c r="JJX7" s="430"/>
      <c r="JJY7" s="551"/>
      <c r="JJZ7" s="551"/>
      <c r="JKA7" s="528"/>
      <c r="JKB7" s="449"/>
      <c r="JKC7" s="449"/>
      <c r="JKD7" s="449"/>
      <c r="JKE7" s="528"/>
      <c r="JKF7" s="528"/>
      <c r="JKG7" s="449"/>
      <c r="JKH7" s="449"/>
      <c r="JKI7" s="449"/>
      <c r="JKJ7" s="551"/>
      <c r="JKK7" s="528"/>
      <c r="JKL7" s="528"/>
      <c r="JKM7" s="430"/>
      <c r="JKN7" s="528"/>
      <c r="JKO7" s="528"/>
      <c r="JKP7" s="528"/>
      <c r="JKQ7" s="528"/>
      <c r="JKR7" s="430"/>
      <c r="JKS7" s="430"/>
      <c r="JKT7" s="551"/>
      <c r="JKU7" s="551"/>
      <c r="JKV7" s="528"/>
      <c r="JKW7" s="449"/>
      <c r="JKX7" s="449"/>
      <c r="JKY7" s="449"/>
      <c r="JKZ7" s="528"/>
      <c r="JLA7" s="528"/>
      <c r="JLB7" s="449"/>
      <c r="JLC7" s="449"/>
      <c r="JLD7" s="449"/>
      <c r="JLE7" s="551"/>
      <c r="JLF7" s="528"/>
      <c r="JLG7" s="528"/>
      <c r="JLH7" s="430"/>
      <c r="JLI7" s="528"/>
      <c r="JLJ7" s="528"/>
      <c r="JLK7" s="528"/>
      <c r="JLL7" s="528"/>
      <c r="JLM7" s="430"/>
      <c r="JLN7" s="430"/>
      <c r="JLO7" s="551"/>
      <c r="JLP7" s="551"/>
      <c r="JLQ7" s="528"/>
      <c r="JLR7" s="449"/>
      <c r="JLS7" s="449"/>
      <c r="JLT7" s="449"/>
      <c r="JLU7" s="528"/>
      <c r="JLV7" s="528"/>
      <c r="JLW7" s="449"/>
      <c r="JLX7" s="449"/>
      <c r="JLY7" s="449"/>
      <c r="JLZ7" s="551"/>
      <c r="JMA7" s="528"/>
      <c r="JMB7" s="528"/>
      <c r="JMC7" s="430"/>
      <c r="JMD7" s="528"/>
      <c r="JME7" s="528"/>
      <c r="JMF7" s="528"/>
      <c r="JMG7" s="528"/>
      <c r="JMH7" s="430"/>
      <c r="JMI7" s="430"/>
      <c r="JMJ7" s="551"/>
      <c r="JMK7" s="551"/>
      <c r="JML7" s="528"/>
      <c r="JMM7" s="449"/>
      <c r="JMN7" s="449"/>
      <c r="JMO7" s="449"/>
      <c r="JMP7" s="528"/>
      <c r="JMQ7" s="528"/>
      <c r="JMR7" s="449"/>
      <c r="JMS7" s="449"/>
      <c r="JMT7" s="449"/>
      <c r="JMU7" s="551"/>
      <c r="JMV7" s="528"/>
      <c r="JMW7" s="528"/>
      <c r="JMX7" s="430"/>
      <c r="JMY7" s="528"/>
      <c r="JMZ7" s="528"/>
      <c r="JNA7" s="528"/>
      <c r="JNB7" s="528"/>
      <c r="JNC7" s="430"/>
      <c r="JND7" s="430"/>
      <c r="JNE7" s="551"/>
      <c r="JNF7" s="551"/>
      <c r="JNG7" s="528"/>
      <c r="JNH7" s="449"/>
      <c r="JNI7" s="449"/>
      <c r="JNJ7" s="449"/>
      <c r="JNK7" s="528"/>
      <c r="JNL7" s="528"/>
      <c r="JNM7" s="449"/>
      <c r="JNN7" s="449"/>
      <c r="JNO7" s="449"/>
      <c r="JNP7" s="551"/>
      <c r="JNQ7" s="528"/>
      <c r="JNR7" s="528"/>
      <c r="JNS7" s="430"/>
      <c r="JNT7" s="528"/>
      <c r="JNU7" s="528"/>
      <c r="JNV7" s="528"/>
      <c r="JNW7" s="528"/>
      <c r="JNX7" s="430"/>
      <c r="JNY7" s="430"/>
      <c r="JNZ7" s="551"/>
      <c r="JOA7" s="551"/>
      <c r="JOB7" s="528"/>
      <c r="JOC7" s="449"/>
      <c r="JOD7" s="449"/>
      <c r="JOE7" s="449"/>
      <c r="JOF7" s="528"/>
      <c r="JOG7" s="528"/>
      <c r="JOH7" s="449"/>
      <c r="JOI7" s="449"/>
      <c r="JOJ7" s="449"/>
      <c r="JOK7" s="551"/>
      <c r="JOL7" s="528"/>
      <c r="JOM7" s="528"/>
      <c r="JON7" s="430"/>
      <c r="JOO7" s="528"/>
      <c r="JOP7" s="528"/>
      <c r="JOQ7" s="528"/>
      <c r="JOR7" s="528"/>
      <c r="JOS7" s="430"/>
      <c r="JOT7" s="430"/>
      <c r="JOU7" s="551"/>
      <c r="JOV7" s="551"/>
      <c r="JOW7" s="528"/>
      <c r="JOX7" s="449"/>
      <c r="JOY7" s="449"/>
      <c r="JOZ7" s="449"/>
      <c r="JPA7" s="528"/>
      <c r="JPB7" s="528"/>
      <c r="JPC7" s="449"/>
      <c r="JPD7" s="449"/>
      <c r="JPE7" s="449"/>
      <c r="JPF7" s="551"/>
      <c r="JPG7" s="528"/>
      <c r="JPH7" s="528"/>
      <c r="JPI7" s="430"/>
      <c r="JPJ7" s="528"/>
      <c r="JPK7" s="528"/>
      <c r="JPL7" s="528"/>
      <c r="JPM7" s="528"/>
      <c r="JPN7" s="430"/>
      <c r="JPO7" s="430"/>
      <c r="JPP7" s="551"/>
      <c r="JPQ7" s="551"/>
      <c r="JPR7" s="528"/>
      <c r="JPS7" s="449"/>
      <c r="JPT7" s="449"/>
      <c r="JPU7" s="449"/>
      <c r="JPV7" s="528"/>
      <c r="JPW7" s="528"/>
      <c r="JPX7" s="449"/>
      <c r="JPY7" s="449"/>
      <c r="JPZ7" s="449"/>
      <c r="JQA7" s="551"/>
      <c r="JQB7" s="528"/>
      <c r="JQC7" s="528"/>
      <c r="JQD7" s="430"/>
      <c r="JQE7" s="528"/>
      <c r="JQF7" s="528"/>
      <c r="JQG7" s="528"/>
      <c r="JQH7" s="528"/>
      <c r="JQI7" s="430"/>
      <c r="JQJ7" s="430"/>
      <c r="JQK7" s="551"/>
      <c r="JQL7" s="551"/>
      <c r="JQM7" s="528"/>
      <c r="JQN7" s="449"/>
      <c r="JQO7" s="449"/>
      <c r="JQP7" s="449"/>
      <c r="JQQ7" s="528"/>
      <c r="JQR7" s="528"/>
      <c r="JQS7" s="449"/>
      <c r="JQT7" s="449"/>
      <c r="JQU7" s="449"/>
      <c r="JQV7" s="551"/>
      <c r="JQW7" s="528"/>
      <c r="JQX7" s="528"/>
      <c r="JQY7" s="430"/>
      <c r="JQZ7" s="528"/>
      <c r="JRA7" s="528"/>
      <c r="JRB7" s="528"/>
      <c r="JRC7" s="528"/>
      <c r="JRD7" s="430"/>
      <c r="JRE7" s="430"/>
      <c r="JRF7" s="551"/>
      <c r="JRG7" s="551"/>
      <c r="JRH7" s="528"/>
      <c r="JRI7" s="449"/>
      <c r="JRJ7" s="449"/>
      <c r="JRK7" s="449"/>
      <c r="JRL7" s="528"/>
      <c r="JRM7" s="528"/>
      <c r="JRN7" s="449"/>
      <c r="JRO7" s="449"/>
      <c r="JRP7" s="449"/>
      <c r="JRQ7" s="551"/>
      <c r="JRR7" s="528"/>
      <c r="JRS7" s="528"/>
      <c r="JRT7" s="430"/>
      <c r="JRU7" s="528"/>
      <c r="JRV7" s="528"/>
      <c r="JRW7" s="528"/>
      <c r="JRX7" s="528"/>
      <c r="JRY7" s="430"/>
      <c r="JRZ7" s="430"/>
      <c r="JSA7" s="551"/>
      <c r="JSB7" s="551"/>
      <c r="JSC7" s="528"/>
      <c r="JSD7" s="449"/>
      <c r="JSE7" s="449"/>
      <c r="JSF7" s="449"/>
      <c r="JSG7" s="528"/>
      <c r="JSH7" s="528"/>
      <c r="JSI7" s="449"/>
      <c r="JSJ7" s="449"/>
      <c r="JSK7" s="449"/>
      <c r="JSL7" s="551"/>
      <c r="JSM7" s="528"/>
      <c r="JSN7" s="528"/>
      <c r="JSO7" s="430"/>
      <c r="JSP7" s="528"/>
      <c r="JSQ7" s="528"/>
      <c r="JSR7" s="528"/>
      <c r="JSS7" s="528"/>
      <c r="JST7" s="430"/>
      <c r="JSU7" s="430"/>
      <c r="JSV7" s="551"/>
      <c r="JSW7" s="551"/>
      <c r="JSX7" s="528"/>
      <c r="JSY7" s="449"/>
      <c r="JSZ7" s="449"/>
      <c r="JTA7" s="449"/>
      <c r="JTB7" s="528"/>
      <c r="JTC7" s="528"/>
      <c r="JTD7" s="449"/>
      <c r="JTE7" s="449"/>
      <c r="JTF7" s="449"/>
      <c r="JTG7" s="551"/>
      <c r="JTH7" s="528"/>
      <c r="JTI7" s="528"/>
      <c r="JTJ7" s="430"/>
      <c r="JTK7" s="528"/>
      <c r="JTL7" s="528"/>
      <c r="JTM7" s="528"/>
      <c r="JTN7" s="528"/>
      <c r="JTO7" s="430"/>
      <c r="JTP7" s="430"/>
      <c r="JTQ7" s="551"/>
      <c r="JTR7" s="551"/>
      <c r="JTS7" s="528"/>
      <c r="JTT7" s="449"/>
      <c r="JTU7" s="449"/>
      <c r="JTV7" s="449"/>
      <c r="JTW7" s="528"/>
      <c r="JTX7" s="528"/>
      <c r="JTY7" s="449"/>
      <c r="JTZ7" s="449"/>
      <c r="JUA7" s="449"/>
      <c r="JUB7" s="551"/>
      <c r="JUC7" s="528"/>
      <c r="JUD7" s="528"/>
      <c r="JUE7" s="430"/>
      <c r="JUF7" s="528"/>
      <c r="JUG7" s="528"/>
      <c r="JUH7" s="528"/>
      <c r="JUI7" s="528"/>
      <c r="JUJ7" s="430"/>
      <c r="JUK7" s="430"/>
      <c r="JUL7" s="551"/>
      <c r="JUM7" s="551"/>
      <c r="JUN7" s="528"/>
      <c r="JUO7" s="449"/>
      <c r="JUP7" s="449"/>
      <c r="JUQ7" s="449"/>
      <c r="JUR7" s="528"/>
      <c r="JUS7" s="528"/>
      <c r="JUT7" s="449"/>
      <c r="JUU7" s="449"/>
      <c r="JUV7" s="449"/>
      <c r="JUW7" s="551"/>
      <c r="JUX7" s="528"/>
      <c r="JUY7" s="528"/>
      <c r="JUZ7" s="430"/>
      <c r="JVA7" s="528"/>
      <c r="JVB7" s="528"/>
      <c r="JVC7" s="528"/>
      <c r="JVD7" s="528"/>
      <c r="JVE7" s="430"/>
      <c r="JVF7" s="430"/>
      <c r="JVG7" s="551"/>
      <c r="JVH7" s="551"/>
      <c r="JVI7" s="528"/>
      <c r="JVJ7" s="449"/>
      <c r="JVK7" s="449"/>
      <c r="JVL7" s="449"/>
      <c r="JVM7" s="528"/>
      <c r="JVN7" s="528"/>
      <c r="JVO7" s="449"/>
      <c r="JVP7" s="449"/>
      <c r="JVQ7" s="449"/>
      <c r="JVR7" s="551"/>
      <c r="JVS7" s="528"/>
      <c r="JVT7" s="528"/>
      <c r="JVU7" s="430"/>
      <c r="JVV7" s="528"/>
      <c r="JVW7" s="528"/>
      <c r="JVX7" s="528"/>
      <c r="JVY7" s="528"/>
      <c r="JVZ7" s="430"/>
      <c r="JWA7" s="430"/>
      <c r="JWB7" s="551"/>
      <c r="JWC7" s="551"/>
      <c r="JWD7" s="528"/>
      <c r="JWE7" s="449"/>
      <c r="JWF7" s="449"/>
      <c r="JWG7" s="449"/>
      <c r="JWH7" s="528"/>
      <c r="JWI7" s="528"/>
      <c r="JWJ7" s="449"/>
      <c r="JWK7" s="449"/>
      <c r="JWL7" s="449"/>
      <c r="JWM7" s="551"/>
      <c r="JWN7" s="528"/>
      <c r="JWO7" s="528"/>
      <c r="JWP7" s="430"/>
      <c r="JWQ7" s="528"/>
      <c r="JWR7" s="528"/>
      <c r="JWS7" s="528"/>
      <c r="JWT7" s="528"/>
      <c r="JWU7" s="430"/>
      <c r="JWV7" s="430"/>
      <c r="JWW7" s="551"/>
      <c r="JWX7" s="551"/>
      <c r="JWY7" s="528"/>
      <c r="JWZ7" s="449"/>
      <c r="JXA7" s="449"/>
      <c r="JXB7" s="449"/>
      <c r="JXC7" s="528"/>
      <c r="JXD7" s="528"/>
      <c r="JXE7" s="449"/>
      <c r="JXF7" s="449"/>
      <c r="JXG7" s="449"/>
      <c r="JXH7" s="551"/>
      <c r="JXI7" s="528"/>
      <c r="JXJ7" s="528"/>
      <c r="JXK7" s="430"/>
      <c r="JXL7" s="528"/>
      <c r="JXM7" s="528"/>
      <c r="JXN7" s="528"/>
      <c r="JXO7" s="528"/>
      <c r="JXP7" s="430"/>
      <c r="JXQ7" s="430"/>
      <c r="JXR7" s="551"/>
      <c r="JXS7" s="551"/>
      <c r="JXT7" s="528"/>
      <c r="JXU7" s="449"/>
      <c r="JXV7" s="449"/>
      <c r="JXW7" s="449"/>
      <c r="JXX7" s="528"/>
      <c r="JXY7" s="528"/>
      <c r="JXZ7" s="449"/>
      <c r="JYA7" s="449"/>
      <c r="JYB7" s="449"/>
      <c r="JYC7" s="551"/>
      <c r="JYD7" s="528"/>
      <c r="JYE7" s="528"/>
      <c r="JYF7" s="430"/>
      <c r="JYG7" s="528"/>
      <c r="JYH7" s="528"/>
      <c r="JYI7" s="528"/>
      <c r="JYJ7" s="528"/>
      <c r="JYK7" s="430"/>
      <c r="JYL7" s="430"/>
      <c r="JYM7" s="551"/>
      <c r="JYN7" s="551"/>
      <c r="JYO7" s="528"/>
      <c r="JYP7" s="449"/>
      <c r="JYQ7" s="449"/>
      <c r="JYR7" s="449"/>
      <c r="JYS7" s="528"/>
      <c r="JYT7" s="528"/>
      <c r="JYU7" s="449"/>
      <c r="JYV7" s="449"/>
      <c r="JYW7" s="449"/>
      <c r="JYX7" s="551"/>
      <c r="JYY7" s="528"/>
      <c r="JYZ7" s="528"/>
      <c r="JZA7" s="430"/>
      <c r="JZB7" s="528"/>
      <c r="JZC7" s="528"/>
      <c r="JZD7" s="528"/>
      <c r="JZE7" s="528"/>
      <c r="JZF7" s="430"/>
      <c r="JZG7" s="430"/>
      <c r="JZH7" s="551"/>
      <c r="JZI7" s="551"/>
      <c r="JZJ7" s="528"/>
      <c r="JZK7" s="449"/>
      <c r="JZL7" s="449"/>
      <c r="JZM7" s="449"/>
      <c r="JZN7" s="528"/>
      <c r="JZO7" s="528"/>
      <c r="JZP7" s="449"/>
      <c r="JZQ7" s="449"/>
      <c r="JZR7" s="449"/>
      <c r="JZS7" s="551"/>
      <c r="JZT7" s="528"/>
      <c r="JZU7" s="528"/>
      <c r="JZV7" s="430"/>
      <c r="JZW7" s="528"/>
      <c r="JZX7" s="528"/>
      <c r="JZY7" s="528"/>
      <c r="JZZ7" s="528"/>
      <c r="KAA7" s="430"/>
      <c r="KAB7" s="430"/>
      <c r="KAC7" s="551"/>
      <c r="KAD7" s="551"/>
      <c r="KAE7" s="528"/>
      <c r="KAF7" s="449"/>
      <c r="KAG7" s="449"/>
      <c r="KAH7" s="449"/>
      <c r="KAI7" s="528"/>
      <c r="KAJ7" s="528"/>
      <c r="KAK7" s="449"/>
      <c r="KAL7" s="449"/>
      <c r="KAM7" s="449"/>
      <c r="KAN7" s="551"/>
      <c r="KAO7" s="528"/>
      <c r="KAP7" s="528"/>
      <c r="KAQ7" s="430"/>
      <c r="KAR7" s="528"/>
      <c r="KAS7" s="528"/>
      <c r="KAT7" s="528"/>
      <c r="KAU7" s="528"/>
      <c r="KAV7" s="430"/>
      <c r="KAW7" s="430"/>
      <c r="KAX7" s="551"/>
      <c r="KAY7" s="551"/>
      <c r="KAZ7" s="528"/>
      <c r="KBA7" s="449"/>
      <c r="KBB7" s="449"/>
      <c r="KBC7" s="449"/>
      <c r="KBD7" s="528"/>
      <c r="KBE7" s="528"/>
      <c r="KBF7" s="449"/>
      <c r="KBG7" s="449"/>
      <c r="KBH7" s="449"/>
      <c r="KBI7" s="551"/>
      <c r="KBJ7" s="528"/>
      <c r="KBK7" s="528"/>
      <c r="KBL7" s="430"/>
      <c r="KBM7" s="528"/>
      <c r="KBN7" s="528"/>
      <c r="KBO7" s="528"/>
      <c r="KBP7" s="528"/>
      <c r="KBQ7" s="430"/>
      <c r="KBR7" s="430"/>
      <c r="KBS7" s="551"/>
      <c r="KBT7" s="551"/>
      <c r="KBU7" s="528"/>
      <c r="KBV7" s="449"/>
      <c r="KBW7" s="449"/>
      <c r="KBX7" s="449"/>
      <c r="KBY7" s="528"/>
      <c r="KBZ7" s="528"/>
      <c r="KCA7" s="449"/>
      <c r="KCB7" s="449"/>
      <c r="KCC7" s="449"/>
      <c r="KCD7" s="551"/>
      <c r="KCE7" s="528"/>
      <c r="KCF7" s="528"/>
      <c r="KCG7" s="430"/>
      <c r="KCH7" s="528"/>
      <c r="KCI7" s="528"/>
      <c r="KCJ7" s="528"/>
      <c r="KCK7" s="528"/>
      <c r="KCL7" s="430"/>
      <c r="KCM7" s="430"/>
      <c r="KCN7" s="551"/>
      <c r="KCO7" s="551"/>
      <c r="KCP7" s="528"/>
      <c r="KCQ7" s="449"/>
      <c r="KCR7" s="449"/>
      <c r="KCS7" s="449"/>
      <c r="KCT7" s="528"/>
      <c r="KCU7" s="528"/>
      <c r="KCV7" s="449"/>
      <c r="KCW7" s="449"/>
      <c r="KCX7" s="449"/>
      <c r="KCY7" s="551"/>
      <c r="KCZ7" s="528"/>
      <c r="KDA7" s="528"/>
      <c r="KDB7" s="430"/>
      <c r="KDC7" s="528"/>
      <c r="KDD7" s="528"/>
      <c r="KDE7" s="528"/>
      <c r="KDF7" s="528"/>
      <c r="KDG7" s="430"/>
      <c r="KDH7" s="430"/>
      <c r="KDI7" s="551"/>
      <c r="KDJ7" s="551"/>
      <c r="KDK7" s="528"/>
      <c r="KDL7" s="449"/>
      <c r="KDM7" s="449"/>
      <c r="KDN7" s="449"/>
      <c r="KDO7" s="528"/>
      <c r="KDP7" s="528"/>
      <c r="KDQ7" s="449"/>
      <c r="KDR7" s="449"/>
      <c r="KDS7" s="449"/>
      <c r="KDT7" s="551"/>
      <c r="KDU7" s="528"/>
      <c r="KDV7" s="528"/>
      <c r="KDW7" s="430"/>
      <c r="KDX7" s="528"/>
      <c r="KDY7" s="528"/>
      <c r="KDZ7" s="528"/>
      <c r="KEA7" s="528"/>
      <c r="KEB7" s="430"/>
      <c r="KEC7" s="430"/>
      <c r="KED7" s="551"/>
      <c r="KEE7" s="551"/>
      <c r="KEF7" s="528"/>
      <c r="KEG7" s="449"/>
      <c r="KEH7" s="449"/>
      <c r="KEI7" s="449"/>
      <c r="KEJ7" s="528"/>
      <c r="KEK7" s="528"/>
      <c r="KEL7" s="449"/>
      <c r="KEM7" s="449"/>
      <c r="KEN7" s="449"/>
      <c r="KEO7" s="551"/>
      <c r="KEP7" s="528"/>
      <c r="KEQ7" s="528"/>
      <c r="KER7" s="430"/>
      <c r="KES7" s="528"/>
      <c r="KET7" s="528"/>
      <c r="KEU7" s="528"/>
      <c r="KEV7" s="528"/>
      <c r="KEW7" s="430"/>
      <c r="KEX7" s="430"/>
      <c r="KEY7" s="551"/>
      <c r="KEZ7" s="551"/>
      <c r="KFA7" s="528"/>
      <c r="KFB7" s="449"/>
      <c r="KFC7" s="449"/>
      <c r="KFD7" s="449"/>
      <c r="KFE7" s="528"/>
      <c r="KFF7" s="528"/>
      <c r="KFG7" s="449"/>
      <c r="KFH7" s="449"/>
      <c r="KFI7" s="449"/>
      <c r="KFJ7" s="551"/>
      <c r="KFK7" s="528"/>
      <c r="KFL7" s="528"/>
      <c r="KFM7" s="430"/>
      <c r="KFN7" s="528"/>
      <c r="KFO7" s="528"/>
      <c r="KFP7" s="528"/>
      <c r="KFQ7" s="528"/>
      <c r="KFR7" s="430"/>
      <c r="KFS7" s="430"/>
      <c r="KFT7" s="551"/>
      <c r="KFU7" s="551"/>
      <c r="KFV7" s="528"/>
      <c r="KFW7" s="449"/>
      <c r="KFX7" s="449"/>
      <c r="KFY7" s="449"/>
      <c r="KFZ7" s="528"/>
      <c r="KGA7" s="528"/>
      <c r="KGB7" s="449"/>
      <c r="KGC7" s="449"/>
      <c r="KGD7" s="449"/>
      <c r="KGE7" s="551"/>
      <c r="KGF7" s="528"/>
      <c r="KGG7" s="528"/>
      <c r="KGH7" s="430"/>
      <c r="KGI7" s="528"/>
      <c r="KGJ7" s="528"/>
      <c r="KGK7" s="528"/>
      <c r="KGL7" s="528"/>
      <c r="KGM7" s="430"/>
      <c r="KGN7" s="430"/>
      <c r="KGO7" s="551"/>
      <c r="KGP7" s="551"/>
      <c r="KGQ7" s="528"/>
      <c r="KGR7" s="449"/>
      <c r="KGS7" s="449"/>
      <c r="KGT7" s="449"/>
      <c r="KGU7" s="528"/>
      <c r="KGV7" s="528"/>
      <c r="KGW7" s="449"/>
      <c r="KGX7" s="449"/>
      <c r="KGY7" s="449"/>
      <c r="KGZ7" s="551"/>
      <c r="KHA7" s="528"/>
      <c r="KHB7" s="528"/>
      <c r="KHC7" s="430"/>
      <c r="KHD7" s="528"/>
      <c r="KHE7" s="528"/>
      <c r="KHF7" s="528"/>
      <c r="KHG7" s="528"/>
      <c r="KHH7" s="430"/>
      <c r="KHI7" s="430"/>
      <c r="KHJ7" s="551"/>
      <c r="KHK7" s="551"/>
      <c r="KHL7" s="528"/>
      <c r="KHM7" s="449"/>
      <c r="KHN7" s="449"/>
      <c r="KHO7" s="449"/>
      <c r="KHP7" s="528"/>
      <c r="KHQ7" s="528"/>
      <c r="KHR7" s="449"/>
      <c r="KHS7" s="449"/>
      <c r="KHT7" s="449"/>
      <c r="KHU7" s="551"/>
      <c r="KHV7" s="528"/>
      <c r="KHW7" s="528"/>
      <c r="KHX7" s="430"/>
      <c r="KHY7" s="528"/>
      <c r="KHZ7" s="528"/>
      <c r="KIA7" s="528"/>
      <c r="KIB7" s="528"/>
      <c r="KIC7" s="430"/>
      <c r="KID7" s="430"/>
      <c r="KIE7" s="551"/>
      <c r="KIF7" s="551"/>
      <c r="KIG7" s="528"/>
      <c r="KIH7" s="449"/>
      <c r="KII7" s="449"/>
      <c r="KIJ7" s="449"/>
      <c r="KIK7" s="528"/>
      <c r="KIL7" s="528"/>
      <c r="KIM7" s="449"/>
      <c r="KIN7" s="449"/>
      <c r="KIO7" s="449"/>
      <c r="KIP7" s="551"/>
      <c r="KIQ7" s="528"/>
      <c r="KIR7" s="528"/>
      <c r="KIS7" s="430"/>
      <c r="KIT7" s="528"/>
      <c r="KIU7" s="528"/>
      <c r="KIV7" s="528"/>
      <c r="KIW7" s="528"/>
      <c r="KIX7" s="430"/>
      <c r="KIY7" s="430"/>
      <c r="KIZ7" s="551"/>
      <c r="KJA7" s="551"/>
      <c r="KJB7" s="528"/>
      <c r="KJC7" s="449"/>
      <c r="KJD7" s="449"/>
      <c r="KJE7" s="449"/>
      <c r="KJF7" s="528"/>
      <c r="KJG7" s="528"/>
      <c r="KJH7" s="449"/>
      <c r="KJI7" s="449"/>
      <c r="KJJ7" s="449"/>
      <c r="KJK7" s="551"/>
      <c r="KJL7" s="528"/>
      <c r="KJM7" s="528"/>
      <c r="KJN7" s="430"/>
      <c r="KJO7" s="528"/>
      <c r="KJP7" s="528"/>
      <c r="KJQ7" s="528"/>
      <c r="KJR7" s="528"/>
      <c r="KJS7" s="430"/>
      <c r="KJT7" s="430"/>
      <c r="KJU7" s="551"/>
      <c r="KJV7" s="551"/>
      <c r="KJW7" s="528"/>
      <c r="KJX7" s="449"/>
      <c r="KJY7" s="449"/>
      <c r="KJZ7" s="449"/>
      <c r="KKA7" s="528"/>
      <c r="KKB7" s="528"/>
      <c r="KKC7" s="449"/>
      <c r="KKD7" s="449"/>
      <c r="KKE7" s="449"/>
      <c r="KKF7" s="551"/>
      <c r="KKG7" s="528"/>
      <c r="KKH7" s="528"/>
      <c r="KKI7" s="430"/>
      <c r="KKJ7" s="528"/>
      <c r="KKK7" s="528"/>
      <c r="KKL7" s="528"/>
      <c r="KKM7" s="528"/>
      <c r="KKN7" s="430"/>
      <c r="KKO7" s="430"/>
      <c r="KKP7" s="551"/>
      <c r="KKQ7" s="551"/>
      <c r="KKR7" s="528"/>
      <c r="KKS7" s="449"/>
      <c r="KKT7" s="449"/>
      <c r="KKU7" s="449"/>
      <c r="KKV7" s="528"/>
      <c r="KKW7" s="528"/>
      <c r="KKX7" s="449"/>
      <c r="KKY7" s="449"/>
      <c r="KKZ7" s="449"/>
      <c r="KLA7" s="551"/>
      <c r="KLB7" s="528"/>
      <c r="KLC7" s="528"/>
      <c r="KLD7" s="430"/>
      <c r="KLE7" s="528"/>
      <c r="KLF7" s="528"/>
      <c r="KLG7" s="528"/>
      <c r="KLH7" s="528"/>
      <c r="KLI7" s="430"/>
      <c r="KLJ7" s="430"/>
      <c r="KLK7" s="551"/>
      <c r="KLL7" s="551"/>
      <c r="KLM7" s="528"/>
      <c r="KLN7" s="449"/>
      <c r="KLO7" s="449"/>
      <c r="KLP7" s="449"/>
      <c r="KLQ7" s="528"/>
      <c r="KLR7" s="528"/>
      <c r="KLS7" s="449"/>
      <c r="KLT7" s="449"/>
      <c r="KLU7" s="449"/>
      <c r="KLV7" s="551"/>
      <c r="KLW7" s="528"/>
      <c r="KLX7" s="528"/>
      <c r="KLY7" s="430"/>
      <c r="KLZ7" s="528"/>
      <c r="KMA7" s="528"/>
      <c r="KMB7" s="528"/>
      <c r="KMC7" s="528"/>
      <c r="KMD7" s="430"/>
      <c r="KME7" s="430"/>
      <c r="KMF7" s="551"/>
      <c r="KMG7" s="551"/>
      <c r="KMH7" s="528"/>
      <c r="KMI7" s="449"/>
      <c r="KMJ7" s="449"/>
      <c r="KMK7" s="449"/>
      <c r="KML7" s="528"/>
      <c r="KMM7" s="528"/>
      <c r="KMN7" s="449"/>
      <c r="KMO7" s="449"/>
      <c r="KMP7" s="449"/>
      <c r="KMQ7" s="551"/>
      <c r="KMR7" s="528"/>
      <c r="KMS7" s="528"/>
      <c r="KMT7" s="430"/>
      <c r="KMU7" s="528"/>
      <c r="KMV7" s="528"/>
      <c r="KMW7" s="528"/>
      <c r="KMX7" s="528"/>
      <c r="KMY7" s="430"/>
      <c r="KMZ7" s="430"/>
      <c r="KNA7" s="551"/>
      <c r="KNB7" s="551"/>
      <c r="KNC7" s="528"/>
      <c r="KND7" s="449"/>
      <c r="KNE7" s="449"/>
      <c r="KNF7" s="449"/>
      <c r="KNG7" s="528"/>
      <c r="KNH7" s="528"/>
      <c r="KNI7" s="449"/>
      <c r="KNJ7" s="449"/>
      <c r="KNK7" s="449"/>
      <c r="KNL7" s="551"/>
      <c r="KNM7" s="528"/>
      <c r="KNN7" s="528"/>
      <c r="KNO7" s="430"/>
      <c r="KNP7" s="528"/>
      <c r="KNQ7" s="528"/>
      <c r="KNR7" s="528"/>
      <c r="KNS7" s="528"/>
      <c r="KNT7" s="430"/>
      <c r="KNU7" s="430"/>
      <c r="KNV7" s="551"/>
      <c r="KNW7" s="551"/>
      <c r="KNX7" s="528"/>
      <c r="KNY7" s="449"/>
      <c r="KNZ7" s="449"/>
      <c r="KOA7" s="449"/>
      <c r="KOB7" s="528"/>
      <c r="KOC7" s="528"/>
      <c r="KOD7" s="449"/>
      <c r="KOE7" s="449"/>
      <c r="KOF7" s="449"/>
      <c r="KOG7" s="551"/>
      <c r="KOH7" s="528"/>
      <c r="KOI7" s="528"/>
      <c r="KOJ7" s="430"/>
      <c r="KOK7" s="528"/>
      <c r="KOL7" s="528"/>
      <c r="KOM7" s="528"/>
      <c r="KON7" s="528"/>
      <c r="KOO7" s="430"/>
      <c r="KOP7" s="430"/>
      <c r="KOQ7" s="551"/>
      <c r="KOR7" s="551"/>
      <c r="KOS7" s="528"/>
      <c r="KOT7" s="449"/>
      <c r="KOU7" s="449"/>
      <c r="KOV7" s="449"/>
      <c r="KOW7" s="528"/>
      <c r="KOX7" s="528"/>
      <c r="KOY7" s="449"/>
      <c r="KOZ7" s="449"/>
      <c r="KPA7" s="449"/>
      <c r="KPB7" s="551"/>
      <c r="KPC7" s="528"/>
      <c r="KPD7" s="528"/>
      <c r="KPE7" s="430"/>
      <c r="KPF7" s="528"/>
      <c r="KPG7" s="528"/>
      <c r="KPH7" s="528"/>
      <c r="KPI7" s="528"/>
      <c r="KPJ7" s="430"/>
      <c r="KPK7" s="430"/>
      <c r="KPL7" s="551"/>
      <c r="KPM7" s="551"/>
      <c r="KPN7" s="528"/>
      <c r="KPO7" s="449"/>
      <c r="KPP7" s="449"/>
      <c r="KPQ7" s="449"/>
      <c r="KPR7" s="528"/>
      <c r="KPS7" s="528"/>
      <c r="KPT7" s="449"/>
      <c r="KPU7" s="449"/>
      <c r="KPV7" s="449"/>
      <c r="KPW7" s="551"/>
      <c r="KPX7" s="528"/>
      <c r="KPY7" s="528"/>
      <c r="KPZ7" s="430"/>
      <c r="KQA7" s="528"/>
      <c r="KQB7" s="528"/>
      <c r="KQC7" s="528"/>
      <c r="KQD7" s="528"/>
      <c r="KQE7" s="430"/>
      <c r="KQF7" s="430"/>
      <c r="KQG7" s="551"/>
      <c r="KQH7" s="551"/>
      <c r="KQI7" s="528"/>
      <c r="KQJ7" s="449"/>
      <c r="KQK7" s="449"/>
      <c r="KQL7" s="449"/>
      <c r="KQM7" s="528"/>
      <c r="KQN7" s="528"/>
      <c r="KQO7" s="449"/>
      <c r="KQP7" s="449"/>
      <c r="KQQ7" s="449"/>
      <c r="KQR7" s="551"/>
      <c r="KQS7" s="528"/>
      <c r="KQT7" s="528"/>
      <c r="KQU7" s="430"/>
      <c r="KQV7" s="528"/>
      <c r="KQW7" s="528"/>
      <c r="KQX7" s="528"/>
      <c r="KQY7" s="528"/>
      <c r="KQZ7" s="430"/>
      <c r="KRA7" s="430"/>
      <c r="KRB7" s="551"/>
      <c r="KRC7" s="551"/>
      <c r="KRD7" s="528"/>
      <c r="KRE7" s="449"/>
      <c r="KRF7" s="449"/>
      <c r="KRG7" s="449"/>
      <c r="KRH7" s="528"/>
      <c r="KRI7" s="528"/>
      <c r="KRJ7" s="449"/>
      <c r="KRK7" s="449"/>
      <c r="KRL7" s="449"/>
      <c r="KRM7" s="551"/>
      <c r="KRN7" s="528"/>
      <c r="KRO7" s="528"/>
      <c r="KRP7" s="430"/>
      <c r="KRQ7" s="528"/>
      <c r="KRR7" s="528"/>
      <c r="KRS7" s="528"/>
      <c r="KRT7" s="528"/>
      <c r="KRU7" s="430"/>
      <c r="KRV7" s="430"/>
      <c r="KRW7" s="551"/>
      <c r="KRX7" s="551"/>
      <c r="KRY7" s="528"/>
      <c r="KRZ7" s="449"/>
      <c r="KSA7" s="449"/>
      <c r="KSB7" s="449"/>
      <c r="KSC7" s="528"/>
      <c r="KSD7" s="528"/>
      <c r="KSE7" s="449"/>
      <c r="KSF7" s="449"/>
      <c r="KSG7" s="449"/>
      <c r="KSH7" s="551"/>
      <c r="KSI7" s="528"/>
      <c r="KSJ7" s="528"/>
      <c r="KSK7" s="430"/>
      <c r="KSL7" s="528"/>
      <c r="KSM7" s="528"/>
      <c r="KSN7" s="528"/>
      <c r="KSO7" s="528"/>
      <c r="KSP7" s="430"/>
      <c r="KSQ7" s="430"/>
      <c r="KSR7" s="551"/>
      <c r="KSS7" s="551"/>
      <c r="KST7" s="528"/>
      <c r="KSU7" s="449"/>
      <c r="KSV7" s="449"/>
      <c r="KSW7" s="449"/>
      <c r="KSX7" s="528"/>
      <c r="KSY7" s="528"/>
      <c r="KSZ7" s="449"/>
      <c r="KTA7" s="449"/>
      <c r="KTB7" s="449"/>
      <c r="KTC7" s="551"/>
      <c r="KTD7" s="528"/>
      <c r="KTE7" s="528"/>
      <c r="KTF7" s="430"/>
      <c r="KTG7" s="528"/>
      <c r="KTH7" s="528"/>
      <c r="KTI7" s="528"/>
      <c r="KTJ7" s="528"/>
      <c r="KTK7" s="430"/>
      <c r="KTL7" s="430"/>
      <c r="KTM7" s="551"/>
      <c r="KTN7" s="551"/>
      <c r="KTO7" s="528"/>
      <c r="KTP7" s="449"/>
      <c r="KTQ7" s="449"/>
      <c r="KTR7" s="449"/>
      <c r="KTS7" s="528"/>
      <c r="KTT7" s="528"/>
      <c r="KTU7" s="449"/>
      <c r="KTV7" s="449"/>
      <c r="KTW7" s="449"/>
      <c r="KTX7" s="551"/>
      <c r="KTY7" s="528"/>
      <c r="KTZ7" s="528"/>
      <c r="KUA7" s="430"/>
      <c r="KUB7" s="528"/>
      <c r="KUC7" s="528"/>
      <c r="KUD7" s="528"/>
      <c r="KUE7" s="528"/>
      <c r="KUF7" s="430"/>
      <c r="KUG7" s="430"/>
      <c r="KUH7" s="551"/>
      <c r="KUI7" s="551"/>
      <c r="KUJ7" s="528"/>
      <c r="KUK7" s="449"/>
      <c r="KUL7" s="449"/>
      <c r="KUM7" s="449"/>
      <c r="KUN7" s="528"/>
      <c r="KUO7" s="528"/>
      <c r="KUP7" s="449"/>
      <c r="KUQ7" s="449"/>
      <c r="KUR7" s="449"/>
      <c r="KUS7" s="551"/>
      <c r="KUT7" s="528"/>
      <c r="KUU7" s="528"/>
      <c r="KUV7" s="430"/>
      <c r="KUW7" s="528"/>
      <c r="KUX7" s="528"/>
      <c r="KUY7" s="528"/>
      <c r="KUZ7" s="528"/>
      <c r="KVA7" s="430"/>
      <c r="KVB7" s="430"/>
      <c r="KVC7" s="551"/>
      <c r="KVD7" s="551"/>
      <c r="KVE7" s="528"/>
      <c r="KVF7" s="449"/>
      <c r="KVG7" s="449"/>
      <c r="KVH7" s="449"/>
      <c r="KVI7" s="528"/>
      <c r="KVJ7" s="528"/>
      <c r="KVK7" s="449"/>
      <c r="KVL7" s="449"/>
      <c r="KVM7" s="449"/>
      <c r="KVN7" s="551"/>
      <c r="KVO7" s="528"/>
      <c r="KVP7" s="528"/>
      <c r="KVQ7" s="430"/>
      <c r="KVR7" s="528"/>
      <c r="KVS7" s="528"/>
      <c r="KVT7" s="528"/>
      <c r="KVU7" s="528"/>
      <c r="KVV7" s="430"/>
      <c r="KVW7" s="430"/>
      <c r="KVX7" s="551"/>
      <c r="KVY7" s="551"/>
      <c r="KVZ7" s="528"/>
      <c r="KWA7" s="449"/>
      <c r="KWB7" s="449"/>
      <c r="KWC7" s="449"/>
      <c r="KWD7" s="528"/>
      <c r="KWE7" s="528"/>
      <c r="KWF7" s="449"/>
      <c r="KWG7" s="449"/>
      <c r="KWH7" s="449"/>
      <c r="KWI7" s="551"/>
      <c r="KWJ7" s="528"/>
      <c r="KWK7" s="528"/>
      <c r="KWL7" s="430"/>
      <c r="KWM7" s="528"/>
      <c r="KWN7" s="528"/>
      <c r="KWO7" s="528"/>
      <c r="KWP7" s="528"/>
      <c r="KWQ7" s="430"/>
      <c r="KWR7" s="430"/>
      <c r="KWS7" s="551"/>
      <c r="KWT7" s="551"/>
      <c r="KWU7" s="528"/>
      <c r="KWV7" s="449"/>
      <c r="KWW7" s="449"/>
      <c r="KWX7" s="449"/>
      <c r="KWY7" s="528"/>
      <c r="KWZ7" s="528"/>
      <c r="KXA7" s="449"/>
      <c r="KXB7" s="449"/>
      <c r="KXC7" s="449"/>
      <c r="KXD7" s="551"/>
      <c r="KXE7" s="528"/>
      <c r="KXF7" s="528"/>
      <c r="KXG7" s="430"/>
      <c r="KXH7" s="528"/>
      <c r="KXI7" s="528"/>
      <c r="KXJ7" s="528"/>
      <c r="KXK7" s="528"/>
      <c r="KXL7" s="430"/>
      <c r="KXM7" s="430"/>
      <c r="KXN7" s="551"/>
      <c r="KXO7" s="551"/>
      <c r="KXP7" s="528"/>
      <c r="KXQ7" s="449"/>
      <c r="KXR7" s="449"/>
      <c r="KXS7" s="449"/>
      <c r="KXT7" s="528"/>
      <c r="KXU7" s="528"/>
      <c r="KXV7" s="449"/>
      <c r="KXW7" s="449"/>
      <c r="KXX7" s="449"/>
      <c r="KXY7" s="551"/>
      <c r="KXZ7" s="528"/>
      <c r="KYA7" s="528"/>
      <c r="KYB7" s="430"/>
      <c r="KYC7" s="528"/>
      <c r="KYD7" s="528"/>
      <c r="KYE7" s="528"/>
      <c r="KYF7" s="528"/>
      <c r="KYG7" s="430"/>
      <c r="KYH7" s="430"/>
      <c r="KYI7" s="551"/>
      <c r="KYJ7" s="551"/>
      <c r="KYK7" s="528"/>
      <c r="KYL7" s="449"/>
      <c r="KYM7" s="449"/>
      <c r="KYN7" s="449"/>
      <c r="KYO7" s="528"/>
      <c r="KYP7" s="528"/>
      <c r="KYQ7" s="449"/>
      <c r="KYR7" s="449"/>
      <c r="KYS7" s="449"/>
      <c r="KYT7" s="551"/>
      <c r="KYU7" s="528"/>
      <c r="KYV7" s="528"/>
      <c r="KYW7" s="430"/>
      <c r="KYX7" s="528"/>
      <c r="KYY7" s="528"/>
      <c r="KYZ7" s="528"/>
      <c r="KZA7" s="528"/>
      <c r="KZB7" s="430"/>
      <c r="KZC7" s="430"/>
      <c r="KZD7" s="551"/>
      <c r="KZE7" s="551"/>
      <c r="KZF7" s="528"/>
      <c r="KZG7" s="449"/>
      <c r="KZH7" s="449"/>
      <c r="KZI7" s="449"/>
      <c r="KZJ7" s="528"/>
      <c r="KZK7" s="528"/>
      <c r="KZL7" s="449"/>
      <c r="KZM7" s="449"/>
      <c r="KZN7" s="449"/>
      <c r="KZO7" s="551"/>
      <c r="KZP7" s="528"/>
      <c r="KZQ7" s="528"/>
      <c r="KZR7" s="430"/>
      <c r="KZS7" s="528"/>
      <c r="KZT7" s="528"/>
      <c r="KZU7" s="528"/>
      <c r="KZV7" s="528"/>
      <c r="KZW7" s="430"/>
      <c r="KZX7" s="430"/>
      <c r="KZY7" s="551"/>
      <c r="KZZ7" s="551"/>
      <c r="LAA7" s="528"/>
      <c r="LAB7" s="449"/>
      <c r="LAC7" s="449"/>
      <c r="LAD7" s="449"/>
      <c r="LAE7" s="528"/>
      <c r="LAF7" s="528"/>
      <c r="LAG7" s="449"/>
      <c r="LAH7" s="449"/>
      <c r="LAI7" s="449"/>
      <c r="LAJ7" s="551"/>
      <c r="LAK7" s="528"/>
      <c r="LAL7" s="528"/>
      <c r="LAM7" s="430"/>
      <c r="LAN7" s="528"/>
      <c r="LAO7" s="528"/>
      <c r="LAP7" s="528"/>
      <c r="LAQ7" s="528"/>
      <c r="LAR7" s="430"/>
      <c r="LAS7" s="430"/>
      <c r="LAT7" s="551"/>
      <c r="LAU7" s="551"/>
      <c r="LAV7" s="528"/>
      <c r="LAW7" s="449"/>
      <c r="LAX7" s="449"/>
      <c r="LAY7" s="449"/>
      <c r="LAZ7" s="528"/>
      <c r="LBA7" s="528"/>
      <c r="LBB7" s="449"/>
      <c r="LBC7" s="449"/>
      <c r="LBD7" s="449"/>
      <c r="LBE7" s="551"/>
      <c r="LBF7" s="528"/>
      <c r="LBG7" s="528"/>
      <c r="LBH7" s="430"/>
      <c r="LBI7" s="528"/>
      <c r="LBJ7" s="528"/>
      <c r="LBK7" s="528"/>
      <c r="LBL7" s="528"/>
      <c r="LBM7" s="430"/>
      <c r="LBN7" s="430"/>
      <c r="LBO7" s="551"/>
      <c r="LBP7" s="551"/>
      <c r="LBQ7" s="528"/>
      <c r="LBR7" s="449"/>
      <c r="LBS7" s="449"/>
      <c r="LBT7" s="449"/>
      <c r="LBU7" s="528"/>
      <c r="LBV7" s="528"/>
      <c r="LBW7" s="449"/>
      <c r="LBX7" s="449"/>
      <c r="LBY7" s="449"/>
      <c r="LBZ7" s="551"/>
      <c r="LCA7" s="528"/>
      <c r="LCB7" s="528"/>
      <c r="LCC7" s="430"/>
      <c r="LCD7" s="528"/>
      <c r="LCE7" s="528"/>
      <c r="LCF7" s="528"/>
      <c r="LCG7" s="528"/>
      <c r="LCH7" s="430"/>
      <c r="LCI7" s="430"/>
      <c r="LCJ7" s="551"/>
      <c r="LCK7" s="551"/>
      <c r="LCL7" s="528"/>
      <c r="LCM7" s="449"/>
      <c r="LCN7" s="449"/>
      <c r="LCO7" s="449"/>
      <c r="LCP7" s="528"/>
      <c r="LCQ7" s="528"/>
      <c r="LCR7" s="449"/>
      <c r="LCS7" s="449"/>
      <c r="LCT7" s="449"/>
      <c r="LCU7" s="551"/>
      <c r="LCV7" s="528"/>
      <c r="LCW7" s="528"/>
      <c r="LCX7" s="430"/>
      <c r="LCY7" s="528"/>
      <c r="LCZ7" s="528"/>
      <c r="LDA7" s="528"/>
      <c r="LDB7" s="528"/>
      <c r="LDC7" s="430"/>
      <c r="LDD7" s="430"/>
      <c r="LDE7" s="551"/>
      <c r="LDF7" s="551"/>
      <c r="LDG7" s="528"/>
      <c r="LDH7" s="449"/>
      <c r="LDI7" s="449"/>
      <c r="LDJ7" s="449"/>
      <c r="LDK7" s="528"/>
      <c r="LDL7" s="528"/>
      <c r="LDM7" s="449"/>
      <c r="LDN7" s="449"/>
      <c r="LDO7" s="449"/>
      <c r="LDP7" s="551"/>
      <c r="LDQ7" s="528"/>
      <c r="LDR7" s="528"/>
      <c r="LDS7" s="430"/>
      <c r="LDT7" s="528"/>
      <c r="LDU7" s="528"/>
      <c r="LDV7" s="528"/>
      <c r="LDW7" s="528"/>
      <c r="LDX7" s="430"/>
      <c r="LDY7" s="430"/>
      <c r="LDZ7" s="551"/>
      <c r="LEA7" s="551"/>
      <c r="LEB7" s="528"/>
      <c r="LEC7" s="449"/>
      <c r="LED7" s="449"/>
      <c r="LEE7" s="449"/>
      <c r="LEF7" s="528"/>
      <c r="LEG7" s="528"/>
      <c r="LEH7" s="449"/>
      <c r="LEI7" s="449"/>
      <c r="LEJ7" s="449"/>
      <c r="LEK7" s="551"/>
      <c r="LEL7" s="528"/>
      <c r="LEM7" s="528"/>
      <c r="LEN7" s="430"/>
      <c r="LEO7" s="528"/>
      <c r="LEP7" s="528"/>
      <c r="LEQ7" s="528"/>
      <c r="LER7" s="528"/>
      <c r="LES7" s="430"/>
      <c r="LET7" s="430"/>
      <c r="LEU7" s="551"/>
      <c r="LEV7" s="551"/>
      <c r="LEW7" s="528"/>
      <c r="LEX7" s="449"/>
      <c r="LEY7" s="449"/>
      <c r="LEZ7" s="449"/>
      <c r="LFA7" s="528"/>
      <c r="LFB7" s="528"/>
      <c r="LFC7" s="449"/>
      <c r="LFD7" s="449"/>
      <c r="LFE7" s="449"/>
      <c r="LFF7" s="551"/>
      <c r="LFG7" s="528"/>
      <c r="LFH7" s="528"/>
      <c r="LFI7" s="430"/>
      <c r="LFJ7" s="528"/>
      <c r="LFK7" s="528"/>
      <c r="LFL7" s="528"/>
      <c r="LFM7" s="528"/>
      <c r="LFN7" s="430"/>
      <c r="LFO7" s="430"/>
      <c r="LFP7" s="551"/>
      <c r="LFQ7" s="551"/>
      <c r="LFR7" s="528"/>
      <c r="LFS7" s="449"/>
      <c r="LFT7" s="449"/>
      <c r="LFU7" s="449"/>
      <c r="LFV7" s="528"/>
      <c r="LFW7" s="528"/>
      <c r="LFX7" s="449"/>
      <c r="LFY7" s="449"/>
      <c r="LFZ7" s="449"/>
      <c r="LGA7" s="551"/>
      <c r="LGB7" s="528"/>
      <c r="LGC7" s="528"/>
      <c r="LGD7" s="430"/>
      <c r="LGE7" s="528"/>
      <c r="LGF7" s="528"/>
      <c r="LGG7" s="528"/>
      <c r="LGH7" s="528"/>
      <c r="LGI7" s="430"/>
      <c r="LGJ7" s="430"/>
      <c r="LGK7" s="551"/>
      <c r="LGL7" s="551"/>
      <c r="LGM7" s="528"/>
      <c r="LGN7" s="449"/>
      <c r="LGO7" s="449"/>
      <c r="LGP7" s="449"/>
      <c r="LGQ7" s="528"/>
      <c r="LGR7" s="528"/>
      <c r="LGS7" s="449"/>
      <c r="LGT7" s="449"/>
      <c r="LGU7" s="449"/>
      <c r="LGV7" s="551"/>
      <c r="LGW7" s="528"/>
      <c r="LGX7" s="528"/>
      <c r="LGY7" s="430"/>
      <c r="LGZ7" s="528"/>
      <c r="LHA7" s="528"/>
      <c r="LHB7" s="528"/>
      <c r="LHC7" s="528"/>
      <c r="LHD7" s="430"/>
      <c r="LHE7" s="430"/>
      <c r="LHF7" s="551"/>
      <c r="LHG7" s="551"/>
      <c r="LHH7" s="528"/>
      <c r="LHI7" s="449"/>
      <c r="LHJ7" s="449"/>
      <c r="LHK7" s="449"/>
      <c r="LHL7" s="528"/>
      <c r="LHM7" s="528"/>
      <c r="LHN7" s="449"/>
      <c r="LHO7" s="449"/>
      <c r="LHP7" s="449"/>
      <c r="LHQ7" s="551"/>
      <c r="LHR7" s="528"/>
      <c r="LHS7" s="528"/>
      <c r="LHT7" s="430"/>
      <c r="LHU7" s="528"/>
      <c r="LHV7" s="528"/>
      <c r="LHW7" s="528"/>
      <c r="LHX7" s="528"/>
      <c r="LHY7" s="430"/>
      <c r="LHZ7" s="430"/>
      <c r="LIA7" s="551"/>
      <c r="LIB7" s="551"/>
      <c r="LIC7" s="528"/>
      <c r="LID7" s="449"/>
      <c r="LIE7" s="449"/>
      <c r="LIF7" s="449"/>
      <c r="LIG7" s="528"/>
      <c r="LIH7" s="528"/>
      <c r="LII7" s="449"/>
      <c r="LIJ7" s="449"/>
      <c r="LIK7" s="449"/>
      <c r="LIL7" s="551"/>
      <c r="LIM7" s="528"/>
      <c r="LIN7" s="528"/>
      <c r="LIO7" s="430"/>
      <c r="LIP7" s="528"/>
      <c r="LIQ7" s="528"/>
      <c r="LIR7" s="528"/>
      <c r="LIS7" s="528"/>
      <c r="LIT7" s="430"/>
      <c r="LIU7" s="430"/>
      <c r="LIV7" s="551"/>
      <c r="LIW7" s="551"/>
      <c r="LIX7" s="528"/>
      <c r="LIY7" s="449"/>
      <c r="LIZ7" s="449"/>
      <c r="LJA7" s="449"/>
      <c r="LJB7" s="528"/>
      <c r="LJC7" s="528"/>
      <c r="LJD7" s="449"/>
      <c r="LJE7" s="449"/>
      <c r="LJF7" s="449"/>
      <c r="LJG7" s="551"/>
      <c r="LJH7" s="528"/>
      <c r="LJI7" s="528"/>
      <c r="LJJ7" s="430"/>
      <c r="LJK7" s="528"/>
      <c r="LJL7" s="528"/>
      <c r="LJM7" s="528"/>
      <c r="LJN7" s="528"/>
      <c r="LJO7" s="430"/>
      <c r="LJP7" s="430"/>
      <c r="LJQ7" s="551"/>
      <c r="LJR7" s="551"/>
      <c r="LJS7" s="528"/>
      <c r="LJT7" s="449"/>
      <c r="LJU7" s="449"/>
      <c r="LJV7" s="449"/>
      <c r="LJW7" s="528"/>
      <c r="LJX7" s="528"/>
      <c r="LJY7" s="449"/>
      <c r="LJZ7" s="449"/>
      <c r="LKA7" s="449"/>
      <c r="LKB7" s="551"/>
      <c r="LKC7" s="528"/>
      <c r="LKD7" s="528"/>
      <c r="LKE7" s="430"/>
      <c r="LKF7" s="528"/>
      <c r="LKG7" s="528"/>
      <c r="LKH7" s="528"/>
      <c r="LKI7" s="528"/>
      <c r="LKJ7" s="430"/>
      <c r="LKK7" s="430"/>
      <c r="LKL7" s="551"/>
      <c r="LKM7" s="551"/>
      <c r="LKN7" s="528"/>
      <c r="LKO7" s="449"/>
      <c r="LKP7" s="449"/>
      <c r="LKQ7" s="449"/>
      <c r="LKR7" s="528"/>
      <c r="LKS7" s="528"/>
      <c r="LKT7" s="449"/>
      <c r="LKU7" s="449"/>
      <c r="LKV7" s="449"/>
      <c r="LKW7" s="551"/>
      <c r="LKX7" s="528"/>
      <c r="LKY7" s="528"/>
      <c r="LKZ7" s="430"/>
      <c r="LLA7" s="528"/>
      <c r="LLB7" s="528"/>
      <c r="LLC7" s="528"/>
      <c r="LLD7" s="528"/>
      <c r="LLE7" s="430"/>
      <c r="LLF7" s="430"/>
      <c r="LLG7" s="551"/>
      <c r="LLH7" s="551"/>
      <c r="LLI7" s="528"/>
      <c r="LLJ7" s="449"/>
      <c r="LLK7" s="449"/>
      <c r="LLL7" s="449"/>
      <c r="LLM7" s="528"/>
      <c r="LLN7" s="528"/>
      <c r="LLO7" s="449"/>
      <c r="LLP7" s="449"/>
      <c r="LLQ7" s="449"/>
      <c r="LLR7" s="551"/>
      <c r="LLS7" s="528"/>
      <c r="LLT7" s="528"/>
      <c r="LLU7" s="430"/>
      <c r="LLV7" s="528"/>
      <c r="LLW7" s="528"/>
      <c r="LLX7" s="528"/>
      <c r="LLY7" s="528"/>
      <c r="LLZ7" s="430"/>
      <c r="LMA7" s="430"/>
      <c r="LMB7" s="551"/>
      <c r="LMC7" s="551"/>
      <c r="LMD7" s="528"/>
      <c r="LME7" s="449"/>
      <c r="LMF7" s="449"/>
      <c r="LMG7" s="449"/>
      <c r="LMH7" s="528"/>
      <c r="LMI7" s="528"/>
      <c r="LMJ7" s="449"/>
      <c r="LMK7" s="449"/>
      <c r="LML7" s="449"/>
      <c r="LMM7" s="551"/>
      <c r="LMN7" s="528"/>
      <c r="LMO7" s="528"/>
      <c r="LMP7" s="430"/>
      <c r="LMQ7" s="528"/>
      <c r="LMR7" s="528"/>
      <c r="LMS7" s="528"/>
      <c r="LMT7" s="528"/>
      <c r="LMU7" s="430"/>
      <c r="LMV7" s="430"/>
      <c r="LMW7" s="551"/>
      <c r="LMX7" s="551"/>
      <c r="LMY7" s="528"/>
      <c r="LMZ7" s="449"/>
      <c r="LNA7" s="449"/>
      <c r="LNB7" s="449"/>
      <c r="LNC7" s="528"/>
      <c r="LND7" s="528"/>
      <c r="LNE7" s="449"/>
      <c r="LNF7" s="449"/>
      <c r="LNG7" s="449"/>
      <c r="LNH7" s="551"/>
      <c r="LNI7" s="528"/>
      <c r="LNJ7" s="528"/>
      <c r="LNK7" s="430"/>
      <c r="LNL7" s="528"/>
      <c r="LNM7" s="528"/>
      <c r="LNN7" s="528"/>
      <c r="LNO7" s="528"/>
      <c r="LNP7" s="430"/>
      <c r="LNQ7" s="430"/>
      <c r="LNR7" s="551"/>
      <c r="LNS7" s="551"/>
      <c r="LNT7" s="528"/>
      <c r="LNU7" s="449"/>
      <c r="LNV7" s="449"/>
      <c r="LNW7" s="449"/>
      <c r="LNX7" s="528"/>
      <c r="LNY7" s="528"/>
      <c r="LNZ7" s="449"/>
      <c r="LOA7" s="449"/>
      <c r="LOB7" s="449"/>
      <c r="LOC7" s="551"/>
      <c r="LOD7" s="528"/>
      <c r="LOE7" s="528"/>
      <c r="LOF7" s="430"/>
      <c r="LOG7" s="528"/>
      <c r="LOH7" s="528"/>
      <c r="LOI7" s="528"/>
      <c r="LOJ7" s="528"/>
      <c r="LOK7" s="430"/>
      <c r="LOL7" s="430"/>
      <c r="LOM7" s="551"/>
      <c r="LON7" s="551"/>
      <c r="LOO7" s="528"/>
      <c r="LOP7" s="449"/>
      <c r="LOQ7" s="449"/>
      <c r="LOR7" s="449"/>
      <c r="LOS7" s="528"/>
      <c r="LOT7" s="528"/>
      <c r="LOU7" s="449"/>
      <c r="LOV7" s="449"/>
      <c r="LOW7" s="449"/>
      <c r="LOX7" s="551"/>
      <c r="LOY7" s="528"/>
      <c r="LOZ7" s="528"/>
      <c r="LPA7" s="430"/>
      <c r="LPB7" s="528"/>
      <c r="LPC7" s="528"/>
      <c r="LPD7" s="528"/>
      <c r="LPE7" s="528"/>
      <c r="LPF7" s="430"/>
      <c r="LPG7" s="430"/>
      <c r="LPH7" s="551"/>
      <c r="LPI7" s="551"/>
      <c r="LPJ7" s="528"/>
      <c r="LPK7" s="449"/>
      <c r="LPL7" s="449"/>
      <c r="LPM7" s="449"/>
      <c r="LPN7" s="528"/>
      <c r="LPO7" s="528"/>
      <c r="LPP7" s="449"/>
      <c r="LPQ7" s="449"/>
      <c r="LPR7" s="449"/>
      <c r="LPS7" s="551"/>
      <c r="LPT7" s="528"/>
      <c r="LPU7" s="528"/>
      <c r="LPV7" s="430"/>
      <c r="LPW7" s="528"/>
      <c r="LPX7" s="528"/>
      <c r="LPY7" s="528"/>
      <c r="LPZ7" s="528"/>
      <c r="LQA7" s="430"/>
      <c r="LQB7" s="430"/>
      <c r="LQC7" s="551"/>
      <c r="LQD7" s="551"/>
      <c r="LQE7" s="528"/>
      <c r="LQF7" s="449"/>
      <c r="LQG7" s="449"/>
      <c r="LQH7" s="449"/>
      <c r="LQI7" s="528"/>
      <c r="LQJ7" s="528"/>
      <c r="LQK7" s="449"/>
      <c r="LQL7" s="449"/>
      <c r="LQM7" s="449"/>
      <c r="LQN7" s="551"/>
      <c r="LQO7" s="528"/>
      <c r="LQP7" s="528"/>
      <c r="LQQ7" s="430"/>
      <c r="LQR7" s="528"/>
      <c r="LQS7" s="528"/>
      <c r="LQT7" s="528"/>
      <c r="LQU7" s="528"/>
      <c r="LQV7" s="430"/>
      <c r="LQW7" s="430"/>
      <c r="LQX7" s="551"/>
      <c r="LQY7" s="551"/>
      <c r="LQZ7" s="528"/>
      <c r="LRA7" s="449"/>
      <c r="LRB7" s="449"/>
      <c r="LRC7" s="449"/>
      <c r="LRD7" s="528"/>
      <c r="LRE7" s="528"/>
      <c r="LRF7" s="449"/>
      <c r="LRG7" s="449"/>
      <c r="LRH7" s="449"/>
      <c r="LRI7" s="551"/>
      <c r="LRJ7" s="528"/>
      <c r="LRK7" s="528"/>
      <c r="LRL7" s="430"/>
      <c r="LRM7" s="528"/>
      <c r="LRN7" s="528"/>
      <c r="LRO7" s="528"/>
      <c r="LRP7" s="528"/>
      <c r="LRQ7" s="430"/>
      <c r="LRR7" s="430"/>
      <c r="LRS7" s="551"/>
      <c r="LRT7" s="551"/>
      <c r="LRU7" s="528"/>
      <c r="LRV7" s="449"/>
      <c r="LRW7" s="449"/>
      <c r="LRX7" s="449"/>
      <c r="LRY7" s="528"/>
      <c r="LRZ7" s="528"/>
      <c r="LSA7" s="449"/>
      <c r="LSB7" s="449"/>
      <c r="LSC7" s="449"/>
      <c r="LSD7" s="551"/>
      <c r="LSE7" s="528"/>
      <c r="LSF7" s="528"/>
      <c r="LSG7" s="430"/>
      <c r="LSH7" s="528"/>
      <c r="LSI7" s="528"/>
      <c r="LSJ7" s="528"/>
      <c r="LSK7" s="528"/>
      <c r="LSL7" s="430"/>
      <c r="LSM7" s="430"/>
      <c r="LSN7" s="551"/>
      <c r="LSO7" s="551"/>
      <c r="LSP7" s="528"/>
      <c r="LSQ7" s="449"/>
      <c r="LSR7" s="449"/>
      <c r="LSS7" s="449"/>
      <c r="LST7" s="528"/>
      <c r="LSU7" s="528"/>
      <c r="LSV7" s="449"/>
      <c r="LSW7" s="449"/>
      <c r="LSX7" s="449"/>
      <c r="LSY7" s="551"/>
      <c r="LSZ7" s="528"/>
      <c r="LTA7" s="528"/>
      <c r="LTB7" s="430"/>
      <c r="LTC7" s="528"/>
      <c r="LTD7" s="528"/>
      <c r="LTE7" s="528"/>
      <c r="LTF7" s="528"/>
      <c r="LTG7" s="430"/>
      <c r="LTH7" s="430"/>
      <c r="LTI7" s="551"/>
      <c r="LTJ7" s="551"/>
      <c r="LTK7" s="528"/>
      <c r="LTL7" s="449"/>
      <c r="LTM7" s="449"/>
      <c r="LTN7" s="449"/>
      <c r="LTO7" s="528"/>
      <c r="LTP7" s="528"/>
      <c r="LTQ7" s="449"/>
      <c r="LTR7" s="449"/>
      <c r="LTS7" s="449"/>
      <c r="LTT7" s="551"/>
      <c r="LTU7" s="528"/>
      <c r="LTV7" s="528"/>
      <c r="LTW7" s="430"/>
      <c r="LTX7" s="528"/>
      <c r="LTY7" s="528"/>
      <c r="LTZ7" s="528"/>
      <c r="LUA7" s="528"/>
      <c r="LUB7" s="430"/>
      <c r="LUC7" s="430"/>
      <c r="LUD7" s="551"/>
      <c r="LUE7" s="551"/>
      <c r="LUF7" s="528"/>
      <c r="LUG7" s="449"/>
      <c r="LUH7" s="449"/>
      <c r="LUI7" s="449"/>
      <c r="LUJ7" s="528"/>
      <c r="LUK7" s="528"/>
      <c r="LUL7" s="449"/>
      <c r="LUM7" s="449"/>
      <c r="LUN7" s="449"/>
      <c r="LUO7" s="551"/>
      <c r="LUP7" s="528"/>
      <c r="LUQ7" s="528"/>
      <c r="LUR7" s="430"/>
      <c r="LUS7" s="528"/>
      <c r="LUT7" s="528"/>
      <c r="LUU7" s="528"/>
      <c r="LUV7" s="528"/>
      <c r="LUW7" s="430"/>
      <c r="LUX7" s="430"/>
      <c r="LUY7" s="551"/>
      <c r="LUZ7" s="551"/>
      <c r="LVA7" s="528"/>
      <c r="LVB7" s="449"/>
      <c r="LVC7" s="449"/>
      <c r="LVD7" s="449"/>
      <c r="LVE7" s="528"/>
      <c r="LVF7" s="528"/>
      <c r="LVG7" s="449"/>
      <c r="LVH7" s="449"/>
      <c r="LVI7" s="449"/>
      <c r="LVJ7" s="551"/>
      <c r="LVK7" s="528"/>
      <c r="LVL7" s="528"/>
      <c r="LVM7" s="430"/>
      <c r="LVN7" s="528"/>
      <c r="LVO7" s="528"/>
      <c r="LVP7" s="528"/>
      <c r="LVQ7" s="528"/>
      <c r="LVR7" s="430"/>
      <c r="LVS7" s="430"/>
      <c r="LVT7" s="551"/>
      <c r="LVU7" s="551"/>
      <c r="LVV7" s="528"/>
      <c r="LVW7" s="449"/>
      <c r="LVX7" s="449"/>
      <c r="LVY7" s="449"/>
      <c r="LVZ7" s="528"/>
      <c r="LWA7" s="528"/>
      <c r="LWB7" s="449"/>
      <c r="LWC7" s="449"/>
      <c r="LWD7" s="449"/>
      <c r="LWE7" s="551"/>
      <c r="LWF7" s="528"/>
      <c r="LWG7" s="528"/>
      <c r="LWH7" s="430"/>
      <c r="LWI7" s="528"/>
      <c r="LWJ7" s="528"/>
      <c r="LWK7" s="528"/>
      <c r="LWL7" s="528"/>
      <c r="LWM7" s="430"/>
      <c r="LWN7" s="430"/>
      <c r="LWO7" s="551"/>
      <c r="LWP7" s="551"/>
      <c r="LWQ7" s="528"/>
      <c r="LWR7" s="449"/>
      <c r="LWS7" s="449"/>
      <c r="LWT7" s="449"/>
      <c r="LWU7" s="528"/>
      <c r="LWV7" s="528"/>
      <c r="LWW7" s="449"/>
      <c r="LWX7" s="449"/>
      <c r="LWY7" s="449"/>
      <c r="LWZ7" s="551"/>
      <c r="LXA7" s="528"/>
      <c r="LXB7" s="528"/>
      <c r="LXC7" s="430"/>
      <c r="LXD7" s="528"/>
      <c r="LXE7" s="528"/>
      <c r="LXF7" s="528"/>
      <c r="LXG7" s="528"/>
      <c r="LXH7" s="430"/>
      <c r="LXI7" s="430"/>
      <c r="LXJ7" s="551"/>
      <c r="LXK7" s="551"/>
      <c r="LXL7" s="528"/>
      <c r="LXM7" s="449"/>
      <c r="LXN7" s="449"/>
      <c r="LXO7" s="449"/>
      <c r="LXP7" s="528"/>
      <c r="LXQ7" s="528"/>
      <c r="LXR7" s="449"/>
      <c r="LXS7" s="449"/>
      <c r="LXT7" s="449"/>
      <c r="LXU7" s="551"/>
      <c r="LXV7" s="528"/>
      <c r="LXW7" s="528"/>
      <c r="LXX7" s="430"/>
      <c r="LXY7" s="528"/>
      <c r="LXZ7" s="528"/>
      <c r="LYA7" s="528"/>
      <c r="LYB7" s="528"/>
      <c r="LYC7" s="430"/>
      <c r="LYD7" s="430"/>
      <c r="LYE7" s="551"/>
      <c r="LYF7" s="551"/>
      <c r="LYG7" s="528"/>
      <c r="LYH7" s="449"/>
      <c r="LYI7" s="449"/>
      <c r="LYJ7" s="449"/>
      <c r="LYK7" s="528"/>
      <c r="LYL7" s="528"/>
      <c r="LYM7" s="449"/>
      <c r="LYN7" s="449"/>
      <c r="LYO7" s="449"/>
      <c r="LYP7" s="551"/>
      <c r="LYQ7" s="528"/>
      <c r="LYR7" s="528"/>
      <c r="LYS7" s="430"/>
      <c r="LYT7" s="528"/>
      <c r="LYU7" s="528"/>
      <c r="LYV7" s="528"/>
      <c r="LYW7" s="528"/>
      <c r="LYX7" s="430"/>
      <c r="LYY7" s="430"/>
      <c r="LYZ7" s="551"/>
      <c r="LZA7" s="551"/>
      <c r="LZB7" s="528"/>
      <c r="LZC7" s="449"/>
      <c r="LZD7" s="449"/>
      <c r="LZE7" s="449"/>
      <c r="LZF7" s="528"/>
      <c r="LZG7" s="528"/>
      <c r="LZH7" s="449"/>
      <c r="LZI7" s="449"/>
      <c r="LZJ7" s="449"/>
      <c r="LZK7" s="551"/>
      <c r="LZL7" s="528"/>
      <c r="LZM7" s="528"/>
      <c r="LZN7" s="430"/>
      <c r="LZO7" s="528"/>
      <c r="LZP7" s="528"/>
      <c r="LZQ7" s="528"/>
      <c r="LZR7" s="528"/>
      <c r="LZS7" s="430"/>
      <c r="LZT7" s="430"/>
      <c r="LZU7" s="551"/>
      <c r="LZV7" s="551"/>
      <c r="LZW7" s="528"/>
      <c r="LZX7" s="449"/>
      <c r="LZY7" s="449"/>
      <c r="LZZ7" s="449"/>
      <c r="MAA7" s="528"/>
      <c r="MAB7" s="528"/>
      <c r="MAC7" s="449"/>
      <c r="MAD7" s="449"/>
      <c r="MAE7" s="449"/>
      <c r="MAF7" s="551"/>
      <c r="MAG7" s="528"/>
      <c r="MAH7" s="528"/>
      <c r="MAI7" s="430"/>
      <c r="MAJ7" s="528"/>
      <c r="MAK7" s="528"/>
      <c r="MAL7" s="528"/>
      <c r="MAM7" s="528"/>
      <c r="MAN7" s="430"/>
      <c r="MAO7" s="430"/>
      <c r="MAP7" s="551"/>
      <c r="MAQ7" s="551"/>
      <c r="MAR7" s="528"/>
      <c r="MAS7" s="449"/>
      <c r="MAT7" s="449"/>
      <c r="MAU7" s="449"/>
      <c r="MAV7" s="528"/>
      <c r="MAW7" s="528"/>
      <c r="MAX7" s="449"/>
      <c r="MAY7" s="449"/>
      <c r="MAZ7" s="449"/>
      <c r="MBA7" s="551"/>
      <c r="MBB7" s="528"/>
      <c r="MBC7" s="528"/>
      <c r="MBD7" s="430"/>
      <c r="MBE7" s="528"/>
      <c r="MBF7" s="528"/>
      <c r="MBG7" s="528"/>
      <c r="MBH7" s="528"/>
      <c r="MBI7" s="430"/>
      <c r="MBJ7" s="430"/>
      <c r="MBK7" s="551"/>
      <c r="MBL7" s="551"/>
      <c r="MBM7" s="528"/>
      <c r="MBN7" s="449"/>
      <c r="MBO7" s="449"/>
      <c r="MBP7" s="449"/>
      <c r="MBQ7" s="528"/>
      <c r="MBR7" s="528"/>
      <c r="MBS7" s="449"/>
      <c r="MBT7" s="449"/>
      <c r="MBU7" s="449"/>
      <c r="MBV7" s="551"/>
      <c r="MBW7" s="528"/>
      <c r="MBX7" s="528"/>
      <c r="MBY7" s="430"/>
      <c r="MBZ7" s="528"/>
      <c r="MCA7" s="528"/>
      <c r="MCB7" s="528"/>
      <c r="MCC7" s="528"/>
      <c r="MCD7" s="430"/>
      <c r="MCE7" s="430"/>
      <c r="MCF7" s="551"/>
      <c r="MCG7" s="551"/>
      <c r="MCH7" s="528"/>
      <c r="MCI7" s="449"/>
      <c r="MCJ7" s="449"/>
      <c r="MCK7" s="449"/>
      <c r="MCL7" s="528"/>
      <c r="MCM7" s="528"/>
      <c r="MCN7" s="449"/>
      <c r="MCO7" s="449"/>
      <c r="MCP7" s="449"/>
      <c r="MCQ7" s="551"/>
      <c r="MCR7" s="528"/>
      <c r="MCS7" s="528"/>
      <c r="MCT7" s="430"/>
      <c r="MCU7" s="528"/>
      <c r="MCV7" s="528"/>
      <c r="MCW7" s="528"/>
      <c r="MCX7" s="528"/>
      <c r="MCY7" s="430"/>
      <c r="MCZ7" s="430"/>
      <c r="MDA7" s="551"/>
      <c r="MDB7" s="551"/>
      <c r="MDC7" s="528"/>
      <c r="MDD7" s="449"/>
      <c r="MDE7" s="449"/>
      <c r="MDF7" s="449"/>
      <c r="MDG7" s="528"/>
      <c r="MDH7" s="528"/>
      <c r="MDI7" s="449"/>
      <c r="MDJ7" s="449"/>
      <c r="MDK7" s="449"/>
      <c r="MDL7" s="551"/>
      <c r="MDM7" s="528"/>
      <c r="MDN7" s="528"/>
      <c r="MDO7" s="430"/>
      <c r="MDP7" s="528"/>
      <c r="MDQ7" s="528"/>
      <c r="MDR7" s="528"/>
      <c r="MDS7" s="528"/>
      <c r="MDT7" s="430"/>
      <c r="MDU7" s="430"/>
      <c r="MDV7" s="551"/>
      <c r="MDW7" s="551"/>
      <c r="MDX7" s="528"/>
      <c r="MDY7" s="449"/>
      <c r="MDZ7" s="449"/>
      <c r="MEA7" s="449"/>
      <c r="MEB7" s="528"/>
      <c r="MEC7" s="528"/>
      <c r="MED7" s="449"/>
      <c r="MEE7" s="449"/>
      <c r="MEF7" s="449"/>
      <c r="MEG7" s="551"/>
      <c r="MEH7" s="528"/>
      <c r="MEI7" s="528"/>
      <c r="MEJ7" s="430"/>
      <c r="MEK7" s="528"/>
      <c r="MEL7" s="528"/>
      <c r="MEM7" s="528"/>
      <c r="MEN7" s="528"/>
      <c r="MEO7" s="430"/>
      <c r="MEP7" s="430"/>
      <c r="MEQ7" s="551"/>
      <c r="MER7" s="551"/>
      <c r="MES7" s="528"/>
      <c r="MET7" s="449"/>
      <c r="MEU7" s="449"/>
      <c r="MEV7" s="449"/>
      <c r="MEW7" s="528"/>
      <c r="MEX7" s="528"/>
      <c r="MEY7" s="449"/>
      <c r="MEZ7" s="449"/>
      <c r="MFA7" s="449"/>
      <c r="MFB7" s="551"/>
      <c r="MFC7" s="528"/>
      <c r="MFD7" s="528"/>
      <c r="MFE7" s="430"/>
      <c r="MFF7" s="528"/>
      <c r="MFG7" s="528"/>
      <c r="MFH7" s="528"/>
      <c r="MFI7" s="528"/>
      <c r="MFJ7" s="430"/>
      <c r="MFK7" s="430"/>
      <c r="MFL7" s="551"/>
      <c r="MFM7" s="551"/>
      <c r="MFN7" s="528"/>
      <c r="MFO7" s="449"/>
      <c r="MFP7" s="449"/>
      <c r="MFQ7" s="449"/>
      <c r="MFR7" s="528"/>
      <c r="MFS7" s="528"/>
      <c r="MFT7" s="449"/>
      <c r="MFU7" s="449"/>
      <c r="MFV7" s="449"/>
      <c r="MFW7" s="551"/>
      <c r="MFX7" s="528"/>
      <c r="MFY7" s="528"/>
      <c r="MFZ7" s="430"/>
      <c r="MGA7" s="528"/>
      <c r="MGB7" s="528"/>
      <c r="MGC7" s="528"/>
      <c r="MGD7" s="528"/>
      <c r="MGE7" s="430"/>
      <c r="MGF7" s="430"/>
      <c r="MGG7" s="551"/>
      <c r="MGH7" s="551"/>
      <c r="MGI7" s="528"/>
      <c r="MGJ7" s="449"/>
      <c r="MGK7" s="449"/>
      <c r="MGL7" s="449"/>
      <c r="MGM7" s="528"/>
      <c r="MGN7" s="528"/>
      <c r="MGO7" s="449"/>
      <c r="MGP7" s="449"/>
      <c r="MGQ7" s="449"/>
      <c r="MGR7" s="551"/>
      <c r="MGS7" s="528"/>
      <c r="MGT7" s="528"/>
      <c r="MGU7" s="430"/>
      <c r="MGV7" s="528"/>
      <c r="MGW7" s="528"/>
      <c r="MGX7" s="528"/>
      <c r="MGY7" s="528"/>
      <c r="MGZ7" s="430"/>
      <c r="MHA7" s="430"/>
      <c r="MHB7" s="551"/>
      <c r="MHC7" s="551"/>
      <c r="MHD7" s="528"/>
      <c r="MHE7" s="449"/>
      <c r="MHF7" s="449"/>
      <c r="MHG7" s="449"/>
      <c r="MHH7" s="528"/>
      <c r="MHI7" s="528"/>
      <c r="MHJ7" s="449"/>
      <c r="MHK7" s="449"/>
      <c r="MHL7" s="449"/>
      <c r="MHM7" s="551"/>
      <c r="MHN7" s="528"/>
      <c r="MHO7" s="528"/>
      <c r="MHP7" s="430"/>
      <c r="MHQ7" s="528"/>
      <c r="MHR7" s="528"/>
      <c r="MHS7" s="528"/>
      <c r="MHT7" s="528"/>
      <c r="MHU7" s="430"/>
      <c r="MHV7" s="430"/>
      <c r="MHW7" s="551"/>
      <c r="MHX7" s="551"/>
      <c r="MHY7" s="528"/>
      <c r="MHZ7" s="449"/>
      <c r="MIA7" s="449"/>
      <c r="MIB7" s="449"/>
      <c r="MIC7" s="528"/>
      <c r="MID7" s="528"/>
      <c r="MIE7" s="449"/>
      <c r="MIF7" s="449"/>
      <c r="MIG7" s="449"/>
      <c r="MIH7" s="551"/>
      <c r="MII7" s="528"/>
      <c r="MIJ7" s="528"/>
      <c r="MIK7" s="430"/>
      <c r="MIL7" s="528"/>
      <c r="MIM7" s="528"/>
      <c r="MIN7" s="528"/>
      <c r="MIO7" s="528"/>
      <c r="MIP7" s="430"/>
      <c r="MIQ7" s="430"/>
      <c r="MIR7" s="551"/>
      <c r="MIS7" s="551"/>
      <c r="MIT7" s="528"/>
      <c r="MIU7" s="449"/>
      <c r="MIV7" s="449"/>
      <c r="MIW7" s="449"/>
      <c r="MIX7" s="528"/>
      <c r="MIY7" s="528"/>
      <c r="MIZ7" s="449"/>
      <c r="MJA7" s="449"/>
      <c r="MJB7" s="449"/>
      <c r="MJC7" s="551"/>
      <c r="MJD7" s="528"/>
      <c r="MJE7" s="528"/>
      <c r="MJF7" s="430"/>
      <c r="MJG7" s="528"/>
      <c r="MJH7" s="528"/>
      <c r="MJI7" s="528"/>
      <c r="MJJ7" s="528"/>
      <c r="MJK7" s="430"/>
      <c r="MJL7" s="430"/>
      <c r="MJM7" s="551"/>
      <c r="MJN7" s="551"/>
      <c r="MJO7" s="528"/>
      <c r="MJP7" s="449"/>
      <c r="MJQ7" s="449"/>
      <c r="MJR7" s="449"/>
      <c r="MJS7" s="528"/>
      <c r="MJT7" s="528"/>
      <c r="MJU7" s="449"/>
      <c r="MJV7" s="449"/>
      <c r="MJW7" s="449"/>
      <c r="MJX7" s="551"/>
      <c r="MJY7" s="528"/>
      <c r="MJZ7" s="528"/>
      <c r="MKA7" s="430"/>
      <c r="MKB7" s="528"/>
      <c r="MKC7" s="528"/>
      <c r="MKD7" s="528"/>
      <c r="MKE7" s="528"/>
      <c r="MKF7" s="430"/>
      <c r="MKG7" s="430"/>
      <c r="MKH7" s="551"/>
      <c r="MKI7" s="551"/>
      <c r="MKJ7" s="528"/>
      <c r="MKK7" s="449"/>
      <c r="MKL7" s="449"/>
      <c r="MKM7" s="449"/>
      <c r="MKN7" s="528"/>
      <c r="MKO7" s="528"/>
      <c r="MKP7" s="449"/>
      <c r="MKQ7" s="449"/>
      <c r="MKR7" s="449"/>
      <c r="MKS7" s="551"/>
      <c r="MKT7" s="528"/>
      <c r="MKU7" s="528"/>
      <c r="MKV7" s="430"/>
      <c r="MKW7" s="528"/>
      <c r="MKX7" s="528"/>
      <c r="MKY7" s="528"/>
      <c r="MKZ7" s="528"/>
      <c r="MLA7" s="430"/>
      <c r="MLB7" s="430"/>
      <c r="MLC7" s="551"/>
      <c r="MLD7" s="551"/>
      <c r="MLE7" s="528"/>
      <c r="MLF7" s="449"/>
      <c r="MLG7" s="449"/>
      <c r="MLH7" s="449"/>
      <c r="MLI7" s="528"/>
      <c r="MLJ7" s="528"/>
      <c r="MLK7" s="449"/>
      <c r="MLL7" s="449"/>
      <c r="MLM7" s="449"/>
      <c r="MLN7" s="551"/>
      <c r="MLO7" s="528"/>
      <c r="MLP7" s="528"/>
      <c r="MLQ7" s="430"/>
      <c r="MLR7" s="528"/>
      <c r="MLS7" s="528"/>
      <c r="MLT7" s="528"/>
      <c r="MLU7" s="528"/>
      <c r="MLV7" s="430"/>
      <c r="MLW7" s="430"/>
      <c r="MLX7" s="551"/>
      <c r="MLY7" s="551"/>
      <c r="MLZ7" s="528"/>
      <c r="MMA7" s="449"/>
      <c r="MMB7" s="449"/>
      <c r="MMC7" s="449"/>
      <c r="MMD7" s="528"/>
      <c r="MME7" s="528"/>
      <c r="MMF7" s="449"/>
      <c r="MMG7" s="449"/>
      <c r="MMH7" s="449"/>
      <c r="MMI7" s="551"/>
      <c r="MMJ7" s="528"/>
      <c r="MMK7" s="528"/>
      <c r="MML7" s="430"/>
      <c r="MMM7" s="528"/>
      <c r="MMN7" s="528"/>
      <c r="MMO7" s="528"/>
      <c r="MMP7" s="528"/>
      <c r="MMQ7" s="430"/>
      <c r="MMR7" s="430"/>
      <c r="MMS7" s="551"/>
      <c r="MMT7" s="551"/>
      <c r="MMU7" s="528"/>
      <c r="MMV7" s="449"/>
      <c r="MMW7" s="449"/>
      <c r="MMX7" s="449"/>
      <c r="MMY7" s="528"/>
      <c r="MMZ7" s="528"/>
      <c r="MNA7" s="449"/>
      <c r="MNB7" s="449"/>
      <c r="MNC7" s="449"/>
      <c r="MND7" s="551"/>
      <c r="MNE7" s="528"/>
      <c r="MNF7" s="528"/>
      <c r="MNG7" s="430"/>
      <c r="MNH7" s="528"/>
      <c r="MNI7" s="528"/>
      <c r="MNJ7" s="528"/>
      <c r="MNK7" s="528"/>
      <c r="MNL7" s="430"/>
      <c r="MNM7" s="430"/>
      <c r="MNN7" s="551"/>
      <c r="MNO7" s="551"/>
      <c r="MNP7" s="528"/>
      <c r="MNQ7" s="449"/>
      <c r="MNR7" s="449"/>
      <c r="MNS7" s="449"/>
      <c r="MNT7" s="528"/>
      <c r="MNU7" s="528"/>
      <c r="MNV7" s="449"/>
      <c r="MNW7" s="449"/>
      <c r="MNX7" s="449"/>
      <c r="MNY7" s="551"/>
      <c r="MNZ7" s="528"/>
      <c r="MOA7" s="528"/>
      <c r="MOB7" s="430"/>
      <c r="MOC7" s="528"/>
      <c r="MOD7" s="528"/>
      <c r="MOE7" s="528"/>
      <c r="MOF7" s="528"/>
      <c r="MOG7" s="430"/>
      <c r="MOH7" s="430"/>
      <c r="MOI7" s="551"/>
      <c r="MOJ7" s="551"/>
      <c r="MOK7" s="528"/>
      <c r="MOL7" s="449"/>
      <c r="MOM7" s="449"/>
      <c r="MON7" s="449"/>
      <c r="MOO7" s="528"/>
      <c r="MOP7" s="528"/>
      <c r="MOQ7" s="449"/>
      <c r="MOR7" s="449"/>
      <c r="MOS7" s="449"/>
      <c r="MOT7" s="551"/>
      <c r="MOU7" s="528"/>
      <c r="MOV7" s="528"/>
      <c r="MOW7" s="430"/>
      <c r="MOX7" s="528"/>
      <c r="MOY7" s="528"/>
      <c r="MOZ7" s="528"/>
      <c r="MPA7" s="528"/>
      <c r="MPB7" s="430"/>
      <c r="MPC7" s="430"/>
      <c r="MPD7" s="551"/>
      <c r="MPE7" s="551"/>
      <c r="MPF7" s="528"/>
      <c r="MPG7" s="449"/>
      <c r="MPH7" s="449"/>
      <c r="MPI7" s="449"/>
      <c r="MPJ7" s="528"/>
      <c r="MPK7" s="528"/>
      <c r="MPL7" s="449"/>
      <c r="MPM7" s="449"/>
      <c r="MPN7" s="449"/>
      <c r="MPO7" s="551"/>
      <c r="MPP7" s="528"/>
      <c r="MPQ7" s="528"/>
      <c r="MPR7" s="430"/>
      <c r="MPS7" s="528"/>
      <c r="MPT7" s="528"/>
      <c r="MPU7" s="528"/>
      <c r="MPV7" s="528"/>
      <c r="MPW7" s="430"/>
      <c r="MPX7" s="430"/>
      <c r="MPY7" s="551"/>
      <c r="MPZ7" s="551"/>
      <c r="MQA7" s="528"/>
      <c r="MQB7" s="449"/>
      <c r="MQC7" s="449"/>
      <c r="MQD7" s="449"/>
      <c r="MQE7" s="528"/>
      <c r="MQF7" s="528"/>
      <c r="MQG7" s="449"/>
      <c r="MQH7" s="449"/>
      <c r="MQI7" s="449"/>
      <c r="MQJ7" s="551"/>
      <c r="MQK7" s="528"/>
      <c r="MQL7" s="528"/>
      <c r="MQM7" s="430"/>
      <c r="MQN7" s="528"/>
      <c r="MQO7" s="528"/>
      <c r="MQP7" s="528"/>
      <c r="MQQ7" s="528"/>
      <c r="MQR7" s="430"/>
      <c r="MQS7" s="430"/>
      <c r="MQT7" s="551"/>
      <c r="MQU7" s="551"/>
      <c r="MQV7" s="528"/>
      <c r="MQW7" s="449"/>
      <c r="MQX7" s="449"/>
      <c r="MQY7" s="449"/>
      <c r="MQZ7" s="528"/>
      <c r="MRA7" s="528"/>
      <c r="MRB7" s="449"/>
      <c r="MRC7" s="449"/>
      <c r="MRD7" s="449"/>
      <c r="MRE7" s="551"/>
      <c r="MRF7" s="528"/>
      <c r="MRG7" s="528"/>
      <c r="MRH7" s="430"/>
      <c r="MRI7" s="528"/>
      <c r="MRJ7" s="528"/>
      <c r="MRK7" s="528"/>
      <c r="MRL7" s="528"/>
      <c r="MRM7" s="430"/>
      <c r="MRN7" s="430"/>
      <c r="MRO7" s="551"/>
      <c r="MRP7" s="551"/>
      <c r="MRQ7" s="528"/>
      <c r="MRR7" s="449"/>
      <c r="MRS7" s="449"/>
      <c r="MRT7" s="449"/>
      <c r="MRU7" s="528"/>
      <c r="MRV7" s="528"/>
      <c r="MRW7" s="449"/>
      <c r="MRX7" s="449"/>
      <c r="MRY7" s="449"/>
      <c r="MRZ7" s="551"/>
      <c r="MSA7" s="528"/>
      <c r="MSB7" s="528"/>
      <c r="MSC7" s="430"/>
      <c r="MSD7" s="528"/>
      <c r="MSE7" s="528"/>
      <c r="MSF7" s="528"/>
      <c r="MSG7" s="528"/>
      <c r="MSH7" s="430"/>
      <c r="MSI7" s="430"/>
      <c r="MSJ7" s="551"/>
      <c r="MSK7" s="551"/>
      <c r="MSL7" s="528"/>
      <c r="MSM7" s="449"/>
      <c r="MSN7" s="449"/>
      <c r="MSO7" s="449"/>
      <c r="MSP7" s="528"/>
      <c r="MSQ7" s="528"/>
      <c r="MSR7" s="449"/>
      <c r="MSS7" s="449"/>
      <c r="MST7" s="449"/>
      <c r="MSU7" s="551"/>
      <c r="MSV7" s="528"/>
      <c r="MSW7" s="528"/>
      <c r="MSX7" s="430"/>
      <c r="MSY7" s="528"/>
      <c r="MSZ7" s="528"/>
      <c r="MTA7" s="528"/>
      <c r="MTB7" s="528"/>
      <c r="MTC7" s="430"/>
      <c r="MTD7" s="430"/>
      <c r="MTE7" s="551"/>
      <c r="MTF7" s="551"/>
      <c r="MTG7" s="528"/>
      <c r="MTH7" s="449"/>
      <c r="MTI7" s="449"/>
      <c r="MTJ7" s="449"/>
      <c r="MTK7" s="528"/>
      <c r="MTL7" s="528"/>
      <c r="MTM7" s="449"/>
      <c r="MTN7" s="449"/>
      <c r="MTO7" s="449"/>
      <c r="MTP7" s="551"/>
      <c r="MTQ7" s="528"/>
      <c r="MTR7" s="528"/>
      <c r="MTS7" s="430"/>
      <c r="MTT7" s="528"/>
      <c r="MTU7" s="528"/>
      <c r="MTV7" s="528"/>
      <c r="MTW7" s="528"/>
      <c r="MTX7" s="430"/>
      <c r="MTY7" s="430"/>
      <c r="MTZ7" s="551"/>
      <c r="MUA7" s="551"/>
      <c r="MUB7" s="528"/>
      <c r="MUC7" s="449"/>
      <c r="MUD7" s="449"/>
      <c r="MUE7" s="449"/>
      <c r="MUF7" s="528"/>
      <c r="MUG7" s="528"/>
      <c r="MUH7" s="449"/>
      <c r="MUI7" s="449"/>
      <c r="MUJ7" s="449"/>
      <c r="MUK7" s="551"/>
      <c r="MUL7" s="528"/>
      <c r="MUM7" s="528"/>
      <c r="MUN7" s="430"/>
      <c r="MUO7" s="528"/>
      <c r="MUP7" s="528"/>
      <c r="MUQ7" s="528"/>
      <c r="MUR7" s="528"/>
      <c r="MUS7" s="430"/>
      <c r="MUT7" s="430"/>
      <c r="MUU7" s="551"/>
      <c r="MUV7" s="551"/>
      <c r="MUW7" s="528"/>
      <c r="MUX7" s="449"/>
      <c r="MUY7" s="449"/>
      <c r="MUZ7" s="449"/>
      <c r="MVA7" s="528"/>
      <c r="MVB7" s="528"/>
      <c r="MVC7" s="449"/>
      <c r="MVD7" s="449"/>
      <c r="MVE7" s="449"/>
      <c r="MVF7" s="551"/>
      <c r="MVG7" s="528"/>
      <c r="MVH7" s="528"/>
      <c r="MVI7" s="430"/>
      <c r="MVJ7" s="528"/>
      <c r="MVK7" s="528"/>
      <c r="MVL7" s="528"/>
      <c r="MVM7" s="528"/>
      <c r="MVN7" s="430"/>
      <c r="MVO7" s="430"/>
      <c r="MVP7" s="551"/>
      <c r="MVQ7" s="551"/>
      <c r="MVR7" s="528"/>
      <c r="MVS7" s="449"/>
      <c r="MVT7" s="449"/>
      <c r="MVU7" s="449"/>
      <c r="MVV7" s="528"/>
      <c r="MVW7" s="528"/>
      <c r="MVX7" s="449"/>
      <c r="MVY7" s="449"/>
      <c r="MVZ7" s="449"/>
      <c r="MWA7" s="551"/>
      <c r="MWB7" s="528"/>
      <c r="MWC7" s="528"/>
      <c r="MWD7" s="430"/>
      <c r="MWE7" s="528"/>
      <c r="MWF7" s="528"/>
      <c r="MWG7" s="528"/>
      <c r="MWH7" s="528"/>
      <c r="MWI7" s="430"/>
      <c r="MWJ7" s="430"/>
      <c r="MWK7" s="551"/>
      <c r="MWL7" s="551"/>
      <c r="MWM7" s="528"/>
      <c r="MWN7" s="449"/>
      <c r="MWO7" s="449"/>
      <c r="MWP7" s="449"/>
      <c r="MWQ7" s="528"/>
      <c r="MWR7" s="528"/>
      <c r="MWS7" s="449"/>
      <c r="MWT7" s="449"/>
      <c r="MWU7" s="449"/>
      <c r="MWV7" s="551"/>
      <c r="MWW7" s="528"/>
      <c r="MWX7" s="528"/>
      <c r="MWY7" s="430"/>
      <c r="MWZ7" s="528"/>
      <c r="MXA7" s="528"/>
      <c r="MXB7" s="528"/>
      <c r="MXC7" s="528"/>
      <c r="MXD7" s="430"/>
      <c r="MXE7" s="430"/>
      <c r="MXF7" s="551"/>
      <c r="MXG7" s="551"/>
      <c r="MXH7" s="528"/>
      <c r="MXI7" s="449"/>
      <c r="MXJ7" s="449"/>
      <c r="MXK7" s="449"/>
      <c r="MXL7" s="528"/>
      <c r="MXM7" s="528"/>
      <c r="MXN7" s="449"/>
      <c r="MXO7" s="449"/>
      <c r="MXP7" s="449"/>
      <c r="MXQ7" s="551"/>
      <c r="MXR7" s="528"/>
      <c r="MXS7" s="528"/>
      <c r="MXT7" s="430"/>
      <c r="MXU7" s="528"/>
      <c r="MXV7" s="528"/>
      <c r="MXW7" s="528"/>
      <c r="MXX7" s="528"/>
      <c r="MXY7" s="430"/>
      <c r="MXZ7" s="430"/>
      <c r="MYA7" s="551"/>
      <c r="MYB7" s="551"/>
      <c r="MYC7" s="528"/>
      <c r="MYD7" s="449"/>
      <c r="MYE7" s="449"/>
      <c r="MYF7" s="449"/>
      <c r="MYG7" s="528"/>
      <c r="MYH7" s="528"/>
      <c r="MYI7" s="449"/>
      <c r="MYJ7" s="449"/>
      <c r="MYK7" s="449"/>
      <c r="MYL7" s="551"/>
      <c r="MYM7" s="528"/>
      <c r="MYN7" s="528"/>
      <c r="MYO7" s="430"/>
      <c r="MYP7" s="528"/>
      <c r="MYQ7" s="528"/>
      <c r="MYR7" s="528"/>
      <c r="MYS7" s="528"/>
      <c r="MYT7" s="430"/>
      <c r="MYU7" s="430"/>
      <c r="MYV7" s="551"/>
      <c r="MYW7" s="551"/>
      <c r="MYX7" s="528"/>
      <c r="MYY7" s="449"/>
      <c r="MYZ7" s="449"/>
      <c r="MZA7" s="449"/>
      <c r="MZB7" s="528"/>
      <c r="MZC7" s="528"/>
      <c r="MZD7" s="449"/>
      <c r="MZE7" s="449"/>
      <c r="MZF7" s="449"/>
      <c r="MZG7" s="551"/>
      <c r="MZH7" s="528"/>
      <c r="MZI7" s="528"/>
      <c r="MZJ7" s="430"/>
      <c r="MZK7" s="528"/>
      <c r="MZL7" s="528"/>
      <c r="MZM7" s="528"/>
      <c r="MZN7" s="528"/>
      <c r="MZO7" s="430"/>
      <c r="MZP7" s="430"/>
      <c r="MZQ7" s="551"/>
      <c r="MZR7" s="551"/>
      <c r="MZS7" s="528"/>
      <c r="MZT7" s="449"/>
      <c r="MZU7" s="449"/>
      <c r="MZV7" s="449"/>
      <c r="MZW7" s="528"/>
      <c r="MZX7" s="528"/>
      <c r="MZY7" s="449"/>
      <c r="MZZ7" s="449"/>
      <c r="NAA7" s="449"/>
      <c r="NAB7" s="551"/>
      <c r="NAC7" s="528"/>
      <c r="NAD7" s="528"/>
      <c r="NAE7" s="430"/>
      <c r="NAF7" s="528"/>
      <c r="NAG7" s="528"/>
      <c r="NAH7" s="528"/>
      <c r="NAI7" s="528"/>
      <c r="NAJ7" s="430"/>
      <c r="NAK7" s="430"/>
      <c r="NAL7" s="551"/>
      <c r="NAM7" s="551"/>
      <c r="NAN7" s="528"/>
      <c r="NAO7" s="449"/>
      <c r="NAP7" s="449"/>
      <c r="NAQ7" s="449"/>
      <c r="NAR7" s="528"/>
      <c r="NAS7" s="528"/>
      <c r="NAT7" s="449"/>
      <c r="NAU7" s="449"/>
      <c r="NAV7" s="449"/>
      <c r="NAW7" s="551"/>
      <c r="NAX7" s="528"/>
      <c r="NAY7" s="528"/>
      <c r="NAZ7" s="430"/>
      <c r="NBA7" s="528"/>
      <c r="NBB7" s="528"/>
      <c r="NBC7" s="528"/>
      <c r="NBD7" s="528"/>
      <c r="NBE7" s="430"/>
      <c r="NBF7" s="430"/>
      <c r="NBG7" s="551"/>
      <c r="NBH7" s="551"/>
      <c r="NBI7" s="528"/>
      <c r="NBJ7" s="449"/>
      <c r="NBK7" s="449"/>
      <c r="NBL7" s="449"/>
      <c r="NBM7" s="528"/>
      <c r="NBN7" s="528"/>
      <c r="NBO7" s="449"/>
      <c r="NBP7" s="449"/>
      <c r="NBQ7" s="449"/>
      <c r="NBR7" s="551"/>
      <c r="NBS7" s="528"/>
      <c r="NBT7" s="528"/>
      <c r="NBU7" s="430"/>
      <c r="NBV7" s="528"/>
      <c r="NBW7" s="528"/>
      <c r="NBX7" s="528"/>
      <c r="NBY7" s="528"/>
      <c r="NBZ7" s="430"/>
      <c r="NCA7" s="430"/>
      <c r="NCB7" s="551"/>
      <c r="NCC7" s="551"/>
      <c r="NCD7" s="528"/>
      <c r="NCE7" s="449"/>
      <c r="NCF7" s="449"/>
      <c r="NCG7" s="449"/>
      <c r="NCH7" s="528"/>
      <c r="NCI7" s="528"/>
      <c r="NCJ7" s="449"/>
      <c r="NCK7" s="449"/>
      <c r="NCL7" s="449"/>
      <c r="NCM7" s="551"/>
      <c r="NCN7" s="528"/>
      <c r="NCO7" s="528"/>
      <c r="NCP7" s="430"/>
      <c r="NCQ7" s="528"/>
      <c r="NCR7" s="528"/>
      <c r="NCS7" s="528"/>
      <c r="NCT7" s="528"/>
      <c r="NCU7" s="430"/>
      <c r="NCV7" s="430"/>
      <c r="NCW7" s="551"/>
      <c r="NCX7" s="551"/>
      <c r="NCY7" s="528"/>
      <c r="NCZ7" s="449"/>
      <c r="NDA7" s="449"/>
      <c r="NDB7" s="449"/>
      <c r="NDC7" s="528"/>
      <c r="NDD7" s="528"/>
      <c r="NDE7" s="449"/>
      <c r="NDF7" s="449"/>
      <c r="NDG7" s="449"/>
      <c r="NDH7" s="551"/>
      <c r="NDI7" s="528"/>
      <c r="NDJ7" s="528"/>
      <c r="NDK7" s="430"/>
      <c r="NDL7" s="528"/>
      <c r="NDM7" s="528"/>
      <c r="NDN7" s="528"/>
      <c r="NDO7" s="528"/>
      <c r="NDP7" s="430"/>
      <c r="NDQ7" s="430"/>
      <c r="NDR7" s="551"/>
      <c r="NDS7" s="551"/>
      <c r="NDT7" s="528"/>
      <c r="NDU7" s="449"/>
      <c r="NDV7" s="449"/>
      <c r="NDW7" s="449"/>
      <c r="NDX7" s="528"/>
      <c r="NDY7" s="528"/>
      <c r="NDZ7" s="449"/>
      <c r="NEA7" s="449"/>
      <c r="NEB7" s="449"/>
      <c r="NEC7" s="551"/>
      <c r="NED7" s="528"/>
      <c r="NEE7" s="528"/>
      <c r="NEF7" s="430"/>
      <c r="NEG7" s="528"/>
      <c r="NEH7" s="528"/>
      <c r="NEI7" s="528"/>
      <c r="NEJ7" s="528"/>
      <c r="NEK7" s="430"/>
      <c r="NEL7" s="430"/>
      <c r="NEM7" s="551"/>
      <c r="NEN7" s="551"/>
      <c r="NEO7" s="528"/>
      <c r="NEP7" s="449"/>
      <c r="NEQ7" s="449"/>
      <c r="NER7" s="449"/>
      <c r="NES7" s="528"/>
      <c r="NET7" s="528"/>
      <c r="NEU7" s="449"/>
      <c r="NEV7" s="449"/>
      <c r="NEW7" s="449"/>
      <c r="NEX7" s="551"/>
      <c r="NEY7" s="528"/>
      <c r="NEZ7" s="528"/>
      <c r="NFA7" s="430"/>
      <c r="NFB7" s="528"/>
      <c r="NFC7" s="528"/>
      <c r="NFD7" s="528"/>
      <c r="NFE7" s="528"/>
      <c r="NFF7" s="430"/>
      <c r="NFG7" s="430"/>
      <c r="NFH7" s="551"/>
      <c r="NFI7" s="551"/>
      <c r="NFJ7" s="528"/>
      <c r="NFK7" s="449"/>
      <c r="NFL7" s="449"/>
      <c r="NFM7" s="449"/>
      <c r="NFN7" s="528"/>
      <c r="NFO7" s="528"/>
      <c r="NFP7" s="449"/>
      <c r="NFQ7" s="449"/>
      <c r="NFR7" s="449"/>
      <c r="NFS7" s="551"/>
      <c r="NFT7" s="528"/>
      <c r="NFU7" s="528"/>
      <c r="NFV7" s="430"/>
      <c r="NFW7" s="528"/>
      <c r="NFX7" s="528"/>
      <c r="NFY7" s="528"/>
      <c r="NFZ7" s="528"/>
      <c r="NGA7" s="430"/>
      <c r="NGB7" s="430"/>
      <c r="NGC7" s="551"/>
      <c r="NGD7" s="551"/>
      <c r="NGE7" s="528"/>
      <c r="NGF7" s="449"/>
      <c r="NGG7" s="449"/>
      <c r="NGH7" s="449"/>
      <c r="NGI7" s="528"/>
      <c r="NGJ7" s="528"/>
      <c r="NGK7" s="449"/>
      <c r="NGL7" s="449"/>
      <c r="NGM7" s="449"/>
      <c r="NGN7" s="551"/>
      <c r="NGO7" s="528"/>
      <c r="NGP7" s="528"/>
      <c r="NGQ7" s="430"/>
      <c r="NGR7" s="528"/>
      <c r="NGS7" s="528"/>
      <c r="NGT7" s="528"/>
      <c r="NGU7" s="528"/>
      <c r="NGV7" s="430"/>
      <c r="NGW7" s="430"/>
      <c r="NGX7" s="551"/>
      <c r="NGY7" s="551"/>
      <c r="NGZ7" s="528"/>
      <c r="NHA7" s="449"/>
      <c r="NHB7" s="449"/>
      <c r="NHC7" s="449"/>
      <c r="NHD7" s="528"/>
      <c r="NHE7" s="528"/>
      <c r="NHF7" s="449"/>
      <c r="NHG7" s="449"/>
      <c r="NHH7" s="449"/>
      <c r="NHI7" s="551"/>
      <c r="NHJ7" s="528"/>
      <c r="NHK7" s="528"/>
      <c r="NHL7" s="430"/>
      <c r="NHM7" s="528"/>
      <c r="NHN7" s="528"/>
      <c r="NHO7" s="528"/>
      <c r="NHP7" s="528"/>
      <c r="NHQ7" s="430"/>
      <c r="NHR7" s="430"/>
      <c r="NHS7" s="551"/>
      <c r="NHT7" s="551"/>
      <c r="NHU7" s="528"/>
      <c r="NHV7" s="449"/>
      <c r="NHW7" s="449"/>
      <c r="NHX7" s="449"/>
      <c r="NHY7" s="528"/>
      <c r="NHZ7" s="528"/>
      <c r="NIA7" s="449"/>
      <c r="NIB7" s="449"/>
      <c r="NIC7" s="449"/>
      <c r="NID7" s="551"/>
      <c r="NIE7" s="528"/>
      <c r="NIF7" s="528"/>
      <c r="NIG7" s="430"/>
      <c r="NIH7" s="528"/>
      <c r="NII7" s="528"/>
      <c r="NIJ7" s="528"/>
      <c r="NIK7" s="528"/>
      <c r="NIL7" s="430"/>
      <c r="NIM7" s="430"/>
      <c r="NIN7" s="551"/>
      <c r="NIO7" s="551"/>
      <c r="NIP7" s="528"/>
      <c r="NIQ7" s="449"/>
      <c r="NIR7" s="449"/>
      <c r="NIS7" s="449"/>
      <c r="NIT7" s="528"/>
      <c r="NIU7" s="528"/>
      <c r="NIV7" s="449"/>
      <c r="NIW7" s="449"/>
      <c r="NIX7" s="449"/>
      <c r="NIY7" s="551"/>
      <c r="NIZ7" s="528"/>
      <c r="NJA7" s="528"/>
      <c r="NJB7" s="430"/>
      <c r="NJC7" s="528"/>
      <c r="NJD7" s="528"/>
      <c r="NJE7" s="528"/>
      <c r="NJF7" s="528"/>
      <c r="NJG7" s="430"/>
      <c r="NJH7" s="430"/>
      <c r="NJI7" s="551"/>
      <c r="NJJ7" s="551"/>
      <c r="NJK7" s="528"/>
      <c r="NJL7" s="449"/>
      <c r="NJM7" s="449"/>
      <c r="NJN7" s="449"/>
      <c r="NJO7" s="528"/>
      <c r="NJP7" s="528"/>
      <c r="NJQ7" s="449"/>
      <c r="NJR7" s="449"/>
      <c r="NJS7" s="449"/>
      <c r="NJT7" s="551"/>
      <c r="NJU7" s="528"/>
      <c r="NJV7" s="528"/>
      <c r="NJW7" s="430"/>
      <c r="NJX7" s="528"/>
      <c r="NJY7" s="528"/>
      <c r="NJZ7" s="528"/>
      <c r="NKA7" s="528"/>
      <c r="NKB7" s="430"/>
      <c r="NKC7" s="430"/>
      <c r="NKD7" s="551"/>
      <c r="NKE7" s="551"/>
      <c r="NKF7" s="528"/>
      <c r="NKG7" s="449"/>
      <c r="NKH7" s="449"/>
      <c r="NKI7" s="449"/>
      <c r="NKJ7" s="528"/>
      <c r="NKK7" s="528"/>
      <c r="NKL7" s="449"/>
      <c r="NKM7" s="449"/>
      <c r="NKN7" s="449"/>
      <c r="NKO7" s="551"/>
      <c r="NKP7" s="528"/>
      <c r="NKQ7" s="528"/>
      <c r="NKR7" s="430"/>
      <c r="NKS7" s="528"/>
      <c r="NKT7" s="528"/>
      <c r="NKU7" s="528"/>
      <c r="NKV7" s="528"/>
      <c r="NKW7" s="430"/>
      <c r="NKX7" s="430"/>
      <c r="NKY7" s="551"/>
      <c r="NKZ7" s="551"/>
      <c r="NLA7" s="528"/>
      <c r="NLB7" s="449"/>
      <c r="NLC7" s="449"/>
      <c r="NLD7" s="449"/>
      <c r="NLE7" s="528"/>
      <c r="NLF7" s="528"/>
      <c r="NLG7" s="449"/>
      <c r="NLH7" s="449"/>
      <c r="NLI7" s="449"/>
      <c r="NLJ7" s="551"/>
      <c r="NLK7" s="528"/>
      <c r="NLL7" s="528"/>
      <c r="NLM7" s="430"/>
      <c r="NLN7" s="528"/>
      <c r="NLO7" s="528"/>
      <c r="NLP7" s="528"/>
      <c r="NLQ7" s="528"/>
      <c r="NLR7" s="430"/>
      <c r="NLS7" s="430"/>
      <c r="NLT7" s="551"/>
      <c r="NLU7" s="551"/>
      <c r="NLV7" s="528"/>
      <c r="NLW7" s="449"/>
      <c r="NLX7" s="449"/>
      <c r="NLY7" s="449"/>
      <c r="NLZ7" s="528"/>
      <c r="NMA7" s="528"/>
      <c r="NMB7" s="449"/>
      <c r="NMC7" s="449"/>
      <c r="NMD7" s="449"/>
      <c r="NME7" s="551"/>
      <c r="NMF7" s="528"/>
      <c r="NMG7" s="528"/>
      <c r="NMH7" s="430"/>
      <c r="NMI7" s="528"/>
      <c r="NMJ7" s="528"/>
      <c r="NMK7" s="528"/>
      <c r="NML7" s="528"/>
      <c r="NMM7" s="430"/>
      <c r="NMN7" s="430"/>
      <c r="NMO7" s="551"/>
      <c r="NMP7" s="551"/>
      <c r="NMQ7" s="528"/>
      <c r="NMR7" s="449"/>
      <c r="NMS7" s="449"/>
      <c r="NMT7" s="449"/>
      <c r="NMU7" s="528"/>
      <c r="NMV7" s="528"/>
      <c r="NMW7" s="449"/>
      <c r="NMX7" s="449"/>
      <c r="NMY7" s="449"/>
      <c r="NMZ7" s="551"/>
      <c r="NNA7" s="528"/>
      <c r="NNB7" s="528"/>
      <c r="NNC7" s="430"/>
      <c r="NND7" s="528"/>
      <c r="NNE7" s="528"/>
      <c r="NNF7" s="528"/>
      <c r="NNG7" s="528"/>
      <c r="NNH7" s="430"/>
      <c r="NNI7" s="430"/>
      <c r="NNJ7" s="551"/>
      <c r="NNK7" s="551"/>
      <c r="NNL7" s="528"/>
      <c r="NNM7" s="449"/>
      <c r="NNN7" s="449"/>
      <c r="NNO7" s="449"/>
      <c r="NNP7" s="528"/>
      <c r="NNQ7" s="528"/>
      <c r="NNR7" s="449"/>
      <c r="NNS7" s="449"/>
      <c r="NNT7" s="449"/>
      <c r="NNU7" s="551"/>
      <c r="NNV7" s="528"/>
      <c r="NNW7" s="528"/>
      <c r="NNX7" s="430"/>
      <c r="NNY7" s="528"/>
      <c r="NNZ7" s="528"/>
      <c r="NOA7" s="528"/>
      <c r="NOB7" s="528"/>
      <c r="NOC7" s="430"/>
      <c r="NOD7" s="430"/>
      <c r="NOE7" s="551"/>
      <c r="NOF7" s="551"/>
      <c r="NOG7" s="528"/>
      <c r="NOH7" s="449"/>
      <c r="NOI7" s="449"/>
      <c r="NOJ7" s="449"/>
      <c r="NOK7" s="528"/>
      <c r="NOL7" s="528"/>
      <c r="NOM7" s="449"/>
      <c r="NON7" s="449"/>
      <c r="NOO7" s="449"/>
      <c r="NOP7" s="551"/>
      <c r="NOQ7" s="528"/>
      <c r="NOR7" s="528"/>
      <c r="NOS7" s="430"/>
      <c r="NOT7" s="528"/>
      <c r="NOU7" s="528"/>
      <c r="NOV7" s="528"/>
      <c r="NOW7" s="528"/>
      <c r="NOX7" s="430"/>
      <c r="NOY7" s="430"/>
      <c r="NOZ7" s="551"/>
      <c r="NPA7" s="551"/>
      <c r="NPB7" s="528"/>
      <c r="NPC7" s="449"/>
      <c r="NPD7" s="449"/>
      <c r="NPE7" s="449"/>
      <c r="NPF7" s="528"/>
      <c r="NPG7" s="528"/>
      <c r="NPH7" s="449"/>
      <c r="NPI7" s="449"/>
      <c r="NPJ7" s="449"/>
      <c r="NPK7" s="551"/>
      <c r="NPL7" s="528"/>
      <c r="NPM7" s="528"/>
      <c r="NPN7" s="430"/>
      <c r="NPO7" s="528"/>
      <c r="NPP7" s="528"/>
      <c r="NPQ7" s="528"/>
      <c r="NPR7" s="528"/>
      <c r="NPS7" s="430"/>
      <c r="NPT7" s="430"/>
      <c r="NPU7" s="551"/>
      <c r="NPV7" s="551"/>
      <c r="NPW7" s="528"/>
      <c r="NPX7" s="449"/>
      <c r="NPY7" s="449"/>
      <c r="NPZ7" s="449"/>
      <c r="NQA7" s="528"/>
      <c r="NQB7" s="528"/>
      <c r="NQC7" s="449"/>
      <c r="NQD7" s="449"/>
      <c r="NQE7" s="449"/>
      <c r="NQF7" s="551"/>
      <c r="NQG7" s="528"/>
      <c r="NQH7" s="528"/>
      <c r="NQI7" s="430"/>
      <c r="NQJ7" s="528"/>
      <c r="NQK7" s="528"/>
      <c r="NQL7" s="528"/>
      <c r="NQM7" s="528"/>
      <c r="NQN7" s="430"/>
      <c r="NQO7" s="430"/>
      <c r="NQP7" s="551"/>
      <c r="NQQ7" s="551"/>
      <c r="NQR7" s="528"/>
      <c r="NQS7" s="449"/>
      <c r="NQT7" s="449"/>
      <c r="NQU7" s="449"/>
      <c r="NQV7" s="528"/>
      <c r="NQW7" s="528"/>
      <c r="NQX7" s="449"/>
      <c r="NQY7" s="449"/>
      <c r="NQZ7" s="449"/>
      <c r="NRA7" s="551"/>
      <c r="NRB7" s="528"/>
      <c r="NRC7" s="528"/>
      <c r="NRD7" s="430"/>
      <c r="NRE7" s="528"/>
      <c r="NRF7" s="528"/>
      <c r="NRG7" s="528"/>
      <c r="NRH7" s="528"/>
      <c r="NRI7" s="430"/>
      <c r="NRJ7" s="430"/>
      <c r="NRK7" s="551"/>
      <c r="NRL7" s="551"/>
      <c r="NRM7" s="528"/>
      <c r="NRN7" s="449"/>
      <c r="NRO7" s="449"/>
      <c r="NRP7" s="449"/>
      <c r="NRQ7" s="528"/>
      <c r="NRR7" s="528"/>
      <c r="NRS7" s="449"/>
      <c r="NRT7" s="449"/>
      <c r="NRU7" s="449"/>
      <c r="NRV7" s="551"/>
      <c r="NRW7" s="528"/>
      <c r="NRX7" s="528"/>
      <c r="NRY7" s="430"/>
      <c r="NRZ7" s="528"/>
      <c r="NSA7" s="528"/>
      <c r="NSB7" s="528"/>
      <c r="NSC7" s="528"/>
      <c r="NSD7" s="430"/>
      <c r="NSE7" s="430"/>
      <c r="NSF7" s="551"/>
      <c r="NSG7" s="551"/>
      <c r="NSH7" s="528"/>
      <c r="NSI7" s="449"/>
      <c r="NSJ7" s="449"/>
      <c r="NSK7" s="449"/>
      <c r="NSL7" s="528"/>
      <c r="NSM7" s="528"/>
      <c r="NSN7" s="449"/>
      <c r="NSO7" s="449"/>
      <c r="NSP7" s="449"/>
      <c r="NSQ7" s="551"/>
      <c r="NSR7" s="528"/>
      <c r="NSS7" s="528"/>
      <c r="NST7" s="430"/>
      <c r="NSU7" s="528"/>
      <c r="NSV7" s="528"/>
      <c r="NSW7" s="528"/>
      <c r="NSX7" s="528"/>
      <c r="NSY7" s="430"/>
      <c r="NSZ7" s="430"/>
      <c r="NTA7" s="551"/>
      <c r="NTB7" s="551"/>
      <c r="NTC7" s="528"/>
      <c r="NTD7" s="449"/>
      <c r="NTE7" s="449"/>
      <c r="NTF7" s="449"/>
      <c r="NTG7" s="528"/>
      <c r="NTH7" s="528"/>
      <c r="NTI7" s="449"/>
      <c r="NTJ7" s="449"/>
      <c r="NTK7" s="449"/>
      <c r="NTL7" s="551"/>
      <c r="NTM7" s="528"/>
      <c r="NTN7" s="528"/>
      <c r="NTO7" s="430"/>
      <c r="NTP7" s="528"/>
      <c r="NTQ7" s="528"/>
      <c r="NTR7" s="528"/>
      <c r="NTS7" s="528"/>
      <c r="NTT7" s="430"/>
      <c r="NTU7" s="430"/>
      <c r="NTV7" s="551"/>
      <c r="NTW7" s="551"/>
      <c r="NTX7" s="528"/>
      <c r="NTY7" s="449"/>
      <c r="NTZ7" s="449"/>
      <c r="NUA7" s="449"/>
      <c r="NUB7" s="528"/>
      <c r="NUC7" s="528"/>
      <c r="NUD7" s="449"/>
      <c r="NUE7" s="449"/>
      <c r="NUF7" s="449"/>
      <c r="NUG7" s="551"/>
      <c r="NUH7" s="528"/>
      <c r="NUI7" s="528"/>
      <c r="NUJ7" s="430"/>
      <c r="NUK7" s="528"/>
      <c r="NUL7" s="528"/>
      <c r="NUM7" s="528"/>
      <c r="NUN7" s="528"/>
      <c r="NUO7" s="430"/>
      <c r="NUP7" s="430"/>
      <c r="NUQ7" s="551"/>
      <c r="NUR7" s="551"/>
      <c r="NUS7" s="528"/>
      <c r="NUT7" s="449"/>
      <c r="NUU7" s="449"/>
      <c r="NUV7" s="449"/>
      <c r="NUW7" s="528"/>
      <c r="NUX7" s="528"/>
      <c r="NUY7" s="449"/>
      <c r="NUZ7" s="449"/>
      <c r="NVA7" s="449"/>
      <c r="NVB7" s="551"/>
      <c r="NVC7" s="528"/>
      <c r="NVD7" s="528"/>
      <c r="NVE7" s="430"/>
      <c r="NVF7" s="528"/>
      <c r="NVG7" s="528"/>
      <c r="NVH7" s="528"/>
      <c r="NVI7" s="528"/>
      <c r="NVJ7" s="430"/>
      <c r="NVK7" s="430"/>
      <c r="NVL7" s="551"/>
      <c r="NVM7" s="551"/>
      <c r="NVN7" s="528"/>
      <c r="NVO7" s="449"/>
      <c r="NVP7" s="449"/>
      <c r="NVQ7" s="449"/>
      <c r="NVR7" s="528"/>
      <c r="NVS7" s="528"/>
      <c r="NVT7" s="449"/>
      <c r="NVU7" s="449"/>
      <c r="NVV7" s="449"/>
      <c r="NVW7" s="551"/>
      <c r="NVX7" s="528"/>
      <c r="NVY7" s="528"/>
      <c r="NVZ7" s="430"/>
      <c r="NWA7" s="528"/>
      <c r="NWB7" s="528"/>
      <c r="NWC7" s="528"/>
      <c r="NWD7" s="528"/>
      <c r="NWE7" s="430"/>
      <c r="NWF7" s="430"/>
      <c r="NWG7" s="551"/>
      <c r="NWH7" s="551"/>
      <c r="NWI7" s="528"/>
      <c r="NWJ7" s="449"/>
      <c r="NWK7" s="449"/>
      <c r="NWL7" s="449"/>
      <c r="NWM7" s="528"/>
      <c r="NWN7" s="528"/>
      <c r="NWO7" s="449"/>
      <c r="NWP7" s="449"/>
      <c r="NWQ7" s="449"/>
      <c r="NWR7" s="551"/>
      <c r="NWS7" s="528"/>
      <c r="NWT7" s="528"/>
      <c r="NWU7" s="430"/>
      <c r="NWV7" s="528"/>
      <c r="NWW7" s="528"/>
      <c r="NWX7" s="528"/>
      <c r="NWY7" s="528"/>
      <c r="NWZ7" s="430"/>
      <c r="NXA7" s="430"/>
      <c r="NXB7" s="551"/>
      <c r="NXC7" s="551"/>
      <c r="NXD7" s="528"/>
      <c r="NXE7" s="449"/>
      <c r="NXF7" s="449"/>
      <c r="NXG7" s="449"/>
      <c r="NXH7" s="528"/>
      <c r="NXI7" s="528"/>
      <c r="NXJ7" s="449"/>
      <c r="NXK7" s="449"/>
      <c r="NXL7" s="449"/>
      <c r="NXM7" s="551"/>
      <c r="NXN7" s="528"/>
      <c r="NXO7" s="528"/>
      <c r="NXP7" s="430"/>
      <c r="NXQ7" s="528"/>
      <c r="NXR7" s="528"/>
      <c r="NXS7" s="528"/>
      <c r="NXT7" s="528"/>
      <c r="NXU7" s="430"/>
      <c r="NXV7" s="430"/>
      <c r="NXW7" s="551"/>
      <c r="NXX7" s="551"/>
      <c r="NXY7" s="528"/>
      <c r="NXZ7" s="449"/>
      <c r="NYA7" s="449"/>
      <c r="NYB7" s="449"/>
      <c r="NYC7" s="528"/>
      <c r="NYD7" s="528"/>
      <c r="NYE7" s="449"/>
      <c r="NYF7" s="449"/>
      <c r="NYG7" s="449"/>
      <c r="NYH7" s="551"/>
      <c r="NYI7" s="528"/>
      <c r="NYJ7" s="528"/>
      <c r="NYK7" s="430"/>
      <c r="NYL7" s="528"/>
      <c r="NYM7" s="528"/>
      <c r="NYN7" s="528"/>
      <c r="NYO7" s="528"/>
      <c r="NYP7" s="430"/>
      <c r="NYQ7" s="430"/>
      <c r="NYR7" s="551"/>
      <c r="NYS7" s="551"/>
      <c r="NYT7" s="528"/>
      <c r="NYU7" s="449"/>
      <c r="NYV7" s="449"/>
      <c r="NYW7" s="449"/>
      <c r="NYX7" s="528"/>
      <c r="NYY7" s="528"/>
      <c r="NYZ7" s="449"/>
      <c r="NZA7" s="449"/>
      <c r="NZB7" s="449"/>
      <c r="NZC7" s="551"/>
      <c r="NZD7" s="528"/>
      <c r="NZE7" s="528"/>
      <c r="NZF7" s="430"/>
      <c r="NZG7" s="528"/>
      <c r="NZH7" s="528"/>
      <c r="NZI7" s="528"/>
      <c r="NZJ7" s="528"/>
      <c r="NZK7" s="430"/>
      <c r="NZL7" s="430"/>
      <c r="NZM7" s="551"/>
      <c r="NZN7" s="551"/>
      <c r="NZO7" s="528"/>
      <c r="NZP7" s="449"/>
      <c r="NZQ7" s="449"/>
      <c r="NZR7" s="449"/>
      <c r="NZS7" s="528"/>
      <c r="NZT7" s="528"/>
      <c r="NZU7" s="449"/>
      <c r="NZV7" s="449"/>
      <c r="NZW7" s="449"/>
      <c r="NZX7" s="551"/>
      <c r="NZY7" s="528"/>
      <c r="NZZ7" s="528"/>
      <c r="OAA7" s="430"/>
      <c r="OAB7" s="528"/>
      <c r="OAC7" s="528"/>
      <c r="OAD7" s="528"/>
      <c r="OAE7" s="528"/>
      <c r="OAF7" s="430"/>
      <c r="OAG7" s="430"/>
      <c r="OAH7" s="551"/>
      <c r="OAI7" s="551"/>
      <c r="OAJ7" s="528"/>
      <c r="OAK7" s="449"/>
      <c r="OAL7" s="449"/>
      <c r="OAM7" s="449"/>
      <c r="OAN7" s="528"/>
      <c r="OAO7" s="528"/>
      <c r="OAP7" s="449"/>
      <c r="OAQ7" s="449"/>
      <c r="OAR7" s="449"/>
      <c r="OAS7" s="551"/>
      <c r="OAT7" s="528"/>
      <c r="OAU7" s="528"/>
      <c r="OAV7" s="430"/>
      <c r="OAW7" s="528"/>
      <c r="OAX7" s="528"/>
      <c r="OAY7" s="528"/>
      <c r="OAZ7" s="528"/>
      <c r="OBA7" s="430"/>
      <c r="OBB7" s="430"/>
      <c r="OBC7" s="551"/>
      <c r="OBD7" s="551"/>
      <c r="OBE7" s="528"/>
      <c r="OBF7" s="449"/>
      <c r="OBG7" s="449"/>
      <c r="OBH7" s="449"/>
      <c r="OBI7" s="528"/>
      <c r="OBJ7" s="528"/>
      <c r="OBK7" s="449"/>
      <c r="OBL7" s="449"/>
      <c r="OBM7" s="449"/>
      <c r="OBN7" s="551"/>
      <c r="OBO7" s="528"/>
      <c r="OBP7" s="528"/>
      <c r="OBQ7" s="430"/>
      <c r="OBR7" s="528"/>
      <c r="OBS7" s="528"/>
      <c r="OBT7" s="528"/>
      <c r="OBU7" s="528"/>
      <c r="OBV7" s="430"/>
      <c r="OBW7" s="430"/>
      <c r="OBX7" s="551"/>
      <c r="OBY7" s="551"/>
      <c r="OBZ7" s="528"/>
      <c r="OCA7" s="449"/>
      <c r="OCB7" s="449"/>
      <c r="OCC7" s="449"/>
      <c r="OCD7" s="528"/>
      <c r="OCE7" s="528"/>
      <c r="OCF7" s="449"/>
      <c r="OCG7" s="449"/>
      <c r="OCH7" s="449"/>
      <c r="OCI7" s="551"/>
      <c r="OCJ7" s="528"/>
      <c r="OCK7" s="528"/>
      <c r="OCL7" s="430"/>
      <c r="OCM7" s="528"/>
      <c r="OCN7" s="528"/>
      <c r="OCO7" s="528"/>
      <c r="OCP7" s="528"/>
      <c r="OCQ7" s="430"/>
      <c r="OCR7" s="430"/>
      <c r="OCS7" s="551"/>
      <c r="OCT7" s="551"/>
      <c r="OCU7" s="528"/>
      <c r="OCV7" s="449"/>
      <c r="OCW7" s="449"/>
      <c r="OCX7" s="449"/>
      <c r="OCY7" s="528"/>
      <c r="OCZ7" s="528"/>
      <c r="ODA7" s="449"/>
      <c r="ODB7" s="449"/>
      <c r="ODC7" s="449"/>
      <c r="ODD7" s="551"/>
      <c r="ODE7" s="528"/>
      <c r="ODF7" s="528"/>
      <c r="ODG7" s="430"/>
      <c r="ODH7" s="528"/>
      <c r="ODI7" s="528"/>
      <c r="ODJ7" s="528"/>
      <c r="ODK7" s="528"/>
      <c r="ODL7" s="430"/>
      <c r="ODM7" s="430"/>
      <c r="ODN7" s="551"/>
      <c r="ODO7" s="551"/>
      <c r="ODP7" s="528"/>
      <c r="ODQ7" s="449"/>
      <c r="ODR7" s="449"/>
      <c r="ODS7" s="449"/>
      <c r="ODT7" s="528"/>
      <c r="ODU7" s="528"/>
      <c r="ODV7" s="449"/>
      <c r="ODW7" s="449"/>
      <c r="ODX7" s="449"/>
      <c r="ODY7" s="551"/>
      <c r="ODZ7" s="528"/>
      <c r="OEA7" s="528"/>
      <c r="OEB7" s="430"/>
      <c r="OEC7" s="528"/>
      <c r="OED7" s="528"/>
      <c r="OEE7" s="528"/>
      <c r="OEF7" s="528"/>
      <c r="OEG7" s="430"/>
      <c r="OEH7" s="430"/>
      <c r="OEI7" s="551"/>
      <c r="OEJ7" s="551"/>
      <c r="OEK7" s="528"/>
      <c r="OEL7" s="449"/>
      <c r="OEM7" s="449"/>
      <c r="OEN7" s="449"/>
      <c r="OEO7" s="528"/>
      <c r="OEP7" s="528"/>
      <c r="OEQ7" s="449"/>
      <c r="OER7" s="449"/>
      <c r="OES7" s="449"/>
      <c r="OET7" s="551"/>
      <c r="OEU7" s="528"/>
      <c r="OEV7" s="528"/>
      <c r="OEW7" s="430"/>
      <c r="OEX7" s="528"/>
      <c r="OEY7" s="528"/>
      <c r="OEZ7" s="528"/>
      <c r="OFA7" s="528"/>
      <c r="OFB7" s="430"/>
      <c r="OFC7" s="430"/>
      <c r="OFD7" s="551"/>
      <c r="OFE7" s="551"/>
      <c r="OFF7" s="528"/>
      <c r="OFG7" s="449"/>
      <c r="OFH7" s="449"/>
      <c r="OFI7" s="449"/>
      <c r="OFJ7" s="528"/>
      <c r="OFK7" s="528"/>
      <c r="OFL7" s="449"/>
      <c r="OFM7" s="449"/>
      <c r="OFN7" s="449"/>
      <c r="OFO7" s="551"/>
      <c r="OFP7" s="528"/>
      <c r="OFQ7" s="528"/>
      <c r="OFR7" s="430"/>
      <c r="OFS7" s="528"/>
      <c r="OFT7" s="528"/>
      <c r="OFU7" s="528"/>
      <c r="OFV7" s="528"/>
      <c r="OFW7" s="430"/>
      <c r="OFX7" s="430"/>
      <c r="OFY7" s="551"/>
      <c r="OFZ7" s="551"/>
      <c r="OGA7" s="528"/>
      <c r="OGB7" s="449"/>
      <c r="OGC7" s="449"/>
      <c r="OGD7" s="449"/>
      <c r="OGE7" s="528"/>
      <c r="OGF7" s="528"/>
      <c r="OGG7" s="449"/>
      <c r="OGH7" s="449"/>
      <c r="OGI7" s="449"/>
      <c r="OGJ7" s="551"/>
      <c r="OGK7" s="528"/>
      <c r="OGL7" s="528"/>
      <c r="OGM7" s="430"/>
      <c r="OGN7" s="528"/>
      <c r="OGO7" s="528"/>
      <c r="OGP7" s="528"/>
      <c r="OGQ7" s="528"/>
      <c r="OGR7" s="430"/>
      <c r="OGS7" s="430"/>
      <c r="OGT7" s="551"/>
      <c r="OGU7" s="551"/>
      <c r="OGV7" s="528"/>
      <c r="OGW7" s="449"/>
      <c r="OGX7" s="449"/>
      <c r="OGY7" s="449"/>
      <c r="OGZ7" s="528"/>
      <c r="OHA7" s="528"/>
      <c r="OHB7" s="449"/>
      <c r="OHC7" s="449"/>
      <c r="OHD7" s="449"/>
      <c r="OHE7" s="551"/>
      <c r="OHF7" s="528"/>
      <c r="OHG7" s="528"/>
      <c r="OHH7" s="430"/>
      <c r="OHI7" s="528"/>
      <c r="OHJ7" s="528"/>
      <c r="OHK7" s="528"/>
      <c r="OHL7" s="528"/>
      <c r="OHM7" s="430"/>
      <c r="OHN7" s="430"/>
      <c r="OHO7" s="551"/>
      <c r="OHP7" s="551"/>
      <c r="OHQ7" s="528"/>
      <c r="OHR7" s="449"/>
      <c r="OHS7" s="449"/>
      <c r="OHT7" s="449"/>
      <c r="OHU7" s="528"/>
      <c r="OHV7" s="528"/>
      <c r="OHW7" s="449"/>
      <c r="OHX7" s="449"/>
      <c r="OHY7" s="449"/>
      <c r="OHZ7" s="551"/>
      <c r="OIA7" s="528"/>
      <c r="OIB7" s="528"/>
      <c r="OIC7" s="430"/>
      <c r="OID7" s="528"/>
      <c r="OIE7" s="528"/>
      <c r="OIF7" s="528"/>
      <c r="OIG7" s="528"/>
      <c r="OIH7" s="430"/>
      <c r="OII7" s="430"/>
      <c r="OIJ7" s="551"/>
      <c r="OIK7" s="551"/>
      <c r="OIL7" s="528"/>
      <c r="OIM7" s="449"/>
      <c r="OIN7" s="449"/>
      <c r="OIO7" s="449"/>
      <c r="OIP7" s="528"/>
      <c r="OIQ7" s="528"/>
      <c r="OIR7" s="449"/>
      <c r="OIS7" s="449"/>
      <c r="OIT7" s="449"/>
      <c r="OIU7" s="551"/>
      <c r="OIV7" s="528"/>
      <c r="OIW7" s="528"/>
      <c r="OIX7" s="430"/>
      <c r="OIY7" s="528"/>
      <c r="OIZ7" s="528"/>
      <c r="OJA7" s="528"/>
      <c r="OJB7" s="528"/>
      <c r="OJC7" s="430"/>
      <c r="OJD7" s="430"/>
      <c r="OJE7" s="551"/>
      <c r="OJF7" s="551"/>
      <c r="OJG7" s="528"/>
      <c r="OJH7" s="449"/>
      <c r="OJI7" s="449"/>
      <c r="OJJ7" s="449"/>
      <c r="OJK7" s="528"/>
      <c r="OJL7" s="528"/>
      <c r="OJM7" s="449"/>
      <c r="OJN7" s="449"/>
      <c r="OJO7" s="449"/>
      <c r="OJP7" s="551"/>
      <c r="OJQ7" s="528"/>
      <c r="OJR7" s="528"/>
      <c r="OJS7" s="430"/>
      <c r="OJT7" s="528"/>
      <c r="OJU7" s="528"/>
      <c r="OJV7" s="528"/>
      <c r="OJW7" s="528"/>
      <c r="OJX7" s="430"/>
      <c r="OJY7" s="430"/>
      <c r="OJZ7" s="551"/>
      <c r="OKA7" s="551"/>
      <c r="OKB7" s="528"/>
      <c r="OKC7" s="449"/>
      <c r="OKD7" s="449"/>
      <c r="OKE7" s="449"/>
      <c r="OKF7" s="528"/>
      <c r="OKG7" s="528"/>
      <c r="OKH7" s="449"/>
      <c r="OKI7" s="449"/>
      <c r="OKJ7" s="449"/>
      <c r="OKK7" s="551"/>
      <c r="OKL7" s="528"/>
      <c r="OKM7" s="528"/>
      <c r="OKN7" s="430"/>
      <c r="OKO7" s="528"/>
      <c r="OKP7" s="528"/>
      <c r="OKQ7" s="528"/>
      <c r="OKR7" s="528"/>
      <c r="OKS7" s="430"/>
      <c r="OKT7" s="430"/>
      <c r="OKU7" s="551"/>
      <c r="OKV7" s="551"/>
      <c r="OKW7" s="528"/>
      <c r="OKX7" s="449"/>
      <c r="OKY7" s="449"/>
      <c r="OKZ7" s="449"/>
      <c r="OLA7" s="528"/>
      <c r="OLB7" s="528"/>
      <c r="OLC7" s="449"/>
      <c r="OLD7" s="449"/>
      <c r="OLE7" s="449"/>
      <c r="OLF7" s="551"/>
      <c r="OLG7" s="528"/>
      <c r="OLH7" s="528"/>
      <c r="OLI7" s="430"/>
      <c r="OLJ7" s="528"/>
      <c r="OLK7" s="528"/>
      <c r="OLL7" s="528"/>
      <c r="OLM7" s="528"/>
      <c r="OLN7" s="430"/>
      <c r="OLO7" s="430"/>
      <c r="OLP7" s="551"/>
      <c r="OLQ7" s="551"/>
      <c r="OLR7" s="528"/>
      <c r="OLS7" s="449"/>
      <c r="OLT7" s="449"/>
      <c r="OLU7" s="449"/>
      <c r="OLV7" s="528"/>
      <c r="OLW7" s="528"/>
      <c r="OLX7" s="449"/>
      <c r="OLY7" s="449"/>
      <c r="OLZ7" s="449"/>
      <c r="OMA7" s="551"/>
      <c r="OMB7" s="528"/>
      <c r="OMC7" s="528"/>
      <c r="OMD7" s="430"/>
      <c r="OME7" s="528"/>
      <c r="OMF7" s="528"/>
      <c r="OMG7" s="528"/>
      <c r="OMH7" s="528"/>
      <c r="OMI7" s="430"/>
      <c r="OMJ7" s="430"/>
      <c r="OMK7" s="551"/>
      <c r="OML7" s="551"/>
      <c r="OMM7" s="528"/>
      <c r="OMN7" s="449"/>
      <c r="OMO7" s="449"/>
      <c r="OMP7" s="449"/>
      <c r="OMQ7" s="528"/>
      <c r="OMR7" s="528"/>
      <c r="OMS7" s="449"/>
      <c r="OMT7" s="449"/>
      <c r="OMU7" s="449"/>
      <c r="OMV7" s="551"/>
      <c r="OMW7" s="528"/>
      <c r="OMX7" s="528"/>
      <c r="OMY7" s="430"/>
      <c r="OMZ7" s="528"/>
      <c r="ONA7" s="528"/>
      <c r="ONB7" s="528"/>
      <c r="ONC7" s="528"/>
      <c r="OND7" s="430"/>
      <c r="ONE7" s="430"/>
      <c r="ONF7" s="551"/>
      <c r="ONG7" s="551"/>
      <c r="ONH7" s="528"/>
      <c r="ONI7" s="449"/>
      <c r="ONJ7" s="449"/>
      <c r="ONK7" s="449"/>
      <c r="ONL7" s="528"/>
      <c r="ONM7" s="528"/>
      <c r="ONN7" s="449"/>
      <c r="ONO7" s="449"/>
      <c r="ONP7" s="449"/>
      <c r="ONQ7" s="551"/>
      <c r="ONR7" s="528"/>
      <c r="ONS7" s="528"/>
      <c r="ONT7" s="430"/>
      <c r="ONU7" s="528"/>
      <c r="ONV7" s="528"/>
      <c r="ONW7" s="528"/>
      <c r="ONX7" s="528"/>
      <c r="ONY7" s="430"/>
      <c r="ONZ7" s="430"/>
      <c r="OOA7" s="551"/>
      <c r="OOB7" s="551"/>
      <c r="OOC7" s="528"/>
      <c r="OOD7" s="449"/>
      <c r="OOE7" s="449"/>
      <c r="OOF7" s="449"/>
      <c r="OOG7" s="528"/>
      <c r="OOH7" s="528"/>
      <c r="OOI7" s="449"/>
      <c r="OOJ7" s="449"/>
      <c r="OOK7" s="449"/>
      <c r="OOL7" s="551"/>
      <c r="OOM7" s="528"/>
      <c r="OON7" s="528"/>
      <c r="OOO7" s="430"/>
      <c r="OOP7" s="528"/>
      <c r="OOQ7" s="528"/>
      <c r="OOR7" s="528"/>
      <c r="OOS7" s="528"/>
      <c r="OOT7" s="430"/>
      <c r="OOU7" s="430"/>
      <c r="OOV7" s="551"/>
      <c r="OOW7" s="551"/>
      <c r="OOX7" s="528"/>
      <c r="OOY7" s="449"/>
      <c r="OOZ7" s="449"/>
      <c r="OPA7" s="449"/>
      <c r="OPB7" s="528"/>
      <c r="OPC7" s="528"/>
      <c r="OPD7" s="449"/>
      <c r="OPE7" s="449"/>
      <c r="OPF7" s="449"/>
      <c r="OPG7" s="551"/>
      <c r="OPH7" s="528"/>
      <c r="OPI7" s="528"/>
      <c r="OPJ7" s="430"/>
      <c r="OPK7" s="528"/>
      <c r="OPL7" s="528"/>
      <c r="OPM7" s="528"/>
      <c r="OPN7" s="528"/>
      <c r="OPO7" s="430"/>
      <c r="OPP7" s="430"/>
      <c r="OPQ7" s="551"/>
      <c r="OPR7" s="551"/>
      <c r="OPS7" s="528"/>
      <c r="OPT7" s="449"/>
      <c r="OPU7" s="449"/>
      <c r="OPV7" s="449"/>
      <c r="OPW7" s="528"/>
      <c r="OPX7" s="528"/>
      <c r="OPY7" s="449"/>
      <c r="OPZ7" s="449"/>
      <c r="OQA7" s="449"/>
      <c r="OQB7" s="551"/>
      <c r="OQC7" s="528"/>
      <c r="OQD7" s="528"/>
      <c r="OQE7" s="430"/>
      <c r="OQF7" s="528"/>
      <c r="OQG7" s="528"/>
      <c r="OQH7" s="528"/>
      <c r="OQI7" s="528"/>
      <c r="OQJ7" s="430"/>
      <c r="OQK7" s="430"/>
      <c r="OQL7" s="551"/>
      <c r="OQM7" s="551"/>
      <c r="OQN7" s="528"/>
      <c r="OQO7" s="449"/>
      <c r="OQP7" s="449"/>
      <c r="OQQ7" s="449"/>
      <c r="OQR7" s="528"/>
      <c r="OQS7" s="528"/>
      <c r="OQT7" s="449"/>
      <c r="OQU7" s="449"/>
      <c r="OQV7" s="449"/>
      <c r="OQW7" s="551"/>
      <c r="OQX7" s="528"/>
      <c r="OQY7" s="528"/>
      <c r="OQZ7" s="430"/>
      <c r="ORA7" s="528"/>
      <c r="ORB7" s="528"/>
      <c r="ORC7" s="528"/>
      <c r="ORD7" s="528"/>
      <c r="ORE7" s="430"/>
      <c r="ORF7" s="430"/>
      <c r="ORG7" s="551"/>
      <c r="ORH7" s="551"/>
      <c r="ORI7" s="528"/>
      <c r="ORJ7" s="449"/>
      <c r="ORK7" s="449"/>
      <c r="ORL7" s="449"/>
      <c r="ORM7" s="528"/>
      <c r="ORN7" s="528"/>
      <c r="ORO7" s="449"/>
      <c r="ORP7" s="449"/>
      <c r="ORQ7" s="449"/>
      <c r="ORR7" s="551"/>
      <c r="ORS7" s="528"/>
      <c r="ORT7" s="528"/>
      <c r="ORU7" s="430"/>
      <c r="ORV7" s="528"/>
      <c r="ORW7" s="528"/>
      <c r="ORX7" s="528"/>
      <c r="ORY7" s="528"/>
      <c r="ORZ7" s="430"/>
      <c r="OSA7" s="430"/>
      <c r="OSB7" s="551"/>
      <c r="OSC7" s="551"/>
      <c r="OSD7" s="528"/>
      <c r="OSE7" s="449"/>
      <c r="OSF7" s="449"/>
      <c r="OSG7" s="449"/>
      <c r="OSH7" s="528"/>
      <c r="OSI7" s="528"/>
      <c r="OSJ7" s="449"/>
      <c r="OSK7" s="449"/>
      <c r="OSL7" s="449"/>
      <c r="OSM7" s="551"/>
      <c r="OSN7" s="528"/>
      <c r="OSO7" s="528"/>
      <c r="OSP7" s="430"/>
      <c r="OSQ7" s="528"/>
      <c r="OSR7" s="528"/>
      <c r="OSS7" s="528"/>
      <c r="OST7" s="528"/>
      <c r="OSU7" s="430"/>
      <c r="OSV7" s="430"/>
      <c r="OSW7" s="551"/>
      <c r="OSX7" s="551"/>
      <c r="OSY7" s="528"/>
      <c r="OSZ7" s="449"/>
      <c r="OTA7" s="449"/>
      <c r="OTB7" s="449"/>
      <c r="OTC7" s="528"/>
      <c r="OTD7" s="528"/>
      <c r="OTE7" s="449"/>
      <c r="OTF7" s="449"/>
      <c r="OTG7" s="449"/>
      <c r="OTH7" s="551"/>
      <c r="OTI7" s="528"/>
      <c r="OTJ7" s="528"/>
      <c r="OTK7" s="430"/>
      <c r="OTL7" s="528"/>
      <c r="OTM7" s="528"/>
      <c r="OTN7" s="528"/>
      <c r="OTO7" s="528"/>
      <c r="OTP7" s="430"/>
      <c r="OTQ7" s="430"/>
      <c r="OTR7" s="551"/>
      <c r="OTS7" s="551"/>
      <c r="OTT7" s="528"/>
      <c r="OTU7" s="449"/>
      <c r="OTV7" s="449"/>
      <c r="OTW7" s="449"/>
      <c r="OTX7" s="528"/>
      <c r="OTY7" s="528"/>
      <c r="OTZ7" s="449"/>
      <c r="OUA7" s="449"/>
      <c r="OUB7" s="449"/>
      <c r="OUC7" s="551"/>
      <c r="OUD7" s="528"/>
      <c r="OUE7" s="528"/>
      <c r="OUF7" s="430"/>
      <c r="OUG7" s="528"/>
      <c r="OUH7" s="528"/>
      <c r="OUI7" s="528"/>
      <c r="OUJ7" s="528"/>
      <c r="OUK7" s="430"/>
      <c r="OUL7" s="430"/>
      <c r="OUM7" s="551"/>
      <c r="OUN7" s="551"/>
      <c r="OUO7" s="528"/>
      <c r="OUP7" s="449"/>
      <c r="OUQ7" s="449"/>
      <c r="OUR7" s="449"/>
      <c r="OUS7" s="528"/>
      <c r="OUT7" s="528"/>
      <c r="OUU7" s="449"/>
      <c r="OUV7" s="449"/>
      <c r="OUW7" s="449"/>
      <c r="OUX7" s="551"/>
      <c r="OUY7" s="528"/>
      <c r="OUZ7" s="528"/>
      <c r="OVA7" s="430"/>
      <c r="OVB7" s="528"/>
      <c r="OVC7" s="528"/>
      <c r="OVD7" s="528"/>
      <c r="OVE7" s="528"/>
      <c r="OVF7" s="430"/>
      <c r="OVG7" s="430"/>
      <c r="OVH7" s="551"/>
      <c r="OVI7" s="551"/>
      <c r="OVJ7" s="528"/>
      <c r="OVK7" s="449"/>
      <c r="OVL7" s="449"/>
      <c r="OVM7" s="449"/>
      <c r="OVN7" s="528"/>
      <c r="OVO7" s="528"/>
      <c r="OVP7" s="449"/>
      <c r="OVQ7" s="449"/>
      <c r="OVR7" s="449"/>
      <c r="OVS7" s="551"/>
      <c r="OVT7" s="528"/>
      <c r="OVU7" s="528"/>
      <c r="OVV7" s="430"/>
      <c r="OVW7" s="528"/>
      <c r="OVX7" s="528"/>
      <c r="OVY7" s="528"/>
      <c r="OVZ7" s="528"/>
      <c r="OWA7" s="430"/>
      <c r="OWB7" s="430"/>
      <c r="OWC7" s="551"/>
      <c r="OWD7" s="551"/>
      <c r="OWE7" s="528"/>
      <c r="OWF7" s="449"/>
      <c r="OWG7" s="449"/>
      <c r="OWH7" s="449"/>
      <c r="OWI7" s="528"/>
      <c r="OWJ7" s="528"/>
      <c r="OWK7" s="449"/>
      <c r="OWL7" s="449"/>
      <c r="OWM7" s="449"/>
      <c r="OWN7" s="551"/>
      <c r="OWO7" s="528"/>
      <c r="OWP7" s="528"/>
      <c r="OWQ7" s="430"/>
      <c r="OWR7" s="528"/>
      <c r="OWS7" s="528"/>
      <c r="OWT7" s="528"/>
      <c r="OWU7" s="528"/>
      <c r="OWV7" s="430"/>
      <c r="OWW7" s="430"/>
      <c r="OWX7" s="551"/>
      <c r="OWY7" s="551"/>
      <c r="OWZ7" s="528"/>
      <c r="OXA7" s="449"/>
      <c r="OXB7" s="449"/>
      <c r="OXC7" s="449"/>
      <c r="OXD7" s="528"/>
      <c r="OXE7" s="528"/>
      <c r="OXF7" s="449"/>
      <c r="OXG7" s="449"/>
      <c r="OXH7" s="449"/>
      <c r="OXI7" s="551"/>
      <c r="OXJ7" s="528"/>
      <c r="OXK7" s="528"/>
      <c r="OXL7" s="430"/>
      <c r="OXM7" s="528"/>
      <c r="OXN7" s="528"/>
      <c r="OXO7" s="528"/>
      <c r="OXP7" s="528"/>
      <c r="OXQ7" s="430"/>
      <c r="OXR7" s="430"/>
      <c r="OXS7" s="551"/>
      <c r="OXT7" s="551"/>
      <c r="OXU7" s="528"/>
      <c r="OXV7" s="449"/>
      <c r="OXW7" s="449"/>
      <c r="OXX7" s="449"/>
      <c r="OXY7" s="528"/>
      <c r="OXZ7" s="528"/>
      <c r="OYA7" s="449"/>
      <c r="OYB7" s="449"/>
      <c r="OYC7" s="449"/>
      <c r="OYD7" s="551"/>
      <c r="OYE7" s="528"/>
      <c r="OYF7" s="528"/>
      <c r="OYG7" s="430"/>
      <c r="OYH7" s="528"/>
      <c r="OYI7" s="528"/>
      <c r="OYJ7" s="528"/>
      <c r="OYK7" s="528"/>
      <c r="OYL7" s="430"/>
      <c r="OYM7" s="430"/>
      <c r="OYN7" s="551"/>
      <c r="OYO7" s="551"/>
      <c r="OYP7" s="528"/>
      <c r="OYQ7" s="449"/>
      <c r="OYR7" s="449"/>
      <c r="OYS7" s="449"/>
      <c r="OYT7" s="528"/>
      <c r="OYU7" s="528"/>
      <c r="OYV7" s="449"/>
      <c r="OYW7" s="449"/>
      <c r="OYX7" s="449"/>
      <c r="OYY7" s="551"/>
      <c r="OYZ7" s="528"/>
      <c r="OZA7" s="528"/>
      <c r="OZB7" s="430"/>
      <c r="OZC7" s="528"/>
      <c r="OZD7" s="528"/>
      <c r="OZE7" s="528"/>
      <c r="OZF7" s="528"/>
      <c r="OZG7" s="430"/>
      <c r="OZH7" s="430"/>
      <c r="OZI7" s="551"/>
      <c r="OZJ7" s="551"/>
      <c r="OZK7" s="528"/>
      <c r="OZL7" s="449"/>
      <c r="OZM7" s="449"/>
      <c r="OZN7" s="449"/>
      <c r="OZO7" s="528"/>
      <c r="OZP7" s="528"/>
      <c r="OZQ7" s="449"/>
      <c r="OZR7" s="449"/>
      <c r="OZS7" s="449"/>
      <c r="OZT7" s="551"/>
      <c r="OZU7" s="528"/>
      <c r="OZV7" s="528"/>
      <c r="OZW7" s="430"/>
      <c r="OZX7" s="528"/>
      <c r="OZY7" s="528"/>
      <c r="OZZ7" s="528"/>
      <c r="PAA7" s="528"/>
      <c r="PAB7" s="430"/>
      <c r="PAC7" s="430"/>
      <c r="PAD7" s="551"/>
      <c r="PAE7" s="551"/>
      <c r="PAF7" s="528"/>
      <c r="PAG7" s="449"/>
      <c r="PAH7" s="449"/>
      <c r="PAI7" s="449"/>
      <c r="PAJ7" s="528"/>
      <c r="PAK7" s="528"/>
      <c r="PAL7" s="449"/>
      <c r="PAM7" s="449"/>
      <c r="PAN7" s="449"/>
      <c r="PAO7" s="551"/>
      <c r="PAP7" s="528"/>
      <c r="PAQ7" s="528"/>
      <c r="PAR7" s="430"/>
      <c r="PAS7" s="528"/>
      <c r="PAT7" s="528"/>
      <c r="PAU7" s="528"/>
      <c r="PAV7" s="528"/>
      <c r="PAW7" s="430"/>
      <c r="PAX7" s="430"/>
      <c r="PAY7" s="551"/>
      <c r="PAZ7" s="551"/>
      <c r="PBA7" s="528"/>
      <c r="PBB7" s="449"/>
      <c r="PBC7" s="449"/>
      <c r="PBD7" s="449"/>
      <c r="PBE7" s="528"/>
      <c r="PBF7" s="528"/>
      <c r="PBG7" s="449"/>
      <c r="PBH7" s="449"/>
      <c r="PBI7" s="449"/>
      <c r="PBJ7" s="551"/>
      <c r="PBK7" s="528"/>
      <c r="PBL7" s="528"/>
      <c r="PBM7" s="430"/>
      <c r="PBN7" s="528"/>
      <c r="PBO7" s="528"/>
      <c r="PBP7" s="528"/>
      <c r="PBQ7" s="528"/>
      <c r="PBR7" s="430"/>
      <c r="PBS7" s="430"/>
      <c r="PBT7" s="551"/>
      <c r="PBU7" s="551"/>
      <c r="PBV7" s="528"/>
      <c r="PBW7" s="449"/>
      <c r="PBX7" s="449"/>
      <c r="PBY7" s="449"/>
      <c r="PBZ7" s="528"/>
      <c r="PCA7" s="528"/>
      <c r="PCB7" s="449"/>
      <c r="PCC7" s="449"/>
      <c r="PCD7" s="449"/>
      <c r="PCE7" s="551"/>
      <c r="PCF7" s="528"/>
      <c r="PCG7" s="528"/>
      <c r="PCH7" s="430"/>
      <c r="PCI7" s="528"/>
      <c r="PCJ7" s="528"/>
      <c r="PCK7" s="528"/>
      <c r="PCL7" s="528"/>
      <c r="PCM7" s="430"/>
      <c r="PCN7" s="430"/>
      <c r="PCO7" s="551"/>
      <c r="PCP7" s="551"/>
      <c r="PCQ7" s="528"/>
      <c r="PCR7" s="449"/>
      <c r="PCS7" s="449"/>
      <c r="PCT7" s="449"/>
      <c r="PCU7" s="528"/>
      <c r="PCV7" s="528"/>
      <c r="PCW7" s="449"/>
      <c r="PCX7" s="449"/>
      <c r="PCY7" s="449"/>
      <c r="PCZ7" s="551"/>
      <c r="PDA7" s="528"/>
      <c r="PDB7" s="528"/>
      <c r="PDC7" s="430"/>
      <c r="PDD7" s="528"/>
      <c r="PDE7" s="528"/>
      <c r="PDF7" s="528"/>
      <c r="PDG7" s="528"/>
      <c r="PDH7" s="430"/>
      <c r="PDI7" s="430"/>
      <c r="PDJ7" s="551"/>
      <c r="PDK7" s="551"/>
      <c r="PDL7" s="528"/>
      <c r="PDM7" s="449"/>
      <c r="PDN7" s="449"/>
      <c r="PDO7" s="449"/>
      <c r="PDP7" s="528"/>
      <c r="PDQ7" s="528"/>
      <c r="PDR7" s="449"/>
      <c r="PDS7" s="449"/>
      <c r="PDT7" s="449"/>
      <c r="PDU7" s="551"/>
      <c r="PDV7" s="528"/>
      <c r="PDW7" s="528"/>
      <c r="PDX7" s="430"/>
      <c r="PDY7" s="528"/>
      <c r="PDZ7" s="528"/>
      <c r="PEA7" s="528"/>
      <c r="PEB7" s="528"/>
      <c r="PEC7" s="430"/>
      <c r="PED7" s="430"/>
      <c r="PEE7" s="551"/>
      <c r="PEF7" s="551"/>
      <c r="PEG7" s="528"/>
      <c r="PEH7" s="449"/>
      <c r="PEI7" s="449"/>
      <c r="PEJ7" s="449"/>
      <c r="PEK7" s="528"/>
      <c r="PEL7" s="528"/>
      <c r="PEM7" s="449"/>
      <c r="PEN7" s="449"/>
      <c r="PEO7" s="449"/>
      <c r="PEP7" s="551"/>
      <c r="PEQ7" s="528"/>
      <c r="PER7" s="528"/>
      <c r="PES7" s="430"/>
      <c r="PET7" s="528"/>
      <c r="PEU7" s="528"/>
      <c r="PEV7" s="528"/>
      <c r="PEW7" s="528"/>
      <c r="PEX7" s="430"/>
      <c r="PEY7" s="430"/>
      <c r="PEZ7" s="551"/>
      <c r="PFA7" s="551"/>
      <c r="PFB7" s="528"/>
      <c r="PFC7" s="449"/>
      <c r="PFD7" s="449"/>
      <c r="PFE7" s="449"/>
      <c r="PFF7" s="528"/>
      <c r="PFG7" s="528"/>
      <c r="PFH7" s="449"/>
      <c r="PFI7" s="449"/>
      <c r="PFJ7" s="449"/>
      <c r="PFK7" s="551"/>
      <c r="PFL7" s="528"/>
      <c r="PFM7" s="528"/>
      <c r="PFN7" s="430"/>
      <c r="PFO7" s="528"/>
      <c r="PFP7" s="528"/>
      <c r="PFQ7" s="528"/>
      <c r="PFR7" s="528"/>
      <c r="PFS7" s="430"/>
      <c r="PFT7" s="430"/>
      <c r="PFU7" s="551"/>
      <c r="PFV7" s="551"/>
      <c r="PFW7" s="528"/>
      <c r="PFX7" s="449"/>
      <c r="PFY7" s="449"/>
      <c r="PFZ7" s="449"/>
      <c r="PGA7" s="528"/>
      <c r="PGB7" s="528"/>
      <c r="PGC7" s="449"/>
      <c r="PGD7" s="449"/>
      <c r="PGE7" s="449"/>
      <c r="PGF7" s="551"/>
      <c r="PGG7" s="528"/>
      <c r="PGH7" s="528"/>
      <c r="PGI7" s="430"/>
      <c r="PGJ7" s="528"/>
      <c r="PGK7" s="528"/>
      <c r="PGL7" s="528"/>
      <c r="PGM7" s="528"/>
      <c r="PGN7" s="430"/>
      <c r="PGO7" s="430"/>
      <c r="PGP7" s="551"/>
      <c r="PGQ7" s="551"/>
      <c r="PGR7" s="528"/>
      <c r="PGS7" s="449"/>
      <c r="PGT7" s="449"/>
      <c r="PGU7" s="449"/>
      <c r="PGV7" s="528"/>
      <c r="PGW7" s="528"/>
      <c r="PGX7" s="449"/>
      <c r="PGY7" s="449"/>
      <c r="PGZ7" s="449"/>
      <c r="PHA7" s="551"/>
      <c r="PHB7" s="528"/>
      <c r="PHC7" s="528"/>
      <c r="PHD7" s="430"/>
      <c r="PHE7" s="528"/>
      <c r="PHF7" s="528"/>
      <c r="PHG7" s="528"/>
      <c r="PHH7" s="528"/>
      <c r="PHI7" s="430"/>
      <c r="PHJ7" s="430"/>
      <c r="PHK7" s="551"/>
      <c r="PHL7" s="551"/>
      <c r="PHM7" s="528"/>
      <c r="PHN7" s="449"/>
      <c r="PHO7" s="449"/>
      <c r="PHP7" s="449"/>
      <c r="PHQ7" s="528"/>
      <c r="PHR7" s="528"/>
      <c r="PHS7" s="449"/>
      <c r="PHT7" s="449"/>
      <c r="PHU7" s="449"/>
      <c r="PHV7" s="551"/>
      <c r="PHW7" s="528"/>
      <c r="PHX7" s="528"/>
      <c r="PHY7" s="430"/>
      <c r="PHZ7" s="528"/>
      <c r="PIA7" s="528"/>
      <c r="PIB7" s="528"/>
      <c r="PIC7" s="528"/>
      <c r="PID7" s="430"/>
      <c r="PIE7" s="430"/>
      <c r="PIF7" s="551"/>
      <c r="PIG7" s="551"/>
      <c r="PIH7" s="528"/>
      <c r="PII7" s="449"/>
      <c r="PIJ7" s="449"/>
      <c r="PIK7" s="449"/>
      <c r="PIL7" s="528"/>
      <c r="PIM7" s="528"/>
      <c r="PIN7" s="449"/>
      <c r="PIO7" s="449"/>
      <c r="PIP7" s="449"/>
      <c r="PIQ7" s="551"/>
      <c r="PIR7" s="528"/>
      <c r="PIS7" s="528"/>
      <c r="PIT7" s="430"/>
      <c r="PIU7" s="528"/>
      <c r="PIV7" s="528"/>
      <c r="PIW7" s="528"/>
      <c r="PIX7" s="528"/>
      <c r="PIY7" s="430"/>
      <c r="PIZ7" s="430"/>
      <c r="PJA7" s="551"/>
      <c r="PJB7" s="551"/>
      <c r="PJC7" s="528"/>
      <c r="PJD7" s="449"/>
      <c r="PJE7" s="449"/>
      <c r="PJF7" s="449"/>
      <c r="PJG7" s="528"/>
      <c r="PJH7" s="528"/>
      <c r="PJI7" s="449"/>
      <c r="PJJ7" s="449"/>
      <c r="PJK7" s="449"/>
      <c r="PJL7" s="551"/>
      <c r="PJM7" s="528"/>
      <c r="PJN7" s="528"/>
      <c r="PJO7" s="430"/>
      <c r="PJP7" s="528"/>
      <c r="PJQ7" s="528"/>
      <c r="PJR7" s="528"/>
      <c r="PJS7" s="528"/>
      <c r="PJT7" s="430"/>
      <c r="PJU7" s="430"/>
      <c r="PJV7" s="551"/>
      <c r="PJW7" s="551"/>
      <c r="PJX7" s="528"/>
      <c r="PJY7" s="449"/>
      <c r="PJZ7" s="449"/>
      <c r="PKA7" s="449"/>
      <c r="PKB7" s="528"/>
      <c r="PKC7" s="528"/>
      <c r="PKD7" s="449"/>
      <c r="PKE7" s="449"/>
      <c r="PKF7" s="449"/>
      <c r="PKG7" s="551"/>
      <c r="PKH7" s="528"/>
      <c r="PKI7" s="528"/>
      <c r="PKJ7" s="430"/>
      <c r="PKK7" s="528"/>
      <c r="PKL7" s="528"/>
      <c r="PKM7" s="528"/>
      <c r="PKN7" s="528"/>
      <c r="PKO7" s="430"/>
      <c r="PKP7" s="430"/>
      <c r="PKQ7" s="551"/>
      <c r="PKR7" s="551"/>
      <c r="PKS7" s="528"/>
      <c r="PKT7" s="449"/>
      <c r="PKU7" s="449"/>
      <c r="PKV7" s="449"/>
      <c r="PKW7" s="528"/>
      <c r="PKX7" s="528"/>
      <c r="PKY7" s="449"/>
      <c r="PKZ7" s="449"/>
      <c r="PLA7" s="449"/>
      <c r="PLB7" s="551"/>
      <c r="PLC7" s="528"/>
      <c r="PLD7" s="528"/>
      <c r="PLE7" s="430"/>
      <c r="PLF7" s="528"/>
      <c r="PLG7" s="528"/>
      <c r="PLH7" s="528"/>
      <c r="PLI7" s="528"/>
      <c r="PLJ7" s="430"/>
      <c r="PLK7" s="430"/>
      <c r="PLL7" s="551"/>
      <c r="PLM7" s="551"/>
      <c r="PLN7" s="528"/>
      <c r="PLO7" s="449"/>
      <c r="PLP7" s="449"/>
      <c r="PLQ7" s="449"/>
      <c r="PLR7" s="528"/>
      <c r="PLS7" s="528"/>
      <c r="PLT7" s="449"/>
      <c r="PLU7" s="449"/>
      <c r="PLV7" s="449"/>
      <c r="PLW7" s="551"/>
      <c r="PLX7" s="528"/>
      <c r="PLY7" s="528"/>
      <c r="PLZ7" s="430"/>
      <c r="PMA7" s="528"/>
      <c r="PMB7" s="528"/>
      <c r="PMC7" s="528"/>
      <c r="PMD7" s="528"/>
      <c r="PME7" s="430"/>
      <c r="PMF7" s="430"/>
      <c r="PMG7" s="551"/>
      <c r="PMH7" s="551"/>
      <c r="PMI7" s="528"/>
      <c r="PMJ7" s="449"/>
      <c r="PMK7" s="449"/>
      <c r="PML7" s="449"/>
      <c r="PMM7" s="528"/>
      <c r="PMN7" s="528"/>
      <c r="PMO7" s="449"/>
      <c r="PMP7" s="449"/>
      <c r="PMQ7" s="449"/>
      <c r="PMR7" s="551"/>
      <c r="PMS7" s="528"/>
      <c r="PMT7" s="528"/>
      <c r="PMU7" s="430"/>
      <c r="PMV7" s="528"/>
      <c r="PMW7" s="528"/>
      <c r="PMX7" s="528"/>
      <c r="PMY7" s="528"/>
      <c r="PMZ7" s="430"/>
      <c r="PNA7" s="430"/>
      <c r="PNB7" s="551"/>
      <c r="PNC7" s="551"/>
      <c r="PND7" s="528"/>
      <c r="PNE7" s="449"/>
      <c r="PNF7" s="449"/>
      <c r="PNG7" s="449"/>
      <c r="PNH7" s="528"/>
      <c r="PNI7" s="528"/>
      <c r="PNJ7" s="449"/>
      <c r="PNK7" s="449"/>
      <c r="PNL7" s="449"/>
      <c r="PNM7" s="551"/>
      <c r="PNN7" s="528"/>
      <c r="PNO7" s="528"/>
      <c r="PNP7" s="430"/>
      <c r="PNQ7" s="528"/>
      <c r="PNR7" s="528"/>
      <c r="PNS7" s="528"/>
      <c r="PNT7" s="528"/>
      <c r="PNU7" s="430"/>
      <c r="PNV7" s="430"/>
      <c r="PNW7" s="551"/>
      <c r="PNX7" s="551"/>
      <c r="PNY7" s="528"/>
      <c r="PNZ7" s="449"/>
      <c r="POA7" s="449"/>
      <c r="POB7" s="449"/>
      <c r="POC7" s="528"/>
      <c r="POD7" s="528"/>
      <c r="POE7" s="449"/>
      <c r="POF7" s="449"/>
      <c r="POG7" s="449"/>
      <c r="POH7" s="551"/>
      <c r="POI7" s="528"/>
      <c r="POJ7" s="528"/>
      <c r="POK7" s="430"/>
      <c r="POL7" s="528"/>
      <c r="POM7" s="528"/>
      <c r="PON7" s="528"/>
      <c r="POO7" s="528"/>
      <c r="POP7" s="430"/>
      <c r="POQ7" s="430"/>
      <c r="POR7" s="551"/>
      <c r="POS7" s="551"/>
      <c r="POT7" s="528"/>
      <c r="POU7" s="449"/>
      <c r="POV7" s="449"/>
      <c r="POW7" s="449"/>
      <c r="POX7" s="528"/>
      <c r="POY7" s="528"/>
      <c r="POZ7" s="449"/>
      <c r="PPA7" s="449"/>
      <c r="PPB7" s="449"/>
      <c r="PPC7" s="551"/>
      <c r="PPD7" s="528"/>
      <c r="PPE7" s="528"/>
      <c r="PPF7" s="430"/>
      <c r="PPG7" s="528"/>
      <c r="PPH7" s="528"/>
      <c r="PPI7" s="528"/>
      <c r="PPJ7" s="528"/>
      <c r="PPK7" s="430"/>
      <c r="PPL7" s="430"/>
      <c r="PPM7" s="551"/>
      <c r="PPN7" s="551"/>
      <c r="PPO7" s="528"/>
      <c r="PPP7" s="449"/>
      <c r="PPQ7" s="449"/>
      <c r="PPR7" s="449"/>
      <c r="PPS7" s="528"/>
      <c r="PPT7" s="528"/>
      <c r="PPU7" s="449"/>
      <c r="PPV7" s="449"/>
      <c r="PPW7" s="449"/>
      <c r="PPX7" s="551"/>
      <c r="PPY7" s="528"/>
      <c r="PPZ7" s="528"/>
      <c r="PQA7" s="430"/>
      <c r="PQB7" s="528"/>
      <c r="PQC7" s="528"/>
      <c r="PQD7" s="528"/>
      <c r="PQE7" s="528"/>
      <c r="PQF7" s="430"/>
      <c r="PQG7" s="430"/>
      <c r="PQH7" s="551"/>
      <c r="PQI7" s="551"/>
      <c r="PQJ7" s="528"/>
      <c r="PQK7" s="449"/>
      <c r="PQL7" s="449"/>
      <c r="PQM7" s="449"/>
      <c r="PQN7" s="528"/>
      <c r="PQO7" s="528"/>
      <c r="PQP7" s="449"/>
      <c r="PQQ7" s="449"/>
      <c r="PQR7" s="449"/>
      <c r="PQS7" s="551"/>
      <c r="PQT7" s="528"/>
      <c r="PQU7" s="528"/>
      <c r="PQV7" s="430"/>
      <c r="PQW7" s="528"/>
      <c r="PQX7" s="528"/>
      <c r="PQY7" s="528"/>
      <c r="PQZ7" s="528"/>
      <c r="PRA7" s="430"/>
      <c r="PRB7" s="430"/>
      <c r="PRC7" s="551"/>
      <c r="PRD7" s="551"/>
      <c r="PRE7" s="528"/>
      <c r="PRF7" s="449"/>
      <c r="PRG7" s="449"/>
      <c r="PRH7" s="449"/>
      <c r="PRI7" s="528"/>
      <c r="PRJ7" s="528"/>
      <c r="PRK7" s="449"/>
      <c r="PRL7" s="449"/>
      <c r="PRM7" s="449"/>
      <c r="PRN7" s="551"/>
      <c r="PRO7" s="528"/>
      <c r="PRP7" s="528"/>
      <c r="PRQ7" s="430"/>
      <c r="PRR7" s="528"/>
      <c r="PRS7" s="528"/>
      <c r="PRT7" s="528"/>
      <c r="PRU7" s="528"/>
      <c r="PRV7" s="430"/>
      <c r="PRW7" s="430"/>
      <c r="PRX7" s="551"/>
      <c r="PRY7" s="551"/>
      <c r="PRZ7" s="528"/>
      <c r="PSA7" s="449"/>
      <c r="PSB7" s="449"/>
      <c r="PSC7" s="449"/>
      <c r="PSD7" s="528"/>
      <c r="PSE7" s="528"/>
      <c r="PSF7" s="449"/>
      <c r="PSG7" s="449"/>
      <c r="PSH7" s="449"/>
      <c r="PSI7" s="551"/>
      <c r="PSJ7" s="528"/>
      <c r="PSK7" s="528"/>
      <c r="PSL7" s="430"/>
      <c r="PSM7" s="528"/>
      <c r="PSN7" s="528"/>
      <c r="PSO7" s="528"/>
      <c r="PSP7" s="528"/>
      <c r="PSQ7" s="430"/>
      <c r="PSR7" s="430"/>
      <c r="PSS7" s="551"/>
      <c r="PST7" s="551"/>
      <c r="PSU7" s="528"/>
      <c r="PSV7" s="449"/>
      <c r="PSW7" s="449"/>
      <c r="PSX7" s="449"/>
      <c r="PSY7" s="528"/>
      <c r="PSZ7" s="528"/>
      <c r="PTA7" s="449"/>
      <c r="PTB7" s="449"/>
      <c r="PTC7" s="449"/>
      <c r="PTD7" s="551"/>
      <c r="PTE7" s="528"/>
      <c r="PTF7" s="528"/>
      <c r="PTG7" s="430"/>
      <c r="PTH7" s="528"/>
      <c r="PTI7" s="528"/>
      <c r="PTJ7" s="528"/>
      <c r="PTK7" s="528"/>
      <c r="PTL7" s="430"/>
      <c r="PTM7" s="430"/>
      <c r="PTN7" s="551"/>
      <c r="PTO7" s="551"/>
      <c r="PTP7" s="528"/>
      <c r="PTQ7" s="449"/>
      <c r="PTR7" s="449"/>
      <c r="PTS7" s="449"/>
      <c r="PTT7" s="528"/>
      <c r="PTU7" s="528"/>
      <c r="PTV7" s="449"/>
      <c r="PTW7" s="449"/>
      <c r="PTX7" s="449"/>
      <c r="PTY7" s="551"/>
      <c r="PTZ7" s="528"/>
      <c r="PUA7" s="528"/>
      <c r="PUB7" s="430"/>
      <c r="PUC7" s="528"/>
      <c r="PUD7" s="528"/>
      <c r="PUE7" s="528"/>
      <c r="PUF7" s="528"/>
      <c r="PUG7" s="430"/>
      <c r="PUH7" s="430"/>
      <c r="PUI7" s="551"/>
      <c r="PUJ7" s="551"/>
      <c r="PUK7" s="528"/>
      <c r="PUL7" s="449"/>
      <c r="PUM7" s="449"/>
      <c r="PUN7" s="449"/>
      <c r="PUO7" s="528"/>
      <c r="PUP7" s="528"/>
      <c r="PUQ7" s="449"/>
      <c r="PUR7" s="449"/>
      <c r="PUS7" s="449"/>
      <c r="PUT7" s="551"/>
      <c r="PUU7" s="528"/>
      <c r="PUV7" s="528"/>
      <c r="PUW7" s="430"/>
      <c r="PUX7" s="528"/>
      <c r="PUY7" s="528"/>
      <c r="PUZ7" s="528"/>
      <c r="PVA7" s="528"/>
      <c r="PVB7" s="430"/>
      <c r="PVC7" s="430"/>
      <c r="PVD7" s="551"/>
      <c r="PVE7" s="551"/>
      <c r="PVF7" s="528"/>
      <c r="PVG7" s="449"/>
      <c r="PVH7" s="449"/>
      <c r="PVI7" s="449"/>
      <c r="PVJ7" s="528"/>
      <c r="PVK7" s="528"/>
      <c r="PVL7" s="449"/>
      <c r="PVM7" s="449"/>
      <c r="PVN7" s="449"/>
      <c r="PVO7" s="551"/>
      <c r="PVP7" s="528"/>
      <c r="PVQ7" s="528"/>
      <c r="PVR7" s="430"/>
      <c r="PVS7" s="528"/>
      <c r="PVT7" s="528"/>
      <c r="PVU7" s="528"/>
      <c r="PVV7" s="528"/>
      <c r="PVW7" s="430"/>
      <c r="PVX7" s="430"/>
      <c r="PVY7" s="551"/>
      <c r="PVZ7" s="551"/>
      <c r="PWA7" s="528"/>
      <c r="PWB7" s="449"/>
      <c r="PWC7" s="449"/>
      <c r="PWD7" s="449"/>
      <c r="PWE7" s="528"/>
      <c r="PWF7" s="528"/>
      <c r="PWG7" s="449"/>
      <c r="PWH7" s="449"/>
      <c r="PWI7" s="449"/>
      <c r="PWJ7" s="551"/>
      <c r="PWK7" s="528"/>
      <c r="PWL7" s="528"/>
      <c r="PWM7" s="430"/>
      <c r="PWN7" s="528"/>
      <c r="PWO7" s="528"/>
      <c r="PWP7" s="528"/>
      <c r="PWQ7" s="528"/>
      <c r="PWR7" s="430"/>
      <c r="PWS7" s="430"/>
      <c r="PWT7" s="551"/>
      <c r="PWU7" s="551"/>
      <c r="PWV7" s="528"/>
      <c r="PWW7" s="449"/>
      <c r="PWX7" s="449"/>
      <c r="PWY7" s="449"/>
      <c r="PWZ7" s="528"/>
      <c r="PXA7" s="528"/>
      <c r="PXB7" s="449"/>
      <c r="PXC7" s="449"/>
      <c r="PXD7" s="449"/>
      <c r="PXE7" s="551"/>
      <c r="PXF7" s="528"/>
      <c r="PXG7" s="528"/>
      <c r="PXH7" s="430"/>
      <c r="PXI7" s="528"/>
      <c r="PXJ7" s="528"/>
      <c r="PXK7" s="528"/>
      <c r="PXL7" s="528"/>
      <c r="PXM7" s="430"/>
      <c r="PXN7" s="430"/>
      <c r="PXO7" s="551"/>
      <c r="PXP7" s="551"/>
      <c r="PXQ7" s="528"/>
      <c r="PXR7" s="449"/>
      <c r="PXS7" s="449"/>
      <c r="PXT7" s="449"/>
      <c r="PXU7" s="528"/>
      <c r="PXV7" s="528"/>
      <c r="PXW7" s="449"/>
      <c r="PXX7" s="449"/>
      <c r="PXY7" s="449"/>
      <c r="PXZ7" s="551"/>
      <c r="PYA7" s="528"/>
      <c r="PYB7" s="528"/>
      <c r="PYC7" s="430"/>
      <c r="PYD7" s="528"/>
      <c r="PYE7" s="528"/>
      <c r="PYF7" s="528"/>
      <c r="PYG7" s="528"/>
      <c r="PYH7" s="430"/>
      <c r="PYI7" s="430"/>
      <c r="PYJ7" s="551"/>
      <c r="PYK7" s="551"/>
      <c r="PYL7" s="528"/>
      <c r="PYM7" s="449"/>
      <c r="PYN7" s="449"/>
      <c r="PYO7" s="449"/>
      <c r="PYP7" s="528"/>
      <c r="PYQ7" s="528"/>
      <c r="PYR7" s="449"/>
      <c r="PYS7" s="449"/>
      <c r="PYT7" s="449"/>
      <c r="PYU7" s="551"/>
      <c r="PYV7" s="528"/>
      <c r="PYW7" s="528"/>
      <c r="PYX7" s="430"/>
      <c r="PYY7" s="528"/>
      <c r="PYZ7" s="528"/>
      <c r="PZA7" s="528"/>
      <c r="PZB7" s="528"/>
      <c r="PZC7" s="430"/>
      <c r="PZD7" s="430"/>
      <c r="PZE7" s="551"/>
      <c r="PZF7" s="551"/>
      <c r="PZG7" s="528"/>
      <c r="PZH7" s="449"/>
      <c r="PZI7" s="449"/>
      <c r="PZJ7" s="449"/>
      <c r="PZK7" s="528"/>
      <c r="PZL7" s="528"/>
      <c r="PZM7" s="449"/>
      <c r="PZN7" s="449"/>
      <c r="PZO7" s="449"/>
      <c r="PZP7" s="551"/>
      <c r="PZQ7" s="528"/>
      <c r="PZR7" s="528"/>
      <c r="PZS7" s="430"/>
      <c r="PZT7" s="528"/>
      <c r="PZU7" s="528"/>
      <c r="PZV7" s="528"/>
      <c r="PZW7" s="528"/>
      <c r="PZX7" s="430"/>
      <c r="PZY7" s="430"/>
      <c r="PZZ7" s="551"/>
      <c r="QAA7" s="551"/>
      <c r="QAB7" s="528"/>
      <c r="QAC7" s="449"/>
      <c r="QAD7" s="449"/>
      <c r="QAE7" s="449"/>
      <c r="QAF7" s="528"/>
      <c r="QAG7" s="528"/>
      <c r="QAH7" s="449"/>
      <c r="QAI7" s="449"/>
      <c r="QAJ7" s="449"/>
      <c r="QAK7" s="551"/>
      <c r="QAL7" s="528"/>
      <c r="QAM7" s="528"/>
      <c r="QAN7" s="430"/>
      <c r="QAO7" s="528"/>
      <c r="QAP7" s="528"/>
      <c r="QAQ7" s="528"/>
      <c r="QAR7" s="528"/>
      <c r="QAS7" s="430"/>
      <c r="QAT7" s="430"/>
      <c r="QAU7" s="551"/>
      <c r="QAV7" s="551"/>
      <c r="QAW7" s="528"/>
      <c r="QAX7" s="449"/>
      <c r="QAY7" s="449"/>
      <c r="QAZ7" s="449"/>
      <c r="QBA7" s="528"/>
      <c r="QBB7" s="528"/>
      <c r="QBC7" s="449"/>
      <c r="QBD7" s="449"/>
      <c r="QBE7" s="449"/>
      <c r="QBF7" s="551"/>
      <c r="QBG7" s="528"/>
      <c r="QBH7" s="528"/>
      <c r="QBI7" s="430"/>
      <c r="QBJ7" s="528"/>
      <c r="QBK7" s="528"/>
      <c r="QBL7" s="528"/>
      <c r="QBM7" s="528"/>
      <c r="QBN7" s="430"/>
      <c r="QBO7" s="430"/>
      <c r="QBP7" s="551"/>
      <c r="QBQ7" s="551"/>
      <c r="QBR7" s="528"/>
      <c r="QBS7" s="449"/>
      <c r="QBT7" s="449"/>
      <c r="QBU7" s="449"/>
      <c r="QBV7" s="528"/>
      <c r="QBW7" s="528"/>
      <c r="QBX7" s="449"/>
      <c r="QBY7" s="449"/>
      <c r="QBZ7" s="449"/>
      <c r="QCA7" s="551"/>
      <c r="QCB7" s="528"/>
      <c r="QCC7" s="528"/>
      <c r="QCD7" s="430"/>
      <c r="QCE7" s="528"/>
      <c r="QCF7" s="528"/>
      <c r="QCG7" s="528"/>
      <c r="QCH7" s="528"/>
      <c r="QCI7" s="430"/>
      <c r="QCJ7" s="430"/>
      <c r="QCK7" s="551"/>
      <c r="QCL7" s="551"/>
      <c r="QCM7" s="528"/>
      <c r="QCN7" s="449"/>
      <c r="QCO7" s="449"/>
      <c r="QCP7" s="449"/>
      <c r="QCQ7" s="528"/>
      <c r="QCR7" s="528"/>
      <c r="QCS7" s="449"/>
      <c r="QCT7" s="449"/>
      <c r="QCU7" s="449"/>
      <c r="QCV7" s="551"/>
      <c r="QCW7" s="528"/>
      <c r="QCX7" s="528"/>
      <c r="QCY7" s="430"/>
      <c r="QCZ7" s="528"/>
      <c r="QDA7" s="528"/>
      <c r="QDB7" s="528"/>
      <c r="QDC7" s="528"/>
      <c r="QDD7" s="430"/>
      <c r="QDE7" s="430"/>
      <c r="QDF7" s="551"/>
      <c r="QDG7" s="551"/>
      <c r="QDH7" s="528"/>
      <c r="QDI7" s="449"/>
      <c r="QDJ7" s="449"/>
      <c r="QDK7" s="449"/>
      <c r="QDL7" s="528"/>
      <c r="QDM7" s="528"/>
      <c r="QDN7" s="449"/>
      <c r="QDO7" s="449"/>
      <c r="QDP7" s="449"/>
      <c r="QDQ7" s="551"/>
      <c r="QDR7" s="528"/>
      <c r="QDS7" s="528"/>
      <c r="QDT7" s="430"/>
      <c r="QDU7" s="528"/>
      <c r="QDV7" s="528"/>
      <c r="QDW7" s="528"/>
      <c r="QDX7" s="528"/>
      <c r="QDY7" s="430"/>
      <c r="QDZ7" s="430"/>
      <c r="QEA7" s="551"/>
      <c r="QEB7" s="551"/>
      <c r="QEC7" s="528"/>
      <c r="QED7" s="449"/>
      <c r="QEE7" s="449"/>
      <c r="QEF7" s="449"/>
      <c r="QEG7" s="528"/>
      <c r="QEH7" s="528"/>
      <c r="QEI7" s="449"/>
      <c r="QEJ7" s="449"/>
      <c r="QEK7" s="449"/>
      <c r="QEL7" s="551"/>
      <c r="QEM7" s="528"/>
      <c r="QEN7" s="528"/>
      <c r="QEO7" s="430"/>
      <c r="QEP7" s="528"/>
      <c r="QEQ7" s="528"/>
      <c r="QER7" s="528"/>
      <c r="QES7" s="528"/>
      <c r="QET7" s="430"/>
      <c r="QEU7" s="430"/>
      <c r="QEV7" s="551"/>
      <c r="QEW7" s="551"/>
      <c r="QEX7" s="528"/>
      <c r="QEY7" s="449"/>
      <c r="QEZ7" s="449"/>
      <c r="QFA7" s="449"/>
      <c r="QFB7" s="528"/>
      <c r="QFC7" s="528"/>
      <c r="QFD7" s="449"/>
      <c r="QFE7" s="449"/>
      <c r="QFF7" s="449"/>
      <c r="QFG7" s="551"/>
      <c r="QFH7" s="528"/>
      <c r="QFI7" s="528"/>
      <c r="QFJ7" s="430"/>
      <c r="QFK7" s="528"/>
      <c r="QFL7" s="528"/>
      <c r="QFM7" s="528"/>
      <c r="QFN7" s="528"/>
      <c r="QFO7" s="430"/>
      <c r="QFP7" s="430"/>
      <c r="QFQ7" s="551"/>
      <c r="QFR7" s="551"/>
      <c r="QFS7" s="528"/>
      <c r="QFT7" s="449"/>
      <c r="QFU7" s="449"/>
      <c r="QFV7" s="449"/>
      <c r="QFW7" s="528"/>
      <c r="QFX7" s="528"/>
      <c r="QFY7" s="449"/>
      <c r="QFZ7" s="449"/>
      <c r="QGA7" s="449"/>
      <c r="QGB7" s="551"/>
      <c r="QGC7" s="528"/>
      <c r="QGD7" s="528"/>
      <c r="QGE7" s="430"/>
      <c r="QGF7" s="528"/>
      <c r="QGG7" s="528"/>
      <c r="QGH7" s="528"/>
      <c r="QGI7" s="528"/>
      <c r="QGJ7" s="430"/>
      <c r="QGK7" s="430"/>
      <c r="QGL7" s="551"/>
      <c r="QGM7" s="551"/>
      <c r="QGN7" s="528"/>
      <c r="QGO7" s="449"/>
      <c r="QGP7" s="449"/>
      <c r="QGQ7" s="449"/>
      <c r="QGR7" s="528"/>
      <c r="QGS7" s="528"/>
      <c r="QGT7" s="449"/>
      <c r="QGU7" s="449"/>
      <c r="QGV7" s="449"/>
      <c r="QGW7" s="551"/>
      <c r="QGX7" s="528"/>
      <c r="QGY7" s="528"/>
      <c r="QGZ7" s="430"/>
      <c r="QHA7" s="528"/>
      <c r="QHB7" s="528"/>
      <c r="QHC7" s="528"/>
      <c r="QHD7" s="528"/>
      <c r="QHE7" s="430"/>
      <c r="QHF7" s="430"/>
      <c r="QHG7" s="551"/>
      <c r="QHH7" s="551"/>
      <c r="QHI7" s="528"/>
      <c r="QHJ7" s="449"/>
      <c r="QHK7" s="449"/>
      <c r="QHL7" s="449"/>
      <c r="QHM7" s="528"/>
      <c r="QHN7" s="528"/>
      <c r="QHO7" s="449"/>
      <c r="QHP7" s="449"/>
      <c r="QHQ7" s="449"/>
      <c r="QHR7" s="551"/>
      <c r="QHS7" s="528"/>
      <c r="QHT7" s="528"/>
      <c r="QHU7" s="430"/>
      <c r="QHV7" s="528"/>
      <c r="QHW7" s="528"/>
      <c r="QHX7" s="528"/>
      <c r="QHY7" s="528"/>
      <c r="QHZ7" s="430"/>
      <c r="QIA7" s="430"/>
      <c r="QIB7" s="551"/>
      <c r="QIC7" s="551"/>
      <c r="QID7" s="528"/>
      <c r="QIE7" s="449"/>
      <c r="QIF7" s="449"/>
      <c r="QIG7" s="449"/>
      <c r="QIH7" s="528"/>
      <c r="QII7" s="528"/>
      <c r="QIJ7" s="449"/>
      <c r="QIK7" s="449"/>
      <c r="QIL7" s="449"/>
      <c r="QIM7" s="551"/>
      <c r="QIN7" s="528"/>
      <c r="QIO7" s="528"/>
      <c r="QIP7" s="430"/>
      <c r="QIQ7" s="528"/>
      <c r="QIR7" s="528"/>
      <c r="QIS7" s="528"/>
      <c r="QIT7" s="528"/>
      <c r="QIU7" s="430"/>
      <c r="QIV7" s="430"/>
      <c r="QIW7" s="551"/>
      <c r="QIX7" s="551"/>
      <c r="QIY7" s="528"/>
      <c r="QIZ7" s="449"/>
      <c r="QJA7" s="449"/>
      <c r="QJB7" s="449"/>
      <c r="QJC7" s="528"/>
      <c r="QJD7" s="528"/>
      <c r="QJE7" s="449"/>
      <c r="QJF7" s="449"/>
      <c r="QJG7" s="449"/>
      <c r="QJH7" s="551"/>
      <c r="QJI7" s="528"/>
      <c r="QJJ7" s="528"/>
      <c r="QJK7" s="430"/>
      <c r="QJL7" s="528"/>
      <c r="QJM7" s="528"/>
      <c r="QJN7" s="528"/>
      <c r="QJO7" s="528"/>
      <c r="QJP7" s="430"/>
      <c r="QJQ7" s="430"/>
      <c r="QJR7" s="551"/>
      <c r="QJS7" s="551"/>
      <c r="QJT7" s="528"/>
      <c r="QJU7" s="449"/>
      <c r="QJV7" s="449"/>
      <c r="QJW7" s="449"/>
      <c r="QJX7" s="528"/>
      <c r="QJY7" s="528"/>
      <c r="QJZ7" s="449"/>
      <c r="QKA7" s="449"/>
      <c r="QKB7" s="449"/>
      <c r="QKC7" s="551"/>
      <c r="QKD7" s="528"/>
      <c r="QKE7" s="528"/>
      <c r="QKF7" s="430"/>
      <c r="QKG7" s="528"/>
      <c r="QKH7" s="528"/>
      <c r="QKI7" s="528"/>
      <c r="QKJ7" s="528"/>
      <c r="QKK7" s="430"/>
      <c r="QKL7" s="430"/>
      <c r="QKM7" s="551"/>
      <c r="QKN7" s="551"/>
      <c r="QKO7" s="528"/>
      <c r="QKP7" s="449"/>
      <c r="QKQ7" s="449"/>
      <c r="QKR7" s="449"/>
      <c r="QKS7" s="528"/>
      <c r="QKT7" s="528"/>
      <c r="QKU7" s="449"/>
      <c r="QKV7" s="449"/>
      <c r="QKW7" s="449"/>
      <c r="QKX7" s="551"/>
      <c r="QKY7" s="528"/>
      <c r="QKZ7" s="528"/>
      <c r="QLA7" s="430"/>
      <c r="QLB7" s="528"/>
      <c r="QLC7" s="528"/>
      <c r="QLD7" s="528"/>
      <c r="QLE7" s="528"/>
      <c r="QLF7" s="430"/>
      <c r="QLG7" s="430"/>
      <c r="QLH7" s="551"/>
      <c r="QLI7" s="551"/>
      <c r="QLJ7" s="528"/>
      <c r="QLK7" s="449"/>
      <c r="QLL7" s="449"/>
      <c r="QLM7" s="449"/>
      <c r="QLN7" s="528"/>
      <c r="QLO7" s="528"/>
      <c r="QLP7" s="449"/>
      <c r="QLQ7" s="449"/>
      <c r="QLR7" s="449"/>
      <c r="QLS7" s="551"/>
      <c r="QLT7" s="528"/>
      <c r="QLU7" s="528"/>
      <c r="QLV7" s="430"/>
      <c r="QLW7" s="528"/>
      <c r="QLX7" s="528"/>
      <c r="QLY7" s="528"/>
      <c r="QLZ7" s="528"/>
      <c r="QMA7" s="430"/>
      <c r="QMB7" s="430"/>
      <c r="QMC7" s="551"/>
      <c r="QMD7" s="551"/>
      <c r="QME7" s="528"/>
      <c r="QMF7" s="449"/>
      <c r="QMG7" s="449"/>
      <c r="QMH7" s="449"/>
      <c r="QMI7" s="528"/>
      <c r="QMJ7" s="528"/>
      <c r="QMK7" s="449"/>
      <c r="QML7" s="449"/>
      <c r="QMM7" s="449"/>
      <c r="QMN7" s="551"/>
      <c r="QMO7" s="528"/>
      <c r="QMP7" s="528"/>
      <c r="QMQ7" s="430"/>
      <c r="QMR7" s="528"/>
      <c r="QMS7" s="528"/>
      <c r="QMT7" s="528"/>
      <c r="QMU7" s="528"/>
      <c r="QMV7" s="430"/>
      <c r="QMW7" s="430"/>
      <c r="QMX7" s="551"/>
      <c r="QMY7" s="551"/>
      <c r="QMZ7" s="528"/>
      <c r="QNA7" s="449"/>
      <c r="QNB7" s="449"/>
      <c r="QNC7" s="449"/>
      <c r="QND7" s="528"/>
      <c r="QNE7" s="528"/>
      <c r="QNF7" s="449"/>
      <c r="QNG7" s="449"/>
      <c r="QNH7" s="449"/>
      <c r="QNI7" s="551"/>
      <c r="QNJ7" s="528"/>
      <c r="QNK7" s="528"/>
      <c r="QNL7" s="430"/>
      <c r="QNM7" s="528"/>
      <c r="QNN7" s="528"/>
      <c r="QNO7" s="528"/>
      <c r="QNP7" s="528"/>
      <c r="QNQ7" s="430"/>
      <c r="QNR7" s="430"/>
      <c r="QNS7" s="551"/>
      <c r="QNT7" s="551"/>
      <c r="QNU7" s="528"/>
      <c r="QNV7" s="449"/>
      <c r="QNW7" s="449"/>
      <c r="QNX7" s="449"/>
      <c r="QNY7" s="528"/>
      <c r="QNZ7" s="528"/>
      <c r="QOA7" s="449"/>
      <c r="QOB7" s="449"/>
      <c r="QOC7" s="449"/>
      <c r="QOD7" s="551"/>
      <c r="QOE7" s="528"/>
      <c r="QOF7" s="528"/>
      <c r="QOG7" s="430"/>
      <c r="QOH7" s="528"/>
      <c r="QOI7" s="528"/>
      <c r="QOJ7" s="528"/>
      <c r="QOK7" s="528"/>
      <c r="QOL7" s="430"/>
      <c r="QOM7" s="430"/>
      <c r="QON7" s="551"/>
      <c r="QOO7" s="551"/>
      <c r="QOP7" s="528"/>
      <c r="QOQ7" s="449"/>
      <c r="QOR7" s="449"/>
      <c r="QOS7" s="449"/>
      <c r="QOT7" s="528"/>
      <c r="QOU7" s="528"/>
      <c r="QOV7" s="449"/>
      <c r="QOW7" s="449"/>
      <c r="QOX7" s="449"/>
      <c r="QOY7" s="551"/>
      <c r="QOZ7" s="528"/>
      <c r="QPA7" s="528"/>
      <c r="QPB7" s="430"/>
      <c r="QPC7" s="528"/>
      <c r="QPD7" s="528"/>
      <c r="QPE7" s="528"/>
      <c r="QPF7" s="528"/>
      <c r="QPG7" s="430"/>
      <c r="QPH7" s="430"/>
      <c r="QPI7" s="551"/>
      <c r="QPJ7" s="551"/>
      <c r="QPK7" s="528"/>
      <c r="QPL7" s="449"/>
      <c r="QPM7" s="449"/>
      <c r="QPN7" s="449"/>
      <c r="QPO7" s="528"/>
      <c r="QPP7" s="528"/>
      <c r="QPQ7" s="449"/>
      <c r="QPR7" s="449"/>
      <c r="QPS7" s="449"/>
      <c r="QPT7" s="551"/>
      <c r="QPU7" s="528"/>
      <c r="QPV7" s="528"/>
      <c r="QPW7" s="430"/>
      <c r="QPX7" s="528"/>
      <c r="QPY7" s="528"/>
      <c r="QPZ7" s="528"/>
      <c r="QQA7" s="528"/>
      <c r="QQB7" s="430"/>
      <c r="QQC7" s="430"/>
      <c r="QQD7" s="551"/>
      <c r="QQE7" s="551"/>
      <c r="QQF7" s="528"/>
      <c r="QQG7" s="449"/>
      <c r="QQH7" s="449"/>
      <c r="QQI7" s="449"/>
      <c r="QQJ7" s="528"/>
      <c r="QQK7" s="528"/>
      <c r="QQL7" s="449"/>
      <c r="QQM7" s="449"/>
      <c r="QQN7" s="449"/>
      <c r="QQO7" s="551"/>
      <c r="QQP7" s="528"/>
      <c r="QQQ7" s="528"/>
      <c r="QQR7" s="430"/>
      <c r="QQS7" s="528"/>
      <c r="QQT7" s="528"/>
      <c r="QQU7" s="528"/>
      <c r="QQV7" s="528"/>
      <c r="QQW7" s="430"/>
      <c r="QQX7" s="430"/>
      <c r="QQY7" s="551"/>
      <c r="QQZ7" s="551"/>
      <c r="QRA7" s="528"/>
      <c r="QRB7" s="449"/>
      <c r="QRC7" s="449"/>
      <c r="QRD7" s="449"/>
      <c r="QRE7" s="528"/>
      <c r="QRF7" s="528"/>
      <c r="QRG7" s="449"/>
      <c r="QRH7" s="449"/>
      <c r="QRI7" s="449"/>
      <c r="QRJ7" s="551"/>
      <c r="QRK7" s="528"/>
      <c r="QRL7" s="528"/>
      <c r="QRM7" s="430"/>
      <c r="QRN7" s="528"/>
      <c r="QRO7" s="528"/>
      <c r="QRP7" s="528"/>
      <c r="QRQ7" s="528"/>
      <c r="QRR7" s="430"/>
      <c r="QRS7" s="430"/>
      <c r="QRT7" s="551"/>
      <c r="QRU7" s="551"/>
      <c r="QRV7" s="528"/>
      <c r="QRW7" s="449"/>
      <c r="QRX7" s="449"/>
      <c r="QRY7" s="449"/>
      <c r="QRZ7" s="528"/>
      <c r="QSA7" s="528"/>
      <c r="QSB7" s="449"/>
      <c r="QSC7" s="449"/>
      <c r="QSD7" s="449"/>
      <c r="QSE7" s="551"/>
      <c r="QSF7" s="528"/>
      <c r="QSG7" s="528"/>
      <c r="QSH7" s="430"/>
      <c r="QSI7" s="528"/>
      <c r="QSJ7" s="528"/>
      <c r="QSK7" s="528"/>
      <c r="QSL7" s="528"/>
      <c r="QSM7" s="430"/>
      <c r="QSN7" s="430"/>
      <c r="QSO7" s="551"/>
      <c r="QSP7" s="551"/>
      <c r="QSQ7" s="528"/>
      <c r="QSR7" s="449"/>
      <c r="QSS7" s="449"/>
      <c r="QST7" s="449"/>
      <c r="QSU7" s="528"/>
      <c r="QSV7" s="528"/>
      <c r="QSW7" s="449"/>
      <c r="QSX7" s="449"/>
      <c r="QSY7" s="449"/>
      <c r="QSZ7" s="551"/>
      <c r="QTA7" s="528"/>
      <c r="QTB7" s="528"/>
      <c r="QTC7" s="430"/>
      <c r="QTD7" s="528"/>
      <c r="QTE7" s="528"/>
      <c r="QTF7" s="528"/>
      <c r="QTG7" s="528"/>
      <c r="QTH7" s="430"/>
      <c r="QTI7" s="430"/>
      <c r="QTJ7" s="551"/>
      <c r="QTK7" s="551"/>
      <c r="QTL7" s="528"/>
      <c r="QTM7" s="449"/>
      <c r="QTN7" s="449"/>
      <c r="QTO7" s="449"/>
      <c r="QTP7" s="528"/>
      <c r="QTQ7" s="528"/>
      <c r="QTR7" s="449"/>
      <c r="QTS7" s="449"/>
      <c r="QTT7" s="449"/>
      <c r="QTU7" s="551"/>
      <c r="QTV7" s="528"/>
      <c r="QTW7" s="528"/>
      <c r="QTX7" s="430"/>
      <c r="QTY7" s="528"/>
      <c r="QTZ7" s="528"/>
      <c r="QUA7" s="528"/>
      <c r="QUB7" s="528"/>
      <c r="QUC7" s="430"/>
      <c r="QUD7" s="430"/>
      <c r="QUE7" s="551"/>
      <c r="QUF7" s="551"/>
      <c r="QUG7" s="528"/>
      <c r="QUH7" s="449"/>
      <c r="QUI7" s="449"/>
      <c r="QUJ7" s="449"/>
      <c r="QUK7" s="528"/>
      <c r="QUL7" s="528"/>
      <c r="QUM7" s="449"/>
      <c r="QUN7" s="449"/>
      <c r="QUO7" s="449"/>
      <c r="QUP7" s="551"/>
      <c r="QUQ7" s="528"/>
      <c r="QUR7" s="528"/>
      <c r="QUS7" s="430"/>
      <c r="QUT7" s="528"/>
      <c r="QUU7" s="528"/>
      <c r="QUV7" s="528"/>
      <c r="QUW7" s="528"/>
      <c r="QUX7" s="430"/>
      <c r="QUY7" s="430"/>
      <c r="QUZ7" s="551"/>
      <c r="QVA7" s="551"/>
      <c r="QVB7" s="528"/>
      <c r="QVC7" s="449"/>
      <c r="QVD7" s="449"/>
      <c r="QVE7" s="449"/>
      <c r="QVF7" s="528"/>
      <c r="QVG7" s="528"/>
      <c r="QVH7" s="449"/>
      <c r="QVI7" s="449"/>
      <c r="QVJ7" s="449"/>
      <c r="QVK7" s="551"/>
      <c r="QVL7" s="528"/>
      <c r="QVM7" s="528"/>
      <c r="QVN7" s="430"/>
      <c r="QVO7" s="528"/>
      <c r="QVP7" s="528"/>
      <c r="QVQ7" s="528"/>
      <c r="QVR7" s="528"/>
      <c r="QVS7" s="430"/>
      <c r="QVT7" s="430"/>
      <c r="QVU7" s="551"/>
      <c r="QVV7" s="551"/>
      <c r="QVW7" s="528"/>
      <c r="QVX7" s="449"/>
      <c r="QVY7" s="449"/>
      <c r="QVZ7" s="449"/>
      <c r="QWA7" s="528"/>
      <c r="QWB7" s="528"/>
      <c r="QWC7" s="449"/>
      <c r="QWD7" s="449"/>
      <c r="QWE7" s="449"/>
      <c r="QWF7" s="551"/>
      <c r="QWG7" s="528"/>
      <c r="QWH7" s="528"/>
      <c r="QWI7" s="430"/>
      <c r="QWJ7" s="528"/>
      <c r="QWK7" s="528"/>
      <c r="QWL7" s="528"/>
      <c r="QWM7" s="528"/>
      <c r="QWN7" s="430"/>
      <c r="QWO7" s="430"/>
      <c r="QWP7" s="551"/>
      <c r="QWQ7" s="551"/>
      <c r="QWR7" s="528"/>
      <c r="QWS7" s="449"/>
      <c r="QWT7" s="449"/>
      <c r="QWU7" s="449"/>
      <c r="QWV7" s="528"/>
      <c r="QWW7" s="528"/>
      <c r="QWX7" s="449"/>
      <c r="QWY7" s="449"/>
      <c r="QWZ7" s="449"/>
      <c r="QXA7" s="551"/>
      <c r="QXB7" s="528"/>
      <c r="QXC7" s="528"/>
      <c r="QXD7" s="430"/>
      <c r="QXE7" s="528"/>
      <c r="QXF7" s="528"/>
      <c r="QXG7" s="528"/>
      <c r="QXH7" s="528"/>
      <c r="QXI7" s="430"/>
      <c r="QXJ7" s="430"/>
      <c r="QXK7" s="551"/>
      <c r="QXL7" s="551"/>
      <c r="QXM7" s="528"/>
      <c r="QXN7" s="449"/>
      <c r="QXO7" s="449"/>
      <c r="QXP7" s="449"/>
      <c r="QXQ7" s="528"/>
      <c r="QXR7" s="528"/>
      <c r="QXS7" s="449"/>
      <c r="QXT7" s="449"/>
      <c r="QXU7" s="449"/>
      <c r="QXV7" s="551"/>
      <c r="QXW7" s="528"/>
      <c r="QXX7" s="528"/>
      <c r="QXY7" s="430"/>
      <c r="QXZ7" s="528"/>
      <c r="QYA7" s="528"/>
      <c r="QYB7" s="528"/>
      <c r="QYC7" s="528"/>
      <c r="QYD7" s="430"/>
      <c r="QYE7" s="430"/>
      <c r="QYF7" s="551"/>
      <c r="QYG7" s="551"/>
      <c r="QYH7" s="528"/>
      <c r="QYI7" s="449"/>
      <c r="QYJ7" s="449"/>
      <c r="QYK7" s="449"/>
      <c r="QYL7" s="528"/>
      <c r="QYM7" s="528"/>
      <c r="QYN7" s="449"/>
      <c r="QYO7" s="449"/>
      <c r="QYP7" s="449"/>
      <c r="QYQ7" s="551"/>
      <c r="QYR7" s="528"/>
      <c r="QYS7" s="528"/>
      <c r="QYT7" s="430"/>
      <c r="QYU7" s="528"/>
      <c r="QYV7" s="528"/>
      <c r="QYW7" s="528"/>
      <c r="QYX7" s="528"/>
      <c r="QYY7" s="430"/>
      <c r="QYZ7" s="430"/>
      <c r="QZA7" s="551"/>
      <c r="QZB7" s="551"/>
      <c r="QZC7" s="528"/>
      <c r="QZD7" s="449"/>
      <c r="QZE7" s="449"/>
      <c r="QZF7" s="449"/>
      <c r="QZG7" s="528"/>
      <c r="QZH7" s="528"/>
      <c r="QZI7" s="449"/>
      <c r="QZJ7" s="449"/>
      <c r="QZK7" s="449"/>
      <c r="QZL7" s="551"/>
      <c r="QZM7" s="528"/>
      <c r="QZN7" s="528"/>
      <c r="QZO7" s="430"/>
      <c r="QZP7" s="528"/>
      <c r="QZQ7" s="528"/>
      <c r="QZR7" s="528"/>
      <c r="QZS7" s="528"/>
      <c r="QZT7" s="430"/>
      <c r="QZU7" s="430"/>
      <c r="QZV7" s="551"/>
      <c r="QZW7" s="551"/>
      <c r="QZX7" s="528"/>
      <c r="QZY7" s="449"/>
      <c r="QZZ7" s="449"/>
      <c r="RAA7" s="449"/>
      <c r="RAB7" s="528"/>
      <c r="RAC7" s="528"/>
      <c r="RAD7" s="449"/>
      <c r="RAE7" s="449"/>
      <c r="RAF7" s="449"/>
      <c r="RAG7" s="551"/>
      <c r="RAH7" s="528"/>
      <c r="RAI7" s="528"/>
      <c r="RAJ7" s="430"/>
      <c r="RAK7" s="528"/>
      <c r="RAL7" s="528"/>
      <c r="RAM7" s="528"/>
      <c r="RAN7" s="528"/>
      <c r="RAO7" s="430"/>
      <c r="RAP7" s="430"/>
      <c r="RAQ7" s="551"/>
      <c r="RAR7" s="551"/>
      <c r="RAS7" s="528"/>
      <c r="RAT7" s="449"/>
      <c r="RAU7" s="449"/>
      <c r="RAV7" s="449"/>
      <c r="RAW7" s="528"/>
      <c r="RAX7" s="528"/>
      <c r="RAY7" s="449"/>
      <c r="RAZ7" s="449"/>
      <c r="RBA7" s="449"/>
      <c r="RBB7" s="551"/>
      <c r="RBC7" s="528"/>
      <c r="RBD7" s="528"/>
      <c r="RBE7" s="430"/>
      <c r="RBF7" s="528"/>
      <c r="RBG7" s="528"/>
      <c r="RBH7" s="528"/>
      <c r="RBI7" s="528"/>
      <c r="RBJ7" s="430"/>
      <c r="RBK7" s="430"/>
      <c r="RBL7" s="551"/>
      <c r="RBM7" s="551"/>
      <c r="RBN7" s="528"/>
      <c r="RBO7" s="449"/>
      <c r="RBP7" s="449"/>
      <c r="RBQ7" s="449"/>
      <c r="RBR7" s="528"/>
      <c r="RBS7" s="528"/>
      <c r="RBT7" s="449"/>
      <c r="RBU7" s="449"/>
      <c r="RBV7" s="449"/>
      <c r="RBW7" s="551"/>
      <c r="RBX7" s="528"/>
      <c r="RBY7" s="528"/>
      <c r="RBZ7" s="430"/>
      <c r="RCA7" s="528"/>
      <c r="RCB7" s="528"/>
      <c r="RCC7" s="528"/>
      <c r="RCD7" s="528"/>
      <c r="RCE7" s="430"/>
      <c r="RCF7" s="430"/>
      <c r="RCG7" s="551"/>
      <c r="RCH7" s="551"/>
      <c r="RCI7" s="528"/>
      <c r="RCJ7" s="449"/>
      <c r="RCK7" s="449"/>
      <c r="RCL7" s="449"/>
      <c r="RCM7" s="528"/>
      <c r="RCN7" s="528"/>
      <c r="RCO7" s="449"/>
      <c r="RCP7" s="449"/>
      <c r="RCQ7" s="449"/>
      <c r="RCR7" s="551"/>
      <c r="RCS7" s="528"/>
      <c r="RCT7" s="528"/>
      <c r="RCU7" s="430"/>
      <c r="RCV7" s="528"/>
      <c r="RCW7" s="528"/>
      <c r="RCX7" s="528"/>
      <c r="RCY7" s="528"/>
      <c r="RCZ7" s="430"/>
      <c r="RDA7" s="430"/>
      <c r="RDB7" s="551"/>
      <c r="RDC7" s="551"/>
      <c r="RDD7" s="528"/>
      <c r="RDE7" s="449"/>
      <c r="RDF7" s="449"/>
      <c r="RDG7" s="449"/>
      <c r="RDH7" s="528"/>
      <c r="RDI7" s="528"/>
      <c r="RDJ7" s="449"/>
      <c r="RDK7" s="449"/>
      <c r="RDL7" s="449"/>
      <c r="RDM7" s="551"/>
      <c r="RDN7" s="528"/>
      <c r="RDO7" s="528"/>
      <c r="RDP7" s="430"/>
      <c r="RDQ7" s="528"/>
      <c r="RDR7" s="528"/>
      <c r="RDS7" s="528"/>
      <c r="RDT7" s="528"/>
      <c r="RDU7" s="430"/>
      <c r="RDV7" s="430"/>
      <c r="RDW7" s="551"/>
      <c r="RDX7" s="551"/>
      <c r="RDY7" s="528"/>
      <c r="RDZ7" s="449"/>
      <c r="REA7" s="449"/>
      <c r="REB7" s="449"/>
      <c r="REC7" s="528"/>
      <c r="RED7" s="528"/>
      <c r="REE7" s="449"/>
      <c r="REF7" s="449"/>
      <c r="REG7" s="449"/>
      <c r="REH7" s="551"/>
      <c r="REI7" s="528"/>
      <c r="REJ7" s="528"/>
      <c r="REK7" s="430"/>
      <c r="REL7" s="528"/>
      <c r="REM7" s="528"/>
      <c r="REN7" s="528"/>
      <c r="REO7" s="528"/>
      <c r="REP7" s="430"/>
      <c r="REQ7" s="430"/>
      <c r="RER7" s="551"/>
      <c r="RES7" s="551"/>
      <c r="RET7" s="528"/>
      <c r="REU7" s="449"/>
      <c r="REV7" s="449"/>
      <c r="REW7" s="449"/>
      <c r="REX7" s="528"/>
      <c r="REY7" s="528"/>
      <c r="REZ7" s="449"/>
      <c r="RFA7" s="449"/>
      <c r="RFB7" s="449"/>
      <c r="RFC7" s="551"/>
      <c r="RFD7" s="528"/>
      <c r="RFE7" s="528"/>
      <c r="RFF7" s="430"/>
      <c r="RFG7" s="528"/>
      <c r="RFH7" s="528"/>
      <c r="RFI7" s="528"/>
      <c r="RFJ7" s="528"/>
      <c r="RFK7" s="430"/>
      <c r="RFL7" s="430"/>
      <c r="RFM7" s="551"/>
      <c r="RFN7" s="551"/>
      <c r="RFO7" s="528"/>
      <c r="RFP7" s="449"/>
      <c r="RFQ7" s="449"/>
      <c r="RFR7" s="449"/>
      <c r="RFS7" s="528"/>
      <c r="RFT7" s="528"/>
      <c r="RFU7" s="449"/>
      <c r="RFV7" s="449"/>
      <c r="RFW7" s="449"/>
      <c r="RFX7" s="551"/>
      <c r="RFY7" s="528"/>
      <c r="RFZ7" s="528"/>
      <c r="RGA7" s="430"/>
      <c r="RGB7" s="528"/>
      <c r="RGC7" s="528"/>
      <c r="RGD7" s="528"/>
      <c r="RGE7" s="528"/>
      <c r="RGF7" s="430"/>
      <c r="RGG7" s="430"/>
      <c r="RGH7" s="551"/>
      <c r="RGI7" s="551"/>
      <c r="RGJ7" s="528"/>
      <c r="RGK7" s="449"/>
      <c r="RGL7" s="449"/>
      <c r="RGM7" s="449"/>
      <c r="RGN7" s="528"/>
      <c r="RGO7" s="528"/>
      <c r="RGP7" s="449"/>
      <c r="RGQ7" s="449"/>
      <c r="RGR7" s="449"/>
      <c r="RGS7" s="551"/>
      <c r="RGT7" s="528"/>
      <c r="RGU7" s="528"/>
      <c r="RGV7" s="430"/>
      <c r="RGW7" s="528"/>
      <c r="RGX7" s="528"/>
      <c r="RGY7" s="528"/>
      <c r="RGZ7" s="528"/>
      <c r="RHA7" s="430"/>
      <c r="RHB7" s="430"/>
      <c r="RHC7" s="551"/>
      <c r="RHD7" s="551"/>
      <c r="RHE7" s="528"/>
      <c r="RHF7" s="449"/>
      <c r="RHG7" s="449"/>
      <c r="RHH7" s="449"/>
      <c r="RHI7" s="528"/>
      <c r="RHJ7" s="528"/>
      <c r="RHK7" s="449"/>
      <c r="RHL7" s="449"/>
      <c r="RHM7" s="449"/>
      <c r="RHN7" s="551"/>
      <c r="RHO7" s="528"/>
      <c r="RHP7" s="528"/>
      <c r="RHQ7" s="430"/>
      <c r="RHR7" s="528"/>
      <c r="RHS7" s="528"/>
      <c r="RHT7" s="528"/>
      <c r="RHU7" s="528"/>
      <c r="RHV7" s="430"/>
      <c r="RHW7" s="430"/>
      <c r="RHX7" s="551"/>
      <c r="RHY7" s="551"/>
      <c r="RHZ7" s="528"/>
      <c r="RIA7" s="449"/>
      <c r="RIB7" s="449"/>
      <c r="RIC7" s="449"/>
      <c r="RID7" s="528"/>
      <c r="RIE7" s="528"/>
      <c r="RIF7" s="449"/>
      <c r="RIG7" s="449"/>
      <c r="RIH7" s="449"/>
      <c r="RII7" s="551"/>
      <c r="RIJ7" s="528"/>
      <c r="RIK7" s="528"/>
      <c r="RIL7" s="430"/>
      <c r="RIM7" s="528"/>
      <c r="RIN7" s="528"/>
      <c r="RIO7" s="528"/>
      <c r="RIP7" s="528"/>
      <c r="RIQ7" s="430"/>
      <c r="RIR7" s="430"/>
      <c r="RIS7" s="551"/>
      <c r="RIT7" s="551"/>
      <c r="RIU7" s="528"/>
      <c r="RIV7" s="449"/>
      <c r="RIW7" s="449"/>
      <c r="RIX7" s="449"/>
      <c r="RIY7" s="528"/>
      <c r="RIZ7" s="528"/>
      <c r="RJA7" s="449"/>
      <c r="RJB7" s="449"/>
      <c r="RJC7" s="449"/>
      <c r="RJD7" s="551"/>
      <c r="RJE7" s="528"/>
      <c r="RJF7" s="528"/>
      <c r="RJG7" s="430"/>
      <c r="RJH7" s="528"/>
      <c r="RJI7" s="528"/>
      <c r="RJJ7" s="528"/>
      <c r="RJK7" s="528"/>
      <c r="RJL7" s="430"/>
      <c r="RJM7" s="430"/>
      <c r="RJN7" s="551"/>
      <c r="RJO7" s="551"/>
      <c r="RJP7" s="528"/>
      <c r="RJQ7" s="449"/>
      <c r="RJR7" s="449"/>
      <c r="RJS7" s="449"/>
      <c r="RJT7" s="528"/>
      <c r="RJU7" s="528"/>
      <c r="RJV7" s="449"/>
      <c r="RJW7" s="449"/>
      <c r="RJX7" s="449"/>
      <c r="RJY7" s="551"/>
      <c r="RJZ7" s="528"/>
      <c r="RKA7" s="528"/>
      <c r="RKB7" s="430"/>
      <c r="RKC7" s="528"/>
      <c r="RKD7" s="528"/>
      <c r="RKE7" s="528"/>
      <c r="RKF7" s="528"/>
      <c r="RKG7" s="430"/>
      <c r="RKH7" s="430"/>
      <c r="RKI7" s="551"/>
      <c r="RKJ7" s="551"/>
      <c r="RKK7" s="528"/>
      <c r="RKL7" s="449"/>
      <c r="RKM7" s="449"/>
      <c r="RKN7" s="449"/>
      <c r="RKO7" s="528"/>
      <c r="RKP7" s="528"/>
      <c r="RKQ7" s="449"/>
      <c r="RKR7" s="449"/>
      <c r="RKS7" s="449"/>
      <c r="RKT7" s="551"/>
      <c r="RKU7" s="528"/>
      <c r="RKV7" s="528"/>
      <c r="RKW7" s="430"/>
      <c r="RKX7" s="528"/>
      <c r="RKY7" s="528"/>
      <c r="RKZ7" s="528"/>
      <c r="RLA7" s="528"/>
      <c r="RLB7" s="430"/>
      <c r="RLC7" s="430"/>
      <c r="RLD7" s="551"/>
      <c r="RLE7" s="551"/>
      <c r="RLF7" s="528"/>
      <c r="RLG7" s="449"/>
      <c r="RLH7" s="449"/>
      <c r="RLI7" s="449"/>
      <c r="RLJ7" s="528"/>
      <c r="RLK7" s="528"/>
      <c r="RLL7" s="449"/>
      <c r="RLM7" s="449"/>
      <c r="RLN7" s="449"/>
      <c r="RLO7" s="551"/>
      <c r="RLP7" s="528"/>
      <c r="RLQ7" s="528"/>
      <c r="RLR7" s="430"/>
      <c r="RLS7" s="528"/>
      <c r="RLT7" s="528"/>
      <c r="RLU7" s="528"/>
      <c r="RLV7" s="528"/>
      <c r="RLW7" s="430"/>
      <c r="RLX7" s="430"/>
      <c r="RLY7" s="551"/>
      <c r="RLZ7" s="551"/>
      <c r="RMA7" s="528"/>
      <c r="RMB7" s="449"/>
      <c r="RMC7" s="449"/>
      <c r="RMD7" s="449"/>
      <c r="RME7" s="528"/>
      <c r="RMF7" s="528"/>
      <c r="RMG7" s="449"/>
      <c r="RMH7" s="449"/>
      <c r="RMI7" s="449"/>
      <c r="RMJ7" s="551"/>
      <c r="RMK7" s="528"/>
      <c r="RML7" s="528"/>
      <c r="RMM7" s="430"/>
      <c r="RMN7" s="528"/>
      <c r="RMO7" s="528"/>
      <c r="RMP7" s="528"/>
      <c r="RMQ7" s="528"/>
      <c r="RMR7" s="430"/>
      <c r="RMS7" s="430"/>
      <c r="RMT7" s="551"/>
      <c r="RMU7" s="551"/>
      <c r="RMV7" s="528"/>
      <c r="RMW7" s="449"/>
      <c r="RMX7" s="449"/>
      <c r="RMY7" s="449"/>
      <c r="RMZ7" s="528"/>
      <c r="RNA7" s="528"/>
      <c r="RNB7" s="449"/>
      <c r="RNC7" s="449"/>
      <c r="RND7" s="449"/>
      <c r="RNE7" s="551"/>
      <c r="RNF7" s="528"/>
      <c r="RNG7" s="528"/>
      <c r="RNH7" s="430"/>
      <c r="RNI7" s="528"/>
      <c r="RNJ7" s="528"/>
      <c r="RNK7" s="528"/>
      <c r="RNL7" s="528"/>
      <c r="RNM7" s="430"/>
      <c r="RNN7" s="430"/>
      <c r="RNO7" s="551"/>
      <c r="RNP7" s="551"/>
      <c r="RNQ7" s="528"/>
      <c r="RNR7" s="449"/>
      <c r="RNS7" s="449"/>
      <c r="RNT7" s="449"/>
      <c r="RNU7" s="528"/>
      <c r="RNV7" s="528"/>
      <c r="RNW7" s="449"/>
      <c r="RNX7" s="449"/>
      <c r="RNY7" s="449"/>
      <c r="RNZ7" s="551"/>
      <c r="ROA7" s="528"/>
      <c r="ROB7" s="528"/>
      <c r="ROC7" s="430"/>
      <c r="ROD7" s="528"/>
      <c r="ROE7" s="528"/>
      <c r="ROF7" s="528"/>
      <c r="ROG7" s="528"/>
      <c r="ROH7" s="430"/>
      <c r="ROI7" s="430"/>
      <c r="ROJ7" s="551"/>
      <c r="ROK7" s="551"/>
      <c r="ROL7" s="528"/>
      <c r="ROM7" s="449"/>
      <c r="RON7" s="449"/>
      <c r="ROO7" s="449"/>
      <c r="ROP7" s="528"/>
      <c r="ROQ7" s="528"/>
      <c r="ROR7" s="449"/>
      <c r="ROS7" s="449"/>
      <c r="ROT7" s="449"/>
      <c r="ROU7" s="551"/>
      <c r="ROV7" s="528"/>
      <c r="ROW7" s="528"/>
      <c r="ROX7" s="430"/>
      <c r="ROY7" s="528"/>
      <c r="ROZ7" s="528"/>
      <c r="RPA7" s="528"/>
      <c r="RPB7" s="528"/>
      <c r="RPC7" s="430"/>
      <c r="RPD7" s="430"/>
      <c r="RPE7" s="551"/>
      <c r="RPF7" s="551"/>
      <c r="RPG7" s="528"/>
      <c r="RPH7" s="449"/>
      <c r="RPI7" s="449"/>
      <c r="RPJ7" s="449"/>
      <c r="RPK7" s="528"/>
      <c r="RPL7" s="528"/>
      <c r="RPM7" s="449"/>
      <c r="RPN7" s="449"/>
      <c r="RPO7" s="449"/>
      <c r="RPP7" s="551"/>
      <c r="RPQ7" s="528"/>
      <c r="RPR7" s="528"/>
      <c r="RPS7" s="430"/>
      <c r="RPT7" s="528"/>
      <c r="RPU7" s="528"/>
      <c r="RPV7" s="528"/>
      <c r="RPW7" s="528"/>
      <c r="RPX7" s="430"/>
      <c r="RPY7" s="430"/>
      <c r="RPZ7" s="551"/>
      <c r="RQA7" s="551"/>
      <c r="RQB7" s="528"/>
      <c r="RQC7" s="449"/>
      <c r="RQD7" s="449"/>
      <c r="RQE7" s="449"/>
      <c r="RQF7" s="528"/>
      <c r="RQG7" s="528"/>
      <c r="RQH7" s="449"/>
      <c r="RQI7" s="449"/>
      <c r="RQJ7" s="449"/>
      <c r="RQK7" s="551"/>
      <c r="RQL7" s="528"/>
      <c r="RQM7" s="528"/>
      <c r="RQN7" s="430"/>
      <c r="RQO7" s="528"/>
      <c r="RQP7" s="528"/>
      <c r="RQQ7" s="528"/>
      <c r="RQR7" s="528"/>
      <c r="RQS7" s="430"/>
      <c r="RQT7" s="430"/>
      <c r="RQU7" s="551"/>
      <c r="RQV7" s="551"/>
      <c r="RQW7" s="528"/>
      <c r="RQX7" s="449"/>
      <c r="RQY7" s="449"/>
      <c r="RQZ7" s="449"/>
      <c r="RRA7" s="528"/>
      <c r="RRB7" s="528"/>
      <c r="RRC7" s="449"/>
      <c r="RRD7" s="449"/>
      <c r="RRE7" s="449"/>
      <c r="RRF7" s="551"/>
      <c r="RRG7" s="528"/>
      <c r="RRH7" s="528"/>
      <c r="RRI7" s="430"/>
      <c r="RRJ7" s="528"/>
      <c r="RRK7" s="528"/>
      <c r="RRL7" s="528"/>
      <c r="RRM7" s="528"/>
      <c r="RRN7" s="430"/>
      <c r="RRO7" s="430"/>
      <c r="RRP7" s="551"/>
      <c r="RRQ7" s="551"/>
      <c r="RRR7" s="528"/>
      <c r="RRS7" s="449"/>
      <c r="RRT7" s="449"/>
      <c r="RRU7" s="449"/>
      <c r="RRV7" s="528"/>
      <c r="RRW7" s="528"/>
      <c r="RRX7" s="449"/>
      <c r="RRY7" s="449"/>
      <c r="RRZ7" s="449"/>
      <c r="RSA7" s="551"/>
      <c r="RSB7" s="528"/>
      <c r="RSC7" s="528"/>
      <c r="RSD7" s="430"/>
      <c r="RSE7" s="528"/>
      <c r="RSF7" s="528"/>
      <c r="RSG7" s="528"/>
      <c r="RSH7" s="528"/>
      <c r="RSI7" s="430"/>
      <c r="RSJ7" s="430"/>
      <c r="RSK7" s="551"/>
      <c r="RSL7" s="551"/>
      <c r="RSM7" s="528"/>
      <c r="RSN7" s="449"/>
      <c r="RSO7" s="449"/>
      <c r="RSP7" s="449"/>
      <c r="RSQ7" s="528"/>
      <c r="RSR7" s="528"/>
      <c r="RSS7" s="449"/>
      <c r="RST7" s="449"/>
      <c r="RSU7" s="449"/>
      <c r="RSV7" s="551"/>
      <c r="RSW7" s="528"/>
      <c r="RSX7" s="528"/>
      <c r="RSY7" s="430"/>
      <c r="RSZ7" s="528"/>
      <c r="RTA7" s="528"/>
      <c r="RTB7" s="528"/>
      <c r="RTC7" s="528"/>
      <c r="RTD7" s="430"/>
      <c r="RTE7" s="430"/>
      <c r="RTF7" s="551"/>
      <c r="RTG7" s="551"/>
      <c r="RTH7" s="528"/>
      <c r="RTI7" s="449"/>
      <c r="RTJ7" s="449"/>
      <c r="RTK7" s="449"/>
      <c r="RTL7" s="528"/>
      <c r="RTM7" s="528"/>
      <c r="RTN7" s="449"/>
      <c r="RTO7" s="449"/>
      <c r="RTP7" s="449"/>
      <c r="RTQ7" s="551"/>
      <c r="RTR7" s="528"/>
      <c r="RTS7" s="528"/>
      <c r="RTT7" s="430"/>
      <c r="RTU7" s="528"/>
      <c r="RTV7" s="528"/>
      <c r="RTW7" s="528"/>
      <c r="RTX7" s="528"/>
      <c r="RTY7" s="430"/>
      <c r="RTZ7" s="430"/>
      <c r="RUA7" s="551"/>
      <c r="RUB7" s="551"/>
      <c r="RUC7" s="528"/>
      <c r="RUD7" s="449"/>
      <c r="RUE7" s="449"/>
      <c r="RUF7" s="449"/>
      <c r="RUG7" s="528"/>
      <c r="RUH7" s="528"/>
      <c r="RUI7" s="449"/>
      <c r="RUJ7" s="449"/>
      <c r="RUK7" s="449"/>
      <c r="RUL7" s="551"/>
      <c r="RUM7" s="528"/>
      <c r="RUN7" s="528"/>
      <c r="RUO7" s="430"/>
      <c r="RUP7" s="528"/>
      <c r="RUQ7" s="528"/>
      <c r="RUR7" s="528"/>
      <c r="RUS7" s="528"/>
      <c r="RUT7" s="430"/>
      <c r="RUU7" s="430"/>
      <c r="RUV7" s="551"/>
      <c r="RUW7" s="551"/>
      <c r="RUX7" s="528"/>
      <c r="RUY7" s="449"/>
      <c r="RUZ7" s="449"/>
      <c r="RVA7" s="449"/>
      <c r="RVB7" s="528"/>
      <c r="RVC7" s="528"/>
      <c r="RVD7" s="449"/>
      <c r="RVE7" s="449"/>
      <c r="RVF7" s="449"/>
      <c r="RVG7" s="551"/>
      <c r="RVH7" s="528"/>
      <c r="RVI7" s="528"/>
      <c r="RVJ7" s="430"/>
      <c r="RVK7" s="528"/>
      <c r="RVL7" s="528"/>
      <c r="RVM7" s="528"/>
      <c r="RVN7" s="528"/>
      <c r="RVO7" s="430"/>
      <c r="RVP7" s="430"/>
      <c r="RVQ7" s="551"/>
      <c r="RVR7" s="551"/>
      <c r="RVS7" s="528"/>
      <c r="RVT7" s="449"/>
      <c r="RVU7" s="449"/>
      <c r="RVV7" s="449"/>
      <c r="RVW7" s="528"/>
      <c r="RVX7" s="528"/>
      <c r="RVY7" s="449"/>
      <c r="RVZ7" s="449"/>
      <c r="RWA7" s="449"/>
      <c r="RWB7" s="551"/>
      <c r="RWC7" s="528"/>
      <c r="RWD7" s="528"/>
      <c r="RWE7" s="430"/>
      <c r="RWF7" s="528"/>
      <c r="RWG7" s="528"/>
      <c r="RWH7" s="528"/>
      <c r="RWI7" s="528"/>
      <c r="RWJ7" s="430"/>
      <c r="RWK7" s="430"/>
      <c r="RWL7" s="551"/>
      <c r="RWM7" s="551"/>
      <c r="RWN7" s="528"/>
      <c r="RWO7" s="449"/>
      <c r="RWP7" s="449"/>
      <c r="RWQ7" s="449"/>
      <c r="RWR7" s="528"/>
      <c r="RWS7" s="528"/>
      <c r="RWT7" s="449"/>
      <c r="RWU7" s="449"/>
      <c r="RWV7" s="449"/>
      <c r="RWW7" s="551"/>
      <c r="RWX7" s="528"/>
      <c r="RWY7" s="528"/>
      <c r="RWZ7" s="430"/>
      <c r="RXA7" s="528"/>
      <c r="RXB7" s="528"/>
      <c r="RXC7" s="528"/>
      <c r="RXD7" s="528"/>
      <c r="RXE7" s="430"/>
      <c r="RXF7" s="430"/>
      <c r="RXG7" s="551"/>
      <c r="RXH7" s="551"/>
      <c r="RXI7" s="528"/>
      <c r="RXJ7" s="449"/>
      <c r="RXK7" s="449"/>
      <c r="RXL7" s="449"/>
      <c r="RXM7" s="528"/>
      <c r="RXN7" s="528"/>
      <c r="RXO7" s="449"/>
      <c r="RXP7" s="449"/>
      <c r="RXQ7" s="449"/>
      <c r="RXR7" s="551"/>
      <c r="RXS7" s="528"/>
      <c r="RXT7" s="528"/>
      <c r="RXU7" s="430"/>
      <c r="RXV7" s="528"/>
      <c r="RXW7" s="528"/>
      <c r="RXX7" s="528"/>
      <c r="RXY7" s="528"/>
      <c r="RXZ7" s="430"/>
      <c r="RYA7" s="430"/>
      <c r="RYB7" s="551"/>
      <c r="RYC7" s="551"/>
      <c r="RYD7" s="528"/>
      <c r="RYE7" s="449"/>
      <c r="RYF7" s="449"/>
      <c r="RYG7" s="449"/>
      <c r="RYH7" s="528"/>
      <c r="RYI7" s="528"/>
      <c r="RYJ7" s="449"/>
      <c r="RYK7" s="449"/>
      <c r="RYL7" s="449"/>
      <c r="RYM7" s="551"/>
      <c r="RYN7" s="528"/>
      <c r="RYO7" s="528"/>
      <c r="RYP7" s="430"/>
      <c r="RYQ7" s="528"/>
      <c r="RYR7" s="528"/>
      <c r="RYS7" s="528"/>
      <c r="RYT7" s="528"/>
      <c r="RYU7" s="430"/>
      <c r="RYV7" s="430"/>
      <c r="RYW7" s="551"/>
      <c r="RYX7" s="551"/>
      <c r="RYY7" s="528"/>
      <c r="RYZ7" s="449"/>
      <c r="RZA7" s="449"/>
      <c r="RZB7" s="449"/>
      <c r="RZC7" s="528"/>
      <c r="RZD7" s="528"/>
      <c r="RZE7" s="449"/>
      <c r="RZF7" s="449"/>
      <c r="RZG7" s="449"/>
      <c r="RZH7" s="551"/>
      <c r="RZI7" s="528"/>
      <c r="RZJ7" s="528"/>
      <c r="RZK7" s="430"/>
      <c r="RZL7" s="528"/>
      <c r="RZM7" s="528"/>
      <c r="RZN7" s="528"/>
      <c r="RZO7" s="528"/>
      <c r="RZP7" s="430"/>
      <c r="RZQ7" s="430"/>
      <c r="RZR7" s="551"/>
      <c r="RZS7" s="551"/>
      <c r="RZT7" s="528"/>
      <c r="RZU7" s="449"/>
      <c r="RZV7" s="449"/>
      <c r="RZW7" s="449"/>
      <c r="RZX7" s="528"/>
      <c r="RZY7" s="528"/>
      <c r="RZZ7" s="449"/>
      <c r="SAA7" s="449"/>
      <c r="SAB7" s="449"/>
      <c r="SAC7" s="551"/>
      <c r="SAD7" s="528"/>
      <c r="SAE7" s="528"/>
      <c r="SAF7" s="430"/>
      <c r="SAG7" s="528"/>
      <c r="SAH7" s="528"/>
      <c r="SAI7" s="528"/>
      <c r="SAJ7" s="528"/>
      <c r="SAK7" s="430"/>
      <c r="SAL7" s="430"/>
      <c r="SAM7" s="551"/>
      <c r="SAN7" s="551"/>
      <c r="SAO7" s="528"/>
      <c r="SAP7" s="449"/>
      <c r="SAQ7" s="449"/>
      <c r="SAR7" s="449"/>
      <c r="SAS7" s="528"/>
      <c r="SAT7" s="528"/>
      <c r="SAU7" s="449"/>
      <c r="SAV7" s="449"/>
      <c r="SAW7" s="449"/>
      <c r="SAX7" s="551"/>
      <c r="SAY7" s="528"/>
      <c r="SAZ7" s="528"/>
      <c r="SBA7" s="430"/>
      <c r="SBB7" s="528"/>
      <c r="SBC7" s="528"/>
      <c r="SBD7" s="528"/>
      <c r="SBE7" s="528"/>
      <c r="SBF7" s="430"/>
      <c r="SBG7" s="430"/>
      <c r="SBH7" s="551"/>
      <c r="SBI7" s="551"/>
      <c r="SBJ7" s="528"/>
      <c r="SBK7" s="449"/>
      <c r="SBL7" s="449"/>
      <c r="SBM7" s="449"/>
      <c r="SBN7" s="528"/>
      <c r="SBO7" s="528"/>
      <c r="SBP7" s="449"/>
      <c r="SBQ7" s="449"/>
      <c r="SBR7" s="449"/>
      <c r="SBS7" s="551"/>
      <c r="SBT7" s="528"/>
      <c r="SBU7" s="528"/>
      <c r="SBV7" s="430"/>
      <c r="SBW7" s="528"/>
      <c r="SBX7" s="528"/>
      <c r="SBY7" s="528"/>
      <c r="SBZ7" s="528"/>
      <c r="SCA7" s="430"/>
      <c r="SCB7" s="430"/>
      <c r="SCC7" s="551"/>
      <c r="SCD7" s="551"/>
      <c r="SCE7" s="528"/>
      <c r="SCF7" s="449"/>
      <c r="SCG7" s="449"/>
      <c r="SCH7" s="449"/>
      <c r="SCI7" s="528"/>
      <c r="SCJ7" s="528"/>
      <c r="SCK7" s="449"/>
      <c r="SCL7" s="449"/>
      <c r="SCM7" s="449"/>
      <c r="SCN7" s="551"/>
      <c r="SCO7" s="528"/>
      <c r="SCP7" s="528"/>
      <c r="SCQ7" s="430"/>
      <c r="SCR7" s="528"/>
      <c r="SCS7" s="528"/>
      <c r="SCT7" s="528"/>
      <c r="SCU7" s="528"/>
      <c r="SCV7" s="430"/>
      <c r="SCW7" s="430"/>
      <c r="SCX7" s="551"/>
      <c r="SCY7" s="551"/>
      <c r="SCZ7" s="528"/>
      <c r="SDA7" s="449"/>
      <c r="SDB7" s="449"/>
      <c r="SDC7" s="449"/>
      <c r="SDD7" s="528"/>
      <c r="SDE7" s="528"/>
      <c r="SDF7" s="449"/>
      <c r="SDG7" s="449"/>
      <c r="SDH7" s="449"/>
      <c r="SDI7" s="551"/>
      <c r="SDJ7" s="528"/>
      <c r="SDK7" s="528"/>
      <c r="SDL7" s="430"/>
      <c r="SDM7" s="528"/>
      <c r="SDN7" s="528"/>
      <c r="SDO7" s="528"/>
      <c r="SDP7" s="528"/>
      <c r="SDQ7" s="430"/>
      <c r="SDR7" s="430"/>
      <c r="SDS7" s="551"/>
      <c r="SDT7" s="551"/>
      <c r="SDU7" s="528"/>
      <c r="SDV7" s="449"/>
      <c r="SDW7" s="449"/>
      <c r="SDX7" s="449"/>
      <c r="SDY7" s="528"/>
      <c r="SDZ7" s="528"/>
      <c r="SEA7" s="449"/>
      <c r="SEB7" s="449"/>
      <c r="SEC7" s="449"/>
      <c r="SED7" s="551"/>
      <c r="SEE7" s="528"/>
      <c r="SEF7" s="528"/>
      <c r="SEG7" s="430"/>
      <c r="SEH7" s="528"/>
      <c r="SEI7" s="528"/>
      <c r="SEJ7" s="528"/>
      <c r="SEK7" s="528"/>
      <c r="SEL7" s="430"/>
      <c r="SEM7" s="430"/>
      <c r="SEN7" s="551"/>
      <c r="SEO7" s="551"/>
      <c r="SEP7" s="528"/>
      <c r="SEQ7" s="449"/>
      <c r="SER7" s="449"/>
      <c r="SES7" s="449"/>
      <c r="SET7" s="528"/>
      <c r="SEU7" s="528"/>
      <c r="SEV7" s="449"/>
      <c r="SEW7" s="449"/>
      <c r="SEX7" s="449"/>
      <c r="SEY7" s="551"/>
      <c r="SEZ7" s="528"/>
      <c r="SFA7" s="528"/>
      <c r="SFB7" s="430"/>
      <c r="SFC7" s="528"/>
      <c r="SFD7" s="528"/>
      <c r="SFE7" s="528"/>
      <c r="SFF7" s="528"/>
      <c r="SFG7" s="430"/>
      <c r="SFH7" s="430"/>
      <c r="SFI7" s="551"/>
      <c r="SFJ7" s="551"/>
      <c r="SFK7" s="528"/>
      <c r="SFL7" s="449"/>
      <c r="SFM7" s="449"/>
      <c r="SFN7" s="449"/>
      <c r="SFO7" s="528"/>
      <c r="SFP7" s="528"/>
      <c r="SFQ7" s="449"/>
      <c r="SFR7" s="449"/>
      <c r="SFS7" s="449"/>
      <c r="SFT7" s="551"/>
      <c r="SFU7" s="528"/>
      <c r="SFV7" s="528"/>
      <c r="SFW7" s="430"/>
      <c r="SFX7" s="528"/>
      <c r="SFY7" s="528"/>
      <c r="SFZ7" s="528"/>
      <c r="SGA7" s="528"/>
      <c r="SGB7" s="430"/>
      <c r="SGC7" s="430"/>
      <c r="SGD7" s="551"/>
      <c r="SGE7" s="551"/>
      <c r="SGF7" s="528"/>
      <c r="SGG7" s="449"/>
      <c r="SGH7" s="449"/>
      <c r="SGI7" s="449"/>
      <c r="SGJ7" s="528"/>
      <c r="SGK7" s="528"/>
      <c r="SGL7" s="449"/>
      <c r="SGM7" s="449"/>
      <c r="SGN7" s="449"/>
      <c r="SGO7" s="551"/>
      <c r="SGP7" s="528"/>
      <c r="SGQ7" s="528"/>
      <c r="SGR7" s="430"/>
      <c r="SGS7" s="528"/>
      <c r="SGT7" s="528"/>
      <c r="SGU7" s="528"/>
      <c r="SGV7" s="528"/>
      <c r="SGW7" s="430"/>
      <c r="SGX7" s="430"/>
      <c r="SGY7" s="551"/>
      <c r="SGZ7" s="551"/>
      <c r="SHA7" s="528"/>
      <c r="SHB7" s="449"/>
      <c r="SHC7" s="449"/>
      <c r="SHD7" s="449"/>
      <c r="SHE7" s="528"/>
      <c r="SHF7" s="528"/>
      <c r="SHG7" s="449"/>
      <c r="SHH7" s="449"/>
      <c r="SHI7" s="449"/>
      <c r="SHJ7" s="551"/>
      <c r="SHK7" s="528"/>
      <c r="SHL7" s="528"/>
      <c r="SHM7" s="430"/>
      <c r="SHN7" s="528"/>
      <c r="SHO7" s="528"/>
      <c r="SHP7" s="528"/>
      <c r="SHQ7" s="528"/>
      <c r="SHR7" s="430"/>
      <c r="SHS7" s="430"/>
      <c r="SHT7" s="551"/>
      <c r="SHU7" s="551"/>
      <c r="SHV7" s="528"/>
      <c r="SHW7" s="449"/>
      <c r="SHX7" s="449"/>
      <c r="SHY7" s="449"/>
      <c r="SHZ7" s="528"/>
      <c r="SIA7" s="528"/>
      <c r="SIB7" s="449"/>
      <c r="SIC7" s="449"/>
      <c r="SID7" s="449"/>
      <c r="SIE7" s="551"/>
      <c r="SIF7" s="528"/>
      <c r="SIG7" s="528"/>
      <c r="SIH7" s="430"/>
      <c r="SII7" s="528"/>
      <c r="SIJ7" s="528"/>
      <c r="SIK7" s="528"/>
      <c r="SIL7" s="528"/>
      <c r="SIM7" s="430"/>
      <c r="SIN7" s="430"/>
      <c r="SIO7" s="551"/>
      <c r="SIP7" s="551"/>
      <c r="SIQ7" s="528"/>
      <c r="SIR7" s="449"/>
      <c r="SIS7" s="449"/>
      <c r="SIT7" s="449"/>
      <c r="SIU7" s="528"/>
      <c r="SIV7" s="528"/>
      <c r="SIW7" s="449"/>
      <c r="SIX7" s="449"/>
      <c r="SIY7" s="449"/>
      <c r="SIZ7" s="551"/>
      <c r="SJA7" s="528"/>
      <c r="SJB7" s="528"/>
      <c r="SJC7" s="430"/>
      <c r="SJD7" s="528"/>
      <c r="SJE7" s="528"/>
      <c r="SJF7" s="528"/>
      <c r="SJG7" s="528"/>
      <c r="SJH7" s="430"/>
      <c r="SJI7" s="430"/>
      <c r="SJJ7" s="551"/>
      <c r="SJK7" s="551"/>
      <c r="SJL7" s="528"/>
      <c r="SJM7" s="449"/>
      <c r="SJN7" s="449"/>
      <c r="SJO7" s="449"/>
      <c r="SJP7" s="528"/>
      <c r="SJQ7" s="528"/>
      <c r="SJR7" s="449"/>
      <c r="SJS7" s="449"/>
      <c r="SJT7" s="449"/>
      <c r="SJU7" s="551"/>
      <c r="SJV7" s="528"/>
      <c r="SJW7" s="528"/>
      <c r="SJX7" s="430"/>
      <c r="SJY7" s="528"/>
      <c r="SJZ7" s="528"/>
      <c r="SKA7" s="528"/>
      <c r="SKB7" s="528"/>
      <c r="SKC7" s="430"/>
      <c r="SKD7" s="430"/>
      <c r="SKE7" s="551"/>
      <c r="SKF7" s="551"/>
      <c r="SKG7" s="528"/>
      <c r="SKH7" s="449"/>
      <c r="SKI7" s="449"/>
      <c r="SKJ7" s="449"/>
      <c r="SKK7" s="528"/>
      <c r="SKL7" s="528"/>
      <c r="SKM7" s="449"/>
      <c r="SKN7" s="449"/>
      <c r="SKO7" s="449"/>
      <c r="SKP7" s="551"/>
      <c r="SKQ7" s="528"/>
      <c r="SKR7" s="528"/>
      <c r="SKS7" s="430"/>
      <c r="SKT7" s="528"/>
      <c r="SKU7" s="528"/>
      <c r="SKV7" s="528"/>
      <c r="SKW7" s="528"/>
      <c r="SKX7" s="430"/>
      <c r="SKY7" s="430"/>
      <c r="SKZ7" s="551"/>
      <c r="SLA7" s="551"/>
      <c r="SLB7" s="528"/>
      <c r="SLC7" s="449"/>
      <c r="SLD7" s="449"/>
      <c r="SLE7" s="449"/>
      <c r="SLF7" s="528"/>
      <c r="SLG7" s="528"/>
      <c r="SLH7" s="449"/>
      <c r="SLI7" s="449"/>
      <c r="SLJ7" s="449"/>
      <c r="SLK7" s="551"/>
      <c r="SLL7" s="528"/>
      <c r="SLM7" s="528"/>
      <c r="SLN7" s="430"/>
      <c r="SLO7" s="528"/>
      <c r="SLP7" s="528"/>
      <c r="SLQ7" s="528"/>
      <c r="SLR7" s="528"/>
      <c r="SLS7" s="430"/>
      <c r="SLT7" s="430"/>
      <c r="SLU7" s="551"/>
      <c r="SLV7" s="551"/>
      <c r="SLW7" s="528"/>
      <c r="SLX7" s="449"/>
      <c r="SLY7" s="449"/>
      <c r="SLZ7" s="449"/>
      <c r="SMA7" s="528"/>
      <c r="SMB7" s="528"/>
      <c r="SMC7" s="449"/>
      <c r="SMD7" s="449"/>
      <c r="SME7" s="449"/>
      <c r="SMF7" s="551"/>
      <c r="SMG7" s="528"/>
      <c r="SMH7" s="528"/>
      <c r="SMI7" s="430"/>
      <c r="SMJ7" s="528"/>
      <c r="SMK7" s="528"/>
      <c r="SML7" s="528"/>
      <c r="SMM7" s="528"/>
      <c r="SMN7" s="430"/>
      <c r="SMO7" s="430"/>
      <c r="SMP7" s="551"/>
      <c r="SMQ7" s="551"/>
      <c r="SMR7" s="528"/>
      <c r="SMS7" s="449"/>
      <c r="SMT7" s="449"/>
      <c r="SMU7" s="449"/>
      <c r="SMV7" s="528"/>
      <c r="SMW7" s="528"/>
      <c r="SMX7" s="449"/>
      <c r="SMY7" s="449"/>
      <c r="SMZ7" s="449"/>
      <c r="SNA7" s="551"/>
      <c r="SNB7" s="528"/>
      <c r="SNC7" s="528"/>
      <c r="SND7" s="430"/>
      <c r="SNE7" s="528"/>
      <c r="SNF7" s="528"/>
      <c r="SNG7" s="528"/>
      <c r="SNH7" s="528"/>
      <c r="SNI7" s="430"/>
      <c r="SNJ7" s="430"/>
      <c r="SNK7" s="551"/>
      <c r="SNL7" s="551"/>
      <c r="SNM7" s="528"/>
      <c r="SNN7" s="449"/>
      <c r="SNO7" s="449"/>
      <c r="SNP7" s="449"/>
      <c r="SNQ7" s="528"/>
      <c r="SNR7" s="528"/>
      <c r="SNS7" s="449"/>
      <c r="SNT7" s="449"/>
      <c r="SNU7" s="449"/>
      <c r="SNV7" s="551"/>
      <c r="SNW7" s="528"/>
      <c r="SNX7" s="528"/>
      <c r="SNY7" s="430"/>
      <c r="SNZ7" s="528"/>
      <c r="SOA7" s="528"/>
      <c r="SOB7" s="528"/>
      <c r="SOC7" s="528"/>
      <c r="SOD7" s="430"/>
      <c r="SOE7" s="430"/>
      <c r="SOF7" s="551"/>
      <c r="SOG7" s="551"/>
      <c r="SOH7" s="528"/>
      <c r="SOI7" s="449"/>
      <c r="SOJ7" s="449"/>
      <c r="SOK7" s="449"/>
      <c r="SOL7" s="528"/>
      <c r="SOM7" s="528"/>
      <c r="SON7" s="449"/>
      <c r="SOO7" s="449"/>
      <c r="SOP7" s="449"/>
      <c r="SOQ7" s="551"/>
      <c r="SOR7" s="528"/>
      <c r="SOS7" s="528"/>
      <c r="SOT7" s="430"/>
      <c r="SOU7" s="528"/>
      <c r="SOV7" s="528"/>
      <c r="SOW7" s="528"/>
      <c r="SOX7" s="528"/>
      <c r="SOY7" s="430"/>
      <c r="SOZ7" s="430"/>
      <c r="SPA7" s="551"/>
      <c r="SPB7" s="551"/>
      <c r="SPC7" s="528"/>
      <c r="SPD7" s="449"/>
      <c r="SPE7" s="449"/>
      <c r="SPF7" s="449"/>
      <c r="SPG7" s="528"/>
      <c r="SPH7" s="528"/>
      <c r="SPI7" s="449"/>
      <c r="SPJ7" s="449"/>
      <c r="SPK7" s="449"/>
      <c r="SPL7" s="551"/>
      <c r="SPM7" s="528"/>
      <c r="SPN7" s="528"/>
      <c r="SPO7" s="430"/>
      <c r="SPP7" s="528"/>
      <c r="SPQ7" s="528"/>
      <c r="SPR7" s="528"/>
      <c r="SPS7" s="528"/>
      <c r="SPT7" s="430"/>
      <c r="SPU7" s="430"/>
      <c r="SPV7" s="551"/>
      <c r="SPW7" s="551"/>
      <c r="SPX7" s="528"/>
      <c r="SPY7" s="449"/>
      <c r="SPZ7" s="449"/>
      <c r="SQA7" s="449"/>
      <c r="SQB7" s="528"/>
      <c r="SQC7" s="528"/>
      <c r="SQD7" s="449"/>
      <c r="SQE7" s="449"/>
      <c r="SQF7" s="449"/>
      <c r="SQG7" s="551"/>
      <c r="SQH7" s="528"/>
      <c r="SQI7" s="528"/>
      <c r="SQJ7" s="430"/>
      <c r="SQK7" s="528"/>
      <c r="SQL7" s="528"/>
      <c r="SQM7" s="528"/>
      <c r="SQN7" s="528"/>
      <c r="SQO7" s="430"/>
      <c r="SQP7" s="430"/>
      <c r="SQQ7" s="551"/>
      <c r="SQR7" s="551"/>
      <c r="SQS7" s="528"/>
      <c r="SQT7" s="449"/>
      <c r="SQU7" s="449"/>
      <c r="SQV7" s="449"/>
      <c r="SQW7" s="528"/>
      <c r="SQX7" s="528"/>
      <c r="SQY7" s="449"/>
      <c r="SQZ7" s="449"/>
      <c r="SRA7" s="449"/>
      <c r="SRB7" s="551"/>
      <c r="SRC7" s="528"/>
      <c r="SRD7" s="528"/>
      <c r="SRE7" s="430"/>
      <c r="SRF7" s="528"/>
      <c r="SRG7" s="528"/>
      <c r="SRH7" s="528"/>
      <c r="SRI7" s="528"/>
      <c r="SRJ7" s="430"/>
      <c r="SRK7" s="430"/>
      <c r="SRL7" s="551"/>
      <c r="SRM7" s="551"/>
      <c r="SRN7" s="528"/>
      <c r="SRO7" s="449"/>
      <c r="SRP7" s="449"/>
      <c r="SRQ7" s="449"/>
      <c r="SRR7" s="528"/>
      <c r="SRS7" s="528"/>
      <c r="SRT7" s="449"/>
      <c r="SRU7" s="449"/>
      <c r="SRV7" s="449"/>
      <c r="SRW7" s="551"/>
      <c r="SRX7" s="528"/>
      <c r="SRY7" s="528"/>
      <c r="SRZ7" s="430"/>
      <c r="SSA7" s="528"/>
      <c r="SSB7" s="528"/>
      <c r="SSC7" s="528"/>
      <c r="SSD7" s="528"/>
      <c r="SSE7" s="430"/>
      <c r="SSF7" s="430"/>
      <c r="SSG7" s="551"/>
      <c r="SSH7" s="551"/>
      <c r="SSI7" s="528"/>
      <c r="SSJ7" s="449"/>
      <c r="SSK7" s="449"/>
      <c r="SSL7" s="449"/>
      <c r="SSM7" s="528"/>
      <c r="SSN7" s="528"/>
      <c r="SSO7" s="449"/>
      <c r="SSP7" s="449"/>
      <c r="SSQ7" s="449"/>
      <c r="SSR7" s="551"/>
      <c r="SSS7" s="528"/>
      <c r="SST7" s="528"/>
      <c r="SSU7" s="430"/>
      <c r="SSV7" s="528"/>
      <c r="SSW7" s="528"/>
      <c r="SSX7" s="528"/>
      <c r="SSY7" s="528"/>
      <c r="SSZ7" s="430"/>
      <c r="STA7" s="430"/>
      <c r="STB7" s="551"/>
      <c r="STC7" s="551"/>
      <c r="STD7" s="528"/>
      <c r="STE7" s="449"/>
      <c r="STF7" s="449"/>
      <c r="STG7" s="449"/>
      <c r="STH7" s="528"/>
      <c r="STI7" s="528"/>
      <c r="STJ7" s="449"/>
      <c r="STK7" s="449"/>
      <c r="STL7" s="449"/>
      <c r="STM7" s="551"/>
      <c r="STN7" s="528"/>
      <c r="STO7" s="528"/>
      <c r="STP7" s="430"/>
      <c r="STQ7" s="528"/>
      <c r="STR7" s="528"/>
      <c r="STS7" s="528"/>
      <c r="STT7" s="528"/>
      <c r="STU7" s="430"/>
      <c r="STV7" s="430"/>
      <c r="STW7" s="551"/>
      <c r="STX7" s="551"/>
      <c r="STY7" s="528"/>
      <c r="STZ7" s="449"/>
      <c r="SUA7" s="449"/>
      <c r="SUB7" s="449"/>
      <c r="SUC7" s="528"/>
      <c r="SUD7" s="528"/>
      <c r="SUE7" s="449"/>
      <c r="SUF7" s="449"/>
      <c r="SUG7" s="449"/>
      <c r="SUH7" s="551"/>
      <c r="SUI7" s="528"/>
      <c r="SUJ7" s="528"/>
      <c r="SUK7" s="430"/>
      <c r="SUL7" s="528"/>
      <c r="SUM7" s="528"/>
      <c r="SUN7" s="528"/>
      <c r="SUO7" s="528"/>
      <c r="SUP7" s="430"/>
      <c r="SUQ7" s="430"/>
      <c r="SUR7" s="551"/>
      <c r="SUS7" s="551"/>
      <c r="SUT7" s="528"/>
      <c r="SUU7" s="449"/>
      <c r="SUV7" s="449"/>
      <c r="SUW7" s="449"/>
      <c r="SUX7" s="528"/>
      <c r="SUY7" s="528"/>
      <c r="SUZ7" s="449"/>
      <c r="SVA7" s="449"/>
      <c r="SVB7" s="449"/>
      <c r="SVC7" s="551"/>
      <c r="SVD7" s="528"/>
      <c r="SVE7" s="528"/>
      <c r="SVF7" s="430"/>
      <c r="SVG7" s="528"/>
      <c r="SVH7" s="528"/>
      <c r="SVI7" s="528"/>
      <c r="SVJ7" s="528"/>
      <c r="SVK7" s="430"/>
      <c r="SVL7" s="430"/>
      <c r="SVM7" s="551"/>
      <c r="SVN7" s="551"/>
      <c r="SVO7" s="528"/>
      <c r="SVP7" s="449"/>
      <c r="SVQ7" s="449"/>
      <c r="SVR7" s="449"/>
      <c r="SVS7" s="528"/>
      <c r="SVT7" s="528"/>
      <c r="SVU7" s="449"/>
      <c r="SVV7" s="449"/>
      <c r="SVW7" s="449"/>
      <c r="SVX7" s="551"/>
      <c r="SVY7" s="528"/>
      <c r="SVZ7" s="528"/>
      <c r="SWA7" s="430"/>
      <c r="SWB7" s="528"/>
      <c r="SWC7" s="528"/>
      <c r="SWD7" s="528"/>
      <c r="SWE7" s="528"/>
      <c r="SWF7" s="430"/>
      <c r="SWG7" s="430"/>
      <c r="SWH7" s="551"/>
      <c r="SWI7" s="551"/>
      <c r="SWJ7" s="528"/>
      <c r="SWK7" s="449"/>
      <c r="SWL7" s="449"/>
      <c r="SWM7" s="449"/>
      <c r="SWN7" s="528"/>
      <c r="SWO7" s="528"/>
      <c r="SWP7" s="449"/>
      <c r="SWQ7" s="449"/>
      <c r="SWR7" s="449"/>
      <c r="SWS7" s="551"/>
      <c r="SWT7" s="528"/>
      <c r="SWU7" s="528"/>
      <c r="SWV7" s="430"/>
      <c r="SWW7" s="528"/>
      <c r="SWX7" s="528"/>
      <c r="SWY7" s="528"/>
      <c r="SWZ7" s="528"/>
      <c r="SXA7" s="430"/>
      <c r="SXB7" s="430"/>
      <c r="SXC7" s="551"/>
      <c r="SXD7" s="551"/>
      <c r="SXE7" s="528"/>
      <c r="SXF7" s="449"/>
      <c r="SXG7" s="449"/>
      <c r="SXH7" s="449"/>
      <c r="SXI7" s="528"/>
      <c r="SXJ7" s="528"/>
      <c r="SXK7" s="449"/>
      <c r="SXL7" s="449"/>
      <c r="SXM7" s="449"/>
      <c r="SXN7" s="551"/>
      <c r="SXO7" s="528"/>
      <c r="SXP7" s="528"/>
      <c r="SXQ7" s="430"/>
      <c r="SXR7" s="528"/>
      <c r="SXS7" s="528"/>
      <c r="SXT7" s="528"/>
      <c r="SXU7" s="528"/>
      <c r="SXV7" s="430"/>
      <c r="SXW7" s="430"/>
      <c r="SXX7" s="551"/>
      <c r="SXY7" s="551"/>
      <c r="SXZ7" s="528"/>
      <c r="SYA7" s="449"/>
      <c r="SYB7" s="449"/>
      <c r="SYC7" s="449"/>
      <c r="SYD7" s="528"/>
      <c r="SYE7" s="528"/>
      <c r="SYF7" s="449"/>
      <c r="SYG7" s="449"/>
      <c r="SYH7" s="449"/>
      <c r="SYI7" s="551"/>
      <c r="SYJ7" s="528"/>
      <c r="SYK7" s="528"/>
      <c r="SYL7" s="430"/>
      <c r="SYM7" s="528"/>
      <c r="SYN7" s="528"/>
      <c r="SYO7" s="528"/>
      <c r="SYP7" s="528"/>
      <c r="SYQ7" s="430"/>
      <c r="SYR7" s="430"/>
      <c r="SYS7" s="551"/>
      <c r="SYT7" s="551"/>
      <c r="SYU7" s="528"/>
      <c r="SYV7" s="449"/>
      <c r="SYW7" s="449"/>
      <c r="SYX7" s="449"/>
      <c r="SYY7" s="528"/>
      <c r="SYZ7" s="528"/>
      <c r="SZA7" s="449"/>
      <c r="SZB7" s="449"/>
      <c r="SZC7" s="449"/>
      <c r="SZD7" s="551"/>
      <c r="SZE7" s="528"/>
      <c r="SZF7" s="528"/>
      <c r="SZG7" s="430"/>
      <c r="SZH7" s="528"/>
      <c r="SZI7" s="528"/>
      <c r="SZJ7" s="528"/>
      <c r="SZK7" s="528"/>
      <c r="SZL7" s="430"/>
      <c r="SZM7" s="430"/>
      <c r="SZN7" s="551"/>
      <c r="SZO7" s="551"/>
      <c r="SZP7" s="528"/>
      <c r="SZQ7" s="449"/>
      <c r="SZR7" s="449"/>
      <c r="SZS7" s="449"/>
      <c r="SZT7" s="528"/>
      <c r="SZU7" s="528"/>
      <c r="SZV7" s="449"/>
      <c r="SZW7" s="449"/>
      <c r="SZX7" s="449"/>
      <c r="SZY7" s="551"/>
      <c r="SZZ7" s="528"/>
      <c r="TAA7" s="528"/>
      <c r="TAB7" s="430"/>
      <c r="TAC7" s="528"/>
      <c r="TAD7" s="528"/>
      <c r="TAE7" s="528"/>
      <c r="TAF7" s="528"/>
      <c r="TAG7" s="430"/>
      <c r="TAH7" s="430"/>
      <c r="TAI7" s="551"/>
      <c r="TAJ7" s="551"/>
      <c r="TAK7" s="528"/>
      <c r="TAL7" s="449"/>
      <c r="TAM7" s="449"/>
      <c r="TAN7" s="449"/>
      <c r="TAO7" s="528"/>
      <c r="TAP7" s="528"/>
      <c r="TAQ7" s="449"/>
      <c r="TAR7" s="449"/>
      <c r="TAS7" s="449"/>
      <c r="TAT7" s="551"/>
      <c r="TAU7" s="528"/>
      <c r="TAV7" s="528"/>
      <c r="TAW7" s="430"/>
      <c r="TAX7" s="528"/>
      <c r="TAY7" s="528"/>
      <c r="TAZ7" s="528"/>
      <c r="TBA7" s="528"/>
      <c r="TBB7" s="430"/>
      <c r="TBC7" s="430"/>
      <c r="TBD7" s="551"/>
      <c r="TBE7" s="551"/>
      <c r="TBF7" s="528"/>
      <c r="TBG7" s="449"/>
      <c r="TBH7" s="449"/>
      <c r="TBI7" s="449"/>
      <c r="TBJ7" s="528"/>
      <c r="TBK7" s="528"/>
      <c r="TBL7" s="449"/>
      <c r="TBM7" s="449"/>
      <c r="TBN7" s="449"/>
      <c r="TBO7" s="551"/>
      <c r="TBP7" s="528"/>
      <c r="TBQ7" s="528"/>
      <c r="TBR7" s="430"/>
      <c r="TBS7" s="528"/>
      <c r="TBT7" s="528"/>
      <c r="TBU7" s="528"/>
      <c r="TBV7" s="528"/>
      <c r="TBW7" s="430"/>
      <c r="TBX7" s="430"/>
      <c r="TBY7" s="551"/>
      <c r="TBZ7" s="551"/>
      <c r="TCA7" s="528"/>
      <c r="TCB7" s="449"/>
      <c r="TCC7" s="449"/>
      <c r="TCD7" s="449"/>
      <c r="TCE7" s="528"/>
      <c r="TCF7" s="528"/>
      <c r="TCG7" s="449"/>
      <c r="TCH7" s="449"/>
      <c r="TCI7" s="449"/>
      <c r="TCJ7" s="551"/>
      <c r="TCK7" s="528"/>
      <c r="TCL7" s="528"/>
      <c r="TCM7" s="430"/>
      <c r="TCN7" s="528"/>
      <c r="TCO7" s="528"/>
      <c r="TCP7" s="528"/>
      <c r="TCQ7" s="528"/>
      <c r="TCR7" s="430"/>
      <c r="TCS7" s="430"/>
      <c r="TCT7" s="551"/>
      <c r="TCU7" s="551"/>
      <c r="TCV7" s="528"/>
      <c r="TCW7" s="449"/>
      <c r="TCX7" s="449"/>
      <c r="TCY7" s="449"/>
      <c r="TCZ7" s="528"/>
      <c r="TDA7" s="528"/>
      <c r="TDB7" s="449"/>
      <c r="TDC7" s="449"/>
      <c r="TDD7" s="449"/>
      <c r="TDE7" s="551"/>
      <c r="TDF7" s="528"/>
      <c r="TDG7" s="528"/>
      <c r="TDH7" s="430"/>
      <c r="TDI7" s="528"/>
      <c r="TDJ7" s="528"/>
      <c r="TDK7" s="528"/>
      <c r="TDL7" s="528"/>
      <c r="TDM7" s="430"/>
      <c r="TDN7" s="430"/>
      <c r="TDO7" s="551"/>
      <c r="TDP7" s="551"/>
      <c r="TDQ7" s="528"/>
      <c r="TDR7" s="449"/>
      <c r="TDS7" s="449"/>
      <c r="TDT7" s="449"/>
      <c r="TDU7" s="528"/>
      <c r="TDV7" s="528"/>
      <c r="TDW7" s="449"/>
      <c r="TDX7" s="449"/>
      <c r="TDY7" s="449"/>
      <c r="TDZ7" s="551"/>
      <c r="TEA7" s="528"/>
      <c r="TEB7" s="528"/>
      <c r="TEC7" s="430"/>
      <c r="TED7" s="528"/>
      <c r="TEE7" s="528"/>
      <c r="TEF7" s="528"/>
      <c r="TEG7" s="528"/>
      <c r="TEH7" s="430"/>
      <c r="TEI7" s="430"/>
      <c r="TEJ7" s="551"/>
      <c r="TEK7" s="551"/>
      <c r="TEL7" s="528"/>
      <c r="TEM7" s="449"/>
      <c r="TEN7" s="449"/>
      <c r="TEO7" s="449"/>
      <c r="TEP7" s="528"/>
      <c r="TEQ7" s="528"/>
      <c r="TER7" s="449"/>
      <c r="TES7" s="449"/>
      <c r="TET7" s="449"/>
      <c r="TEU7" s="551"/>
      <c r="TEV7" s="528"/>
      <c r="TEW7" s="528"/>
      <c r="TEX7" s="430"/>
      <c r="TEY7" s="528"/>
      <c r="TEZ7" s="528"/>
      <c r="TFA7" s="528"/>
      <c r="TFB7" s="528"/>
      <c r="TFC7" s="430"/>
      <c r="TFD7" s="430"/>
      <c r="TFE7" s="551"/>
      <c r="TFF7" s="551"/>
      <c r="TFG7" s="528"/>
      <c r="TFH7" s="449"/>
      <c r="TFI7" s="449"/>
      <c r="TFJ7" s="449"/>
      <c r="TFK7" s="528"/>
      <c r="TFL7" s="528"/>
      <c r="TFM7" s="449"/>
      <c r="TFN7" s="449"/>
      <c r="TFO7" s="449"/>
      <c r="TFP7" s="551"/>
      <c r="TFQ7" s="528"/>
      <c r="TFR7" s="528"/>
      <c r="TFS7" s="430"/>
      <c r="TFT7" s="528"/>
      <c r="TFU7" s="528"/>
      <c r="TFV7" s="528"/>
      <c r="TFW7" s="528"/>
      <c r="TFX7" s="430"/>
      <c r="TFY7" s="430"/>
      <c r="TFZ7" s="551"/>
      <c r="TGA7" s="551"/>
      <c r="TGB7" s="528"/>
      <c r="TGC7" s="449"/>
      <c r="TGD7" s="449"/>
      <c r="TGE7" s="449"/>
      <c r="TGF7" s="528"/>
      <c r="TGG7" s="528"/>
      <c r="TGH7" s="449"/>
      <c r="TGI7" s="449"/>
      <c r="TGJ7" s="449"/>
      <c r="TGK7" s="551"/>
      <c r="TGL7" s="528"/>
      <c r="TGM7" s="528"/>
      <c r="TGN7" s="430"/>
      <c r="TGO7" s="528"/>
      <c r="TGP7" s="528"/>
      <c r="TGQ7" s="528"/>
      <c r="TGR7" s="528"/>
      <c r="TGS7" s="430"/>
      <c r="TGT7" s="430"/>
      <c r="TGU7" s="551"/>
      <c r="TGV7" s="551"/>
      <c r="TGW7" s="528"/>
      <c r="TGX7" s="449"/>
      <c r="TGY7" s="449"/>
      <c r="TGZ7" s="449"/>
      <c r="THA7" s="528"/>
      <c r="THB7" s="528"/>
      <c r="THC7" s="449"/>
      <c r="THD7" s="449"/>
      <c r="THE7" s="449"/>
      <c r="THF7" s="551"/>
      <c r="THG7" s="528"/>
      <c r="THH7" s="528"/>
      <c r="THI7" s="430"/>
      <c r="THJ7" s="528"/>
      <c r="THK7" s="528"/>
      <c r="THL7" s="528"/>
      <c r="THM7" s="528"/>
      <c r="THN7" s="430"/>
      <c r="THO7" s="430"/>
      <c r="THP7" s="551"/>
      <c r="THQ7" s="551"/>
      <c r="THR7" s="528"/>
      <c r="THS7" s="449"/>
      <c r="THT7" s="449"/>
      <c r="THU7" s="449"/>
      <c r="THV7" s="528"/>
      <c r="THW7" s="528"/>
      <c r="THX7" s="449"/>
      <c r="THY7" s="449"/>
      <c r="THZ7" s="449"/>
      <c r="TIA7" s="551"/>
      <c r="TIB7" s="528"/>
      <c r="TIC7" s="528"/>
      <c r="TID7" s="430"/>
      <c r="TIE7" s="528"/>
      <c r="TIF7" s="528"/>
      <c r="TIG7" s="528"/>
      <c r="TIH7" s="528"/>
      <c r="TII7" s="430"/>
      <c r="TIJ7" s="430"/>
      <c r="TIK7" s="551"/>
      <c r="TIL7" s="551"/>
      <c r="TIM7" s="528"/>
      <c r="TIN7" s="449"/>
      <c r="TIO7" s="449"/>
      <c r="TIP7" s="449"/>
      <c r="TIQ7" s="528"/>
      <c r="TIR7" s="528"/>
      <c r="TIS7" s="449"/>
      <c r="TIT7" s="449"/>
      <c r="TIU7" s="449"/>
      <c r="TIV7" s="551"/>
      <c r="TIW7" s="528"/>
      <c r="TIX7" s="528"/>
      <c r="TIY7" s="430"/>
      <c r="TIZ7" s="528"/>
      <c r="TJA7" s="528"/>
      <c r="TJB7" s="528"/>
      <c r="TJC7" s="528"/>
      <c r="TJD7" s="430"/>
      <c r="TJE7" s="430"/>
      <c r="TJF7" s="551"/>
      <c r="TJG7" s="551"/>
      <c r="TJH7" s="528"/>
      <c r="TJI7" s="449"/>
      <c r="TJJ7" s="449"/>
      <c r="TJK7" s="449"/>
      <c r="TJL7" s="528"/>
      <c r="TJM7" s="528"/>
      <c r="TJN7" s="449"/>
      <c r="TJO7" s="449"/>
      <c r="TJP7" s="449"/>
      <c r="TJQ7" s="551"/>
      <c r="TJR7" s="528"/>
      <c r="TJS7" s="528"/>
      <c r="TJT7" s="430"/>
      <c r="TJU7" s="528"/>
      <c r="TJV7" s="528"/>
      <c r="TJW7" s="528"/>
      <c r="TJX7" s="528"/>
      <c r="TJY7" s="430"/>
      <c r="TJZ7" s="430"/>
      <c r="TKA7" s="551"/>
      <c r="TKB7" s="551"/>
      <c r="TKC7" s="528"/>
      <c r="TKD7" s="449"/>
      <c r="TKE7" s="449"/>
      <c r="TKF7" s="449"/>
      <c r="TKG7" s="528"/>
      <c r="TKH7" s="528"/>
      <c r="TKI7" s="449"/>
      <c r="TKJ7" s="449"/>
      <c r="TKK7" s="449"/>
      <c r="TKL7" s="551"/>
      <c r="TKM7" s="528"/>
      <c r="TKN7" s="528"/>
      <c r="TKO7" s="430"/>
      <c r="TKP7" s="528"/>
      <c r="TKQ7" s="528"/>
      <c r="TKR7" s="528"/>
      <c r="TKS7" s="528"/>
      <c r="TKT7" s="430"/>
      <c r="TKU7" s="430"/>
      <c r="TKV7" s="551"/>
      <c r="TKW7" s="551"/>
      <c r="TKX7" s="528"/>
      <c r="TKY7" s="449"/>
      <c r="TKZ7" s="449"/>
      <c r="TLA7" s="449"/>
      <c r="TLB7" s="528"/>
      <c r="TLC7" s="528"/>
      <c r="TLD7" s="449"/>
      <c r="TLE7" s="449"/>
      <c r="TLF7" s="449"/>
      <c r="TLG7" s="551"/>
      <c r="TLH7" s="528"/>
      <c r="TLI7" s="528"/>
      <c r="TLJ7" s="430"/>
      <c r="TLK7" s="528"/>
      <c r="TLL7" s="528"/>
      <c r="TLM7" s="528"/>
      <c r="TLN7" s="528"/>
      <c r="TLO7" s="430"/>
      <c r="TLP7" s="430"/>
      <c r="TLQ7" s="551"/>
      <c r="TLR7" s="551"/>
      <c r="TLS7" s="528"/>
      <c r="TLT7" s="449"/>
      <c r="TLU7" s="449"/>
      <c r="TLV7" s="449"/>
      <c r="TLW7" s="528"/>
      <c r="TLX7" s="528"/>
      <c r="TLY7" s="449"/>
      <c r="TLZ7" s="449"/>
      <c r="TMA7" s="449"/>
      <c r="TMB7" s="551"/>
      <c r="TMC7" s="528"/>
      <c r="TMD7" s="528"/>
      <c r="TME7" s="430"/>
      <c r="TMF7" s="528"/>
      <c r="TMG7" s="528"/>
      <c r="TMH7" s="528"/>
      <c r="TMI7" s="528"/>
      <c r="TMJ7" s="430"/>
      <c r="TMK7" s="430"/>
      <c r="TML7" s="551"/>
      <c r="TMM7" s="551"/>
      <c r="TMN7" s="528"/>
      <c r="TMO7" s="449"/>
      <c r="TMP7" s="449"/>
      <c r="TMQ7" s="449"/>
      <c r="TMR7" s="528"/>
      <c r="TMS7" s="528"/>
      <c r="TMT7" s="449"/>
      <c r="TMU7" s="449"/>
      <c r="TMV7" s="449"/>
      <c r="TMW7" s="551"/>
      <c r="TMX7" s="528"/>
      <c r="TMY7" s="528"/>
      <c r="TMZ7" s="430"/>
      <c r="TNA7" s="528"/>
      <c r="TNB7" s="528"/>
      <c r="TNC7" s="528"/>
      <c r="TND7" s="528"/>
      <c r="TNE7" s="430"/>
      <c r="TNF7" s="430"/>
      <c r="TNG7" s="551"/>
      <c r="TNH7" s="551"/>
      <c r="TNI7" s="528"/>
      <c r="TNJ7" s="449"/>
      <c r="TNK7" s="449"/>
      <c r="TNL7" s="449"/>
      <c r="TNM7" s="528"/>
      <c r="TNN7" s="528"/>
      <c r="TNO7" s="449"/>
      <c r="TNP7" s="449"/>
      <c r="TNQ7" s="449"/>
      <c r="TNR7" s="551"/>
      <c r="TNS7" s="528"/>
      <c r="TNT7" s="528"/>
      <c r="TNU7" s="430"/>
      <c r="TNV7" s="528"/>
      <c r="TNW7" s="528"/>
      <c r="TNX7" s="528"/>
      <c r="TNY7" s="528"/>
      <c r="TNZ7" s="430"/>
      <c r="TOA7" s="430"/>
      <c r="TOB7" s="551"/>
      <c r="TOC7" s="551"/>
      <c r="TOD7" s="528"/>
      <c r="TOE7" s="449"/>
      <c r="TOF7" s="449"/>
      <c r="TOG7" s="449"/>
      <c r="TOH7" s="528"/>
      <c r="TOI7" s="528"/>
      <c r="TOJ7" s="449"/>
      <c r="TOK7" s="449"/>
      <c r="TOL7" s="449"/>
      <c r="TOM7" s="551"/>
      <c r="TON7" s="528"/>
      <c r="TOO7" s="528"/>
      <c r="TOP7" s="430"/>
      <c r="TOQ7" s="528"/>
      <c r="TOR7" s="528"/>
      <c r="TOS7" s="528"/>
      <c r="TOT7" s="528"/>
      <c r="TOU7" s="430"/>
      <c r="TOV7" s="430"/>
      <c r="TOW7" s="551"/>
      <c r="TOX7" s="551"/>
      <c r="TOY7" s="528"/>
      <c r="TOZ7" s="449"/>
      <c r="TPA7" s="449"/>
      <c r="TPB7" s="449"/>
      <c r="TPC7" s="528"/>
      <c r="TPD7" s="528"/>
      <c r="TPE7" s="449"/>
      <c r="TPF7" s="449"/>
      <c r="TPG7" s="449"/>
      <c r="TPH7" s="551"/>
      <c r="TPI7" s="528"/>
      <c r="TPJ7" s="528"/>
      <c r="TPK7" s="430"/>
      <c r="TPL7" s="528"/>
      <c r="TPM7" s="528"/>
      <c r="TPN7" s="528"/>
      <c r="TPO7" s="528"/>
      <c r="TPP7" s="430"/>
      <c r="TPQ7" s="430"/>
      <c r="TPR7" s="551"/>
      <c r="TPS7" s="551"/>
      <c r="TPT7" s="528"/>
      <c r="TPU7" s="449"/>
      <c r="TPV7" s="449"/>
      <c r="TPW7" s="449"/>
      <c r="TPX7" s="528"/>
      <c r="TPY7" s="528"/>
      <c r="TPZ7" s="449"/>
      <c r="TQA7" s="449"/>
      <c r="TQB7" s="449"/>
      <c r="TQC7" s="551"/>
      <c r="TQD7" s="528"/>
      <c r="TQE7" s="528"/>
      <c r="TQF7" s="430"/>
      <c r="TQG7" s="528"/>
      <c r="TQH7" s="528"/>
      <c r="TQI7" s="528"/>
      <c r="TQJ7" s="528"/>
      <c r="TQK7" s="430"/>
      <c r="TQL7" s="430"/>
      <c r="TQM7" s="551"/>
      <c r="TQN7" s="551"/>
      <c r="TQO7" s="528"/>
      <c r="TQP7" s="449"/>
      <c r="TQQ7" s="449"/>
      <c r="TQR7" s="449"/>
      <c r="TQS7" s="528"/>
      <c r="TQT7" s="528"/>
      <c r="TQU7" s="449"/>
      <c r="TQV7" s="449"/>
      <c r="TQW7" s="449"/>
      <c r="TQX7" s="551"/>
      <c r="TQY7" s="528"/>
      <c r="TQZ7" s="528"/>
      <c r="TRA7" s="430"/>
      <c r="TRB7" s="528"/>
      <c r="TRC7" s="528"/>
      <c r="TRD7" s="528"/>
      <c r="TRE7" s="528"/>
      <c r="TRF7" s="430"/>
      <c r="TRG7" s="430"/>
      <c r="TRH7" s="551"/>
      <c r="TRI7" s="551"/>
      <c r="TRJ7" s="528"/>
      <c r="TRK7" s="449"/>
      <c r="TRL7" s="449"/>
      <c r="TRM7" s="449"/>
      <c r="TRN7" s="528"/>
      <c r="TRO7" s="528"/>
      <c r="TRP7" s="449"/>
      <c r="TRQ7" s="449"/>
      <c r="TRR7" s="449"/>
      <c r="TRS7" s="551"/>
      <c r="TRT7" s="528"/>
      <c r="TRU7" s="528"/>
      <c r="TRV7" s="430"/>
      <c r="TRW7" s="528"/>
      <c r="TRX7" s="528"/>
      <c r="TRY7" s="528"/>
      <c r="TRZ7" s="528"/>
      <c r="TSA7" s="430"/>
      <c r="TSB7" s="430"/>
      <c r="TSC7" s="551"/>
      <c r="TSD7" s="551"/>
      <c r="TSE7" s="528"/>
      <c r="TSF7" s="449"/>
      <c r="TSG7" s="449"/>
      <c r="TSH7" s="449"/>
      <c r="TSI7" s="528"/>
      <c r="TSJ7" s="528"/>
      <c r="TSK7" s="449"/>
      <c r="TSL7" s="449"/>
      <c r="TSM7" s="449"/>
      <c r="TSN7" s="551"/>
      <c r="TSO7" s="528"/>
      <c r="TSP7" s="528"/>
      <c r="TSQ7" s="430"/>
      <c r="TSR7" s="528"/>
      <c r="TSS7" s="528"/>
      <c r="TST7" s="528"/>
      <c r="TSU7" s="528"/>
      <c r="TSV7" s="430"/>
      <c r="TSW7" s="430"/>
      <c r="TSX7" s="551"/>
      <c r="TSY7" s="551"/>
      <c r="TSZ7" s="528"/>
      <c r="TTA7" s="449"/>
      <c r="TTB7" s="449"/>
      <c r="TTC7" s="449"/>
      <c r="TTD7" s="528"/>
      <c r="TTE7" s="528"/>
      <c r="TTF7" s="449"/>
      <c r="TTG7" s="449"/>
      <c r="TTH7" s="449"/>
      <c r="TTI7" s="551"/>
      <c r="TTJ7" s="528"/>
      <c r="TTK7" s="528"/>
      <c r="TTL7" s="430"/>
      <c r="TTM7" s="528"/>
      <c r="TTN7" s="528"/>
      <c r="TTO7" s="528"/>
      <c r="TTP7" s="528"/>
      <c r="TTQ7" s="430"/>
      <c r="TTR7" s="430"/>
      <c r="TTS7" s="551"/>
      <c r="TTT7" s="551"/>
      <c r="TTU7" s="528"/>
      <c r="TTV7" s="449"/>
      <c r="TTW7" s="449"/>
      <c r="TTX7" s="449"/>
      <c r="TTY7" s="528"/>
      <c r="TTZ7" s="528"/>
      <c r="TUA7" s="449"/>
      <c r="TUB7" s="449"/>
      <c r="TUC7" s="449"/>
      <c r="TUD7" s="551"/>
      <c r="TUE7" s="528"/>
      <c r="TUF7" s="528"/>
      <c r="TUG7" s="430"/>
      <c r="TUH7" s="528"/>
      <c r="TUI7" s="528"/>
      <c r="TUJ7" s="528"/>
      <c r="TUK7" s="528"/>
      <c r="TUL7" s="430"/>
      <c r="TUM7" s="430"/>
      <c r="TUN7" s="551"/>
      <c r="TUO7" s="551"/>
      <c r="TUP7" s="528"/>
      <c r="TUQ7" s="449"/>
      <c r="TUR7" s="449"/>
      <c r="TUS7" s="449"/>
      <c r="TUT7" s="528"/>
      <c r="TUU7" s="528"/>
      <c r="TUV7" s="449"/>
      <c r="TUW7" s="449"/>
      <c r="TUX7" s="449"/>
      <c r="TUY7" s="551"/>
      <c r="TUZ7" s="528"/>
      <c r="TVA7" s="528"/>
      <c r="TVB7" s="430"/>
      <c r="TVC7" s="528"/>
      <c r="TVD7" s="528"/>
      <c r="TVE7" s="528"/>
      <c r="TVF7" s="528"/>
      <c r="TVG7" s="430"/>
      <c r="TVH7" s="430"/>
      <c r="TVI7" s="551"/>
      <c r="TVJ7" s="551"/>
      <c r="TVK7" s="528"/>
      <c r="TVL7" s="449"/>
      <c r="TVM7" s="449"/>
      <c r="TVN7" s="449"/>
      <c r="TVO7" s="528"/>
      <c r="TVP7" s="528"/>
      <c r="TVQ7" s="449"/>
      <c r="TVR7" s="449"/>
      <c r="TVS7" s="449"/>
      <c r="TVT7" s="551"/>
      <c r="TVU7" s="528"/>
      <c r="TVV7" s="528"/>
      <c r="TVW7" s="430"/>
      <c r="TVX7" s="528"/>
      <c r="TVY7" s="528"/>
      <c r="TVZ7" s="528"/>
      <c r="TWA7" s="528"/>
      <c r="TWB7" s="430"/>
      <c r="TWC7" s="430"/>
      <c r="TWD7" s="551"/>
      <c r="TWE7" s="551"/>
      <c r="TWF7" s="528"/>
      <c r="TWG7" s="449"/>
      <c r="TWH7" s="449"/>
      <c r="TWI7" s="449"/>
      <c r="TWJ7" s="528"/>
      <c r="TWK7" s="528"/>
      <c r="TWL7" s="449"/>
      <c r="TWM7" s="449"/>
      <c r="TWN7" s="449"/>
      <c r="TWO7" s="551"/>
      <c r="TWP7" s="528"/>
      <c r="TWQ7" s="528"/>
      <c r="TWR7" s="430"/>
      <c r="TWS7" s="528"/>
      <c r="TWT7" s="528"/>
      <c r="TWU7" s="528"/>
      <c r="TWV7" s="528"/>
      <c r="TWW7" s="430"/>
      <c r="TWX7" s="430"/>
      <c r="TWY7" s="551"/>
      <c r="TWZ7" s="551"/>
      <c r="TXA7" s="528"/>
      <c r="TXB7" s="449"/>
      <c r="TXC7" s="449"/>
      <c r="TXD7" s="449"/>
      <c r="TXE7" s="528"/>
      <c r="TXF7" s="528"/>
      <c r="TXG7" s="449"/>
      <c r="TXH7" s="449"/>
      <c r="TXI7" s="449"/>
      <c r="TXJ7" s="551"/>
      <c r="TXK7" s="528"/>
      <c r="TXL7" s="528"/>
      <c r="TXM7" s="430"/>
      <c r="TXN7" s="528"/>
      <c r="TXO7" s="528"/>
      <c r="TXP7" s="528"/>
      <c r="TXQ7" s="528"/>
      <c r="TXR7" s="430"/>
      <c r="TXS7" s="430"/>
      <c r="TXT7" s="551"/>
      <c r="TXU7" s="551"/>
      <c r="TXV7" s="528"/>
      <c r="TXW7" s="449"/>
      <c r="TXX7" s="449"/>
      <c r="TXY7" s="449"/>
      <c r="TXZ7" s="528"/>
      <c r="TYA7" s="528"/>
      <c r="TYB7" s="449"/>
      <c r="TYC7" s="449"/>
      <c r="TYD7" s="449"/>
      <c r="TYE7" s="551"/>
      <c r="TYF7" s="528"/>
      <c r="TYG7" s="528"/>
      <c r="TYH7" s="430"/>
      <c r="TYI7" s="528"/>
      <c r="TYJ7" s="528"/>
      <c r="TYK7" s="528"/>
      <c r="TYL7" s="528"/>
      <c r="TYM7" s="430"/>
      <c r="TYN7" s="430"/>
      <c r="TYO7" s="551"/>
      <c r="TYP7" s="551"/>
      <c r="TYQ7" s="528"/>
      <c r="TYR7" s="449"/>
      <c r="TYS7" s="449"/>
      <c r="TYT7" s="449"/>
      <c r="TYU7" s="528"/>
      <c r="TYV7" s="528"/>
      <c r="TYW7" s="449"/>
      <c r="TYX7" s="449"/>
      <c r="TYY7" s="449"/>
      <c r="TYZ7" s="551"/>
      <c r="TZA7" s="528"/>
      <c r="TZB7" s="528"/>
      <c r="TZC7" s="430"/>
      <c r="TZD7" s="528"/>
      <c r="TZE7" s="528"/>
      <c r="TZF7" s="528"/>
      <c r="TZG7" s="528"/>
      <c r="TZH7" s="430"/>
      <c r="TZI7" s="430"/>
      <c r="TZJ7" s="551"/>
      <c r="TZK7" s="551"/>
      <c r="TZL7" s="528"/>
      <c r="TZM7" s="449"/>
      <c r="TZN7" s="449"/>
      <c r="TZO7" s="449"/>
      <c r="TZP7" s="528"/>
      <c r="TZQ7" s="528"/>
      <c r="TZR7" s="449"/>
      <c r="TZS7" s="449"/>
      <c r="TZT7" s="449"/>
      <c r="TZU7" s="551"/>
      <c r="TZV7" s="528"/>
      <c r="TZW7" s="528"/>
      <c r="TZX7" s="430"/>
      <c r="TZY7" s="528"/>
      <c r="TZZ7" s="528"/>
      <c r="UAA7" s="528"/>
      <c r="UAB7" s="528"/>
      <c r="UAC7" s="430"/>
      <c r="UAD7" s="430"/>
      <c r="UAE7" s="551"/>
      <c r="UAF7" s="551"/>
      <c r="UAG7" s="528"/>
      <c r="UAH7" s="449"/>
      <c r="UAI7" s="449"/>
      <c r="UAJ7" s="449"/>
      <c r="UAK7" s="528"/>
      <c r="UAL7" s="528"/>
      <c r="UAM7" s="449"/>
      <c r="UAN7" s="449"/>
      <c r="UAO7" s="449"/>
      <c r="UAP7" s="551"/>
      <c r="UAQ7" s="528"/>
      <c r="UAR7" s="528"/>
      <c r="UAS7" s="430"/>
      <c r="UAT7" s="528"/>
      <c r="UAU7" s="528"/>
      <c r="UAV7" s="528"/>
      <c r="UAW7" s="528"/>
      <c r="UAX7" s="430"/>
      <c r="UAY7" s="430"/>
      <c r="UAZ7" s="551"/>
      <c r="UBA7" s="551"/>
      <c r="UBB7" s="528"/>
      <c r="UBC7" s="449"/>
      <c r="UBD7" s="449"/>
      <c r="UBE7" s="449"/>
      <c r="UBF7" s="528"/>
      <c r="UBG7" s="528"/>
      <c r="UBH7" s="449"/>
      <c r="UBI7" s="449"/>
      <c r="UBJ7" s="449"/>
      <c r="UBK7" s="551"/>
      <c r="UBL7" s="528"/>
      <c r="UBM7" s="528"/>
      <c r="UBN7" s="430"/>
      <c r="UBO7" s="528"/>
      <c r="UBP7" s="528"/>
      <c r="UBQ7" s="528"/>
      <c r="UBR7" s="528"/>
      <c r="UBS7" s="430"/>
      <c r="UBT7" s="430"/>
      <c r="UBU7" s="551"/>
      <c r="UBV7" s="551"/>
      <c r="UBW7" s="528"/>
      <c r="UBX7" s="449"/>
      <c r="UBY7" s="449"/>
      <c r="UBZ7" s="449"/>
      <c r="UCA7" s="528"/>
      <c r="UCB7" s="528"/>
      <c r="UCC7" s="449"/>
      <c r="UCD7" s="449"/>
      <c r="UCE7" s="449"/>
      <c r="UCF7" s="551"/>
      <c r="UCG7" s="528"/>
      <c r="UCH7" s="528"/>
      <c r="UCI7" s="430"/>
      <c r="UCJ7" s="528"/>
      <c r="UCK7" s="528"/>
      <c r="UCL7" s="528"/>
      <c r="UCM7" s="528"/>
      <c r="UCN7" s="430"/>
      <c r="UCO7" s="430"/>
      <c r="UCP7" s="551"/>
      <c r="UCQ7" s="551"/>
      <c r="UCR7" s="528"/>
      <c r="UCS7" s="449"/>
      <c r="UCT7" s="449"/>
      <c r="UCU7" s="449"/>
      <c r="UCV7" s="528"/>
      <c r="UCW7" s="528"/>
      <c r="UCX7" s="449"/>
      <c r="UCY7" s="449"/>
      <c r="UCZ7" s="449"/>
      <c r="UDA7" s="551"/>
      <c r="UDB7" s="528"/>
      <c r="UDC7" s="528"/>
      <c r="UDD7" s="430"/>
      <c r="UDE7" s="528"/>
      <c r="UDF7" s="528"/>
      <c r="UDG7" s="528"/>
      <c r="UDH7" s="528"/>
      <c r="UDI7" s="430"/>
      <c r="UDJ7" s="430"/>
      <c r="UDK7" s="551"/>
      <c r="UDL7" s="551"/>
      <c r="UDM7" s="528"/>
      <c r="UDN7" s="449"/>
      <c r="UDO7" s="449"/>
      <c r="UDP7" s="449"/>
      <c r="UDQ7" s="528"/>
      <c r="UDR7" s="528"/>
      <c r="UDS7" s="449"/>
      <c r="UDT7" s="449"/>
      <c r="UDU7" s="449"/>
      <c r="UDV7" s="551"/>
      <c r="UDW7" s="528"/>
      <c r="UDX7" s="528"/>
      <c r="UDY7" s="430"/>
      <c r="UDZ7" s="528"/>
      <c r="UEA7" s="528"/>
      <c r="UEB7" s="528"/>
      <c r="UEC7" s="528"/>
      <c r="UED7" s="430"/>
      <c r="UEE7" s="430"/>
      <c r="UEF7" s="551"/>
      <c r="UEG7" s="551"/>
      <c r="UEH7" s="528"/>
      <c r="UEI7" s="449"/>
      <c r="UEJ7" s="449"/>
      <c r="UEK7" s="449"/>
      <c r="UEL7" s="528"/>
      <c r="UEM7" s="528"/>
      <c r="UEN7" s="449"/>
      <c r="UEO7" s="449"/>
      <c r="UEP7" s="449"/>
      <c r="UEQ7" s="551"/>
      <c r="UER7" s="528"/>
      <c r="UES7" s="528"/>
      <c r="UET7" s="430"/>
      <c r="UEU7" s="528"/>
      <c r="UEV7" s="528"/>
      <c r="UEW7" s="528"/>
      <c r="UEX7" s="528"/>
      <c r="UEY7" s="430"/>
      <c r="UEZ7" s="430"/>
      <c r="UFA7" s="551"/>
      <c r="UFB7" s="551"/>
      <c r="UFC7" s="528"/>
      <c r="UFD7" s="449"/>
      <c r="UFE7" s="449"/>
      <c r="UFF7" s="449"/>
      <c r="UFG7" s="528"/>
      <c r="UFH7" s="528"/>
      <c r="UFI7" s="449"/>
      <c r="UFJ7" s="449"/>
      <c r="UFK7" s="449"/>
      <c r="UFL7" s="551"/>
      <c r="UFM7" s="528"/>
      <c r="UFN7" s="528"/>
      <c r="UFO7" s="430"/>
      <c r="UFP7" s="528"/>
      <c r="UFQ7" s="528"/>
      <c r="UFR7" s="528"/>
      <c r="UFS7" s="528"/>
      <c r="UFT7" s="430"/>
      <c r="UFU7" s="430"/>
      <c r="UFV7" s="551"/>
      <c r="UFW7" s="551"/>
      <c r="UFX7" s="528"/>
      <c r="UFY7" s="449"/>
      <c r="UFZ7" s="449"/>
      <c r="UGA7" s="449"/>
      <c r="UGB7" s="528"/>
      <c r="UGC7" s="528"/>
      <c r="UGD7" s="449"/>
      <c r="UGE7" s="449"/>
      <c r="UGF7" s="449"/>
      <c r="UGG7" s="551"/>
      <c r="UGH7" s="528"/>
      <c r="UGI7" s="528"/>
      <c r="UGJ7" s="430"/>
      <c r="UGK7" s="528"/>
      <c r="UGL7" s="528"/>
      <c r="UGM7" s="528"/>
      <c r="UGN7" s="528"/>
      <c r="UGO7" s="430"/>
      <c r="UGP7" s="430"/>
      <c r="UGQ7" s="551"/>
      <c r="UGR7" s="551"/>
      <c r="UGS7" s="528"/>
      <c r="UGT7" s="449"/>
      <c r="UGU7" s="449"/>
      <c r="UGV7" s="449"/>
      <c r="UGW7" s="528"/>
      <c r="UGX7" s="528"/>
      <c r="UGY7" s="449"/>
      <c r="UGZ7" s="449"/>
      <c r="UHA7" s="449"/>
      <c r="UHB7" s="551"/>
      <c r="UHC7" s="528"/>
      <c r="UHD7" s="528"/>
      <c r="UHE7" s="430"/>
      <c r="UHF7" s="528"/>
      <c r="UHG7" s="528"/>
      <c r="UHH7" s="528"/>
      <c r="UHI7" s="528"/>
      <c r="UHJ7" s="430"/>
      <c r="UHK7" s="430"/>
      <c r="UHL7" s="551"/>
      <c r="UHM7" s="551"/>
      <c r="UHN7" s="528"/>
      <c r="UHO7" s="449"/>
      <c r="UHP7" s="449"/>
      <c r="UHQ7" s="449"/>
      <c r="UHR7" s="528"/>
      <c r="UHS7" s="528"/>
      <c r="UHT7" s="449"/>
      <c r="UHU7" s="449"/>
      <c r="UHV7" s="449"/>
      <c r="UHW7" s="551"/>
      <c r="UHX7" s="528"/>
      <c r="UHY7" s="528"/>
      <c r="UHZ7" s="430"/>
      <c r="UIA7" s="528"/>
      <c r="UIB7" s="528"/>
      <c r="UIC7" s="528"/>
      <c r="UID7" s="528"/>
      <c r="UIE7" s="430"/>
      <c r="UIF7" s="430"/>
      <c r="UIG7" s="551"/>
      <c r="UIH7" s="551"/>
      <c r="UII7" s="528"/>
      <c r="UIJ7" s="449"/>
      <c r="UIK7" s="449"/>
      <c r="UIL7" s="449"/>
      <c r="UIM7" s="528"/>
      <c r="UIN7" s="528"/>
      <c r="UIO7" s="449"/>
      <c r="UIP7" s="449"/>
      <c r="UIQ7" s="449"/>
      <c r="UIR7" s="551"/>
      <c r="UIS7" s="528"/>
      <c r="UIT7" s="528"/>
      <c r="UIU7" s="430"/>
      <c r="UIV7" s="528"/>
      <c r="UIW7" s="528"/>
      <c r="UIX7" s="528"/>
      <c r="UIY7" s="528"/>
      <c r="UIZ7" s="430"/>
      <c r="UJA7" s="430"/>
      <c r="UJB7" s="551"/>
      <c r="UJC7" s="551"/>
      <c r="UJD7" s="528"/>
      <c r="UJE7" s="449"/>
      <c r="UJF7" s="449"/>
      <c r="UJG7" s="449"/>
      <c r="UJH7" s="528"/>
      <c r="UJI7" s="528"/>
      <c r="UJJ7" s="449"/>
      <c r="UJK7" s="449"/>
      <c r="UJL7" s="449"/>
      <c r="UJM7" s="551"/>
      <c r="UJN7" s="528"/>
      <c r="UJO7" s="528"/>
      <c r="UJP7" s="430"/>
      <c r="UJQ7" s="528"/>
      <c r="UJR7" s="528"/>
      <c r="UJS7" s="528"/>
      <c r="UJT7" s="528"/>
      <c r="UJU7" s="430"/>
      <c r="UJV7" s="430"/>
      <c r="UJW7" s="551"/>
      <c r="UJX7" s="551"/>
      <c r="UJY7" s="528"/>
      <c r="UJZ7" s="449"/>
      <c r="UKA7" s="449"/>
      <c r="UKB7" s="449"/>
      <c r="UKC7" s="528"/>
      <c r="UKD7" s="528"/>
      <c r="UKE7" s="449"/>
      <c r="UKF7" s="449"/>
      <c r="UKG7" s="449"/>
      <c r="UKH7" s="551"/>
      <c r="UKI7" s="528"/>
      <c r="UKJ7" s="528"/>
      <c r="UKK7" s="430"/>
      <c r="UKL7" s="528"/>
      <c r="UKM7" s="528"/>
      <c r="UKN7" s="528"/>
      <c r="UKO7" s="528"/>
      <c r="UKP7" s="430"/>
      <c r="UKQ7" s="430"/>
      <c r="UKR7" s="551"/>
      <c r="UKS7" s="551"/>
      <c r="UKT7" s="528"/>
      <c r="UKU7" s="449"/>
      <c r="UKV7" s="449"/>
      <c r="UKW7" s="449"/>
      <c r="UKX7" s="528"/>
      <c r="UKY7" s="528"/>
      <c r="UKZ7" s="449"/>
      <c r="ULA7" s="449"/>
      <c r="ULB7" s="449"/>
      <c r="ULC7" s="551"/>
      <c r="ULD7" s="528"/>
      <c r="ULE7" s="528"/>
      <c r="ULF7" s="430"/>
      <c r="ULG7" s="528"/>
      <c r="ULH7" s="528"/>
      <c r="ULI7" s="528"/>
      <c r="ULJ7" s="528"/>
      <c r="ULK7" s="430"/>
      <c r="ULL7" s="430"/>
      <c r="ULM7" s="551"/>
      <c r="ULN7" s="551"/>
      <c r="ULO7" s="528"/>
      <c r="ULP7" s="449"/>
      <c r="ULQ7" s="449"/>
      <c r="ULR7" s="449"/>
      <c r="ULS7" s="528"/>
      <c r="ULT7" s="528"/>
      <c r="ULU7" s="449"/>
      <c r="ULV7" s="449"/>
      <c r="ULW7" s="449"/>
      <c r="ULX7" s="551"/>
      <c r="ULY7" s="528"/>
      <c r="ULZ7" s="528"/>
      <c r="UMA7" s="430"/>
      <c r="UMB7" s="528"/>
      <c r="UMC7" s="528"/>
      <c r="UMD7" s="528"/>
      <c r="UME7" s="528"/>
      <c r="UMF7" s="430"/>
      <c r="UMG7" s="430"/>
      <c r="UMH7" s="551"/>
      <c r="UMI7" s="551"/>
      <c r="UMJ7" s="528"/>
      <c r="UMK7" s="449"/>
      <c r="UML7" s="449"/>
      <c r="UMM7" s="449"/>
      <c r="UMN7" s="528"/>
      <c r="UMO7" s="528"/>
      <c r="UMP7" s="449"/>
      <c r="UMQ7" s="449"/>
      <c r="UMR7" s="449"/>
      <c r="UMS7" s="551"/>
      <c r="UMT7" s="528"/>
      <c r="UMU7" s="528"/>
      <c r="UMV7" s="430"/>
      <c r="UMW7" s="528"/>
      <c r="UMX7" s="528"/>
      <c r="UMY7" s="528"/>
      <c r="UMZ7" s="528"/>
      <c r="UNA7" s="430"/>
      <c r="UNB7" s="430"/>
      <c r="UNC7" s="551"/>
      <c r="UND7" s="551"/>
      <c r="UNE7" s="528"/>
      <c r="UNF7" s="449"/>
      <c r="UNG7" s="449"/>
      <c r="UNH7" s="449"/>
      <c r="UNI7" s="528"/>
      <c r="UNJ7" s="528"/>
      <c r="UNK7" s="449"/>
      <c r="UNL7" s="449"/>
      <c r="UNM7" s="449"/>
      <c r="UNN7" s="551"/>
      <c r="UNO7" s="528"/>
      <c r="UNP7" s="528"/>
      <c r="UNQ7" s="430"/>
      <c r="UNR7" s="528"/>
      <c r="UNS7" s="528"/>
      <c r="UNT7" s="528"/>
      <c r="UNU7" s="528"/>
      <c r="UNV7" s="430"/>
      <c r="UNW7" s="430"/>
      <c r="UNX7" s="551"/>
      <c r="UNY7" s="551"/>
      <c r="UNZ7" s="528"/>
      <c r="UOA7" s="449"/>
      <c r="UOB7" s="449"/>
      <c r="UOC7" s="449"/>
      <c r="UOD7" s="528"/>
      <c r="UOE7" s="528"/>
      <c r="UOF7" s="449"/>
      <c r="UOG7" s="449"/>
      <c r="UOH7" s="449"/>
      <c r="UOI7" s="551"/>
      <c r="UOJ7" s="528"/>
      <c r="UOK7" s="528"/>
      <c r="UOL7" s="430"/>
      <c r="UOM7" s="528"/>
      <c r="UON7" s="528"/>
      <c r="UOO7" s="528"/>
      <c r="UOP7" s="528"/>
      <c r="UOQ7" s="430"/>
      <c r="UOR7" s="430"/>
      <c r="UOS7" s="551"/>
      <c r="UOT7" s="551"/>
      <c r="UOU7" s="528"/>
      <c r="UOV7" s="449"/>
      <c r="UOW7" s="449"/>
      <c r="UOX7" s="449"/>
      <c r="UOY7" s="528"/>
      <c r="UOZ7" s="528"/>
      <c r="UPA7" s="449"/>
      <c r="UPB7" s="449"/>
      <c r="UPC7" s="449"/>
      <c r="UPD7" s="551"/>
      <c r="UPE7" s="528"/>
      <c r="UPF7" s="528"/>
      <c r="UPG7" s="430"/>
      <c r="UPH7" s="528"/>
      <c r="UPI7" s="528"/>
      <c r="UPJ7" s="528"/>
      <c r="UPK7" s="528"/>
      <c r="UPL7" s="430"/>
      <c r="UPM7" s="430"/>
      <c r="UPN7" s="551"/>
      <c r="UPO7" s="551"/>
      <c r="UPP7" s="528"/>
      <c r="UPQ7" s="449"/>
      <c r="UPR7" s="449"/>
      <c r="UPS7" s="449"/>
      <c r="UPT7" s="528"/>
      <c r="UPU7" s="528"/>
      <c r="UPV7" s="449"/>
      <c r="UPW7" s="449"/>
      <c r="UPX7" s="449"/>
      <c r="UPY7" s="551"/>
      <c r="UPZ7" s="528"/>
      <c r="UQA7" s="528"/>
      <c r="UQB7" s="430"/>
      <c r="UQC7" s="528"/>
      <c r="UQD7" s="528"/>
      <c r="UQE7" s="528"/>
      <c r="UQF7" s="528"/>
      <c r="UQG7" s="430"/>
      <c r="UQH7" s="430"/>
      <c r="UQI7" s="551"/>
      <c r="UQJ7" s="551"/>
      <c r="UQK7" s="528"/>
      <c r="UQL7" s="449"/>
      <c r="UQM7" s="449"/>
      <c r="UQN7" s="449"/>
      <c r="UQO7" s="528"/>
      <c r="UQP7" s="528"/>
      <c r="UQQ7" s="449"/>
      <c r="UQR7" s="449"/>
      <c r="UQS7" s="449"/>
      <c r="UQT7" s="551"/>
      <c r="UQU7" s="528"/>
      <c r="UQV7" s="528"/>
      <c r="UQW7" s="430"/>
      <c r="UQX7" s="528"/>
      <c r="UQY7" s="528"/>
      <c r="UQZ7" s="528"/>
      <c r="URA7" s="528"/>
      <c r="URB7" s="430"/>
      <c r="URC7" s="430"/>
      <c r="URD7" s="551"/>
      <c r="URE7" s="551"/>
      <c r="URF7" s="528"/>
      <c r="URG7" s="449"/>
      <c r="URH7" s="449"/>
      <c r="URI7" s="449"/>
      <c r="URJ7" s="528"/>
      <c r="URK7" s="528"/>
      <c r="URL7" s="449"/>
      <c r="URM7" s="449"/>
      <c r="URN7" s="449"/>
      <c r="URO7" s="551"/>
      <c r="URP7" s="528"/>
      <c r="URQ7" s="528"/>
      <c r="URR7" s="430"/>
      <c r="URS7" s="528"/>
      <c r="URT7" s="528"/>
      <c r="URU7" s="528"/>
      <c r="URV7" s="528"/>
      <c r="URW7" s="430"/>
      <c r="URX7" s="430"/>
      <c r="URY7" s="551"/>
      <c r="URZ7" s="551"/>
      <c r="USA7" s="528"/>
      <c r="USB7" s="449"/>
      <c r="USC7" s="449"/>
      <c r="USD7" s="449"/>
      <c r="USE7" s="528"/>
      <c r="USF7" s="528"/>
      <c r="USG7" s="449"/>
      <c r="USH7" s="449"/>
      <c r="USI7" s="449"/>
      <c r="USJ7" s="551"/>
      <c r="USK7" s="528"/>
      <c r="USL7" s="528"/>
      <c r="USM7" s="430"/>
      <c r="USN7" s="528"/>
      <c r="USO7" s="528"/>
      <c r="USP7" s="528"/>
      <c r="USQ7" s="528"/>
      <c r="USR7" s="430"/>
      <c r="USS7" s="430"/>
      <c r="UST7" s="551"/>
      <c r="USU7" s="551"/>
      <c r="USV7" s="528"/>
      <c r="USW7" s="449"/>
      <c r="USX7" s="449"/>
      <c r="USY7" s="449"/>
      <c r="USZ7" s="528"/>
      <c r="UTA7" s="528"/>
      <c r="UTB7" s="449"/>
      <c r="UTC7" s="449"/>
      <c r="UTD7" s="449"/>
      <c r="UTE7" s="551"/>
      <c r="UTF7" s="528"/>
      <c r="UTG7" s="528"/>
      <c r="UTH7" s="430"/>
      <c r="UTI7" s="528"/>
      <c r="UTJ7" s="528"/>
      <c r="UTK7" s="528"/>
      <c r="UTL7" s="528"/>
      <c r="UTM7" s="430"/>
      <c r="UTN7" s="430"/>
      <c r="UTO7" s="551"/>
      <c r="UTP7" s="551"/>
      <c r="UTQ7" s="528"/>
      <c r="UTR7" s="449"/>
      <c r="UTS7" s="449"/>
      <c r="UTT7" s="449"/>
      <c r="UTU7" s="528"/>
      <c r="UTV7" s="528"/>
      <c r="UTW7" s="449"/>
      <c r="UTX7" s="449"/>
      <c r="UTY7" s="449"/>
      <c r="UTZ7" s="551"/>
      <c r="UUA7" s="528"/>
      <c r="UUB7" s="528"/>
      <c r="UUC7" s="430"/>
      <c r="UUD7" s="528"/>
      <c r="UUE7" s="528"/>
      <c r="UUF7" s="528"/>
      <c r="UUG7" s="528"/>
      <c r="UUH7" s="430"/>
      <c r="UUI7" s="430"/>
      <c r="UUJ7" s="551"/>
      <c r="UUK7" s="551"/>
      <c r="UUL7" s="528"/>
      <c r="UUM7" s="449"/>
      <c r="UUN7" s="449"/>
      <c r="UUO7" s="449"/>
      <c r="UUP7" s="528"/>
      <c r="UUQ7" s="528"/>
      <c r="UUR7" s="449"/>
      <c r="UUS7" s="449"/>
      <c r="UUT7" s="449"/>
      <c r="UUU7" s="551"/>
      <c r="UUV7" s="528"/>
      <c r="UUW7" s="528"/>
      <c r="UUX7" s="430"/>
      <c r="UUY7" s="528"/>
      <c r="UUZ7" s="528"/>
      <c r="UVA7" s="528"/>
      <c r="UVB7" s="528"/>
      <c r="UVC7" s="430"/>
      <c r="UVD7" s="430"/>
      <c r="UVE7" s="551"/>
      <c r="UVF7" s="551"/>
      <c r="UVG7" s="528"/>
      <c r="UVH7" s="449"/>
      <c r="UVI7" s="449"/>
      <c r="UVJ7" s="449"/>
      <c r="UVK7" s="528"/>
      <c r="UVL7" s="528"/>
      <c r="UVM7" s="449"/>
      <c r="UVN7" s="449"/>
      <c r="UVO7" s="449"/>
      <c r="UVP7" s="551"/>
      <c r="UVQ7" s="528"/>
      <c r="UVR7" s="528"/>
      <c r="UVS7" s="430"/>
      <c r="UVT7" s="528"/>
      <c r="UVU7" s="528"/>
      <c r="UVV7" s="528"/>
      <c r="UVW7" s="528"/>
      <c r="UVX7" s="430"/>
      <c r="UVY7" s="430"/>
      <c r="UVZ7" s="551"/>
      <c r="UWA7" s="551"/>
      <c r="UWB7" s="528"/>
      <c r="UWC7" s="449"/>
      <c r="UWD7" s="449"/>
      <c r="UWE7" s="449"/>
      <c r="UWF7" s="528"/>
      <c r="UWG7" s="528"/>
      <c r="UWH7" s="449"/>
      <c r="UWI7" s="449"/>
      <c r="UWJ7" s="449"/>
      <c r="UWK7" s="551"/>
      <c r="UWL7" s="528"/>
      <c r="UWM7" s="528"/>
      <c r="UWN7" s="430"/>
      <c r="UWO7" s="528"/>
      <c r="UWP7" s="528"/>
      <c r="UWQ7" s="528"/>
      <c r="UWR7" s="528"/>
      <c r="UWS7" s="430"/>
      <c r="UWT7" s="430"/>
      <c r="UWU7" s="551"/>
      <c r="UWV7" s="551"/>
      <c r="UWW7" s="528"/>
      <c r="UWX7" s="449"/>
      <c r="UWY7" s="449"/>
      <c r="UWZ7" s="449"/>
      <c r="UXA7" s="528"/>
      <c r="UXB7" s="528"/>
      <c r="UXC7" s="449"/>
      <c r="UXD7" s="449"/>
      <c r="UXE7" s="449"/>
      <c r="UXF7" s="551"/>
      <c r="UXG7" s="528"/>
      <c r="UXH7" s="528"/>
      <c r="UXI7" s="430"/>
      <c r="UXJ7" s="528"/>
      <c r="UXK7" s="528"/>
      <c r="UXL7" s="528"/>
      <c r="UXM7" s="528"/>
      <c r="UXN7" s="430"/>
      <c r="UXO7" s="430"/>
      <c r="UXP7" s="551"/>
      <c r="UXQ7" s="551"/>
      <c r="UXR7" s="528"/>
      <c r="UXS7" s="449"/>
      <c r="UXT7" s="449"/>
      <c r="UXU7" s="449"/>
      <c r="UXV7" s="528"/>
      <c r="UXW7" s="528"/>
      <c r="UXX7" s="449"/>
      <c r="UXY7" s="449"/>
      <c r="UXZ7" s="449"/>
      <c r="UYA7" s="551"/>
      <c r="UYB7" s="528"/>
      <c r="UYC7" s="528"/>
      <c r="UYD7" s="430"/>
      <c r="UYE7" s="528"/>
      <c r="UYF7" s="528"/>
      <c r="UYG7" s="528"/>
      <c r="UYH7" s="528"/>
      <c r="UYI7" s="430"/>
      <c r="UYJ7" s="430"/>
      <c r="UYK7" s="551"/>
      <c r="UYL7" s="551"/>
      <c r="UYM7" s="528"/>
      <c r="UYN7" s="449"/>
      <c r="UYO7" s="449"/>
      <c r="UYP7" s="449"/>
      <c r="UYQ7" s="528"/>
      <c r="UYR7" s="528"/>
      <c r="UYS7" s="449"/>
      <c r="UYT7" s="449"/>
      <c r="UYU7" s="449"/>
      <c r="UYV7" s="551"/>
      <c r="UYW7" s="528"/>
      <c r="UYX7" s="528"/>
      <c r="UYY7" s="430"/>
      <c r="UYZ7" s="528"/>
      <c r="UZA7" s="528"/>
      <c r="UZB7" s="528"/>
      <c r="UZC7" s="528"/>
      <c r="UZD7" s="430"/>
      <c r="UZE7" s="430"/>
      <c r="UZF7" s="551"/>
      <c r="UZG7" s="551"/>
      <c r="UZH7" s="528"/>
      <c r="UZI7" s="449"/>
      <c r="UZJ7" s="449"/>
      <c r="UZK7" s="449"/>
      <c r="UZL7" s="528"/>
      <c r="UZM7" s="528"/>
      <c r="UZN7" s="449"/>
      <c r="UZO7" s="449"/>
      <c r="UZP7" s="449"/>
      <c r="UZQ7" s="551"/>
      <c r="UZR7" s="528"/>
      <c r="UZS7" s="528"/>
      <c r="UZT7" s="430"/>
      <c r="UZU7" s="528"/>
      <c r="UZV7" s="528"/>
      <c r="UZW7" s="528"/>
      <c r="UZX7" s="528"/>
      <c r="UZY7" s="430"/>
      <c r="UZZ7" s="430"/>
      <c r="VAA7" s="551"/>
      <c r="VAB7" s="551"/>
      <c r="VAC7" s="528"/>
      <c r="VAD7" s="449"/>
      <c r="VAE7" s="449"/>
      <c r="VAF7" s="449"/>
      <c r="VAG7" s="528"/>
      <c r="VAH7" s="528"/>
      <c r="VAI7" s="449"/>
      <c r="VAJ7" s="449"/>
      <c r="VAK7" s="449"/>
      <c r="VAL7" s="551"/>
      <c r="VAM7" s="528"/>
      <c r="VAN7" s="528"/>
      <c r="VAO7" s="430"/>
      <c r="VAP7" s="528"/>
      <c r="VAQ7" s="528"/>
      <c r="VAR7" s="528"/>
      <c r="VAS7" s="528"/>
      <c r="VAT7" s="430"/>
      <c r="VAU7" s="430"/>
      <c r="VAV7" s="551"/>
      <c r="VAW7" s="551"/>
      <c r="VAX7" s="528"/>
      <c r="VAY7" s="449"/>
      <c r="VAZ7" s="449"/>
      <c r="VBA7" s="449"/>
      <c r="VBB7" s="528"/>
      <c r="VBC7" s="528"/>
      <c r="VBD7" s="449"/>
      <c r="VBE7" s="449"/>
      <c r="VBF7" s="449"/>
      <c r="VBG7" s="551"/>
      <c r="VBH7" s="528"/>
      <c r="VBI7" s="528"/>
      <c r="VBJ7" s="430"/>
      <c r="VBK7" s="528"/>
      <c r="VBL7" s="528"/>
      <c r="VBM7" s="528"/>
      <c r="VBN7" s="528"/>
      <c r="VBO7" s="430"/>
      <c r="VBP7" s="430"/>
      <c r="VBQ7" s="551"/>
      <c r="VBR7" s="551"/>
      <c r="VBS7" s="528"/>
      <c r="VBT7" s="449"/>
      <c r="VBU7" s="449"/>
      <c r="VBV7" s="449"/>
      <c r="VBW7" s="528"/>
      <c r="VBX7" s="528"/>
      <c r="VBY7" s="449"/>
      <c r="VBZ7" s="449"/>
      <c r="VCA7" s="449"/>
      <c r="VCB7" s="551"/>
      <c r="VCC7" s="528"/>
      <c r="VCD7" s="528"/>
      <c r="VCE7" s="430"/>
      <c r="VCF7" s="528"/>
      <c r="VCG7" s="528"/>
      <c r="VCH7" s="528"/>
      <c r="VCI7" s="528"/>
      <c r="VCJ7" s="430"/>
      <c r="VCK7" s="430"/>
      <c r="VCL7" s="551"/>
      <c r="VCM7" s="551"/>
      <c r="VCN7" s="528"/>
      <c r="VCO7" s="449"/>
      <c r="VCP7" s="449"/>
      <c r="VCQ7" s="449"/>
      <c r="VCR7" s="528"/>
      <c r="VCS7" s="528"/>
      <c r="VCT7" s="449"/>
      <c r="VCU7" s="449"/>
      <c r="VCV7" s="449"/>
      <c r="VCW7" s="551"/>
      <c r="VCX7" s="528"/>
      <c r="VCY7" s="528"/>
      <c r="VCZ7" s="430"/>
      <c r="VDA7" s="528"/>
      <c r="VDB7" s="528"/>
      <c r="VDC7" s="528"/>
      <c r="VDD7" s="528"/>
      <c r="VDE7" s="430"/>
      <c r="VDF7" s="430"/>
      <c r="VDG7" s="551"/>
      <c r="VDH7" s="551"/>
      <c r="VDI7" s="528"/>
      <c r="VDJ7" s="449"/>
      <c r="VDK7" s="449"/>
      <c r="VDL7" s="449"/>
      <c r="VDM7" s="528"/>
      <c r="VDN7" s="528"/>
      <c r="VDO7" s="449"/>
      <c r="VDP7" s="449"/>
      <c r="VDQ7" s="449"/>
      <c r="VDR7" s="551"/>
      <c r="VDS7" s="528"/>
      <c r="VDT7" s="528"/>
      <c r="VDU7" s="430"/>
      <c r="VDV7" s="528"/>
      <c r="VDW7" s="528"/>
      <c r="VDX7" s="528"/>
      <c r="VDY7" s="528"/>
      <c r="VDZ7" s="430"/>
      <c r="VEA7" s="430"/>
      <c r="VEB7" s="551"/>
      <c r="VEC7" s="551"/>
      <c r="VED7" s="528"/>
      <c r="VEE7" s="449"/>
      <c r="VEF7" s="449"/>
      <c r="VEG7" s="449"/>
      <c r="VEH7" s="528"/>
      <c r="VEI7" s="528"/>
      <c r="VEJ7" s="449"/>
      <c r="VEK7" s="449"/>
      <c r="VEL7" s="449"/>
      <c r="VEM7" s="551"/>
      <c r="VEN7" s="528"/>
      <c r="VEO7" s="528"/>
      <c r="VEP7" s="430"/>
      <c r="VEQ7" s="528"/>
      <c r="VER7" s="528"/>
      <c r="VES7" s="528"/>
      <c r="VET7" s="528"/>
      <c r="VEU7" s="430"/>
      <c r="VEV7" s="430"/>
      <c r="VEW7" s="551"/>
      <c r="VEX7" s="551"/>
      <c r="VEY7" s="528"/>
      <c r="VEZ7" s="449"/>
      <c r="VFA7" s="449"/>
      <c r="VFB7" s="449"/>
      <c r="VFC7" s="528"/>
      <c r="VFD7" s="528"/>
      <c r="VFE7" s="449"/>
      <c r="VFF7" s="449"/>
      <c r="VFG7" s="449"/>
      <c r="VFH7" s="551"/>
      <c r="VFI7" s="528"/>
      <c r="VFJ7" s="528"/>
      <c r="VFK7" s="430"/>
      <c r="VFL7" s="528"/>
      <c r="VFM7" s="528"/>
      <c r="VFN7" s="528"/>
      <c r="VFO7" s="528"/>
      <c r="VFP7" s="430"/>
      <c r="VFQ7" s="430"/>
      <c r="VFR7" s="551"/>
      <c r="VFS7" s="551"/>
      <c r="VFT7" s="528"/>
      <c r="VFU7" s="449"/>
      <c r="VFV7" s="449"/>
      <c r="VFW7" s="449"/>
      <c r="VFX7" s="528"/>
      <c r="VFY7" s="528"/>
      <c r="VFZ7" s="449"/>
      <c r="VGA7" s="449"/>
      <c r="VGB7" s="449"/>
      <c r="VGC7" s="551"/>
      <c r="VGD7" s="528"/>
      <c r="VGE7" s="528"/>
      <c r="VGF7" s="430"/>
      <c r="VGG7" s="528"/>
      <c r="VGH7" s="528"/>
      <c r="VGI7" s="528"/>
      <c r="VGJ7" s="528"/>
      <c r="VGK7" s="430"/>
      <c r="VGL7" s="430"/>
      <c r="VGM7" s="551"/>
      <c r="VGN7" s="551"/>
      <c r="VGO7" s="528"/>
      <c r="VGP7" s="449"/>
      <c r="VGQ7" s="449"/>
      <c r="VGR7" s="449"/>
      <c r="VGS7" s="528"/>
      <c r="VGT7" s="528"/>
      <c r="VGU7" s="449"/>
      <c r="VGV7" s="449"/>
      <c r="VGW7" s="449"/>
      <c r="VGX7" s="551"/>
      <c r="VGY7" s="528"/>
      <c r="VGZ7" s="528"/>
      <c r="VHA7" s="430"/>
      <c r="VHB7" s="528"/>
      <c r="VHC7" s="528"/>
      <c r="VHD7" s="528"/>
      <c r="VHE7" s="528"/>
      <c r="VHF7" s="430"/>
      <c r="VHG7" s="430"/>
      <c r="VHH7" s="551"/>
      <c r="VHI7" s="551"/>
      <c r="VHJ7" s="528"/>
      <c r="VHK7" s="449"/>
      <c r="VHL7" s="449"/>
      <c r="VHM7" s="449"/>
      <c r="VHN7" s="528"/>
      <c r="VHO7" s="528"/>
      <c r="VHP7" s="449"/>
      <c r="VHQ7" s="449"/>
      <c r="VHR7" s="449"/>
      <c r="VHS7" s="551"/>
      <c r="VHT7" s="528"/>
      <c r="VHU7" s="528"/>
      <c r="VHV7" s="430"/>
      <c r="VHW7" s="528"/>
      <c r="VHX7" s="528"/>
      <c r="VHY7" s="528"/>
      <c r="VHZ7" s="528"/>
      <c r="VIA7" s="430"/>
      <c r="VIB7" s="430"/>
      <c r="VIC7" s="551"/>
      <c r="VID7" s="551"/>
      <c r="VIE7" s="528"/>
      <c r="VIF7" s="449"/>
      <c r="VIG7" s="449"/>
      <c r="VIH7" s="449"/>
      <c r="VII7" s="528"/>
      <c r="VIJ7" s="528"/>
      <c r="VIK7" s="449"/>
      <c r="VIL7" s="449"/>
      <c r="VIM7" s="449"/>
      <c r="VIN7" s="551"/>
      <c r="VIO7" s="528"/>
      <c r="VIP7" s="528"/>
      <c r="VIQ7" s="430"/>
      <c r="VIR7" s="528"/>
      <c r="VIS7" s="528"/>
      <c r="VIT7" s="528"/>
      <c r="VIU7" s="528"/>
      <c r="VIV7" s="430"/>
      <c r="VIW7" s="430"/>
      <c r="VIX7" s="551"/>
      <c r="VIY7" s="551"/>
      <c r="VIZ7" s="528"/>
      <c r="VJA7" s="449"/>
      <c r="VJB7" s="449"/>
      <c r="VJC7" s="449"/>
      <c r="VJD7" s="528"/>
      <c r="VJE7" s="528"/>
      <c r="VJF7" s="449"/>
      <c r="VJG7" s="449"/>
      <c r="VJH7" s="449"/>
      <c r="VJI7" s="551"/>
      <c r="VJJ7" s="528"/>
      <c r="VJK7" s="528"/>
      <c r="VJL7" s="430"/>
      <c r="VJM7" s="528"/>
      <c r="VJN7" s="528"/>
      <c r="VJO7" s="528"/>
      <c r="VJP7" s="528"/>
      <c r="VJQ7" s="430"/>
      <c r="VJR7" s="430"/>
      <c r="VJS7" s="551"/>
      <c r="VJT7" s="551"/>
      <c r="VJU7" s="528"/>
      <c r="VJV7" s="449"/>
      <c r="VJW7" s="449"/>
      <c r="VJX7" s="449"/>
      <c r="VJY7" s="528"/>
      <c r="VJZ7" s="528"/>
      <c r="VKA7" s="449"/>
      <c r="VKB7" s="449"/>
      <c r="VKC7" s="449"/>
      <c r="VKD7" s="551"/>
      <c r="VKE7" s="528"/>
      <c r="VKF7" s="528"/>
      <c r="VKG7" s="430"/>
      <c r="VKH7" s="528"/>
      <c r="VKI7" s="528"/>
      <c r="VKJ7" s="528"/>
      <c r="VKK7" s="528"/>
      <c r="VKL7" s="430"/>
      <c r="VKM7" s="430"/>
      <c r="VKN7" s="551"/>
      <c r="VKO7" s="551"/>
      <c r="VKP7" s="528"/>
      <c r="VKQ7" s="449"/>
      <c r="VKR7" s="449"/>
      <c r="VKS7" s="449"/>
      <c r="VKT7" s="528"/>
      <c r="VKU7" s="528"/>
      <c r="VKV7" s="449"/>
      <c r="VKW7" s="449"/>
      <c r="VKX7" s="449"/>
      <c r="VKY7" s="551"/>
      <c r="VKZ7" s="528"/>
      <c r="VLA7" s="528"/>
      <c r="VLB7" s="430"/>
      <c r="VLC7" s="528"/>
      <c r="VLD7" s="528"/>
      <c r="VLE7" s="528"/>
      <c r="VLF7" s="528"/>
      <c r="VLG7" s="430"/>
      <c r="VLH7" s="430"/>
      <c r="VLI7" s="551"/>
      <c r="VLJ7" s="551"/>
      <c r="VLK7" s="528"/>
      <c r="VLL7" s="449"/>
      <c r="VLM7" s="449"/>
      <c r="VLN7" s="449"/>
      <c r="VLO7" s="528"/>
      <c r="VLP7" s="528"/>
      <c r="VLQ7" s="449"/>
      <c r="VLR7" s="449"/>
      <c r="VLS7" s="449"/>
      <c r="VLT7" s="551"/>
      <c r="VLU7" s="528"/>
      <c r="VLV7" s="528"/>
      <c r="VLW7" s="430"/>
      <c r="VLX7" s="528"/>
      <c r="VLY7" s="528"/>
      <c r="VLZ7" s="528"/>
      <c r="VMA7" s="528"/>
      <c r="VMB7" s="430"/>
      <c r="VMC7" s="430"/>
      <c r="VMD7" s="551"/>
      <c r="VME7" s="551"/>
      <c r="VMF7" s="528"/>
      <c r="VMG7" s="449"/>
      <c r="VMH7" s="449"/>
      <c r="VMI7" s="449"/>
      <c r="VMJ7" s="528"/>
      <c r="VMK7" s="528"/>
      <c r="VML7" s="449"/>
      <c r="VMM7" s="449"/>
      <c r="VMN7" s="449"/>
      <c r="VMO7" s="551"/>
      <c r="VMP7" s="528"/>
      <c r="VMQ7" s="528"/>
      <c r="VMR7" s="430"/>
      <c r="VMS7" s="528"/>
      <c r="VMT7" s="528"/>
      <c r="VMU7" s="528"/>
      <c r="VMV7" s="528"/>
      <c r="VMW7" s="430"/>
      <c r="VMX7" s="430"/>
      <c r="VMY7" s="551"/>
      <c r="VMZ7" s="551"/>
      <c r="VNA7" s="528"/>
      <c r="VNB7" s="449"/>
      <c r="VNC7" s="449"/>
      <c r="VND7" s="449"/>
      <c r="VNE7" s="528"/>
      <c r="VNF7" s="528"/>
      <c r="VNG7" s="449"/>
      <c r="VNH7" s="449"/>
      <c r="VNI7" s="449"/>
      <c r="VNJ7" s="551"/>
      <c r="VNK7" s="528"/>
      <c r="VNL7" s="528"/>
      <c r="VNM7" s="430"/>
      <c r="VNN7" s="528"/>
      <c r="VNO7" s="528"/>
      <c r="VNP7" s="528"/>
      <c r="VNQ7" s="528"/>
      <c r="VNR7" s="430"/>
      <c r="VNS7" s="430"/>
      <c r="VNT7" s="551"/>
      <c r="VNU7" s="551"/>
      <c r="VNV7" s="528"/>
      <c r="VNW7" s="449"/>
      <c r="VNX7" s="449"/>
      <c r="VNY7" s="449"/>
      <c r="VNZ7" s="528"/>
      <c r="VOA7" s="528"/>
      <c r="VOB7" s="449"/>
      <c r="VOC7" s="449"/>
      <c r="VOD7" s="449"/>
      <c r="VOE7" s="551"/>
      <c r="VOF7" s="528"/>
      <c r="VOG7" s="528"/>
      <c r="VOH7" s="430"/>
      <c r="VOI7" s="528"/>
      <c r="VOJ7" s="528"/>
      <c r="VOK7" s="528"/>
      <c r="VOL7" s="528"/>
      <c r="VOM7" s="430"/>
      <c r="VON7" s="430"/>
      <c r="VOO7" s="551"/>
      <c r="VOP7" s="551"/>
      <c r="VOQ7" s="528"/>
      <c r="VOR7" s="449"/>
      <c r="VOS7" s="449"/>
      <c r="VOT7" s="449"/>
      <c r="VOU7" s="528"/>
      <c r="VOV7" s="528"/>
      <c r="VOW7" s="449"/>
      <c r="VOX7" s="449"/>
      <c r="VOY7" s="449"/>
      <c r="VOZ7" s="551"/>
      <c r="VPA7" s="528"/>
      <c r="VPB7" s="528"/>
      <c r="VPC7" s="430"/>
      <c r="VPD7" s="528"/>
      <c r="VPE7" s="528"/>
      <c r="VPF7" s="528"/>
      <c r="VPG7" s="528"/>
      <c r="VPH7" s="430"/>
      <c r="VPI7" s="430"/>
      <c r="VPJ7" s="551"/>
      <c r="VPK7" s="551"/>
      <c r="VPL7" s="528"/>
      <c r="VPM7" s="449"/>
      <c r="VPN7" s="449"/>
      <c r="VPO7" s="449"/>
      <c r="VPP7" s="528"/>
      <c r="VPQ7" s="528"/>
      <c r="VPR7" s="449"/>
      <c r="VPS7" s="449"/>
      <c r="VPT7" s="449"/>
      <c r="VPU7" s="551"/>
      <c r="VPV7" s="528"/>
      <c r="VPW7" s="528"/>
      <c r="VPX7" s="430"/>
      <c r="VPY7" s="528"/>
      <c r="VPZ7" s="528"/>
      <c r="VQA7" s="528"/>
      <c r="VQB7" s="528"/>
      <c r="VQC7" s="430"/>
      <c r="VQD7" s="430"/>
      <c r="VQE7" s="551"/>
      <c r="VQF7" s="551"/>
      <c r="VQG7" s="528"/>
      <c r="VQH7" s="449"/>
      <c r="VQI7" s="449"/>
      <c r="VQJ7" s="449"/>
      <c r="VQK7" s="528"/>
      <c r="VQL7" s="528"/>
      <c r="VQM7" s="449"/>
      <c r="VQN7" s="449"/>
      <c r="VQO7" s="449"/>
      <c r="VQP7" s="551"/>
      <c r="VQQ7" s="528"/>
      <c r="VQR7" s="528"/>
      <c r="VQS7" s="430"/>
      <c r="VQT7" s="528"/>
      <c r="VQU7" s="528"/>
      <c r="VQV7" s="528"/>
      <c r="VQW7" s="528"/>
      <c r="VQX7" s="430"/>
      <c r="VQY7" s="430"/>
      <c r="VQZ7" s="551"/>
      <c r="VRA7" s="551"/>
      <c r="VRB7" s="528"/>
      <c r="VRC7" s="449"/>
      <c r="VRD7" s="449"/>
      <c r="VRE7" s="449"/>
      <c r="VRF7" s="528"/>
      <c r="VRG7" s="528"/>
      <c r="VRH7" s="449"/>
      <c r="VRI7" s="449"/>
      <c r="VRJ7" s="449"/>
      <c r="VRK7" s="551"/>
      <c r="VRL7" s="528"/>
      <c r="VRM7" s="528"/>
      <c r="VRN7" s="430"/>
      <c r="VRO7" s="528"/>
      <c r="VRP7" s="528"/>
      <c r="VRQ7" s="528"/>
      <c r="VRR7" s="528"/>
      <c r="VRS7" s="430"/>
      <c r="VRT7" s="430"/>
      <c r="VRU7" s="551"/>
      <c r="VRV7" s="551"/>
      <c r="VRW7" s="528"/>
      <c r="VRX7" s="449"/>
      <c r="VRY7" s="449"/>
      <c r="VRZ7" s="449"/>
      <c r="VSA7" s="528"/>
      <c r="VSB7" s="528"/>
      <c r="VSC7" s="449"/>
      <c r="VSD7" s="449"/>
      <c r="VSE7" s="449"/>
      <c r="VSF7" s="551"/>
      <c r="VSG7" s="528"/>
      <c r="VSH7" s="528"/>
      <c r="VSI7" s="430"/>
      <c r="VSJ7" s="528"/>
      <c r="VSK7" s="528"/>
      <c r="VSL7" s="528"/>
      <c r="VSM7" s="528"/>
      <c r="VSN7" s="430"/>
      <c r="VSO7" s="430"/>
      <c r="VSP7" s="551"/>
      <c r="VSQ7" s="551"/>
      <c r="VSR7" s="528"/>
      <c r="VSS7" s="449"/>
      <c r="VST7" s="449"/>
      <c r="VSU7" s="449"/>
      <c r="VSV7" s="528"/>
      <c r="VSW7" s="528"/>
      <c r="VSX7" s="449"/>
      <c r="VSY7" s="449"/>
      <c r="VSZ7" s="449"/>
      <c r="VTA7" s="551"/>
      <c r="VTB7" s="528"/>
      <c r="VTC7" s="528"/>
      <c r="VTD7" s="430"/>
      <c r="VTE7" s="528"/>
      <c r="VTF7" s="528"/>
      <c r="VTG7" s="528"/>
      <c r="VTH7" s="528"/>
      <c r="VTI7" s="430"/>
      <c r="VTJ7" s="430"/>
      <c r="VTK7" s="551"/>
      <c r="VTL7" s="551"/>
      <c r="VTM7" s="528"/>
      <c r="VTN7" s="449"/>
      <c r="VTO7" s="449"/>
      <c r="VTP7" s="449"/>
      <c r="VTQ7" s="528"/>
      <c r="VTR7" s="528"/>
      <c r="VTS7" s="449"/>
      <c r="VTT7" s="449"/>
      <c r="VTU7" s="449"/>
      <c r="VTV7" s="551"/>
      <c r="VTW7" s="528"/>
      <c r="VTX7" s="528"/>
      <c r="VTY7" s="430"/>
      <c r="VTZ7" s="528"/>
      <c r="VUA7" s="528"/>
      <c r="VUB7" s="528"/>
      <c r="VUC7" s="528"/>
      <c r="VUD7" s="430"/>
      <c r="VUE7" s="430"/>
      <c r="VUF7" s="551"/>
      <c r="VUG7" s="551"/>
      <c r="VUH7" s="528"/>
      <c r="VUI7" s="449"/>
      <c r="VUJ7" s="449"/>
      <c r="VUK7" s="449"/>
      <c r="VUL7" s="528"/>
      <c r="VUM7" s="528"/>
      <c r="VUN7" s="449"/>
      <c r="VUO7" s="449"/>
      <c r="VUP7" s="449"/>
      <c r="VUQ7" s="551"/>
      <c r="VUR7" s="528"/>
      <c r="VUS7" s="528"/>
      <c r="VUT7" s="430"/>
      <c r="VUU7" s="528"/>
      <c r="VUV7" s="528"/>
      <c r="VUW7" s="528"/>
      <c r="VUX7" s="528"/>
      <c r="VUY7" s="430"/>
      <c r="VUZ7" s="430"/>
      <c r="VVA7" s="551"/>
      <c r="VVB7" s="551"/>
      <c r="VVC7" s="528"/>
      <c r="VVD7" s="449"/>
      <c r="VVE7" s="449"/>
      <c r="VVF7" s="449"/>
      <c r="VVG7" s="528"/>
      <c r="VVH7" s="528"/>
      <c r="VVI7" s="449"/>
      <c r="VVJ7" s="449"/>
      <c r="VVK7" s="449"/>
      <c r="VVL7" s="551"/>
      <c r="VVM7" s="528"/>
      <c r="VVN7" s="528"/>
      <c r="VVO7" s="430"/>
      <c r="VVP7" s="528"/>
      <c r="VVQ7" s="528"/>
      <c r="VVR7" s="528"/>
      <c r="VVS7" s="528"/>
      <c r="VVT7" s="430"/>
      <c r="VVU7" s="430"/>
      <c r="VVV7" s="551"/>
      <c r="VVW7" s="551"/>
      <c r="VVX7" s="528"/>
      <c r="VVY7" s="449"/>
      <c r="VVZ7" s="449"/>
      <c r="VWA7" s="449"/>
      <c r="VWB7" s="528"/>
      <c r="VWC7" s="528"/>
      <c r="VWD7" s="449"/>
      <c r="VWE7" s="449"/>
      <c r="VWF7" s="449"/>
      <c r="VWG7" s="551"/>
      <c r="VWH7" s="528"/>
      <c r="VWI7" s="528"/>
      <c r="VWJ7" s="430"/>
      <c r="VWK7" s="528"/>
      <c r="VWL7" s="528"/>
      <c r="VWM7" s="528"/>
      <c r="VWN7" s="528"/>
      <c r="VWO7" s="430"/>
      <c r="VWP7" s="430"/>
      <c r="VWQ7" s="551"/>
      <c r="VWR7" s="551"/>
      <c r="VWS7" s="528"/>
      <c r="VWT7" s="449"/>
      <c r="VWU7" s="449"/>
      <c r="VWV7" s="449"/>
      <c r="VWW7" s="528"/>
      <c r="VWX7" s="528"/>
      <c r="VWY7" s="449"/>
      <c r="VWZ7" s="449"/>
      <c r="VXA7" s="449"/>
      <c r="VXB7" s="551"/>
      <c r="VXC7" s="528"/>
      <c r="VXD7" s="528"/>
      <c r="VXE7" s="430"/>
      <c r="VXF7" s="528"/>
      <c r="VXG7" s="528"/>
      <c r="VXH7" s="528"/>
      <c r="VXI7" s="528"/>
      <c r="VXJ7" s="430"/>
      <c r="VXK7" s="430"/>
      <c r="VXL7" s="551"/>
      <c r="VXM7" s="551"/>
      <c r="VXN7" s="528"/>
      <c r="VXO7" s="449"/>
      <c r="VXP7" s="449"/>
      <c r="VXQ7" s="449"/>
      <c r="VXR7" s="528"/>
      <c r="VXS7" s="528"/>
      <c r="VXT7" s="449"/>
      <c r="VXU7" s="449"/>
      <c r="VXV7" s="449"/>
      <c r="VXW7" s="551"/>
      <c r="VXX7" s="528"/>
      <c r="VXY7" s="528"/>
      <c r="VXZ7" s="430"/>
      <c r="VYA7" s="528"/>
      <c r="VYB7" s="528"/>
      <c r="VYC7" s="528"/>
      <c r="VYD7" s="528"/>
      <c r="VYE7" s="430"/>
      <c r="VYF7" s="430"/>
      <c r="VYG7" s="551"/>
      <c r="VYH7" s="551"/>
      <c r="VYI7" s="528"/>
      <c r="VYJ7" s="449"/>
      <c r="VYK7" s="449"/>
      <c r="VYL7" s="449"/>
      <c r="VYM7" s="528"/>
      <c r="VYN7" s="528"/>
      <c r="VYO7" s="449"/>
      <c r="VYP7" s="449"/>
      <c r="VYQ7" s="449"/>
      <c r="VYR7" s="551"/>
      <c r="VYS7" s="528"/>
      <c r="VYT7" s="528"/>
      <c r="VYU7" s="430"/>
      <c r="VYV7" s="528"/>
      <c r="VYW7" s="528"/>
      <c r="VYX7" s="528"/>
      <c r="VYY7" s="528"/>
      <c r="VYZ7" s="430"/>
      <c r="VZA7" s="430"/>
      <c r="VZB7" s="551"/>
      <c r="VZC7" s="551"/>
      <c r="VZD7" s="528"/>
      <c r="VZE7" s="449"/>
      <c r="VZF7" s="449"/>
      <c r="VZG7" s="449"/>
      <c r="VZH7" s="528"/>
      <c r="VZI7" s="528"/>
      <c r="VZJ7" s="449"/>
      <c r="VZK7" s="449"/>
      <c r="VZL7" s="449"/>
      <c r="VZM7" s="551"/>
      <c r="VZN7" s="528"/>
      <c r="VZO7" s="528"/>
      <c r="VZP7" s="430"/>
      <c r="VZQ7" s="528"/>
      <c r="VZR7" s="528"/>
      <c r="VZS7" s="528"/>
      <c r="VZT7" s="528"/>
      <c r="VZU7" s="430"/>
      <c r="VZV7" s="430"/>
      <c r="VZW7" s="551"/>
      <c r="VZX7" s="551"/>
      <c r="VZY7" s="528"/>
      <c r="VZZ7" s="449"/>
      <c r="WAA7" s="449"/>
      <c r="WAB7" s="449"/>
      <c r="WAC7" s="528"/>
      <c r="WAD7" s="528"/>
      <c r="WAE7" s="449"/>
      <c r="WAF7" s="449"/>
      <c r="WAG7" s="449"/>
      <c r="WAH7" s="551"/>
      <c r="WAI7" s="528"/>
      <c r="WAJ7" s="528"/>
      <c r="WAK7" s="430"/>
      <c r="WAL7" s="528"/>
      <c r="WAM7" s="528"/>
      <c r="WAN7" s="528"/>
      <c r="WAO7" s="528"/>
      <c r="WAP7" s="430"/>
      <c r="WAQ7" s="430"/>
      <c r="WAR7" s="551"/>
      <c r="WAS7" s="551"/>
      <c r="WAT7" s="528"/>
      <c r="WAU7" s="449"/>
      <c r="WAV7" s="449"/>
      <c r="WAW7" s="449"/>
      <c r="WAX7" s="528"/>
      <c r="WAY7" s="528"/>
      <c r="WAZ7" s="449"/>
      <c r="WBA7" s="449"/>
      <c r="WBB7" s="449"/>
      <c r="WBC7" s="551"/>
      <c r="WBD7" s="528"/>
      <c r="WBE7" s="528"/>
      <c r="WBF7" s="430"/>
      <c r="WBG7" s="528"/>
      <c r="WBH7" s="528"/>
      <c r="WBI7" s="528"/>
      <c r="WBJ7" s="528"/>
      <c r="WBK7" s="430"/>
      <c r="WBL7" s="430"/>
      <c r="WBM7" s="551"/>
      <c r="WBN7" s="551"/>
      <c r="WBO7" s="528"/>
      <c r="WBP7" s="449"/>
      <c r="WBQ7" s="449"/>
      <c r="WBR7" s="449"/>
      <c r="WBS7" s="528"/>
      <c r="WBT7" s="528"/>
      <c r="WBU7" s="449"/>
      <c r="WBV7" s="449"/>
      <c r="WBW7" s="449"/>
      <c r="WBX7" s="551"/>
      <c r="WBY7" s="528"/>
      <c r="WBZ7" s="528"/>
      <c r="WCA7" s="430"/>
      <c r="WCB7" s="528"/>
      <c r="WCC7" s="528"/>
      <c r="WCD7" s="528"/>
      <c r="WCE7" s="528"/>
      <c r="WCF7" s="430"/>
      <c r="WCG7" s="430"/>
      <c r="WCH7" s="551"/>
      <c r="WCI7" s="551"/>
      <c r="WCJ7" s="528"/>
      <c r="WCK7" s="449"/>
      <c r="WCL7" s="449"/>
      <c r="WCM7" s="449"/>
      <c r="WCN7" s="528"/>
      <c r="WCO7" s="528"/>
      <c r="WCP7" s="449"/>
      <c r="WCQ7" s="449"/>
      <c r="WCR7" s="449"/>
      <c r="WCS7" s="551"/>
      <c r="WCT7" s="528"/>
      <c r="WCU7" s="528"/>
      <c r="WCV7" s="430"/>
      <c r="WCW7" s="528"/>
      <c r="WCX7" s="528"/>
      <c r="WCY7" s="528"/>
      <c r="WCZ7" s="528"/>
      <c r="WDA7" s="430"/>
      <c r="WDB7" s="430"/>
      <c r="WDC7" s="551"/>
      <c r="WDD7" s="551"/>
      <c r="WDE7" s="528"/>
      <c r="WDF7" s="449"/>
      <c r="WDG7" s="449"/>
      <c r="WDH7" s="449"/>
      <c r="WDI7" s="528"/>
      <c r="WDJ7" s="528"/>
      <c r="WDK7" s="449"/>
      <c r="WDL7" s="449"/>
      <c r="WDM7" s="449"/>
      <c r="WDN7" s="551"/>
      <c r="WDO7" s="528"/>
      <c r="WDP7" s="528"/>
      <c r="WDQ7" s="430"/>
      <c r="WDR7" s="528"/>
      <c r="WDS7" s="528"/>
      <c r="WDT7" s="528"/>
      <c r="WDU7" s="528"/>
      <c r="WDV7" s="430"/>
      <c r="WDW7" s="430"/>
      <c r="WDX7" s="551"/>
      <c r="WDY7" s="551"/>
      <c r="WDZ7" s="528"/>
      <c r="WEA7" s="449"/>
      <c r="WEB7" s="449"/>
      <c r="WEC7" s="449"/>
      <c r="WED7" s="528"/>
      <c r="WEE7" s="528"/>
      <c r="WEF7" s="449"/>
      <c r="WEG7" s="449"/>
      <c r="WEH7" s="449"/>
      <c r="WEI7" s="551"/>
      <c r="WEJ7" s="528"/>
      <c r="WEK7" s="528"/>
      <c r="WEL7" s="430"/>
      <c r="WEM7" s="528"/>
      <c r="WEN7" s="528"/>
      <c r="WEO7" s="528"/>
      <c r="WEP7" s="528"/>
      <c r="WEQ7" s="430"/>
      <c r="WER7" s="430"/>
      <c r="WES7" s="551"/>
      <c r="WET7" s="551"/>
      <c r="WEU7" s="528"/>
      <c r="WEV7" s="449"/>
      <c r="WEW7" s="449"/>
      <c r="WEX7" s="449"/>
      <c r="WEY7" s="528"/>
      <c r="WEZ7" s="528"/>
      <c r="WFA7" s="449"/>
      <c r="WFB7" s="449"/>
      <c r="WFC7" s="449"/>
      <c r="WFD7" s="551"/>
      <c r="WFE7" s="528"/>
      <c r="WFF7" s="528"/>
      <c r="WFG7" s="430"/>
      <c r="WFH7" s="528"/>
      <c r="WFI7" s="528"/>
      <c r="WFJ7" s="528"/>
      <c r="WFK7" s="528"/>
      <c r="WFL7" s="430"/>
      <c r="WFM7" s="430"/>
      <c r="WFN7" s="551"/>
      <c r="WFO7" s="551"/>
      <c r="WFP7" s="528"/>
      <c r="WFQ7" s="449"/>
      <c r="WFR7" s="449"/>
      <c r="WFS7" s="449"/>
      <c r="WFT7" s="528"/>
      <c r="WFU7" s="528"/>
      <c r="WFV7" s="449"/>
      <c r="WFW7" s="449"/>
      <c r="WFX7" s="449"/>
      <c r="WFY7" s="551"/>
      <c r="WFZ7" s="528"/>
      <c r="WGA7" s="528"/>
      <c r="WGB7" s="430"/>
      <c r="WGC7" s="528"/>
      <c r="WGD7" s="528"/>
      <c r="WGE7" s="528"/>
      <c r="WGF7" s="528"/>
      <c r="WGG7" s="430"/>
      <c r="WGH7" s="430"/>
      <c r="WGI7" s="551"/>
      <c r="WGJ7" s="551"/>
      <c r="WGK7" s="528"/>
      <c r="WGL7" s="449"/>
      <c r="WGM7" s="449"/>
      <c r="WGN7" s="449"/>
      <c r="WGO7" s="528"/>
      <c r="WGP7" s="528"/>
      <c r="WGQ7" s="449"/>
      <c r="WGR7" s="449"/>
      <c r="WGS7" s="449"/>
      <c r="WGT7" s="551"/>
      <c r="WGU7" s="528"/>
      <c r="WGV7" s="528"/>
      <c r="WGW7" s="430"/>
      <c r="WGX7" s="528"/>
      <c r="WGY7" s="528"/>
      <c r="WGZ7" s="528"/>
      <c r="WHA7" s="528"/>
      <c r="WHB7" s="430"/>
      <c r="WHC7" s="430"/>
      <c r="WHD7" s="551"/>
      <c r="WHE7" s="551"/>
      <c r="WHF7" s="528"/>
      <c r="WHG7" s="449"/>
      <c r="WHH7" s="449"/>
      <c r="WHI7" s="449"/>
      <c r="WHJ7" s="528"/>
      <c r="WHK7" s="528"/>
      <c r="WHL7" s="449"/>
      <c r="WHM7" s="449"/>
      <c r="WHN7" s="449"/>
      <c r="WHO7" s="551"/>
      <c r="WHP7" s="528"/>
      <c r="WHQ7" s="528"/>
      <c r="WHR7" s="430"/>
      <c r="WHS7" s="528"/>
      <c r="WHT7" s="528"/>
      <c r="WHU7" s="528"/>
      <c r="WHV7" s="528"/>
      <c r="WHW7" s="430"/>
      <c r="WHX7" s="430"/>
      <c r="WHY7" s="551"/>
      <c r="WHZ7" s="551"/>
      <c r="WIA7" s="528"/>
      <c r="WIB7" s="449"/>
      <c r="WIC7" s="449"/>
      <c r="WID7" s="449"/>
      <c r="WIE7" s="528"/>
      <c r="WIF7" s="528"/>
      <c r="WIG7" s="449"/>
      <c r="WIH7" s="449"/>
      <c r="WII7" s="449"/>
      <c r="WIJ7" s="551"/>
      <c r="WIK7" s="528"/>
      <c r="WIL7" s="528"/>
      <c r="WIM7" s="430"/>
      <c r="WIN7" s="528"/>
      <c r="WIO7" s="528"/>
      <c r="WIP7" s="528"/>
      <c r="WIQ7" s="528"/>
      <c r="WIR7" s="430"/>
      <c r="WIS7" s="430"/>
      <c r="WIT7" s="551"/>
      <c r="WIU7" s="551"/>
      <c r="WIV7" s="528"/>
      <c r="WIW7" s="449"/>
      <c r="WIX7" s="449"/>
      <c r="WIY7" s="449"/>
      <c r="WIZ7" s="528"/>
      <c r="WJA7" s="528"/>
      <c r="WJB7" s="449"/>
      <c r="WJC7" s="449"/>
      <c r="WJD7" s="449"/>
      <c r="WJE7" s="551"/>
      <c r="WJF7" s="528"/>
      <c r="WJG7" s="528"/>
      <c r="WJH7" s="430"/>
      <c r="WJI7" s="528"/>
      <c r="WJJ7" s="528"/>
      <c r="WJK7" s="528"/>
      <c r="WJL7" s="528"/>
      <c r="WJM7" s="430"/>
      <c r="WJN7" s="430"/>
      <c r="WJO7" s="551"/>
      <c r="WJP7" s="551"/>
      <c r="WJQ7" s="528"/>
      <c r="WJR7" s="449"/>
      <c r="WJS7" s="449"/>
      <c r="WJT7" s="449"/>
      <c r="WJU7" s="528"/>
      <c r="WJV7" s="528"/>
      <c r="WJW7" s="449"/>
      <c r="WJX7" s="449"/>
      <c r="WJY7" s="449"/>
      <c r="WJZ7" s="551"/>
      <c r="WKA7" s="528"/>
      <c r="WKB7" s="528"/>
      <c r="WKC7" s="430"/>
      <c r="WKD7" s="528"/>
      <c r="WKE7" s="528"/>
      <c r="WKF7" s="528"/>
      <c r="WKG7" s="528"/>
      <c r="WKH7" s="430"/>
      <c r="WKI7" s="430"/>
      <c r="WKJ7" s="551"/>
      <c r="WKK7" s="551"/>
      <c r="WKL7" s="528"/>
      <c r="WKM7" s="449"/>
      <c r="WKN7" s="449"/>
      <c r="WKO7" s="449"/>
      <c r="WKP7" s="528"/>
      <c r="WKQ7" s="528"/>
      <c r="WKR7" s="449"/>
      <c r="WKS7" s="449"/>
      <c r="WKT7" s="449"/>
      <c r="WKU7" s="551"/>
      <c r="WKV7" s="528"/>
      <c r="WKW7" s="528"/>
      <c r="WKX7" s="430"/>
      <c r="WKY7" s="528"/>
      <c r="WKZ7" s="528"/>
      <c r="WLA7" s="528"/>
      <c r="WLB7" s="528"/>
      <c r="WLC7" s="430"/>
      <c r="WLD7" s="430"/>
      <c r="WLE7" s="551"/>
      <c r="WLF7" s="551"/>
      <c r="WLG7" s="528"/>
      <c r="WLH7" s="449"/>
      <c r="WLI7" s="449"/>
      <c r="WLJ7" s="449"/>
      <c r="WLK7" s="528"/>
      <c r="WLL7" s="528"/>
      <c r="WLM7" s="449"/>
      <c r="WLN7" s="449"/>
      <c r="WLO7" s="449"/>
      <c r="WLP7" s="551"/>
      <c r="WLQ7" s="528"/>
      <c r="WLR7" s="528"/>
      <c r="WLS7" s="430"/>
      <c r="WLT7" s="528"/>
      <c r="WLU7" s="528"/>
      <c r="WLV7" s="528"/>
      <c r="WLW7" s="528"/>
      <c r="WLX7" s="430"/>
      <c r="WLY7" s="430"/>
      <c r="WLZ7" s="551"/>
      <c r="WMA7" s="551"/>
      <c r="WMB7" s="528"/>
      <c r="WMC7" s="449"/>
      <c r="WMD7" s="449"/>
      <c r="WME7" s="449"/>
      <c r="WMF7" s="528"/>
      <c r="WMG7" s="528"/>
      <c r="WMH7" s="449"/>
      <c r="WMI7" s="449"/>
      <c r="WMJ7" s="449"/>
      <c r="WMK7" s="551"/>
      <c r="WML7" s="528"/>
      <c r="WMM7" s="528"/>
      <c r="WMN7" s="430"/>
      <c r="WMO7" s="528"/>
      <c r="WMP7" s="528"/>
      <c r="WMQ7" s="528"/>
      <c r="WMR7" s="528"/>
      <c r="WMS7" s="430"/>
      <c r="WMT7" s="430"/>
      <c r="WMU7" s="551"/>
      <c r="WMV7" s="551"/>
      <c r="WMW7" s="528"/>
      <c r="WMX7" s="449"/>
      <c r="WMY7" s="449"/>
      <c r="WMZ7" s="449"/>
      <c r="WNA7" s="528"/>
      <c r="WNB7" s="528"/>
      <c r="WNC7" s="449"/>
      <c r="WND7" s="449"/>
      <c r="WNE7" s="449"/>
      <c r="WNF7" s="551"/>
      <c r="WNG7" s="528"/>
      <c r="WNH7" s="528"/>
      <c r="WNI7" s="430"/>
      <c r="WNJ7" s="528"/>
      <c r="WNK7" s="528"/>
      <c r="WNL7" s="528"/>
      <c r="WNM7" s="528"/>
      <c r="WNN7" s="430"/>
      <c r="WNO7" s="430"/>
      <c r="WNP7" s="551"/>
      <c r="WNQ7" s="551"/>
      <c r="WNR7" s="528"/>
      <c r="WNS7" s="449"/>
      <c r="WNT7" s="449"/>
      <c r="WNU7" s="449"/>
      <c r="WNV7" s="528"/>
      <c r="WNW7" s="528"/>
      <c r="WNX7" s="449"/>
      <c r="WNY7" s="449"/>
      <c r="WNZ7" s="449"/>
      <c r="WOA7" s="551"/>
      <c r="WOB7" s="528"/>
      <c r="WOC7" s="528"/>
      <c r="WOD7" s="430"/>
      <c r="WOE7" s="528"/>
      <c r="WOF7" s="528"/>
      <c r="WOG7" s="528"/>
      <c r="WOH7" s="528"/>
      <c r="WOI7" s="430"/>
      <c r="WOJ7" s="430"/>
      <c r="WOK7" s="551"/>
      <c r="WOL7" s="551"/>
      <c r="WOM7" s="528"/>
      <c r="WON7" s="449"/>
      <c r="WOO7" s="449"/>
      <c r="WOP7" s="449"/>
      <c r="WOQ7" s="528"/>
      <c r="WOR7" s="528"/>
      <c r="WOS7" s="449"/>
      <c r="WOT7" s="449"/>
      <c r="WOU7" s="449"/>
      <c r="WOV7" s="551"/>
      <c r="WOW7" s="528"/>
      <c r="WOX7" s="528"/>
      <c r="WOY7" s="430"/>
      <c r="WOZ7" s="528"/>
      <c r="WPA7" s="528"/>
      <c r="WPB7" s="528"/>
      <c r="WPC7" s="528"/>
      <c r="WPD7" s="430"/>
      <c r="WPE7" s="430"/>
      <c r="WPF7" s="551"/>
      <c r="WPG7" s="551"/>
      <c r="WPH7" s="528"/>
      <c r="WPI7" s="449"/>
      <c r="WPJ7" s="449"/>
      <c r="WPK7" s="449"/>
      <c r="WPL7" s="528"/>
      <c r="WPM7" s="528"/>
      <c r="WPN7" s="449"/>
      <c r="WPO7" s="449"/>
      <c r="WPP7" s="449"/>
      <c r="WPQ7" s="551"/>
      <c r="WPR7" s="528"/>
      <c r="WPS7" s="528"/>
      <c r="WPT7" s="430"/>
      <c r="WPU7" s="528"/>
      <c r="WPV7" s="528"/>
      <c r="WPW7" s="528"/>
      <c r="WPX7" s="528"/>
      <c r="WPY7" s="430"/>
      <c r="WPZ7" s="430"/>
      <c r="WQA7" s="551"/>
      <c r="WQB7" s="551"/>
      <c r="WQC7" s="528"/>
      <c r="WQD7" s="449"/>
      <c r="WQE7" s="449"/>
      <c r="WQF7" s="449"/>
      <c r="WQG7" s="528"/>
      <c r="WQH7" s="528"/>
      <c r="WQI7" s="449"/>
      <c r="WQJ7" s="449"/>
      <c r="WQK7" s="449"/>
      <c r="WQL7" s="551"/>
      <c r="WQM7" s="528"/>
      <c r="WQN7" s="528"/>
      <c r="WQO7" s="430"/>
      <c r="WQP7" s="528"/>
      <c r="WQQ7" s="528"/>
      <c r="WQR7" s="528"/>
      <c r="WQS7" s="528"/>
      <c r="WQT7" s="430"/>
      <c r="WQU7" s="430"/>
      <c r="WQV7" s="551"/>
      <c r="WQW7" s="551"/>
      <c r="WQX7" s="528"/>
      <c r="WQY7" s="449"/>
      <c r="WQZ7" s="449"/>
      <c r="WRA7" s="449"/>
      <c r="WRB7" s="528"/>
      <c r="WRC7" s="528"/>
      <c r="WRD7" s="449"/>
      <c r="WRE7" s="449"/>
      <c r="WRF7" s="449"/>
      <c r="WRG7" s="551"/>
      <c r="WRH7" s="528"/>
      <c r="WRI7" s="528"/>
      <c r="WRJ7" s="430"/>
      <c r="WRK7" s="528"/>
      <c r="WRL7" s="528"/>
      <c r="WRM7" s="528"/>
      <c r="WRN7" s="528"/>
      <c r="WRO7" s="430"/>
      <c r="WRP7" s="430"/>
      <c r="WRQ7" s="551"/>
      <c r="WRR7" s="551"/>
      <c r="WRS7" s="528"/>
      <c r="WRT7" s="449"/>
      <c r="WRU7" s="449"/>
      <c r="WRV7" s="449"/>
      <c r="WRW7" s="528"/>
      <c r="WRX7" s="528"/>
      <c r="WRY7" s="449"/>
      <c r="WRZ7" s="449"/>
      <c r="WSA7" s="449"/>
      <c r="WSB7" s="551"/>
      <c r="WSC7" s="528"/>
      <c r="WSD7" s="528"/>
      <c r="WSE7" s="430"/>
      <c r="WSF7" s="528"/>
      <c r="WSG7" s="528"/>
      <c r="WSH7" s="528"/>
      <c r="WSI7" s="528"/>
      <c r="WSJ7" s="430"/>
      <c r="WSK7" s="430"/>
      <c r="WSL7" s="551"/>
      <c r="WSM7" s="551"/>
      <c r="WSN7" s="528"/>
      <c r="WSO7" s="449"/>
      <c r="WSP7" s="449"/>
      <c r="WSQ7" s="449"/>
      <c r="WSR7" s="528"/>
      <c r="WSS7" s="528"/>
      <c r="WST7" s="449"/>
      <c r="WSU7" s="449"/>
      <c r="WSV7" s="449"/>
      <c r="WSW7" s="551"/>
      <c r="WSX7" s="528"/>
      <c r="WSY7" s="528"/>
      <c r="WSZ7" s="430"/>
      <c r="WTA7" s="528"/>
      <c r="WTB7" s="528"/>
      <c r="WTC7" s="528"/>
      <c r="WTD7" s="528"/>
      <c r="WTE7" s="430"/>
      <c r="WTF7" s="430"/>
      <c r="WTG7" s="551"/>
      <c r="WTH7" s="551"/>
      <c r="WTI7" s="528"/>
      <c r="WTJ7" s="449"/>
      <c r="WTK7" s="449"/>
      <c r="WTL7" s="449"/>
      <c r="WTM7" s="528"/>
      <c r="WTN7" s="528"/>
      <c r="WTO7" s="449"/>
      <c r="WTP7" s="449"/>
      <c r="WTQ7" s="449"/>
      <c r="WTR7" s="551"/>
      <c r="WTS7" s="528"/>
      <c r="WTT7" s="528"/>
      <c r="WTU7" s="430"/>
      <c r="WTV7" s="528"/>
      <c r="WTW7" s="528"/>
      <c r="WTX7" s="528"/>
      <c r="WTY7" s="528"/>
      <c r="WTZ7" s="430"/>
      <c r="WUA7" s="430"/>
      <c r="WUB7" s="551"/>
      <c r="WUC7" s="551"/>
      <c r="WUD7" s="528"/>
      <c r="WUE7" s="449"/>
      <c r="WUF7" s="449"/>
      <c r="WUG7" s="449"/>
      <c r="WUH7" s="528"/>
      <c r="WUI7" s="528"/>
      <c r="WUJ7" s="449"/>
      <c r="WUK7" s="449"/>
      <c r="WUL7" s="449"/>
      <c r="WUM7" s="551"/>
      <c r="WUN7" s="528"/>
      <c r="WUO7" s="528"/>
      <c r="WUP7" s="430"/>
      <c r="WUQ7" s="528"/>
      <c r="WUR7" s="528"/>
      <c r="WUS7" s="528"/>
      <c r="WUT7" s="528"/>
      <c r="WUU7" s="430"/>
      <c r="WUV7" s="430"/>
      <c r="WUW7" s="551"/>
      <c r="WUX7" s="551"/>
      <c r="WUY7" s="528"/>
      <c r="WUZ7" s="449"/>
      <c r="WVA7" s="449"/>
      <c r="WVB7" s="449"/>
      <c r="WVC7" s="528"/>
      <c r="WVD7" s="528"/>
      <c r="WVE7" s="449"/>
      <c r="WVF7" s="449"/>
      <c r="WVG7" s="449"/>
      <c r="WVH7" s="551"/>
      <c r="WVI7" s="528"/>
      <c r="WVJ7" s="528"/>
      <c r="WVK7" s="430"/>
      <c r="WVL7" s="528"/>
      <c r="WVM7" s="528"/>
      <c r="WVN7" s="528"/>
      <c r="WVO7" s="528"/>
      <c r="WVP7" s="430"/>
      <c r="WVQ7" s="430"/>
      <c r="WVR7" s="551"/>
      <c r="WVS7" s="551"/>
      <c r="WVT7" s="528"/>
      <c r="WVU7" s="449"/>
      <c r="WVV7" s="449"/>
      <c r="WVW7" s="449"/>
      <c r="WVX7" s="528"/>
      <c r="WVY7" s="528"/>
      <c r="WVZ7" s="449"/>
      <c r="WWA7" s="449"/>
      <c r="WWB7" s="449"/>
      <c r="WWC7" s="551"/>
      <c r="WWD7" s="528"/>
      <c r="WWE7" s="528"/>
      <c r="WWF7" s="430"/>
      <c r="WWG7" s="528"/>
      <c r="WWH7" s="528"/>
      <c r="WWI7" s="528"/>
      <c r="WWJ7" s="528"/>
      <c r="WWK7" s="430"/>
      <c r="WWL7" s="430"/>
      <c r="WWM7" s="551"/>
      <c r="WWN7" s="551"/>
      <c r="WWO7" s="528"/>
      <c r="WWP7" s="449"/>
      <c r="WWQ7" s="449"/>
      <c r="WWR7" s="449"/>
      <c r="WWS7" s="528"/>
      <c r="WWT7" s="528"/>
      <c r="WWU7" s="449"/>
      <c r="WWV7" s="449"/>
      <c r="WWW7" s="449"/>
      <c r="WWX7" s="551"/>
      <c r="WWY7" s="528"/>
      <c r="WWZ7" s="528"/>
      <c r="WXA7" s="430"/>
      <c r="WXB7" s="528"/>
      <c r="WXC7" s="528"/>
      <c r="WXD7" s="528"/>
      <c r="WXE7" s="528"/>
      <c r="WXF7" s="430"/>
      <c r="WXG7" s="430"/>
      <c r="WXH7" s="551"/>
      <c r="WXI7" s="551"/>
      <c r="WXJ7" s="528"/>
      <c r="WXK7" s="449"/>
      <c r="WXL7" s="449"/>
      <c r="WXM7" s="449"/>
      <c r="WXN7" s="528"/>
      <c r="WXO7" s="528"/>
      <c r="WXP7" s="449"/>
      <c r="WXQ7" s="449"/>
      <c r="WXR7" s="449"/>
      <c r="WXS7" s="551"/>
      <c r="WXT7" s="528"/>
      <c r="WXU7" s="528"/>
      <c r="WXV7" s="430"/>
      <c r="WXW7" s="528"/>
      <c r="WXX7" s="528"/>
      <c r="WXY7" s="528"/>
      <c r="WXZ7" s="528"/>
      <c r="WYA7" s="430"/>
      <c r="WYB7" s="430"/>
      <c r="WYC7" s="551"/>
      <c r="WYD7" s="551"/>
      <c r="WYE7" s="528"/>
      <c r="WYF7" s="449"/>
      <c r="WYG7" s="449"/>
      <c r="WYH7" s="449"/>
      <c r="WYI7" s="528"/>
      <c r="WYJ7" s="528"/>
      <c r="WYK7" s="449"/>
      <c r="WYL7" s="449"/>
      <c r="WYM7" s="449"/>
      <c r="WYN7" s="551"/>
      <c r="WYO7" s="528"/>
      <c r="WYP7" s="528"/>
      <c r="WYQ7" s="430"/>
      <c r="WYR7" s="528"/>
      <c r="WYS7" s="528"/>
      <c r="WYT7" s="528"/>
      <c r="WYU7" s="528"/>
      <c r="WYV7" s="430"/>
      <c r="WYW7" s="430"/>
      <c r="WYX7" s="551"/>
      <c r="WYY7" s="551"/>
      <c r="WYZ7" s="528"/>
      <c r="WZA7" s="449"/>
      <c r="WZB7" s="449"/>
      <c r="WZC7" s="449"/>
      <c r="WZD7" s="528"/>
      <c r="WZE7" s="528"/>
      <c r="WZF7" s="449"/>
      <c r="WZG7" s="449"/>
      <c r="WZH7" s="449"/>
      <c r="WZI7" s="551"/>
      <c r="WZJ7" s="528"/>
      <c r="WZK7" s="528"/>
      <c r="WZL7" s="430"/>
      <c r="WZM7" s="528"/>
      <c r="WZN7" s="528"/>
      <c r="WZO7" s="528"/>
      <c r="WZP7" s="528"/>
      <c r="WZQ7" s="430"/>
      <c r="WZR7" s="430"/>
      <c r="WZS7" s="551"/>
      <c r="WZT7" s="551"/>
      <c r="WZU7" s="528"/>
      <c r="WZV7" s="449"/>
      <c r="WZW7" s="449"/>
      <c r="WZX7" s="449"/>
      <c r="WZY7" s="528"/>
      <c r="WZZ7" s="528"/>
      <c r="XAA7" s="449"/>
      <c r="XAB7" s="449"/>
      <c r="XAC7" s="449"/>
      <c r="XAD7" s="551"/>
      <c r="XAE7" s="528"/>
      <c r="XAF7" s="528"/>
      <c r="XAG7" s="430"/>
      <c r="XAH7" s="528"/>
      <c r="XAI7" s="528"/>
      <c r="XAJ7" s="528"/>
      <c r="XAK7" s="528"/>
      <c r="XAL7" s="430"/>
      <c r="XAM7" s="430"/>
      <c r="XAN7" s="551"/>
      <c r="XAO7" s="551"/>
      <c r="XAP7" s="528"/>
      <c r="XAQ7" s="449"/>
      <c r="XAR7" s="449"/>
      <c r="XAS7" s="449"/>
      <c r="XAT7" s="528"/>
      <c r="XAU7" s="528"/>
      <c r="XAV7" s="449"/>
      <c r="XAW7" s="449"/>
      <c r="XAX7" s="449"/>
      <c r="XAY7" s="551"/>
      <c r="XAZ7" s="528"/>
      <c r="XBA7" s="528"/>
      <c r="XBB7" s="430"/>
      <c r="XBC7" s="528"/>
      <c r="XBD7" s="528"/>
      <c r="XBE7" s="528"/>
      <c r="XBF7" s="528"/>
      <c r="XBG7" s="430"/>
      <c r="XBH7" s="430"/>
      <c r="XBI7" s="551"/>
      <c r="XBJ7" s="551"/>
      <c r="XBK7" s="528"/>
      <c r="XBL7" s="449"/>
      <c r="XBM7" s="449"/>
      <c r="XBN7" s="449"/>
      <c r="XBO7" s="528"/>
      <c r="XBP7" s="528"/>
      <c r="XBQ7" s="449"/>
      <c r="XBR7" s="449"/>
      <c r="XBS7" s="449"/>
      <c r="XBT7" s="551"/>
      <c r="XBU7" s="528"/>
      <c r="XBV7" s="528"/>
      <c r="XBW7" s="430"/>
      <c r="XBX7" s="528"/>
      <c r="XBY7" s="528"/>
      <c r="XBZ7" s="528"/>
      <c r="XCA7" s="528"/>
      <c r="XCB7" s="430"/>
      <c r="XCC7" s="430"/>
      <c r="XCD7" s="551"/>
      <c r="XCE7" s="551"/>
      <c r="XCF7" s="528"/>
      <c r="XCG7" s="449"/>
      <c r="XCH7" s="449"/>
      <c r="XCI7" s="449"/>
      <c r="XCJ7" s="528"/>
      <c r="XCK7" s="528"/>
      <c r="XCL7" s="449"/>
      <c r="XCM7" s="449"/>
      <c r="XCN7" s="449"/>
      <c r="XCO7" s="551"/>
      <c r="XCP7" s="528"/>
      <c r="XCQ7" s="528"/>
      <c r="XCR7" s="430"/>
      <c r="XCS7" s="528"/>
      <c r="XCT7" s="528"/>
      <c r="XCU7" s="528"/>
      <c r="XCV7" s="528"/>
      <c r="XCW7" s="430"/>
      <c r="XCX7" s="430"/>
      <c r="XCY7" s="551"/>
      <c r="XCZ7" s="551"/>
      <c r="XDA7" s="528"/>
      <c r="XDB7" s="449"/>
      <c r="XDC7" s="449"/>
      <c r="XDD7" s="449"/>
      <c r="XDE7" s="528"/>
      <c r="XDF7" s="528"/>
      <c r="XDG7" s="449"/>
      <c r="XDH7" s="449"/>
      <c r="XDI7" s="449"/>
      <c r="XDJ7" s="551"/>
      <c r="XDK7" s="528"/>
      <c r="XDL7" s="528"/>
      <c r="XDM7" s="430"/>
      <c r="XDN7" s="528"/>
      <c r="XDO7" s="528"/>
      <c r="XDP7" s="528"/>
      <c r="XDQ7" s="528"/>
      <c r="XDR7" s="430"/>
      <c r="XDS7" s="430"/>
      <c r="XDT7" s="551"/>
      <c r="XDU7" s="551"/>
      <c r="XDV7" s="528"/>
      <c r="XDW7" s="449"/>
      <c r="XDX7" s="449"/>
      <c r="XDY7" s="449"/>
      <c r="XDZ7" s="528"/>
      <c r="XEA7" s="528"/>
      <c r="XEB7" s="449"/>
      <c r="XEC7" s="449"/>
      <c r="XED7" s="449"/>
      <c r="XEE7" s="551"/>
      <c r="XEF7" s="528"/>
      <c r="XEG7" s="528"/>
      <c r="XEH7" s="430"/>
      <c r="XEI7" s="528"/>
      <c r="XEJ7" s="528"/>
      <c r="XEK7" s="528"/>
      <c r="XEL7" s="528"/>
      <c r="XEM7" s="430"/>
      <c r="XEN7" s="430"/>
      <c r="XEO7" s="551"/>
      <c r="XEP7" s="551"/>
      <c r="XEQ7" s="528"/>
      <c r="XER7" s="449"/>
      <c r="XES7" s="449"/>
      <c r="XET7" s="449"/>
      <c r="XEU7" s="528"/>
      <c r="XEV7" s="528"/>
      <c r="XEW7" s="449"/>
      <c r="XEX7" s="449"/>
      <c r="XEY7" s="449"/>
      <c r="XEZ7" s="551"/>
      <c r="XFA7" s="528"/>
      <c r="XFB7" s="528"/>
      <c r="XFC7" s="430"/>
      <c r="XFD7" s="528"/>
    </row>
    <row r="8" spans="1:16384" ht="12.75" customHeight="1" x14ac:dyDescent="0.25">
      <c r="A8" s="517" t="s">
        <v>46</v>
      </c>
      <c r="B8" s="518"/>
      <c r="C8" s="518"/>
      <c r="D8" s="518"/>
      <c r="E8" s="519"/>
      <c r="F8" s="39"/>
      <c r="G8" s="40"/>
      <c r="H8" s="153"/>
      <c r="I8" s="153"/>
      <c r="J8" s="505">
        <v>1374576000</v>
      </c>
      <c r="K8" s="29"/>
      <c r="L8" s="107"/>
      <c r="M8" s="104"/>
      <c r="N8" s="104"/>
      <c r="O8" s="104"/>
      <c r="P8" s="40"/>
      <c r="Q8" s="108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337"/>
      <c r="AJ8" s="337"/>
    </row>
    <row r="9" spans="1:16384" outlineLevel="1" x14ac:dyDescent="0.25">
      <c r="A9" s="22">
        <v>1</v>
      </c>
      <c r="B9" s="23"/>
      <c r="C9" s="79" t="s">
        <v>1113</v>
      </c>
      <c r="D9" s="69">
        <v>44725</v>
      </c>
      <c r="E9" s="93" t="s">
        <v>178</v>
      </c>
      <c r="F9" s="54" t="s">
        <v>1114</v>
      </c>
      <c r="G9" s="47" t="s">
        <v>1115</v>
      </c>
      <c r="H9" s="25"/>
      <c r="I9" s="25"/>
      <c r="J9" s="541"/>
      <c r="K9" s="246">
        <v>86000000</v>
      </c>
      <c r="L9" s="251" t="s">
        <v>81</v>
      </c>
      <c r="M9" s="28"/>
      <c r="N9" s="28"/>
      <c r="O9" s="28"/>
      <c r="P9" s="133"/>
      <c r="Q9" s="133"/>
      <c r="R9" s="28"/>
      <c r="S9" s="28"/>
      <c r="T9" s="28"/>
      <c r="U9" s="29">
        <f t="shared" ref="U9:U19" si="0">SUM(R9:T9)</f>
        <v>0</v>
      </c>
      <c r="V9" s="246"/>
      <c r="W9" s="28"/>
      <c r="X9" s="246">
        <v>86000000</v>
      </c>
      <c r="Y9" s="29">
        <f t="shared" ref="Y9:Y19" si="1">SUM(V9:X9)</f>
        <v>86000000</v>
      </c>
      <c r="Z9" s="28"/>
      <c r="AA9" s="28"/>
      <c r="AB9" s="28"/>
      <c r="AC9" s="29">
        <f t="shared" ref="AC9:AC19" si="2">SUM(Z9:AB9)</f>
        <v>0</v>
      </c>
      <c r="AD9" s="28"/>
      <c r="AE9" s="28"/>
      <c r="AF9" s="28"/>
      <c r="AG9" s="29">
        <f t="shared" ref="AG9:AG19" si="3">SUM(AD9:AF9)</f>
        <v>0</v>
      </c>
      <c r="AH9" s="29">
        <f t="shared" ref="AH9:AH19" si="4">SUM(U9,Y9,AC9,AG9)</f>
        <v>86000000</v>
      </c>
      <c r="AI9" s="30">
        <f>IF(ISERROR(AH9/$J$8),0,AH9/$J$8)</f>
        <v>6.2564747238421162E-2</v>
      </c>
      <c r="AJ9" s="30" t="str">
        <f>IF(ISERROR(AH9/#REF!),"-",AH9/#REF!)</f>
        <v>-</v>
      </c>
      <c r="AK9" s="11"/>
      <c r="AL9" s="11"/>
      <c r="AM9" s="11"/>
      <c r="AN9" s="11"/>
      <c r="AO9" s="11"/>
      <c r="AP9" s="11"/>
      <c r="AQ9" s="11"/>
      <c r="AR9" s="11"/>
    </row>
    <row r="10" spans="1:16384" ht="15.75" customHeight="1" outlineLevel="1" x14ac:dyDescent="0.25">
      <c r="A10" s="22">
        <v>2</v>
      </c>
      <c r="B10" s="23"/>
      <c r="C10" s="79" t="s">
        <v>1116</v>
      </c>
      <c r="D10" s="69">
        <v>44734</v>
      </c>
      <c r="E10" s="93" t="s">
        <v>1117</v>
      </c>
      <c r="F10" s="54" t="s">
        <v>1114</v>
      </c>
      <c r="G10" s="47" t="s">
        <v>1115</v>
      </c>
      <c r="H10" s="25"/>
      <c r="I10" s="25"/>
      <c r="J10" s="541"/>
      <c r="K10" s="247">
        <v>36000000</v>
      </c>
      <c r="L10" s="251" t="s">
        <v>81</v>
      </c>
      <c r="M10" s="28"/>
      <c r="N10" s="28"/>
      <c r="O10" s="28"/>
      <c r="P10" s="133"/>
      <c r="Q10" s="133"/>
      <c r="R10" s="28"/>
      <c r="S10" s="28"/>
      <c r="T10" s="28"/>
      <c r="U10" s="29">
        <f t="shared" si="0"/>
        <v>0</v>
      </c>
      <c r="V10" s="247"/>
      <c r="W10" s="28"/>
      <c r="X10" s="247">
        <v>36000000</v>
      </c>
      <c r="Y10" s="29">
        <f t="shared" si="1"/>
        <v>36000000</v>
      </c>
      <c r="Z10" s="28"/>
      <c r="AA10" s="28"/>
      <c r="AB10" s="28"/>
      <c r="AC10" s="29">
        <f t="shared" si="2"/>
        <v>0</v>
      </c>
      <c r="AD10" s="28"/>
      <c r="AE10" s="28"/>
      <c r="AF10" s="28"/>
      <c r="AG10" s="29">
        <f t="shared" si="3"/>
        <v>0</v>
      </c>
      <c r="AH10" s="29">
        <f t="shared" si="4"/>
        <v>36000000</v>
      </c>
      <c r="AI10" s="30">
        <f t="shared" ref="AI10:AI19" si="5">IF(ISERROR(AH10/$J$8),0,AH10/$J$8)</f>
        <v>2.6189894192827461E-2</v>
      </c>
      <c r="AJ10" s="30" t="str">
        <f>IF(ISERROR(AH10/#REF!),"-",AH10/#REF!)</f>
        <v>-</v>
      </c>
      <c r="AK10" s="11"/>
      <c r="AL10" s="11"/>
      <c r="AM10" s="11"/>
      <c r="AN10" s="11"/>
      <c r="AO10" s="11"/>
      <c r="AP10" s="11"/>
      <c r="AQ10" s="11"/>
      <c r="AR10" s="11"/>
    </row>
    <row r="11" spans="1:16384" ht="13.5" customHeight="1" outlineLevel="1" x14ac:dyDescent="0.25">
      <c r="A11" s="22">
        <v>3</v>
      </c>
      <c r="B11" s="23"/>
      <c r="C11" s="79" t="s">
        <v>1118</v>
      </c>
      <c r="D11" s="69">
        <v>44734</v>
      </c>
      <c r="E11" s="93" t="s">
        <v>1117</v>
      </c>
      <c r="F11" s="54" t="s">
        <v>1114</v>
      </c>
      <c r="G11" s="47" t="s">
        <v>1115</v>
      </c>
      <c r="H11" s="33"/>
      <c r="I11" s="33"/>
      <c r="J11" s="541"/>
      <c r="K11" s="246">
        <v>36000000</v>
      </c>
      <c r="L11" s="251" t="s">
        <v>81</v>
      </c>
      <c r="M11" s="28"/>
      <c r="N11" s="28"/>
      <c r="O11" s="28"/>
      <c r="P11" s="136"/>
      <c r="Q11" s="136"/>
      <c r="R11" s="28"/>
      <c r="S11" s="28"/>
      <c r="T11" s="28"/>
      <c r="U11" s="29">
        <f t="shared" si="0"/>
        <v>0</v>
      </c>
      <c r="V11" s="28"/>
      <c r="W11" s="28"/>
      <c r="X11" s="246">
        <v>36000000</v>
      </c>
      <c r="Y11" s="29">
        <f t="shared" si="1"/>
        <v>36000000</v>
      </c>
      <c r="Z11" s="28"/>
      <c r="AA11" s="28"/>
      <c r="AB11" s="28"/>
      <c r="AC11" s="29">
        <f t="shared" si="2"/>
        <v>0</v>
      </c>
      <c r="AD11" s="28"/>
      <c r="AE11" s="28"/>
      <c r="AF11" s="28"/>
      <c r="AG11" s="29">
        <f t="shared" si="3"/>
        <v>0</v>
      </c>
      <c r="AH11" s="29">
        <f t="shared" si="4"/>
        <v>36000000</v>
      </c>
      <c r="AI11" s="30">
        <f t="shared" si="5"/>
        <v>2.6189894192827461E-2</v>
      </c>
      <c r="AJ11" s="30" t="str">
        <f>IF(ISERROR(AH11/#REF!),"-",AH11/#REF!)</f>
        <v>-</v>
      </c>
      <c r="AK11" s="11"/>
      <c r="AL11" s="11"/>
      <c r="AM11" s="11"/>
      <c r="AN11" s="11"/>
      <c r="AO11" s="11"/>
      <c r="AP11" s="11"/>
      <c r="AQ11" s="11"/>
      <c r="AR11" s="11"/>
    </row>
    <row r="12" spans="1:16384" outlineLevel="1" x14ac:dyDescent="0.25">
      <c r="A12" s="22">
        <v>4</v>
      </c>
      <c r="B12" s="23"/>
      <c r="C12" s="91" t="s">
        <v>1119</v>
      </c>
      <c r="D12" s="69">
        <v>44769</v>
      </c>
      <c r="E12" s="93" t="s">
        <v>1117</v>
      </c>
      <c r="F12" s="54" t="s">
        <v>1114</v>
      </c>
      <c r="G12" s="47" t="s">
        <v>1115</v>
      </c>
      <c r="H12" s="33"/>
      <c r="I12" s="33"/>
      <c r="J12" s="541"/>
      <c r="K12" s="246">
        <v>158340000</v>
      </c>
      <c r="L12" s="251" t="s">
        <v>81</v>
      </c>
      <c r="M12" s="28"/>
      <c r="N12" s="28"/>
      <c r="O12" s="28"/>
      <c r="P12" s="136"/>
      <c r="Q12" s="136"/>
      <c r="R12" s="28"/>
      <c r="S12" s="28"/>
      <c r="T12" s="28"/>
      <c r="U12" s="29">
        <f t="shared" si="0"/>
        <v>0</v>
      </c>
      <c r="V12" s="28"/>
      <c r="W12" s="28"/>
      <c r="X12" s="28"/>
      <c r="Y12" s="29">
        <f t="shared" si="1"/>
        <v>0</v>
      </c>
      <c r="Z12" s="28"/>
      <c r="AA12" s="28">
        <v>158340000</v>
      </c>
      <c r="AB12" s="28"/>
      <c r="AC12" s="29">
        <f t="shared" si="2"/>
        <v>158340000</v>
      </c>
      <c r="AD12" s="28"/>
      <c r="AE12" s="28"/>
      <c r="AF12" s="28"/>
      <c r="AG12" s="29">
        <f t="shared" si="3"/>
        <v>0</v>
      </c>
      <c r="AH12" s="29">
        <f t="shared" si="4"/>
        <v>158340000</v>
      </c>
      <c r="AI12" s="30">
        <f t="shared" si="5"/>
        <v>0.11519188462478612</v>
      </c>
      <c r="AJ12" s="30" t="str">
        <f>IF(ISERROR(AH12/#REF!),"-",AH12/#REF!)</f>
        <v>-</v>
      </c>
      <c r="AK12" s="11"/>
      <c r="AL12" s="11"/>
      <c r="AM12" s="11"/>
      <c r="AN12" s="11"/>
      <c r="AO12" s="11"/>
      <c r="AP12" s="11"/>
      <c r="AQ12" s="11"/>
      <c r="AR12" s="11"/>
    </row>
    <row r="13" spans="1:16384" outlineLevel="1" x14ac:dyDescent="0.25">
      <c r="A13" s="22">
        <v>5</v>
      </c>
      <c r="B13" s="23"/>
      <c r="C13" s="91" t="s">
        <v>1120</v>
      </c>
      <c r="D13" s="69">
        <v>44771</v>
      </c>
      <c r="E13" s="93" t="s">
        <v>1121</v>
      </c>
      <c r="F13" s="54" t="s">
        <v>1114</v>
      </c>
      <c r="G13" s="47" t="s">
        <v>1115</v>
      </c>
      <c r="H13" s="33"/>
      <c r="I13" s="33"/>
      <c r="J13" s="541"/>
      <c r="K13" s="246">
        <v>25056000</v>
      </c>
      <c r="L13" s="251" t="s">
        <v>81</v>
      </c>
      <c r="M13" s="28"/>
      <c r="N13" s="28"/>
      <c r="O13" s="28"/>
      <c r="P13" s="136"/>
      <c r="Q13" s="136"/>
      <c r="R13" s="28"/>
      <c r="S13" s="28"/>
      <c r="T13" s="28"/>
      <c r="U13" s="29">
        <f t="shared" ref="U13" si="6">SUM(R13:T13)</f>
        <v>0</v>
      </c>
      <c r="V13" s="28"/>
      <c r="W13" s="28"/>
      <c r="X13" s="28"/>
      <c r="Y13" s="29">
        <f t="shared" ref="Y13" si="7">SUM(V13:X13)</f>
        <v>0</v>
      </c>
      <c r="Z13" s="28"/>
      <c r="AA13" s="246">
        <v>25056000</v>
      </c>
      <c r="AB13" s="28"/>
      <c r="AC13" s="29">
        <f t="shared" ref="AC13" si="8">SUM(Z13:AB13)</f>
        <v>25056000</v>
      </c>
      <c r="AD13" s="28"/>
      <c r="AE13" s="28"/>
      <c r="AF13" s="28"/>
      <c r="AG13" s="29">
        <f t="shared" ref="AG13" si="9">SUM(AD13:AF13)</f>
        <v>0</v>
      </c>
      <c r="AH13" s="29">
        <f t="shared" ref="AH13" si="10">SUM(U13,Y13,AC13,AG13)</f>
        <v>25056000</v>
      </c>
      <c r="AI13" s="30">
        <f t="shared" si="5"/>
        <v>1.8228166358207912E-2</v>
      </c>
      <c r="AJ13" s="30" t="str">
        <f>IF(ISERROR(AH13/#REF!),"-",AH13/#REF!)</f>
        <v>-</v>
      </c>
    </row>
    <row r="14" spans="1:16384" outlineLevel="1" x14ac:dyDescent="0.25">
      <c r="A14" s="22">
        <v>6</v>
      </c>
      <c r="B14" s="23"/>
      <c r="C14" s="91" t="s">
        <v>1122</v>
      </c>
      <c r="D14" s="69">
        <v>44778</v>
      </c>
      <c r="E14" s="93" t="s">
        <v>1117</v>
      </c>
      <c r="F14" s="54" t="s">
        <v>1114</v>
      </c>
      <c r="G14" s="47" t="s">
        <v>1115</v>
      </c>
      <c r="H14" s="33"/>
      <c r="I14" s="33"/>
      <c r="J14" s="541"/>
      <c r="K14" s="246">
        <v>40320000</v>
      </c>
      <c r="L14" s="251" t="s">
        <v>81</v>
      </c>
      <c r="M14" s="28"/>
      <c r="N14" s="28"/>
      <c r="O14" s="28"/>
      <c r="P14" s="136"/>
      <c r="Q14" s="136"/>
      <c r="R14" s="28"/>
      <c r="S14" s="28"/>
      <c r="T14" s="28"/>
      <c r="U14" s="29">
        <f t="shared" ref="U14:U16" si="11">SUM(R14:T14)</f>
        <v>0</v>
      </c>
      <c r="V14" s="28"/>
      <c r="W14" s="28"/>
      <c r="X14" s="28"/>
      <c r="Y14" s="29">
        <f t="shared" ref="Y14:Y16" si="12">SUM(V14:X14)</f>
        <v>0</v>
      </c>
      <c r="Z14" s="28"/>
      <c r="AA14" s="246">
        <v>40320000</v>
      </c>
      <c r="AB14" s="28"/>
      <c r="AC14" s="29">
        <f t="shared" ref="AC14:AC16" si="13">SUM(Z14:AB14)</f>
        <v>40320000</v>
      </c>
      <c r="AD14" s="28"/>
      <c r="AE14" s="28"/>
      <c r="AF14" s="28"/>
      <c r="AG14" s="29">
        <f t="shared" ref="AG14:AG16" si="14">SUM(AD14:AF14)</f>
        <v>0</v>
      </c>
      <c r="AH14" s="29">
        <f t="shared" ref="AH14:AH16" si="15">SUM(U14,Y14,AC14,AG14)</f>
        <v>40320000</v>
      </c>
      <c r="AI14" s="30">
        <f t="shared" ref="AI14:AI16" si="16">IF(ISERROR(AH14/$J$8),0,AH14/$J$8)</f>
        <v>2.9332681495966757E-2</v>
      </c>
      <c r="AJ14" s="30" t="str">
        <f>IF(ISERROR(AH14/#REF!),"-",AH14/#REF!)</f>
        <v>-</v>
      </c>
    </row>
    <row r="15" spans="1:16384" outlineLevel="1" x14ac:dyDescent="0.25">
      <c r="A15" s="22">
        <v>7</v>
      </c>
      <c r="B15" s="23"/>
      <c r="C15" s="140" t="s">
        <v>1123</v>
      </c>
      <c r="D15" s="69">
        <v>44764</v>
      </c>
      <c r="E15" s="124" t="s">
        <v>1117</v>
      </c>
      <c r="F15" s="54" t="s">
        <v>1114</v>
      </c>
      <c r="G15" s="47" t="s">
        <v>1115</v>
      </c>
      <c r="H15" s="33"/>
      <c r="I15" s="33"/>
      <c r="J15" s="541"/>
      <c r="K15" s="246">
        <v>57000000</v>
      </c>
      <c r="L15" s="251" t="s">
        <v>81</v>
      </c>
      <c r="M15" s="28"/>
      <c r="N15" s="28"/>
      <c r="O15" s="28"/>
      <c r="P15" s="136"/>
      <c r="Q15" s="136"/>
      <c r="R15" s="28"/>
      <c r="S15" s="28"/>
      <c r="T15" s="28"/>
      <c r="U15" s="29">
        <f t="shared" si="11"/>
        <v>0</v>
      </c>
      <c r="V15" s="28"/>
      <c r="W15" s="28"/>
      <c r="X15" s="28"/>
      <c r="Y15" s="29">
        <f t="shared" si="12"/>
        <v>0</v>
      </c>
      <c r="Z15" s="28"/>
      <c r="AA15" s="246">
        <v>57000000</v>
      </c>
      <c r="AB15" s="28"/>
      <c r="AC15" s="29">
        <f t="shared" si="13"/>
        <v>57000000</v>
      </c>
      <c r="AD15" s="28"/>
      <c r="AE15" s="28"/>
      <c r="AF15" s="28"/>
      <c r="AG15" s="29">
        <f t="shared" si="14"/>
        <v>0</v>
      </c>
      <c r="AH15" s="29">
        <f t="shared" si="15"/>
        <v>57000000</v>
      </c>
      <c r="AI15" s="30">
        <f t="shared" si="16"/>
        <v>4.1467332471976814E-2</v>
      </c>
      <c r="AJ15" s="30" t="str">
        <f>IF(ISERROR(AH15/#REF!),"-",AH15/#REF!)</f>
        <v>-</v>
      </c>
    </row>
    <row r="16" spans="1:16384" outlineLevel="1" x14ac:dyDescent="0.25">
      <c r="A16" s="22">
        <v>8</v>
      </c>
      <c r="B16" s="23"/>
      <c r="C16" s="91" t="s">
        <v>1124</v>
      </c>
      <c r="D16" s="69">
        <v>44781</v>
      </c>
      <c r="E16" s="93" t="s">
        <v>1117</v>
      </c>
      <c r="F16" s="54" t="s">
        <v>1114</v>
      </c>
      <c r="G16" s="47" t="s">
        <v>1115</v>
      </c>
      <c r="H16" s="33"/>
      <c r="I16" s="33"/>
      <c r="J16" s="541"/>
      <c r="K16" s="246">
        <v>102200000</v>
      </c>
      <c r="L16" s="251" t="s">
        <v>81</v>
      </c>
      <c r="M16" s="28"/>
      <c r="N16" s="28"/>
      <c r="O16" s="28"/>
      <c r="P16" s="136"/>
      <c r="Q16" s="136"/>
      <c r="R16" s="28"/>
      <c r="S16" s="28"/>
      <c r="T16" s="28"/>
      <c r="U16" s="29">
        <f t="shared" si="11"/>
        <v>0</v>
      </c>
      <c r="V16" s="28"/>
      <c r="W16" s="28"/>
      <c r="X16" s="28"/>
      <c r="Y16" s="29">
        <f t="shared" si="12"/>
        <v>0</v>
      </c>
      <c r="Z16" s="28"/>
      <c r="AA16" s="246">
        <v>102200000</v>
      </c>
      <c r="AB16" s="28"/>
      <c r="AC16" s="29">
        <f t="shared" si="13"/>
        <v>102200000</v>
      </c>
      <c r="AD16" s="28"/>
      <c r="AE16" s="28"/>
      <c r="AF16" s="28"/>
      <c r="AG16" s="29">
        <f t="shared" si="14"/>
        <v>0</v>
      </c>
      <c r="AH16" s="29">
        <f t="shared" si="15"/>
        <v>102200000</v>
      </c>
      <c r="AI16" s="30">
        <f t="shared" si="16"/>
        <v>7.4350199625193514E-2</v>
      </c>
      <c r="AJ16" s="30" t="str">
        <f>IF(ISERROR(AH16/#REF!),"-",AH16/#REF!)</f>
        <v>-</v>
      </c>
    </row>
    <row r="17" spans="1:44" outlineLevel="1" x14ac:dyDescent="0.25">
      <c r="A17" s="22">
        <v>9</v>
      </c>
      <c r="B17" s="23"/>
      <c r="C17" s="91" t="s">
        <v>1125</v>
      </c>
      <c r="D17" s="69">
        <v>44781</v>
      </c>
      <c r="E17" s="93" t="s">
        <v>1117</v>
      </c>
      <c r="F17" s="54" t="s">
        <v>1114</v>
      </c>
      <c r="G17" s="47" t="s">
        <v>1115</v>
      </c>
      <c r="H17" s="33"/>
      <c r="I17" s="33"/>
      <c r="J17" s="541"/>
      <c r="K17" s="246">
        <v>102200000</v>
      </c>
      <c r="L17" s="251" t="s">
        <v>81</v>
      </c>
      <c r="M17" s="28"/>
      <c r="N17" s="28"/>
      <c r="O17" s="28"/>
      <c r="P17" s="136"/>
      <c r="Q17" s="136"/>
      <c r="R17" s="28"/>
      <c r="S17" s="28"/>
      <c r="T17" s="28"/>
      <c r="U17" s="29">
        <f t="shared" si="0"/>
        <v>0</v>
      </c>
      <c r="V17" s="28"/>
      <c r="W17" s="28"/>
      <c r="X17" s="28"/>
      <c r="Y17" s="29">
        <f t="shared" si="1"/>
        <v>0</v>
      </c>
      <c r="Z17" s="28"/>
      <c r="AA17" s="246">
        <v>102200000</v>
      </c>
      <c r="AB17" s="28"/>
      <c r="AC17" s="29">
        <f t="shared" si="2"/>
        <v>102200000</v>
      </c>
      <c r="AD17" s="28"/>
      <c r="AE17" s="28"/>
      <c r="AF17" s="28"/>
      <c r="AG17" s="29">
        <f t="shared" si="3"/>
        <v>0</v>
      </c>
      <c r="AH17" s="29">
        <f t="shared" si="4"/>
        <v>102200000</v>
      </c>
      <c r="AI17" s="30">
        <f t="shared" si="5"/>
        <v>7.4350199625193514E-2</v>
      </c>
      <c r="AJ17" s="30" t="str">
        <f>IF(ISERROR(AH17/#REF!),"-",AH17/#REF!)</f>
        <v>-</v>
      </c>
    </row>
    <row r="18" spans="1:44" outlineLevel="1" x14ac:dyDescent="0.25">
      <c r="A18" s="22">
        <v>10</v>
      </c>
      <c r="B18" s="23"/>
      <c r="C18" s="140" t="s">
        <v>1126</v>
      </c>
      <c r="D18" s="69">
        <v>44778</v>
      </c>
      <c r="E18" s="93" t="s">
        <v>1117</v>
      </c>
      <c r="F18" s="54" t="s">
        <v>1114</v>
      </c>
      <c r="G18" s="47" t="s">
        <v>1115</v>
      </c>
      <c r="H18" s="33"/>
      <c r="I18" s="33"/>
      <c r="J18" s="541"/>
      <c r="K18" s="246">
        <v>102200000</v>
      </c>
      <c r="L18" s="251" t="s">
        <v>81</v>
      </c>
      <c r="M18" s="28"/>
      <c r="N18" s="28"/>
      <c r="O18" s="28"/>
      <c r="P18" s="136"/>
      <c r="Q18" s="136"/>
      <c r="R18" s="28"/>
      <c r="S18" s="28"/>
      <c r="T18" s="28"/>
      <c r="U18" s="29">
        <f t="shared" si="0"/>
        <v>0</v>
      </c>
      <c r="V18" s="28"/>
      <c r="W18" s="28"/>
      <c r="X18" s="28"/>
      <c r="Y18" s="29">
        <f t="shared" si="1"/>
        <v>0</v>
      </c>
      <c r="Z18" s="28"/>
      <c r="AA18" s="246">
        <v>102200000</v>
      </c>
      <c r="AB18" s="28"/>
      <c r="AC18" s="29">
        <f t="shared" si="2"/>
        <v>102200000</v>
      </c>
      <c r="AD18" s="28"/>
      <c r="AE18" s="28"/>
      <c r="AF18" s="28"/>
      <c r="AG18" s="29">
        <f t="shared" si="3"/>
        <v>0</v>
      </c>
      <c r="AH18" s="29">
        <f t="shared" si="4"/>
        <v>102200000</v>
      </c>
      <c r="AI18" s="30">
        <f t="shared" si="5"/>
        <v>7.4350199625193514E-2</v>
      </c>
      <c r="AJ18" s="30" t="str">
        <f>IF(ISERROR(AH18/#REF!),"-",AH18/#REF!)</f>
        <v>-</v>
      </c>
    </row>
    <row r="19" spans="1:44" outlineLevel="1" x14ac:dyDescent="0.25">
      <c r="A19" s="22">
        <v>11</v>
      </c>
      <c r="B19" s="23"/>
      <c r="C19" s="140" t="s">
        <v>1127</v>
      </c>
      <c r="D19" s="69">
        <v>44797</v>
      </c>
      <c r="E19" s="93" t="s">
        <v>1117</v>
      </c>
      <c r="F19" s="54" t="s">
        <v>1114</v>
      </c>
      <c r="G19" s="47" t="s">
        <v>1115</v>
      </c>
      <c r="H19" s="33"/>
      <c r="I19" s="33"/>
      <c r="J19" s="541"/>
      <c r="K19" s="246">
        <v>39900000</v>
      </c>
      <c r="L19" s="251" t="s">
        <v>81</v>
      </c>
      <c r="M19" s="28"/>
      <c r="N19" s="28"/>
      <c r="O19" s="28"/>
      <c r="P19" s="136"/>
      <c r="Q19" s="136"/>
      <c r="R19" s="28"/>
      <c r="S19" s="28"/>
      <c r="T19" s="28"/>
      <c r="U19" s="29">
        <f t="shared" si="0"/>
        <v>0</v>
      </c>
      <c r="V19" s="28"/>
      <c r="W19" s="28"/>
      <c r="X19" s="28"/>
      <c r="Y19" s="29">
        <f t="shared" si="1"/>
        <v>0</v>
      </c>
      <c r="Z19" s="28"/>
      <c r="AA19" s="246">
        <v>39900000</v>
      </c>
      <c r="AB19" s="28"/>
      <c r="AC19" s="29">
        <f t="shared" si="2"/>
        <v>39900000</v>
      </c>
      <c r="AD19" s="28"/>
      <c r="AE19" s="28"/>
      <c r="AF19" s="28"/>
      <c r="AG19" s="29">
        <f t="shared" si="3"/>
        <v>0</v>
      </c>
      <c r="AH19" s="29">
        <f t="shared" si="4"/>
        <v>39900000</v>
      </c>
      <c r="AI19" s="30">
        <f t="shared" si="5"/>
        <v>2.9027132730383768E-2</v>
      </c>
      <c r="AJ19" s="30" t="str">
        <f>IF(ISERROR(AH19/#REF!),"-",AH19/#REF!)</f>
        <v>-</v>
      </c>
    </row>
    <row r="20" spans="1:44" outlineLevel="1" x14ac:dyDescent="0.25">
      <c r="A20" s="22">
        <v>12</v>
      </c>
      <c r="B20" s="23"/>
      <c r="C20" s="140" t="s">
        <v>1122</v>
      </c>
      <c r="D20" s="69">
        <v>44778</v>
      </c>
      <c r="E20" s="93" t="s">
        <v>1117</v>
      </c>
      <c r="F20" s="54" t="s">
        <v>1114</v>
      </c>
      <c r="G20" s="47" t="s">
        <v>1115</v>
      </c>
      <c r="H20" s="33"/>
      <c r="I20" s="33"/>
      <c r="J20" s="541"/>
      <c r="K20" s="246">
        <v>17280000</v>
      </c>
      <c r="L20" s="251" t="s">
        <v>81</v>
      </c>
      <c r="M20" s="28"/>
      <c r="N20" s="28"/>
      <c r="O20" s="28"/>
      <c r="P20" s="136"/>
      <c r="Q20" s="136"/>
      <c r="R20" s="28"/>
      <c r="S20" s="28"/>
      <c r="T20" s="28"/>
      <c r="U20" s="29">
        <f t="shared" ref="U20:U30" si="17">SUM(R20:T20)</f>
        <v>0</v>
      </c>
      <c r="V20" s="28"/>
      <c r="W20" s="28"/>
      <c r="X20" s="28"/>
      <c r="Y20" s="29">
        <f t="shared" ref="Y20:Y30" si="18">SUM(V20:X20)</f>
        <v>0</v>
      </c>
      <c r="Z20" s="28"/>
      <c r="AA20" s="28"/>
      <c r="AB20" s="28"/>
      <c r="AC20" s="29">
        <f t="shared" ref="AC20:AC30" si="19">SUM(Z20:AB20)</f>
        <v>0</v>
      </c>
      <c r="AD20" s="246">
        <v>17280000</v>
      </c>
      <c r="AE20" s="28"/>
      <c r="AF20" s="28"/>
      <c r="AG20" s="29">
        <f t="shared" ref="AG20:AG30" si="20">SUM(AD20:AF20)</f>
        <v>17280000</v>
      </c>
      <c r="AH20" s="29">
        <f t="shared" ref="AH20:AH30" si="21">SUM(U20,Y20,AC20,AG20)</f>
        <v>17280000</v>
      </c>
      <c r="AI20" s="30">
        <f t="shared" ref="AI20:AI30" si="22">IF(ISERROR(AH20/$J$8),0,AH20/$J$8)</f>
        <v>1.257114921255718E-2</v>
      </c>
      <c r="AJ20" s="30" t="str">
        <f>IF(ISERROR(AH20/#REF!),"-",AH20/#REF!)</f>
        <v>-</v>
      </c>
    </row>
    <row r="21" spans="1:44" outlineLevel="1" x14ac:dyDescent="0.25">
      <c r="A21" s="22">
        <v>12</v>
      </c>
      <c r="B21" s="23"/>
      <c r="C21" s="140" t="s">
        <v>1128</v>
      </c>
      <c r="D21" s="69">
        <v>44858</v>
      </c>
      <c r="E21" s="93" t="s">
        <v>1024</v>
      </c>
      <c r="F21" s="54" t="s">
        <v>1114</v>
      </c>
      <c r="G21" s="47" t="s">
        <v>1115</v>
      </c>
      <c r="H21" s="33"/>
      <c r="I21" s="33"/>
      <c r="J21" s="541"/>
      <c r="K21" s="246">
        <v>120000000</v>
      </c>
      <c r="L21" s="251" t="s">
        <v>81</v>
      </c>
      <c r="M21" s="28"/>
      <c r="N21" s="28"/>
      <c r="O21" s="28"/>
      <c r="P21" s="136"/>
      <c r="Q21" s="136"/>
      <c r="R21" s="28"/>
      <c r="S21" s="28"/>
      <c r="T21" s="28"/>
      <c r="U21" s="29">
        <f t="shared" si="17"/>
        <v>0</v>
      </c>
      <c r="V21" s="28"/>
      <c r="W21" s="28"/>
      <c r="X21" s="28"/>
      <c r="Y21" s="29">
        <f t="shared" si="18"/>
        <v>0</v>
      </c>
      <c r="Z21" s="28"/>
      <c r="AA21" s="28"/>
      <c r="AB21" s="28"/>
      <c r="AC21" s="29">
        <f t="shared" si="19"/>
        <v>0</v>
      </c>
      <c r="AD21" s="246">
        <v>120000000</v>
      </c>
      <c r="AE21" s="28"/>
      <c r="AF21" s="28"/>
      <c r="AG21" s="29">
        <f t="shared" si="20"/>
        <v>120000000</v>
      </c>
      <c r="AH21" s="29">
        <f t="shared" si="21"/>
        <v>120000000</v>
      </c>
      <c r="AI21" s="30">
        <f t="shared" si="22"/>
        <v>8.7299647309424869E-2</v>
      </c>
      <c r="AJ21" s="30" t="str">
        <f>IF(ISERROR(AH21/#REF!),"-",AH21/#REF!)</f>
        <v>-</v>
      </c>
    </row>
    <row r="22" spans="1:44" outlineLevel="1" x14ac:dyDescent="0.25">
      <c r="A22" s="22">
        <v>12</v>
      </c>
      <c r="B22" s="23"/>
      <c r="C22" s="140" t="s">
        <v>1119</v>
      </c>
      <c r="D22" s="69">
        <v>44769</v>
      </c>
      <c r="E22" s="93" t="s">
        <v>1117</v>
      </c>
      <c r="F22" s="54" t="s">
        <v>1114</v>
      </c>
      <c r="G22" s="47" t="s">
        <v>1115</v>
      </c>
      <c r="H22" s="33"/>
      <c r="I22" s="33"/>
      <c r="J22" s="541"/>
      <c r="K22" s="246">
        <v>67860000</v>
      </c>
      <c r="L22" s="251" t="s">
        <v>81</v>
      </c>
      <c r="M22" s="28"/>
      <c r="N22" s="28"/>
      <c r="O22" s="28"/>
      <c r="P22" s="136"/>
      <c r="Q22" s="136"/>
      <c r="R22" s="28"/>
      <c r="S22" s="28"/>
      <c r="T22" s="28"/>
      <c r="U22" s="29">
        <f t="shared" si="17"/>
        <v>0</v>
      </c>
      <c r="V22" s="28"/>
      <c r="W22" s="28"/>
      <c r="X22" s="28"/>
      <c r="Y22" s="29">
        <f t="shared" si="18"/>
        <v>0</v>
      </c>
      <c r="Z22" s="28"/>
      <c r="AA22" s="28"/>
      <c r="AB22" s="28"/>
      <c r="AC22" s="29">
        <f t="shared" si="19"/>
        <v>0</v>
      </c>
      <c r="AD22" s="28"/>
      <c r="AE22" s="246">
        <v>67860000</v>
      </c>
      <c r="AF22" s="28"/>
      <c r="AG22" s="29">
        <f t="shared" si="20"/>
        <v>67860000</v>
      </c>
      <c r="AH22" s="29">
        <f t="shared" si="21"/>
        <v>67860000</v>
      </c>
      <c r="AI22" s="30">
        <f t="shared" si="22"/>
        <v>4.9367950553479763E-2</v>
      </c>
      <c r="AJ22" s="30" t="str">
        <f>IF(ISERROR(AH22/#REF!),"-",AH22/#REF!)</f>
        <v>-</v>
      </c>
    </row>
    <row r="23" spans="1:44" outlineLevel="1" x14ac:dyDescent="0.25">
      <c r="A23" s="22">
        <v>12</v>
      </c>
      <c r="B23" s="23"/>
      <c r="C23" s="140" t="s">
        <v>1127</v>
      </c>
      <c r="D23" s="69">
        <v>44797</v>
      </c>
      <c r="E23" s="93" t="s">
        <v>1117</v>
      </c>
      <c r="F23" s="54" t="s">
        <v>1114</v>
      </c>
      <c r="G23" s="47" t="s">
        <v>1115</v>
      </c>
      <c r="H23" s="33"/>
      <c r="I23" s="33"/>
      <c r="J23" s="541"/>
      <c r="K23" s="246">
        <v>17100000</v>
      </c>
      <c r="L23" s="251" t="s">
        <v>81</v>
      </c>
      <c r="M23" s="28"/>
      <c r="N23" s="28"/>
      <c r="O23" s="28"/>
      <c r="P23" s="136"/>
      <c r="Q23" s="136"/>
      <c r="R23" s="28"/>
      <c r="S23" s="28"/>
      <c r="T23" s="28"/>
      <c r="U23" s="29">
        <f t="shared" si="17"/>
        <v>0</v>
      </c>
      <c r="V23" s="28"/>
      <c r="W23" s="28"/>
      <c r="X23" s="28"/>
      <c r="Y23" s="29">
        <f t="shared" si="18"/>
        <v>0</v>
      </c>
      <c r="Z23" s="28"/>
      <c r="AA23" s="28"/>
      <c r="AB23" s="28"/>
      <c r="AC23" s="29">
        <f t="shared" si="19"/>
        <v>0</v>
      </c>
      <c r="AD23" s="28"/>
      <c r="AE23" s="246">
        <v>17100000</v>
      </c>
      <c r="AF23" s="28"/>
      <c r="AG23" s="29">
        <f t="shared" si="20"/>
        <v>17100000</v>
      </c>
      <c r="AH23" s="29">
        <f t="shared" si="21"/>
        <v>17100000</v>
      </c>
      <c r="AI23" s="30">
        <f t="shared" si="22"/>
        <v>1.2440199741593045E-2</v>
      </c>
      <c r="AJ23" s="30" t="str">
        <f>IF(ISERROR(AH23/#REF!),"-",AH23/#REF!)</f>
        <v>-</v>
      </c>
    </row>
    <row r="24" spans="1:44" outlineLevel="1" x14ac:dyDescent="0.25">
      <c r="A24" s="22">
        <v>12</v>
      </c>
      <c r="B24" s="23"/>
      <c r="C24" s="140" t="s">
        <v>1126</v>
      </c>
      <c r="D24" s="69">
        <v>44778</v>
      </c>
      <c r="E24" s="93" t="s">
        <v>1117</v>
      </c>
      <c r="F24" s="54" t="s">
        <v>1114</v>
      </c>
      <c r="G24" s="47" t="s">
        <v>1115</v>
      </c>
      <c r="H24" s="33"/>
      <c r="I24" s="33"/>
      <c r="J24" s="541"/>
      <c r="K24" s="246">
        <v>43800000</v>
      </c>
      <c r="L24" s="251" t="s">
        <v>81</v>
      </c>
      <c r="M24" s="28"/>
      <c r="N24" s="28"/>
      <c r="O24" s="28"/>
      <c r="P24" s="136"/>
      <c r="Q24" s="136"/>
      <c r="R24" s="28"/>
      <c r="S24" s="28"/>
      <c r="T24" s="28"/>
      <c r="U24" s="29">
        <f t="shared" si="17"/>
        <v>0</v>
      </c>
      <c r="V24" s="28"/>
      <c r="W24" s="28"/>
      <c r="X24" s="28"/>
      <c r="Y24" s="29">
        <f t="shared" si="18"/>
        <v>0</v>
      </c>
      <c r="Z24" s="28"/>
      <c r="AA24" s="28"/>
      <c r="AB24" s="28"/>
      <c r="AC24" s="29">
        <f t="shared" si="19"/>
        <v>0</v>
      </c>
      <c r="AD24" s="28"/>
      <c r="AE24" s="28"/>
      <c r="AF24" s="246">
        <v>43800000</v>
      </c>
      <c r="AG24" s="29">
        <f t="shared" si="20"/>
        <v>43800000</v>
      </c>
      <c r="AH24" s="29">
        <f t="shared" si="21"/>
        <v>43800000</v>
      </c>
      <c r="AI24" s="30">
        <f t="shared" si="22"/>
        <v>3.1864371267940075E-2</v>
      </c>
      <c r="AJ24" s="30" t="str">
        <f>IF(ISERROR(AH24/#REF!),"-",AH24/#REF!)</f>
        <v>-</v>
      </c>
    </row>
    <row r="25" spans="1:44" outlineLevel="1" x14ac:dyDescent="0.25">
      <c r="A25" s="22">
        <v>12</v>
      </c>
      <c r="B25" s="23"/>
      <c r="C25" s="140" t="s">
        <v>1124</v>
      </c>
      <c r="D25" s="69">
        <v>44781</v>
      </c>
      <c r="E25" s="93" t="s">
        <v>1117</v>
      </c>
      <c r="F25" s="54" t="s">
        <v>1114</v>
      </c>
      <c r="G25" s="47" t="s">
        <v>1115</v>
      </c>
      <c r="H25" s="33"/>
      <c r="I25" s="33"/>
      <c r="J25" s="541"/>
      <c r="K25" s="246">
        <v>43800000</v>
      </c>
      <c r="L25" s="251" t="s">
        <v>81</v>
      </c>
      <c r="M25" s="28"/>
      <c r="N25" s="28"/>
      <c r="O25" s="28"/>
      <c r="P25" s="136"/>
      <c r="Q25" s="136"/>
      <c r="R25" s="28"/>
      <c r="S25" s="28"/>
      <c r="T25" s="28"/>
      <c r="U25" s="29">
        <f t="shared" si="17"/>
        <v>0</v>
      </c>
      <c r="V25" s="28"/>
      <c r="W25" s="28"/>
      <c r="X25" s="28"/>
      <c r="Y25" s="29">
        <f t="shared" si="18"/>
        <v>0</v>
      </c>
      <c r="Z25" s="28"/>
      <c r="AA25" s="28"/>
      <c r="AB25" s="28"/>
      <c r="AC25" s="29">
        <f t="shared" si="19"/>
        <v>0</v>
      </c>
      <c r="AD25" s="28"/>
      <c r="AE25" s="28"/>
      <c r="AF25" s="246">
        <v>43800000</v>
      </c>
      <c r="AG25" s="29">
        <f t="shared" si="20"/>
        <v>43800000</v>
      </c>
      <c r="AH25" s="29">
        <f t="shared" si="21"/>
        <v>43800000</v>
      </c>
      <c r="AI25" s="30">
        <f t="shared" si="22"/>
        <v>3.1864371267940075E-2</v>
      </c>
      <c r="AJ25" s="30" t="str">
        <f>IF(ISERROR(AH25/#REF!),"-",AH25/#REF!)</f>
        <v>-</v>
      </c>
    </row>
    <row r="26" spans="1:44" outlineLevel="1" x14ac:dyDescent="0.25">
      <c r="A26" s="22">
        <v>12</v>
      </c>
      <c r="B26" s="23"/>
      <c r="C26" s="140" t="s">
        <v>1125</v>
      </c>
      <c r="D26" s="69">
        <v>44781</v>
      </c>
      <c r="E26" s="93" t="s">
        <v>1117</v>
      </c>
      <c r="F26" s="54" t="s">
        <v>1114</v>
      </c>
      <c r="G26" s="47" t="s">
        <v>1115</v>
      </c>
      <c r="H26" s="33"/>
      <c r="I26" s="33"/>
      <c r="J26" s="541"/>
      <c r="K26" s="246">
        <v>43800000</v>
      </c>
      <c r="L26" s="251" t="s">
        <v>81</v>
      </c>
      <c r="M26" s="28"/>
      <c r="N26" s="28"/>
      <c r="O26" s="28"/>
      <c r="P26" s="136"/>
      <c r="Q26" s="136"/>
      <c r="R26" s="28"/>
      <c r="S26" s="28"/>
      <c r="T26" s="28"/>
      <c r="U26" s="29">
        <f t="shared" si="17"/>
        <v>0</v>
      </c>
      <c r="V26" s="28"/>
      <c r="W26" s="28"/>
      <c r="X26" s="28"/>
      <c r="Y26" s="29">
        <f t="shared" si="18"/>
        <v>0</v>
      </c>
      <c r="Z26" s="28"/>
      <c r="AA26" s="28"/>
      <c r="AB26" s="28"/>
      <c r="AC26" s="29">
        <f t="shared" si="19"/>
        <v>0</v>
      </c>
      <c r="AD26" s="28"/>
      <c r="AE26" s="28"/>
      <c r="AF26" s="246">
        <v>43800000</v>
      </c>
      <c r="AG26" s="29">
        <f t="shared" si="20"/>
        <v>43800000</v>
      </c>
      <c r="AH26" s="29">
        <f t="shared" si="21"/>
        <v>43800000</v>
      </c>
      <c r="AI26" s="30">
        <f t="shared" si="22"/>
        <v>3.1864371267940075E-2</v>
      </c>
      <c r="AJ26" s="30" t="str">
        <f>IF(ISERROR(AH26/#REF!),"-",AH26/#REF!)</f>
        <v>-</v>
      </c>
    </row>
    <row r="27" spans="1:44" outlineLevel="1" x14ac:dyDescent="0.25">
      <c r="A27" s="22">
        <v>12</v>
      </c>
      <c r="B27" s="23"/>
      <c r="C27" s="140" t="s">
        <v>899</v>
      </c>
      <c r="D27" s="69">
        <v>44894</v>
      </c>
      <c r="E27" s="93" t="s">
        <v>1117</v>
      </c>
      <c r="F27" s="54" t="s">
        <v>1114</v>
      </c>
      <c r="G27" s="47" t="s">
        <v>1115</v>
      </c>
      <c r="H27" s="33"/>
      <c r="I27" s="33"/>
      <c r="J27" s="541"/>
      <c r="K27" s="246">
        <v>65000000</v>
      </c>
      <c r="L27" s="251" t="s">
        <v>81</v>
      </c>
      <c r="M27" s="28"/>
      <c r="N27" s="28"/>
      <c r="O27" s="28"/>
      <c r="P27" s="136"/>
      <c r="Q27" s="136"/>
      <c r="R27" s="28"/>
      <c r="S27" s="28"/>
      <c r="T27" s="28"/>
      <c r="U27" s="29">
        <f t="shared" si="17"/>
        <v>0</v>
      </c>
      <c r="V27" s="28"/>
      <c r="W27" s="28"/>
      <c r="X27" s="28"/>
      <c r="Y27" s="29">
        <f t="shared" si="18"/>
        <v>0</v>
      </c>
      <c r="Z27" s="28"/>
      <c r="AA27" s="28"/>
      <c r="AB27" s="28"/>
      <c r="AC27" s="29">
        <f t="shared" si="19"/>
        <v>0</v>
      </c>
      <c r="AD27" s="28"/>
      <c r="AE27" s="28"/>
      <c r="AF27" s="246">
        <v>65000000</v>
      </c>
      <c r="AG27" s="29">
        <f t="shared" si="20"/>
        <v>65000000</v>
      </c>
      <c r="AH27" s="29">
        <f t="shared" si="21"/>
        <v>65000000</v>
      </c>
      <c r="AI27" s="30">
        <f t="shared" si="22"/>
        <v>4.7287308959271808E-2</v>
      </c>
      <c r="AJ27" s="30" t="str">
        <f>IF(ISERROR(AH27/#REF!),"-",AH27/#REF!)</f>
        <v>-</v>
      </c>
    </row>
    <row r="28" spans="1:44" outlineLevel="1" x14ac:dyDescent="0.25">
      <c r="A28" s="22">
        <v>12</v>
      </c>
      <c r="B28" s="23"/>
      <c r="C28" s="140" t="s">
        <v>1129</v>
      </c>
      <c r="D28" s="69">
        <v>44921</v>
      </c>
      <c r="E28" s="93" t="s">
        <v>1117</v>
      </c>
      <c r="F28" s="54" t="s">
        <v>1114</v>
      </c>
      <c r="G28" s="47" t="s">
        <v>1115</v>
      </c>
      <c r="H28" s="33"/>
      <c r="I28" s="33"/>
      <c r="J28" s="541"/>
      <c r="K28" s="246">
        <v>27720000</v>
      </c>
      <c r="L28" s="251" t="s">
        <v>81</v>
      </c>
      <c r="M28" s="28"/>
      <c r="N28" s="28"/>
      <c r="O28" s="28"/>
      <c r="P28" s="136"/>
      <c r="Q28" s="136"/>
      <c r="R28" s="28"/>
      <c r="S28" s="28"/>
      <c r="T28" s="28"/>
      <c r="U28" s="29">
        <f t="shared" si="17"/>
        <v>0</v>
      </c>
      <c r="V28" s="28"/>
      <c r="W28" s="28"/>
      <c r="X28" s="28"/>
      <c r="Y28" s="29">
        <f t="shared" si="18"/>
        <v>0</v>
      </c>
      <c r="Z28" s="28"/>
      <c r="AA28" s="28"/>
      <c r="AB28" s="28"/>
      <c r="AC28" s="29">
        <f t="shared" si="19"/>
        <v>0</v>
      </c>
      <c r="AD28" s="28"/>
      <c r="AE28" s="28"/>
      <c r="AF28" s="246">
        <v>27720000</v>
      </c>
      <c r="AG28" s="29">
        <f t="shared" si="20"/>
        <v>27720000</v>
      </c>
      <c r="AH28" s="29">
        <f t="shared" si="21"/>
        <v>27720000</v>
      </c>
      <c r="AI28" s="30">
        <f t="shared" si="22"/>
        <v>2.0166218528477144E-2</v>
      </c>
      <c r="AJ28" s="30" t="str">
        <f>IF(ISERROR(AH28/#REF!),"-",AH28/#REF!)</f>
        <v>-</v>
      </c>
    </row>
    <row r="29" spans="1:44" outlineLevel="1" x14ac:dyDescent="0.25">
      <c r="A29" s="22">
        <v>12</v>
      </c>
      <c r="B29" s="23"/>
      <c r="C29" s="140" t="s">
        <v>1130</v>
      </c>
      <c r="D29" s="69">
        <v>44923</v>
      </c>
      <c r="E29" s="93" t="s">
        <v>1024</v>
      </c>
      <c r="F29" s="54" t="s">
        <v>1114</v>
      </c>
      <c r="G29" s="47" t="s">
        <v>1115</v>
      </c>
      <c r="H29" s="33"/>
      <c r="I29" s="33"/>
      <c r="J29" s="541"/>
      <c r="K29" s="246">
        <v>107000000</v>
      </c>
      <c r="L29" s="251" t="s">
        <v>81</v>
      </c>
      <c r="M29" s="28"/>
      <c r="N29" s="28"/>
      <c r="O29" s="28"/>
      <c r="P29" s="136"/>
      <c r="Q29" s="136"/>
      <c r="R29" s="28"/>
      <c r="S29" s="28"/>
      <c r="T29" s="28"/>
      <c r="U29" s="29">
        <f t="shared" si="17"/>
        <v>0</v>
      </c>
      <c r="V29" s="28"/>
      <c r="W29" s="28"/>
      <c r="X29" s="28"/>
      <c r="Y29" s="29">
        <f t="shared" si="18"/>
        <v>0</v>
      </c>
      <c r="Z29" s="28"/>
      <c r="AA29" s="28"/>
      <c r="AB29" s="28"/>
      <c r="AC29" s="29">
        <f t="shared" si="19"/>
        <v>0</v>
      </c>
      <c r="AD29" s="28"/>
      <c r="AE29" s="28"/>
      <c r="AF29" s="246">
        <v>107000000</v>
      </c>
      <c r="AG29" s="29">
        <f t="shared" si="20"/>
        <v>107000000</v>
      </c>
      <c r="AH29" s="29">
        <f t="shared" si="21"/>
        <v>107000000</v>
      </c>
      <c r="AI29" s="30">
        <f t="shared" si="22"/>
        <v>7.7842185517570509E-2</v>
      </c>
      <c r="AJ29" s="30" t="str">
        <f>IF(ISERROR(AH29/#REF!),"-",AH29/#REF!)</f>
        <v>-</v>
      </c>
    </row>
    <row r="30" spans="1:44" outlineLevel="1" x14ac:dyDescent="0.25">
      <c r="A30" s="22">
        <v>12</v>
      </c>
      <c r="B30" s="23"/>
      <c r="C30" s="140"/>
      <c r="D30" s="69"/>
      <c r="E30" s="124"/>
      <c r="F30" s="139"/>
      <c r="G30" s="143"/>
      <c r="H30" s="33"/>
      <c r="I30" s="33"/>
      <c r="J30" s="541"/>
      <c r="K30" s="246">
        <v>36000000</v>
      </c>
      <c r="L30" s="251" t="s">
        <v>81</v>
      </c>
      <c r="M30" s="28"/>
      <c r="N30" s="28"/>
      <c r="O30" s="28"/>
      <c r="P30" s="136"/>
      <c r="Q30" s="136"/>
      <c r="R30" s="28"/>
      <c r="S30" s="28"/>
      <c r="T30" s="28"/>
      <c r="U30" s="29">
        <f t="shared" si="17"/>
        <v>0</v>
      </c>
      <c r="V30" s="28"/>
      <c r="W30" s="28"/>
      <c r="X30" s="28"/>
      <c r="Y30" s="29">
        <f t="shared" si="18"/>
        <v>0</v>
      </c>
      <c r="Z30" s="28"/>
      <c r="AA30" s="28"/>
      <c r="AB30" s="28"/>
      <c r="AC30" s="29">
        <f t="shared" si="19"/>
        <v>0</v>
      </c>
      <c r="AD30" s="28"/>
      <c r="AE30" s="28"/>
      <c r="AF30" s="28"/>
      <c r="AG30" s="29">
        <f t="shared" si="20"/>
        <v>0</v>
      </c>
      <c r="AH30" s="29">
        <f t="shared" si="21"/>
        <v>0</v>
      </c>
      <c r="AI30" s="30">
        <f t="shared" si="22"/>
        <v>0</v>
      </c>
      <c r="AJ30" s="30" t="str">
        <f>IF(ISERROR(AH30/#REF!),"-",AH30/#REF!)</f>
        <v>-</v>
      </c>
    </row>
    <row r="31" spans="1:44" ht="12.75" customHeight="1" x14ac:dyDescent="0.25">
      <c r="A31" s="623" t="s">
        <v>47</v>
      </c>
      <c r="B31" s="624"/>
      <c r="C31" s="624"/>
      <c r="D31" s="624"/>
      <c r="E31" s="624"/>
      <c r="F31" s="624"/>
      <c r="G31" s="624"/>
      <c r="H31" s="624"/>
      <c r="I31" s="625"/>
      <c r="J31" s="339">
        <f>SUM(J8:J30)</f>
        <v>1374576000</v>
      </c>
      <c r="K31" s="339">
        <f>SUM(K9:K30)</f>
        <v>1374576000</v>
      </c>
      <c r="L31" s="445"/>
      <c r="M31" s="339">
        <f>SUM(M10:M30)</f>
        <v>0</v>
      </c>
      <c r="N31" s="339">
        <f>SUM(N10:N30)</f>
        <v>0</v>
      </c>
      <c r="O31" s="339">
        <f>SUM(O10:O30)</f>
        <v>0</v>
      </c>
      <c r="P31" s="344"/>
      <c r="Q31" s="438"/>
      <c r="R31" s="339">
        <f>SUM(R10:R30)</f>
        <v>0</v>
      </c>
      <c r="S31" s="339">
        <f>SUM(S10:S30)</f>
        <v>0</v>
      </c>
      <c r="T31" s="339">
        <f>SUM(T10:T30)</f>
        <v>0</v>
      </c>
      <c r="U31" s="339">
        <f>SUM(U10:U30)</f>
        <v>0</v>
      </c>
      <c r="V31" s="339">
        <f t="shared" ref="V31:AH31" si="23">SUM(V9:V30)</f>
        <v>0</v>
      </c>
      <c r="W31" s="339">
        <f t="shared" si="23"/>
        <v>0</v>
      </c>
      <c r="X31" s="339">
        <f t="shared" si="23"/>
        <v>158000000</v>
      </c>
      <c r="Y31" s="339">
        <f t="shared" si="23"/>
        <v>158000000</v>
      </c>
      <c r="Z31" s="339">
        <f t="shared" si="23"/>
        <v>0</v>
      </c>
      <c r="AA31" s="339">
        <f t="shared" si="23"/>
        <v>627216000</v>
      </c>
      <c r="AB31" s="339">
        <f t="shared" si="23"/>
        <v>0</v>
      </c>
      <c r="AC31" s="339">
        <f t="shared" si="23"/>
        <v>627216000</v>
      </c>
      <c r="AD31" s="339">
        <f t="shared" si="23"/>
        <v>137280000</v>
      </c>
      <c r="AE31" s="339">
        <f t="shared" si="23"/>
        <v>84960000</v>
      </c>
      <c r="AF31" s="339">
        <f t="shared" si="23"/>
        <v>331120000</v>
      </c>
      <c r="AG31" s="339">
        <f t="shared" si="23"/>
        <v>553360000</v>
      </c>
      <c r="AH31" s="339">
        <f t="shared" si="23"/>
        <v>1338576000</v>
      </c>
      <c r="AI31" s="345">
        <f t="shared" ref="AI31" si="24">IF(ISERROR(AH31/J31),0,AH31/J31)</f>
        <v>0.97381010580717253</v>
      </c>
      <c r="AJ31" s="345">
        <f>IF(ISERROR(AH31/#REF!),0,AH31/#REF!)</f>
        <v>0</v>
      </c>
      <c r="AK31" s="11"/>
      <c r="AL31" s="11"/>
      <c r="AM31" s="11"/>
      <c r="AN31" s="11"/>
      <c r="AO31" s="11"/>
      <c r="AP31" s="11"/>
      <c r="AQ31" s="11"/>
      <c r="AR31" s="11"/>
    </row>
    <row r="32" spans="1:44" ht="12.75" customHeight="1" x14ac:dyDescent="0.25">
      <c r="A32" s="502" t="s">
        <v>48</v>
      </c>
      <c r="B32" s="503"/>
      <c r="C32" s="503"/>
      <c r="D32" s="503"/>
      <c r="E32" s="504"/>
      <c r="F32" s="16"/>
      <c r="G32" s="5"/>
      <c r="H32" s="17"/>
      <c r="I32" s="17"/>
      <c r="J32" s="520">
        <v>1334000000</v>
      </c>
      <c r="K32" s="7"/>
      <c r="L32" s="18"/>
      <c r="M32" s="19"/>
      <c r="N32" s="19"/>
      <c r="O32" s="19"/>
      <c r="P32" s="5"/>
      <c r="Q32" s="20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336"/>
      <c r="AJ32" s="336"/>
    </row>
    <row r="33" spans="1:44" outlineLevel="1" x14ac:dyDescent="0.25">
      <c r="A33" s="22">
        <v>1</v>
      </c>
      <c r="B33" s="23"/>
      <c r="C33" s="91" t="s">
        <v>568</v>
      </c>
      <c r="D33" s="69">
        <v>44630</v>
      </c>
      <c r="E33" s="93" t="s">
        <v>1131</v>
      </c>
      <c r="F33" s="54" t="s">
        <v>1114</v>
      </c>
      <c r="G33" s="47" t="s">
        <v>1115</v>
      </c>
      <c r="H33" s="25"/>
      <c r="I33" s="25"/>
      <c r="J33" s="549"/>
      <c r="K33" s="246">
        <v>16200000</v>
      </c>
      <c r="L33" s="251" t="s">
        <v>81</v>
      </c>
      <c r="M33" s="28"/>
      <c r="N33" s="28"/>
      <c r="O33" s="28"/>
      <c r="P33" s="133"/>
      <c r="Q33" s="133"/>
      <c r="R33" s="28"/>
      <c r="S33" s="28"/>
      <c r="T33" s="28">
        <v>16200000</v>
      </c>
      <c r="U33" s="29">
        <f>SUM(R33:T33)</f>
        <v>16200000</v>
      </c>
      <c r="V33" s="28"/>
      <c r="W33" s="49"/>
      <c r="X33" s="28"/>
      <c r="Y33" s="29">
        <f>SUM(V33:X33)</f>
        <v>0</v>
      </c>
      <c r="Z33" s="28"/>
      <c r="AA33" s="28"/>
      <c r="AB33" s="28"/>
      <c r="AC33" s="29">
        <f>SUM(Z33:AB33)</f>
        <v>0</v>
      </c>
      <c r="AD33" s="28"/>
      <c r="AE33" s="28"/>
      <c r="AF33" s="28"/>
      <c r="AG33" s="29">
        <f>SUM(AD33:AF33)</f>
        <v>0</v>
      </c>
      <c r="AH33" s="29">
        <f>SUM(U33,Y33,AC33,AG33)</f>
        <v>16200000</v>
      </c>
      <c r="AI33" s="30">
        <f>IF(ISERROR(AH33/$J$32),0,AH33/$J$32)</f>
        <v>1.2143928035982009E-2</v>
      </c>
      <c r="AJ33" s="30" t="str">
        <f>IF(ISERROR(AH33/#REF!),"-",AH33/#REF!)</f>
        <v>-</v>
      </c>
      <c r="AK33" s="11"/>
      <c r="AL33" s="11"/>
      <c r="AM33" s="11"/>
      <c r="AN33" s="11"/>
      <c r="AO33" s="11"/>
      <c r="AP33" s="11"/>
      <c r="AQ33" s="11"/>
      <c r="AR33" s="11"/>
    </row>
    <row r="34" spans="1:44" outlineLevel="1" x14ac:dyDescent="0.25">
      <c r="A34" s="22">
        <v>2</v>
      </c>
      <c r="B34" s="23"/>
      <c r="C34" s="91" t="s">
        <v>1132</v>
      </c>
      <c r="D34" s="69">
        <v>44676</v>
      </c>
      <c r="E34" s="93" t="s">
        <v>1131</v>
      </c>
      <c r="F34" s="54" t="s">
        <v>1114</v>
      </c>
      <c r="G34" s="47" t="s">
        <v>1115</v>
      </c>
      <c r="H34" s="33"/>
      <c r="I34" s="33"/>
      <c r="J34" s="549"/>
      <c r="K34" s="246">
        <v>18000000</v>
      </c>
      <c r="L34" s="251" t="s">
        <v>81</v>
      </c>
      <c r="M34" s="28"/>
      <c r="N34" s="28"/>
      <c r="O34" s="28"/>
      <c r="P34" s="136"/>
      <c r="Q34" s="136"/>
      <c r="R34" s="28"/>
      <c r="S34" s="28"/>
      <c r="T34" s="28"/>
      <c r="U34" s="29">
        <f>SUM(R34:T34)</f>
        <v>0</v>
      </c>
      <c r="V34" s="28"/>
      <c r="W34" s="49">
        <v>18000000</v>
      </c>
      <c r="X34" s="28"/>
      <c r="Y34" s="29">
        <f>SUM(V34:X34)</f>
        <v>18000000</v>
      </c>
      <c r="Z34" s="28"/>
      <c r="AA34" s="28"/>
      <c r="AB34" s="28"/>
      <c r="AC34" s="29">
        <f>SUM(Z34:AB34)</f>
        <v>0</v>
      </c>
      <c r="AD34" s="28"/>
      <c r="AE34" s="28"/>
      <c r="AF34" s="28"/>
      <c r="AG34" s="29">
        <f>SUM(AD34:AF34)</f>
        <v>0</v>
      </c>
      <c r="AH34" s="29">
        <f>SUM(U34,Y34,AC34,AG34)</f>
        <v>18000000</v>
      </c>
      <c r="AI34" s="30">
        <f t="shared" ref="AI34:AI47" si="25">IF(ISERROR(AH34/$J$32),0,AH34/$J$32)</f>
        <v>1.3493253373313344E-2</v>
      </c>
      <c r="AJ34" s="30" t="str">
        <f>IF(ISERROR(AH34/#REF!),"-",AH34/#REF!)</f>
        <v>-</v>
      </c>
      <c r="AK34" s="11"/>
      <c r="AL34" s="11"/>
      <c r="AM34" s="11"/>
      <c r="AN34" s="11"/>
      <c r="AO34" s="11"/>
      <c r="AP34" s="11"/>
      <c r="AQ34" s="11"/>
      <c r="AR34" s="11"/>
    </row>
    <row r="35" spans="1:44" outlineLevel="1" x14ac:dyDescent="0.25">
      <c r="A35" s="22">
        <v>3</v>
      </c>
      <c r="B35" s="23"/>
      <c r="C35" s="91" t="s">
        <v>1133</v>
      </c>
      <c r="D35" s="69">
        <v>44706</v>
      </c>
      <c r="E35" s="93" t="s">
        <v>1131</v>
      </c>
      <c r="F35" s="54" t="s">
        <v>1114</v>
      </c>
      <c r="G35" s="47" t="s">
        <v>1115</v>
      </c>
      <c r="H35" s="33"/>
      <c r="I35" s="33"/>
      <c r="J35" s="549"/>
      <c r="K35" s="246">
        <v>60200000</v>
      </c>
      <c r="L35" s="251" t="s">
        <v>81</v>
      </c>
      <c r="M35" s="28"/>
      <c r="N35" s="28"/>
      <c r="O35" s="28"/>
      <c r="P35" s="136"/>
      <c r="Q35" s="136"/>
      <c r="R35" s="28"/>
      <c r="S35" s="28"/>
      <c r="T35" s="28"/>
      <c r="U35" s="29">
        <f>SUM(R35:T35)</f>
        <v>0</v>
      </c>
      <c r="V35" s="28"/>
      <c r="W35" s="49"/>
      <c r="X35" s="28">
        <v>60200000</v>
      </c>
      <c r="Y35" s="29">
        <f>SUM(V35:X35)</f>
        <v>60200000</v>
      </c>
      <c r="Z35" s="28"/>
      <c r="AA35" s="28"/>
      <c r="AB35" s="28"/>
      <c r="AC35" s="29">
        <f>SUM(Z35:AB35)</f>
        <v>0</v>
      </c>
      <c r="AD35" s="28"/>
      <c r="AE35" s="28"/>
      <c r="AF35" s="28"/>
      <c r="AG35" s="29">
        <f>SUM(AD35:AF35)</f>
        <v>0</v>
      </c>
      <c r="AH35" s="29">
        <f>SUM(U35,Y35,AC35,AG35)</f>
        <v>60200000</v>
      </c>
      <c r="AI35" s="30">
        <f t="shared" si="25"/>
        <v>4.5127436281859071E-2</v>
      </c>
      <c r="AJ35" s="30" t="str">
        <f>IF(ISERROR(AH35/#REF!),"-",AH35/#REF!)</f>
        <v>-</v>
      </c>
      <c r="AK35" s="11"/>
      <c r="AL35" s="11"/>
      <c r="AM35" s="11"/>
      <c r="AN35" s="11"/>
      <c r="AO35" s="11"/>
      <c r="AP35" s="11"/>
      <c r="AQ35" s="11"/>
      <c r="AR35" s="11"/>
    </row>
    <row r="36" spans="1:44" outlineLevel="1" x14ac:dyDescent="0.25">
      <c r="A36" s="22">
        <v>4</v>
      </c>
      <c r="B36" s="23"/>
      <c r="C36" s="91" t="s">
        <v>1134</v>
      </c>
      <c r="D36" s="69">
        <v>44746</v>
      </c>
      <c r="E36" s="93" t="s">
        <v>1131</v>
      </c>
      <c r="F36" s="54" t="s">
        <v>1114</v>
      </c>
      <c r="G36" s="47" t="s">
        <v>1115</v>
      </c>
      <c r="H36" s="33"/>
      <c r="I36" s="33"/>
      <c r="J36" s="549"/>
      <c r="K36" s="246">
        <v>30240000</v>
      </c>
      <c r="L36" s="251" t="s">
        <v>81</v>
      </c>
      <c r="M36" s="28"/>
      <c r="N36" s="28"/>
      <c r="O36" s="28"/>
      <c r="P36" s="136"/>
      <c r="Q36" s="136"/>
      <c r="R36" s="28"/>
      <c r="S36" s="28"/>
      <c r="T36" s="28"/>
      <c r="U36" s="29">
        <f>SUM(R36:T36)</f>
        <v>0</v>
      </c>
      <c r="V36" s="28"/>
      <c r="W36" s="28"/>
      <c r="X36" s="28"/>
      <c r="Y36" s="29">
        <f>SUM(V36:X36)</f>
        <v>0</v>
      </c>
      <c r="Z36" s="246">
        <v>30240000</v>
      </c>
      <c r="AA36" s="28"/>
      <c r="AB36" s="28"/>
      <c r="AC36" s="29">
        <f>SUM(Z36:AB36)</f>
        <v>30240000</v>
      </c>
      <c r="AD36" s="28"/>
      <c r="AE36" s="28"/>
      <c r="AF36" s="28"/>
      <c r="AG36" s="29">
        <f>SUM(AD36:AF36)</f>
        <v>0</v>
      </c>
      <c r="AH36" s="29">
        <f>SUM(U36,Y36,AC36,AG36)</f>
        <v>30240000</v>
      </c>
      <c r="AI36" s="30">
        <f t="shared" si="25"/>
        <v>2.2668665667166417E-2</v>
      </c>
      <c r="AJ36" s="30" t="str">
        <f>IF(ISERROR(AH36/#REF!),"-",AH36/#REF!)</f>
        <v>-</v>
      </c>
    </row>
    <row r="37" spans="1:44" outlineLevel="1" x14ac:dyDescent="0.25">
      <c r="A37" s="22">
        <v>5</v>
      </c>
      <c r="B37" s="23"/>
      <c r="C37" s="91" t="s">
        <v>1135</v>
      </c>
      <c r="D37" s="69">
        <v>44748</v>
      </c>
      <c r="E37" s="93" t="s">
        <v>198</v>
      </c>
      <c r="F37" s="54" t="s">
        <v>1114</v>
      </c>
      <c r="G37" s="47" t="s">
        <v>1115</v>
      </c>
      <c r="H37" s="33"/>
      <c r="I37" s="33"/>
      <c r="J37" s="549"/>
      <c r="K37" s="246">
        <v>57600000</v>
      </c>
      <c r="L37" s="251" t="s">
        <v>81</v>
      </c>
      <c r="M37" s="28"/>
      <c r="N37" s="28"/>
      <c r="O37" s="28"/>
      <c r="P37" s="136"/>
      <c r="Q37" s="136"/>
      <c r="R37" s="28"/>
      <c r="S37" s="28"/>
      <c r="T37" s="28"/>
      <c r="U37" s="29">
        <f t="shared" ref="U37:U44" si="26">SUM(R37:T37)</f>
        <v>0</v>
      </c>
      <c r="V37" s="28"/>
      <c r="W37" s="28"/>
      <c r="X37" s="28"/>
      <c r="Y37" s="29">
        <f t="shared" ref="Y37:Y44" si="27">SUM(V37:X37)</f>
        <v>0</v>
      </c>
      <c r="Z37" s="246">
        <v>57600000</v>
      </c>
      <c r="AA37" s="28"/>
      <c r="AB37" s="28"/>
      <c r="AC37" s="29">
        <f t="shared" ref="AC37:AC44" si="28">SUM(Z37:AB37)</f>
        <v>57600000</v>
      </c>
      <c r="AD37" s="28"/>
      <c r="AE37" s="28"/>
      <c r="AF37" s="28"/>
      <c r="AG37" s="29">
        <f t="shared" ref="AG37:AG44" si="29">SUM(AD37:AF37)</f>
        <v>0</v>
      </c>
      <c r="AH37" s="29">
        <f t="shared" ref="AH37:AH44" si="30">SUM(U37,Y37,AC37,AG37)</f>
        <v>57600000</v>
      </c>
      <c r="AI37" s="30">
        <f t="shared" ref="AI37:AI44" si="31">IF(ISERROR(AH37/$J$32),0,AH37/$J$32)</f>
        <v>4.3178410794602697E-2</v>
      </c>
      <c r="AJ37" s="30" t="str">
        <f>IF(ISERROR(AH37/#REF!),"-",AH37/#REF!)</f>
        <v>-</v>
      </c>
    </row>
    <row r="38" spans="1:44" outlineLevel="1" x14ac:dyDescent="0.25">
      <c r="A38" s="22">
        <v>6</v>
      </c>
      <c r="B38" s="23"/>
      <c r="C38" s="91" t="s">
        <v>1136</v>
      </c>
      <c r="D38" s="69">
        <v>44755</v>
      </c>
      <c r="E38" s="93" t="s">
        <v>106</v>
      </c>
      <c r="F38" s="54" t="s">
        <v>1114</v>
      </c>
      <c r="G38" s="47" t="s">
        <v>1115</v>
      </c>
      <c r="H38" s="33"/>
      <c r="I38" s="33"/>
      <c r="J38" s="549"/>
      <c r="K38" s="246">
        <v>40320000</v>
      </c>
      <c r="L38" s="251" t="s">
        <v>81</v>
      </c>
      <c r="M38" s="28"/>
      <c r="N38" s="28"/>
      <c r="O38" s="28"/>
      <c r="P38" s="136"/>
      <c r="Q38" s="136"/>
      <c r="R38" s="28"/>
      <c r="S38" s="28"/>
      <c r="T38" s="28"/>
      <c r="U38" s="29">
        <f t="shared" si="26"/>
        <v>0</v>
      </c>
      <c r="V38" s="28"/>
      <c r="W38" s="28"/>
      <c r="X38" s="28"/>
      <c r="Y38" s="29">
        <f t="shared" si="27"/>
        <v>0</v>
      </c>
      <c r="Z38" s="246">
        <v>40320000</v>
      </c>
      <c r="AA38" s="28"/>
      <c r="AB38" s="28"/>
      <c r="AC38" s="29">
        <f t="shared" si="28"/>
        <v>40320000</v>
      </c>
      <c r="AD38" s="28"/>
      <c r="AE38" s="28"/>
      <c r="AF38" s="28"/>
      <c r="AG38" s="29">
        <f t="shared" si="29"/>
        <v>0</v>
      </c>
      <c r="AH38" s="29">
        <f t="shared" si="30"/>
        <v>40320000</v>
      </c>
      <c r="AI38" s="30">
        <f t="shared" si="31"/>
        <v>3.022488755622189E-2</v>
      </c>
      <c r="AJ38" s="30" t="str">
        <f>IF(ISERROR(AH38/#REF!),"-",AH38/#REF!)</f>
        <v>-</v>
      </c>
    </row>
    <row r="39" spans="1:44" outlineLevel="1" x14ac:dyDescent="0.25">
      <c r="A39" s="22">
        <v>7</v>
      </c>
      <c r="B39" s="23"/>
      <c r="C39" s="91" t="s">
        <v>1137</v>
      </c>
      <c r="D39" s="69">
        <v>44755</v>
      </c>
      <c r="E39" s="93" t="s">
        <v>1138</v>
      </c>
      <c r="F39" s="54" t="s">
        <v>1114</v>
      </c>
      <c r="G39" s="47" t="s">
        <v>1115</v>
      </c>
      <c r="H39" s="33"/>
      <c r="I39" s="33"/>
      <c r="J39" s="549"/>
      <c r="K39" s="246">
        <v>39900000</v>
      </c>
      <c r="L39" s="251" t="s">
        <v>81</v>
      </c>
      <c r="M39" s="28"/>
      <c r="N39" s="28"/>
      <c r="O39" s="28"/>
      <c r="P39" s="136"/>
      <c r="Q39" s="136"/>
      <c r="R39" s="28"/>
      <c r="S39" s="28"/>
      <c r="T39" s="28"/>
      <c r="U39" s="29">
        <f t="shared" si="26"/>
        <v>0</v>
      </c>
      <c r="V39" s="28"/>
      <c r="W39" s="28"/>
      <c r="X39" s="28"/>
      <c r="Y39" s="29">
        <f t="shared" si="27"/>
        <v>0</v>
      </c>
      <c r="Z39" s="246">
        <v>39900000</v>
      </c>
      <c r="AA39" s="28"/>
      <c r="AB39" s="28"/>
      <c r="AC39" s="29">
        <f t="shared" si="28"/>
        <v>39900000</v>
      </c>
      <c r="AD39" s="28"/>
      <c r="AE39" s="28"/>
      <c r="AF39" s="28"/>
      <c r="AG39" s="29">
        <f t="shared" si="29"/>
        <v>0</v>
      </c>
      <c r="AH39" s="29">
        <f t="shared" si="30"/>
        <v>39900000</v>
      </c>
      <c r="AI39" s="30">
        <f t="shared" si="31"/>
        <v>2.9910044977511246E-2</v>
      </c>
      <c r="AJ39" s="30" t="str">
        <f>IF(ISERROR(AH39/#REF!),"-",AH39/#REF!)</f>
        <v>-</v>
      </c>
    </row>
    <row r="40" spans="1:44" outlineLevel="1" x14ac:dyDescent="0.25">
      <c r="A40" s="22">
        <v>8</v>
      </c>
      <c r="B40" s="23"/>
      <c r="C40" s="91" t="s">
        <v>1139</v>
      </c>
      <c r="D40" s="69">
        <v>44771</v>
      </c>
      <c r="E40" s="93" t="s">
        <v>1140</v>
      </c>
      <c r="F40" s="54" t="s">
        <v>1114</v>
      </c>
      <c r="G40" s="47" t="s">
        <v>1115</v>
      </c>
      <c r="H40" s="33"/>
      <c r="I40" s="33"/>
      <c r="J40" s="549"/>
      <c r="K40" s="246">
        <v>57000000</v>
      </c>
      <c r="L40" s="251" t="s">
        <v>81</v>
      </c>
      <c r="M40" s="28"/>
      <c r="N40" s="28"/>
      <c r="O40" s="28"/>
      <c r="P40" s="136"/>
      <c r="Q40" s="136"/>
      <c r="R40" s="28"/>
      <c r="S40" s="28"/>
      <c r="T40" s="28"/>
      <c r="U40" s="29">
        <f t="shared" si="26"/>
        <v>0</v>
      </c>
      <c r="V40" s="28"/>
      <c r="W40" s="28"/>
      <c r="X40" s="28"/>
      <c r="Y40" s="29">
        <f t="shared" si="27"/>
        <v>0</v>
      </c>
      <c r="Z40" s="246">
        <v>57000000</v>
      </c>
      <c r="AA40" s="28"/>
      <c r="AB40" s="28"/>
      <c r="AC40" s="29">
        <f t="shared" si="28"/>
        <v>57000000</v>
      </c>
      <c r="AD40" s="28"/>
      <c r="AE40" s="28"/>
      <c r="AF40" s="28"/>
      <c r="AG40" s="29">
        <f t="shared" si="29"/>
        <v>0</v>
      </c>
      <c r="AH40" s="29">
        <f t="shared" si="30"/>
        <v>57000000</v>
      </c>
      <c r="AI40" s="30">
        <f t="shared" si="31"/>
        <v>4.2728635682158921E-2</v>
      </c>
      <c r="AJ40" s="30" t="str">
        <f>IF(ISERROR(AH40/#REF!),"-",AH40/#REF!)</f>
        <v>-</v>
      </c>
    </row>
    <row r="41" spans="1:44" outlineLevel="1" x14ac:dyDescent="0.25">
      <c r="A41" s="22">
        <v>9</v>
      </c>
      <c r="B41" s="23"/>
      <c r="C41" s="91" t="s">
        <v>1141</v>
      </c>
      <c r="D41" s="69">
        <v>44776</v>
      </c>
      <c r="E41" s="93" t="s">
        <v>1142</v>
      </c>
      <c r="F41" s="54" t="s">
        <v>1114</v>
      </c>
      <c r="G41" s="47" t="s">
        <v>1115</v>
      </c>
      <c r="H41" s="33"/>
      <c r="I41" s="33"/>
      <c r="J41" s="549"/>
      <c r="K41" s="246">
        <v>57000000</v>
      </c>
      <c r="L41" s="251" t="s">
        <v>81</v>
      </c>
      <c r="M41" s="28"/>
      <c r="N41" s="28"/>
      <c r="O41" s="28"/>
      <c r="P41" s="136"/>
      <c r="Q41" s="136"/>
      <c r="R41" s="28"/>
      <c r="S41" s="28"/>
      <c r="T41" s="28"/>
      <c r="U41" s="29">
        <f t="shared" si="26"/>
        <v>0</v>
      </c>
      <c r="V41" s="28"/>
      <c r="W41" s="28"/>
      <c r="X41" s="28"/>
      <c r="Y41" s="29">
        <f t="shared" si="27"/>
        <v>0</v>
      </c>
      <c r="Z41" s="246">
        <v>57000000</v>
      </c>
      <c r="AA41" s="28"/>
      <c r="AB41" s="28"/>
      <c r="AC41" s="29">
        <f t="shared" si="28"/>
        <v>57000000</v>
      </c>
      <c r="AD41" s="28"/>
      <c r="AE41" s="28"/>
      <c r="AF41" s="28"/>
      <c r="AG41" s="29">
        <f t="shared" si="29"/>
        <v>0</v>
      </c>
      <c r="AH41" s="29">
        <f t="shared" si="30"/>
        <v>57000000</v>
      </c>
      <c r="AI41" s="30">
        <f t="shared" si="31"/>
        <v>4.2728635682158921E-2</v>
      </c>
      <c r="AJ41" s="30" t="str">
        <f>IF(ISERROR(AH41/#REF!),"-",AH41/#REF!)</f>
        <v>-</v>
      </c>
    </row>
    <row r="42" spans="1:44" outlineLevel="1" x14ac:dyDescent="0.25">
      <c r="A42" s="22">
        <v>10</v>
      </c>
      <c r="B42" s="23"/>
      <c r="C42" s="91" t="s">
        <v>1143</v>
      </c>
      <c r="D42" s="69">
        <v>44776</v>
      </c>
      <c r="E42" s="93" t="s">
        <v>1144</v>
      </c>
      <c r="F42" s="54" t="s">
        <v>1114</v>
      </c>
      <c r="G42" s="47" t="s">
        <v>1115</v>
      </c>
      <c r="H42" s="33"/>
      <c r="I42" s="33"/>
      <c r="J42" s="549"/>
      <c r="K42" s="246">
        <v>68400000</v>
      </c>
      <c r="L42" s="251" t="s">
        <v>81</v>
      </c>
      <c r="M42" s="28"/>
      <c r="N42" s="28"/>
      <c r="O42" s="28"/>
      <c r="P42" s="136"/>
      <c r="Q42" s="136"/>
      <c r="R42" s="28"/>
      <c r="S42" s="28"/>
      <c r="T42" s="28"/>
      <c r="U42" s="29">
        <f t="shared" si="26"/>
        <v>0</v>
      </c>
      <c r="V42" s="28"/>
      <c r="W42" s="28"/>
      <c r="X42" s="28"/>
      <c r="Y42" s="29">
        <f t="shared" si="27"/>
        <v>0</v>
      </c>
      <c r="Z42" s="246">
        <v>68400000</v>
      </c>
      <c r="AA42" s="28"/>
      <c r="AB42" s="28"/>
      <c r="AC42" s="29">
        <f t="shared" si="28"/>
        <v>68400000</v>
      </c>
      <c r="AD42" s="28"/>
      <c r="AE42" s="28"/>
      <c r="AF42" s="28"/>
      <c r="AG42" s="29">
        <f t="shared" si="29"/>
        <v>0</v>
      </c>
      <c r="AH42" s="29">
        <f t="shared" si="30"/>
        <v>68400000</v>
      </c>
      <c r="AI42" s="30">
        <f t="shared" si="31"/>
        <v>5.1274362818590706E-2</v>
      </c>
      <c r="AJ42" s="30" t="str">
        <f>IF(ISERROR(AH42/#REF!),"-",AH42/#REF!)</f>
        <v>-</v>
      </c>
    </row>
    <row r="43" spans="1:44" outlineLevel="1" x14ac:dyDescent="0.25">
      <c r="A43" s="22">
        <v>11</v>
      </c>
      <c r="B43" s="23"/>
      <c r="C43" s="91" t="s">
        <v>1145</v>
      </c>
      <c r="D43" s="69">
        <v>44776</v>
      </c>
      <c r="E43" s="93" t="s">
        <v>1024</v>
      </c>
      <c r="F43" s="54" t="s">
        <v>1114</v>
      </c>
      <c r="G43" s="47" t="s">
        <v>1115</v>
      </c>
      <c r="H43" s="33"/>
      <c r="I43" s="33"/>
      <c r="J43" s="549"/>
      <c r="K43" s="246">
        <v>39900000</v>
      </c>
      <c r="L43" s="251" t="s">
        <v>81</v>
      </c>
      <c r="M43" s="28"/>
      <c r="N43" s="28"/>
      <c r="O43" s="28"/>
      <c r="P43" s="136"/>
      <c r="Q43" s="136"/>
      <c r="R43" s="28"/>
      <c r="S43" s="28"/>
      <c r="T43" s="28"/>
      <c r="U43" s="29">
        <f t="shared" si="26"/>
        <v>0</v>
      </c>
      <c r="V43" s="28"/>
      <c r="W43" s="28"/>
      <c r="X43" s="28"/>
      <c r="Y43" s="29">
        <f t="shared" si="27"/>
        <v>0</v>
      </c>
      <c r="Z43" s="246">
        <v>39900000</v>
      </c>
      <c r="AA43" s="28"/>
      <c r="AB43" s="28"/>
      <c r="AC43" s="29">
        <f t="shared" si="28"/>
        <v>39900000</v>
      </c>
      <c r="AD43" s="28"/>
      <c r="AE43" s="28"/>
      <c r="AF43" s="28"/>
      <c r="AG43" s="29">
        <f t="shared" si="29"/>
        <v>0</v>
      </c>
      <c r="AH43" s="29">
        <f t="shared" si="30"/>
        <v>39900000</v>
      </c>
      <c r="AI43" s="30">
        <f t="shared" si="31"/>
        <v>2.9910044977511246E-2</v>
      </c>
      <c r="AJ43" s="30" t="str">
        <f>IF(ISERROR(AH43/#REF!),"-",AH43/#REF!)</f>
        <v>-</v>
      </c>
    </row>
    <row r="44" spans="1:44" outlineLevel="1" x14ac:dyDescent="0.25">
      <c r="A44" s="22">
        <v>12</v>
      </c>
      <c r="B44" s="23"/>
      <c r="C44" s="91" t="s">
        <v>1146</v>
      </c>
      <c r="D44" s="69">
        <v>44776</v>
      </c>
      <c r="E44" s="93" t="s">
        <v>1147</v>
      </c>
      <c r="F44" s="54" t="s">
        <v>1114</v>
      </c>
      <c r="G44" s="47" t="s">
        <v>1115</v>
      </c>
      <c r="H44" s="33"/>
      <c r="I44" s="33"/>
      <c r="J44" s="549"/>
      <c r="K44" s="246">
        <v>21120000</v>
      </c>
      <c r="L44" s="251" t="s">
        <v>81</v>
      </c>
      <c r="M44" s="28"/>
      <c r="N44" s="28"/>
      <c r="O44" s="28"/>
      <c r="P44" s="136"/>
      <c r="Q44" s="136"/>
      <c r="R44" s="28"/>
      <c r="S44" s="28"/>
      <c r="T44" s="28"/>
      <c r="U44" s="29">
        <f t="shared" si="26"/>
        <v>0</v>
      </c>
      <c r="V44" s="28"/>
      <c r="W44" s="28"/>
      <c r="X44" s="28"/>
      <c r="Y44" s="29">
        <f t="shared" si="27"/>
        <v>0</v>
      </c>
      <c r="Z44" s="246">
        <v>21120000</v>
      </c>
      <c r="AA44" s="28"/>
      <c r="AB44" s="28"/>
      <c r="AC44" s="29">
        <f t="shared" si="28"/>
        <v>21120000</v>
      </c>
      <c r="AD44" s="28"/>
      <c r="AE44" s="28"/>
      <c r="AF44" s="28"/>
      <c r="AG44" s="29">
        <f t="shared" si="29"/>
        <v>0</v>
      </c>
      <c r="AH44" s="29">
        <f t="shared" si="30"/>
        <v>21120000</v>
      </c>
      <c r="AI44" s="30">
        <f t="shared" si="31"/>
        <v>1.5832083958020989E-2</v>
      </c>
      <c r="AJ44" s="30" t="str">
        <f>IF(ISERROR(AH44/#REF!),"-",AH44/#REF!)</f>
        <v>-</v>
      </c>
    </row>
    <row r="45" spans="1:44" outlineLevel="1" x14ac:dyDescent="0.25">
      <c r="A45" s="22">
        <v>13</v>
      </c>
      <c r="B45" s="23"/>
      <c r="C45" s="91" t="s">
        <v>1148</v>
      </c>
      <c r="D45" s="69">
        <v>44783</v>
      </c>
      <c r="E45" s="93" t="s">
        <v>1131</v>
      </c>
      <c r="F45" s="54" t="s">
        <v>1114</v>
      </c>
      <c r="G45" s="47" t="s">
        <v>1115</v>
      </c>
      <c r="H45" s="33"/>
      <c r="I45" s="33"/>
      <c r="J45" s="549"/>
      <c r="K45" s="246">
        <v>112420000</v>
      </c>
      <c r="L45" s="251" t="s">
        <v>81</v>
      </c>
      <c r="M45" s="28"/>
      <c r="N45" s="28"/>
      <c r="O45" s="28"/>
      <c r="P45" s="136"/>
      <c r="Q45" s="136"/>
      <c r="R45" s="28"/>
      <c r="S45" s="28"/>
      <c r="T45" s="28"/>
      <c r="U45" s="29">
        <f>SUM(R45:T45)</f>
        <v>0</v>
      </c>
      <c r="V45" s="28"/>
      <c r="W45" s="28"/>
      <c r="X45" s="28"/>
      <c r="Y45" s="29">
        <f>SUM(V45:X45)</f>
        <v>0</v>
      </c>
      <c r="Z45" s="28"/>
      <c r="AA45" s="246">
        <v>112420000</v>
      </c>
      <c r="AB45" s="64"/>
      <c r="AC45" s="29">
        <f>SUM(Z45:AB45)</f>
        <v>112420000</v>
      </c>
      <c r="AD45" s="28"/>
      <c r="AE45" s="28"/>
      <c r="AF45" s="28"/>
      <c r="AG45" s="29">
        <f>SUM(AD45:AF45)</f>
        <v>0</v>
      </c>
      <c r="AH45" s="29">
        <f>SUM(U45,Y45,AC45,AG45)</f>
        <v>112420000</v>
      </c>
      <c r="AI45" s="30">
        <f t="shared" si="25"/>
        <v>8.4272863568215894E-2</v>
      </c>
      <c r="AJ45" s="30" t="str">
        <f>IF(ISERROR(AH45/#REF!),"-",AH45/#REF!)</f>
        <v>-</v>
      </c>
    </row>
    <row r="46" spans="1:44" outlineLevel="1" x14ac:dyDescent="0.25">
      <c r="A46" s="22">
        <v>14</v>
      </c>
      <c r="B46" s="23"/>
      <c r="C46" s="91" t="s">
        <v>1149</v>
      </c>
      <c r="D46" s="69">
        <v>44783</v>
      </c>
      <c r="E46" s="93" t="s">
        <v>1150</v>
      </c>
      <c r="F46" s="54" t="s">
        <v>1114</v>
      </c>
      <c r="G46" s="47" t="s">
        <v>1115</v>
      </c>
      <c r="H46" s="33"/>
      <c r="I46" s="33"/>
      <c r="J46" s="549"/>
      <c r="K46" s="246">
        <v>112420000</v>
      </c>
      <c r="L46" s="251" t="s">
        <v>81</v>
      </c>
      <c r="M46" s="28"/>
      <c r="N46" s="28"/>
      <c r="O46" s="28"/>
      <c r="P46" s="136"/>
      <c r="Q46" s="136"/>
      <c r="R46" s="28"/>
      <c r="S46" s="28"/>
      <c r="T46" s="28"/>
      <c r="U46" s="29">
        <f t="shared" ref="U46:U60" si="32">SUM(R46:T46)</f>
        <v>0</v>
      </c>
      <c r="V46" s="28"/>
      <c r="W46" s="28"/>
      <c r="X46" s="28"/>
      <c r="Y46" s="29">
        <f t="shared" ref="Y46:Y60" si="33">SUM(V46:X46)</f>
        <v>0</v>
      </c>
      <c r="Z46" s="28"/>
      <c r="AA46" s="246">
        <v>112420000</v>
      </c>
      <c r="AB46" s="206"/>
      <c r="AC46" s="29">
        <f t="shared" ref="AC46:AC60" si="34">SUM(Z46:AB46)</f>
        <v>112420000</v>
      </c>
      <c r="AD46" s="28"/>
      <c r="AE46" s="28"/>
      <c r="AF46" s="28"/>
      <c r="AG46" s="29">
        <f t="shared" ref="AG46:AG60" si="35">SUM(AD46:AF46)</f>
        <v>0</v>
      </c>
      <c r="AH46" s="29">
        <f t="shared" ref="AH46:AH60" si="36">SUM(U46,Y46,AC46,AG46)</f>
        <v>112420000</v>
      </c>
      <c r="AI46" s="30">
        <f t="shared" si="25"/>
        <v>8.4272863568215894E-2</v>
      </c>
      <c r="AJ46" s="30" t="str">
        <f>IF(ISERROR(AH46/#REF!),"-",AH46/#REF!)</f>
        <v>-</v>
      </c>
      <c r="AK46" s="11"/>
      <c r="AL46" s="11"/>
      <c r="AM46" s="11"/>
      <c r="AN46" s="11"/>
      <c r="AO46" s="11"/>
      <c r="AP46" s="11"/>
      <c r="AQ46" s="11"/>
      <c r="AR46" s="11"/>
    </row>
    <row r="47" spans="1:44" outlineLevel="1" x14ac:dyDescent="0.25">
      <c r="A47" s="22">
        <v>15</v>
      </c>
      <c r="B47" s="23"/>
      <c r="C47" s="91" t="s">
        <v>1151</v>
      </c>
      <c r="D47" s="69">
        <v>44776</v>
      </c>
      <c r="E47" s="93" t="s">
        <v>1152</v>
      </c>
      <c r="F47" s="54" t="s">
        <v>1114</v>
      </c>
      <c r="G47" s="47" t="s">
        <v>1115</v>
      </c>
      <c r="H47" s="33"/>
      <c r="I47" s="33"/>
      <c r="J47" s="549"/>
      <c r="K47" s="246">
        <v>112420000</v>
      </c>
      <c r="L47" s="251" t="s">
        <v>81</v>
      </c>
      <c r="M47" s="28"/>
      <c r="N47" s="28"/>
      <c r="O47" s="28"/>
      <c r="P47" s="136"/>
      <c r="Q47" s="136"/>
      <c r="R47" s="28"/>
      <c r="S47" s="28"/>
      <c r="T47" s="28"/>
      <c r="U47" s="29">
        <f t="shared" si="32"/>
        <v>0</v>
      </c>
      <c r="V47" s="28"/>
      <c r="W47" s="28"/>
      <c r="X47" s="28"/>
      <c r="Y47" s="29">
        <f t="shared" si="33"/>
        <v>0</v>
      </c>
      <c r="Z47" s="28"/>
      <c r="AA47" s="246">
        <v>112420000</v>
      </c>
      <c r="AB47" s="206"/>
      <c r="AC47" s="29">
        <f t="shared" si="34"/>
        <v>112420000</v>
      </c>
      <c r="AD47" s="28"/>
      <c r="AE47" s="28"/>
      <c r="AF47" s="28"/>
      <c r="AG47" s="29">
        <f t="shared" si="35"/>
        <v>0</v>
      </c>
      <c r="AH47" s="29">
        <f t="shared" si="36"/>
        <v>112420000</v>
      </c>
      <c r="AI47" s="30">
        <f t="shared" si="25"/>
        <v>8.4272863568215894E-2</v>
      </c>
      <c r="AJ47" s="30" t="str">
        <f>IF(ISERROR(AH47/#REF!),"-",AH47/#REF!)</f>
        <v>-</v>
      </c>
      <c r="AK47" s="11"/>
      <c r="AL47" s="11"/>
      <c r="AM47" s="11"/>
      <c r="AN47" s="11"/>
      <c r="AO47" s="11"/>
      <c r="AP47" s="11"/>
      <c r="AQ47" s="11"/>
      <c r="AR47" s="11"/>
    </row>
    <row r="48" spans="1:44" outlineLevel="1" x14ac:dyDescent="0.25">
      <c r="A48" s="22">
        <v>16</v>
      </c>
      <c r="B48" s="23"/>
      <c r="C48" s="140" t="s">
        <v>1134</v>
      </c>
      <c r="D48" s="69">
        <v>44746</v>
      </c>
      <c r="E48" s="93" t="s">
        <v>1131</v>
      </c>
      <c r="F48" s="54" t="s">
        <v>1114</v>
      </c>
      <c r="G48" s="47" t="s">
        <v>1115</v>
      </c>
      <c r="H48" s="33"/>
      <c r="I48" s="33"/>
      <c r="J48" s="549"/>
      <c r="K48" s="246">
        <v>12960000</v>
      </c>
      <c r="L48" s="251" t="s">
        <v>81</v>
      </c>
      <c r="M48" s="28"/>
      <c r="N48" s="28"/>
      <c r="O48" s="28"/>
      <c r="P48" s="136"/>
      <c r="Q48" s="136"/>
      <c r="R48" s="28"/>
      <c r="S48" s="28"/>
      <c r="T48" s="28"/>
      <c r="U48" s="29">
        <f t="shared" si="32"/>
        <v>0</v>
      </c>
      <c r="V48" s="28"/>
      <c r="W48" s="28"/>
      <c r="X48" s="28"/>
      <c r="Y48" s="29">
        <f t="shared" si="33"/>
        <v>0</v>
      </c>
      <c r="Z48" s="28"/>
      <c r="AA48" s="28"/>
      <c r="AB48" s="64"/>
      <c r="AC48" s="29">
        <f t="shared" si="34"/>
        <v>0</v>
      </c>
      <c r="AD48" s="246">
        <v>12960000</v>
      </c>
      <c r="AE48" s="28"/>
      <c r="AF48" s="28"/>
      <c r="AG48" s="29">
        <f t="shared" si="35"/>
        <v>12960000</v>
      </c>
      <c r="AH48" s="29">
        <f t="shared" si="36"/>
        <v>12960000</v>
      </c>
      <c r="AI48" s="30">
        <f t="shared" ref="AI48:AI60" si="37">IF(ISERROR(AH48/$J$32),0,AH48/$J$32)</f>
        <v>9.7151424287856072E-3</v>
      </c>
      <c r="AJ48" s="30" t="str">
        <f>IF(ISERROR(AH48/#REF!),"-",AH48/#REF!)</f>
        <v>-</v>
      </c>
      <c r="AK48" s="11"/>
      <c r="AL48" s="11"/>
      <c r="AM48" s="11"/>
      <c r="AN48" s="11"/>
      <c r="AO48" s="11"/>
      <c r="AP48" s="11"/>
      <c r="AQ48" s="11"/>
      <c r="AR48" s="11"/>
    </row>
    <row r="49" spans="1:44" outlineLevel="1" x14ac:dyDescent="0.25">
      <c r="A49" s="22">
        <v>16</v>
      </c>
      <c r="B49" s="23"/>
      <c r="C49" s="140" t="s">
        <v>1133</v>
      </c>
      <c r="D49" s="69">
        <v>44706</v>
      </c>
      <c r="E49" s="93" t="s">
        <v>1131</v>
      </c>
      <c r="F49" s="54" t="s">
        <v>1114</v>
      </c>
      <c r="G49" s="47" t="s">
        <v>1115</v>
      </c>
      <c r="H49" s="33"/>
      <c r="I49" s="33"/>
      <c r="J49" s="549"/>
      <c r="K49" s="246">
        <v>25800000</v>
      </c>
      <c r="L49" s="251" t="s">
        <v>81</v>
      </c>
      <c r="M49" s="28"/>
      <c r="N49" s="28"/>
      <c r="O49" s="28"/>
      <c r="P49" s="136"/>
      <c r="Q49" s="136"/>
      <c r="R49" s="28"/>
      <c r="S49" s="28"/>
      <c r="T49" s="28"/>
      <c r="U49" s="29">
        <f t="shared" si="32"/>
        <v>0</v>
      </c>
      <c r="V49" s="28"/>
      <c r="W49" s="28"/>
      <c r="X49" s="28"/>
      <c r="Y49" s="29">
        <f t="shared" si="33"/>
        <v>0</v>
      </c>
      <c r="Z49" s="28"/>
      <c r="AA49" s="28"/>
      <c r="AB49" s="64"/>
      <c r="AC49" s="29">
        <f t="shared" si="34"/>
        <v>0</v>
      </c>
      <c r="AD49" s="246">
        <v>25800000</v>
      </c>
      <c r="AE49" s="28"/>
      <c r="AF49" s="28"/>
      <c r="AG49" s="29">
        <f t="shared" si="35"/>
        <v>25800000</v>
      </c>
      <c r="AH49" s="29">
        <f t="shared" si="36"/>
        <v>25800000</v>
      </c>
      <c r="AI49" s="30">
        <f t="shared" si="37"/>
        <v>1.9340329835082458E-2</v>
      </c>
      <c r="AJ49" s="30" t="str">
        <f>IF(ISERROR(AH49/#REF!),"-",AH49/#REF!)</f>
        <v>-</v>
      </c>
      <c r="AK49" s="11"/>
      <c r="AL49" s="11"/>
      <c r="AM49" s="11"/>
      <c r="AN49" s="11"/>
      <c r="AO49" s="11"/>
      <c r="AP49" s="11"/>
      <c r="AQ49" s="11"/>
      <c r="AR49" s="11"/>
    </row>
    <row r="50" spans="1:44" outlineLevel="1" x14ac:dyDescent="0.25">
      <c r="A50" s="22">
        <v>16</v>
      </c>
      <c r="B50" s="23"/>
      <c r="C50" s="140" t="s">
        <v>1137</v>
      </c>
      <c r="D50" s="69">
        <v>44755</v>
      </c>
      <c r="E50" s="93" t="s">
        <v>1138</v>
      </c>
      <c r="F50" s="54" t="s">
        <v>1114</v>
      </c>
      <c r="G50" s="47" t="s">
        <v>1115</v>
      </c>
      <c r="H50" s="33"/>
      <c r="I50" s="33"/>
      <c r="J50" s="549"/>
      <c r="K50" s="246">
        <v>17100000</v>
      </c>
      <c r="L50" s="251" t="s">
        <v>81</v>
      </c>
      <c r="M50" s="28"/>
      <c r="N50" s="28"/>
      <c r="O50" s="28"/>
      <c r="P50" s="136"/>
      <c r="Q50" s="136"/>
      <c r="R50" s="28"/>
      <c r="S50" s="28"/>
      <c r="T50" s="28"/>
      <c r="U50" s="29">
        <f t="shared" si="32"/>
        <v>0</v>
      </c>
      <c r="V50" s="28"/>
      <c r="W50" s="28"/>
      <c r="X50" s="28"/>
      <c r="Y50" s="29">
        <f t="shared" si="33"/>
        <v>0</v>
      </c>
      <c r="Z50" s="28"/>
      <c r="AA50" s="28"/>
      <c r="AB50" s="64"/>
      <c r="AC50" s="29">
        <f t="shared" si="34"/>
        <v>0</v>
      </c>
      <c r="AD50" s="246">
        <v>17100000</v>
      </c>
      <c r="AE50" s="28"/>
      <c r="AF50" s="28"/>
      <c r="AG50" s="29">
        <f t="shared" si="35"/>
        <v>17100000</v>
      </c>
      <c r="AH50" s="29">
        <f t="shared" si="36"/>
        <v>17100000</v>
      </c>
      <c r="AI50" s="30">
        <f t="shared" si="37"/>
        <v>1.2818590704647677E-2</v>
      </c>
      <c r="AJ50" s="30" t="str">
        <f>IF(ISERROR(AH50/#REF!),"-",AH50/#REF!)</f>
        <v>-</v>
      </c>
      <c r="AK50" s="11"/>
      <c r="AL50" s="11"/>
      <c r="AM50" s="11"/>
      <c r="AN50" s="11"/>
      <c r="AO50" s="11"/>
      <c r="AP50" s="11"/>
      <c r="AQ50" s="11"/>
      <c r="AR50" s="11"/>
    </row>
    <row r="51" spans="1:44" outlineLevel="1" x14ac:dyDescent="0.25">
      <c r="A51" s="22">
        <v>16</v>
      </c>
      <c r="B51" s="23"/>
      <c r="C51" s="140" t="s">
        <v>1136</v>
      </c>
      <c r="D51" s="69">
        <v>44755</v>
      </c>
      <c r="E51" s="93" t="s">
        <v>106</v>
      </c>
      <c r="F51" s="54" t="s">
        <v>1114</v>
      </c>
      <c r="G51" s="47" t="s">
        <v>1115</v>
      </c>
      <c r="H51" s="33"/>
      <c r="I51" s="33"/>
      <c r="J51" s="549"/>
      <c r="K51" s="246">
        <v>17280000</v>
      </c>
      <c r="L51" s="251" t="s">
        <v>81</v>
      </c>
      <c r="M51" s="28"/>
      <c r="N51" s="28"/>
      <c r="O51" s="28"/>
      <c r="P51" s="136"/>
      <c r="Q51" s="136"/>
      <c r="R51" s="28"/>
      <c r="S51" s="28"/>
      <c r="T51" s="28"/>
      <c r="U51" s="29">
        <f t="shared" si="32"/>
        <v>0</v>
      </c>
      <c r="V51" s="28"/>
      <c r="W51" s="28"/>
      <c r="X51" s="28"/>
      <c r="Y51" s="29">
        <f t="shared" si="33"/>
        <v>0</v>
      </c>
      <c r="Z51" s="28"/>
      <c r="AA51" s="28"/>
      <c r="AB51" s="64"/>
      <c r="AC51" s="29">
        <f t="shared" si="34"/>
        <v>0</v>
      </c>
      <c r="AD51" s="246">
        <v>17280000</v>
      </c>
      <c r="AE51" s="28"/>
      <c r="AF51" s="28"/>
      <c r="AG51" s="29">
        <f t="shared" si="35"/>
        <v>17280000</v>
      </c>
      <c r="AH51" s="29">
        <f t="shared" si="36"/>
        <v>17280000</v>
      </c>
      <c r="AI51" s="30">
        <f t="shared" si="37"/>
        <v>1.295352323838081E-2</v>
      </c>
      <c r="AJ51" s="30" t="str">
        <f>IF(ISERROR(AH51/#REF!),"-",AH51/#REF!)</f>
        <v>-</v>
      </c>
      <c r="AK51" s="11"/>
      <c r="AL51" s="11"/>
      <c r="AM51" s="11"/>
      <c r="AN51" s="11"/>
      <c r="AO51" s="11"/>
      <c r="AP51" s="11"/>
      <c r="AQ51" s="11"/>
      <c r="AR51" s="11"/>
    </row>
    <row r="52" spans="1:44" outlineLevel="1" x14ac:dyDescent="0.25">
      <c r="A52" s="22">
        <v>16</v>
      </c>
      <c r="B52" s="23"/>
      <c r="C52" s="140" t="s">
        <v>1145</v>
      </c>
      <c r="D52" s="69">
        <v>44776</v>
      </c>
      <c r="E52" s="93" t="s">
        <v>1024</v>
      </c>
      <c r="F52" s="54" t="s">
        <v>1114</v>
      </c>
      <c r="G52" s="47" t="s">
        <v>1115</v>
      </c>
      <c r="H52" s="33"/>
      <c r="I52" s="33"/>
      <c r="J52" s="549"/>
      <c r="K52" s="246">
        <v>17100000</v>
      </c>
      <c r="L52" s="251" t="s">
        <v>81</v>
      </c>
      <c r="M52" s="28"/>
      <c r="N52" s="28"/>
      <c r="O52" s="28"/>
      <c r="P52" s="136"/>
      <c r="Q52" s="136"/>
      <c r="R52" s="28"/>
      <c r="S52" s="28"/>
      <c r="T52" s="28"/>
      <c r="U52" s="29">
        <f t="shared" si="32"/>
        <v>0</v>
      </c>
      <c r="V52" s="28"/>
      <c r="W52" s="28"/>
      <c r="X52" s="28"/>
      <c r="Y52" s="29">
        <f t="shared" si="33"/>
        <v>0</v>
      </c>
      <c r="Z52" s="28"/>
      <c r="AA52" s="28"/>
      <c r="AB52" s="64"/>
      <c r="AC52" s="29">
        <f t="shared" si="34"/>
        <v>0</v>
      </c>
      <c r="AD52" s="246">
        <v>17100000</v>
      </c>
      <c r="AE52" s="28"/>
      <c r="AF52" s="28"/>
      <c r="AG52" s="29">
        <f t="shared" si="35"/>
        <v>17100000</v>
      </c>
      <c r="AH52" s="29">
        <f t="shared" si="36"/>
        <v>17100000</v>
      </c>
      <c r="AI52" s="30">
        <f t="shared" si="37"/>
        <v>1.2818590704647677E-2</v>
      </c>
      <c r="AJ52" s="30" t="str">
        <f>IF(ISERROR(AH52/#REF!),"-",AH52/#REF!)</f>
        <v>-</v>
      </c>
      <c r="AK52" s="11"/>
      <c r="AL52" s="11"/>
      <c r="AM52" s="11"/>
      <c r="AN52" s="11"/>
      <c r="AO52" s="11"/>
      <c r="AP52" s="11"/>
      <c r="AQ52" s="11"/>
      <c r="AR52" s="11"/>
    </row>
    <row r="53" spans="1:44" outlineLevel="1" x14ac:dyDescent="0.25">
      <c r="A53" s="22">
        <v>16</v>
      </c>
      <c r="B53" s="23"/>
      <c r="C53" s="140" t="s">
        <v>1149</v>
      </c>
      <c r="D53" s="69">
        <v>44783</v>
      </c>
      <c r="E53" s="93" t="s">
        <v>1150</v>
      </c>
      <c r="F53" s="54" t="s">
        <v>1114</v>
      </c>
      <c r="G53" s="47" t="s">
        <v>1115</v>
      </c>
      <c r="H53" s="33"/>
      <c r="I53" s="33"/>
      <c r="J53" s="549"/>
      <c r="K53" s="246">
        <v>48180000</v>
      </c>
      <c r="L53" s="251" t="s">
        <v>81</v>
      </c>
      <c r="M53" s="28"/>
      <c r="N53" s="28"/>
      <c r="O53" s="28"/>
      <c r="P53" s="136"/>
      <c r="Q53" s="136"/>
      <c r="R53" s="28"/>
      <c r="S53" s="28"/>
      <c r="T53" s="28"/>
      <c r="U53" s="29">
        <f t="shared" si="32"/>
        <v>0</v>
      </c>
      <c r="V53" s="28"/>
      <c r="W53" s="28"/>
      <c r="X53" s="28"/>
      <c r="Y53" s="29">
        <f t="shared" si="33"/>
        <v>0</v>
      </c>
      <c r="Z53" s="28"/>
      <c r="AA53" s="28"/>
      <c r="AB53" s="64"/>
      <c r="AC53" s="29">
        <f t="shared" si="34"/>
        <v>0</v>
      </c>
      <c r="AD53" s="28"/>
      <c r="AE53" s="28"/>
      <c r="AF53" s="246">
        <v>48180000</v>
      </c>
      <c r="AG53" s="29">
        <f t="shared" si="35"/>
        <v>48180000</v>
      </c>
      <c r="AH53" s="29">
        <f t="shared" si="36"/>
        <v>48180000</v>
      </c>
      <c r="AI53" s="30">
        <f t="shared" si="37"/>
        <v>3.6116941529235384E-2</v>
      </c>
      <c r="AJ53" s="30" t="str">
        <f>IF(ISERROR(AH53/#REF!),"-",AH53/#REF!)</f>
        <v>-</v>
      </c>
      <c r="AK53" s="11"/>
      <c r="AL53" s="11"/>
      <c r="AM53" s="11"/>
      <c r="AN53" s="11"/>
      <c r="AO53" s="11"/>
      <c r="AP53" s="11"/>
      <c r="AQ53" s="11"/>
      <c r="AR53" s="11"/>
    </row>
    <row r="54" spans="1:44" outlineLevel="1" x14ac:dyDescent="0.25">
      <c r="A54" s="22">
        <v>16</v>
      </c>
      <c r="B54" s="23"/>
      <c r="C54" s="140" t="s">
        <v>1151</v>
      </c>
      <c r="D54" s="69">
        <v>44776</v>
      </c>
      <c r="E54" s="93" t="s">
        <v>1152</v>
      </c>
      <c r="F54" s="54" t="s">
        <v>1114</v>
      </c>
      <c r="G54" s="47" t="s">
        <v>1115</v>
      </c>
      <c r="H54" s="33"/>
      <c r="I54" s="33"/>
      <c r="J54" s="549"/>
      <c r="K54" s="246">
        <v>48180000</v>
      </c>
      <c r="L54" s="251" t="s">
        <v>81</v>
      </c>
      <c r="M54" s="28"/>
      <c r="N54" s="28"/>
      <c r="O54" s="28"/>
      <c r="P54" s="136"/>
      <c r="Q54" s="136"/>
      <c r="R54" s="28"/>
      <c r="S54" s="28"/>
      <c r="T54" s="28"/>
      <c r="U54" s="29">
        <f t="shared" si="32"/>
        <v>0</v>
      </c>
      <c r="V54" s="28"/>
      <c r="W54" s="28"/>
      <c r="X54" s="28"/>
      <c r="Y54" s="29">
        <f t="shared" si="33"/>
        <v>0</v>
      </c>
      <c r="Z54" s="28"/>
      <c r="AA54" s="28"/>
      <c r="AB54" s="64"/>
      <c r="AC54" s="29">
        <f t="shared" si="34"/>
        <v>0</v>
      </c>
      <c r="AD54" s="28"/>
      <c r="AE54" s="28"/>
      <c r="AF54" s="246">
        <v>48180000</v>
      </c>
      <c r="AG54" s="29">
        <f t="shared" si="35"/>
        <v>48180000</v>
      </c>
      <c r="AH54" s="29">
        <f t="shared" si="36"/>
        <v>48180000</v>
      </c>
      <c r="AI54" s="30">
        <f t="shared" si="37"/>
        <v>3.6116941529235384E-2</v>
      </c>
      <c r="AJ54" s="30" t="str">
        <f>IF(ISERROR(AH54/#REF!),"-",AH54/#REF!)</f>
        <v>-</v>
      </c>
      <c r="AK54" s="11"/>
      <c r="AL54" s="11"/>
      <c r="AM54" s="11"/>
      <c r="AN54" s="11"/>
      <c r="AO54" s="11"/>
      <c r="AP54" s="11"/>
      <c r="AQ54" s="11"/>
      <c r="AR54" s="11"/>
    </row>
    <row r="55" spans="1:44" outlineLevel="1" x14ac:dyDescent="0.25">
      <c r="A55" s="22">
        <v>16</v>
      </c>
      <c r="B55" s="23"/>
      <c r="C55" s="140" t="s">
        <v>1148</v>
      </c>
      <c r="D55" s="69">
        <v>44783</v>
      </c>
      <c r="E55" s="93" t="s">
        <v>1131</v>
      </c>
      <c r="F55" s="54" t="s">
        <v>1114</v>
      </c>
      <c r="G55" s="47" t="s">
        <v>1115</v>
      </c>
      <c r="H55" s="33"/>
      <c r="I55" s="33"/>
      <c r="J55" s="549"/>
      <c r="K55" s="246">
        <v>48180000</v>
      </c>
      <c r="L55" s="251" t="s">
        <v>81</v>
      </c>
      <c r="M55" s="28"/>
      <c r="N55" s="28"/>
      <c r="O55" s="28"/>
      <c r="P55" s="136"/>
      <c r="Q55" s="136"/>
      <c r="R55" s="28"/>
      <c r="S55" s="28"/>
      <c r="T55" s="28"/>
      <c r="U55" s="29">
        <f t="shared" si="32"/>
        <v>0</v>
      </c>
      <c r="V55" s="28"/>
      <c r="W55" s="28"/>
      <c r="X55" s="28"/>
      <c r="Y55" s="29">
        <f t="shared" si="33"/>
        <v>0</v>
      </c>
      <c r="Z55" s="28"/>
      <c r="AA55" s="28"/>
      <c r="AB55" s="64"/>
      <c r="AC55" s="29">
        <f t="shared" si="34"/>
        <v>0</v>
      </c>
      <c r="AD55" s="28"/>
      <c r="AE55" s="28"/>
      <c r="AF55" s="246">
        <v>48180000</v>
      </c>
      <c r="AG55" s="29">
        <f t="shared" si="35"/>
        <v>48180000</v>
      </c>
      <c r="AH55" s="29">
        <f t="shared" si="36"/>
        <v>48180000</v>
      </c>
      <c r="AI55" s="30">
        <f t="shared" si="37"/>
        <v>3.6116941529235384E-2</v>
      </c>
      <c r="AJ55" s="30" t="str">
        <f>IF(ISERROR(AH55/#REF!),"-",AH55/#REF!)</f>
        <v>-</v>
      </c>
      <c r="AK55" s="11"/>
      <c r="AL55" s="11"/>
      <c r="AM55" s="11"/>
      <c r="AN55" s="11"/>
      <c r="AO55" s="11"/>
      <c r="AP55" s="11"/>
      <c r="AQ55" s="11"/>
      <c r="AR55" s="11"/>
    </row>
    <row r="56" spans="1:44" outlineLevel="1" x14ac:dyDescent="0.25">
      <c r="A56" s="22">
        <v>16</v>
      </c>
      <c r="B56" s="23"/>
      <c r="C56" s="140" t="s">
        <v>1153</v>
      </c>
      <c r="D56" s="69">
        <v>44914</v>
      </c>
      <c r="E56" s="93" t="s">
        <v>1138</v>
      </c>
      <c r="F56" s="54" t="s">
        <v>1114</v>
      </c>
      <c r="G56" s="47" t="s">
        <v>1115</v>
      </c>
      <c r="H56" s="33"/>
      <c r="I56" s="33"/>
      <c r="J56" s="549"/>
      <c r="K56" s="246">
        <v>26600000</v>
      </c>
      <c r="L56" s="251" t="s">
        <v>81</v>
      </c>
      <c r="M56" s="28"/>
      <c r="N56" s="28"/>
      <c r="O56" s="28"/>
      <c r="P56" s="136"/>
      <c r="Q56" s="136"/>
      <c r="R56" s="28"/>
      <c r="S56" s="28"/>
      <c r="T56" s="28"/>
      <c r="U56" s="29">
        <f t="shared" si="32"/>
        <v>0</v>
      </c>
      <c r="V56" s="28"/>
      <c r="W56" s="28"/>
      <c r="X56" s="28"/>
      <c r="Y56" s="29">
        <f t="shared" si="33"/>
        <v>0</v>
      </c>
      <c r="Z56" s="28"/>
      <c r="AA56" s="28"/>
      <c r="AB56" s="64"/>
      <c r="AC56" s="29">
        <f t="shared" si="34"/>
        <v>0</v>
      </c>
      <c r="AD56" s="28"/>
      <c r="AE56" s="28"/>
      <c r="AF56" s="246">
        <v>26600000</v>
      </c>
      <c r="AG56" s="29">
        <f t="shared" si="35"/>
        <v>26600000</v>
      </c>
      <c r="AH56" s="29">
        <f t="shared" si="36"/>
        <v>26600000</v>
      </c>
      <c r="AI56" s="30">
        <f t="shared" si="37"/>
        <v>1.9940029985007497E-2</v>
      </c>
      <c r="AJ56" s="30" t="str">
        <f>IF(ISERROR(AH56/#REF!),"-",AH56/#REF!)</f>
        <v>-</v>
      </c>
      <c r="AK56" s="11"/>
      <c r="AL56" s="11"/>
      <c r="AM56" s="11"/>
      <c r="AN56" s="11"/>
      <c r="AO56" s="11"/>
      <c r="AP56" s="11"/>
      <c r="AQ56" s="11"/>
      <c r="AR56" s="11"/>
    </row>
    <row r="57" spans="1:44" outlineLevel="1" x14ac:dyDescent="0.25">
      <c r="A57" s="22">
        <v>16</v>
      </c>
      <c r="B57" s="23"/>
      <c r="C57" s="140" t="s">
        <v>1154</v>
      </c>
      <c r="D57" s="69">
        <v>44916</v>
      </c>
      <c r="E57" s="93" t="s">
        <v>1131</v>
      </c>
      <c r="F57" s="54" t="s">
        <v>1114</v>
      </c>
      <c r="G57" s="47" t="s">
        <v>1115</v>
      </c>
      <c r="H57" s="33"/>
      <c r="I57" s="33"/>
      <c r="J57" s="549"/>
      <c r="K57" s="246">
        <v>56000000</v>
      </c>
      <c r="L57" s="251" t="s">
        <v>81</v>
      </c>
      <c r="M57" s="28"/>
      <c r="N57" s="28"/>
      <c r="O57" s="28"/>
      <c r="P57" s="136"/>
      <c r="Q57" s="136"/>
      <c r="R57" s="28"/>
      <c r="S57" s="28"/>
      <c r="T57" s="28"/>
      <c r="U57" s="29">
        <f t="shared" si="32"/>
        <v>0</v>
      </c>
      <c r="V57" s="28"/>
      <c r="W57" s="28"/>
      <c r="X57" s="28"/>
      <c r="Y57" s="29">
        <f t="shared" si="33"/>
        <v>0</v>
      </c>
      <c r="Z57" s="28"/>
      <c r="AA57" s="28"/>
      <c r="AB57" s="64"/>
      <c r="AC57" s="29">
        <f t="shared" si="34"/>
        <v>0</v>
      </c>
      <c r="AD57" s="28"/>
      <c r="AE57" s="28"/>
      <c r="AF57" s="246">
        <v>56000000</v>
      </c>
      <c r="AG57" s="29">
        <f t="shared" si="35"/>
        <v>56000000</v>
      </c>
      <c r="AH57" s="29">
        <f t="shared" si="36"/>
        <v>56000000</v>
      </c>
      <c r="AI57" s="30">
        <f t="shared" si="37"/>
        <v>4.1979010494752625E-2</v>
      </c>
      <c r="AJ57" s="30" t="str">
        <f>IF(ISERROR(AH57/#REF!),"-",AH57/#REF!)</f>
        <v>-</v>
      </c>
      <c r="AK57" s="11"/>
      <c r="AL57" s="11"/>
      <c r="AM57" s="11"/>
      <c r="AN57" s="11"/>
      <c r="AO57" s="11"/>
      <c r="AP57" s="11"/>
      <c r="AQ57" s="11"/>
      <c r="AR57" s="11"/>
    </row>
    <row r="58" spans="1:44" outlineLevel="1" x14ac:dyDescent="0.25">
      <c r="A58" s="22">
        <v>16</v>
      </c>
      <c r="B58" s="23"/>
      <c r="C58" s="140" t="s">
        <v>1155</v>
      </c>
      <c r="D58" s="69">
        <v>44921</v>
      </c>
      <c r="E58" s="93" t="s">
        <v>1131</v>
      </c>
      <c r="F58" s="54" t="s">
        <v>1114</v>
      </c>
      <c r="G58" s="47" t="s">
        <v>1115</v>
      </c>
      <c r="H58" s="33"/>
      <c r="I58" s="33"/>
      <c r="J58" s="549"/>
      <c r="K58" s="246">
        <v>65000000</v>
      </c>
      <c r="L58" s="251" t="s">
        <v>81</v>
      </c>
      <c r="M58" s="28"/>
      <c r="N58" s="28"/>
      <c r="O58" s="28"/>
      <c r="P58" s="136"/>
      <c r="Q58" s="136"/>
      <c r="R58" s="28"/>
      <c r="S58" s="28"/>
      <c r="T58" s="28"/>
      <c r="U58" s="29">
        <f t="shared" si="32"/>
        <v>0</v>
      </c>
      <c r="V58" s="28"/>
      <c r="W58" s="28"/>
      <c r="X58" s="28"/>
      <c r="Y58" s="29">
        <f t="shared" si="33"/>
        <v>0</v>
      </c>
      <c r="Z58" s="28"/>
      <c r="AA58" s="28"/>
      <c r="AB58" s="64"/>
      <c r="AC58" s="29">
        <f t="shared" si="34"/>
        <v>0</v>
      </c>
      <c r="AD58" s="28"/>
      <c r="AE58" s="28"/>
      <c r="AF58" s="246">
        <v>65000000</v>
      </c>
      <c r="AG58" s="29">
        <f t="shared" si="35"/>
        <v>65000000</v>
      </c>
      <c r="AH58" s="29">
        <f t="shared" si="36"/>
        <v>65000000</v>
      </c>
      <c r="AI58" s="30">
        <f t="shared" si="37"/>
        <v>4.8725637181409293E-2</v>
      </c>
      <c r="AJ58" s="30" t="str">
        <f>IF(ISERROR(AH58/#REF!),"-",AH58/#REF!)</f>
        <v>-</v>
      </c>
      <c r="AK58" s="11"/>
      <c r="AL58" s="11"/>
      <c r="AM58" s="11"/>
      <c r="AN58" s="11"/>
      <c r="AO58" s="11"/>
      <c r="AP58" s="11"/>
      <c r="AQ58" s="11"/>
      <c r="AR58" s="11"/>
    </row>
    <row r="59" spans="1:44" outlineLevel="1" x14ac:dyDescent="0.25">
      <c r="A59" s="22">
        <v>16</v>
      </c>
      <c r="B59" s="23"/>
      <c r="C59" s="140" t="s">
        <v>1156</v>
      </c>
      <c r="D59" s="69">
        <v>44924</v>
      </c>
      <c r="E59" s="93" t="s">
        <v>1150</v>
      </c>
      <c r="F59" s="54" t="s">
        <v>1114</v>
      </c>
      <c r="G59" s="47" t="s">
        <v>1115</v>
      </c>
      <c r="H59" s="33"/>
      <c r="I59" s="33"/>
      <c r="J59" s="549"/>
      <c r="K59" s="246">
        <v>60300000</v>
      </c>
      <c r="L59" s="251" t="s">
        <v>81</v>
      </c>
      <c r="M59" s="28"/>
      <c r="N59" s="28"/>
      <c r="O59" s="28"/>
      <c r="P59" s="136"/>
      <c r="Q59" s="136"/>
      <c r="R59" s="28"/>
      <c r="S59" s="28"/>
      <c r="T59" s="28"/>
      <c r="U59" s="29">
        <f t="shared" si="32"/>
        <v>0</v>
      </c>
      <c r="V59" s="28"/>
      <c r="W59" s="28"/>
      <c r="X59" s="28"/>
      <c r="Y59" s="29">
        <f t="shared" si="33"/>
        <v>0</v>
      </c>
      <c r="Z59" s="28"/>
      <c r="AA59" s="28"/>
      <c r="AB59" s="64"/>
      <c r="AC59" s="29">
        <f t="shared" si="34"/>
        <v>0</v>
      </c>
      <c r="AD59" s="28"/>
      <c r="AE59" s="28"/>
      <c r="AF59" s="246">
        <v>60300000</v>
      </c>
      <c r="AG59" s="29">
        <f t="shared" si="35"/>
        <v>60300000</v>
      </c>
      <c r="AH59" s="29">
        <f t="shared" si="36"/>
        <v>60300000</v>
      </c>
      <c r="AI59" s="30">
        <f t="shared" si="37"/>
        <v>4.5202398800599702E-2</v>
      </c>
      <c r="AJ59" s="30" t="str">
        <f>IF(ISERROR(AH59/#REF!),"-",AH59/#REF!)</f>
        <v>-</v>
      </c>
      <c r="AK59" s="11"/>
      <c r="AL59" s="11"/>
      <c r="AM59" s="11"/>
      <c r="AN59" s="11"/>
      <c r="AO59" s="11"/>
      <c r="AP59" s="11"/>
      <c r="AQ59" s="11"/>
      <c r="AR59" s="11"/>
    </row>
    <row r="60" spans="1:44" outlineLevel="1" x14ac:dyDescent="0.25">
      <c r="A60" s="22">
        <v>16</v>
      </c>
      <c r="B60" s="23"/>
      <c r="C60" s="140" t="s">
        <v>1157</v>
      </c>
      <c r="D60" s="69">
        <v>44925</v>
      </c>
      <c r="E60" s="93" t="s">
        <v>1158</v>
      </c>
      <c r="F60" s="54" t="s">
        <v>1114</v>
      </c>
      <c r="G60" s="47" t="s">
        <v>1115</v>
      </c>
      <c r="H60" s="33"/>
      <c r="I60" s="33"/>
      <c r="J60" s="549"/>
      <c r="K60" s="246">
        <v>48180000</v>
      </c>
      <c r="L60" s="251" t="s">
        <v>81</v>
      </c>
      <c r="M60" s="28"/>
      <c r="N60" s="28"/>
      <c r="O60" s="28"/>
      <c r="P60" s="136"/>
      <c r="Q60" s="136"/>
      <c r="R60" s="28"/>
      <c r="S60" s="28"/>
      <c r="T60" s="28"/>
      <c r="U60" s="29">
        <f t="shared" si="32"/>
        <v>0</v>
      </c>
      <c r="V60" s="28"/>
      <c r="W60" s="28"/>
      <c r="X60" s="28"/>
      <c r="Y60" s="29">
        <f t="shared" si="33"/>
        <v>0</v>
      </c>
      <c r="Z60" s="28"/>
      <c r="AA60" s="28"/>
      <c r="AB60" s="64"/>
      <c r="AC60" s="29">
        <f t="shared" si="34"/>
        <v>0</v>
      </c>
      <c r="AD60" s="28"/>
      <c r="AE60" s="28"/>
      <c r="AF60" s="246">
        <v>48180000</v>
      </c>
      <c r="AG60" s="29">
        <f t="shared" si="35"/>
        <v>48180000</v>
      </c>
      <c r="AH60" s="29">
        <f t="shared" si="36"/>
        <v>48180000</v>
      </c>
      <c r="AI60" s="30">
        <f t="shared" si="37"/>
        <v>3.6116941529235384E-2</v>
      </c>
      <c r="AJ60" s="30" t="str">
        <f>IF(ISERROR(AH60/#REF!),"-",AH60/#REF!)</f>
        <v>-</v>
      </c>
      <c r="AK60" s="11"/>
      <c r="AL60" s="11"/>
      <c r="AM60" s="11"/>
      <c r="AN60" s="11"/>
      <c r="AO60" s="11"/>
      <c r="AP60" s="11"/>
      <c r="AQ60" s="11"/>
      <c r="AR60" s="11"/>
    </row>
    <row r="61" spans="1:44" ht="12.75" customHeight="1" x14ac:dyDescent="0.25">
      <c r="A61" s="538" t="s">
        <v>49</v>
      </c>
      <c r="B61" s="542"/>
      <c r="C61" s="539"/>
      <c r="D61" s="539"/>
      <c r="E61" s="539"/>
      <c r="F61" s="539"/>
      <c r="G61" s="539"/>
      <c r="H61" s="539"/>
      <c r="I61" s="540"/>
      <c r="J61" s="339">
        <f>SUM(J32:J60)</f>
        <v>1334000000</v>
      </c>
      <c r="K61" s="339">
        <f>SUM(K33:K60)</f>
        <v>1334000000</v>
      </c>
      <c r="L61" s="445"/>
      <c r="M61" s="339">
        <f>SUM(M33:M60)</f>
        <v>0</v>
      </c>
      <c r="N61" s="339">
        <f>SUM(N33:N60)</f>
        <v>0</v>
      </c>
      <c r="O61" s="339">
        <f>SUM(O33:O60)</f>
        <v>0</v>
      </c>
      <c r="P61" s="344"/>
      <c r="Q61" s="438"/>
      <c r="R61" s="339">
        <f t="shared" ref="R61:AH61" si="38">SUM(R33:R60)</f>
        <v>0</v>
      </c>
      <c r="S61" s="339">
        <f t="shared" si="38"/>
        <v>0</v>
      </c>
      <c r="T61" s="339">
        <f t="shared" si="38"/>
        <v>16200000</v>
      </c>
      <c r="U61" s="339">
        <f t="shared" si="38"/>
        <v>16200000</v>
      </c>
      <c r="V61" s="339">
        <f t="shared" si="38"/>
        <v>0</v>
      </c>
      <c r="W61" s="339">
        <f t="shared" si="38"/>
        <v>18000000</v>
      </c>
      <c r="X61" s="339">
        <f t="shared" si="38"/>
        <v>60200000</v>
      </c>
      <c r="Y61" s="339">
        <f t="shared" si="38"/>
        <v>78200000</v>
      </c>
      <c r="Z61" s="339">
        <f t="shared" si="38"/>
        <v>411480000</v>
      </c>
      <c r="AA61" s="339">
        <f t="shared" si="38"/>
        <v>337260000</v>
      </c>
      <c r="AB61" s="339">
        <f t="shared" si="38"/>
        <v>0</v>
      </c>
      <c r="AC61" s="339">
        <f t="shared" si="38"/>
        <v>748740000</v>
      </c>
      <c r="AD61" s="339">
        <f t="shared" si="38"/>
        <v>90240000</v>
      </c>
      <c r="AE61" s="339">
        <f t="shared" si="38"/>
        <v>0</v>
      </c>
      <c r="AF61" s="339">
        <f t="shared" si="38"/>
        <v>400620000</v>
      </c>
      <c r="AG61" s="339">
        <f t="shared" si="38"/>
        <v>490860000</v>
      </c>
      <c r="AH61" s="339">
        <f t="shared" si="38"/>
        <v>1334000000</v>
      </c>
      <c r="AI61" s="345">
        <f>IF(ISERROR(AH61/J61),0,AH61/J61)</f>
        <v>1</v>
      </c>
      <c r="AJ61" s="345">
        <f>IF(ISERROR(AH61/#REF!),0,AH61/#REF!)</f>
        <v>0</v>
      </c>
      <c r="AK61" s="11"/>
      <c r="AL61" s="11"/>
      <c r="AM61" s="11"/>
      <c r="AN61" s="11"/>
      <c r="AO61" s="11"/>
      <c r="AP61" s="11"/>
      <c r="AQ61" s="11"/>
      <c r="AR61" s="11"/>
    </row>
    <row r="62" spans="1:44" ht="12.75" customHeight="1" x14ac:dyDescent="0.25">
      <c r="A62" s="502" t="s">
        <v>50</v>
      </c>
      <c r="B62" s="503"/>
      <c r="C62" s="503"/>
      <c r="D62" s="503"/>
      <c r="E62" s="504"/>
      <c r="F62" s="16"/>
      <c r="G62" s="5"/>
      <c r="H62" s="17"/>
      <c r="I62" s="17"/>
      <c r="J62" s="505">
        <v>809000000</v>
      </c>
      <c r="K62" s="7"/>
      <c r="L62" s="18"/>
      <c r="M62" s="19"/>
      <c r="N62" s="19"/>
      <c r="O62" s="19"/>
      <c r="P62" s="5"/>
      <c r="Q62" s="20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336"/>
      <c r="AJ62" s="336"/>
    </row>
    <row r="63" spans="1:44" outlineLevel="1" x14ac:dyDescent="0.25">
      <c r="A63" s="22">
        <v>1</v>
      </c>
      <c r="B63" s="23"/>
      <c r="C63" s="91" t="s">
        <v>1159</v>
      </c>
      <c r="D63" s="69">
        <v>44617</v>
      </c>
      <c r="E63" s="54" t="s">
        <v>1160</v>
      </c>
      <c r="F63" s="54" t="s">
        <v>1114</v>
      </c>
      <c r="G63" s="47" t="s">
        <v>1115</v>
      </c>
      <c r="H63" s="25"/>
      <c r="I63" s="25"/>
      <c r="J63" s="541"/>
      <c r="K63" s="9">
        <v>32400000</v>
      </c>
      <c r="L63" s="251" t="s">
        <v>81</v>
      </c>
      <c r="M63" s="28"/>
      <c r="N63" s="28"/>
      <c r="O63" s="28"/>
      <c r="P63" s="133"/>
      <c r="Q63" s="133"/>
      <c r="R63" s="28"/>
      <c r="S63" s="28"/>
      <c r="T63" s="28"/>
      <c r="U63" s="29">
        <f>SUM(R63:T63)</f>
        <v>0</v>
      </c>
      <c r="V63" s="28">
        <v>32400000</v>
      </c>
      <c r="W63" s="49"/>
      <c r="X63" s="28"/>
      <c r="Y63" s="29">
        <f>SUM(V63:X63)</f>
        <v>32400000</v>
      </c>
      <c r="Z63" s="28"/>
      <c r="AA63" s="28"/>
      <c r="AB63" s="28"/>
      <c r="AC63" s="29">
        <f>SUM(Z63:AB63)</f>
        <v>0</v>
      </c>
      <c r="AD63" s="28"/>
      <c r="AE63" s="28"/>
      <c r="AF63" s="28"/>
      <c r="AG63" s="29">
        <f t="shared" ref="AG63:AG70" si="39">SUM(AD63:AF63)</f>
        <v>0</v>
      </c>
      <c r="AH63" s="29">
        <f t="shared" ref="AH63:AH70" si="40">SUM(U63,Y63,AC63,AG63)</f>
        <v>32400000</v>
      </c>
      <c r="AI63" s="30">
        <f>IF(ISERROR(AH63/$J$62),0,AH63/$J$62)</f>
        <v>4.0049443757725588E-2</v>
      </c>
      <c r="AJ63" s="30" t="str">
        <f>IF(ISERROR(AH63/#REF!),"-",AH63/#REF!)</f>
        <v>-</v>
      </c>
      <c r="AK63" s="11"/>
      <c r="AL63" s="11"/>
      <c r="AM63" s="11"/>
      <c r="AN63" s="11"/>
      <c r="AO63" s="11"/>
      <c r="AP63" s="11"/>
      <c r="AQ63" s="11"/>
      <c r="AR63" s="11"/>
    </row>
    <row r="64" spans="1:44" outlineLevel="1" x14ac:dyDescent="0.25">
      <c r="A64" s="22">
        <v>2</v>
      </c>
      <c r="B64" s="23"/>
      <c r="C64" s="91" t="s">
        <v>1161</v>
      </c>
      <c r="D64" s="69">
        <v>44665</v>
      </c>
      <c r="E64" s="54" t="s">
        <v>1160</v>
      </c>
      <c r="F64" s="54" t="s">
        <v>1114</v>
      </c>
      <c r="G64" s="47" t="s">
        <v>1115</v>
      </c>
      <c r="H64" s="33"/>
      <c r="I64" s="33"/>
      <c r="J64" s="541"/>
      <c r="K64" s="9">
        <v>18000000</v>
      </c>
      <c r="L64" s="251" t="s">
        <v>81</v>
      </c>
      <c r="M64" s="28"/>
      <c r="N64" s="28"/>
      <c r="O64" s="28"/>
      <c r="P64" s="136"/>
      <c r="Q64" s="136"/>
      <c r="R64" s="28"/>
      <c r="S64" s="28"/>
      <c r="T64" s="28"/>
      <c r="U64" s="29">
        <f t="shared" ref="U64:U70" si="41">SUM(R64:T64)</f>
        <v>0</v>
      </c>
      <c r="V64" s="28"/>
      <c r="W64" s="49">
        <v>18000000</v>
      </c>
      <c r="X64" s="28"/>
      <c r="Y64" s="29">
        <f t="shared" ref="Y64:Y70" si="42">SUM(V64:X64)</f>
        <v>18000000</v>
      </c>
      <c r="Z64" s="28"/>
      <c r="AA64" s="28"/>
      <c r="AB64" s="28"/>
      <c r="AC64" s="29">
        <f t="shared" ref="AC64:AC70" si="43">SUM(Z64:AB64)</f>
        <v>0</v>
      </c>
      <c r="AD64" s="28"/>
      <c r="AE64" s="28"/>
      <c r="AF64" s="28"/>
      <c r="AG64" s="29">
        <f t="shared" si="39"/>
        <v>0</v>
      </c>
      <c r="AH64" s="29">
        <f t="shared" si="40"/>
        <v>18000000</v>
      </c>
      <c r="AI64" s="30">
        <f t="shared" ref="AI64:AI70" si="44">IF(ISERROR(AH64/$J$62),0,AH64/$J$62)</f>
        <v>2.2249690976514216E-2</v>
      </c>
      <c r="AJ64" s="30" t="str">
        <f>IF(ISERROR(AH64/#REF!),"-",AH64/#REF!)</f>
        <v>-</v>
      </c>
      <c r="AK64" s="11"/>
      <c r="AL64" s="11"/>
      <c r="AM64" s="11"/>
      <c r="AN64" s="11"/>
      <c r="AO64" s="11"/>
      <c r="AP64" s="11"/>
      <c r="AQ64" s="11"/>
      <c r="AR64" s="11"/>
    </row>
    <row r="65" spans="1:44" outlineLevel="1" x14ac:dyDescent="0.25">
      <c r="A65" s="22">
        <v>3</v>
      </c>
      <c r="B65" s="23"/>
      <c r="C65" s="91" t="s">
        <v>1162</v>
      </c>
      <c r="D65" s="69">
        <v>44704</v>
      </c>
      <c r="E65" s="54" t="s">
        <v>1160</v>
      </c>
      <c r="F65" s="54" t="s">
        <v>1114</v>
      </c>
      <c r="G65" s="47" t="s">
        <v>1115</v>
      </c>
      <c r="H65" s="33"/>
      <c r="I65" s="33"/>
      <c r="J65" s="541"/>
      <c r="K65" s="9">
        <v>60200000</v>
      </c>
      <c r="L65" s="251" t="s">
        <v>81</v>
      </c>
      <c r="M65" s="28"/>
      <c r="N65" s="28"/>
      <c r="O65" s="28"/>
      <c r="P65" s="136"/>
      <c r="Q65" s="136"/>
      <c r="R65" s="28"/>
      <c r="S65" s="28"/>
      <c r="T65" s="28"/>
      <c r="U65" s="29">
        <f t="shared" si="41"/>
        <v>0</v>
      </c>
      <c r="V65" s="28"/>
      <c r="W65" s="28"/>
      <c r="X65" s="9">
        <v>60200000</v>
      </c>
      <c r="Y65" s="29">
        <f t="shared" si="42"/>
        <v>60200000</v>
      </c>
      <c r="Z65" s="28"/>
      <c r="AA65" s="28"/>
      <c r="AB65" s="28"/>
      <c r="AC65" s="29">
        <f t="shared" si="43"/>
        <v>0</v>
      </c>
      <c r="AD65" s="28"/>
      <c r="AE65" s="28"/>
      <c r="AF65" s="28"/>
      <c r="AG65" s="29">
        <f t="shared" si="39"/>
        <v>0</v>
      </c>
      <c r="AH65" s="29">
        <f t="shared" si="40"/>
        <v>60200000</v>
      </c>
      <c r="AI65" s="30">
        <f t="shared" si="44"/>
        <v>7.4412855377008646E-2</v>
      </c>
      <c r="AJ65" s="30" t="str">
        <f>IF(ISERROR(AH65/#REF!),"-",AH65/#REF!)</f>
        <v>-</v>
      </c>
    </row>
    <row r="66" spans="1:44" outlineLevel="1" x14ac:dyDescent="0.25">
      <c r="A66" s="22">
        <v>4</v>
      </c>
      <c r="B66" s="23"/>
      <c r="C66" s="91" t="s">
        <v>1163</v>
      </c>
      <c r="D66" s="69">
        <v>44743</v>
      </c>
      <c r="E66" s="54" t="s">
        <v>1164</v>
      </c>
      <c r="F66" s="54" t="s">
        <v>1114</v>
      </c>
      <c r="G66" s="47" t="s">
        <v>1115</v>
      </c>
      <c r="H66" s="33"/>
      <c r="I66" s="33"/>
      <c r="J66" s="541"/>
      <c r="K66" s="247">
        <v>40320000</v>
      </c>
      <c r="L66" s="251" t="s">
        <v>81</v>
      </c>
      <c r="M66" s="28"/>
      <c r="N66" s="28"/>
      <c r="O66" s="28"/>
      <c r="P66" s="136"/>
      <c r="Q66" s="136"/>
      <c r="R66" s="28"/>
      <c r="S66" s="28"/>
      <c r="T66" s="28"/>
      <c r="U66" s="29">
        <f t="shared" si="41"/>
        <v>0</v>
      </c>
      <c r="V66" s="28"/>
      <c r="W66" s="28"/>
      <c r="X66" s="9"/>
      <c r="Y66" s="29">
        <f t="shared" si="42"/>
        <v>0</v>
      </c>
      <c r="Z66" s="247">
        <v>40320000</v>
      </c>
      <c r="AA66" s="28"/>
      <c r="AB66" s="28"/>
      <c r="AC66" s="29">
        <f t="shared" si="43"/>
        <v>40320000</v>
      </c>
      <c r="AD66" s="28"/>
      <c r="AE66" s="28"/>
      <c r="AF66" s="28"/>
      <c r="AG66" s="29">
        <f t="shared" si="39"/>
        <v>0</v>
      </c>
      <c r="AH66" s="29">
        <f t="shared" si="40"/>
        <v>40320000</v>
      </c>
      <c r="AI66" s="30">
        <f t="shared" si="44"/>
        <v>4.9839307787391839E-2</v>
      </c>
      <c r="AJ66" s="30" t="str">
        <f>IF(ISERROR(AH66/#REF!),"-",AH66/#REF!)</f>
        <v>-</v>
      </c>
      <c r="AK66" s="11"/>
      <c r="AL66" s="11"/>
      <c r="AM66" s="11"/>
      <c r="AN66" s="11"/>
      <c r="AO66" s="11"/>
      <c r="AP66" s="11"/>
      <c r="AQ66" s="11"/>
      <c r="AR66" s="11"/>
    </row>
    <row r="67" spans="1:44" outlineLevel="1" x14ac:dyDescent="0.25">
      <c r="A67" s="22">
        <v>5</v>
      </c>
      <c r="B67" s="23"/>
      <c r="C67" s="91" t="s">
        <v>1165</v>
      </c>
      <c r="D67" s="69">
        <v>44746</v>
      </c>
      <c r="E67" s="54" t="s">
        <v>1160</v>
      </c>
      <c r="F67" s="54" t="s">
        <v>1114</v>
      </c>
      <c r="G67" s="47" t="s">
        <v>1115</v>
      </c>
      <c r="H67" s="33"/>
      <c r="I67" s="33"/>
      <c r="J67" s="541"/>
      <c r="K67" s="247">
        <v>128100000</v>
      </c>
      <c r="L67" s="251" t="s">
        <v>81</v>
      </c>
      <c r="M67" s="28"/>
      <c r="N67" s="28"/>
      <c r="O67" s="28"/>
      <c r="P67" s="136"/>
      <c r="Q67" s="136"/>
      <c r="R67" s="28"/>
      <c r="S67" s="28"/>
      <c r="T67" s="28"/>
      <c r="U67" s="7">
        <f t="shared" si="41"/>
        <v>0</v>
      </c>
      <c r="V67" s="64"/>
      <c r="W67" s="64"/>
      <c r="X67" s="64"/>
      <c r="Y67" s="7">
        <f t="shared" si="42"/>
        <v>0</v>
      </c>
      <c r="Z67" s="247">
        <v>128100000</v>
      </c>
      <c r="AA67" s="28"/>
      <c r="AB67" s="28"/>
      <c r="AC67" s="29">
        <f t="shared" si="43"/>
        <v>128100000</v>
      </c>
      <c r="AD67" s="28"/>
      <c r="AE67" s="28"/>
      <c r="AF67" s="28"/>
      <c r="AG67" s="29">
        <f t="shared" si="39"/>
        <v>0</v>
      </c>
      <c r="AH67" s="29">
        <f t="shared" si="40"/>
        <v>128100000</v>
      </c>
      <c r="AI67" s="30">
        <f t="shared" si="44"/>
        <v>0.15834363411619284</v>
      </c>
      <c r="AJ67" s="30" t="str">
        <f>IF(ISERROR(AH67/#REF!),"-",AH67/#REF!)</f>
        <v>-</v>
      </c>
      <c r="AK67" s="11"/>
      <c r="AL67" s="11"/>
      <c r="AM67" s="11"/>
      <c r="AN67" s="11"/>
      <c r="AO67" s="11"/>
      <c r="AP67" s="11"/>
      <c r="AQ67" s="11"/>
      <c r="AR67" s="11"/>
    </row>
    <row r="68" spans="1:44" outlineLevel="1" x14ac:dyDescent="0.25">
      <c r="A68" s="152">
        <v>7</v>
      </c>
      <c r="B68" s="120"/>
      <c r="C68" s="130" t="s">
        <v>1166</v>
      </c>
      <c r="D68" s="178">
        <v>44754</v>
      </c>
      <c r="E68" s="93" t="s">
        <v>1024</v>
      </c>
      <c r="F68" s="54" t="s">
        <v>1114</v>
      </c>
      <c r="G68" s="47" t="s">
        <v>1115</v>
      </c>
      <c r="H68" s="232"/>
      <c r="I68" s="232"/>
      <c r="J68" s="541"/>
      <c r="K68" s="247">
        <v>40320000</v>
      </c>
      <c r="L68" s="251" t="s">
        <v>81</v>
      </c>
      <c r="M68" s="115"/>
      <c r="N68" s="115"/>
      <c r="O68" s="115"/>
      <c r="P68" s="274"/>
      <c r="Q68" s="274"/>
      <c r="R68" s="115"/>
      <c r="S68" s="115"/>
      <c r="T68" s="115"/>
      <c r="U68" s="7">
        <f t="shared" si="41"/>
        <v>0</v>
      </c>
      <c r="V68" s="64"/>
      <c r="W68" s="64"/>
      <c r="X68" s="64"/>
      <c r="Y68" s="7">
        <f t="shared" si="42"/>
        <v>0</v>
      </c>
      <c r="Z68" s="247">
        <v>40320000</v>
      </c>
      <c r="AA68" s="28"/>
      <c r="AB68" s="28"/>
      <c r="AC68" s="29">
        <f t="shared" si="43"/>
        <v>40320000</v>
      </c>
      <c r="AD68" s="28"/>
      <c r="AE68" s="28"/>
      <c r="AF68" s="28"/>
      <c r="AG68" s="29">
        <f t="shared" si="39"/>
        <v>0</v>
      </c>
      <c r="AH68" s="29">
        <f t="shared" si="40"/>
        <v>40320000</v>
      </c>
      <c r="AI68" s="30">
        <f t="shared" si="44"/>
        <v>4.9839307787391839E-2</v>
      </c>
      <c r="AJ68" s="30" t="str">
        <f>IF(ISERROR(AH68/#REF!),"-",AH68/#REF!)</f>
        <v>-</v>
      </c>
      <c r="AK68" s="11"/>
      <c r="AL68" s="11"/>
      <c r="AM68" s="11"/>
      <c r="AN68" s="11"/>
      <c r="AO68" s="11"/>
      <c r="AP68" s="11"/>
      <c r="AQ68" s="11"/>
      <c r="AR68" s="11"/>
    </row>
    <row r="69" spans="1:44" outlineLevel="1" x14ac:dyDescent="0.25">
      <c r="A69" s="22">
        <v>8</v>
      </c>
      <c r="B69" s="23"/>
      <c r="C69" s="140" t="s">
        <v>1167</v>
      </c>
      <c r="D69" s="69">
        <v>44757</v>
      </c>
      <c r="E69" s="54" t="s">
        <v>1160</v>
      </c>
      <c r="F69" s="54" t="s">
        <v>1114</v>
      </c>
      <c r="G69" s="47" t="s">
        <v>1115</v>
      </c>
      <c r="H69" s="33"/>
      <c r="I69" s="33"/>
      <c r="J69" s="541"/>
      <c r="K69" s="295">
        <v>102200000</v>
      </c>
      <c r="L69" s="251" t="s">
        <v>81</v>
      </c>
      <c r="M69" s="64"/>
      <c r="N69" s="64"/>
      <c r="O69" s="64"/>
      <c r="P69" s="148"/>
      <c r="Q69" s="148"/>
      <c r="R69" s="64"/>
      <c r="S69" s="64"/>
      <c r="T69" s="64"/>
      <c r="U69" s="7">
        <f t="shared" si="41"/>
        <v>0</v>
      </c>
      <c r="V69" s="64"/>
      <c r="W69" s="64"/>
      <c r="X69" s="64"/>
      <c r="Y69" s="7">
        <f t="shared" si="42"/>
        <v>0</v>
      </c>
      <c r="Z69" s="295">
        <v>102200000</v>
      </c>
      <c r="AA69" s="28"/>
      <c r="AB69" s="28"/>
      <c r="AC69" s="29">
        <f t="shared" si="43"/>
        <v>102200000</v>
      </c>
      <c r="AD69" s="28"/>
      <c r="AE69" s="28"/>
      <c r="AF69" s="28"/>
      <c r="AG69" s="29">
        <f t="shared" si="39"/>
        <v>0</v>
      </c>
      <c r="AH69" s="29">
        <f t="shared" si="40"/>
        <v>102200000</v>
      </c>
      <c r="AI69" s="30">
        <f t="shared" si="44"/>
        <v>0.12632880098887517</v>
      </c>
      <c r="AJ69" s="30" t="str">
        <f>IF(ISERROR(AH69/#REF!),"-",AH69/#REF!)</f>
        <v>-</v>
      </c>
      <c r="AK69" s="11"/>
      <c r="AL69" s="11"/>
      <c r="AM69" s="11"/>
      <c r="AN69" s="11"/>
      <c r="AO69" s="11"/>
      <c r="AP69" s="11"/>
      <c r="AQ69" s="11"/>
      <c r="AR69" s="11"/>
    </row>
    <row r="70" spans="1:44" outlineLevel="1" x14ac:dyDescent="0.25">
      <c r="A70" s="22">
        <v>9</v>
      </c>
      <c r="B70" s="23"/>
      <c r="C70" s="140" t="s">
        <v>1168</v>
      </c>
      <c r="D70" s="69">
        <v>44781</v>
      </c>
      <c r="E70" s="124" t="s">
        <v>878</v>
      </c>
      <c r="F70" s="54" t="s">
        <v>1114</v>
      </c>
      <c r="G70" s="47" t="s">
        <v>1115</v>
      </c>
      <c r="H70" s="33"/>
      <c r="I70" s="33"/>
      <c r="J70" s="541"/>
      <c r="K70" s="243">
        <v>21120000</v>
      </c>
      <c r="L70" s="251" t="s">
        <v>81</v>
      </c>
      <c r="M70" s="64"/>
      <c r="N70" s="64"/>
      <c r="O70" s="64"/>
      <c r="P70" s="148"/>
      <c r="Q70" s="148"/>
      <c r="R70" s="64"/>
      <c r="S70" s="64"/>
      <c r="T70" s="64"/>
      <c r="U70" s="7">
        <f t="shared" si="41"/>
        <v>0</v>
      </c>
      <c r="V70" s="64"/>
      <c r="W70" s="64"/>
      <c r="X70" s="64"/>
      <c r="Y70" s="7">
        <f t="shared" si="42"/>
        <v>0</v>
      </c>
      <c r="Z70" s="28"/>
      <c r="AA70" s="28">
        <v>21120000</v>
      </c>
      <c r="AB70" s="28"/>
      <c r="AC70" s="29">
        <f t="shared" si="43"/>
        <v>21120000</v>
      </c>
      <c r="AD70" s="28"/>
      <c r="AE70" s="28"/>
      <c r="AF70" s="28"/>
      <c r="AG70" s="29">
        <f t="shared" si="39"/>
        <v>0</v>
      </c>
      <c r="AH70" s="29">
        <f t="shared" si="40"/>
        <v>21120000</v>
      </c>
      <c r="AI70" s="30">
        <f t="shared" si="44"/>
        <v>2.6106304079110014E-2</v>
      </c>
      <c r="AJ70" s="30" t="str">
        <f>IF(ISERROR(AH70/#REF!),"-",AH70/#REF!)</f>
        <v>-</v>
      </c>
      <c r="AK70" s="11"/>
      <c r="AL70" s="11"/>
      <c r="AM70" s="11"/>
      <c r="AN70" s="11"/>
      <c r="AO70" s="11"/>
      <c r="AP70" s="11"/>
      <c r="AQ70" s="11"/>
      <c r="AR70" s="11"/>
    </row>
    <row r="71" spans="1:44" outlineLevel="1" x14ac:dyDescent="0.25">
      <c r="A71" s="152">
        <v>10</v>
      </c>
      <c r="B71" s="23"/>
      <c r="C71" s="91" t="s">
        <v>1163</v>
      </c>
      <c r="D71" s="69">
        <v>44743</v>
      </c>
      <c r="E71" s="54" t="s">
        <v>1164</v>
      </c>
      <c r="F71" s="54" t="s">
        <v>1114</v>
      </c>
      <c r="G71" s="47" t="s">
        <v>1115</v>
      </c>
      <c r="H71" s="33"/>
      <c r="I71" s="33"/>
      <c r="J71" s="541"/>
      <c r="K71" s="9">
        <v>17280000</v>
      </c>
      <c r="L71" s="251" t="s">
        <v>81</v>
      </c>
      <c r="M71" s="64"/>
      <c r="N71" s="64"/>
      <c r="O71" s="64"/>
      <c r="P71" s="148"/>
      <c r="Q71" s="148"/>
      <c r="R71" s="64"/>
      <c r="S71" s="64"/>
      <c r="T71" s="64"/>
      <c r="U71" s="7">
        <f t="shared" ref="U71:U78" si="45">SUM(R71:T71)</f>
        <v>0</v>
      </c>
      <c r="V71" s="64"/>
      <c r="W71" s="64"/>
      <c r="X71" s="64"/>
      <c r="Y71" s="7">
        <f t="shared" ref="Y71:Y78" si="46">SUM(V71:X71)</f>
        <v>0</v>
      </c>
      <c r="Z71" s="28"/>
      <c r="AA71" s="28"/>
      <c r="AB71" s="28"/>
      <c r="AC71" s="29">
        <f t="shared" ref="AC71:AC78" si="47">SUM(Z71:AB71)</f>
        <v>0</v>
      </c>
      <c r="AD71" s="28"/>
      <c r="AE71" s="9">
        <v>17280000</v>
      </c>
      <c r="AF71" s="28"/>
      <c r="AG71" s="29">
        <f t="shared" ref="AG71:AG78" si="48">SUM(AD71:AF71)</f>
        <v>17280000</v>
      </c>
      <c r="AH71" s="29">
        <f t="shared" ref="AH71:AH78" si="49">SUM(U71,Y71,AC71,AG71)</f>
        <v>17280000</v>
      </c>
      <c r="AI71" s="30">
        <f t="shared" ref="AI71:AI78" si="50">IF(ISERROR(AH71/$J$62),0,AH71/$J$62)</f>
        <v>2.1359703337453646E-2</v>
      </c>
      <c r="AJ71" s="30" t="str">
        <f>IF(ISERROR(AH71/#REF!),"-",AH71/#REF!)</f>
        <v>-</v>
      </c>
      <c r="AK71" s="11"/>
      <c r="AL71" s="11"/>
      <c r="AM71" s="11"/>
      <c r="AN71" s="11"/>
      <c r="AO71" s="11"/>
      <c r="AP71" s="11"/>
      <c r="AQ71" s="11"/>
      <c r="AR71" s="11"/>
    </row>
    <row r="72" spans="1:44" outlineLevel="1" x14ac:dyDescent="0.25">
      <c r="A72" s="22">
        <v>11</v>
      </c>
      <c r="B72" s="23"/>
      <c r="C72" s="130" t="s">
        <v>1166</v>
      </c>
      <c r="D72" s="178">
        <v>44754</v>
      </c>
      <c r="E72" s="93" t="s">
        <v>1024</v>
      </c>
      <c r="F72" s="54" t="s">
        <v>1114</v>
      </c>
      <c r="G72" s="47" t="s">
        <v>1115</v>
      </c>
      <c r="H72" s="33"/>
      <c r="I72" s="33"/>
      <c r="J72" s="541"/>
      <c r="K72" s="9">
        <v>17280000</v>
      </c>
      <c r="L72" s="251" t="s">
        <v>81</v>
      </c>
      <c r="M72" s="64"/>
      <c r="N72" s="64"/>
      <c r="O72" s="64"/>
      <c r="P72" s="148"/>
      <c r="Q72" s="148"/>
      <c r="R72" s="64"/>
      <c r="S72" s="64"/>
      <c r="T72" s="64"/>
      <c r="U72" s="7">
        <f t="shared" si="45"/>
        <v>0</v>
      </c>
      <c r="V72" s="64"/>
      <c r="W72" s="64"/>
      <c r="X72" s="64"/>
      <c r="Y72" s="7">
        <f t="shared" si="46"/>
        <v>0</v>
      </c>
      <c r="Z72" s="28"/>
      <c r="AA72" s="28"/>
      <c r="AB72" s="28"/>
      <c r="AC72" s="29">
        <f t="shared" si="47"/>
        <v>0</v>
      </c>
      <c r="AD72" s="28"/>
      <c r="AE72" s="9">
        <v>17280000</v>
      </c>
      <c r="AF72" s="28"/>
      <c r="AG72" s="29">
        <f t="shared" si="48"/>
        <v>17280000</v>
      </c>
      <c r="AH72" s="29">
        <f t="shared" si="49"/>
        <v>17280000</v>
      </c>
      <c r="AI72" s="30">
        <f t="shared" si="50"/>
        <v>2.1359703337453646E-2</v>
      </c>
      <c r="AJ72" s="30" t="str">
        <f>IF(ISERROR(AH72/#REF!),"-",AH72/#REF!)</f>
        <v>-</v>
      </c>
      <c r="AK72" s="11"/>
      <c r="AL72" s="11"/>
      <c r="AM72" s="11"/>
      <c r="AN72" s="11"/>
      <c r="AO72" s="11"/>
      <c r="AP72" s="11"/>
      <c r="AQ72" s="11"/>
      <c r="AR72" s="11"/>
    </row>
    <row r="73" spans="1:44" outlineLevel="1" x14ac:dyDescent="0.25">
      <c r="A73" s="22">
        <v>12</v>
      </c>
      <c r="B73" s="23"/>
      <c r="C73" s="91" t="s">
        <v>1165</v>
      </c>
      <c r="D73" s="69">
        <v>44746</v>
      </c>
      <c r="E73" s="54" t="s">
        <v>1160</v>
      </c>
      <c r="F73" s="54" t="s">
        <v>1114</v>
      </c>
      <c r="G73" s="47" t="s">
        <v>1115</v>
      </c>
      <c r="H73" s="33"/>
      <c r="I73" s="33"/>
      <c r="J73" s="541"/>
      <c r="K73" s="9">
        <v>54900000</v>
      </c>
      <c r="L73" s="251" t="s">
        <v>81</v>
      </c>
      <c r="M73" s="64"/>
      <c r="N73" s="64"/>
      <c r="O73" s="64"/>
      <c r="P73" s="148"/>
      <c r="Q73" s="148"/>
      <c r="R73" s="64"/>
      <c r="S73" s="64"/>
      <c r="T73" s="64"/>
      <c r="U73" s="7">
        <f t="shared" si="45"/>
        <v>0</v>
      </c>
      <c r="V73" s="64"/>
      <c r="W73" s="64"/>
      <c r="X73" s="64"/>
      <c r="Y73" s="7">
        <f t="shared" si="46"/>
        <v>0</v>
      </c>
      <c r="Z73" s="28"/>
      <c r="AA73" s="28"/>
      <c r="AB73" s="28"/>
      <c r="AC73" s="29">
        <f t="shared" si="47"/>
        <v>0</v>
      </c>
      <c r="AD73" s="28"/>
      <c r="AE73" s="28"/>
      <c r="AF73" s="9">
        <v>54900000</v>
      </c>
      <c r="AG73" s="29">
        <f t="shared" si="48"/>
        <v>54900000</v>
      </c>
      <c r="AH73" s="29">
        <f t="shared" si="49"/>
        <v>54900000</v>
      </c>
      <c r="AI73" s="30">
        <f t="shared" si="50"/>
        <v>6.7861557478368362E-2</v>
      </c>
      <c r="AJ73" s="30" t="str">
        <f>IF(ISERROR(AH73/#REF!),"-",AH73/#REF!)</f>
        <v>-</v>
      </c>
      <c r="AK73" s="11"/>
      <c r="AL73" s="11"/>
      <c r="AM73" s="11"/>
      <c r="AN73" s="11"/>
      <c r="AO73" s="11"/>
      <c r="AP73" s="11"/>
      <c r="AQ73" s="11"/>
      <c r="AR73" s="11"/>
    </row>
    <row r="74" spans="1:44" outlineLevel="1" x14ac:dyDescent="0.25">
      <c r="A74" s="152">
        <v>13</v>
      </c>
      <c r="B74" s="23"/>
      <c r="C74" s="91" t="s">
        <v>1162</v>
      </c>
      <c r="D74" s="69">
        <v>44704</v>
      </c>
      <c r="E74" s="54" t="s">
        <v>1160</v>
      </c>
      <c r="F74" s="54" t="s">
        <v>1114</v>
      </c>
      <c r="G74" s="47" t="s">
        <v>1115</v>
      </c>
      <c r="H74" s="33"/>
      <c r="I74" s="33"/>
      <c r="J74" s="541"/>
      <c r="K74" s="9">
        <v>25800000</v>
      </c>
      <c r="L74" s="251" t="s">
        <v>81</v>
      </c>
      <c r="M74" s="64"/>
      <c r="N74" s="64"/>
      <c r="O74" s="64"/>
      <c r="P74" s="148"/>
      <c r="Q74" s="148"/>
      <c r="R74" s="64"/>
      <c r="S74" s="64"/>
      <c r="T74" s="64"/>
      <c r="U74" s="7">
        <f t="shared" si="45"/>
        <v>0</v>
      </c>
      <c r="V74" s="64"/>
      <c r="W74" s="64"/>
      <c r="X74" s="64"/>
      <c r="Y74" s="7">
        <f t="shared" si="46"/>
        <v>0</v>
      </c>
      <c r="Z74" s="28"/>
      <c r="AA74" s="28"/>
      <c r="AB74" s="28"/>
      <c r="AC74" s="29">
        <f t="shared" si="47"/>
        <v>0</v>
      </c>
      <c r="AD74" s="28"/>
      <c r="AE74" s="28"/>
      <c r="AF74" s="9">
        <v>25800000</v>
      </c>
      <c r="AG74" s="29">
        <f t="shared" si="48"/>
        <v>25800000</v>
      </c>
      <c r="AH74" s="29">
        <f t="shared" si="49"/>
        <v>25800000</v>
      </c>
      <c r="AI74" s="30">
        <f t="shared" si="50"/>
        <v>3.189122373300371E-2</v>
      </c>
      <c r="AJ74" s="30" t="str">
        <f>IF(ISERROR(AH74/#REF!),"-",AH74/#REF!)</f>
        <v>-</v>
      </c>
      <c r="AK74" s="11"/>
      <c r="AL74" s="11"/>
      <c r="AM74" s="11"/>
      <c r="AN74" s="11"/>
      <c r="AO74" s="11"/>
      <c r="AP74" s="11"/>
      <c r="AQ74" s="11"/>
      <c r="AR74" s="11"/>
    </row>
    <row r="75" spans="1:44" outlineLevel="1" x14ac:dyDescent="0.25">
      <c r="A75" s="22">
        <v>14</v>
      </c>
      <c r="B75" s="23"/>
      <c r="C75" s="140" t="s">
        <v>1169</v>
      </c>
      <c r="D75" s="69">
        <v>44915</v>
      </c>
      <c r="E75" s="54" t="s">
        <v>1160</v>
      </c>
      <c r="F75" s="54" t="s">
        <v>1114</v>
      </c>
      <c r="G75" s="47" t="s">
        <v>1115</v>
      </c>
      <c r="H75" s="33"/>
      <c r="I75" s="33"/>
      <c r="J75" s="541"/>
      <c r="K75" s="9">
        <v>48000000</v>
      </c>
      <c r="L75" s="251" t="s">
        <v>81</v>
      </c>
      <c r="M75" s="64"/>
      <c r="N75" s="64"/>
      <c r="O75" s="64"/>
      <c r="P75" s="148"/>
      <c r="Q75" s="148"/>
      <c r="R75" s="64"/>
      <c r="S75" s="64"/>
      <c r="T75" s="64"/>
      <c r="U75" s="7">
        <f t="shared" si="45"/>
        <v>0</v>
      </c>
      <c r="V75" s="64"/>
      <c r="W75" s="64"/>
      <c r="X75" s="64"/>
      <c r="Y75" s="7">
        <f t="shared" si="46"/>
        <v>0</v>
      </c>
      <c r="Z75" s="28"/>
      <c r="AA75" s="28"/>
      <c r="AB75" s="28"/>
      <c r="AC75" s="29">
        <f t="shared" si="47"/>
        <v>0</v>
      </c>
      <c r="AD75" s="28"/>
      <c r="AE75" s="28"/>
      <c r="AF75" s="9">
        <v>48000000</v>
      </c>
      <c r="AG75" s="29">
        <f t="shared" si="48"/>
        <v>48000000</v>
      </c>
      <c r="AH75" s="29">
        <f t="shared" si="49"/>
        <v>48000000</v>
      </c>
      <c r="AI75" s="30">
        <f t="shared" si="50"/>
        <v>5.9332509270704575E-2</v>
      </c>
      <c r="AJ75" s="30" t="str">
        <f>IF(ISERROR(AH75/#REF!),"-",AH75/#REF!)</f>
        <v>-</v>
      </c>
      <c r="AK75" s="11"/>
      <c r="AL75" s="11"/>
      <c r="AM75" s="11"/>
      <c r="AN75" s="11"/>
      <c r="AO75" s="11"/>
      <c r="AP75" s="11"/>
      <c r="AQ75" s="11"/>
      <c r="AR75" s="11"/>
    </row>
    <row r="76" spans="1:44" outlineLevel="1" x14ac:dyDescent="0.25">
      <c r="A76" s="22">
        <v>15</v>
      </c>
      <c r="B76" s="23"/>
      <c r="C76" s="140" t="s">
        <v>1170</v>
      </c>
      <c r="D76" s="69">
        <v>44915</v>
      </c>
      <c r="E76" s="54" t="s">
        <v>1160</v>
      </c>
      <c r="F76" s="54" t="s">
        <v>1114</v>
      </c>
      <c r="G76" s="47" t="s">
        <v>1115</v>
      </c>
      <c r="H76" s="33"/>
      <c r="I76" s="33"/>
      <c r="J76" s="541"/>
      <c r="K76" s="9">
        <v>59280000</v>
      </c>
      <c r="L76" s="251" t="s">
        <v>81</v>
      </c>
      <c r="M76" s="64"/>
      <c r="N76" s="64"/>
      <c r="O76" s="64"/>
      <c r="P76" s="148"/>
      <c r="Q76" s="148"/>
      <c r="R76" s="64"/>
      <c r="S76" s="64"/>
      <c r="T76" s="64"/>
      <c r="U76" s="7">
        <f t="shared" si="45"/>
        <v>0</v>
      </c>
      <c r="V76" s="64"/>
      <c r="W76" s="64"/>
      <c r="X76" s="64"/>
      <c r="Y76" s="7">
        <f t="shared" si="46"/>
        <v>0</v>
      </c>
      <c r="Z76" s="28"/>
      <c r="AA76" s="28"/>
      <c r="AB76" s="28"/>
      <c r="AC76" s="29">
        <f t="shared" si="47"/>
        <v>0</v>
      </c>
      <c r="AD76" s="28"/>
      <c r="AE76" s="28"/>
      <c r="AF76" s="9">
        <v>59280000</v>
      </c>
      <c r="AG76" s="29">
        <f t="shared" si="48"/>
        <v>59280000</v>
      </c>
      <c r="AH76" s="29">
        <f t="shared" si="49"/>
        <v>59280000</v>
      </c>
      <c r="AI76" s="30">
        <f t="shared" si="50"/>
        <v>7.3275648949320149E-2</v>
      </c>
      <c r="AJ76" s="30" t="str">
        <f>IF(ISERROR(AH76/#REF!),"-",AH76/#REF!)</f>
        <v>-</v>
      </c>
      <c r="AK76" s="11"/>
      <c r="AL76" s="11"/>
      <c r="AM76" s="11"/>
      <c r="AN76" s="11"/>
      <c r="AO76" s="11"/>
      <c r="AP76" s="11"/>
      <c r="AQ76" s="11"/>
      <c r="AR76" s="11"/>
    </row>
    <row r="77" spans="1:44" outlineLevel="1" x14ac:dyDescent="0.25">
      <c r="A77" s="152">
        <v>16</v>
      </c>
      <c r="B77" s="23"/>
      <c r="C77" s="140" t="s">
        <v>1171</v>
      </c>
      <c r="D77" s="69">
        <v>44918</v>
      </c>
      <c r="E77" s="54" t="s">
        <v>1160</v>
      </c>
      <c r="F77" s="54" t="s">
        <v>1114</v>
      </c>
      <c r="G77" s="47" t="s">
        <v>1115</v>
      </c>
      <c r="H77" s="33"/>
      <c r="I77" s="33"/>
      <c r="J77" s="541"/>
      <c r="K77" s="9">
        <v>100000000</v>
      </c>
      <c r="L77" s="251" t="s">
        <v>81</v>
      </c>
      <c r="M77" s="64"/>
      <c r="N77" s="64"/>
      <c r="O77" s="64"/>
      <c r="P77" s="148"/>
      <c r="Q77" s="148"/>
      <c r="R77" s="64"/>
      <c r="S77" s="64"/>
      <c r="T77" s="64"/>
      <c r="U77" s="7">
        <f t="shared" si="45"/>
        <v>0</v>
      </c>
      <c r="V77" s="64"/>
      <c r="W77" s="64"/>
      <c r="X77" s="64"/>
      <c r="Y77" s="7">
        <f t="shared" si="46"/>
        <v>0</v>
      </c>
      <c r="Z77" s="28"/>
      <c r="AA77" s="28"/>
      <c r="AB77" s="28"/>
      <c r="AC77" s="29">
        <f t="shared" si="47"/>
        <v>0</v>
      </c>
      <c r="AD77" s="28"/>
      <c r="AE77" s="28"/>
      <c r="AF77" s="9">
        <v>100000000</v>
      </c>
      <c r="AG77" s="29">
        <f t="shared" si="48"/>
        <v>100000000</v>
      </c>
      <c r="AH77" s="29">
        <f t="shared" si="49"/>
        <v>100000000</v>
      </c>
      <c r="AI77" s="30">
        <f t="shared" si="50"/>
        <v>0.12360939431396786</v>
      </c>
      <c r="AJ77" s="30" t="str">
        <f>IF(ISERROR(AH77/#REF!),"-",AH77/#REF!)</f>
        <v>-</v>
      </c>
      <c r="AK77" s="11"/>
      <c r="AL77" s="11"/>
      <c r="AM77" s="11"/>
      <c r="AN77" s="11"/>
      <c r="AO77" s="11"/>
      <c r="AP77" s="11"/>
      <c r="AQ77" s="11"/>
      <c r="AR77" s="11"/>
    </row>
    <row r="78" spans="1:44" outlineLevel="1" x14ac:dyDescent="0.25">
      <c r="A78" s="22">
        <v>17</v>
      </c>
      <c r="B78" s="23"/>
      <c r="C78" s="140" t="s">
        <v>1167</v>
      </c>
      <c r="D78" s="69">
        <v>44757</v>
      </c>
      <c r="E78" s="54" t="s">
        <v>1160</v>
      </c>
      <c r="F78" s="54" t="s">
        <v>1114</v>
      </c>
      <c r="G78" s="47" t="s">
        <v>1115</v>
      </c>
      <c r="H78" s="33"/>
      <c r="I78" s="33"/>
      <c r="J78" s="541"/>
      <c r="K78" s="9">
        <v>43800000</v>
      </c>
      <c r="L78" s="251" t="s">
        <v>81</v>
      </c>
      <c r="M78" s="64"/>
      <c r="N78" s="64"/>
      <c r="O78" s="64"/>
      <c r="P78" s="148"/>
      <c r="Q78" s="148"/>
      <c r="R78" s="64"/>
      <c r="S78" s="64"/>
      <c r="T78" s="64"/>
      <c r="U78" s="7">
        <f t="shared" si="45"/>
        <v>0</v>
      </c>
      <c r="V78" s="64"/>
      <c r="W78" s="64"/>
      <c r="X78" s="64"/>
      <c r="Y78" s="7">
        <f t="shared" si="46"/>
        <v>0</v>
      </c>
      <c r="Z78" s="28"/>
      <c r="AA78" s="28"/>
      <c r="AB78" s="28"/>
      <c r="AC78" s="29">
        <f t="shared" si="47"/>
        <v>0</v>
      </c>
      <c r="AD78" s="28"/>
      <c r="AE78" s="28"/>
      <c r="AF78" s="9">
        <v>43800000</v>
      </c>
      <c r="AG78" s="29">
        <f t="shared" si="48"/>
        <v>43800000</v>
      </c>
      <c r="AH78" s="29">
        <f t="shared" si="49"/>
        <v>43800000</v>
      </c>
      <c r="AI78" s="30">
        <f t="shared" si="50"/>
        <v>5.4140914709517922E-2</v>
      </c>
      <c r="AJ78" s="30" t="str">
        <f>IF(ISERROR(AH78/#REF!),"-",AH78/#REF!)</f>
        <v>-</v>
      </c>
      <c r="AK78" s="11"/>
      <c r="AL78" s="11"/>
      <c r="AM78" s="11"/>
      <c r="AN78" s="11"/>
      <c r="AO78" s="11"/>
      <c r="AP78" s="11"/>
      <c r="AQ78" s="11"/>
      <c r="AR78" s="11"/>
    </row>
    <row r="79" spans="1:44" ht="12.75" customHeight="1" x14ac:dyDescent="0.25">
      <c r="A79" s="538" t="s">
        <v>51</v>
      </c>
      <c r="B79" s="542"/>
      <c r="C79" s="539"/>
      <c r="D79" s="539"/>
      <c r="E79" s="539"/>
      <c r="F79" s="539"/>
      <c r="G79" s="539"/>
      <c r="H79" s="539"/>
      <c r="I79" s="540"/>
      <c r="J79" s="339">
        <f>+J62</f>
        <v>809000000</v>
      </c>
      <c r="K79" s="339">
        <f>SUM(K63:K78)</f>
        <v>809000000</v>
      </c>
      <c r="L79" s="445"/>
      <c r="M79" s="339">
        <f>SUM(M63:M68)</f>
        <v>0</v>
      </c>
      <c r="N79" s="339">
        <f>SUM(N63:N68)</f>
        <v>0</v>
      </c>
      <c r="O79" s="339">
        <f>SUM(O63:O68)</f>
        <v>0</v>
      </c>
      <c r="P79" s="344"/>
      <c r="Q79" s="438"/>
      <c r="R79" s="339">
        <f>SUM(R63:R68)</f>
        <v>0</v>
      </c>
      <c r="S79" s="339">
        <f>SUM(S63:S68)</f>
        <v>0</v>
      </c>
      <c r="T79" s="339">
        <f>SUM(T63:T68)</f>
        <v>0</v>
      </c>
      <c r="U79" s="339">
        <f>SUM(U63:X78)</f>
        <v>110600000</v>
      </c>
      <c r="V79" s="339">
        <f>SUM(V63:V68)</f>
        <v>32400000</v>
      </c>
      <c r="W79" s="339">
        <f>SUM(W63:W68)</f>
        <v>18000000</v>
      </c>
      <c r="X79" s="339">
        <f>SUM(X63:X68)</f>
        <v>60200000</v>
      </c>
      <c r="Y79" s="339">
        <f t="shared" ref="Y79:AH79" si="51">SUM(Y63:Y78)</f>
        <v>110600000</v>
      </c>
      <c r="Z79" s="339">
        <f t="shared" si="51"/>
        <v>310940000</v>
      </c>
      <c r="AA79" s="339">
        <f t="shared" si="51"/>
        <v>21120000</v>
      </c>
      <c r="AB79" s="339">
        <f t="shared" si="51"/>
        <v>0</v>
      </c>
      <c r="AC79" s="339">
        <f t="shared" si="51"/>
        <v>332060000</v>
      </c>
      <c r="AD79" s="339">
        <f t="shared" si="51"/>
        <v>0</v>
      </c>
      <c r="AE79" s="339">
        <f t="shared" si="51"/>
        <v>34560000</v>
      </c>
      <c r="AF79" s="339">
        <f t="shared" si="51"/>
        <v>331780000</v>
      </c>
      <c r="AG79" s="339">
        <f t="shared" si="51"/>
        <v>366340000</v>
      </c>
      <c r="AH79" s="339">
        <f t="shared" si="51"/>
        <v>809000000</v>
      </c>
      <c r="AI79" s="345">
        <f>IF(ISERROR(AH79/J79),0,AH79/J79)</f>
        <v>1</v>
      </c>
      <c r="AJ79" s="345">
        <f>IF(ISERROR(AH79/#REF!),0,AH79/#REF!)</f>
        <v>0</v>
      </c>
      <c r="AK79" s="11"/>
      <c r="AL79" s="11"/>
      <c r="AM79" s="11"/>
      <c r="AN79" s="11"/>
      <c r="AO79" s="11"/>
      <c r="AP79" s="11"/>
      <c r="AQ79" s="11"/>
      <c r="AR79" s="11"/>
    </row>
    <row r="80" spans="1:44" ht="12.75" customHeight="1" x14ac:dyDescent="0.25">
      <c r="A80" s="502" t="s">
        <v>52</v>
      </c>
      <c r="B80" s="503"/>
      <c r="C80" s="503"/>
      <c r="D80" s="503"/>
      <c r="E80" s="504"/>
      <c r="F80" s="16"/>
      <c r="G80" s="5"/>
      <c r="H80" s="17"/>
      <c r="I80" s="17"/>
      <c r="J80" s="62"/>
      <c r="K80" s="7"/>
      <c r="L80" s="18"/>
      <c r="M80" s="19"/>
      <c r="N80" s="19"/>
      <c r="O80" s="19"/>
      <c r="P80" s="5"/>
      <c r="Q80" s="20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336"/>
      <c r="AJ80" s="336"/>
    </row>
    <row r="81" spans="1:44" outlineLevel="1" x14ac:dyDescent="0.25">
      <c r="A81" s="22">
        <v>1</v>
      </c>
      <c r="B81" s="23"/>
      <c r="C81" s="194" t="s">
        <v>1172</v>
      </c>
      <c r="D81" s="68">
        <v>44630</v>
      </c>
      <c r="E81" s="93" t="s">
        <v>1173</v>
      </c>
      <c r="F81" s="93" t="s">
        <v>1114</v>
      </c>
      <c r="G81" s="70" t="s">
        <v>1115</v>
      </c>
      <c r="H81" s="25"/>
      <c r="I81" s="25"/>
      <c r="J81" s="505">
        <v>858720000</v>
      </c>
      <c r="K81" s="446">
        <v>16200000</v>
      </c>
      <c r="L81" s="251" t="s">
        <v>81</v>
      </c>
      <c r="M81" s="28"/>
      <c r="N81" s="28"/>
      <c r="O81" s="28"/>
      <c r="P81" s="133"/>
      <c r="Q81" s="133"/>
      <c r="R81" s="28"/>
      <c r="S81" s="28"/>
      <c r="T81" s="28"/>
      <c r="U81" s="29">
        <f>SUM(R81:T81)</f>
        <v>0</v>
      </c>
      <c r="V81" s="28">
        <v>16200000</v>
      </c>
      <c r="W81" s="49"/>
      <c r="X81" s="28"/>
      <c r="Y81" s="29">
        <f>SUM(V81:X81)</f>
        <v>16200000</v>
      </c>
      <c r="Z81" s="28"/>
      <c r="AA81" s="28"/>
      <c r="AB81" s="28"/>
      <c r="AC81" s="29">
        <f>SUM(Z81:AB81)</f>
        <v>0</v>
      </c>
      <c r="AD81" s="28"/>
      <c r="AE81" s="28"/>
      <c r="AF81" s="28"/>
      <c r="AG81" s="29">
        <f t="shared" ref="AG81:AG90" si="52">SUM(AD81:AF81)</f>
        <v>0</v>
      </c>
      <c r="AH81" s="29">
        <f t="shared" ref="AH81:AH90" si="53">SUM(U81,Y81,AC81,AG81)</f>
        <v>16200000</v>
      </c>
      <c r="AI81" s="30">
        <f>IF(ISERROR(AH81/$J$81),0,AH81/$J$81)</f>
        <v>1.8865287870318614E-2</v>
      </c>
      <c r="AJ81" s="30" t="str">
        <f>IF(ISERROR(AH81/#REF!),"-",AH81/#REF!)</f>
        <v>-</v>
      </c>
      <c r="AK81" s="11"/>
      <c r="AL81" s="11"/>
      <c r="AM81" s="11"/>
      <c r="AN81" s="11"/>
      <c r="AO81" s="11"/>
      <c r="AP81" s="11"/>
      <c r="AQ81" s="11"/>
      <c r="AR81" s="11"/>
    </row>
    <row r="82" spans="1:44" outlineLevel="1" x14ac:dyDescent="0.25">
      <c r="A82" s="22">
        <v>2</v>
      </c>
      <c r="B82" s="23"/>
      <c r="C82" s="79" t="s">
        <v>1174</v>
      </c>
      <c r="D82" s="69">
        <v>44705</v>
      </c>
      <c r="E82" s="93" t="s">
        <v>245</v>
      </c>
      <c r="F82" s="93" t="s">
        <v>1114</v>
      </c>
      <c r="G82" s="70" t="s">
        <v>1115</v>
      </c>
      <c r="H82" s="33"/>
      <c r="I82" s="33"/>
      <c r="J82" s="541"/>
      <c r="K82" s="247">
        <v>86000000</v>
      </c>
      <c r="L82" s="251" t="s">
        <v>81</v>
      </c>
      <c r="M82" s="28"/>
      <c r="N82" s="28"/>
      <c r="O82" s="28"/>
      <c r="P82" s="136"/>
      <c r="Q82" s="136"/>
      <c r="R82" s="28"/>
      <c r="S82" s="28"/>
      <c r="T82" s="28"/>
      <c r="U82" s="29">
        <f t="shared" ref="U82:U91" si="54">SUM(R82:T82)</f>
        <v>0</v>
      </c>
      <c r="V82" s="28"/>
      <c r="W82" s="49">
        <v>86000000</v>
      </c>
      <c r="X82" s="28"/>
      <c r="Y82" s="29">
        <f t="shared" ref="Y82:Y91" si="55">SUM(V82:X82)</f>
        <v>86000000</v>
      </c>
      <c r="Z82" s="28"/>
      <c r="AA82" s="28"/>
      <c r="AB82" s="28"/>
      <c r="AC82" s="29">
        <f t="shared" ref="AC82:AC90" si="56">SUM(Z82:AB82)</f>
        <v>0</v>
      </c>
      <c r="AD82" s="28"/>
      <c r="AE82" s="28"/>
      <c r="AF82" s="28"/>
      <c r="AG82" s="29">
        <f t="shared" si="52"/>
        <v>0</v>
      </c>
      <c r="AH82" s="29">
        <f t="shared" si="53"/>
        <v>86000000</v>
      </c>
      <c r="AI82" s="30">
        <f t="shared" ref="AI82:AI91" si="57">IF(ISERROR(AH82/$J$81),0,AH82/$J$81)</f>
        <v>0.10014905906465436</v>
      </c>
      <c r="AJ82" s="30" t="str">
        <f>IF(ISERROR(AH82/#REF!),"-",AH82/#REF!)</f>
        <v>-</v>
      </c>
      <c r="AK82" s="11"/>
      <c r="AL82" s="11"/>
      <c r="AM82" s="11"/>
      <c r="AN82" s="11"/>
      <c r="AO82" s="11"/>
      <c r="AP82" s="11"/>
      <c r="AQ82" s="11"/>
      <c r="AR82" s="11"/>
    </row>
    <row r="83" spans="1:44" outlineLevel="1" x14ac:dyDescent="0.25">
      <c r="A83" s="22">
        <v>3</v>
      </c>
      <c r="B83" s="23"/>
      <c r="C83" s="79" t="s">
        <v>1175</v>
      </c>
      <c r="D83" s="69">
        <v>44691</v>
      </c>
      <c r="E83" s="93" t="s">
        <v>1173</v>
      </c>
      <c r="F83" s="93" t="s">
        <v>1114</v>
      </c>
      <c r="G83" s="70" t="s">
        <v>1115</v>
      </c>
      <c r="H83" s="33"/>
      <c r="I83" s="33"/>
      <c r="J83" s="541"/>
      <c r="K83" s="247">
        <v>18000000</v>
      </c>
      <c r="L83" s="251" t="s">
        <v>81</v>
      </c>
      <c r="M83" s="28"/>
      <c r="N83" s="28"/>
      <c r="O83" s="28"/>
      <c r="P83" s="136"/>
      <c r="Q83" s="136"/>
      <c r="R83" s="28"/>
      <c r="S83" s="28"/>
      <c r="T83" s="28"/>
      <c r="U83" s="29">
        <f t="shared" si="54"/>
        <v>0</v>
      </c>
      <c r="V83" s="28"/>
      <c r="W83" s="28"/>
      <c r="X83" s="28">
        <v>18000000</v>
      </c>
      <c r="Y83" s="29">
        <f t="shared" si="55"/>
        <v>18000000</v>
      </c>
      <c r="Z83" s="28"/>
      <c r="AA83" s="28"/>
      <c r="AB83" s="28"/>
      <c r="AC83" s="29">
        <f t="shared" si="56"/>
        <v>0</v>
      </c>
      <c r="AD83" s="28"/>
      <c r="AE83" s="28"/>
      <c r="AF83" s="28"/>
      <c r="AG83" s="29">
        <f t="shared" si="52"/>
        <v>0</v>
      </c>
      <c r="AH83" s="29">
        <f t="shared" si="53"/>
        <v>18000000</v>
      </c>
      <c r="AI83" s="30">
        <f t="shared" si="57"/>
        <v>2.0961430967020682E-2</v>
      </c>
      <c r="AJ83" s="30" t="str">
        <f>IF(ISERROR(AH83/#REF!),"-",AH83/#REF!)</f>
        <v>-</v>
      </c>
    </row>
    <row r="84" spans="1:44" outlineLevel="1" x14ac:dyDescent="0.25">
      <c r="A84" s="22">
        <v>4</v>
      </c>
      <c r="B84" s="23"/>
      <c r="C84" s="79" t="s">
        <v>1176</v>
      </c>
      <c r="D84" s="69">
        <v>44740</v>
      </c>
      <c r="E84" s="93" t="s">
        <v>1173</v>
      </c>
      <c r="F84" s="93" t="s">
        <v>1114</v>
      </c>
      <c r="G84" s="70" t="s">
        <v>1115</v>
      </c>
      <c r="H84" s="33"/>
      <c r="I84" s="33"/>
      <c r="J84" s="541"/>
      <c r="K84" s="247">
        <v>118020000</v>
      </c>
      <c r="L84" s="251" t="s">
        <v>81</v>
      </c>
      <c r="M84" s="28"/>
      <c r="N84" s="28"/>
      <c r="O84" s="28"/>
      <c r="P84" s="136"/>
      <c r="Q84" s="136"/>
      <c r="R84" s="28"/>
      <c r="S84" s="28"/>
      <c r="T84" s="28"/>
      <c r="U84" s="29">
        <f t="shared" si="54"/>
        <v>0</v>
      </c>
      <c r="V84" s="28"/>
      <c r="W84" s="49"/>
      <c r="X84" s="28"/>
      <c r="Y84" s="29">
        <f t="shared" si="55"/>
        <v>0</v>
      </c>
      <c r="Z84" s="247">
        <v>118020000</v>
      </c>
      <c r="AA84" s="28"/>
      <c r="AB84" s="28"/>
      <c r="AC84" s="29">
        <f t="shared" si="56"/>
        <v>118020000</v>
      </c>
      <c r="AD84" s="28"/>
      <c r="AE84" s="28"/>
      <c r="AF84" s="28"/>
      <c r="AG84" s="29">
        <f t="shared" si="52"/>
        <v>0</v>
      </c>
      <c r="AH84" s="29">
        <f t="shared" si="53"/>
        <v>118020000</v>
      </c>
      <c r="AI84" s="30">
        <f t="shared" si="57"/>
        <v>0.13743711570709893</v>
      </c>
      <c r="AJ84" s="30" t="str">
        <f>IF(ISERROR(AH84/#REF!),"-",AH84/#REF!)</f>
        <v>-</v>
      </c>
      <c r="AK84" s="11"/>
      <c r="AL84" s="11"/>
      <c r="AM84" s="11"/>
      <c r="AN84" s="11"/>
      <c r="AO84" s="11"/>
      <c r="AP84" s="11"/>
      <c r="AQ84" s="11"/>
      <c r="AR84" s="11"/>
    </row>
    <row r="85" spans="1:44" outlineLevel="1" x14ac:dyDescent="0.25">
      <c r="A85" s="22">
        <v>5</v>
      </c>
      <c r="B85" s="23"/>
      <c r="C85" s="79" t="s">
        <v>1177</v>
      </c>
      <c r="D85" s="69">
        <v>44742</v>
      </c>
      <c r="E85" s="93" t="s">
        <v>1178</v>
      </c>
      <c r="F85" s="93" t="s">
        <v>1114</v>
      </c>
      <c r="G85" s="70" t="s">
        <v>1115</v>
      </c>
      <c r="H85" s="33"/>
      <c r="I85" s="33"/>
      <c r="J85" s="541"/>
      <c r="K85" s="247">
        <v>57000000</v>
      </c>
      <c r="L85" s="251" t="s">
        <v>81</v>
      </c>
      <c r="M85" s="28"/>
      <c r="N85" s="28"/>
      <c r="O85" s="28"/>
      <c r="P85" s="136"/>
      <c r="Q85" s="136"/>
      <c r="R85" s="28"/>
      <c r="S85" s="28"/>
      <c r="T85" s="28"/>
      <c r="U85" s="29">
        <f t="shared" ref="U85:U89" si="58">SUM(R85:T85)</f>
        <v>0</v>
      </c>
      <c r="V85" s="28"/>
      <c r="W85" s="49"/>
      <c r="X85" s="28"/>
      <c r="Y85" s="29">
        <f t="shared" ref="Y85:Y89" si="59">SUM(V85:X85)</f>
        <v>0</v>
      </c>
      <c r="Z85" s="247">
        <v>57000000</v>
      </c>
      <c r="AA85" s="28"/>
      <c r="AB85" s="28"/>
      <c r="AC85" s="29">
        <f t="shared" ref="AC85:AC89" si="60">SUM(Z85:AB85)</f>
        <v>57000000</v>
      </c>
      <c r="AD85" s="28"/>
      <c r="AE85" s="28"/>
      <c r="AF85" s="28"/>
      <c r="AG85" s="29">
        <f t="shared" ref="AG85:AG89" si="61">SUM(AD85:AF85)</f>
        <v>0</v>
      </c>
      <c r="AH85" s="29">
        <f t="shared" ref="AH85:AH89" si="62">SUM(U85,Y85,AC85,AG85)</f>
        <v>57000000</v>
      </c>
      <c r="AI85" s="30">
        <f t="shared" ref="AI85:AI89" si="63">IF(ISERROR(AH85/$J$81),0,AH85/$J$81)</f>
        <v>6.6377864728898825E-2</v>
      </c>
      <c r="AJ85" s="30" t="str">
        <f>IF(ISERROR(AH85/#REF!),"-",AH85/#REF!)</f>
        <v>-</v>
      </c>
      <c r="AK85" s="11"/>
      <c r="AL85" s="11"/>
      <c r="AM85" s="11"/>
      <c r="AN85" s="11"/>
      <c r="AO85" s="11"/>
      <c r="AP85" s="11"/>
      <c r="AQ85" s="11"/>
      <c r="AR85" s="11"/>
    </row>
    <row r="86" spans="1:44" outlineLevel="1" x14ac:dyDescent="0.25">
      <c r="A86" s="22">
        <v>6</v>
      </c>
      <c r="B86" s="23"/>
      <c r="C86" s="79" t="s">
        <v>1179</v>
      </c>
      <c r="D86" s="69">
        <v>44740</v>
      </c>
      <c r="E86" s="93" t="s">
        <v>1180</v>
      </c>
      <c r="F86" s="93" t="s">
        <v>1114</v>
      </c>
      <c r="G86" s="70" t="s">
        <v>1115</v>
      </c>
      <c r="H86" s="33"/>
      <c r="I86" s="33"/>
      <c r="J86" s="541"/>
      <c r="K86" s="247">
        <v>21120000</v>
      </c>
      <c r="L86" s="251" t="s">
        <v>81</v>
      </c>
      <c r="M86" s="28"/>
      <c r="N86" s="28"/>
      <c r="O86" s="28"/>
      <c r="P86" s="136"/>
      <c r="Q86" s="136"/>
      <c r="R86" s="28"/>
      <c r="S86" s="28"/>
      <c r="T86" s="28"/>
      <c r="U86" s="29">
        <f t="shared" si="58"/>
        <v>0</v>
      </c>
      <c r="V86" s="28"/>
      <c r="W86" s="49"/>
      <c r="X86" s="28"/>
      <c r="Y86" s="29">
        <f t="shared" si="59"/>
        <v>0</v>
      </c>
      <c r="Z86" s="247">
        <v>21120000</v>
      </c>
      <c r="AA86" s="28"/>
      <c r="AB86" s="28"/>
      <c r="AC86" s="29">
        <f t="shared" si="60"/>
        <v>21120000</v>
      </c>
      <c r="AD86" s="28"/>
      <c r="AE86" s="28"/>
      <c r="AF86" s="28"/>
      <c r="AG86" s="29">
        <f t="shared" si="61"/>
        <v>0</v>
      </c>
      <c r="AH86" s="29">
        <f t="shared" si="62"/>
        <v>21120000</v>
      </c>
      <c r="AI86" s="30">
        <f t="shared" si="63"/>
        <v>2.4594745667970933E-2</v>
      </c>
      <c r="AJ86" s="30" t="str">
        <f>IF(ISERROR(AH86/#REF!),"-",AH86/#REF!)</f>
        <v>-</v>
      </c>
      <c r="AK86" s="11"/>
      <c r="AL86" s="11"/>
      <c r="AM86" s="11"/>
      <c r="AN86" s="11"/>
      <c r="AO86" s="11"/>
      <c r="AP86" s="11"/>
      <c r="AQ86" s="11"/>
      <c r="AR86" s="11"/>
    </row>
    <row r="87" spans="1:44" outlineLevel="1" x14ac:dyDescent="0.25">
      <c r="A87" s="22">
        <v>7</v>
      </c>
      <c r="B87" s="23"/>
      <c r="C87" s="79" t="s">
        <v>1181</v>
      </c>
      <c r="D87" s="69">
        <v>44747</v>
      </c>
      <c r="E87" s="93" t="s">
        <v>1024</v>
      </c>
      <c r="F87" s="93" t="s">
        <v>1114</v>
      </c>
      <c r="G87" s="70" t="s">
        <v>1115</v>
      </c>
      <c r="H87" s="33"/>
      <c r="I87" s="33"/>
      <c r="J87" s="541"/>
      <c r="K87" s="247">
        <v>40320000</v>
      </c>
      <c r="L87" s="251" t="s">
        <v>81</v>
      </c>
      <c r="M87" s="28"/>
      <c r="N87" s="28"/>
      <c r="O87" s="28"/>
      <c r="P87" s="136"/>
      <c r="Q87" s="136"/>
      <c r="R87" s="28"/>
      <c r="S87" s="28"/>
      <c r="T87" s="28"/>
      <c r="U87" s="29">
        <f t="shared" si="58"/>
        <v>0</v>
      </c>
      <c r="V87" s="28"/>
      <c r="W87" s="49"/>
      <c r="X87" s="28"/>
      <c r="Y87" s="29">
        <f t="shared" si="59"/>
        <v>0</v>
      </c>
      <c r="Z87" s="247">
        <v>40320000</v>
      </c>
      <c r="AA87" s="28"/>
      <c r="AB87" s="28"/>
      <c r="AC87" s="29">
        <f t="shared" si="60"/>
        <v>40320000</v>
      </c>
      <c r="AD87" s="28"/>
      <c r="AE87" s="28"/>
      <c r="AF87" s="28"/>
      <c r="AG87" s="29">
        <f t="shared" si="61"/>
        <v>0</v>
      </c>
      <c r="AH87" s="29">
        <f t="shared" si="62"/>
        <v>40320000</v>
      </c>
      <c r="AI87" s="30">
        <f t="shared" si="63"/>
        <v>4.6953605366126326E-2</v>
      </c>
      <c r="AJ87" s="30" t="str">
        <f>IF(ISERROR(AH87/#REF!),"-",AH87/#REF!)</f>
        <v>-</v>
      </c>
      <c r="AK87" s="11"/>
      <c r="AL87" s="11"/>
      <c r="AM87" s="11"/>
      <c r="AN87" s="11"/>
      <c r="AO87" s="11"/>
      <c r="AP87" s="11"/>
      <c r="AQ87" s="11"/>
      <c r="AR87" s="11"/>
    </row>
    <row r="88" spans="1:44" outlineLevel="1" x14ac:dyDescent="0.25">
      <c r="A88" s="22">
        <v>8</v>
      </c>
      <c r="B88" s="23"/>
      <c r="C88" s="79" t="s">
        <v>1182</v>
      </c>
      <c r="D88" s="69">
        <v>44753</v>
      </c>
      <c r="E88" s="93" t="s">
        <v>239</v>
      </c>
      <c r="F88" s="93" t="s">
        <v>1114</v>
      </c>
      <c r="G88" s="70" t="s">
        <v>1115</v>
      </c>
      <c r="H88" s="33"/>
      <c r="I88" s="33"/>
      <c r="J88" s="541"/>
      <c r="K88" s="247">
        <v>43200000</v>
      </c>
      <c r="L88" s="251" t="s">
        <v>81</v>
      </c>
      <c r="M88" s="28"/>
      <c r="N88" s="28"/>
      <c r="O88" s="28"/>
      <c r="P88" s="136"/>
      <c r="Q88" s="136"/>
      <c r="R88" s="28"/>
      <c r="S88" s="28"/>
      <c r="T88" s="28"/>
      <c r="U88" s="29">
        <f t="shared" si="58"/>
        <v>0</v>
      </c>
      <c r="V88" s="28"/>
      <c r="W88" s="49"/>
      <c r="X88" s="28"/>
      <c r="Y88" s="29">
        <f t="shared" si="59"/>
        <v>0</v>
      </c>
      <c r="Z88" s="247">
        <v>43200000</v>
      </c>
      <c r="AA88" s="28"/>
      <c r="AB88" s="28"/>
      <c r="AC88" s="29">
        <f t="shared" si="60"/>
        <v>43200000</v>
      </c>
      <c r="AD88" s="28"/>
      <c r="AE88" s="28"/>
      <c r="AF88" s="28"/>
      <c r="AG88" s="29">
        <f t="shared" si="61"/>
        <v>0</v>
      </c>
      <c r="AH88" s="29">
        <f t="shared" si="62"/>
        <v>43200000</v>
      </c>
      <c r="AI88" s="30">
        <f t="shared" si="63"/>
        <v>5.0307434320849637E-2</v>
      </c>
      <c r="AJ88" s="30" t="str">
        <f>IF(ISERROR(AH88/#REF!),"-",AH88/#REF!)</f>
        <v>-</v>
      </c>
      <c r="AK88" s="11"/>
      <c r="AL88" s="11"/>
      <c r="AM88" s="11"/>
      <c r="AN88" s="11"/>
      <c r="AO88" s="11"/>
      <c r="AP88" s="11"/>
      <c r="AQ88" s="11"/>
      <c r="AR88" s="11"/>
    </row>
    <row r="89" spans="1:44" outlineLevel="1" x14ac:dyDescent="0.25">
      <c r="A89" s="22">
        <v>9</v>
      </c>
      <c r="B89" s="23"/>
      <c r="C89" s="79" t="s">
        <v>1183</v>
      </c>
      <c r="D89" s="69">
        <v>44748</v>
      </c>
      <c r="E89" s="93" t="s">
        <v>251</v>
      </c>
      <c r="F89" s="93" t="s">
        <v>1114</v>
      </c>
      <c r="G89" s="70" t="s">
        <v>1115</v>
      </c>
      <c r="H89" s="33"/>
      <c r="I89" s="33"/>
      <c r="J89" s="541"/>
      <c r="K89" s="247">
        <v>57000000</v>
      </c>
      <c r="L89" s="251" t="s">
        <v>81</v>
      </c>
      <c r="M89" s="28"/>
      <c r="N89" s="28"/>
      <c r="O89" s="28"/>
      <c r="P89" s="136"/>
      <c r="Q89" s="136"/>
      <c r="R89" s="28"/>
      <c r="S89" s="28"/>
      <c r="T89" s="28"/>
      <c r="U89" s="29">
        <f t="shared" si="58"/>
        <v>0</v>
      </c>
      <c r="V89" s="28"/>
      <c r="W89" s="49"/>
      <c r="X89" s="28"/>
      <c r="Y89" s="29">
        <f t="shared" si="59"/>
        <v>0</v>
      </c>
      <c r="Z89" s="247">
        <v>57000000</v>
      </c>
      <c r="AA89" s="28"/>
      <c r="AB89" s="28"/>
      <c r="AC89" s="29">
        <f t="shared" si="60"/>
        <v>57000000</v>
      </c>
      <c r="AD89" s="28"/>
      <c r="AE89" s="28"/>
      <c r="AF89" s="28"/>
      <c r="AG89" s="29">
        <f t="shared" si="61"/>
        <v>0</v>
      </c>
      <c r="AH89" s="29">
        <f t="shared" si="62"/>
        <v>57000000</v>
      </c>
      <c r="AI89" s="30">
        <f t="shared" si="63"/>
        <v>6.6377864728898825E-2</v>
      </c>
      <c r="AJ89" s="30" t="str">
        <f>IF(ISERROR(AH89/#REF!),"-",AH89/#REF!)</f>
        <v>-</v>
      </c>
      <c r="AK89" s="11"/>
      <c r="AL89" s="11"/>
      <c r="AM89" s="11"/>
      <c r="AN89" s="11"/>
      <c r="AO89" s="11"/>
      <c r="AP89" s="11"/>
      <c r="AQ89" s="11"/>
      <c r="AR89" s="11"/>
    </row>
    <row r="90" spans="1:44" outlineLevel="1" x14ac:dyDescent="0.25">
      <c r="A90" s="22">
        <v>10</v>
      </c>
      <c r="B90" s="23"/>
      <c r="C90" s="140" t="s">
        <v>1184</v>
      </c>
      <c r="D90" s="69">
        <v>44725</v>
      </c>
      <c r="E90" s="93" t="s">
        <v>245</v>
      </c>
      <c r="F90" s="93" t="s">
        <v>1114</v>
      </c>
      <c r="G90" s="70" t="s">
        <v>1115</v>
      </c>
      <c r="H90" s="33"/>
      <c r="I90" s="33"/>
      <c r="J90" s="541"/>
      <c r="K90" s="247">
        <v>146000000</v>
      </c>
      <c r="L90" s="251" t="s">
        <v>81</v>
      </c>
      <c r="M90" s="28"/>
      <c r="N90" s="28"/>
      <c r="O90" s="28"/>
      <c r="P90" s="136"/>
      <c r="Q90" s="136"/>
      <c r="R90" s="28"/>
      <c r="S90" s="28"/>
      <c r="T90" s="28"/>
      <c r="U90" s="29">
        <f t="shared" si="54"/>
        <v>0</v>
      </c>
      <c r="V90" s="28"/>
      <c r="W90" s="49"/>
      <c r="X90" s="28"/>
      <c r="Y90" s="29">
        <f t="shared" si="55"/>
        <v>0</v>
      </c>
      <c r="Z90" s="295">
        <v>146000000</v>
      </c>
      <c r="AA90" s="115"/>
      <c r="AB90" s="28"/>
      <c r="AC90" s="29">
        <f t="shared" si="56"/>
        <v>146000000</v>
      </c>
      <c r="AD90" s="28"/>
      <c r="AE90" s="28"/>
      <c r="AF90" s="28"/>
      <c r="AG90" s="29">
        <f t="shared" si="52"/>
        <v>0</v>
      </c>
      <c r="AH90" s="29">
        <f t="shared" si="53"/>
        <v>146000000</v>
      </c>
      <c r="AI90" s="30">
        <f t="shared" si="57"/>
        <v>0.17002049562138999</v>
      </c>
      <c r="AJ90" s="30" t="str">
        <f>IF(ISERROR(AH90/#REF!),"-",AH90/#REF!)</f>
        <v>-</v>
      </c>
    </row>
    <row r="91" spans="1:44" outlineLevel="1" x14ac:dyDescent="0.25">
      <c r="A91" s="22">
        <v>11</v>
      </c>
      <c r="B91" s="120"/>
      <c r="C91" s="177" t="s">
        <v>1185</v>
      </c>
      <c r="D91" s="178">
        <v>44755</v>
      </c>
      <c r="E91" s="93" t="s">
        <v>247</v>
      </c>
      <c r="F91" s="93" t="s">
        <v>1114</v>
      </c>
      <c r="G91" s="70" t="s">
        <v>1115</v>
      </c>
      <c r="H91" s="33"/>
      <c r="I91" s="33"/>
      <c r="J91" s="541"/>
      <c r="K91" s="295">
        <v>28800000</v>
      </c>
      <c r="L91" s="251" t="s">
        <v>81</v>
      </c>
      <c r="M91" s="28"/>
      <c r="N91" s="115"/>
      <c r="O91" s="115"/>
      <c r="P91" s="274"/>
      <c r="Q91" s="274"/>
      <c r="R91" s="115"/>
      <c r="S91" s="115"/>
      <c r="T91" s="115"/>
      <c r="U91" s="170">
        <f t="shared" si="54"/>
        <v>0</v>
      </c>
      <c r="V91" s="28"/>
      <c r="W91" s="49"/>
      <c r="X91" s="28"/>
      <c r="Y91" s="417">
        <f t="shared" si="55"/>
        <v>0</v>
      </c>
      <c r="Z91" s="243"/>
      <c r="AA91" s="243">
        <v>28800000</v>
      </c>
      <c r="AB91" s="418"/>
      <c r="AC91" s="29">
        <f t="shared" ref="AC91" si="64">SUM(Z91:AB91)</f>
        <v>28800000</v>
      </c>
      <c r="AD91" s="28"/>
      <c r="AE91" s="28"/>
      <c r="AF91" s="28"/>
      <c r="AG91" s="29">
        <f t="shared" ref="AG91:AG95" si="65">SUM(AD91:AF91)</f>
        <v>0</v>
      </c>
      <c r="AH91" s="29">
        <f t="shared" ref="AH91:AH95" si="66">SUM(U91,Y91,AC91,AG91)</f>
        <v>28800000</v>
      </c>
      <c r="AI91" s="30">
        <f t="shared" si="57"/>
        <v>3.3538289547233091E-2</v>
      </c>
      <c r="AJ91" s="30" t="str">
        <f>IF(ISERROR(AH91/#REF!),"-",AH91/#REF!)</f>
        <v>-</v>
      </c>
    </row>
    <row r="92" spans="1:44" outlineLevel="1" x14ac:dyDescent="0.25">
      <c r="A92" s="22">
        <v>12</v>
      </c>
      <c r="B92" s="23"/>
      <c r="C92" s="79" t="s">
        <v>1181</v>
      </c>
      <c r="D92" s="69">
        <v>44747</v>
      </c>
      <c r="E92" s="93" t="s">
        <v>1024</v>
      </c>
      <c r="F92" s="93" t="s">
        <v>1114</v>
      </c>
      <c r="G92" s="70" t="s">
        <v>1115</v>
      </c>
      <c r="H92" s="38"/>
      <c r="I92" s="33"/>
      <c r="J92" s="541"/>
      <c r="K92" s="243">
        <v>17280000</v>
      </c>
      <c r="L92" s="251" t="s">
        <v>81</v>
      </c>
      <c r="M92" s="28"/>
      <c r="N92" s="64"/>
      <c r="O92" s="64"/>
      <c r="P92" s="148"/>
      <c r="Q92" s="148"/>
      <c r="R92" s="64"/>
      <c r="S92" s="64"/>
      <c r="T92" s="64"/>
      <c r="U92" s="7">
        <f t="shared" ref="U92:U95" si="67">SUM(R92:T92)</f>
        <v>0</v>
      </c>
      <c r="V92" s="28"/>
      <c r="W92" s="28"/>
      <c r="X92" s="28"/>
      <c r="Y92" s="417">
        <f t="shared" ref="Y92:Y95" si="68">SUM(V92:X92)</f>
        <v>0</v>
      </c>
      <c r="Z92" s="64"/>
      <c r="AA92" s="64"/>
      <c r="AB92" s="418"/>
      <c r="AC92" s="29">
        <f t="shared" ref="AC92:AC95" si="69">SUM(Z92:AB92)</f>
        <v>0</v>
      </c>
      <c r="AD92" s="28">
        <v>17280000</v>
      </c>
      <c r="AE92" s="28"/>
      <c r="AF92" s="28"/>
      <c r="AG92" s="29">
        <f t="shared" si="65"/>
        <v>17280000</v>
      </c>
      <c r="AH92" s="29">
        <f t="shared" si="66"/>
        <v>17280000</v>
      </c>
      <c r="AI92" s="30">
        <f t="shared" ref="AI92:AI95" si="70">IF(ISERROR(AH92/$J$81),0,AH92/$J$81)</f>
        <v>2.0122973728339856E-2</v>
      </c>
      <c r="AJ92" s="30" t="str">
        <f>IF(ISERROR(AH92/#REF!),"-",AH92/#REF!)</f>
        <v>-</v>
      </c>
      <c r="AK92" s="11"/>
      <c r="AL92" s="11"/>
      <c r="AM92" s="11"/>
      <c r="AN92" s="11"/>
      <c r="AO92" s="11"/>
      <c r="AP92" s="11"/>
      <c r="AQ92" s="11"/>
      <c r="AR92" s="11"/>
    </row>
    <row r="93" spans="1:44" outlineLevel="1" x14ac:dyDescent="0.25">
      <c r="A93" s="22">
        <v>12</v>
      </c>
      <c r="B93" s="23"/>
      <c r="C93" s="79" t="s">
        <v>1176</v>
      </c>
      <c r="D93" s="69">
        <v>44740</v>
      </c>
      <c r="E93" s="93" t="s">
        <v>1173</v>
      </c>
      <c r="F93" s="93" t="s">
        <v>1114</v>
      </c>
      <c r="G93" s="70" t="s">
        <v>1115</v>
      </c>
      <c r="H93" s="38"/>
      <c r="I93" s="33"/>
      <c r="J93" s="541"/>
      <c r="K93" s="243">
        <v>50580000</v>
      </c>
      <c r="L93" s="251" t="s">
        <v>81</v>
      </c>
      <c r="M93" s="28"/>
      <c r="N93" s="64"/>
      <c r="O93" s="64"/>
      <c r="P93" s="148"/>
      <c r="Q93" s="148"/>
      <c r="R93" s="64"/>
      <c r="S93" s="64"/>
      <c r="T93" s="64"/>
      <c r="U93" s="7">
        <f t="shared" si="67"/>
        <v>0</v>
      </c>
      <c r="V93" s="28"/>
      <c r="W93" s="28"/>
      <c r="X93" s="28"/>
      <c r="Y93" s="417">
        <f t="shared" si="68"/>
        <v>0</v>
      </c>
      <c r="Z93" s="64"/>
      <c r="AA93" s="64"/>
      <c r="AB93" s="418"/>
      <c r="AC93" s="29">
        <f t="shared" si="69"/>
        <v>0</v>
      </c>
      <c r="AD93" s="28"/>
      <c r="AE93" s="28"/>
      <c r="AF93" s="243">
        <v>50580000</v>
      </c>
      <c r="AG93" s="29">
        <f t="shared" si="65"/>
        <v>50580000</v>
      </c>
      <c r="AH93" s="29">
        <f t="shared" si="66"/>
        <v>50580000</v>
      </c>
      <c r="AI93" s="30">
        <f t="shared" si="70"/>
        <v>5.8901621017328119E-2</v>
      </c>
      <c r="AJ93" s="30" t="str">
        <f>IF(ISERROR(AH93/#REF!),"-",AH93/#REF!)</f>
        <v>-</v>
      </c>
      <c r="AK93" s="11"/>
      <c r="AL93" s="11"/>
      <c r="AM93" s="11"/>
      <c r="AN93" s="11"/>
      <c r="AO93" s="11"/>
      <c r="AP93" s="11"/>
      <c r="AQ93" s="11"/>
      <c r="AR93" s="11"/>
    </row>
    <row r="94" spans="1:44" outlineLevel="1" x14ac:dyDescent="0.25">
      <c r="A94" s="22">
        <v>12</v>
      </c>
      <c r="B94" s="23"/>
      <c r="C94" s="140" t="s">
        <v>1186</v>
      </c>
      <c r="D94" s="69">
        <v>44915</v>
      </c>
      <c r="E94" s="93" t="s">
        <v>245</v>
      </c>
      <c r="F94" s="93" t="s">
        <v>1114</v>
      </c>
      <c r="G94" s="70" t="s">
        <v>1115</v>
      </c>
      <c r="H94" s="38"/>
      <c r="I94" s="33"/>
      <c r="J94" s="541"/>
      <c r="K94" s="243">
        <v>47200000</v>
      </c>
      <c r="L94" s="251" t="s">
        <v>81</v>
      </c>
      <c r="M94" s="28"/>
      <c r="N94" s="64"/>
      <c r="O94" s="64"/>
      <c r="P94" s="148"/>
      <c r="Q94" s="148"/>
      <c r="R94" s="64"/>
      <c r="S94" s="64"/>
      <c r="T94" s="64"/>
      <c r="U94" s="7">
        <f t="shared" si="67"/>
        <v>0</v>
      </c>
      <c r="V94" s="28"/>
      <c r="W94" s="28"/>
      <c r="X94" s="28"/>
      <c r="Y94" s="417">
        <f t="shared" si="68"/>
        <v>0</v>
      </c>
      <c r="Z94" s="64"/>
      <c r="AA94" s="64"/>
      <c r="AB94" s="418"/>
      <c r="AC94" s="29">
        <f t="shared" si="69"/>
        <v>0</v>
      </c>
      <c r="AD94" s="28"/>
      <c r="AE94" s="28"/>
      <c r="AF94" s="243">
        <v>47200000</v>
      </c>
      <c r="AG94" s="29">
        <f t="shared" si="65"/>
        <v>47200000</v>
      </c>
      <c r="AH94" s="29">
        <f t="shared" si="66"/>
        <v>47200000</v>
      </c>
      <c r="AI94" s="30">
        <f t="shared" si="70"/>
        <v>5.4965530091298676E-2</v>
      </c>
      <c r="AJ94" s="30" t="str">
        <f>IF(ISERROR(AH94/#REF!),"-",AH94/#REF!)</f>
        <v>-</v>
      </c>
      <c r="AK94" s="11"/>
      <c r="AL94" s="11"/>
      <c r="AM94" s="11"/>
      <c r="AN94" s="11"/>
      <c r="AO94" s="11"/>
      <c r="AP94" s="11"/>
      <c r="AQ94" s="11"/>
      <c r="AR94" s="11"/>
    </row>
    <row r="95" spans="1:44" outlineLevel="1" x14ac:dyDescent="0.25">
      <c r="A95" s="22">
        <v>12</v>
      </c>
      <c r="B95" s="23"/>
      <c r="C95" s="140" t="s">
        <v>1187</v>
      </c>
      <c r="D95" s="69">
        <v>44922</v>
      </c>
      <c r="E95" s="93" t="s">
        <v>239</v>
      </c>
      <c r="F95" s="93" t="s">
        <v>1114</v>
      </c>
      <c r="G95" s="70" t="s">
        <v>1115</v>
      </c>
      <c r="H95" s="38"/>
      <c r="I95" s="33"/>
      <c r="J95" s="541"/>
      <c r="K95" s="243">
        <v>112000000</v>
      </c>
      <c r="L95" s="251" t="s">
        <v>81</v>
      </c>
      <c r="M95" s="28"/>
      <c r="N95" s="64"/>
      <c r="O95" s="64"/>
      <c r="P95" s="148"/>
      <c r="Q95" s="148"/>
      <c r="R95" s="64"/>
      <c r="S95" s="64"/>
      <c r="T95" s="64"/>
      <c r="U95" s="7">
        <f t="shared" si="67"/>
        <v>0</v>
      </c>
      <c r="V95" s="28"/>
      <c r="W95" s="28"/>
      <c r="X95" s="28"/>
      <c r="Y95" s="417">
        <f t="shared" si="68"/>
        <v>0</v>
      </c>
      <c r="Z95" s="64"/>
      <c r="AA95" s="64"/>
      <c r="AB95" s="418"/>
      <c r="AC95" s="29">
        <f t="shared" si="69"/>
        <v>0</v>
      </c>
      <c r="AD95" s="28"/>
      <c r="AE95" s="28"/>
      <c r="AF95" s="243">
        <v>112000000</v>
      </c>
      <c r="AG95" s="29">
        <f t="shared" si="65"/>
        <v>112000000</v>
      </c>
      <c r="AH95" s="29">
        <f t="shared" si="66"/>
        <v>112000000</v>
      </c>
      <c r="AI95" s="30">
        <f t="shared" si="70"/>
        <v>0.13042668157257314</v>
      </c>
      <c r="AJ95" s="30" t="str">
        <f>IF(ISERROR(AH95/#REF!),"-",AH95/#REF!)</f>
        <v>-</v>
      </c>
      <c r="AK95" s="11"/>
      <c r="AL95" s="11"/>
      <c r="AM95" s="11"/>
      <c r="AN95" s="11"/>
      <c r="AO95" s="11"/>
      <c r="AP95" s="11"/>
      <c r="AQ95" s="11"/>
      <c r="AR95" s="11"/>
    </row>
    <row r="96" spans="1:44" ht="12.75" customHeight="1" x14ac:dyDescent="0.25">
      <c r="A96" s="538" t="s">
        <v>53</v>
      </c>
      <c r="B96" s="542"/>
      <c r="C96" s="539"/>
      <c r="D96" s="539"/>
      <c r="E96" s="539"/>
      <c r="F96" s="539"/>
      <c r="G96" s="539"/>
      <c r="H96" s="539"/>
      <c r="I96" s="540"/>
      <c r="J96" s="339">
        <f>SUM(J81:J95)</f>
        <v>858720000</v>
      </c>
      <c r="K96" s="339">
        <f>SUM(K81:K95)</f>
        <v>858720000</v>
      </c>
      <c r="L96" s="445"/>
      <c r="M96" s="339">
        <f>SUM(M81:M95)</f>
        <v>0</v>
      </c>
      <c r="N96" s="339">
        <f>SUM(N81:N95)</f>
        <v>0</v>
      </c>
      <c r="O96" s="339">
        <f>SUM(O81:O95)</f>
        <v>0</v>
      </c>
      <c r="P96" s="344"/>
      <c r="Q96" s="438"/>
      <c r="R96" s="339">
        <f t="shared" ref="R96:AH96" si="71">SUM(R81:R95)</f>
        <v>0</v>
      </c>
      <c r="S96" s="339">
        <f t="shared" si="71"/>
        <v>0</v>
      </c>
      <c r="T96" s="339">
        <f t="shared" si="71"/>
        <v>0</v>
      </c>
      <c r="U96" s="339">
        <f t="shared" si="71"/>
        <v>0</v>
      </c>
      <c r="V96" s="339">
        <f t="shared" si="71"/>
        <v>16200000</v>
      </c>
      <c r="W96" s="339">
        <f t="shared" si="71"/>
        <v>86000000</v>
      </c>
      <c r="X96" s="339">
        <f t="shared" si="71"/>
        <v>18000000</v>
      </c>
      <c r="Y96" s="339">
        <f t="shared" si="71"/>
        <v>120200000</v>
      </c>
      <c r="Z96" s="346">
        <f t="shared" si="71"/>
        <v>482660000</v>
      </c>
      <c r="AA96" s="346">
        <f t="shared" si="71"/>
        <v>28800000</v>
      </c>
      <c r="AB96" s="339">
        <f t="shared" si="71"/>
        <v>0</v>
      </c>
      <c r="AC96" s="339">
        <f t="shared" si="71"/>
        <v>511460000</v>
      </c>
      <c r="AD96" s="339">
        <f t="shared" si="71"/>
        <v>17280000</v>
      </c>
      <c r="AE96" s="339">
        <f t="shared" si="71"/>
        <v>0</v>
      </c>
      <c r="AF96" s="339">
        <f t="shared" si="71"/>
        <v>209780000</v>
      </c>
      <c r="AG96" s="339">
        <f t="shared" si="71"/>
        <v>227060000</v>
      </c>
      <c r="AH96" s="339">
        <f t="shared" si="71"/>
        <v>858720000</v>
      </c>
      <c r="AI96" s="345">
        <f t="shared" ref="AI96" si="72">IF(ISERROR(AH96/J96),0,AH96/J96)</f>
        <v>1</v>
      </c>
      <c r="AJ96" s="345">
        <f>IF(ISERROR(AH96/#REF!),0,AH96/#REF!)</f>
        <v>0</v>
      </c>
      <c r="AK96" s="11"/>
      <c r="AL96" s="11"/>
      <c r="AM96" s="11"/>
      <c r="AN96" s="11"/>
      <c r="AO96" s="11"/>
      <c r="AP96" s="11"/>
      <c r="AQ96" s="11"/>
      <c r="AR96" s="11"/>
    </row>
    <row r="97" spans="1:44" ht="12.75" customHeight="1" x14ac:dyDescent="0.25">
      <c r="A97" s="502" t="s">
        <v>54</v>
      </c>
      <c r="B97" s="503"/>
      <c r="C97" s="503"/>
      <c r="D97" s="503"/>
      <c r="E97" s="504"/>
      <c r="F97" s="329"/>
      <c r="G97" s="330"/>
      <c r="H97" s="17"/>
      <c r="I97" s="17"/>
      <c r="J97" s="505">
        <v>2339899800</v>
      </c>
      <c r="K97" s="7"/>
      <c r="L97" s="18"/>
      <c r="M97" s="19"/>
      <c r="N97" s="19"/>
      <c r="O97" s="19"/>
      <c r="P97" s="5"/>
      <c r="Q97" s="20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336"/>
      <c r="AJ97" s="336"/>
    </row>
    <row r="98" spans="1:44" outlineLevel="1" x14ac:dyDescent="0.25">
      <c r="A98" s="22">
        <v>1</v>
      </c>
      <c r="B98" s="23"/>
      <c r="C98" s="1" t="s">
        <v>1188</v>
      </c>
      <c r="D98" s="6">
        <v>44620</v>
      </c>
      <c r="E98" s="124" t="s">
        <v>1189</v>
      </c>
      <c r="F98" s="93" t="s">
        <v>1114</v>
      </c>
      <c r="G98" s="70" t="s">
        <v>1115</v>
      </c>
      <c r="H98" s="2"/>
      <c r="I98" s="2"/>
      <c r="J98" s="541"/>
      <c r="K98" s="234">
        <v>16200000</v>
      </c>
      <c r="L98" s="251" t="s">
        <v>81</v>
      </c>
      <c r="M98" s="49"/>
      <c r="N98" s="142"/>
      <c r="O98" s="49"/>
      <c r="P98" s="143"/>
      <c r="Q98" s="143"/>
      <c r="R98" s="28"/>
      <c r="S98" s="28"/>
      <c r="T98" s="28"/>
      <c r="U98" s="29">
        <f>SUM(R98:T98)</f>
        <v>0</v>
      </c>
      <c r="V98" s="234">
        <v>16200000</v>
      </c>
      <c r="W98" s="49"/>
      <c r="X98" s="28"/>
      <c r="Y98" s="29">
        <f>SUM(V98:X98)</f>
        <v>16200000</v>
      </c>
      <c r="Z98" s="28"/>
      <c r="AA98" s="28"/>
      <c r="AB98" s="28"/>
      <c r="AC98" s="29">
        <f>SUM(Z98:AB98)</f>
        <v>0</v>
      </c>
      <c r="AD98" s="28"/>
      <c r="AE98" s="28"/>
      <c r="AF98" s="28"/>
      <c r="AG98" s="29">
        <f>SUM(AD98:AF98)</f>
        <v>0</v>
      </c>
      <c r="AH98" s="29">
        <f>SUM(U98,Y98,AC98,AG98)</f>
        <v>16200000</v>
      </c>
      <c r="AI98" s="30">
        <f>IF(ISERROR(AH98/$J$97),0,AH98/$J$97)</f>
        <v>6.9233733854757373E-3</v>
      </c>
      <c r="AJ98" s="30" t="str">
        <f>IF(ISERROR(AH98/#REF!),"-",AH98/#REF!)</f>
        <v>-</v>
      </c>
      <c r="AK98" s="11"/>
      <c r="AL98" s="11"/>
      <c r="AM98" s="11"/>
      <c r="AN98" s="11"/>
      <c r="AO98" s="11"/>
      <c r="AP98" s="11"/>
      <c r="AQ98" s="11"/>
      <c r="AR98" s="11"/>
    </row>
    <row r="99" spans="1:44" outlineLevel="1" x14ac:dyDescent="0.25">
      <c r="A99" s="22">
        <v>2</v>
      </c>
      <c r="B99" s="23"/>
      <c r="C99" s="383" t="s">
        <v>1190</v>
      </c>
      <c r="D99" s="384">
        <v>44677</v>
      </c>
      <c r="E99" s="407" t="s">
        <v>1191</v>
      </c>
      <c r="F99" s="93" t="s">
        <v>1114</v>
      </c>
      <c r="G99" s="70" t="s">
        <v>1115</v>
      </c>
      <c r="H99" s="2"/>
      <c r="I99" s="2"/>
      <c r="J99" s="541"/>
      <c r="K99" s="234">
        <v>26604900</v>
      </c>
      <c r="L99" s="251" t="s">
        <v>81</v>
      </c>
      <c r="M99" s="49"/>
      <c r="N99" s="142"/>
      <c r="O99" s="49"/>
      <c r="P99" s="143"/>
      <c r="Q99" s="143"/>
      <c r="R99" s="28"/>
      <c r="S99" s="28"/>
      <c r="T99" s="28"/>
      <c r="U99" s="29">
        <f t="shared" ref="U99:U137" si="73">SUM(R99:T99)</f>
        <v>0</v>
      </c>
      <c r="V99" s="28"/>
      <c r="W99" s="234">
        <v>26604900</v>
      </c>
      <c r="X99" s="28"/>
      <c r="Y99" s="29">
        <f t="shared" ref="Y99:Y138" si="74">SUM(V99:X99)</f>
        <v>26604900</v>
      </c>
      <c r="Z99" s="28"/>
      <c r="AA99" s="28"/>
      <c r="AB99" s="28"/>
      <c r="AC99" s="29">
        <f t="shared" ref="AC99:AC138" si="75">SUM(Z99:AB99)</f>
        <v>0</v>
      </c>
      <c r="AD99" s="28"/>
      <c r="AE99" s="28"/>
      <c r="AF99" s="28"/>
      <c r="AG99" s="29">
        <f t="shared" ref="AG99:AG138" si="76">SUM(AD99:AF99)</f>
        <v>0</v>
      </c>
      <c r="AH99" s="29">
        <f t="shared" ref="AH99:AH138" si="77">SUM(U99,Y99,AC99,AG99)</f>
        <v>26604900</v>
      </c>
      <c r="AI99" s="30">
        <f t="shared" ref="AI99:AI138" si="78">IF(ISERROR(AH99/$J$97),0,AH99/$J$97)</f>
        <v>1.1370102258224903E-2</v>
      </c>
      <c r="AJ99" s="30" t="str">
        <f>IF(ISERROR(AH99/#REF!),"-",AH99/#REF!)</f>
        <v>-</v>
      </c>
      <c r="AK99" s="11"/>
      <c r="AL99" s="11"/>
      <c r="AM99" s="11"/>
      <c r="AN99" s="11"/>
      <c r="AO99" s="11"/>
      <c r="AP99" s="11"/>
      <c r="AQ99" s="11"/>
      <c r="AR99" s="11"/>
    </row>
    <row r="100" spans="1:44" outlineLevel="1" x14ac:dyDescent="0.25">
      <c r="A100" s="22">
        <v>3</v>
      </c>
      <c r="B100" s="23"/>
      <c r="C100" s="383" t="s">
        <v>1192</v>
      </c>
      <c r="D100" s="384">
        <v>44699</v>
      </c>
      <c r="E100" s="407" t="s">
        <v>1193</v>
      </c>
      <c r="F100" s="93" t="s">
        <v>1114</v>
      </c>
      <c r="G100" s="70" t="s">
        <v>1115</v>
      </c>
      <c r="H100" s="2"/>
      <c r="I100" s="2"/>
      <c r="J100" s="541"/>
      <c r="K100" s="234">
        <v>18000000</v>
      </c>
      <c r="L100" s="251" t="s">
        <v>81</v>
      </c>
      <c r="M100" s="49"/>
      <c r="N100" s="142"/>
      <c r="O100" s="49"/>
      <c r="P100" s="143"/>
      <c r="Q100" s="143"/>
      <c r="R100" s="28"/>
      <c r="S100" s="28"/>
      <c r="T100" s="28"/>
      <c r="U100" s="29">
        <f t="shared" si="73"/>
        <v>0</v>
      </c>
      <c r="V100" s="28"/>
      <c r="W100" s="234">
        <v>18000000</v>
      </c>
      <c r="X100" s="28"/>
      <c r="Y100" s="29">
        <f t="shared" si="74"/>
        <v>18000000</v>
      </c>
      <c r="Z100" s="28"/>
      <c r="AA100" s="28"/>
      <c r="AB100" s="28"/>
      <c r="AC100" s="29">
        <f t="shared" si="75"/>
        <v>0</v>
      </c>
      <c r="AD100" s="28"/>
      <c r="AE100" s="28"/>
      <c r="AF100" s="28"/>
      <c r="AG100" s="29">
        <f t="shared" si="76"/>
        <v>0</v>
      </c>
      <c r="AH100" s="29">
        <f t="shared" si="77"/>
        <v>18000000</v>
      </c>
      <c r="AI100" s="30">
        <f t="shared" si="78"/>
        <v>7.6926370949730411E-3</v>
      </c>
      <c r="AJ100" s="30" t="str">
        <f>IF(ISERROR(AH100/#REF!),"-",AH100/#REF!)</f>
        <v>-</v>
      </c>
      <c r="AK100" s="11"/>
      <c r="AL100" s="11"/>
      <c r="AM100" s="11"/>
      <c r="AN100" s="11"/>
      <c r="AO100" s="11"/>
      <c r="AP100" s="11"/>
      <c r="AQ100" s="11"/>
      <c r="AR100" s="11"/>
    </row>
    <row r="101" spans="1:44" outlineLevel="1" x14ac:dyDescent="0.25">
      <c r="A101" s="22">
        <v>4</v>
      </c>
      <c r="B101" s="23"/>
      <c r="C101" s="383" t="s">
        <v>1194</v>
      </c>
      <c r="D101" s="384">
        <v>44620</v>
      </c>
      <c r="E101" s="407" t="s">
        <v>1189</v>
      </c>
      <c r="F101" s="93" t="s">
        <v>1114</v>
      </c>
      <c r="G101" s="70" t="s">
        <v>1115</v>
      </c>
      <c r="H101" s="2"/>
      <c r="I101" s="2"/>
      <c r="J101" s="541"/>
      <c r="K101" s="234">
        <v>24600000</v>
      </c>
      <c r="L101" s="251" t="s">
        <v>81</v>
      </c>
      <c r="M101" s="49"/>
      <c r="N101" s="142"/>
      <c r="O101" s="49"/>
      <c r="P101" s="143"/>
      <c r="Q101" s="143"/>
      <c r="R101" s="28"/>
      <c r="S101" s="28"/>
      <c r="T101" s="28"/>
      <c r="U101" s="29">
        <f t="shared" si="73"/>
        <v>0</v>
      </c>
      <c r="V101" s="28"/>
      <c r="W101" s="234">
        <v>24600000</v>
      </c>
      <c r="X101" s="28"/>
      <c r="Y101" s="29">
        <f t="shared" si="74"/>
        <v>24600000</v>
      </c>
      <c r="Z101" s="28"/>
      <c r="AA101" s="28"/>
      <c r="AB101" s="28"/>
      <c r="AC101" s="29">
        <f t="shared" si="75"/>
        <v>0</v>
      </c>
      <c r="AD101" s="28"/>
      <c r="AE101" s="28"/>
      <c r="AF101" s="28"/>
      <c r="AG101" s="29">
        <f t="shared" si="76"/>
        <v>0</v>
      </c>
      <c r="AH101" s="29">
        <f t="shared" si="77"/>
        <v>24600000</v>
      </c>
      <c r="AI101" s="30">
        <f t="shared" si="78"/>
        <v>1.0513270696463156E-2</v>
      </c>
      <c r="AJ101" s="30" t="str">
        <f>IF(ISERROR(AH101/#REF!),"-",AH101/#REF!)</f>
        <v>-</v>
      </c>
      <c r="AK101" s="11"/>
      <c r="AL101" s="11"/>
      <c r="AM101" s="11"/>
      <c r="AN101" s="11"/>
      <c r="AO101" s="11"/>
      <c r="AP101" s="11"/>
      <c r="AQ101" s="11"/>
      <c r="AR101" s="11"/>
    </row>
    <row r="102" spans="1:44" outlineLevel="1" x14ac:dyDescent="0.25">
      <c r="A102" s="22">
        <v>5</v>
      </c>
      <c r="B102" s="23"/>
      <c r="C102" s="1" t="s">
        <v>1195</v>
      </c>
      <c r="D102" s="6">
        <v>44693</v>
      </c>
      <c r="E102" s="124" t="s">
        <v>1189</v>
      </c>
      <c r="F102" s="93" t="s">
        <v>1114</v>
      </c>
      <c r="G102" s="70" t="s">
        <v>1115</v>
      </c>
      <c r="H102" s="2"/>
      <c r="I102" s="2"/>
      <c r="J102" s="541"/>
      <c r="K102" s="234">
        <v>60200000</v>
      </c>
      <c r="L102" s="251" t="s">
        <v>81</v>
      </c>
      <c r="M102" s="49"/>
      <c r="N102" s="142"/>
      <c r="O102" s="49"/>
      <c r="P102" s="143"/>
      <c r="Q102" s="143"/>
      <c r="R102" s="28"/>
      <c r="S102" s="28"/>
      <c r="T102" s="28"/>
      <c r="U102" s="29">
        <f t="shared" si="73"/>
        <v>0</v>
      </c>
      <c r="V102" s="28"/>
      <c r="W102" s="49"/>
      <c r="X102" s="234">
        <v>60200000</v>
      </c>
      <c r="Y102" s="29">
        <f t="shared" si="74"/>
        <v>60200000</v>
      </c>
      <c r="Z102" s="28"/>
      <c r="AA102" s="28"/>
      <c r="AB102" s="28"/>
      <c r="AC102" s="29">
        <f t="shared" si="75"/>
        <v>0</v>
      </c>
      <c r="AD102" s="28"/>
      <c r="AE102" s="28"/>
      <c r="AF102" s="28"/>
      <c r="AG102" s="29">
        <f t="shared" si="76"/>
        <v>0</v>
      </c>
      <c r="AH102" s="29">
        <f t="shared" si="77"/>
        <v>60200000</v>
      </c>
      <c r="AI102" s="30">
        <f t="shared" si="78"/>
        <v>2.5727597395409838E-2</v>
      </c>
      <c r="AJ102" s="30" t="str">
        <f>IF(ISERROR(AH102/#REF!),"-",AH102/#REF!)</f>
        <v>-</v>
      </c>
      <c r="AK102" s="11"/>
      <c r="AL102" s="11"/>
      <c r="AM102" s="11"/>
      <c r="AN102" s="11"/>
      <c r="AO102" s="11"/>
      <c r="AP102" s="11"/>
      <c r="AQ102" s="11"/>
      <c r="AR102" s="11"/>
    </row>
    <row r="103" spans="1:44" outlineLevel="1" x14ac:dyDescent="0.25">
      <c r="A103" s="22">
        <v>6</v>
      </c>
      <c r="B103" s="23"/>
      <c r="C103" s="1" t="s">
        <v>1196</v>
      </c>
      <c r="D103" s="6">
        <v>44741</v>
      </c>
      <c r="E103" s="124" t="s">
        <v>1197</v>
      </c>
      <c r="F103" s="54" t="s">
        <v>1114</v>
      </c>
      <c r="G103" s="47" t="s">
        <v>1115</v>
      </c>
      <c r="H103" s="2"/>
      <c r="I103" s="2"/>
      <c r="J103" s="541"/>
      <c r="K103" s="235">
        <v>60480000</v>
      </c>
      <c r="L103" s="251" t="s">
        <v>81</v>
      </c>
      <c r="M103" s="49"/>
      <c r="N103" s="142"/>
      <c r="O103" s="49"/>
      <c r="P103" s="143"/>
      <c r="Q103" s="143"/>
      <c r="R103" s="28"/>
      <c r="S103" s="28"/>
      <c r="T103" s="28"/>
      <c r="U103" s="29">
        <f t="shared" si="73"/>
        <v>0</v>
      </c>
      <c r="V103" s="28"/>
      <c r="W103" s="49"/>
      <c r="X103" s="411"/>
      <c r="Y103" s="29">
        <f t="shared" si="74"/>
        <v>0</v>
      </c>
      <c r="Z103" s="235">
        <v>60480000</v>
      </c>
      <c r="AA103" s="28"/>
      <c r="AB103" s="28"/>
      <c r="AC103" s="29">
        <f t="shared" ref="AC103:AC125" si="79">SUM(Z103:AB103)</f>
        <v>60480000</v>
      </c>
      <c r="AD103" s="28"/>
      <c r="AE103" s="28"/>
      <c r="AF103" s="28"/>
      <c r="AG103" s="29">
        <f t="shared" ref="AG103:AG125" si="80">SUM(AD103:AF103)</f>
        <v>0</v>
      </c>
      <c r="AH103" s="29">
        <f t="shared" ref="AH103:AH125" si="81">SUM(U103,Y103,AC103,AG103)</f>
        <v>60480000</v>
      </c>
      <c r="AI103" s="30">
        <f t="shared" ref="AI103:AI125" si="82">IF(ISERROR(AH103/$J$97),0,AH103/$J$97)</f>
        <v>2.5847260639109419E-2</v>
      </c>
      <c r="AJ103" s="30" t="str">
        <f>IF(ISERROR(AH103/#REF!),"-",AH103/#REF!)</f>
        <v>-</v>
      </c>
      <c r="AK103" s="11"/>
      <c r="AL103" s="11"/>
      <c r="AM103" s="11"/>
      <c r="AN103" s="11"/>
      <c r="AO103" s="11"/>
      <c r="AP103" s="11"/>
      <c r="AQ103" s="11"/>
      <c r="AR103" s="11"/>
    </row>
    <row r="104" spans="1:44" outlineLevel="1" x14ac:dyDescent="0.25">
      <c r="A104" s="22">
        <v>7</v>
      </c>
      <c r="B104" s="23"/>
      <c r="C104" s="1" t="s">
        <v>1198</v>
      </c>
      <c r="D104" s="6">
        <v>44741</v>
      </c>
      <c r="E104" s="124" t="s">
        <v>315</v>
      </c>
      <c r="F104" s="54" t="s">
        <v>1114</v>
      </c>
      <c r="G104" s="47" t="s">
        <v>1115</v>
      </c>
      <c r="H104" s="2"/>
      <c r="I104" s="2"/>
      <c r="J104" s="541"/>
      <c r="K104" s="235">
        <v>57000000</v>
      </c>
      <c r="L104" s="251" t="s">
        <v>81</v>
      </c>
      <c r="M104" s="49"/>
      <c r="N104" s="142"/>
      <c r="O104" s="49"/>
      <c r="P104" s="143"/>
      <c r="Q104" s="143"/>
      <c r="R104" s="28"/>
      <c r="S104" s="28"/>
      <c r="T104" s="28"/>
      <c r="U104" s="29">
        <f t="shared" si="73"/>
        <v>0</v>
      </c>
      <c r="V104" s="28"/>
      <c r="W104" s="49"/>
      <c r="X104" s="411"/>
      <c r="Y104" s="29">
        <f t="shared" si="74"/>
        <v>0</v>
      </c>
      <c r="Z104" s="235">
        <v>57000000</v>
      </c>
      <c r="AA104" s="28"/>
      <c r="AB104" s="28"/>
      <c r="AC104" s="29">
        <f t="shared" si="79"/>
        <v>57000000</v>
      </c>
      <c r="AD104" s="28"/>
      <c r="AE104" s="28"/>
      <c r="AF104" s="28"/>
      <c r="AG104" s="29">
        <f t="shared" si="80"/>
        <v>0</v>
      </c>
      <c r="AH104" s="29">
        <f t="shared" si="81"/>
        <v>57000000</v>
      </c>
      <c r="AI104" s="30">
        <f t="shared" si="82"/>
        <v>2.4360017467414629E-2</v>
      </c>
      <c r="AJ104" s="30" t="str">
        <f>IF(ISERROR(AH104/#REF!),"-",AH104/#REF!)</f>
        <v>-</v>
      </c>
      <c r="AK104" s="11"/>
      <c r="AL104" s="11"/>
      <c r="AM104" s="11"/>
      <c r="AN104" s="11"/>
      <c r="AO104" s="11"/>
      <c r="AP104" s="11"/>
      <c r="AQ104" s="11"/>
      <c r="AR104" s="11"/>
    </row>
    <row r="105" spans="1:44" outlineLevel="1" x14ac:dyDescent="0.25">
      <c r="A105" s="22">
        <v>8</v>
      </c>
      <c r="B105" s="23"/>
      <c r="C105" s="1" t="s">
        <v>1199</v>
      </c>
      <c r="D105" s="6">
        <v>44741</v>
      </c>
      <c r="E105" s="124" t="s">
        <v>312</v>
      </c>
      <c r="F105" s="54" t="s">
        <v>1114</v>
      </c>
      <c r="G105" s="47" t="s">
        <v>1115</v>
      </c>
      <c r="H105" s="2"/>
      <c r="I105" s="2"/>
      <c r="J105" s="541"/>
      <c r="K105" s="235">
        <v>88800000</v>
      </c>
      <c r="L105" s="251" t="s">
        <v>81</v>
      </c>
      <c r="M105" s="49"/>
      <c r="N105" s="142"/>
      <c r="O105" s="49"/>
      <c r="P105" s="143"/>
      <c r="Q105" s="143"/>
      <c r="R105" s="28"/>
      <c r="S105" s="28"/>
      <c r="T105" s="28"/>
      <c r="U105" s="29">
        <f t="shared" si="73"/>
        <v>0</v>
      </c>
      <c r="V105" s="28"/>
      <c r="W105" s="49"/>
      <c r="X105" s="411"/>
      <c r="Y105" s="29">
        <f t="shared" si="74"/>
        <v>0</v>
      </c>
      <c r="Z105" s="235">
        <v>88800000</v>
      </c>
      <c r="AA105" s="28"/>
      <c r="AB105" s="28"/>
      <c r="AC105" s="29">
        <f t="shared" si="79"/>
        <v>88800000</v>
      </c>
      <c r="AD105" s="28"/>
      <c r="AE105" s="28"/>
      <c r="AF105" s="28"/>
      <c r="AG105" s="29">
        <f t="shared" si="80"/>
        <v>0</v>
      </c>
      <c r="AH105" s="29">
        <f t="shared" si="81"/>
        <v>88800000</v>
      </c>
      <c r="AI105" s="30">
        <f t="shared" si="82"/>
        <v>3.7950343001867004E-2</v>
      </c>
      <c r="AJ105" s="30" t="str">
        <f>IF(ISERROR(AH105/#REF!),"-",AH105/#REF!)</f>
        <v>-</v>
      </c>
      <c r="AK105" s="11"/>
      <c r="AL105" s="11"/>
      <c r="AM105" s="11"/>
      <c r="AN105" s="11"/>
      <c r="AO105" s="11"/>
      <c r="AP105" s="11"/>
      <c r="AQ105" s="11"/>
      <c r="AR105" s="11"/>
    </row>
    <row r="106" spans="1:44" outlineLevel="1" x14ac:dyDescent="0.25">
      <c r="A106" s="22">
        <v>9</v>
      </c>
      <c r="B106" s="23"/>
      <c r="C106" s="1" t="s">
        <v>1200</v>
      </c>
      <c r="D106" s="6">
        <v>44741</v>
      </c>
      <c r="E106" s="124" t="s">
        <v>1031</v>
      </c>
      <c r="F106" s="54" t="s">
        <v>1114</v>
      </c>
      <c r="G106" s="47" t="s">
        <v>1115</v>
      </c>
      <c r="H106" s="2"/>
      <c r="I106" s="2"/>
      <c r="J106" s="541"/>
      <c r="K106" s="235">
        <v>120960000</v>
      </c>
      <c r="L106" s="251" t="s">
        <v>81</v>
      </c>
      <c r="M106" s="49"/>
      <c r="N106" s="142"/>
      <c r="O106" s="49"/>
      <c r="P106" s="143"/>
      <c r="Q106" s="143"/>
      <c r="R106" s="28"/>
      <c r="S106" s="28"/>
      <c r="T106" s="28"/>
      <c r="U106" s="29">
        <f t="shared" si="73"/>
        <v>0</v>
      </c>
      <c r="V106" s="28"/>
      <c r="W106" s="49"/>
      <c r="X106" s="411"/>
      <c r="Y106" s="29">
        <f t="shared" si="74"/>
        <v>0</v>
      </c>
      <c r="Z106" s="235">
        <v>120960000</v>
      </c>
      <c r="AA106" s="28"/>
      <c r="AB106" s="28"/>
      <c r="AC106" s="29">
        <f t="shared" si="79"/>
        <v>120960000</v>
      </c>
      <c r="AD106" s="28"/>
      <c r="AE106" s="28"/>
      <c r="AF106" s="28"/>
      <c r="AG106" s="29">
        <f t="shared" si="80"/>
        <v>0</v>
      </c>
      <c r="AH106" s="29">
        <f t="shared" si="81"/>
        <v>120960000</v>
      </c>
      <c r="AI106" s="30">
        <f t="shared" si="82"/>
        <v>5.1694521278218837E-2</v>
      </c>
      <c r="AJ106" s="30" t="str">
        <f>IF(ISERROR(AH106/#REF!),"-",AH106/#REF!)</f>
        <v>-</v>
      </c>
      <c r="AK106" s="11"/>
      <c r="AL106" s="11"/>
      <c r="AM106" s="11"/>
      <c r="AN106" s="11"/>
      <c r="AO106" s="11"/>
      <c r="AP106" s="11"/>
      <c r="AQ106" s="11"/>
      <c r="AR106" s="11"/>
    </row>
    <row r="107" spans="1:44" outlineLevel="1" x14ac:dyDescent="0.25">
      <c r="A107" s="22">
        <v>10</v>
      </c>
      <c r="B107" s="23"/>
      <c r="C107" s="1" t="s">
        <v>1201</v>
      </c>
      <c r="D107" s="6">
        <v>44741</v>
      </c>
      <c r="E107" s="124" t="s">
        <v>342</v>
      </c>
      <c r="F107" s="54" t="s">
        <v>1114</v>
      </c>
      <c r="G107" s="47" t="s">
        <v>1115</v>
      </c>
      <c r="H107" s="2"/>
      <c r="I107" s="2"/>
      <c r="J107" s="541"/>
      <c r="K107" s="235">
        <v>100200000</v>
      </c>
      <c r="L107" s="251" t="s">
        <v>81</v>
      </c>
      <c r="M107" s="49"/>
      <c r="N107" s="142"/>
      <c r="O107" s="49"/>
      <c r="P107" s="143"/>
      <c r="Q107" s="143"/>
      <c r="R107" s="28"/>
      <c r="S107" s="28"/>
      <c r="T107" s="28"/>
      <c r="U107" s="29">
        <f t="shared" si="73"/>
        <v>0</v>
      </c>
      <c r="V107" s="28"/>
      <c r="W107" s="49"/>
      <c r="X107" s="411"/>
      <c r="Y107" s="29">
        <f t="shared" si="74"/>
        <v>0</v>
      </c>
      <c r="Z107" s="235">
        <v>100200000</v>
      </c>
      <c r="AA107" s="28"/>
      <c r="AB107" s="28"/>
      <c r="AC107" s="29">
        <f t="shared" si="79"/>
        <v>100200000</v>
      </c>
      <c r="AD107" s="28"/>
      <c r="AE107" s="28"/>
      <c r="AF107" s="28"/>
      <c r="AG107" s="29">
        <f t="shared" si="80"/>
        <v>0</v>
      </c>
      <c r="AH107" s="29">
        <f t="shared" si="81"/>
        <v>100200000</v>
      </c>
      <c r="AI107" s="30">
        <f t="shared" si="82"/>
        <v>4.2822346495349932E-2</v>
      </c>
      <c r="AJ107" s="30" t="str">
        <f>IF(ISERROR(AH107/#REF!),"-",AH107/#REF!)</f>
        <v>-</v>
      </c>
      <c r="AK107" s="11"/>
      <c r="AL107" s="11"/>
      <c r="AM107" s="11"/>
      <c r="AN107" s="11"/>
      <c r="AO107" s="11"/>
      <c r="AP107" s="11"/>
      <c r="AQ107" s="11"/>
      <c r="AR107" s="11"/>
    </row>
    <row r="108" spans="1:44" outlineLevel="1" x14ac:dyDescent="0.25">
      <c r="A108" s="22">
        <v>11</v>
      </c>
      <c r="B108" s="23"/>
      <c r="C108" s="1" t="s">
        <v>1202</v>
      </c>
      <c r="D108" s="6">
        <v>44741</v>
      </c>
      <c r="E108" s="124" t="s">
        <v>293</v>
      </c>
      <c r="F108" s="54" t="s">
        <v>1114</v>
      </c>
      <c r="G108" s="47" t="s">
        <v>1115</v>
      </c>
      <c r="H108" s="2"/>
      <c r="I108" s="2"/>
      <c r="J108" s="541"/>
      <c r="K108" s="235">
        <v>43200000</v>
      </c>
      <c r="L108" s="251" t="s">
        <v>81</v>
      </c>
      <c r="M108" s="49"/>
      <c r="N108" s="142"/>
      <c r="O108" s="49"/>
      <c r="P108" s="143"/>
      <c r="Q108" s="143"/>
      <c r="R108" s="28"/>
      <c r="S108" s="28"/>
      <c r="T108" s="28"/>
      <c r="U108" s="29">
        <f t="shared" si="73"/>
        <v>0</v>
      </c>
      <c r="V108" s="28"/>
      <c r="W108" s="49"/>
      <c r="X108" s="411"/>
      <c r="Y108" s="29">
        <f t="shared" si="74"/>
        <v>0</v>
      </c>
      <c r="Z108" s="235">
        <v>43200000</v>
      </c>
      <c r="AA108" s="28"/>
      <c r="AB108" s="28"/>
      <c r="AC108" s="29">
        <f t="shared" si="79"/>
        <v>43200000</v>
      </c>
      <c r="AD108" s="28"/>
      <c r="AE108" s="28"/>
      <c r="AF108" s="28"/>
      <c r="AG108" s="29">
        <f t="shared" si="80"/>
        <v>0</v>
      </c>
      <c r="AH108" s="29">
        <f t="shared" si="81"/>
        <v>43200000</v>
      </c>
      <c r="AI108" s="30">
        <f t="shared" si="82"/>
        <v>1.8462329027935299E-2</v>
      </c>
      <c r="AJ108" s="30" t="str">
        <f>IF(ISERROR(AH108/#REF!),"-",AH108/#REF!)</f>
        <v>-</v>
      </c>
      <c r="AK108" s="11"/>
      <c r="AL108" s="11"/>
      <c r="AM108" s="11"/>
      <c r="AN108" s="11"/>
      <c r="AO108" s="11"/>
      <c r="AP108" s="11"/>
      <c r="AQ108" s="11"/>
      <c r="AR108" s="11"/>
    </row>
    <row r="109" spans="1:44" outlineLevel="1" x14ac:dyDescent="0.25">
      <c r="A109" s="22">
        <v>12</v>
      </c>
      <c r="B109" s="23"/>
      <c r="C109" s="1" t="s">
        <v>1203</v>
      </c>
      <c r="D109" s="6">
        <v>44741</v>
      </c>
      <c r="E109" s="124" t="s">
        <v>297</v>
      </c>
      <c r="F109" s="54" t="s">
        <v>1114</v>
      </c>
      <c r="G109" s="47" t="s">
        <v>1115</v>
      </c>
      <c r="H109" s="2"/>
      <c r="I109" s="2"/>
      <c r="J109" s="541"/>
      <c r="K109" s="235">
        <v>145800000</v>
      </c>
      <c r="L109" s="251" t="s">
        <v>81</v>
      </c>
      <c r="M109" s="49"/>
      <c r="N109" s="142"/>
      <c r="O109" s="49"/>
      <c r="P109" s="143"/>
      <c r="Q109" s="143"/>
      <c r="R109" s="28"/>
      <c r="S109" s="28"/>
      <c r="T109" s="28"/>
      <c r="U109" s="29">
        <f t="shared" si="73"/>
        <v>0</v>
      </c>
      <c r="V109" s="28"/>
      <c r="W109" s="49"/>
      <c r="X109" s="411"/>
      <c r="Y109" s="29">
        <f t="shared" si="74"/>
        <v>0</v>
      </c>
      <c r="Z109" s="235">
        <v>145800000</v>
      </c>
      <c r="AA109" s="28"/>
      <c r="AB109" s="28"/>
      <c r="AC109" s="29">
        <f t="shared" si="79"/>
        <v>145800000</v>
      </c>
      <c r="AD109" s="28"/>
      <c r="AE109" s="28"/>
      <c r="AF109" s="28"/>
      <c r="AG109" s="29">
        <f t="shared" si="80"/>
        <v>0</v>
      </c>
      <c r="AH109" s="29">
        <f t="shared" si="81"/>
        <v>145800000</v>
      </c>
      <c r="AI109" s="30">
        <f t="shared" si="82"/>
        <v>6.2310360469281637E-2</v>
      </c>
      <c r="AJ109" s="30" t="str">
        <f>IF(ISERROR(AH109/#REF!),"-",AH109/#REF!)</f>
        <v>-</v>
      </c>
      <c r="AK109" s="11"/>
      <c r="AL109" s="11"/>
      <c r="AM109" s="11"/>
      <c r="AN109" s="11"/>
      <c r="AO109" s="11"/>
      <c r="AP109" s="11"/>
      <c r="AQ109" s="11"/>
      <c r="AR109" s="11"/>
    </row>
    <row r="110" spans="1:44" outlineLevel="1" x14ac:dyDescent="0.25">
      <c r="A110" s="22">
        <v>13</v>
      </c>
      <c r="B110" s="23"/>
      <c r="C110" s="1" t="s">
        <v>1204</v>
      </c>
      <c r="D110" s="6">
        <v>44747</v>
      </c>
      <c r="E110" s="124" t="s">
        <v>1205</v>
      </c>
      <c r="F110" s="54" t="s">
        <v>1114</v>
      </c>
      <c r="G110" s="47" t="s">
        <v>1115</v>
      </c>
      <c r="H110" s="2"/>
      <c r="I110" s="2"/>
      <c r="J110" s="541"/>
      <c r="K110" s="235">
        <v>57000000</v>
      </c>
      <c r="L110" s="251" t="s">
        <v>81</v>
      </c>
      <c r="M110" s="49"/>
      <c r="N110" s="142"/>
      <c r="O110" s="49"/>
      <c r="P110" s="143"/>
      <c r="Q110" s="143"/>
      <c r="R110" s="28"/>
      <c r="S110" s="28"/>
      <c r="T110" s="28"/>
      <c r="U110" s="29">
        <f t="shared" si="73"/>
        <v>0</v>
      </c>
      <c r="V110" s="28"/>
      <c r="W110" s="49"/>
      <c r="X110" s="411"/>
      <c r="Y110" s="29">
        <f t="shared" si="74"/>
        <v>0</v>
      </c>
      <c r="Z110" s="235">
        <v>57000000</v>
      </c>
      <c r="AA110" s="28"/>
      <c r="AB110" s="28"/>
      <c r="AC110" s="29">
        <f t="shared" si="79"/>
        <v>57000000</v>
      </c>
      <c r="AD110" s="28"/>
      <c r="AE110" s="28"/>
      <c r="AF110" s="28"/>
      <c r="AG110" s="29">
        <f t="shared" si="80"/>
        <v>0</v>
      </c>
      <c r="AH110" s="29">
        <f t="shared" si="81"/>
        <v>57000000</v>
      </c>
      <c r="AI110" s="30">
        <f t="shared" si="82"/>
        <v>2.4360017467414629E-2</v>
      </c>
      <c r="AJ110" s="30" t="str">
        <f>IF(ISERROR(AH110/#REF!),"-",AH110/#REF!)</f>
        <v>-</v>
      </c>
      <c r="AK110" s="11"/>
      <c r="AL110" s="11"/>
      <c r="AM110" s="11"/>
      <c r="AN110" s="11"/>
      <c r="AO110" s="11"/>
      <c r="AP110" s="11"/>
      <c r="AQ110" s="11"/>
      <c r="AR110" s="11"/>
    </row>
    <row r="111" spans="1:44" outlineLevel="1" x14ac:dyDescent="0.25">
      <c r="A111" s="22">
        <v>14</v>
      </c>
      <c r="B111" s="23"/>
      <c r="C111" s="1" t="s">
        <v>1206</v>
      </c>
      <c r="D111" s="6">
        <v>44741</v>
      </c>
      <c r="E111" s="124" t="s">
        <v>323</v>
      </c>
      <c r="F111" s="54" t="s">
        <v>1114</v>
      </c>
      <c r="G111" s="47" t="s">
        <v>1115</v>
      </c>
      <c r="H111" s="2"/>
      <c r="I111" s="2"/>
      <c r="J111" s="541"/>
      <c r="K111" s="235">
        <v>100200000</v>
      </c>
      <c r="L111" s="251" t="s">
        <v>81</v>
      </c>
      <c r="M111" s="49"/>
      <c r="N111" s="142"/>
      <c r="O111" s="49"/>
      <c r="P111" s="143"/>
      <c r="Q111" s="143"/>
      <c r="R111" s="28"/>
      <c r="S111" s="28"/>
      <c r="T111" s="28"/>
      <c r="U111" s="29">
        <f t="shared" si="73"/>
        <v>0</v>
      </c>
      <c r="V111" s="28"/>
      <c r="W111" s="49"/>
      <c r="X111" s="411"/>
      <c r="Y111" s="29">
        <f t="shared" si="74"/>
        <v>0</v>
      </c>
      <c r="Z111" s="235">
        <v>100200000</v>
      </c>
      <c r="AA111" s="28"/>
      <c r="AB111" s="28"/>
      <c r="AC111" s="29">
        <f t="shared" si="79"/>
        <v>100200000</v>
      </c>
      <c r="AD111" s="28"/>
      <c r="AE111" s="28"/>
      <c r="AF111" s="28"/>
      <c r="AG111" s="29">
        <f t="shared" si="80"/>
        <v>0</v>
      </c>
      <c r="AH111" s="29">
        <f t="shared" si="81"/>
        <v>100200000</v>
      </c>
      <c r="AI111" s="30">
        <f t="shared" si="82"/>
        <v>4.2822346495349932E-2</v>
      </c>
      <c r="AJ111" s="30" t="str">
        <f>IF(ISERROR(AH111/#REF!),"-",AH111/#REF!)</f>
        <v>-</v>
      </c>
      <c r="AK111" s="11"/>
      <c r="AL111" s="11"/>
      <c r="AM111" s="11"/>
      <c r="AN111" s="11"/>
      <c r="AO111" s="11"/>
      <c r="AP111" s="11"/>
      <c r="AQ111" s="11"/>
      <c r="AR111" s="11"/>
    </row>
    <row r="112" spans="1:44" outlineLevel="1" x14ac:dyDescent="0.25">
      <c r="A112" s="22">
        <v>15</v>
      </c>
      <c r="B112" s="23"/>
      <c r="C112" s="1" t="s">
        <v>1207</v>
      </c>
      <c r="D112" s="6">
        <v>44741</v>
      </c>
      <c r="E112" s="407" t="s">
        <v>1191</v>
      </c>
      <c r="F112" s="54" t="s">
        <v>1114</v>
      </c>
      <c r="G112" s="47" t="s">
        <v>1115</v>
      </c>
      <c r="H112" s="2"/>
      <c r="I112" s="2"/>
      <c r="J112" s="541"/>
      <c r="K112" s="235">
        <v>140280000</v>
      </c>
      <c r="L112" s="251" t="s">
        <v>81</v>
      </c>
      <c r="M112" s="49"/>
      <c r="N112" s="142"/>
      <c r="O112" s="49"/>
      <c r="P112" s="143"/>
      <c r="Q112" s="143"/>
      <c r="R112" s="28"/>
      <c r="S112" s="28"/>
      <c r="T112" s="28"/>
      <c r="U112" s="29">
        <f t="shared" si="73"/>
        <v>0</v>
      </c>
      <c r="V112" s="28"/>
      <c r="W112" s="49"/>
      <c r="X112" s="411"/>
      <c r="Y112" s="29">
        <f t="shared" si="74"/>
        <v>0</v>
      </c>
      <c r="Z112" s="235">
        <v>140280000</v>
      </c>
      <c r="AA112" s="28"/>
      <c r="AB112" s="28"/>
      <c r="AC112" s="29">
        <f t="shared" si="79"/>
        <v>140280000</v>
      </c>
      <c r="AD112" s="28"/>
      <c r="AE112" s="28"/>
      <c r="AF112" s="28"/>
      <c r="AG112" s="29">
        <f t="shared" si="80"/>
        <v>0</v>
      </c>
      <c r="AH112" s="29">
        <f t="shared" si="81"/>
        <v>140280000</v>
      </c>
      <c r="AI112" s="30">
        <f t="shared" si="82"/>
        <v>5.9951285093489903E-2</v>
      </c>
      <c r="AJ112" s="30" t="str">
        <f>IF(ISERROR(AH112/#REF!),"-",AH112/#REF!)</f>
        <v>-</v>
      </c>
      <c r="AK112" s="11"/>
      <c r="AL112" s="11"/>
      <c r="AM112" s="11"/>
      <c r="AN112" s="11"/>
      <c r="AO112" s="11"/>
      <c r="AP112" s="11"/>
      <c r="AQ112" s="11"/>
      <c r="AR112" s="11"/>
    </row>
    <row r="113" spans="1:44" outlineLevel="1" x14ac:dyDescent="0.25">
      <c r="A113" s="22">
        <v>16</v>
      </c>
      <c r="B113" s="23"/>
      <c r="C113" s="1" t="s">
        <v>1208</v>
      </c>
      <c r="D113" s="6">
        <v>44753</v>
      </c>
      <c r="E113" s="124" t="s">
        <v>1209</v>
      </c>
      <c r="F113" s="54" t="s">
        <v>1114</v>
      </c>
      <c r="G113" s="47" t="s">
        <v>1115</v>
      </c>
      <c r="H113" s="2"/>
      <c r="I113" s="2"/>
      <c r="J113" s="541"/>
      <c r="K113" s="235">
        <v>44000000</v>
      </c>
      <c r="L113" s="251" t="s">
        <v>81</v>
      </c>
      <c r="M113" s="49"/>
      <c r="N113" s="142"/>
      <c r="O113" s="49"/>
      <c r="P113" s="143"/>
      <c r="Q113" s="143"/>
      <c r="R113" s="28"/>
      <c r="S113" s="28"/>
      <c r="T113" s="28"/>
      <c r="U113" s="29">
        <f t="shared" si="73"/>
        <v>0</v>
      </c>
      <c r="V113" s="28"/>
      <c r="W113" s="49"/>
      <c r="X113" s="411"/>
      <c r="Y113" s="29">
        <f t="shared" si="74"/>
        <v>0</v>
      </c>
      <c r="Z113" s="235">
        <v>44000000</v>
      </c>
      <c r="AA113" s="28"/>
      <c r="AB113" s="28"/>
      <c r="AC113" s="29">
        <f t="shared" si="79"/>
        <v>44000000</v>
      </c>
      <c r="AD113" s="28"/>
      <c r="AE113" s="28"/>
      <c r="AF113" s="28"/>
      <c r="AG113" s="29">
        <f t="shared" si="80"/>
        <v>0</v>
      </c>
      <c r="AH113" s="29">
        <f t="shared" si="81"/>
        <v>44000000</v>
      </c>
      <c r="AI113" s="30">
        <f t="shared" si="82"/>
        <v>1.88042240099341E-2</v>
      </c>
      <c r="AJ113" s="30" t="str">
        <f>IF(ISERROR(AH113/#REF!),"-",AH113/#REF!)</f>
        <v>-</v>
      </c>
      <c r="AK113" s="11"/>
      <c r="AL113" s="11"/>
      <c r="AM113" s="11"/>
      <c r="AN113" s="11"/>
      <c r="AO113" s="11"/>
      <c r="AP113" s="11"/>
      <c r="AQ113" s="11"/>
      <c r="AR113" s="11"/>
    </row>
    <row r="114" spans="1:44" outlineLevel="1" x14ac:dyDescent="0.25">
      <c r="A114" s="22">
        <v>17</v>
      </c>
      <c r="B114" s="23"/>
      <c r="C114" s="1" t="s">
        <v>1210</v>
      </c>
      <c r="D114" s="6">
        <v>44741</v>
      </c>
      <c r="E114" s="124" t="s">
        <v>319</v>
      </c>
      <c r="F114" s="54" t="s">
        <v>1114</v>
      </c>
      <c r="G114" s="47" t="s">
        <v>1115</v>
      </c>
      <c r="H114" s="2"/>
      <c r="I114" s="2"/>
      <c r="J114" s="541"/>
      <c r="K114" s="235">
        <v>57000000</v>
      </c>
      <c r="L114" s="251" t="s">
        <v>81</v>
      </c>
      <c r="M114" s="49"/>
      <c r="N114" s="142"/>
      <c r="O114" s="49"/>
      <c r="P114" s="143"/>
      <c r="Q114" s="143"/>
      <c r="R114" s="28"/>
      <c r="S114" s="28"/>
      <c r="T114" s="28"/>
      <c r="U114" s="29">
        <f t="shared" si="73"/>
        <v>0</v>
      </c>
      <c r="V114" s="28"/>
      <c r="W114" s="49"/>
      <c r="X114" s="411"/>
      <c r="Y114" s="29">
        <f t="shared" si="74"/>
        <v>0</v>
      </c>
      <c r="Z114" s="235">
        <v>57000000</v>
      </c>
      <c r="AA114" s="28"/>
      <c r="AB114" s="28"/>
      <c r="AC114" s="29">
        <f t="shared" si="79"/>
        <v>57000000</v>
      </c>
      <c r="AD114" s="28"/>
      <c r="AE114" s="28"/>
      <c r="AF114" s="28"/>
      <c r="AG114" s="29">
        <f t="shared" si="80"/>
        <v>0</v>
      </c>
      <c r="AH114" s="29">
        <f t="shared" si="81"/>
        <v>57000000</v>
      </c>
      <c r="AI114" s="30">
        <f t="shared" si="82"/>
        <v>2.4360017467414629E-2</v>
      </c>
      <c r="AJ114" s="30" t="str">
        <f>IF(ISERROR(AH114/#REF!),"-",AH114/#REF!)</f>
        <v>-</v>
      </c>
      <c r="AK114" s="11"/>
      <c r="AL114" s="11"/>
      <c r="AM114" s="11"/>
      <c r="AN114" s="11"/>
      <c r="AO114" s="11"/>
      <c r="AP114" s="11"/>
      <c r="AQ114" s="11"/>
      <c r="AR114" s="11"/>
    </row>
    <row r="115" spans="1:44" outlineLevel="1" x14ac:dyDescent="0.25">
      <c r="A115" s="22">
        <v>18</v>
      </c>
      <c r="B115" s="23"/>
      <c r="C115" s="1" t="s">
        <v>1211</v>
      </c>
      <c r="D115" s="6">
        <v>44753</v>
      </c>
      <c r="E115" s="124" t="s">
        <v>1193</v>
      </c>
      <c r="F115" s="54" t="s">
        <v>1114</v>
      </c>
      <c r="G115" s="47" t="s">
        <v>1115</v>
      </c>
      <c r="H115" s="2"/>
      <c r="I115" s="2"/>
      <c r="J115" s="541"/>
      <c r="K115" s="235">
        <v>45600000</v>
      </c>
      <c r="L115" s="251" t="s">
        <v>81</v>
      </c>
      <c r="M115" s="49"/>
      <c r="N115" s="142"/>
      <c r="O115" s="49"/>
      <c r="P115" s="143"/>
      <c r="Q115" s="143"/>
      <c r="R115" s="28"/>
      <c r="S115" s="28"/>
      <c r="T115" s="28"/>
      <c r="U115" s="29">
        <f t="shared" si="73"/>
        <v>0</v>
      </c>
      <c r="V115" s="28"/>
      <c r="W115" s="49"/>
      <c r="X115" s="411"/>
      <c r="Y115" s="29">
        <f t="shared" si="74"/>
        <v>0</v>
      </c>
      <c r="Z115" s="235">
        <v>45600000</v>
      </c>
      <c r="AA115" s="28"/>
      <c r="AB115" s="28"/>
      <c r="AC115" s="29">
        <f t="shared" si="79"/>
        <v>45600000</v>
      </c>
      <c r="AD115" s="28"/>
      <c r="AE115" s="28"/>
      <c r="AF115" s="28"/>
      <c r="AG115" s="29">
        <f t="shared" si="80"/>
        <v>0</v>
      </c>
      <c r="AH115" s="29">
        <f t="shared" si="81"/>
        <v>45600000</v>
      </c>
      <c r="AI115" s="30">
        <f t="shared" si="82"/>
        <v>1.9488013973931705E-2</v>
      </c>
      <c r="AJ115" s="30" t="str">
        <f>IF(ISERROR(AH115/#REF!),"-",AH115/#REF!)</f>
        <v>-</v>
      </c>
      <c r="AK115" s="11"/>
      <c r="AL115" s="11"/>
      <c r="AM115" s="11"/>
      <c r="AN115" s="11"/>
      <c r="AO115" s="11"/>
      <c r="AP115" s="11"/>
      <c r="AQ115" s="11"/>
      <c r="AR115" s="11"/>
    </row>
    <row r="116" spans="1:44" outlineLevel="1" x14ac:dyDescent="0.25">
      <c r="A116" s="22">
        <v>19</v>
      </c>
      <c r="B116" s="23"/>
      <c r="C116" s="1" t="s">
        <v>1212</v>
      </c>
      <c r="D116" s="6">
        <v>44741</v>
      </c>
      <c r="E116" s="124" t="s">
        <v>331</v>
      </c>
      <c r="F116" s="54" t="s">
        <v>1114</v>
      </c>
      <c r="G116" s="47" t="s">
        <v>1115</v>
      </c>
      <c r="H116" s="2"/>
      <c r="I116" s="2"/>
      <c r="J116" s="541"/>
      <c r="K116" s="235">
        <v>45600000</v>
      </c>
      <c r="L116" s="251" t="s">
        <v>81</v>
      </c>
      <c r="M116" s="49"/>
      <c r="N116" s="142"/>
      <c r="O116" s="49"/>
      <c r="P116" s="143"/>
      <c r="Q116" s="143"/>
      <c r="R116" s="28"/>
      <c r="S116" s="28"/>
      <c r="T116" s="28"/>
      <c r="U116" s="29">
        <f t="shared" si="73"/>
        <v>0</v>
      </c>
      <c r="V116" s="28"/>
      <c r="W116" s="49"/>
      <c r="X116" s="411"/>
      <c r="Y116" s="29">
        <f t="shared" si="74"/>
        <v>0</v>
      </c>
      <c r="Z116" s="235">
        <v>45600000</v>
      </c>
      <c r="AA116" s="28"/>
      <c r="AB116" s="28"/>
      <c r="AC116" s="29">
        <f t="shared" si="79"/>
        <v>45600000</v>
      </c>
      <c r="AD116" s="28"/>
      <c r="AE116" s="28"/>
      <c r="AF116" s="28"/>
      <c r="AG116" s="29">
        <f t="shared" si="80"/>
        <v>0</v>
      </c>
      <c r="AH116" s="29">
        <f t="shared" si="81"/>
        <v>45600000</v>
      </c>
      <c r="AI116" s="30">
        <f t="shared" si="82"/>
        <v>1.9488013973931705E-2</v>
      </c>
      <c r="AJ116" s="30" t="str">
        <f>IF(ISERROR(AH116/#REF!),"-",AH116/#REF!)</f>
        <v>-</v>
      </c>
      <c r="AK116" s="11"/>
      <c r="AL116" s="11"/>
      <c r="AM116" s="11"/>
      <c r="AN116" s="11"/>
      <c r="AO116" s="11"/>
      <c r="AP116" s="11"/>
      <c r="AQ116" s="11"/>
      <c r="AR116" s="11"/>
    </row>
    <row r="117" spans="1:44" outlineLevel="1" x14ac:dyDescent="0.25">
      <c r="A117" s="22">
        <v>20</v>
      </c>
      <c r="B117" s="23"/>
      <c r="C117" s="1" t="s">
        <v>1213</v>
      </c>
      <c r="D117" s="6">
        <v>44741</v>
      </c>
      <c r="E117" s="124" t="s">
        <v>1189</v>
      </c>
      <c r="F117" s="54" t="s">
        <v>1114</v>
      </c>
      <c r="G117" s="47" t="s">
        <v>1115</v>
      </c>
      <c r="H117" s="2"/>
      <c r="I117" s="2"/>
      <c r="J117" s="541"/>
      <c r="K117" s="235">
        <v>31920000</v>
      </c>
      <c r="L117" s="251" t="s">
        <v>81</v>
      </c>
      <c r="M117" s="49"/>
      <c r="N117" s="142"/>
      <c r="O117" s="49"/>
      <c r="P117" s="143"/>
      <c r="Q117" s="143"/>
      <c r="R117" s="28"/>
      <c r="S117" s="28"/>
      <c r="T117" s="28"/>
      <c r="U117" s="29">
        <f t="shared" si="73"/>
        <v>0</v>
      </c>
      <c r="V117" s="28"/>
      <c r="W117" s="49"/>
      <c r="X117" s="411"/>
      <c r="Y117" s="29">
        <f t="shared" si="74"/>
        <v>0</v>
      </c>
      <c r="Z117" s="235">
        <v>31920000</v>
      </c>
      <c r="AA117" s="28"/>
      <c r="AB117" s="28"/>
      <c r="AC117" s="29">
        <f t="shared" si="79"/>
        <v>31920000</v>
      </c>
      <c r="AD117" s="28"/>
      <c r="AE117" s="28"/>
      <c r="AF117" s="28"/>
      <c r="AG117" s="29">
        <f t="shared" si="80"/>
        <v>0</v>
      </c>
      <c r="AH117" s="29">
        <f t="shared" si="81"/>
        <v>31920000</v>
      </c>
      <c r="AI117" s="30">
        <f t="shared" si="82"/>
        <v>1.3641609781752193E-2</v>
      </c>
      <c r="AJ117" s="30" t="str">
        <f>IF(ISERROR(AH117/#REF!),"-",AH117/#REF!)</f>
        <v>-</v>
      </c>
      <c r="AK117" s="11"/>
      <c r="AL117" s="11"/>
      <c r="AM117" s="11"/>
      <c r="AN117" s="11"/>
      <c r="AO117" s="11"/>
      <c r="AP117" s="11"/>
      <c r="AQ117" s="11"/>
      <c r="AR117" s="11"/>
    </row>
    <row r="118" spans="1:44" outlineLevel="1" x14ac:dyDescent="0.25">
      <c r="A118" s="22">
        <v>21</v>
      </c>
      <c r="B118" s="23"/>
      <c r="C118" s="1" t="s">
        <v>1214</v>
      </c>
      <c r="D118" s="6">
        <v>44677</v>
      </c>
      <c r="E118" s="124" t="s">
        <v>1215</v>
      </c>
      <c r="F118" s="54" t="s">
        <v>1114</v>
      </c>
      <c r="G118" s="47" t="s">
        <v>1115</v>
      </c>
      <c r="H118" s="2"/>
      <c r="I118" s="2"/>
      <c r="J118" s="541"/>
      <c r="K118" s="235">
        <v>11402100</v>
      </c>
      <c r="L118" s="251" t="s">
        <v>81</v>
      </c>
      <c r="M118" s="49"/>
      <c r="N118" s="142"/>
      <c r="O118" s="49"/>
      <c r="P118" s="143"/>
      <c r="Q118" s="143"/>
      <c r="R118" s="28"/>
      <c r="S118" s="28"/>
      <c r="T118" s="28"/>
      <c r="U118" s="29">
        <f t="shared" si="73"/>
        <v>0</v>
      </c>
      <c r="V118" s="28"/>
      <c r="W118" s="49"/>
      <c r="X118" s="411"/>
      <c r="Y118" s="29">
        <f t="shared" si="74"/>
        <v>0</v>
      </c>
      <c r="Z118" s="28"/>
      <c r="AA118" s="235">
        <v>11402100</v>
      </c>
      <c r="AB118" s="28"/>
      <c r="AC118" s="29">
        <f t="shared" si="79"/>
        <v>11402100</v>
      </c>
      <c r="AD118" s="28"/>
      <c r="AE118" s="28"/>
      <c r="AF118" s="28"/>
      <c r="AG118" s="29">
        <f t="shared" si="80"/>
        <v>0</v>
      </c>
      <c r="AH118" s="29">
        <f t="shared" si="81"/>
        <v>11402100</v>
      </c>
      <c r="AI118" s="30">
        <f t="shared" si="82"/>
        <v>4.8729009678106731E-3</v>
      </c>
      <c r="AJ118" s="30" t="str">
        <f>IF(ISERROR(AH118/#REF!),"-",AH118/#REF!)</f>
        <v>-</v>
      </c>
      <c r="AK118" s="11"/>
      <c r="AL118" s="11"/>
      <c r="AM118" s="11"/>
      <c r="AN118" s="11"/>
      <c r="AO118" s="11"/>
      <c r="AP118" s="11"/>
      <c r="AQ118" s="11"/>
      <c r="AR118" s="11"/>
    </row>
    <row r="119" spans="1:44" outlineLevel="1" x14ac:dyDescent="0.25">
      <c r="A119" s="22">
        <v>22</v>
      </c>
      <c r="B119" s="23"/>
      <c r="C119" s="1" t="s">
        <v>1216</v>
      </c>
      <c r="D119" s="6">
        <v>44769</v>
      </c>
      <c r="E119" s="124" t="s">
        <v>1215</v>
      </c>
      <c r="F119" s="54" t="s">
        <v>1114</v>
      </c>
      <c r="G119" s="47" t="s">
        <v>1115</v>
      </c>
      <c r="H119" s="2"/>
      <c r="I119" s="2"/>
      <c r="J119" s="541"/>
      <c r="K119" s="235">
        <v>102200000</v>
      </c>
      <c r="L119" s="251" t="s">
        <v>81</v>
      </c>
      <c r="M119" s="49"/>
      <c r="N119" s="142"/>
      <c r="O119" s="49"/>
      <c r="P119" s="143"/>
      <c r="Q119" s="143"/>
      <c r="R119" s="28"/>
      <c r="S119" s="28"/>
      <c r="T119" s="28"/>
      <c r="U119" s="29">
        <f t="shared" si="73"/>
        <v>0</v>
      </c>
      <c r="V119" s="28"/>
      <c r="W119" s="49"/>
      <c r="X119" s="411"/>
      <c r="Y119" s="29">
        <f t="shared" si="74"/>
        <v>0</v>
      </c>
      <c r="Z119" s="28"/>
      <c r="AA119" s="235">
        <v>102200000</v>
      </c>
      <c r="AB119" s="28"/>
      <c r="AC119" s="29">
        <f t="shared" si="79"/>
        <v>102200000</v>
      </c>
      <c r="AD119" s="28"/>
      <c r="AE119" s="28"/>
      <c r="AF119" s="28"/>
      <c r="AG119" s="29">
        <f t="shared" si="80"/>
        <v>0</v>
      </c>
      <c r="AH119" s="29">
        <f t="shared" si="81"/>
        <v>102200000</v>
      </c>
      <c r="AI119" s="30">
        <f t="shared" si="82"/>
        <v>4.3677083950346932E-2</v>
      </c>
      <c r="AJ119" s="30" t="str">
        <f>IF(ISERROR(AH119/#REF!),"-",AH119/#REF!)</f>
        <v>-</v>
      </c>
      <c r="AK119" s="11"/>
      <c r="AL119" s="11"/>
      <c r="AM119" s="11"/>
      <c r="AN119" s="11"/>
      <c r="AO119" s="11"/>
      <c r="AP119" s="11"/>
      <c r="AQ119" s="11"/>
      <c r="AR119" s="11"/>
    </row>
    <row r="120" spans="1:44" outlineLevel="1" x14ac:dyDescent="0.25">
      <c r="A120" s="22">
        <v>23</v>
      </c>
      <c r="B120" s="23"/>
      <c r="C120" s="1" t="s">
        <v>1214</v>
      </c>
      <c r="D120" s="6">
        <v>44677</v>
      </c>
      <c r="E120" s="124" t="s">
        <v>1215</v>
      </c>
      <c r="F120" s="54" t="s">
        <v>1114</v>
      </c>
      <c r="G120" s="47" t="s">
        <v>1115</v>
      </c>
      <c r="H120" s="2"/>
      <c r="I120" s="2"/>
      <c r="J120" s="541"/>
      <c r="K120" s="235">
        <v>15202800</v>
      </c>
      <c r="L120" s="251" t="s">
        <v>81</v>
      </c>
      <c r="M120" s="49"/>
      <c r="N120" s="142"/>
      <c r="O120" s="49"/>
      <c r="P120" s="143"/>
      <c r="Q120" s="143"/>
      <c r="R120" s="28"/>
      <c r="S120" s="28"/>
      <c r="T120" s="28"/>
      <c r="U120" s="29">
        <f t="shared" si="73"/>
        <v>0</v>
      </c>
      <c r="V120" s="28"/>
      <c r="W120" s="49"/>
      <c r="X120" s="411"/>
      <c r="Y120" s="29">
        <f t="shared" si="74"/>
        <v>0</v>
      </c>
      <c r="Z120" s="28"/>
      <c r="AA120" s="235">
        <v>15202800</v>
      </c>
      <c r="AB120" s="28"/>
      <c r="AC120" s="29">
        <f t="shared" si="79"/>
        <v>15202800</v>
      </c>
      <c r="AD120" s="28"/>
      <c r="AE120" s="28"/>
      <c r="AF120" s="28"/>
      <c r="AG120" s="29">
        <f t="shared" si="80"/>
        <v>0</v>
      </c>
      <c r="AH120" s="29">
        <f t="shared" si="81"/>
        <v>15202800</v>
      </c>
      <c r="AI120" s="30">
        <f t="shared" si="82"/>
        <v>6.4972012904142302E-3</v>
      </c>
      <c r="AJ120" s="30" t="str">
        <f>IF(ISERROR(AH120/#REF!),"-",AH120/#REF!)</f>
        <v>-</v>
      </c>
      <c r="AK120" s="11"/>
      <c r="AL120" s="11"/>
      <c r="AM120" s="11"/>
      <c r="AN120" s="11"/>
      <c r="AO120" s="11"/>
      <c r="AP120" s="11"/>
      <c r="AQ120" s="11"/>
      <c r="AR120" s="11"/>
    </row>
    <row r="121" spans="1:44" outlineLevel="1" x14ac:dyDescent="0.25">
      <c r="A121" s="22">
        <v>24</v>
      </c>
      <c r="B121" s="23"/>
      <c r="C121" s="1" t="s">
        <v>1217</v>
      </c>
      <c r="D121" s="6">
        <v>44783</v>
      </c>
      <c r="E121" s="124" t="s">
        <v>1218</v>
      </c>
      <c r="F121" s="54" t="s">
        <v>1114</v>
      </c>
      <c r="G121" s="47" t="s">
        <v>1115</v>
      </c>
      <c r="H121" s="2"/>
      <c r="I121" s="2"/>
      <c r="J121" s="541"/>
      <c r="K121" s="235">
        <v>102200000</v>
      </c>
      <c r="L121" s="251" t="s">
        <v>81</v>
      </c>
      <c r="M121" s="49"/>
      <c r="N121" s="142"/>
      <c r="O121" s="49"/>
      <c r="P121" s="143"/>
      <c r="Q121" s="143"/>
      <c r="R121" s="28"/>
      <c r="S121" s="28"/>
      <c r="T121" s="28"/>
      <c r="U121" s="29">
        <f t="shared" si="73"/>
        <v>0</v>
      </c>
      <c r="V121" s="28"/>
      <c r="W121" s="49"/>
      <c r="X121" s="411"/>
      <c r="Y121" s="29">
        <f t="shared" si="74"/>
        <v>0</v>
      </c>
      <c r="Z121" s="28"/>
      <c r="AA121" s="235">
        <v>102200000</v>
      </c>
      <c r="AB121" s="28"/>
      <c r="AC121" s="29">
        <f t="shared" si="79"/>
        <v>102200000</v>
      </c>
      <c r="AD121" s="28"/>
      <c r="AE121" s="28"/>
      <c r="AF121" s="28"/>
      <c r="AG121" s="29">
        <f t="shared" si="80"/>
        <v>0</v>
      </c>
      <c r="AH121" s="29">
        <f t="shared" si="81"/>
        <v>102200000</v>
      </c>
      <c r="AI121" s="30">
        <f t="shared" si="82"/>
        <v>4.3677083950346932E-2</v>
      </c>
      <c r="AJ121" s="30" t="str">
        <f>IF(ISERROR(AH121/#REF!),"-",AH121/#REF!)</f>
        <v>-</v>
      </c>
      <c r="AK121" s="11"/>
      <c r="AL121" s="11"/>
      <c r="AM121" s="11"/>
      <c r="AN121" s="11"/>
      <c r="AO121" s="11"/>
      <c r="AP121" s="11"/>
      <c r="AQ121" s="11"/>
      <c r="AR121" s="11"/>
    </row>
    <row r="122" spans="1:44" outlineLevel="1" x14ac:dyDescent="0.25">
      <c r="A122" s="22">
        <v>25</v>
      </c>
      <c r="B122" s="23"/>
      <c r="C122" s="1" t="s">
        <v>1219</v>
      </c>
      <c r="D122" s="6">
        <v>44749</v>
      </c>
      <c r="E122" s="124" t="s">
        <v>1218</v>
      </c>
      <c r="F122" s="54" t="s">
        <v>1114</v>
      </c>
      <c r="G122" s="47" t="s">
        <v>1115</v>
      </c>
      <c r="H122" s="2"/>
      <c r="I122" s="2"/>
      <c r="J122" s="541"/>
      <c r="K122" s="235">
        <v>31920000</v>
      </c>
      <c r="L122" s="251" t="s">
        <v>81</v>
      </c>
      <c r="M122" s="49"/>
      <c r="N122" s="142"/>
      <c r="O122" s="49"/>
      <c r="P122" s="143"/>
      <c r="Q122" s="143"/>
      <c r="R122" s="28"/>
      <c r="S122" s="28"/>
      <c r="T122" s="28"/>
      <c r="U122" s="29">
        <f t="shared" si="73"/>
        <v>0</v>
      </c>
      <c r="V122" s="28"/>
      <c r="W122" s="49"/>
      <c r="X122" s="411"/>
      <c r="Y122" s="29">
        <f t="shared" si="74"/>
        <v>0</v>
      </c>
      <c r="Z122" s="28"/>
      <c r="AA122" s="235">
        <v>31920000</v>
      </c>
      <c r="AB122" s="28"/>
      <c r="AC122" s="29">
        <f t="shared" si="79"/>
        <v>31920000</v>
      </c>
      <c r="AD122" s="28"/>
      <c r="AE122" s="28"/>
      <c r="AF122" s="28"/>
      <c r="AG122" s="29">
        <f t="shared" si="80"/>
        <v>0</v>
      </c>
      <c r="AH122" s="29">
        <f t="shared" si="81"/>
        <v>31920000</v>
      </c>
      <c r="AI122" s="30">
        <f t="shared" si="82"/>
        <v>1.3641609781752193E-2</v>
      </c>
      <c r="AJ122" s="30" t="str">
        <f>IF(ISERROR(AH122/#REF!),"-",AH122/#REF!)</f>
        <v>-</v>
      </c>
      <c r="AK122" s="11"/>
      <c r="AL122" s="11"/>
      <c r="AM122" s="11"/>
      <c r="AN122" s="11"/>
      <c r="AO122" s="11"/>
      <c r="AP122" s="11"/>
      <c r="AQ122" s="11"/>
      <c r="AR122" s="11"/>
    </row>
    <row r="123" spans="1:44" outlineLevel="1" x14ac:dyDescent="0.25">
      <c r="A123" s="22">
        <v>26</v>
      </c>
      <c r="B123" s="23"/>
      <c r="C123" s="1" t="s">
        <v>1220</v>
      </c>
      <c r="D123" s="6">
        <v>44783</v>
      </c>
      <c r="E123" s="124" t="s">
        <v>1218</v>
      </c>
      <c r="F123" s="54" t="s">
        <v>1114</v>
      </c>
      <c r="G123" s="47" t="s">
        <v>1115</v>
      </c>
      <c r="H123" s="2"/>
      <c r="I123" s="2"/>
      <c r="J123" s="541"/>
      <c r="K123" s="235">
        <v>39900000</v>
      </c>
      <c r="L123" s="251" t="s">
        <v>81</v>
      </c>
      <c r="M123" s="49"/>
      <c r="N123" s="142"/>
      <c r="O123" s="49"/>
      <c r="P123" s="143"/>
      <c r="Q123" s="143"/>
      <c r="R123" s="28"/>
      <c r="S123" s="28"/>
      <c r="T123" s="28"/>
      <c r="U123" s="29">
        <f t="shared" si="73"/>
        <v>0</v>
      </c>
      <c r="V123" s="28"/>
      <c r="W123" s="49"/>
      <c r="X123" s="411"/>
      <c r="Y123" s="29">
        <f t="shared" si="74"/>
        <v>0</v>
      </c>
      <c r="Z123" s="28"/>
      <c r="AA123" s="235">
        <v>39900000</v>
      </c>
      <c r="AB123" s="28"/>
      <c r="AC123" s="29">
        <f t="shared" si="79"/>
        <v>39900000</v>
      </c>
      <c r="AD123" s="28"/>
      <c r="AE123" s="28"/>
      <c r="AF123" s="28"/>
      <c r="AG123" s="29">
        <f t="shared" si="80"/>
        <v>0</v>
      </c>
      <c r="AH123" s="29">
        <f t="shared" si="81"/>
        <v>39900000</v>
      </c>
      <c r="AI123" s="30">
        <f t="shared" si="82"/>
        <v>1.7052012227190241E-2</v>
      </c>
      <c r="AJ123" s="30" t="str">
        <f>IF(ISERROR(AH123/#REF!),"-",AH123/#REF!)</f>
        <v>-</v>
      </c>
      <c r="AK123" s="11"/>
      <c r="AL123" s="11"/>
      <c r="AM123" s="11"/>
      <c r="AN123" s="11"/>
      <c r="AO123" s="11"/>
      <c r="AP123" s="11"/>
      <c r="AQ123" s="11"/>
      <c r="AR123" s="11"/>
    </row>
    <row r="124" spans="1:44" outlineLevel="1" x14ac:dyDescent="0.25">
      <c r="A124" s="22">
        <v>27</v>
      </c>
      <c r="B124" s="23"/>
      <c r="C124" s="5" t="s">
        <v>1196</v>
      </c>
      <c r="D124" s="80">
        <v>44741</v>
      </c>
      <c r="E124" s="124" t="s">
        <v>1197</v>
      </c>
      <c r="F124" s="54" t="s">
        <v>1114</v>
      </c>
      <c r="G124" s="47" t="s">
        <v>1115</v>
      </c>
      <c r="H124" s="2"/>
      <c r="I124" s="2"/>
      <c r="J124" s="541"/>
      <c r="K124" s="234">
        <v>25920000</v>
      </c>
      <c r="L124" s="251"/>
      <c r="M124" s="49"/>
      <c r="N124" s="142"/>
      <c r="O124" s="49"/>
      <c r="P124" s="143"/>
      <c r="Q124" s="143"/>
      <c r="R124" s="28"/>
      <c r="S124" s="28"/>
      <c r="T124" s="28"/>
      <c r="U124" s="29">
        <f t="shared" si="73"/>
        <v>0</v>
      </c>
      <c r="V124" s="28"/>
      <c r="W124" s="49"/>
      <c r="X124" s="411"/>
      <c r="Y124" s="29">
        <f t="shared" si="74"/>
        <v>0</v>
      </c>
      <c r="Z124" s="28"/>
      <c r="AA124" s="28"/>
      <c r="AB124" s="28"/>
      <c r="AC124" s="29">
        <f t="shared" si="79"/>
        <v>0</v>
      </c>
      <c r="AD124" s="234">
        <v>25920000</v>
      </c>
      <c r="AE124" s="28"/>
      <c r="AF124" s="28"/>
      <c r="AG124" s="29">
        <f t="shared" si="80"/>
        <v>25920000</v>
      </c>
      <c r="AH124" s="29">
        <f t="shared" si="81"/>
        <v>25920000</v>
      </c>
      <c r="AI124" s="30">
        <f t="shared" si="82"/>
        <v>1.1077397416761179E-2</v>
      </c>
      <c r="AJ124" s="30" t="str">
        <f>IF(ISERROR(AH124/#REF!),"-",AH124/#REF!)</f>
        <v>-</v>
      </c>
      <c r="AK124" s="11"/>
      <c r="AL124" s="11"/>
      <c r="AM124" s="11"/>
      <c r="AN124" s="11"/>
      <c r="AO124" s="11"/>
      <c r="AP124" s="11"/>
      <c r="AQ124" s="11"/>
      <c r="AR124" s="11"/>
    </row>
    <row r="125" spans="1:44" outlineLevel="1" x14ac:dyDescent="0.25">
      <c r="A125" s="22">
        <v>28</v>
      </c>
      <c r="B125" s="23"/>
      <c r="C125" s="5" t="s">
        <v>1195</v>
      </c>
      <c r="D125" s="80">
        <v>44693</v>
      </c>
      <c r="E125" s="124" t="s">
        <v>1189</v>
      </c>
      <c r="F125" s="54" t="s">
        <v>1114</v>
      </c>
      <c r="G125" s="47" t="s">
        <v>1115</v>
      </c>
      <c r="H125" s="2"/>
      <c r="I125" s="2"/>
      <c r="J125" s="541"/>
      <c r="K125" s="234">
        <v>25800000</v>
      </c>
      <c r="L125" s="251"/>
      <c r="M125" s="49"/>
      <c r="N125" s="142"/>
      <c r="O125" s="49"/>
      <c r="P125" s="143"/>
      <c r="Q125" s="143"/>
      <c r="R125" s="28"/>
      <c r="S125" s="28"/>
      <c r="T125" s="28"/>
      <c r="U125" s="29">
        <f t="shared" si="73"/>
        <v>0</v>
      </c>
      <c r="V125" s="28"/>
      <c r="W125" s="49"/>
      <c r="X125" s="28"/>
      <c r="Y125" s="29">
        <f t="shared" si="74"/>
        <v>0</v>
      </c>
      <c r="Z125" s="28"/>
      <c r="AA125" s="28"/>
      <c r="AB125" s="28"/>
      <c r="AC125" s="29">
        <f t="shared" si="79"/>
        <v>0</v>
      </c>
      <c r="AD125" s="234">
        <v>25800000</v>
      </c>
      <c r="AE125" s="28"/>
      <c r="AF125" s="28"/>
      <c r="AG125" s="29">
        <f t="shared" si="80"/>
        <v>25800000</v>
      </c>
      <c r="AH125" s="29">
        <f t="shared" si="81"/>
        <v>25800000</v>
      </c>
      <c r="AI125" s="30">
        <f t="shared" si="82"/>
        <v>1.1026113169461359E-2</v>
      </c>
      <c r="AJ125" s="30" t="str">
        <f>IF(ISERROR(AH125/#REF!),"-",AH125/#REF!)</f>
        <v>-</v>
      </c>
      <c r="AK125" s="11"/>
      <c r="AL125" s="11"/>
      <c r="AM125" s="11"/>
      <c r="AN125" s="11"/>
      <c r="AO125" s="11"/>
      <c r="AP125" s="11"/>
      <c r="AQ125" s="11"/>
      <c r="AR125" s="11"/>
    </row>
    <row r="126" spans="1:44" outlineLevel="1" x14ac:dyDescent="0.25">
      <c r="A126" s="22">
        <v>29</v>
      </c>
      <c r="B126" s="23"/>
      <c r="C126" s="5" t="s">
        <v>1200</v>
      </c>
      <c r="D126" s="80">
        <v>44741</v>
      </c>
      <c r="E126" s="124" t="s">
        <v>1031</v>
      </c>
      <c r="F126" s="54" t="s">
        <v>1114</v>
      </c>
      <c r="G126" s="47" t="s">
        <v>1115</v>
      </c>
      <c r="H126" s="2"/>
      <c r="I126" s="2"/>
      <c r="J126" s="541"/>
      <c r="K126" s="234">
        <v>51840000</v>
      </c>
      <c r="L126" s="251"/>
      <c r="M126" s="49"/>
      <c r="N126" s="142"/>
      <c r="O126" s="49"/>
      <c r="P126" s="143"/>
      <c r="Q126" s="143"/>
      <c r="R126" s="28"/>
      <c r="S126" s="28"/>
      <c r="T126" s="28"/>
      <c r="U126" s="29">
        <f t="shared" si="73"/>
        <v>0</v>
      </c>
      <c r="V126" s="28"/>
      <c r="W126" s="49"/>
      <c r="X126" s="28"/>
      <c r="Y126" s="29">
        <f t="shared" si="74"/>
        <v>0</v>
      </c>
      <c r="Z126" s="28"/>
      <c r="AA126" s="28"/>
      <c r="AB126" s="28"/>
      <c r="AC126" s="29">
        <f t="shared" si="75"/>
        <v>0</v>
      </c>
      <c r="AD126" s="28"/>
      <c r="AE126" s="234">
        <v>51840000</v>
      </c>
      <c r="AF126" s="28"/>
      <c r="AG126" s="29">
        <f t="shared" si="76"/>
        <v>51840000</v>
      </c>
      <c r="AH126" s="29">
        <f t="shared" si="77"/>
        <v>51840000</v>
      </c>
      <c r="AI126" s="30">
        <f t="shared" si="78"/>
        <v>2.2154794833522357E-2</v>
      </c>
      <c r="AJ126" s="30" t="str">
        <f>IF(ISERROR(AH126/#REF!),"-",AH126/#REF!)</f>
        <v>-</v>
      </c>
      <c r="AK126" s="11"/>
      <c r="AL126" s="11"/>
      <c r="AM126" s="11"/>
      <c r="AN126" s="11"/>
      <c r="AO126" s="11"/>
      <c r="AP126" s="11"/>
      <c r="AQ126" s="11"/>
      <c r="AR126" s="11"/>
    </row>
    <row r="127" spans="1:44" outlineLevel="1" x14ac:dyDescent="0.25">
      <c r="A127" s="22">
        <v>30</v>
      </c>
      <c r="B127" s="23"/>
      <c r="C127" s="5" t="s">
        <v>1221</v>
      </c>
      <c r="D127" s="80">
        <v>44887</v>
      </c>
      <c r="E127" s="124" t="s">
        <v>1197</v>
      </c>
      <c r="F127" s="54" t="s">
        <v>1114</v>
      </c>
      <c r="G127" s="47" t="s">
        <v>1115</v>
      </c>
      <c r="H127" s="2"/>
      <c r="I127" s="2"/>
      <c r="J127" s="541"/>
      <c r="K127" s="234">
        <v>45990000</v>
      </c>
      <c r="L127" s="251"/>
      <c r="M127" s="49"/>
      <c r="N127" s="142"/>
      <c r="O127" s="49"/>
      <c r="P127" s="143"/>
      <c r="Q127" s="143"/>
      <c r="R127" s="28"/>
      <c r="S127" s="28"/>
      <c r="T127" s="28"/>
      <c r="U127" s="29">
        <f t="shared" si="73"/>
        <v>0</v>
      </c>
      <c r="V127" s="49"/>
      <c r="W127" s="49"/>
      <c r="X127" s="28"/>
      <c r="Y127" s="29">
        <f t="shared" si="74"/>
        <v>0</v>
      </c>
      <c r="Z127" s="28"/>
      <c r="AA127" s="28"/>
      <c r="AB127" s="28"/>
      <c r="AC127" s="29">
        <f t="shared" si="75"/>
        <v>0</v>
      </c>
      <c r="AD127" s="28"/>
      <c r="AE127" s="28"/>
      <c r="AF127" s="234">
        <v>45990000</v>
      </c>
      <c r="AG127" s="29">
        <f t="shared" si="76"/>
        <v>45990000</v>
      </c>
      <c r="AH127" s="29">
        <f t="shared" si="77"/>
        <v>45990000</v>
      </c>
      <c r="AI127" s="30">
        <f t="shared" si="78"/>
        <v>1.9654687777656121E-2</v>
      </c>
      <c r="AJ127" s="30" t="str">
        <f>IF(ISERROR(AH127/#REF!),"-",AH127/#REF!)</f>
        <v>-</v>
      </c>
      <c r="AK127" s="11"/>
      <c r="AL127" s="11"/>
      <c r="AM127" s="11"/>
      <c r="AN127" s="11"/>
      <c r="AO127" s="11"/>
      <c r="AP127" s="11"/>
      <c r="AQ127" s="11"/>
      <c r="AR127" s="11"/>
    </row>
    <row r="128" spans="1:44" outlineLevel="1" x14ac:dyDescent="0.25">
      <c r="A128" s="22">
        <v>31</v>
      </c>
      <c r="B128" s="23"/>
      <c r="C128" s="5" t="s">
        <v>1222</v>
      </c>
      <c r="D128" s="80">
        <v>44880</v>
      </c>
      <c r="E128" s="93" t="s">
        <v>1024</v>
      </c>
      <c r="F128" s="54" t="s">
        <v>1114</v>
      </c>
      <c r="G128" s="47" t="s">
        <v>1115</v>
      </c>
      <c r="H128" s="2"/>
      <c r="I128" s="2"/>
      <c r="J128" s="541"/>
      <c r="K128" s="234">
        <v>146000000</v>
      </c>
      <c r="L128" s="251"/>
      <c r="M128" s="49"/>
      <c r="N128" s="142"/>
      <c r="O128" s="49"/>
      <c r="P128" s="143"/>
      <c r="Q128" s="143"/>
      <c r="R128" s="28"/>
      <c r="S128" s="28"/>
      <c r="T128" s="28"/>
      <c r="U128" s="29">
        <f t="shared" ref="U128:U136" si="83">SUM(R128:T128)</f>
        <v>0</v>
      </c>
      <c r="V128" s="49"/>
      <c r="W128" s="49"/>
      <c r="X128" s="28"/>
      <c r="Y128" s="29">
        <f t="shared" ref="Y128:Y136" si="84">SUM(V128:X128)</f>
        <v>0</v>
      </c>
      <c r="Z128" s="28"/>
      <c r="AA128" s="28"/>
      <c r="AB128" s="28"/>
      <c r="AC128" s="29">
        <f t="shared" ref="AC128:AC136" si="85">SUM(Z128:AB128)</f>
        <v>0</v>
      </c>
      <c r="AD128" s="28"/>
      <c r="AE128" s="28"/>
      <c r="AF128" s="234">
        <v>146000000</v>
      </c>
      <c r="AG128" s="29">
        <f t="shared" ref="AG128:AG136" si="86">SUM(AD128:AF128)</f>
        <v>146000000</v>
      </c>
      <c r="AH128" s="29">
        <f t="shared" ref="AH128:AH136" si="87">SUM(U128,Y128,AC128,AG128)</f>
        <v>146000000</v>
      </c>
      <c r="AI128" s="30">
        <f t="shared" ref="AI128:AI136" si="88">IF(ISERROR(AH128/$J$97),0,AH128/$J$97)</f>
        <v>6.2395834214781336E-2</v>
      </c>
      <c r="AJ128" s="30" t="str">
        <f>IF(ISERROR(AH128/#REF!),"-",AH128/#REF!)</f>
        <v>-</v>
      </c>
      <c r="AK128" s="11"/>
      <c r="AL128" s="11"/>
      <c r="AM128" s="11"/>
      <c r="AN128" s="11"/>
      <c r="AO128" s="11"/>
      <c r="AP128" s="11"/>
      <c r="AQ128" s="11"/>
      <c r="AR128" s="11"/>
    </row>
    <row r="129" spans="1:44" outlineLevel="1" x14ac:dyDescent="0.25">
      <c r="A129" s="22">
        <v>32</v>
      </c>
      <c r="B129" s="23"/>
      <c r="C129" s="5" t="s">
        <v>1207</v>
      </c>
      <c r="D129" s="80">
        <v>44741</v>
      </c>
      <c r="E129" s="407" t="s">
        <v>1191</v>
      </c>
      <c r="F129" s="54" t="s">
        <v>1114</v>
      </c>
      <c r="G129" s="47" t="s">
        <v>1115</v>
      </c>
      <c r="H129" s="2"/>
      <c r="I129" s="2"/>
      <c r="J129" s="541"/>
      <c r="K129" s="234">
        <v>60120000</v>
      </c>
      <c r="L129" s="251"/>
      <c r="M129" s="49"/>
      <c r="N129" s="142"/>
      <c r="O129" s="49"/>
      <c r="P129" s="143"/>
      <c r="Q129" s="143"/>
      <c r="R129" s="28"/>
      <c r="S129" s="28"/>
      <c r="T129" s="28"/>
      <c r="U129" s="29">
        <f t="shared" si="83"/>
        <v>0</v>
      </c>
      <c r="V129" s="49"/>
      <c r="W129" s="49"/>
      <c r="X129" s="28"/>
      <c r="Y129" s="29">
        <f t="shared" si="84"/>
        <v>0</v>
      </c>
      <c r="Z129" s="28"/>
      <c r="AA129" s="28"/>
      <c r="AB129" s="28"/>
      <c r="AC129" s="29">
        <f t="shared" si="85"/>
        <v>0</v>
      </c>
      <c r="AD129" s="28"/>
      <c r="AE129" s="28"/>
      <c r="AF129" s="234">
        <v>60120000</v>
      </c>
      <c r="AG129" s="29">
        <f t="shared" si="86"/>
        <v>60120000</v>
      </c>
      <c r="AH129" s="29">
        <f t="shared" si="87"/>
        <v>60120000</v>
      </c>
      <c r="AI129" s="30">
        <f t="shared" si="88"/>
        <v>2.5693407897209957E-2</v>
      </c>
      <c r="AJ129" s="30" t="str">
        <f>IF(ISERROR(AH129/#REF!),"-",AH129/#REF!)</f>
        <v>-</v>
      </c>
      <c r="AK129" s="11"/>
      <c r="AL129" s="11"/>
      <c r="AM129" s="11"/>
      <c r="AN129" s="11"/>
      <c r="AO129" s="11"/>
      <c r="AP129" s="11"/>
      <c r="AQ129" s="11"/>
      <c r="AR129" s="11"/>
    </row>
    <row r="130" spans="1:44" outlineLevel="1" x14ac:dyDescent="0.25">
      <c r="A130" s="22">
        <v>33</v>
      </c>
      <c r="B130" s="23"/>
      <c r="C130" s="5" t="s">
        <v>1216</v>
      </c>
      <c r="D130" s="80">
        <v>44769</v>
      </c>
      <c r="E130" s="124" t="s">
        <v>1215</v>
      </c>
      <c r="F130" s="54" t="s">
        <v>1114</v>
      </c>
      <c r="G130" s="47" t="s">
        <v>1115</v>
      </c>
      <c r="H130" s="2"/>
      <c r="I130" s="2"/>
      <c r="J130" s="541"/>
      <c r="K130" s="234">
        <v>43800000</v>
      </c>
      <c r="L130" s="251"/>
      <c r="M130" s="49"/>
      <c r="N130" s="142"/>
      <c r="O130" s="49"/>
      <c r="P130" s="143"/>
      <c r="Q130" s="143"/>
      <c r="R130" s="28"/>
      <c r="S130" s="28"/>
      <c r="T130" s="28"/>
      <c r="U130" s="29">
        <f t="shared" si="83"/>
        <v>0</v>
      </c>
      <c r="V130" s="49"/>
      <c r="W130" s="49"/>
      <c r="X130" s="28"/>
      <c r="Y130" s="29">
        <f t="shared" si="84"/>
        <v>0</v>
      </c>
      <c r="Z130" s="28"/>
      <c r="AA130" s="28"/>
      <c r="AB130" s="28"/>
      <c r="AC130" s="29">
        <f t="shared" si="85"/>
        <v>0</v>
      </c>
      <c r="AD130" s="28"/>
      <c r="AE130" s="28"/>
      <c r="AF130" s="234">
        <v>43800000</v>
      </c>
      <c r="AG130" s="29">
        <f t="shared" si="86"/>
        <v>43800000</v>
      </c>
      <c r="AH130" s="29">
        <f t="shared" si="87"/>
        <v>43800000</v>
      </c>
      <c r="AI130" s="30">
        <f t="shared" si="88"/>
        <v>1.8718750264434401E-2</v>
      </c>
      <c r="AJ130" s="30" t="str">
        <f>IF(ISERROR(AH130/#REF!),"-",AH130/#REF!)</f>
        <v>-</v>
      </c>
      <c r="AK130" s="11"/>
      <c r="AL130" s="11"/>
      <c r="AM130" s="11"/>
      <c r="AN130" s="11"/>
      <c r="AO130" s="11"/>
      <c r="AP130" s="11"/>
      <c r="AQ130" s="11"/>
      <c r="AR130" s="11"/>
    </row>
    <row r="131" spans="1:44" outlineLevel="1" x14ac:dyDescent="0.25">
      <c r="A131" s="22">
        <v>34</v>
      </c>
      <c r="B131" s="23"/>
      <c r="C131" s="5" t="s">
        <v>1223</v>
      </c>
      <c r="D131" s="80">
        <v>44887</v>
      </c>
      <c r="E131" s="124" t="s">
        <v>1189</v>
      </c>
      <c r="F131" s="54" t="s">
        <v>1114</v>
      </c>
      <c r="G131" s="47" t="s">
        <v>1115</v>
      </c>
      <c r="H131" s="2"/>
      <c r="I131" s="2"/>
      <c r="J131" s="541"/>
      <c r="K131" s="234">
        <v>109500000</v>
      </c>
      <c r="L131" s="251"/>
      <c r="M131" s="49"/>
      <c r="N131" s="142"/>
      <c r="O131" s="49"/>
      <c r="P131" s="143"/>
      <c r="Q131" s="143"/>
      <c r="R131" s="28"/>
      <c r="S131" s="28"/>
      <c r="T131" s="28"/>
      <c r="U131" s="29">
        <f t="shared" si="83"/>
        <v>0</v>
      </c>
      <c r="V131" s="49"/>
      <c r="W131" s="49"/>
      <c r="X131" s="28"/>
      <c r="Y131" s="29">
        <f t="shared" si="84"/>
        <v>0</v>
      </c>
      <c r="Z131" s="28"/>
      <c r="AA131" s="28"/>
      <c r="AB131" s="28"/>
      <c r="AC131" s="29">
        <f t="shared" si="85"/>
        <v>0</v>
      </c>
      <c r="AD131" s="28"/>
      <c r="AE131" s="28"/>
      <c r="AF131" s="234">
        <v>109500000</v>
      </c>
      <c r="AG131" s="29">
        <f t="shared" si="86"/>
        <v>109500000</v>
      </c>
      <c r="AH131" s="29">
        <f t="shared" si="87"/>
        <v>109500000</v>
      </c>
      <c r="AI131" s="30">
        <f t="shared" si="88"/>
        <v>4.6796875661086E-2</v>
      </c>
      <c r="AJ131" s="30" t="str">
        <f>IF(ISERROR(AH131/#REF!),"-",AH131/#REF!)</f>
        <v>-</v>
      </c>
      <c r="AK131" s="11"/>
      <c r="AL131" s="11"/>
      <c r="AM131" s="11"/>
      <c r="AN131" s="11"/>
      <c r="AO131" s="11"/>
      <c r="AP131" s="11"/>
      <c r="AQ131" s="11"/>
      <c r="AR131" s="11"/>
    </row>
    <row r="132" spans="1:44" outlineLevel="1" x14ac:dyDescent="0.25">
      <c r="A132" s="22">
        <v>35</v>
      </c>
      <c r="B132" s="23"/>
      <c r="C132" s="5" t="s">
        <v>1213</v>
      </c>
      <c r="D132" s="80">
        <v>44741</v>
      </c>
      <c r="E132" s="124" t="s">
        <v>1189</v>
      </c>
      <c r="F132" s="54" t="s">
        <v>1114</v>
      </c>
      <c r="G132" s="47" t="s">
        <v>1115</v>
      </c>
      <c r="H132" s="2"/>
      <c r="I132" s="2"/>
      <c r="J132" s="541"/>
      <c r="K132" s="234">
        <v>13680000</v>
      </c>
      <c r="L132" s="251"/>
      <c r="M132" s="49"/>
      <c r="N132" s="142"/>
      <c r="O132" s="49"/>
      <c r="P132" s="143"/>
      <c r="Q132" s="143"/>
      <c r="R132" s="28"/>
      <c r="S132" s="28"/>
      <c r="T132" s="28"/>
      <c r="U132" s="29">
        <f t="shared" si="83"/>
        <v>0</v>
      </c>
      <c r="V132" s="49"/>
      <c r="W132" s="49"/>
      <c r="X132" s="28"/>
      <c r="Y132" s="29">
        <f t="shared" si="84"/>
        <v>0</v>
      </c>
      <c r="Z132" s="28"/>
      <c r="AA132" s="28"/>
      <c r="AB132" s="28"/>
      <c r="AC132" s="29">
        <f t="shared" si="85"/>
        <v>0</v>
      </c>
      <c r="AD132" s="28"/>
      <c r="AE132" s="28"/>
      <c r="AF132" s="234">
        <v>13680000</v>
      </c>
      <c r="AG132" s="29">
        <f t="shared" si="86"/>
        <v>13680000</v>
      </c>
      <c r="AH132" s="29">
        <f t="shared" si="87"/>
        <v>13680000</v>
      </c>
      <c r="AI132" s="30">
        <f t="shared" si="88"/>
        <v>5.8464041921795114E-3</v>
      </c>
      <c r="AJ132" s="30" t="str">
        <f>IF(ISERROR(AH132/#REF!),"-",AH132/#REF!)</f>
        <v>-</v>
      </c>
      <c r="AK132" s="11"/>
      <c r="AL132" s="11"/>
      <c r="AM132" s="11"/>
      <c r="AN132" s="11"/>
      <c r="AO132" s="11"/>
      <c r="AP132" s="11"/>
      <c r="AQ132" s="11"/>
      <c r="AR132" s="11"/>
    </row>
    <row r="133" spans="1:44" outlineLevel="1" x14ac:dyDescent="0.25">
      <c r="A133" s="22">
        <v>36</v>
      </c>
      <c r="B133" s="23"/>
      <c r="C133" s="5" t="s">
        <v>1217</v>
      </c>
      <c r="D133" s="80">
        <v>44783</v>
      </c>
      <c r="E133" s="124" t="s">
        <v>1218</v>
      </c>
      <c r="F133" s="54" t="s">
        <v>1114</v>
      </c>
      <c r="G133" s="47" t="s">
        <v>1115</v>
      </c>
      <c r="H133" s="2"/>
      <c r="I133" s="2"/>
      <c r="J133" s="541"/>
      <c r="K133" s="234">
        <v>43800000</v>
      </c>
      <c r="L133" s="251"/>
      <c r="M133" s="49"/>
      <c r="N133" s="142"/>
      <c r="O133" s="49"/>
      <c r="P133" s="143"/>
      <c r="Q133" s="143"/>
      <c r="R133" s="28"/>
      <c r="S133" s="28"/>
      <c r="T133" s="28"/>
      <c r="U133" s="29">
        <f t="shared" si="83"/>
        <v>0</v>
      </c>
      <c r="V133" s="49"/>
      <c r="W133" s="49"/>
      <c r="X133" s="28"/>
      <c r="Y133" s="29">
        <f t="shared" si="84"/>
        <v>0</v>
      </c>
      <c r="Z133" s="28"/>
      <c r="AA133" s="28"/>
      <c r="AB133" s="28"/>
      <c r="AC133" s="29">
        <f t="shared" si="85"/>
        <v>0</v>
      </c>
      <c r="AD133" s="28"/>
      <c r="AE133" s="28"/>
      <c r="AF133" s="234">
        <v>43800000</v>
      </c>
      <c r="AG133" s="29">
        <f t="shared" si="86"/>
        <v>43800000</v>
      </c>
      <c r="AH133" s="29">
        <f t="shared" si="87"/>
        <v>43800000</v>
      </c>
      <c r="AI133" s="30">
        <f t="shared" si="88"/>
        <v>1.8718750264434401E-2</v>
      </c>
      <c r="AJ133" s="30" t="str">
        <f>IF(ISERROR(AH133/#REF!),"-",AH133/#REF!)</f>
        <v>-</v>
      </c>
      <c r="AK133" s="11"/>
      <c r="AL133" s="11"/>
      <c r="AM133" s="11"/>
      <c r="AN133" s="11"/>
      <c r="AO133" s="11"/>
      <c r="AP133" s="11"/>
      <c r="AQ133" s="11"/>
      <c r="AR133" s="11"/>
    </row>
    <row r="134" spans="1:44" outlineLevel="1" x14ac:dyDescent="0.25">
      <c r="A134" s="22">
        <v>37</v>
      </c>
      <c r="B134" s="23"/>
      <c r="C134" s="5" t="s">
        <v>1219</v>
      </c>
      <c r="D134" s="80">
        <v>44749</v>
      </c>
      <c r="E134" s="124" t="s">
        <v>1218</v>
      </c>
      <c r="F134" s="54" t="s">
        <v>1114</v>
      </c>
      <c r="G134" s="47" t="s">
        <v>1115</v>
      </c>
      <c r="H134" s="2"/>
      <c r="I134" s="2"/>
      <c r="J134" s="541"/>
      <c r="K134" s="234">
        <v>13680000</v>
      </c>
      <c r="L134" s="251"/>
      <c r="M134" s="49"/>
      <c r="N134" s="142"/>
      <c r="O134" s="49"/>
      <c r="P134" s="143"/>
      <c r="Q134" s="143"/>
      <c r="R134" s="28"/>
      <c r="S134" s="28"/>
      <c r="T134" s="28"/>
      <c r="U134" s="29">
        <f t="shared" si="83"/>
        <v>0</v>
      </c>
      <c r="V134" s="49"/>
      <c r="W134" s="49"/>
      <c r="X134" s="28"/>
      <c r="Y134" s="29">
        <f t="shared" si="84"/>
        <v>0</v>
      </c>
      <c r="Z134" s="28"/>
      <c r="AA134" s="28"/>
      <c r="AB134" s="28"/>
      <c r="AC134" s="29">
        <f t="shared" si="85"/>
        <v>0</v>
      </c>
      <c r="AD134" s="28"/>
      <c r="AE134" s="28"/>
      <c r="AF134" s="234">
        <v>13680000</v>
      </c>
      <c r="AG134" s="29">
        <f t="shared" si="86"/>
        <v>13680000</v>
      </c>
      <c r="AH134" s="29">
        <f t="shared" si="87"/>
        <v>13680000</v>
      </c>
      <c r="AI134" s="30">
        <f t="shared" si="88"/>
        <v>5.8464041921795114E-3</v>
      </c>
      <c r="AJ134" s="30" t="str">
        <f>IF(ISERROR(AH134/#REF!),"-",AH134/#REF!)</f>
        <v>-</v>
      </c>
      <c r="AK134" s="11"/>
      <c r="AL134" s="11"/>
      <c r="AM134" s="11"/>
      <c r="AN134" s="11"/>
      <c r="AO134" s="11"/>
      <c r="AP134" s="11"/>
      <c r="AQ134" s="11"/>
      <c r="AR134" s="11"/>
    </row>
    <row r="135" spans="1:44" outlineLevel="1" x14ac:dyDescent="0.25">
      <c r="A135" s="22">
        <v>38</v>
      </c>
      <c r="B135" s="23"/>
      <c r="C135" s="5" t="s">
        <v>1220</v>
      </c>
      <c r="D135" s="80">
        <v>44783</v>
      </c>
      <c r="E135" s="124" t="s">
        <v>1218</v>
      </c>
      <c r="F135" s="54" t="s">
        <v>1114</v>
      </c>
      <c r="G135" s="47" t="s">
        <v>1115</v>
      </c>
      <c r="H135" s="2"/>
      <c r="I135" s="2"/>
      <c r="J135" s="541"/>
      <c r="K135" s="234">
        <v>17100000</v>
      </c>
      <c r="L135" s="251"/>
      <c r="M135" s="49"/>
      <c r="N135" s="142"/>
      <c r="O135" s="49"/>
      <c r="P135" s="143"/>
      <c r="Q135" s="143"/>
      <c r="R135" s="28"/>
      <c r="S135" s="28"/>
      <c r="T135" s="28"/>
      <c r="U135" s="29">
        <f t="shared" si="83"/>
        <v>0</v>
      </c>
      <c r="V135" s="49"/>
      <c r="W135" s="49"/>
      <c r="X135" s="28"/>
      <c r="Y135" s="29">
        <f t="shared" si="84"/>
        <v>0</v>
      </c>
      <c r="Z135" s="28"/>
      <c r="AA135" s="28"/>
      <c r="AB135" s="28"/>
      <c r="AC135" s="29">
        <f t="shared" si="85"/>
        <v>0</v>
      </c>
      <c r="AD135" s="28"/>
      <c r="AE135" s="28"/>
      <c r="AF135" s="234">
        <v>17100000</v>
      </c>
      <c r="AG135" s="29">
        <f t="shared" si="86"/>
        <v>17100000</v>
      </c>
      <c r="AH135" s="29">
        <f t="shared" si="87"/>
        <v>17100000</v>
      </c>
      <c r="AI135" s="30">
        <f t="shared" si="88"/>
        <v>7.3080052402243892E-3</v>
      </c>
      <c r="AJ135" s="30" t="str">
        <f>IF(ISERROR(AH135/#REF!),"-",AH135/#REF!)</f>
        <v>-</v>
      </c>
      <c r="AK135" s="11"/>
      <c r="AL135" s="11"/>
      <c r="AM135" s="11"/>
      <c r="AN135" s="11"/>
      <c r="AO135" s="11"/>
      <c r="AP135" s="11"/>
      <c r="AQ135" s="11"/>
      <c r="AR135" s="11"/>
    </row>
    <row r="136" spans="1:44" outlineLevel="1" x14ac:dyDescent="0.25">
      <c r="A136" s="22">
        <v>39</v>
      </c>
      <c r="B136" s="23"/>
      <c r="C136" s="5" t="s">
        <v>1224</v>
      </c>
      <c r="D136" s="80">
        <v>44916</v>
      </c>
      <c r="E136" s="124" t="s">
        <v>1189</v>
      </c>
      <c r="F136" s="54" t="s">
        <v>1114</v>
      </c>
      <c r="G136" s="47" t="s">
        <v>1115</v>
      </c>
      <c r="H136" s="2"/>
      <c r="I136" s="2"/>
      <c r="J136" s="541"/>
      <c r="K136" s="234">
        <v>53600000</v>
      </c>
      <c r="L136" s="251"/>
      <c r="M136" s="49"/>
      <c r="N136" s="142"/>
      <c r="O136" s="49"/>
      <c r="P136" s="143"/>
      <c r="Q136" s="143"/>
      <c r="R136" s="28"/>
      <c r="S136" s="28"/>
      <c r="T136" s="28"/>
      <c r="U136" s="29">
        <f t="shared" si="83"/>
        <v>0</v>
      </c>
      <c r="V136" s="49"/>
      <c r="W136" s="49"/>
      <c r="X136" s="28"/>
      <c r="Y136" s="29">
        <f t="shared" si="84"/>
        <v>0</v>
      </c>
      <c r="Z136" s="28"/>
      <c r="AA136" s="28"/>
      <c r="AB136" s="28"/>
      <c r="AC136" s="29">
        <f t="shared" si="85"/>
        <v>0</v>
      </c>
      <c r="AD136" s="28"/>
      <c r="AE136" s="28"/>
      <c r="AF136" s="234">
        <v>53600000</v>
      </c>
      <c r="AG136" s="29">
        <f t="shared" si="86"/>
        <v>53600000</v>
      </c>
      <c r="AH136" s="29">
        <f t="shared" si="87"/>
        <v>53600000</v>
      </c>
      <c r="AI136" s="30">
        <f t="shared" si="88"/>
        <v>2.2906963793919724E-2</v>
      </c>
      <c r="AJ136" s="30" t="str">
        <f>IF(ISERROR(AH136/#REF!),"-",AH136/#REF!)</f>
        <v>-</v>
      </c>
      <c r="AK136" s="11"/>
      <c r="AL136" s="11"/>
      <c r="AM136" s="11"/>
      <c r="AN136" s="11"/>
      <c r="AO136" s="11"/>
      <c r="AP136" s="11"/>
      <c r="AQ136" s="11"/>
      <c r="AR136" s="11"/>
    </row>
    <row r="137" spans="1:44" outlineLevel="1" x14ac:dyDescent="0.25">
      <c r="A137" s="22">
        <v>40</v>
      </c>
      <c r="B137" s="23"/>
      <c r="C137" s="5" t="s">
        <v>1225</v>
      </c>
      <c r="D137" s="80">
        <v>44911</v>
      </c>
      <c r="E137" s="124" t="s">
        <v>1209</v>
      </c>
      <c r="F137" s="54" t="s">
        <v>1114</v>
      </c>
      <c r="G137" s="47" t="s">
        <v>1115</v>
      </c>
      <c r="H137" s="2"/>
      <c r="I137" s="2"/>
      <c r="J137" s="541"/>
      <c r="K137" s="234">
        <v>17600000</v>
      </c>
      <c r="L137" s="251"/>
      <c r="M137" s="49"/>
      <c r="N137" s="142"/>
      <c r="O137" s="49"/>
      <c r="P137" s="143"/>
      <c r="Q137" s="143"/>
      <c r="R137" s="28"/>
      <c r="S137" s="28"/>
      <c r="T137" s="28"/>
      <c r="U137" s="29">
        <f t="shared" si="73"/>
        <v>0</v>
      </c>
      <c r="V137" s="49"/>
      <c r="W137" s="49"/>
      <c r="X137" s="28"/>
      <c r="Y137" s="29">
        <f t="shared" si="74"/>
        <v>0</v>
      </c>
      <c r="Z137" s="28"/>
      <c r="AA137" s="28"/>
      <c r="AB137" s="28"/>
      <c r="AC137" s="29">
        <f t="shared" si="75"/>
        <v>0</v>
      </c>
      <c r="AD137" s="28"/>
      <c r="AE137" s="28"/>
      <c r="AF137" s="234">
        <v>17600000</v>
      </c>
      <c r="AG137" s="29">
        <f t="shared" si="76"/>
        <v>17600000</v>
      </c>
      <c r="AH137" s="29">
        <f t="shared" si="77"/>
        <v>17600000</v>
      </c>
      <c r="AI137" s="30">
        <f t="shared" si="78"/>
        <v>7.52168960397364E-3</v>
      </c>
      <c r="AJ137" s="30" t="str">
        <f>IF(ISERROR(AH137/#REF!),"-",AH137/#REF!)</f>
        <v>-</v>
      </c>
      <c r="AK137" s="11"/>
      <c r="AL137" s="11"/>
      <c r="AM137" s="11"/>
      <c r="AN137" s="11"/>
      <c r="AO137" s="11"/>
      <c r="AP137" s="11"/>
      <c r="AQ137" s="11"/>
      <c r="AR137" s="11"/>
    </row>
    <row r="138" spans="1:44" outlineLevel="1" x14ac:dyDescent="0.25">
      <c r="A138" s="22">
        <v>41</v>
      </c>
      <c r="B138" s="23"/>
      <c r="C138" s="5" t="s">
        <v>1226</v>
      </c>
      <c r="D138" s="80">
        <v>44922</v>
      </c>
      <c r="E138" s="231" t="s">
        <v>1227</v>
      </c>
      <c r="F138" s="54" t="s">
        <v>1114</v>
      </c>
      <c r="G138" s="47" t="s">
        <v>1115</v>
      </c>
      <c r="H138" s="2"/>
      <c r="I138" s="2"/>
      <c r="J138" s="541"/>
      <c r="K138" s="234">
        <v>85000000</v>
      </c>
      <c r="L138" s="251"/>
      <c r="M138" s="49"/>
      <c r="N138" s="142"/>
      <c r="O138" s="49"/>
      <c r="P138" s="143"/>
      <c r="Q138" s="143"/>
      <c r="R138" s="28"/>
      <c r="S138" s="28"/>
      <c r="T138" s="28"/>
      <c r="U138" s="29">
        <f t="shared" ref="U138" si="89">SUM(R138:T138)</f>
        <v>0</v>
      </c>
      <c r="V138" s="49"/>
      <c r="W138" s="49"/>
      <c r="X138" s="64"/>
      <c r="Y138" s="29">
        <f t="shared" si="74"/>
        <v>0</v>
      </c>
      <c r="Z138" s="28"/>
      <c r="AA138" s="28"/>
      <c r="AB138" s="28"/>
      <c r="AC138" s="29">
        <f t="shared" si="75"/>
        <v>0</v>
      </c>
      <c r="AD138" s="28"/>
      <c r="AE138" s="28"/>
      <c r="AF138" s="234">
        <v>85000000</v>
      </c>
      <c r="AG138" s="29">
        <f t="shared" si="76"/>
        <v>85000000</v>
      </c>
      <c r="AH138" s="29">
        <f t="shared" si="77"/>
        <v>85000000</v>
      </c>
      <c r="AI138" s="30">
        <f t="shared" si="78"/>
        <v>3.6326341837372697E-2</v>
      </c>
      <c r="AJ138" s="30" t="str">
        <f>IF(ISERROR(AH138/#REF!),"-",AH138/#REF!)</f>
        <v>-</v>
      </c>
      <c r="AK138" s="11"/>
      <c r="AL138" s="11"/>
      <c r="AM138" s="11"/>
      <c r="AN138" s="11"/>
      <c r="AO138" s="11"/>
      <c r="AP138" s="11"/>
      <c r="AQ138" s="11"/>
      <c r="AR138" s="11"/>
    </row>
    <row r="139" spans="1:44" s="61" customFormat="1" ht="12.75" customHeight="1" x14ac:dyDescent="0.25">
      <c r="A139" s="538" t="s">
        <v>55</v>
      </c>
      <c r="B139" s="542"/>
      <c r="C139" s="539"/>
      <c r="D139" s="539"/>
      <c r="E139" s="539"/>
      <c r="F139" s="539"/>
      <c r="G139" s="539"/>
      <c r="H139" s="539"/>
      <c r="I139" s="540"/>
      <c r="J139" s="339">
        <f>SUM(J97:J97)</f>
        <v>2339899800</v>
      </c>
      <c r="K139" s="339">
        <f>SUM(K98:K138)</f>
        <v>2339899800</v>
      </c>
      <c r="L139" s="445"/>
      <c r="M139" s="339">
        <f>SUM(M98:M98)</f>
        <v>0</v>
      </c>
      <c r="N139" s="339">
        <f>SUM(N98:N98)</f>
        <v>0</v>
      </c>
      <c r="O139" s="339">
        <f>SUM(O98:O98)</f>
        <v>0</v>
      </c>
      <c r="P139" s="344"/>
      <c r="Q139" s="438"/>
      <c r="R139" s="339">
        <f>SUM(R98:R98)</f>
        <v>0</v>
      </c>
      <c r="S139" s="339">
        <f>SUM(S98:S98)</f>
        <v>0</v>
      </c>
      <c r="T139" s="339">
        <f>SUM(T98:T98)</f>
        <v>0</v>
      </c>
      <c r="U139" s="339">
        <f t="shared" ref="U139:AH139" si="90">SUM(U98:U138)</f>
        <v>0</v>
      </c>
      <c r="V139" s="339">
        <f t="shared" si="90"/>
        <v>16200000</v>
      </c>
      <c r="W139" s="339">
        <f t="shared" si="90"/>
        <v>69204900</v>
      </c>
      <c r="X139" s="339">
        <f t="shared" si="90"/>
        <v>60200000</v>
      </c>
      <c r="Y139" s="339">
        <f t="shared" si="90"/>
        <v>145604900</v>
      </c>
      <c r="Z139" s="339">
        <f t="shared" si="90"/>
        <v>1138040000</v>
      </c>
      <c r="AA139" s="339">
        <f t="shared" si="90"/>
        <v>302824900</v>
      </c>
      <c r="AB139" s="339">
        <f t="shared" si="90"/>
        <v>0</v>
      </c>
      <c r="AC139" s="339">
        <f t="shared" si="90"/>
        <v>1440864900</v>
      </c>
      <c r="AD139" s="339">
        <f t="shared" si="90"/>
        <v>51720000</v>
      </c>
      <c r="AE139" s="339">
        <f t="shared" si="90"/>
        <v>51840000</v>
      </c>
      <c r="AF139" s="339">
        <f t="shared" si="90"/>
        <v>649870000</v>
      </c>
      <c r="AG139" s="339">
        <f t="shared" si="90"/>
        <v>753430000</v>
      </c>
      <c r="AH139" s="339">
        <f t="shared" si="90"/>
        <v>2339899800</v>
      </c>
      <c r="AI139" s="345">
        <f>IF(ISERROR(AH139/J139),0,AH139/J139)</f>
        <v>1</v>
      </c>
      <c r="AJ139" s="345">
        <f>IF(ISERROR(AH139/#REF!),0,AH139/#REF!)</f>
        <v>0</v>
      </c>
      <c r="AK139" s="11"/>
      <c r="AL139" s="11"/>
      <c r="AM139" s="11"/>
      <c r="AN139" s="11"/>
      <c r="AO139" s="11"/>
      <c r="AP139" s="11"/>
      <c r="AQ139" s="11"/>
      <c r="AR139" s="11"/>
    </row>
    <row r="140" spans="1:44" ht="12.75" customHeight="1" x14ac:dyDescent="0.25">
      <c r="A140" s="502" t="s">
        <v>56</v>
      </c>
      <c r="B140" s="503"/>
      <c r="C140" s="503"/>
      <c r="D140" s="503"/>
      <c r="E140" s="504"/>
      <c r="F140" s="16"/>
      <c r="G140" s="5"/>
      <c r="H140" s="17"/>
      <c r="I140" s="17"/>
      <c r="J140" s="505">
        <v>947020000</v>
      </c>
      <c r="K140" s="7"/>
      <c r="L140" s="18"/>
      <c r="M140" s="19"/>
      <c r="N140" s="19"/>
      <c r="O140" s="19"/>
      <c r="P140" s="5"/>
      <c r="Q140" s="20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336"/>
      <c r="AJ140" s="336"/>
    </row>
    <row r="141" spans="1:44" outlineLevel="1" x14ac:dyDescent="0.25">
      <c r="A141" s="23">
        <v>1</v>
      </c>
      <c r="B141" s="23"/>
      <c r="C141" s="140" t="s">
        <v>1228</v>
      </c>
      <c r="D141" s="69">
        <v>44617</v>
      </c>
      <c r="E141" s="124" t="s">
        <v>1229</v>
      </c>
      <c r="F141" s="54" t="s">
        <v>1114</v>
      </c>
      <c r="G141" s="47" t="s">
        <v>1115</v>
      </c>
      <c r="H141" s="25"/>
      <c r="I141" s="25"/>
      <c r="J141" s="541"/>
      <c r="K141" s="235">
        <v>16200000</v>
      </c>
      <c r="L141" s="251" t="s">
        <v>81</v>
      </c>
      <c r="M141" s="28"/>
      <c r="N141" s="28"/>
      <c r="O141" s="28"/>
      <c r="P141" s="133"/>
      <c r="Q141" s="133"/>
      <c r="R141" s="28"/>
      <c r="S141" s="28"/>
      <c r="T141" s="235">
        <v>16200000</v>
      </c>
      <c r="U141" s="29">
        <f t="shared" ref="U141:U163" si="91">SUM(R141:T141)</f>
        <v>16200000</v>
      </c>
      <c r="V141" s="241"/>
      <c r="W141" s="28"/>
      <c r="X141" s="28"/>
      <c r="Y141" s="29">
        <f t="shared" ref="Y141:Y163" si="92">SUM(V141:X141)</f>
        <v>0</v>
      </c>
      <c r="Z141" s="28"/>
      <c r="AA141" s="28"/>
      <c r="AB141" s="28"/>
      <c r="AC141" s="29">
        <f t="shared" ref="AC141:AC148" si="93">SUM(Z141:AB141)</f>
        <v>0</v>
      </c>
      <c r="AD141" s="28"/>
      <c r="AE141" s="28"/>
      <c r="AF141" s="28"/>
      <c r="AG141" s="29">
        <f t="shared" ref="AG141:AG148" si="94">SUM(AD141:AF141)</f>
        <v>0</v>
      </c>
      <c r="AH141" s="29">
        <f t="shared" ref="AH141:AH148" si="95">SUM(U141,Y141,AC141,AG141)</f>
        <v>16200000</v>
      </c>
      <c r="AI141" s="30">
        <f>IF(ISERROR(AH141/$J$140),0,AH141/$J$140)</f>
        <v>1.7106291313805411E-2</v>
      </c>
      <c r="AJ141" s="30" t="str">
        <f>IF(ISERROR(AH141/#REF!),"-",AH141/#REF!)</f>
        <v>-</v>
      </c>
      <c r="AK141" s="11"/>
      <c r="AL141" s="11"/>
      <c r="AM141" s="11"/>
      <c r="AN141" s="11"/>
      <c r="AO141" s="11"/>
      <c r="AP141" s="11"/>
      <c r="AQ141" s="11"/>
      <c r="AR141" s="11"/>
    </row>
    <row r="142" spans="1:44" outlineLevel="1" x14ac:dyDescent="0.25">
      <c r="A142" s="23">
        <v>2</v>
      </c>
      <c r="B142" s="23"/>
      <c r="C142" s="140" t="s">
        <v>1230</v>
      </c>
      <c r="D142" s="69">
        <v>44623</v>
      </c>
      <c r="E142" s="124" t="s">
        <v>1231</v>
      </c>
      <c r="F142" s="54" t="s">
        <v>1114</v>
      </c>
      <c r="G142" s="47" t="s">
        <v>1115</v>
      </c>
      <c r="H142" s="33"/>
      <c r="I142" s="33"/>
      <c r="J142" s="541"/>
      <c r="K142" s="235">
        <v>16200000</v>
      </c>
      <c r="L142" s="251" t="s">
        <v>81</v>
      </c>
      <c r="M142" s="28"/>
      <c r="N142" s="28"/>
      <c r="O142" s="28"/>
      <c r="P142" s="136"/>
      <c r="Q142" s="136"/>
      <c r="R142" s="28"/>
      <c r="S142" s="28"/>
      <c r="T142" s="235">
        <v>16200000</v>
      </c>
      <c r="U142" s="29">
        <f t="shared" si="91"/>
        <v>16200000</v>
      </c>
      <c r="V142" s="28"/>
      <c r="W142" s="293"/>
      <c r="X142" s="28"/>
      <c r="Y142" s="29">
        <f t="shared" si="92"/>
        <v>0</v>
      </c>
      <c r="Z142" s="28"/>
      <c r="AA142" s="28"/>
      <c r="AB142" s="28"/>
      <c r="AC142" s="29">
        <f t="shared" si="93"/>
        <v>0</v>
      </c>
      <c r="AD142" s="28"/>
      <c r="AE142" s="28"/>
      <c r="AF142" s="28"/>
      <c r="AG142" s="29">
        <f t="shared" si="94"/>
        <v>0</v>
      </c>
      <c r="AH142" s="29">
        <f t="shared" si="95"/>
        <v>16200000</v>
      </c>
      <c r="AI142" s="30">
        <f t="shared" ref="AI142:AI148" si="96">IF(ISERROR(AH142/$J$140),0,AH142/$J$140)</f>
        <v>1.7106291313805411E-2</v>
      </c>
      <c r="AJ142" s="30" t="str">
        <f>IF(ISERROR(AH142/#REF!),"-",AH142/#REF!)</f>
        <v>-</v>
      </c>
      <c r="AK142" s="11"/>
      <c r="AL142" s="11"/>
      <c r="AM142" s="11"/>
      <c r="AN142" s="11"/>
      <c r="AO142" s="11"/>
      <c r="AP142" s="11"/>
      <c r="AQ142" s="11"/>
      <c r="AR142" s="11"/>
    </row>
    <row r="143" spans="1:44" outlineLevel="1" x14ac:dyDescent="0.25">
      <c r="A143" s="23">
        <v>3</v>
      </c>
      <c r="B143" s="23"/>
      <c r="C143" s="140" t="s">
        <v>796</v>
      </c>
      <c r="D143" s="69">
        <v>44676</v>
      </c>
      <c r="E143" s="124" t="s">
        <v>1229</v>
      </c>
      <c r="F143" s="54" t="s">
        <v>1114</v>
      </c>
      <c r="G143" s="47" t="s">
        <v>1115</v>
      </c>
      <c r="H143" s="33"/>
      <c r="I143" s="33"/>
      <c r="J143" s="541"/>
      <c r="K143" s="235">
        <v>18000000</v>
      </c>
      <c r="L143" s="251" t="s">
        <v>81</v>
      </c>
      <c r="M143" s="28"/>
      <c r="N143" s="28"/>
      <c r="O143" s="28"/>
      <c r="P143" s="136"/>
      <c r="Q143" s="136"/>
      <c r="R143" s="28"/>
      <c r="S143" s="28"/>
      <c r="T143" s="28"/>
      <c r="U143" s="29">
        <f t="shared" si="91"/>
        <v>0</v>
      </c>
      <c r="V143" s="28">
        <v>18000000</v>
      </c>
      <c r="W143" s="293"/>
      <c r="X143" s="28"/>
      <c r="Y143" s="29">
        <f t="shared" si="92"/>
        <v>18000000</v>
      </c>
      <c r="Z143" s="28"/>
      <c r="AA143" s="28"/>
      <c r="AB143" s="28"/>
      <c r="AC143" s="29">
        <f t="shared" si="93"/>
        <v>0</v>
      </c>
      <c r="AD143" s="28"/>
      <c r="AE143" s="28"/>
      <c r="AF143" s="28"/>
      <c r="AG143" s="29">
        <f t="shared" si="94"/>
        <v>0</v>
      </c>
      <c r="AH143" s="29">
        <f t="shared" si="95"/>
        <v>18000000</v>
      </c>
      <c r="AI143" s="30">
        <f t="shared" si="96"/>
        <v>1.9006990348672679E-2</v>
      </c>
      <c r="AJ143" s="30" t="str">
        <f>IF(ISERROR(AH143/#REF!),"-",AH143/#REF!)</f>
        <v>-</v>
      </c>
      <c r="AK143" s="11"/>
      <c r="AL143" s="11"/>
      <c r="AM143" s="11"/>
      <c r="AN143" s="11"/>
      <c r="AO143" s="11"/>
      <c r="AP143" s="11"/>
      <c r="AQ143" s="11"/>
      <c r="AR143" s="11"/>
    </row>
    <row r="144" spans="1:44" outlineLevel="1" x14ac:dyDescent="0.25">
      <c r="A144" s="23">
        <v>4</v>
      </c>
      <c r="B144" s="23"/>
      <c r="C144" s="140" t="s">
        <v>1232</v>
      </c>
      <c r="D144" s="69">
        <v>44697</v>
      </c>
      <c r="E144" s="124" t="s">
        <v>1229</v>
      </c>
      <c r="F144" s="54" t="s">
        <v>1114</v>
      </c>
      <c r="G144" s="47" t="s">
        <v>1115</v>
      </c>
      <c r="H144" s="33"/>
      <c r="I144" s="33"/>
      <c r="J144" s="541"/>
      <c r="K144" s="235">
        <v>60200000</v>
      </c>
      <c r="L144" s="251" t="s">
        <v>81</v>
      </c>
      <c r="M144" s="28"/>
      <c r="N144" s="28"/>
      <c r="O144" s="28"/>
      <c r="P144" s="136"/>
      <c r="Q144" s="136"/>
      <c r="R144" s="28"/>
      <c r="S144" s="28"/>
      <c r="T144" s="28"/>
      <c r="U144" s="29">
        <f t="shared" si="91"/>
        <v>0</v>
      </c>
      <c r="V144" s="28"/>
      <c r="W144" s="28">
        <v>60200000</v>
      </c>
      <c r="X144" s="28"/>
      <c r="Y144" s="29">
        <f t="shared" si="92"/>
        <v>60200000</v>
      </c>
      <c r="Z144" s="28"/>
      <c r="AA144" s="28"/>
      <c r="AB144" s="28"/>
      <c r="AC144" s="29">
        <f t="shared" si="93"/>
        <v>0</v>
      </c>
      <c r="AD144" s="28"/>
      <c r="AE144" s="28"/>
      <c r="AF144" s="28"/>
      <c r="AG144" s="29">
        <f t="shared" si="94"/>
        <v>0</v>
      </c>
      <c r="AH144" s="29">
        <f t="shared" si="95"/>
        <v>60200000</v>
      </c>
      <c r="AI144" s="30">
        <f t="shared" si="96"/>
        <v>6.3567823277227514E-2</v>
      </c>
      <c r="AJ144" s="30" t="str">
        <f>IF(ISERROR(AH144/#REF!),"-",AH144/#REF!)</f>
        <v>-</v>
      </c>
    </row>
    <row r="145" spans="1:44" outlineLevel="1" x14ac:dyDescent="0.25">
      <c r="A145" s="23">
        <v>5</v>
      </c>
      <c r="B145" s="23"/>
      <c r="C145" s="161" t="s">
        <v>1233</v>
      </c>
      <c r="D145" s="69">
        <v>44727</v>
      </c>
      <c r="E145" s="124" t="s">
        <v>1231</v>
      </c>
      <c r="F145" s="54" t="s">
        <v>1114</v>
      </c>
      <c r="G145" s="47" t="s">
        <v>1115</v>
      </c>
      <c r="H145" s="33"/>
      <c r="I145" s="33"/>
      <c r="J145" s="541"/>
      <c r="K145" s="235">
        <v>31920000</v>
      </c>
      <c r="L145" s="251" t="s">
        <v>81</v>
      </c>
      <c r="M145" s="28"/>
      <c r="N145" s="28"/>
      <c r="O145" s="28"/>
      <c r="P145" s="136"/>
      <c r="Q145" s="136"/>
      <c r="R145" s="28"/>
      <c r="S145" s="28"/>
      <c r="T145" s="28"/>
      <c r="U145" s="29">
        <f t="shared" si="91"/>
        <v>0</v>
      </c>
      <c r="V145" s="28"/>
      <c r="W145" s="28"/>
      <c r="X145" s="235">
        <v>31920000</v>
      </c>
      <c r="Y145" s="29">
        <f t="shared" si="92"/>
        <v>31920000</v>
      </c>
      <c r="Z145" s="28"/>
      <c r="AA145" s="28"/>
      <c r="AB145" s="28"/>
      <c r="AC145" s="29">
        <f t="shared" si="93"/>
        <v>0</v>
      </c>
      <c r="AD145" s="28"/>
      <c r="AE145" s="28"/>
      <c r="AF145" s="28"/>
      <c r="AG145" s="29">
        <f t="shared" si="94"/>
        <v>0</v>
      </c>
      <c r="AH145" s="29">
        <f t="shared" si="95"/>
        <v>31920000</v>
      </c>
      <c r="AI145" s="30">
        <f t="shared" si="96"/>
        <v>3.3705729551646219E-2</v>
      </c>
      <c r="AJ145" s="30" t="str">
        <f>IF(ISERROR(AH145/#REF!),"-",AH145/#REF!)</f>
        <v>-</v>
      </c>
      <c r="AK145" s="11"/>
      <c r="AL145" s="11"/>
      <c r="AM145" s="11"/>
      <c r="AN145" s="11"/>
      <c r="AO145" s="11"/>
      <c r="AP145" s="11"/>
      <c r="AQ145" s="11"/>
      <c r="AR145" s="11"/>
    </row>
    <row r="146" spans="1:44" outlineLevel="1" x14ac:dyDescent="0.25">
      <c r="A146" s="23">
        <v>6</v>
      </c>
      <c r="B146" s="23"/>
      <c r="C146" s="140" t="s">
        <v>1234</v>
      </c>
      <c r="D146" s="69">
        <v>44727</v>
      </c>
      <c r="E146" s="124" t="s">
        <v>1231</v>
      </c>
      <c r="F146" s="54" t="s">
        <v>1114</v>
      </c>
      <c r="G146" s="47" t="s">
        <v>1115</v>
      </c>
      <c r="H146" s="33"/>
      <c r="I146" s="33"/>
      <c r="J146" s="541"/>
      <c r="K146" s="235">
        <v>30240000</v>
      </c>
      <c r="L146" s="251" t="s">
        <v>81</v>
      </c>
      <c r="M146" s="28"/>
      <c r="N146" s="28"/>
      <c r="O146" s="28"/>
      <c r="P146" s="136"/>
      <c r="Q146" s="136"/>
      <c r="R146" s="28"/>
      <c r="S146" s="28"/>
      <c r="T146" s="28"/>
      <c r="U146" s="29">
        <f t="shared" si="91"/>
        <v>0</v>
      </c>
      <c r="V146" s="28"/>
      <c r="W146" s="28"/>
      <c r="X146" s="235">
        <v>30240000</v>
      </c>
      <c r="Y146" s="29">
        <f t="shared" si="92"/>
        <v>30240000</v>
      </c>
      <c r="Z146" s="28"/>
      <c r="AA146" s="28"/>
      <c r="AB146" s="28"/>
      <c r="AC146" s="29">
        <f t="shared" si="93"/>
        <v>0</v>
      </c>
      <c r="AD146" s="28"/>
      <c r="AE146" s="28"/>
      <c r="AF146" s="28"/>
      <c r="AG146" s="29">
        <f t="shared" si="94"/>
        <v>0</v>
      </c>
      <c r="AH146" s="29">
        <f t="shared" si="95"/>
        <v>30240000</v>
      </c>
      <c r="AI146" s="30">
        <f t="shared" si="96"/>
        <v>3.19317437857701E-2</v>
      </c>
      <c r="AJ146" s="30" t="str">
        <f>IF(ISERROR(AH146/#REF!),"-",AH146/#REF!)</f>
        <v>-</v>
      </c>
      <c r="AK146" s="11"/>
      <c r="AL146" s="11"/>
      <c r="AM146" s="11"/>
      <c r="AN146" s="11"/>
      <c r="AO146" s="11"/>
      <c r="AP146" s="11"/>
      <c r="AQ146" s="11"/>
      <c r="AR146" s="11"/>
    </row>
    <row r="147" spans="1:44" outlineLevel="1" x14ac:dyDescent="0.25">
      <c r="A147" s="23">
        <v>7</v>
      </c>
      <c r="B147" s="23"/>
      <c r="C147" s="140" t="s">
        <v>1235</v>
      </c>
      <c r="D147" s="69">
        <v>44727</v>
      </c>
      <c r="E147" s="124" t="s">
        <v>360</v>
      </c>
      <c r="F147" s="54" t="s">
        <v>1114</v>
      </c>
      <c r="G147" s="47" t="s">
        <v>1115</v>
      </c>
      <c r="H147" s="33"/>
      <c r="I147" s="33"/>
      <c r="J147" s="541"/>
      <c r="K147" s="235">
        <v>57000000</v>
      </c>
      <c r="L147" s="251" t="s">
        <v>81</v>
      </c>
      <c r="M147" s="28"/>
      <c r="N147" s="28"/>
      <c r="O147" s="28"/>
      <c r="P147" s="136"/>
      <c r="Q147" s="136"/>
      <c r="R147" s="28"/>
      <c r="S147" s="28"/>
      <c r="T147" s="28"/>
      <c r="U147" s="29">
        <f t="shared" si="91"/>
        <v>0</v>
      </c>
      <c r="V147" s="28"/>
      <c r="W147" s="28"/>
      <c r="X147" s="235">
        <v>57000000</v>
      </c>
      <c r="Y147" s="29">
        <f t="shared" si="92"/>
        <v>57000000</v>
      </c>
      <c r="Z147" s="28"/>
      <c r="AA147" s="28"/>
      <c r="AB147" s="28"/>
      <c r="AC147" s="29">
        <f t="shared" si="93"/>
        <v>0</v>
      </c>
      <c r="AD147" s="28"/>
      <c r="AE147" s="28"/>
      <c r="AF147" s="28"/>
      <c r="AG147" s="29">
        <f t="shared" si="94"/>
        <v>0</v>
      </c>
      <c r="AH147" s="29">
        <f t="shared" si="95"/>
        <v>57000000</v>
      </c>
      <c r="AI147" s="30">
        <f t="shared" si="96"/>
        <v>6.0188802770796815E-2</v>
      </c>
      <c r="AJ147" s="30" t="str">
        <f>IF(ISERROR(AH147/#REF!),"-",AH147/#REF!)</f>
        <v>-</v>
      </c>
      <c r="AK147" s="11"/>
      <c r="AL147" s="11"/>
      <c r="AM147" s="11"/>
      <c r="AN147" s="11"/>
      <c r="AO147" s="11"/>
      <c r="AP147" s="11"/>
      <c r="AQ147" s="11"/>
      <c r="AR147" s="11"/>
    </row>
    <row r="148" spans="1:44" outlineLevel="1" x14ac:dyDescent="0.25">
      <c r="A148" s="23">
        <v>8</v>
      </c>
      <c r="B148" s="23"/>
      <c r="C148" s="140" t="s">
        <v>1236</v>
      </c>
      <c r="D148" s="69">
        <v>44726</v>
      </c>
      <c r="E148" s="124" t="s">
        <v>1229</v>
      </c>
      <c r="F148" s="54" t="s">
        <v>1114</v>
      </c>
      <c r="G148" s="47" t="s">
        <v>1115</v>
      </c>
      <c r="H148" s="33"/>
      <c r="I148" s="33"/>
      <c r="J148" s="541"/>
      <c r="K148" s="235">
        <v>30240000</v>
      </c>
      <c r="L148" s="251" t="s">
        <v>81</v>
      </c>
      <c r="M148" s="28"/>
      <c r="N148" s="28"/>
      <c r="O148" s="28"/>
      <c r="P148" s="136"/>
      <c r="Q148" s="136"/>
      <c r="R148" s="28"/>
      <c r="S148" s="28"/>
      <c r="T148" s="28"/>
      <c r="U148" s="29">
        <f t="shared" si="91"/>
        <v>0</v>
      </c>
      <c r="V148" s="28"/>
      <c r="W148" s="28"/>
      <c r="X148" s="235">
        <v>30240000</v>
      </c>
      <c r="Y148" s="29">
        <f t="shared" si="92"/>
        <v>30240000</v>
      </c>
      <c r="Z148" s="28"/>
      <c r="AA148" s="28"/>
      <c r="AB148" s="28"/>
      <c r="AC148" s="29">
        <f t="shared" si="93"/>
        <v>0</v>
      </c>
      <c r="AD148" s="28"/>
      <c r="AE148" s="28"/>
      <c r="AF148" s="28"/>
      <c r="AG148" s="29">
        <f t="shared" si="94"/>
        <v>0</v>
      </c>
      <c r="AH148" s="29">
        <f t="shared" si="95"/>
        <v>30240000</v>
      </c>
      <c r="AI148" s="30">
        <f t="shared" si="96"/>
        <v>3.19317437857701E-2</v>
      </c>
      <c r="AJ148" s="30" t="str">
        <f>IF(ISERROR(AH148/#REF!),"-",AH148/#REF!)</f>
        <v>-</v>
      </c>
      <c r="AK148" s="11"/>
      <c r="AL148" s="11"/>
      <c r="AM148" s="11"/>
      <c r="AN148" s="11"/>
      <c r="AO148" s="11"/>
      <c r="AP148" s="11"/>
      <c r="AQ148" s="11"/>
      <c r="AR148" s="11"/>
    </row>
    <row r="149" spans="1:44" outlineLevel="1" x14ac:dyDescent="0.25">
      <c r="A149" s="23">
        <v>9</v>
      </c>
      <c r="B149" s="23"/>
      <c r="C149" s="140" t="s">
        <v>1237</v>
      </c>
      <c r="D149" s="69">
        <v>44727</v>
      </c>
      <c r="E149" s="124" t="s">
        <v>1218</v>
      </c>
      <c r="F149" s="54" t="s">
        <v>1114</v>
      </c>
      <c r="G149" s="47" t="s">
        <v>1115</v>
      </c>
      <c r="H149" s="33"/>
      <c r="I149" s="33"/>
      <c r="J149" s="541"/>
      <c r="K149" s="235">
        <v>80220000</v>
      </c>
      <c r="L149" s="251" t="s">
        <v>81</v>
      </c>
      <c r="M149" s="28"/>
      <c r="N149" s="28"/>
      <c r="O149" s="28"/>
      <c r="P149" s="136"/>
      <c r="Q149" s="136"/>
      <c r="R149" s="28"/>
      <c r="S149" s="28"/>
      <c r="T149" s="28"/>
      <c r="U149" s="29">
        <f t="shared" si="91"/>
        <v>0</v>
      </c>
      <c r="V149" s="28"/>
      <c r="W149" s="28"/>
      <c r="X149" s="264"/>
      <c r="Y149" s="29">
        <f t="shared" si="92"/>
        <v>0</v>
      </c>
      <c r="Z149" s="235">
        <v>80220000</v>
      </c>
      <c r="AA149" s="28"/>
      <c r="AB149" s="28"/>
      <c r="AC149" s="29">
        <f t="shared" ref="AC149:AC163" si="97">SUM(Z149:AB149)</f>
        <v>80220000</v>
      </c>
      <c r="AD149" s="28"/>
      <c r="AE149" s="28"/>
      <c r="AF149" s="28"/>
      <c r="AG149" s="29">
        <f t="shared" ref="AG149:AG163" si="98">SUM(AD149:AF149)</f>
        <v>0</v>
      </c>
      <c r="AH149" s="29">
        <f t="shared" ref="AH149:AH163" si="99">SUM(U149,Y149,AC149,AG149)</f>
        <v>80220000</v>
      </c>
      <c r="AI149" s="30">
        <f t="shared" ref="AI149:AI163" si="100">IF(ISERROR(AH149/$J$140),0,AH149/$J$140)</f>
        <v>8.4707820320584576E-2</v>
      </c>
      <c r="AJ149" s="30" t="str">
        <f>IF(ISERROR(AH149/#REF!),"-",AH149/#REF!)</f>
        <v>-</v>
      </c>
      <c r="AK149" s="11"/>
      <c r="AL149" s="11"/>
      <c r="AM149" s="11"/>
      <c r="AN149" s="11"/>
      <c r="AO149" s="11"/>
      <c r="AP149" s="11"/>
      <c r="AQ149" s="11"/>
      <c r="AR149" s="11"/>
    </row>
    <row r="150" spans="1:44" outlineLevel="1" x14ac:dyDescent="0.25">
      <c r="A150" s="23">
        <v>10</v>
      </c>
      <c r="B150" s="23"/>
      <c r="C150" s="140" t="s">
        <v>1238</v>
      </c>
      <c r="D150" s="69">
        <v>44727</v>
      </c>
      <c r="E150" s="124" t="s">
        <v>1218</v>
      </c>
      <c r="F150" s="54" t="s">
        <v>1114</v>
      </c>
      <c r="G150" s="47" t="s">
        <v>1115</v>
      </c>
      <c r="H150" s="33"/>
      <c r="I150" s="33"/>
      <c r="J150" s="541"/>
      <c r="K150" s="235">
        <v>62160000</v>
      </c>
      <c r="L150" s="251" t="s">
        <v>81</v>
      </c>
      <c r="M150" s="28"/>
      <c r="N150" s="28"/>
      <c r="O150" s="28"/>
      <c r="P150" s="136"/>
      <c r="Q150" s="136"/>
      <c r="R150" s="28"/>
      <c r="S150" s="28"/>
      <c r="T150" s="28"/>
      <c r="U150" s="29">
        <f t="shared" si="91"/>
        <v>0</v>
      </c>
      <c r="V150" s="28"/>
      <c r="W150" s="28"/>
      <c r="X150" s="264"/>
      <c r="Y150" s="29">
        <f t="shared" si="92"/>
        <v>0</v>
      </c>
      <c r="Z150" s="235">
        <v>62160000</v>
      </c>
      <c r="AA150" s="28"/>
      <c r="AB150" s="28"/>
      <c r="AC150" s="29">
        <f t="shared" si="97"/>
        <v>62160000</v>
      </c>
      <c r="AD150" s="28"/>
      <c r="AE150" s="28"/>
      <c r="AF150" s="28"/>
      <c r="AG150" s="29">
        <f t="shared" si="98"/>
        <v>0</v>
      </c>
      <c r="AH150" s="29">
        <f t="shared" si="99"/>
        <v>62160000</v>
      </c>
      <c r="AI150" s="30">
        <f t="shared" si="100"/>
        <v>6.5637473337416319E-2</v>
      </c>
      <c r="AJ150" s="30" t="str">
        <f>IF(ISERROR(AH150/#REF!),"-",AH150/#REF!)</f>
        <v>-</v>
      </c>
      <c r="AK150" s="11"/>
      <c r="AL150" s="11"/>
      <c r="AM150" s="11"/>
      <c r="AN150" s="11"/>
      <c r="AO150" s="11"/>
      <c r="AP150" s="11"/>
      <c r="AQ150" s="11"/>
      <c r="AR150" s="11"/>
    </row>
    <row r="151" spans="1:44" outlineLevel="1" x14ac:dyDescent="0.25">
      <c r="A151" s="23">
        <v>11</v>
      </c>
      <c r="B151" s="23"/>
      <c r="C151" s="140" t="s">
        <v>1239</v>
      </c>
      <c r="D151" s="69">
        <v>44760</v>
      </c>
      <c r="E151" s="124" t="s">
        <v>1231</v>
      </c>
      <c r="F151" s="54" t="s">
        <v>1114</v>
      </c>
      <c r="G151" s="47" t="s">
        <v>1115</v>
      </c>
      <c r="H151" s="33"/>
      <c r="I151" s="33"/>
      <c r="J151" s="541"/>
      <c r="K151" s="235">
        <v>102200000</v>
      </c>
      <c r="L151" s="251" t="s">
        <v>81</v>
      </c>
      <c r="M151" s="28"/>
      <c r="N151" s="28"/>
      <c r="O151" s="28"/>
      <c r="P151" s="136"/>
      <c r="Q151" s="136"/>
      <c r="R151" s="28"/>
      <c r="S151" s="28"/>
      <c r="T151" s="28"/>
      <c r="U151" s="29">
        <f t="shared" si="91"/>
        <v>0</v>
      </c>
      <c r="V151" s="28"/>
      <c r="W151" s="28"/>
      <c r="X151" s="264"/>
      <c r="Y151" s="29">
        <f t="shared" si="92"/>
        <v>0</v>
      </c>
      <c r="Z151" s="235">
        <v>102200000</v>
      </c>
      <c r="AA151" s="28"/>
      <c r="AB151" s="28"/>
      <c r="AC151" s="29">
        <f t="shared" si="97"/>
        <v>102200000</v>
      </c>
      <c r="AD151" s="28"/>
      <c r="AE151" s="28"/>
      <c r="AF151" s="28"/>
      <c r="AG151" s="29">
        <f t="shared" si="98"/>
        <v>0</v>
      </c>
      <c r="AH151" s="29">
        <f t="shared" si="99"/>
        <v>102200000</v>
      </c>
      <c r="AI151" s="30">
        <f t="shared" si="100"/>
        <v>0.10791746742413043</v>
      </c>
      <c r="AJ151" s="30" t="str">
        <f>IF(ISERROR(AH151/#REF!),"-",AH151/#REF!)</f>
        <v>-</v>
      </c>
      <c r="AK151" s="11"/>
      <c r="AL151" s="11"/>
      <c r="AM151" s="11"/>
      <c r="AN151" s="11"/>
      <c r="AO151" s="11"/>
      <c r="AP151" s="11"/>
      <c r="AQ151" s="11"/>
      <c r="AR151" s="11"/>
    </row>
    <row r="152" spans="1:44" outlineLevel="1" x14ac:dyDescent="0.25">
      <c r="A152" s="23">
        <v>12</v>
      </c>
      <c r="B152" s="23"/>
      <c r="C152" s="140" t="s">
        <v>1240</v>
      </c>
      <c r="D152" s="69">
        <v>44791</v>
      </c>
      <c r="E152" s="124" t="s">
        <v>1229</v>
      </c>
      <c r="F152" s="54" t="s">
        <v>1114</v>
      </c>
      <c r="G152" s="47" t="s">
        <v>1115</v>
      </c>
      <c r="H152" s="33"/>
      <c r="I152" s="33"/>
      <c r="J152" s="541"/>
      <c r="K152" s="235">
        <v>25800000</v>
      </c>
      <c r="L152" s="251" t="s">
        <v>81</v>
      </c>
      <c r="M152" s="28"/>
      <c r="N152" s="28"/>
      <c r="O152" s="28"/>
      <c r="P152" s="136"/>
      <c r="Q152" s="136"/>
      <c r="R152" s="28"/>
      <c r="S152" s="28"/>
      <c r="T152" s="28"/>
      <c r="U152" s="29">
        <f t="shared" si="91"/>
        <v>0</v>
      </c>
      <c r="V152" s="28"/>
      <c r="W152" s="28"/>
      <c r="X152" s="264"/>
      <c r="Y152" s="29">
        <f t="shared" si="92"/>
        <v>0</v>
      </c>
      <c r="Z152" s="28"/>
      <c r="AA152" s="235">
        <v>25800000</v>
      </c>
      <c r="AB152" s="28"/>
      <c r="AC152" s="29">
        <f t="shared" si="97"/>
        <v>25800000</v>
      </c>
      <c r="AD152" s="28"/>
      <c r="AE152" s="28"/>
      <c r="AF152" s="28"/>
      <c r="AG152" s="29">
        <f t="shared" si="98"/>
        <v>0</v>
      </c>
      <c r="AH152" s="29">
        <f t="shared" si="99"/>
        <v>25800000</v>
      </c>
      <c r="AI152" s="30">
        <f t="shared" si="100"/>
        <v>2.7243352833097506E-2</v>
      </c>
      <c r="AJ152" s="30" t="str">
        <f>IF(ISERROR(AH152/#REF!),"-",AH152/#REF!)</f>
        <v>-</v>
      </c>
      <c r="AK152" s="11"/>
      <c r="AL152" s="11"/>
      <c r="AM152" s="11"/>
      <c r="AN152" s="11"/>
      <c r="AO152" s="11"/>
      <c r="AP152" s="11"/>
      <c r="AQ152" s="11"/>
      <c r="AR152" s="11"/>
    </row>
    <row r="153" spans="1:44" outlineLevel="1" x14ac:dyDescent="0.25">
      <c r="A153" s="23">
        <v>21</v>
      </c>
      <c r="B153" s="23"/>
      <c r="C153" s="179" t="s">
        <v>1241</v>
      </c>
      <c r="D153" s="69">
        <v>44826</v>
      </c>
      <c r="E153" s="124" t="s">
        <v>1229</v>
      </c>
      <c r="F153" s="54" t="s">
        <v>1114</v>
      </c>
      <c r="G153" s="47" t="s">
        <v>1115</v>
      </c>
      <c r="H153" s="33"/>
      <c r="I153" s="33"/>
      <c r="J153" s="541"/>
      <c r="K153" s="235">
        <v>12960000</v>
      </c>
      <c r="L153" s="251" t="s">
        <v>81</v>
      </c>
      <c r="M153" s="28"/>
      <c r="N153" s="28"/>
      <c r="O153" s="28"/>
      <c r="P153" s="136"/>
      <c r="Q153" s="136"/>
      <c r="R153" s="28"/>
      <c r="S153" s="28"/>
      <c r="T153" s="28"/>
      <c r="U153" s="29">
        <f t="shared" si="91"/>
        <v>0</v>
      </c>
      <c r="V153" s="28"/>
      <c r="W153" s="28"/>
      <c r="X153" s="264"/>
      <c r="Y153" s="29">
        <f t="shared" si="92"/>
        <v>0</v>
      </c>
      <c r="Z153" s="28"/>
      <c r="AA153" s="28"/>
      <c r="AB153" s="28"/>
      <c r="AC153" s="29">
        <f t="shared" si="97"/>
        <v>0</v>
      </c>
      <c r="AD153" s="235">
        <v>12960000</v>
      </c>
      <c r="AE153" s="28"/>
      <c r="AF153" s="28"/>
      <c r="AG153" s="29">
        <f t="shared" si="98"/>
        <v>12960000</v>
      </c>
      <c r="AH153" s="29">
        <f t="shared" si="99"/>
        <v>12960000</v>
      </c>
      <c r="AI153" s="30">
        <f t="shared" si="100"/>
        <v>1.3685033051044328E-2</v>
      </c>
      <c r="AJ153" s="30" t="str">
        <f>IF(ISERROR(AH153/#REF!),"-",AH153/#REF!)</f>
        <v>-</v>
      </c>
      <c r="AK153" s="11"/>
      <c r="AL153" s="11"/>
      <c r="AM153" s="11"/>
      <c r="AN153" s="11"/>
      <c r="AO153" s="11"/>
      <c r="AP153" s="11"/>
      <c r="AQ153" s="11"/>
      <c r="AR153" s="11"/>
    </row>
    <row r="154" spans="1:44" outlineLevel="1" x14ac:dyDescent="0.25">
      <c r="A154" s="23">
        <v>22</v>
      </c>
      <c r="B154" s="23"/>
      <c r="C154" s="179" t="s">
        <v>1242</v>
      </c>
      <c r="D154" s="69">
        <v>44816</v>
      </c>
      <c r="E154" s="124" t="s">
        <v>1231</v>
      </c>
      <c r="F154" s="54" t="s">
        <v>1114</v>
      </c>
      <c r="G154" s="47" t="s">
        <v>1115</v>
      </c>
      <c r="H154" s="33"/>
      <c r="I154" s="33"/>
      <c r="J154" s="541"/>
      <c r="K154" s="235">
        <v>109500000</v>
      </c>
      <c r="L154" s="251" t="s">
        <v>81</v>
      </c>
      <c r="M154" s="28"/>
      <c r="N154" s="28"/>
      <c r="O154" s="28"/>
      <c r="P154" s="136"/>
      <c r="Q154" s="136"/>
      <c r="R154" s="28"/>
      <c r="S154" s="28"/>
      <c r="T154" s="28"/>
      <c r="U154" s="29">
        <f t="shared" si="91"/>
        <v>0</v>
      </c>
      <c r="V154" s="28"/>
      <c r="W154" s="28"/>
      <c r="X154" s="264"/>
      <c r="Y154" s="29">
        <f t="shared" si="92"/>
        <v>0</v>
      </c>
      <c r="Z154" s="28"/>
      <c r="AA154" s="28"/>
      <c r="AB154" s="28"/>
      <c r="AC154" s="29">
        <f t="shared" si="97"/>
        <v>0</v>
      </c>
      <c r="AD154" s="235">
        <v>109500000</v>
      </c>
      <c r="AE154" s="28"/>
      <c r="AF154" s="28"/>
      <c r="AG154" s="29">
        <f t="shared" si="98"/>
        <v>109500000</v>
      </c>
      <c r="AH154" s="29">
        <f t="shared" si="99"/>
        <v>109500000</v>
      </c>
      <c r="AI154" s="30">
        <f t="shared" si="100"/>
        <v>0.11562585795442547</v>
      </c>
      <c r="AJ154" s="30" t="str">
        <f>IF(ISERROR(AH154/#REF!),"-",AH154/#REF!)</f>
        <v>-</v>
      </c>
      <c r="AK154" s="11"/>
      <c r="AL154" s="11"/>
      <c r="AM154" s="11"/>
      <c r="AN154" s="11"/>
      <c r="AO154" s="11"/>
      <c r="AP154" s="11"/>
      <c r="AQ154" s="11"/>
      <c r="AR154" s="11"/>
    </row>
    <row r="155" spans="1:44" outlineLevel="1" x14ac:dyDescent="0.25">
      <c r="A155" s="23">
        <v>23</v>
      </c>
      <c r="B155" s="23"/>
      <c r="C155" s="179" t="s">
        <v>1243</v>
      </c>
      <c r="D155" s="69">
        <v>44810</v>
      </c>
      <c r="E155" s="124" t="s">
        <v>1244</v>
      </c>
      <c r="F155" s="54" t="s">
        <v>1114</v>
      </c>
      <c r="G155" s="47" t="s">
        <v>1115</v>
      </c>
      <c r="H155" s="33"/>
      <c r="I155" s="33"/>
      <c r="J155" s="541"/>
      <c r="K155" s="235">
        <v>14784000</v>
      </c>
      <c r="L155" s="251" t="s">
        <v>81</v>
      </c>
      <c r="M155" s="28"/>
      <c r="N155" s="28"/>
      <c r="O155" s="28"/>
      <c r="P155" s="136"/>
      <c r="Q155" s="136"/>
      <c r="R155" s="28"/>
      <c r="S155" s="28"/>
      <c r="T155" s="28"/>
      <c r="U155" s="29">
        <f t="shared" si="91"/>
        <v>0</v>
      </c>
      <c r="V155" s="28"/>
      <c r="W155" s="28"/>
      <c r="X155" s="264"/>
      <c r="Y155" s="29">
        <f t="shared" si="92"/>
        <v>0</v>
      </c>
      <c r="Z155" s="28"/>
      <c r="AA155" s="28"/>
      <c r="AB155" s="28"/>
      <c r="AC155" s="29">
        <f t="shared" si="97"/>
        <v>0</v>
      </c>
      <c r="AD155" s="235">
        <v>14784000</v>
      </c>
      <c r="AE155" s="28"/>
      <c r="AF155" s="28"/>
      <c r="AG155" s="29">
        <f t="shared" si="98"/>
        <v>14784000</v>
      </c>
      <c r="AH155" s="29">
        <f t="shared" si="99"/>
        <v>14784000</v>
      </c>
      <c r="AI155" s="30">
        <f t="shared" si="100"/>
        <v>1.5611074739709827E-2</v>
      </c>
      <c r="AJ155" s="30" t="str">
        <f>IF(ISERROR(AH155/#REF!),"-",AH155/#REF!)</f>
        <v>-</v>
      </c>
      <c r="AK155" s="11"/>
      <c r="AL155" s="11"/>
      <c r="AM155" s="11"/>
      <c r="AN155" s="11"/>
      <c r="AO155" s="11"/>
      <c r="AP155" s="11"/>
      <c r="AQ155" s="11"/>
      <c r="AR155" s="11"/>
    </row>
    <row r="156" spans="1:44" outlineLevel="1" x14ac:dyDescent="0.25">
      <c r="A156" s="23">
        <v>24</v>
      </c>
      <c r="B156" s="23"/>
      <c r="C156" s="179" t="s">
        <v>1245</v>
      </c>
      <c r="D156" s="69">
        <v>44848</v>
      </c>
      <c r="E156" s="124" t="s">
        <v>1218</v>
      </c>
      <c r="F156" s="54" t="s">
        <v>1114</v>
      </c>
      <c r="G156" s="47" t="s">
        <v>1115</v>
      </c>
      <c r="H156" s="33"/>
      <c r="I156" s="33"/>
      <c r="J156" s="541"/>
      <c r="K156" s="235">
        <v>34380000</v>
      </c>
      <c r="L156" s="251" t="s">
        <v>81</v>
      </c>
      <c r="M156" s="28"/>
      <c r="N156" s="28"/>
      <c r="O156" s="28"/>
      <c r="P156" s="136"/>
      <c r="Q156" s="136"/>
      <c r="R156" s="28"/>
      <c r="S156" s="28"/>
      <c r="T156" s="28"/>
      <c r="U156" s="29">
        <f t="shared" si="91"/>
        <v>0</v>
      </c>
      <c r="V156" s="28"/>
      <c r="W156" s="28"/>
      <c r="X156" s="264"/>
      <c r="Y156" s="29">
        <f t="shared" si="92"/>
        <v>0</v>
      </c>
      <c r="Z156" s="28"/>
      <c r="AA156" s="28"/>
      <c r="AB156" s="28"/>
      <c r="AC156" s="29">
        <f t="shared" si="97"/>
        <v>0</v>
      </c>
      <c r="AD156" s="235">
        <v>34380000</v>
      </c>
      <c r="AE156" s="28"/>
      <c r="AF156" s="28"/>
      <c r="AG156" s="29">
        <f t="shared" si="98"/>
        <v>34380000</v>
      </c>
      <c r="AH156" s="29">
        <f t="shared" si="99"/>
        <v>34380000</v>
      </c>
      <c r="AI156" s="30">
        <f t="shared" si="100"/>
        <v>3.6303351565964814E-2</v>
      </c>
      <c r="AJ156" s="30" t="str">
        <f>IF(ISERROR(AH156/#REF!),"-",AH156/#REF!)</f>
        <v>-</v>
      </c>
      <c r="AK156" s="11"/>
      <c r="AL156" s="11"/>
      <c r="AM156" s="11"/>
      <c r="AN156" s="11"/>
      <c r="AO156" s="11"/>
      <c r="AP156" s="11"/>
      <c r="AQ156" s="11"/>
      <c r="AR156" s="11"/>
    </row>
    <row r="157" spans="1:44" outlineLevel="1" x14ac:dyDescent="0.25">
      <c r="A157" s="23">
        <v>25</v>
      </c>
      <c r="B157" s="23"/>
      <c r="C157" s="179" t="s">
        <v>1246</v>
      </c>
      <c r="D157" s="69">
        <v>44847</v>
      </c>
      <c r="E157" s="124" t="s">
        <v>1218</v>
      </c>
      <c r="F157" s="54" t="s">
        <v>1114</v>
      </c>
      <c r="G157" s="47" t="s">
        <v>1115</v>
      </c>
      <c r="H157" s="33"/>
      <c r="I157" s="33"/>
      <c r="J157" s="541"/>
      <c r="K157" s="235">
        <v>26640000</v>
      </c>
      <c r="L157" s="251" t="s">
        <v>81</v>
      </c>
      <c r="M157" s="28"/>
      <c r="N157" s="28"/>
      <c r="O157" s="28"/>
      <c r="P157" s="136"/>
      <c r="Q157" s="136"/>
      <c r="R157" s="28"/>
      <c r="S157" s="28"/>
      <c r="T157" s="28"/>
      <c r="U157" s="29">
        <f t="shared" si="91"/>
        <v>0</v>
      </c>
      <c r="V157" s="28"/>
      <c r="W157" s="28"/>
      <c r="X157" s="264"/>
      <c r="Y157" s="29">
        <f t="shared" si="92"/>
        <v>0</v>
      </c>
      <c r="Z157" s="28"/>
      <c r="AA157" s="28"/>
      <c r="AB157" s="28"/>
      <c r="AC157" s="29">
        <f t="shared" si="97"/>
        <v>0</v>
      </c>
      <c r="AD157" s="235">
        <v>26640000</v>
      </c>
      <c r="AE157" s="28"/>
      <c r="AF157" s="28"/>
      <c r="AG157" s="29">
        <f t="shared" si="98"/>
        <v>26640000</v>
      </c>
      <c r="AH157" s="29">
        <f t="shared" si="99"/>
        <v>26640000</v>
      </c>
      <c r="AI157" s="30">
        <f t="shared" si="100"/>
        <v>2.8130345716035565E-2</v>
      </c>
      <c r="AJ157" s="30" t="str">
        <f>IF(ISERROR(AH157/#REF!),"-",AH157/#REF!)</f>
        <v>-</v>
      </c>
      <c r="AK157" s="11"/>
      <c r="AL157" s="11"/>
      <c r="AM157" s="11"/>
      <c r="AN157" s="11"/>
      <c r="AO157" s="11"/>
      <c r="AP157" s="11"/>
      <c r="AQ157" s="11"/>
      <c r="AR157" s="11"/>
    </row>
    <row r="158" spans="1:44" outlineLevel="1" x14ac:dyDescent="0.25">
      <c r="A158" s="23">
        <v>26</v>
      </c>
      <c r="B158" s="23"/>
      <c r="C158" s="179" t="s">
        <v>1247</v>
      </c>
      <c r="D158" s="69">
        <v>44847</v>
      </c>
      <c r="E158" s="124" t="s">
        <v>1231</v>
      </c>
      <c r="F158" s="54" t="s">
        <v>1114</v>
      </c>
      <c r="G158" s="47" t="s">
        <v>1115</v>
      </c>
      <c r="H158" s="33"/>
      <c r="I158" s="33"/>
      <c r="J158" s="541"/>
      <c r="K158" s="235">
        <v>13680000</v>
      </c>
      <c r="L158" s="251" t="s">
        <v>81</v>
      </c>
      <c r="M158" s="28"/>
      <c r="N158" s="28"/>
      <c r="O158" s="28"/>
      <c r="P158" s="136"/>
      <c r="Q158" s="136"/>
      <c r="R158" s="28"/>
      <c r="S158" s="28"/>
      <c r="T158" s="28"/>
      <c r="U158" s="29">
        <f t="shared" si="91"/>
        <v>0</v>
      </c>
      <c r="V158" s="28"/>
      <c r="W158" s="28"/>
      <c r="X158" s="264"/>
      <c r="Y158" s="29">
        <f t="shared" si="92"/>
        <v>0</v>
      </c>
      <c r="Z158" s="28"/>
      <c r="AA158" s="28"/>
      <c r="AB158" s="28"/>
      <c r="AC158" s="29">
        <f t="shared" si="97"/>
        <v>0</v>
      </c>
      <c r="AD158" s="235">
        <v>13680000</v>
      </c>
      <c r="AE158" s="28"/>
      <c r="AF158" s="28"/>
      <c r="AG158" s="29">
        <f t="shared" si="98"/>
        <v>13680000</v>
      </c>
      <c r="AH158" s="29">
        <f t="shared" si="99"/>
        <v>13680000</v>
      </c>
      <c r="AI158" s="30">
        <f t="shared" si="100"/>
        <v>1.4445312664991236E-2</v>
      </c>
      <c r="AJ158" s="30" t="str">
        <f>IF(ISERROR(AH158/#REF!),"-",AH158/#REF!)</f>
        <v>-</v>
      </c>
      <c r="AK158" s="11"/>
      <c r="AL158" s="11"/>
      <c r="AM158" s="11"/>
      <c r="AN158" s="11"/>
      <c r="AO158" s="11"/>
      <c r="AP158" s="11"/>
      <c r="AQ158" s="11"/>
      <c r="AR158" s="11"/>
    </row>
    <row r="159" spans="1:44" outlineLevel="1" x14ac:dyDescent="0.25">
      <c r="A159" s="23">
        <v>27</v>
      </c>
      <c r="B159" s="23"/>
      <c r="C159" s="179" t="s">
        <v>1248</v>
      </c>
      <c r="D159" s="69">
        <v>44727</v>
      </c>
      <c r="E159" s="124" t="s">
        <v>1231</v>
      </c>
      <c r="F159" s="54" t="s">
        <v>1114</v>
      </c>
      <c r="G159" s="47" t="s">
        <v>1115</v>
      </c>
      <c r="H159" s="33"/>
      <c r="I159" s="33"/>
      <c r="J159" s="541"/>
      <c r="K159" s="235">
        <v>12960000</v>
      </c>
      <c r="L159" s="251" t="s">
        <v>81</v>
      </c>
      <c r="M159" s="28"/>
      <c r="N159" s="28"/>
      <c r="O159" s="28"/>
      <c r="P159" s="136"/>
      <c r="Q159" s="136"/>
      <c r="R159" s="28"/>
      <c r="S159" s="28"/>
      <c r="T159" s="28"/>
      <c r="U159" s="29">
        <f t="shared" si="91"/>
        <v>0</v>
      </c>
      <c r="V159" s="28"/>
      <c r="W159" s="28"/>
      <c r="X159" s="264"/>
      <c r="Y159" s="29">
        <f t="shared" si="92"/>
        <v>0</v>
      </c>
      <c r="Z159" s="28"/>
      <c r="AA159" s="28"/>
      <c r="AB159" s="28"/>
      <c r="AC159" s="29">
        <f t="shared" si="97"/>
        <v>0</v>
      </c>
      <c r="AD159" s="28"/>
      <c r="AE159" s="235">
        <v>12960000</v>
      </c>
      <c r="AF159" s="28"/>
      <c r="AG159" s="29">
        <f t="shared" si="98"/>
        <v>12960000</v>
      </c>
      <c r="AH159" s="29">
        <f t="shared" si="99"/>
        <v>12960000</v>
      </c>
      <c r="AI159" s="30">
        <f t="shared" si="100"/>
        <v>1.3685033051044328E-2</v>
      </c>
      <c r="AJ159" s="30" t="str">
        <f>IF(ISERROR(AH159/#REF!),"-",AH159/#REF!)</f>
        <v>-</v>
      </c>
      <c r="AK159" s="11"/>
      <c r="AL159" s="11"/>
      <c r="AM159" s="11"/>
      <c r="AN159" s="11"/>
      <c r="AO159" s="11"/>
      <c r="AP159" s="11"/>
      <c r="AQ159" s="11"/>
      <c r="AR159" s="11"/>
    </row>
    <row r="160" spans="1:44" outlineLevel="1" x14ac:dyDescent="0.25">
      <c r="A160" s="23">
        <v>28</v>
      </c>
      <c r="B160" s="23"/>
      <c r="C160" s="140" t="s">
        <v>1249</v>
      </c>
      <c r="D160" s="69">
        <v>44902</v>
      </c>
      <c r="E160" s="124" t="s">
        <v>1229</v>
      </c>
      <c r="F160" s="54" t="s">
        <v>1114</v>
      </c>
      <c r="G160" s="47" t="s">
        <v>1115</v>
      </c>
      <c r="H160" s="33"/>
      <c r="I160" s="33"/>
      <c r="J160" s="541"/>
      <c r="K160" s="235">
        <v>54000000</v>
      </c>
      <c r="L160" s="251" t="s">
        <v>81</v>
      </c>
      <c r="M160" s="28"/>
      <c r="N160" s="28"/>
      <c r="O160" s="28"/>
      <c r="P160" s="136"/>
      <c r="Q160" s="136"/>
      <c r="R160" s="28"/>
      <c r="S160" s="28"/>
      <c r="T160" s="28"/>
      <c r="U160" s="29">
        <f t="shared" si="91"/>
        <v>0</v>
      </c>
      <c r="V160" s="28"/>
      <c r="W160" s="28"/>
      <c r="X160" s="264"/>
      <c r="Y160" s="29">
        <f t="shared" si="92"/>
        <v>0</v>
      </c>
      <c r="Z160" s="28"/>
      <c r="AA160" s="28"/>
      <c r="AB160" s="28"/>
      <c r="AC160" s="29">
        <f t="shared" si="97"/>
        <v>0</v>
      </c>
      <c r="AD160" s="28"/>
      <c r="AE160" s="28"/>
      <c r="AF160" s="235">
        <v>54000000</v>
      </c>
      <c r="AG160" s="29">
        <f t="shared" si="98"/>
        <v>54000000</v>
      </c>
      <c r="AH160" s="29">
        <f t="shared" si="99"/>
        <v>54000000</v>
      </c>
      <c r="AI160" s="30">
        <f t="shared" si="100"/>
        <v>5.7020971046018033E-2</v>
      </c>
      <c r="AJ160" s="30" t="str">
        <f>IF(ISERROR(AH160/#REF!),"-",AH160/#REF!)</f>
        <v>-</v>
      </c>
      <c r="AK160" s="11"/>
      <c r="AL160" s="11"/>
      <c r="AM160" s="11"/>
      <c r="AN160" s="11"/>
      <c r="AO160" s="11"/>
      <c r="AP160" s="11"/>
      <c r="AQ160" s="11"/>
      <c r="AR160" s="11"/>
    </row>
    <row r="161" spans="1:44" outlineLevel="1" x14ac:dyDescent="0.25">
      <c r="A161" s="23">
        <v>29</v>
      </c>
      <c r="B161" s="23"/>
      <c r="C161" s="140" t="s">
        <v>1250</v>
      </c>
      <c r="D161" s="69">
        <v>44902</v>
      </c>
      <c r="E161" s="124" t="s">
        <v>1231</v>
      </c>
      <c r="F161" s="54" t="s">
        <v>1114</v>
      </c>
      <c r="G161" s="47" t="s">
        <v>1115</v>
      </c>
      <c r="H161" s="33"/>
      <c r="I161" s="33"/>
      <c r="J161" s="541"/>
      <c r="K161" s="235">
        <v>43800000</v>
      </c>
      <c r="L161" s="251" t="s">
        <v>81</v>
      </c>
      <c r="M161" s="28"/>
      <c r="N161" s="28"/>
      <c r="O161" s="28"/>
      <c r="P161" s="136"/>
      <c r="Q161" s="136"/>
      <c r="R161" s="28"/>
      <c r="S161" s="28"/>
      <c r="T161" s="28"/>
      <c r="U161" s="29">
        <f t="shared" si="91"/>
        <v>0</v>
      </c>
      <c r="V161" s="28"/>
      <c r="W161" s="28"/>
      <c r="X161" s="264"/>
      <c r="Y161" s="29">
        <f t="shared" si="92"/>
        <v>0</v>
      </c>
      <c r="Z161" s="28"/>
      <c r="AA161" s="28"/>
      <c r="AB161" s="28"/>
      <c r="AC161" s="29">
        <f t="shared" si="97"/>
        <v>0</v>
      </c>
      <c r="AD161" s="28"/>
      <c r="AE161" s="28"/>
      <c r="AF161" s="235">
        <v>43800000</v>
      </c>
      <c r="AG161" s="29">
        <f t="shared" si="98"/>
        <v>43800000</v>
      </c>
      <c r="AH161" s="29">
        <f t="shared" si="99"/>
        <v>43800000</v>
      </c>
      <c r="AI161" s="30">
        <f t="shared" si="100"/>
        <v>4.6250343181770182E-2</v>
      </c>
      <c r="AJ161" s="30" t="str">
        <f>IF(ISERROR(AH161/#REF!),"-",AH161/#REF!)</f>
        <v>-</v>
      </c>
      <c r="AK161" s="11"/>
      <c r="AL161" s="11"/>
      <c r="AM161" s="11"/>
      <c r="AN161" s="11"/>
      <c r="AO161" s="11"/>
      <c r="AP161" s="11"/>
      <c r="AQ161" s="11"/>
      <c r="AR161" s="11"/>
    </row>
    <row r="162" spans="1:44" outlineLevel="1" x14ac:dyDescent="0.25">
      <c r="A162" s="23">
        <v>30</v>
      </c>
      <c r="B162" s="23"/>
      <c r="C162" s="179" t="s">
        <v>1251</v>
      </c>
      <c r="D162" s="69">
        <v>44188</v>
      </c>
      <c r="E162" s="93" t="s">
        <v>1024</v>
      </c>
      <c r="F162" s="54" t="s">
        <v>1114</v>
      </c>
      <c r="G162" s="47" t="s">
        <v>1115</v>
      </c>
      <c r="H162" s="33"/>
      <c r="I162" s="33"/>
      <c r="J162" s="541"/>
      <c r="K162" s="235">
        <v>87600000</v>
      </c>
      <c r="L162" s="251" t="s">
        <v>81</v>
      </c>
      <c r="M162" s="28"/>
      <c r="N162" s="28"/>
      <c r="O162" s="28"/>
      <c r="P162" s="136"/>
      <c r="Q162" s="136"/>
      <c r="R162" s="28"/>
      <c r="S162" s="28"/>
      <c r="T162" s="28"/>
      <c r="U162" s="29">
        <f t="shared" si="91"/>
        <v>0</v>
      </c>
      <c r="V162" s="28"/>
      <c r="W162" s="28"/>
      <c r="X162" s="264"/>
      <c r="Y162" s="29">
        <f t="shared" si="92"/>
        <v>0</v>
      </c>
      <c r="Z162" s="28"/>
      <c r="AA162" s="28"/>
      <c r="AB162" s="28"/>
      <c r="AC162" s="29">
        <f t="shared" si="97"/>
        <v>0</v>
      </c>
      <c r="AD162" s="28"/>
      <c r="AE162" s="28"/>
      <c r="AF162" s="235">
        <v>87600000</v>
      </c>
      <c r="AG162" s="29">
        <f t="shared" si="98"/>
        <v>87600000</v>
      </c>
      <c r="AH162" s="29">
        <f t="shared" si="99"/>
        <v>87600000</v>
      </c>
      <c r="AI162" s="30">
        <f t="shared" si="100"/>
        <v>9.2500686363540363E-2</v>
      </c>
      <c r="AJ162" s="30" t="str">
        <f>IF(ISERROR(AH162/#REF!),"-",AH162/#REF!)</f>
        <v>-</v>
      </c>
      <c r="AK162" s="11"/>
      <c r="AL162" s="11"/>
      <c r="AM162" s="11"/>
      <c r="AN162" s="11"/>
      <c r="AO162" s="11"/>
      <c r="AP162" s="11"/>
      <c r="AQ162" s="11"/>
      <c r="AR162" s="11"/>
    </row>
    <row r="163" spans="1:44" outlineLevel="1" x14ac:dyDescent="0.25">
      <c r="A163" s="23">
        <v>31</v>
      </c>
      <c r="B163" s="23"/>
      <c r="C163" s="179" t="s">
        <v>1252</v>
      </c>
      <c r="D163" s="69">
        <v>44924</v>
      </c>
      <c r="E163" s="124" t="s">
        <v>1244</v>
      </c>
      <c r="F163" s="54" t="s">
        <v>1114</v>
      </c>
      <c r="G163" s="47" t="s">
        <v>1115</v>
      </c>
      <c r="H163" s="33"/>
      <c r="I163" s="33"/>
      <c r="J163" s="541"/>
      <c r="K163" s="235">
        <v>6336000</v>
      </c>
      <c r="L163" s="251" t="s">
        <v>81</v>
      </c>
      <c r="M163" s="28"/>
      <c r="N163" s="28"/>
      <c r="O163" s="28"/>
      <c r="P163" s="136"/>
      <c r="Q163" s="136"/>
      <c r="R163" s="28"/>
      <c r="S163" s="28"/>
      <c r="T163" s="28"/>
      <c r="U163" s="29">
        <f t="shared" si="91"/>
        <v>0</v>
      </c>
      <c r="V163" s="28"/>
      <c r="W163" s="28"/>
      <c r="X163" s="264"/>
      <c r="Y163" s="29">
        <f t="shared" si="92"/>
        <v>0</v>
      </c>
      <c r="Z163" s="28"/>
      <c r="AA163" s="28"/>
      <c r="AB163" s="28"/>
      <c r="AC163" s="29">
        <f t="shared" si="97"/>
        <v>0</v>
      </c>
      <c r="AD163" s="28"/>
      <c r="AE163" s="28"/>
      <c r="AF163" s="235">
        <v>6336000</v>
      </c>
      <c r="AG163" s="29">
        <f t="shared" si="98"/>
        <v>6336000</v>
      </c>
      <c r="AH163" s="29">
        <f t="shared" si="99"/>
        <v>6336000</v>
      </c>
      <c r="AI163" s="30">
        <f t="shared" si="100"/>
        <v>6.6904606027327826E-3</v>
      </c>
      <c r="AJ163" s="30" t="str">
        <f>IF(ISERROR(AH163/#REF!),"-",AH163/#REF!)</f>
        <v>-</v>
      </c>
      <c r="AK163" s="11"/>
      <c r="AL163" s="11"/>
      <c r="AM163" s="11"/>
      <c r="AN163" s="11"/>
      <c r="AO163" s="11"/>
      <c r="AP163" s="11"/>
      <c r="AQ163" s="11"/>
      <c r="AR163" s="11"/>
    </row>
    <row r="164" spans="1:44" s="61" customFormat="1" ht="12.75" customHeight="1" x14ac:dyDescent="0.25">
      <c r="A164" s="538" t="s">
        <v>57</v>
      </c>
      <c r="B164" s="542"/>
      <c r="C164" s="539"/>
      <c r="D164" s="539"/>
      <c r="E164" s="539"/>
      <c r="F164" s="539"/>
      <c r="G164" s="539"/>
      <c r="H164" s="539"/>
      <c r="I164" s="540"/>
      <c r="J164" s="339">
        <f>+J140</f>
        <v>947020000</v>
      </c>
      <c r="K164" s="339">
        <f>SUM(K141:K163)</f>
        <v>947020000</v>
      </c>
      <c r="L164" s="445"/>
      <c r="M164" s="339">
        <f>SUM(M141:M163)</f>
        <v>0</v>
      </c>
      <c r="N164" s="339">
        <f>SUM(N141:N163)</f>
        <v>0</v>
      </c>
      <c r="O164" s="339">
        <f>SUM(O141:O163)</f>
        <v>0</v>
      </c>
      <c r="P164" s="344"/>
      <c r="Q164" s="438"/>
      <c r="R164" s="339">
        <f t="shared" ref="R164:AH164" si="101">SUM(R141:R163)</f>
        <v>0</v>
      </c>
      <c r="S164" s="339">
        <f t="shared" si="101"/>
        <v>0</v>
      </c>
      <c r="T164" s="339">
        <f t="shared" si="101"/>
        <v>32400000</v>
      </c>
      <c r="U164" s="339">
        <f t="shared" si="101"/>
        <v>32400000</v>
      </c>
      <c r="V164" s="339">
        <f t="shared" si="101"/>
        <v>18000000</v>
      </c>
      <c r="W164" s="339">
        <f t="shared" si="101"/>
        <v>60200000</v>
      </c>
      <c r="X164" s="339">
        <f t="shared" si="101"/>
        <v>149400000</v>
      </c>
      <c r="Y164" s="339">
        <f t="shared" si="101"/>
        <v>227600000</v>
      </c>
      <c r="Z164" s="339">
        <f t="shared" si="101"/>
        <v>244580000</v>
      </c>
      <c r="AA164" s="339">
        <f t="shared" si="101"/>
        <v>25800000</v>
      </c>
      <c r="AB164" s="339">
        <f t="shared" si="101"/>
        <v>0</v>
      </c>
      <c r="AC164" s="339">
        <f t="shared" si="101"/>
        <v>270380000</v>
      </c>
      <c r="AD164" s="339">
        <f t="shared" si="101"/>
        <v>211944000</v>
      </c>
      <c r="AE164" s="339">
        <f t="shared" si="101"/>
        <v>12960000</v>
      </c>
      <c r="AF164" s="339">
        <f t="shared" si="101"/>
        <v>191736000</v>
      </c>
      <c r="AG164" s="339">
        <f t="shared" si="101"/>
        <v>416640000</v>
      </c>
      <c r="AH164" s="339">
        <f t="shared" si="101"/>
        <v>947020000</v>
      </c>
      <c r="AI164" s="345">
        <f t="shared" ref="AI164" si="102">IF(ISERROR(AH164/J164),0,AH164/J164)</f>
        <v>1</v>
      </c>
      <c r="AJ164" s="345">
        <f>IF(ISERROR(AH164/#REF!),0,AH164/#REF!)</f>
        <v>0</v>
      </c>
      <c r="AK164" s="11"/>
      <c r="AL164" s="11"/>
      <c r="AM164" s="11"/>
      <c r="AN164" s="11"/>
      <c r="AO164" s="11"/>
      <c r="AP164" s="11"/>
      <c r="AQ164" s="11"/>
      <c r="AR164" s="11"/>
    </row>
    <row r="165" spans="1:44" ht="12.75" customHeight="1" x14ac:dyDescent="0.25">
      <c r="A165" s="502" t="s">
        <v>58</v>
      </c>
      <c r="B165" s="503"/>
      <c r="C165" s="503"/>
      <c r="D165" s="503"/>
      <c r="E165" s="504"/>
      <c r="F165" s="16"/>
      <c r="G165" s="5"/>
      <c r="H165" s="17"/>
      <c r="I165" s="17"/>
      <c r="J165" s="505">
        <v>1286980000</v>
      </c>
      <c r="K165" s="7"/>
      <c r="L165" s="18"/>
      <c r="M165" s="19"/>
      <c r="N165" s="19"/>
      <c r="O165" s="19"/>
      <c r="P165" s="5"/>
      <c r="Q165" s="20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336"/>
      <c r="AJ165" s="336"/>
    </row>
    <row r="166" spans="1:44" outlineLevel="1" x14ac:dyDescent="0.25">
      <c r="A166" s="22">
        <v>1</v>
      </c>
      <c r="B166" s="23"/>
      <c r="C166" s="140" t="s">
        <v>1253</v>
      </c>
      <c r="D166" s="69">
        <v>44620</v>
      </c>
      <c r="E166" s="124" t="s">
        <v>1254</v>
      </c>
      <c r="F166" s="54" t="s">
        <v>1114</v>
      </c>
      <c r="G166" s="47" t="s">
        <v>1115</v>
      </c>
      <c r="H166" s="25"/>
      <c r="I166" s="25"/>
      <c r="J166" s="541"/>
      <c r="K166" s="235">
        <v>16200000</v>
      </c>
      <c r="L166" s="251" t="s">
        <v>81</v>
      </c>
      <c r="M166" s="28"/>
      <c r="N166" s="28"/>
      <c r="O166" s="28"/>
      <c r="P166" s="133"/>
      <c r="Q166" s="133"/>
      <c r="R166" s="28"/>
      <c r="S166" s="28"/>
      <c r="T166" s="235">
        <v>16200000</v>
      </c>
      <c r="U166" s="29">
        <f t="shared" ref="U166:U171" si="103">SUM(R166:T166)</f>
        <v>16200000</v>
      </c>
      <c r="V166" s="28"/>
      <c r="W166" s="28"/>
      <c r="X166" s="28"/>
      <c r="Y166" s="29">
        <f t="shared" ref="Y166:Y171" si="104">SUM(V166:X166)</f>
        <v>0</v>
      </c>
      <c r="Z166" s="28"/>
      <c r="AA166" s="28"/>
      <c r="AB166" s="28"/>
      <c r="AC166" s="29">
        <f t="shared" ref="AC166:AC171" si="105">SUM(Z166:AB166)</f>
        <v>0</v>
      </c>
      <c r="AD166" s="28"/>
      <c r="AE166" s="28"/>
      <c r="AF166" s="28"/>
      <c r="AG166" s="29">
        <f t="shared" ref="AG166:AG171" si="106">SUM(AD166:AF166)</f>
        <v>0</v>
      </c>
      <c r="AH166" s="29">
        <f t="shared" ref="AH166:AH171" si="107">SUM(U166,Y166,AC166,AG166)</f>
        <v>16200000</v>
      </c>
      <c r="AI166" s="30">
        <f>IF(ISERROR(AH166/$J$165),0,AH166/$J$165)</f>
        <v>1.2587608199039611E-2</v>
      </c>
      <c r="AJ166" s="30" t="str">
        <f>IF(ISERROR(AH166/#REF!),"-",AH166/#REF!)</f>
        <v>-</v>
      </c>
      <c r="AK166" s="11"/>
      <c r="AL166" s="11"/>
      <c r="AM166" s="11"/>
      <c r="AN166" s="11"/>
      <c r="AO166" s="11"/>
      <c r="AP166" s="11"/>
      <c r="AQ166" s="11"/>
      <c r="AR166" s="11"/>
    </row>
    <row r="167" spans="1:44" outlineLevel="1" x14ac:dyDescent="0.25">
      <c r="A167" s="22">
        <v>2</v>
      </c>
      <c r="B167" s="23"/>
      <c r="C167" s="79" t="s">
        <v>1255</v>
      </c>
      <c r="D167" s="69">
        <v>44664</v>
      </c>
      <c r="E167" s="124" t="s">
        <v>1254</v>
      </c>
      <c r="F167" s="54" t="s">
        <v>1114</v>
      </c>
      <c r="G167" s="47" t="s">
        <v>1115</v>
      </c>
      <c r="H167" s="25"/>
      <c r="I167" s="25"/>
      <c r="J167" s="541"/>
      <c r="K167" s="235">
        <v>18000000</v>
      </c>
      <c r="L167" s="251" t="s">
        <v>81</v>
      </c>
      <c r="M167" s="28"/>
      <c r="N167" s="28"/>
      <c r="O167" s="28"/>
      <c r="P167" s="133"/>
      <c r="Q167" s="133"/>
      <c r="R167" s="28"/>
      <c r="S167" s="28"/>
      <c r="T167" s="28"/>
      <c r="U167" s="29">
        <f t="shared" si="103"/>
        <v>0</v>
      </c>
      <c r="V167" s="235">
        <v>18000000</v>
      </c>
      <c r="W167" s="28"/>
      <c r="X167" s="28"/>
      <c r="Y167" s="29">
        <f t="shared" si="104"/>
        <v>18000000</v>
      </c>
      <c r="Z167" s="28"/>
      <c r="AA167" s="28"/>
      <c r="AB167" s="28"/>
      <c r="AC167" s="29">
        <f t="shared" si="105"/>
        <v>0</v>
      </c>
      <c r="AD167" s="28"/>
      <c r="AE167" s="28"/>
      <c r="AF167" s="28"/>
      <c r="AG167" s="29">
        <f t="shared" si="106"/>
        <v>0</v>
      </c>
      <c r="AH167" s="29">
        <f t="shared" si="107"/>
        <v>18000000</v>
      </c>
      <c r="AI167" s="30">
        <f t="shared" ref="AI167:AI174" si="108">IF(ISERROR(AH167/$J$165),0,AH167/$J$165)</f>
        <v>1.3986231332266235E-2</v>
      </c>
      <c r="AJ167" s="30" t="str">
        <f>IF(ISERROR(AH167/#REF!),"-",AH167/#REF!)</f>
        <v>-</v>
      </c>
      <c r="AK167" s="11"/>
      <c r="AL167" s="11"/>
      <c r="AM167" s="11"/>
      <c r="AN167" s="11"/>
      <c r="AO167" s="11"/>
      <c r="AP167" s="11"/>
      <c r="AQ167" s="11"/>
      <c r="AR167" s="11"/>
    </row>
    <row r="168" spans="1:44" outlineLevel="1" x14ac:dyDescent="0.25">
      <c r="A168" s="22">
        <v>3</v>
      </c>
      <c r="B168" s="23"/>
      <c r="C168" s="79" t="s">
        <v>1256</v>
      </c>
      <c r="D168" s="69">
        <v>44692</v>
      </c>
      <c r="E168" s="124" t="s">
        <v>1254</v>
      </c>
      <c r="F168" s="54" t="s">
        <v>1114</v>
      </c>
      <c r="G168" s="47" t="s">
        <v>1115</v>
      </c>
      <c r="H168" s="25"/>
      <c r="I168" s="25"/>
      <c r="J168" s="541"/>
      <c r="K168" s="235">
        <v>9240000</v>
      </c>
      <c r="L168" s="251" t="s">
        <v>81</v>
      </c>
      <c r="M168" s="28"/>
      <c r="N168" s="28"/>
      <c r="O168" s="28"/>
      <c r="P168" s="133"/>
      <c r="Q168" s="133"/>
      <c r="R168" s="28"/>
      <c r="S168" s="28"/>
      <c r="T168" s="28"/>
      <c r="U168" s="29">
        <f t="shared" si="103"/>
        <v>0</v>
      </c>
      <c r="V168" s="235"/>
      <c r="W168" s="235">
        <v>9240000</v>
      </c>
      <c r="X168" s="28"/>
      <c r="Y168" s="29">
        <f t="shared" si="104"/>
        <v>9240000</v>
      </c>
      <c r="Z168" s="28"/>
      <c r="AA168" s="28"/>
      <c r="AB168" s="28"/>
      <c r="AC168" s="29">
        <f t="shared" si="105"/>
        <v>0</v>
      </c>
      <c r="AD168" s="28"/>
      <c r="AE168" s="28"/>
      <c r="AF168" s="28"/>
      <c r="AG168" s="29">
        <f t="shared" si="106"/>
        <v>0</v>
      </c>
      <c r="AH168" s="29">
        <f t="shared" si="107"/>
        <v>9240000</v>
      </c>
      <c r="AI168" s="30">
        <f t="shared" si="108"/>
        <v>7.1795987505633343E-3</v>
      </c>
      <c r="AJ168" s="30" t="str">
        <f>IF(ISERROR(AH168/#REF!),"-",AH168/#REF!)</f>
        <v>-</v>
      </c>
      <c r="AK168" s="11"/>
      <c r="AL168" s="11"/>
      <c r="AM168" s="11"/>
      <c r="AN168" s="11"/>
      <c r="AO168" s="11"/>
      <c r="AP168" s="11"/>
      <c r="AQ168" s="11"/>
      <c r="AR168" s="11"/>
    </row>
    <row r="169" spans="1:44" outlineLevel="1" x14ac:dyDescent="0.25">
      <c r="A169" s="22">
        <v>4</v>
      </c>
      <c r="B169" s="23"/>
      <c r="C169" s="79" t="s">
        <v>1257</v>
      </c>
      <c r="D169" s="69">
        <v>44706</v>
      </c>
      <c r="E169" s="124" t="s">
        <v>1254</v>
      </c>
      <c r="F169" s="92" t="s">
        <v>1114</v>
      </c>
      <c r="G169" s="47" t="s">
        <v>1115</v>
      </c>
      <c r="H169" s="25"/>
      <c r="I169" s="25"/>
      <c r="J169" s="541"/>
      <c r="K169" s="235">
        <v>60200000</v>
      </c>
      <c r="L169" s="251" t="s">
        <v>81</v>
      </c>
      <c r="M169" s="28"/>
      <c r="N169" s="28"/>
      <c r="O169" s="28"/>
      <c r="P169" s="133"/>
      <c r="Q169" s="133"/>
      <c r="R169" s="28"/>
      <c r="S169" s="28"/>
      <c r="T169" s="28"/>
      <c r="U169" s="29">
        <f t="shared" si="103"/>
        <v>0</v>
      </c>
      <c r="V169" s="235"/>
      <c r="W169" s="235">
        <v>60200000</v>
      </c>
      <c r="X169" s="28"/>
      <c r="Y169" s="29">
        <f t="shared" si="104"/>
        <v>60200000</v>
      </c>
      <c r="Z169" s="28"/>
      <c r="AA169" s="28"/>
      <c r="AB169" s="28"/>
      <c r="AC169" s="29">
        <f t="shared" si="105"/>
        <v>0</v>
      </c>
      <c r="AD169" s="28"/>
      <c r="AE169" s="28"/>
      <c r="AF169" s="28"/>
      <c r="AG169" s="29">
        <f t="shared" si="106"/>
        <v>0</v>
      </c>
      <c r="AH169" s="29">
        <f t="shared" si="107"/>
        <v>60200000</v>
      </c>
      <c r="AI169" s="30">
        <f t="shared" si="108"/>
        <v>4.6776173677912633E-2</v>
      </c>
      <c r="AJ169" s="30" t="str">
        <f>IF(ISERROR(AH169/#REF!),"-",AH169/#REF!)</f>
        <v>-</v>
      </c>
      <c r="AK169" s="11"/>
      <c r="AL169" s="11"/>
      <c r="AM169" s="11"/>
      <c r="AN169" s="11"/>
      <c r="AO169" s="11"/>
      <c r="AP169" s="11"/>
      <c r="AQ169" s="11"/>
      <c r="AR169" s="11"/>
    </row>
    <row r="170" spans="1:44" outlineLevel="1" x14ac:dyDescent="0.25">
      <c r="A170" s="22">
        <v>5</v>
      </c>
      <c r="B170" s="23"/>
      <c r="C170" s="79" t="s">
        <v>1258</v>
      </c>
      <c r="D170" s="69">
        <v>44736</v>
      </c>
      <c r="E170" s="236" t="s">
        <v>1259</v>
      </c>
      <c r="F170" s="93" t="s">
        <v>1114</v>
      </c>
      <c r="G170" s="70" t="s">
        <v>1115</v>
      </c>
      <c r="H170" s="25"/>
      <c r="I170" s="25"/>
      <c r="J170" s="541"/>
      <c r="K170" s="235">
        <v>45600000</v>
      </c>
      <c r="L170" s="251" t="s">
        <v>81</v>
      </c>
      <c r="M170" s="28"/>
      <c r="N170" s="28"/>
      <c r="O170" s="28"/>
      <c r="P170" s="133"/>
      <c r="Q170" s="133"/>
      <c r="R170" s="28"/>
      <c r="S170" s="28"/>
      <c r="T170" s="28"/>
      <c r="U170" s="29">
        <f t="shared" si="103"/>
        <v>0</v>
      </c>
      <c r="V170" s="235"/>
      <c r="W170" s="28"/>
      <c r="X170" s="235">
        <v>45600000</v>
      </c>
      <c r="Y170" s="29">
        <f t="shared" si="104"/>
        <v>45600000</v>
      </c>
      <c r="Z170" s="28"/>
      <c r="AA170" s="28"/>
      <c r="AB170" s="28"/>
      <c r="AC170" s="29">
        <f t="shared" si="105"/>
        <v>0</v>
      </c>
      <c r="AD170" s="28"/>
      <c r="AE170" s="28"/>
      <c r="AF170" s="28"/>
      <c r="AG170" s="29">
        <f t="shared" si="106"/>
        <v>0</v>
      </c>
      <c r="AH170" s="29">
        <f t="shared" si="107"/>
        <v>45600000</v>
      </c>
      <c r="AI170" s="30">
        <f t="shared" si="108"/>
        <v>3.5431786041741131E-2</v>
      </c>
      <c r="AJ170" s="30" t="str">
        <f>IF(ISERROR(AH170/#REF!),"-",AH170/#REF!)</f>
        <v>-</v>
      </c>
      <c r="AK170" s="11"/>
      <c r="AL170" s="11"/>
      <c r="AM170" s="11"/>
      <c r="AN170" s="11"/>
      <c r="AO170" s="11"/>
      <c r="AP170" s="11"/>
      <c r="AQ170" s="11"/>
      <c r="AR170" s="11"/>
    </row>
    <row r="171" spans="1:44" outlineLevel="1" x14ac:dyDescent="0.25">
      <c r="A171" s="22">
        <v>6</v>
      </c>
      <c r="B171" s="120"/>
      <c r="C171" s="187" t="s">
        <v>1260</v>
      </c>
      <c r="D171" s="178">
        <v>44833</v>
      </c>
      <c r="E171" s="237" t="s">
        <v>1008</v>
      </c>
      <c r="F171" s="54" t="s">
        <v>1114</v>
      </c>
      <c r="G171" s="47" t="s">
        <v>1115</v>
      </c>
      <c r="H171" s="25"/>
      <c r="I171" s="25"/>
      <c r="J171" s="541"/>
      <c r="K171" s="235">
        <v>31920000</v>
      </c>
      <c r="L171" s="251" t="s">
        <v>81</v>
      </c>
      <c r="M171" s="28"/>
      <c r="N171" s="28"/>
      <c r="O171" s="28"/>
      <c r="P171" s="133"/>
      <c r="Q171" s="133"/>
      <c r="R171" s="28"/>
      <c r="S171" s="28"/>
      <c r="T171" s="28"/>
      <c r="U171" s="29">
        <f t="shared" si="103"/>
        <v>0</v>
      </c>
      <c r="V171" s="235"/>
      <c r="W171" s="28"/>
      <c r="X171" s="235">
        <v>31920000</v>
      </c>
      <c r="Y171" s="29">
        <f t="shared" si="104"/>
        <v>31920000</v>
      </c>
      <c r="Z171" s="28"/>
      <c r="AA171" s="28"/>
      <c r="AB171" s="28"/>
      <c r="AC171" s="29">
        <f t="shared" si="105"/>
        <v>0</v>
      </c>
      <c r="AD171" s="28"/>
      <c r="AE171" s="28"/>
      <c r="AF171" s="28"/>
      <c r="AG171" s="29">
        <f t="shared" si="106"/>
        <v>0</v>
      </c>
      <c r="AH171" s="29">
        <f t="shared" si="107"/>
        <v>31920000</v>
      </c>
      <c r="AI171" s="30">
        <f t="shared" si="108"/>
        <v>2.4802250229218791E-2</v>
      </c>
      <c r="AJ171" s="30" t="str">
        <f>IF(ISERROR(AH171/#REF!),"-",AH171/#REF!)</f>
        <v>-</v>
      </c>
      <c r="AK171" s="11"/>
      <c r="AL171" s="11"/>
      <c r="AM171" s="11"/>
      <c r="AN171" s="11"/>
      <c r="AO171" s="11"/>
      <c r="AP171" s="11"/>
      <c r="AQ171" s="11"/>
      <c r="AR171" s="11"/>
    </row>
    <row r="172" spans="1:44" outlineLevel="1" x14ac:dyDescent="0.25">
      <c r="A172" s="22">
        <v>7</v>
      </c>
      <c r="B172" s="23"/>
      <c r="C172" s="79" t="s">
        <v>1261</v>
      </c>
      <c r="D172" s="69">
        <v>44741</v>
      </c>
      <c r="E172" s="124" t="s">
        <v>1254</v>
      </c>
      <c r="F172" s="54" t="s">
        <v>1114</v>
      </c>
      <c r="G172" s="47" t="s">
        <v>1115</v>
      </c>
      <c r="H172" s="25"/>
      <c r="I172" s="25"/>
      <c r="J172" s="541"/>
      <c r="K172" s="235">
        <v>79800000</v>
      </c>
      <c r="L172" s="251" t="s">
        <v>81</v>
      </c>
      <c r="M172" s="28"/>
      <c r="N172" s="28"/>
      <c r="O172" s="28"/>
      <c r="P172" s="133"/>
      <c r="Q172" s="133"/>
      <c r="R172" s="28"/>
      <c r="S172" s="28"/>
      <c r="T172" s="28"/>
      <c r="U172" s="29">
        <f>SUM(R172:T172)</f>
        <v>0</v>
      </c>
      <c r="V172" s="235"/>
      <c r="W172" s="28"/>
      <c r="X172" s="235">
        <v>79800000</v>
      </c>
      <c r="Y172" s="29">
        <f>SUM(V172:X172)</f>
        <v>79800000</v>
      </c>
      <c r="Z172" s="28"/>
      <c r="AA172" s="28"/>
      <c r="AB172" s="28"/>
      <c r="AC172" s="29">
        <f>SUM(Z172:AB172)</f>
        <v>0</v>
      </c>
      <c r="AD172" s="28"/>
      <c r="AE172" s="28"/>
      <c r="AF172" s="28"/>
      <c r="AG172" s="29">
        <f>SUM(AD172:AF172)</f>
        <v>0</v>
      </c>
      <c r="AH172" s="29">
        <f>SUM(U172,Y172,AC172,AG172)</f>
        <v>79800000</v>
      </c>
      <c r="AI172" s="30">
        <f t="shared" si="108"/>
        <v>6.200562557304698E-2</v>
      </c>
      <c r="AJ172" s="30" t="str">
        <f>IF(ISERROR(AH172/#REF!),"-",AH172/#REF!)</f>
        <v>-</v>
      </c>
      <c r="AK172" s="11"/>
      <c r="AL172" s="11"/>
      <c r="AM172" s="11"/>
      <c r="AN172" s="11"/>
      <c r="AO172" s="11"/>
      <c r="AP172" s="11"/>
      <c r="AQ172" s="11"/>
      <c r="AR172" s="11"/>
    </row>
    <row r="173" spans="1:44" outlineLevel="1" x14ac:dyDescent="0.25">
      <c r="A173" s="22">
        <v>8</v>
      </c>
      <c r="B173" s="23"/>
      <c r="C173" s="79" t="s">
        <v>1262</v>
      </c>
      <c r="D173" s="69">
        <v>44741</v>
      </c>
      <c r="E173" s="124" t="s">
        <v>1254</v>
      </c>
      <c r="F173" s="54" t="s">
        <v>1114</v>
      </c>
      <c r="G173" s="47" t="s">
        <v>1115</v>
      </c>
      <c r="H173" s="25"/>
      <c r="I173" s="25"/>
      <c r="J173" s="541"/>
      <c r="K173" s="235">
        <v>120540000</v>
      </c>
      <c r="L173" s="251" t="s">
        <v>81</v>
      </c>
      <c r="M173" s="28"/>
      <c r="N173" s="28"/>
      <c r="O173" s="28"/>
      <c r="P173" s="133"/>
      <c r="Q173" s="133"/>
      <c r="R173" s="28"/>
      <c r="S173" s="28"/>
      <c r="T173" s="28"/>
      <c r="U173" s="29">
        <f t="shared" ref="U173:U184" si="109">SUM(R173:T173)</f>
        <v>0</v>
      </c>
      <c r="V173" s="235"/>
      <c r="W173" s="28"/>
      <c r="X173" s="235">
        <v>120540000</v>
      </c>
      <c r="Y173" s="29">
        <f t="shared" ref="Y173:Y184" si="110">SUM(V173:X173)</f>
        <v>120540000</v>
      </c>
      <c r="Z173" s="28"/>
      <c r="AA173" s="28"/>
      <c r="AB173" s="28"/>
      <c r="AC173" s="29">
        <f t="shared" ref="AC173:AC174" si="111">SUM(Z173:AB173)</f>
        <v>0</v>
      </c>
      <c r="AD173" s="28"/>
      <c r="AE173" s="28"/>
      <c r="AF173" s="28"/>
      <c r="AG173" s="29">
        <f t="shared" ref="AG173:AG174" si="112">SUM(AD173:AF173)</f>
        <v>0</v>
      </c>
      <c r="AH173" s="29">
        <f t="shared" ref="AH173:AH174" si="113">SUM(U173,Y173,AC173,AG173)</f>
        <v>120540000</v>
      </c>
      <c r="AI173" s="30">
        <f t="shared" si="108"/>
        <v>9.3661129155076225E-2</v>
      </c>
      <c r="AJ173" s="30" t="str">
        <f>IF(ISERROR(AH173/#REF!),"-",AH173/#REF!)</f>
        <v>-</v>
      </c>
      <c r="AK173" s="11"/>
      <c r="AL173" s="11"/>
      <c r="AM173" s="11"/>
      <c r="AN173" s="11"/>
      <c r="AO173" s="11"/>
      <c r="AP173" s="11"/>
      <c r="AQ173" s="11"/>
      <c r="AR173" s="11"/>
    </row>
    <row r="174" spans="1:44" outlineLevel="1" x14ac:dyDescent="0.25">
      <c r="A174" s="22">
        <v>9</v>
      </c>
      <c r="B174" s="23"/>
      <c r="C174" s="180" t="s">
        <v>1263</v>
      </c>
      <c r="D174" s="178">
        <v>44742</v>
      </c>
      <c r="E174" s="124" t="s">
        <v>1254</v>
      </c>
      <c r="F174" s="54" t="s">
        <v>1114</v>
      </c>
      <c r="G174" s="47" t="s">
        <v>1115</v>
      </c>
      <c r="H174" s="25"/>
      <c r="I174" s="25"/>
      <c r="J174" s="541"/>
      <c r="K174" s="235">
        <v>30954000</v>
      </c>
      <c r="L174" s="251" t="s">
        <v>81</v>
      </c>
      <c r="M174" s="28"/>
      <c r="N174" s="28"/>
      <c r="O174" s="28"/>
      <c r="P174" s="133"/>
      <c r="Q174" s="133"/>
      <c r="R174" s="28"/>
      <c r="S174" s="28"/>
      <c r="T174" s="28"/>
      <c r="U174" s="29">
        <f t="shared" si="109"/>
        <v>0</v>
      </c>
      <c r="V174" s="235"/>
      <c r="W174" s="28"/>
      <c r="X174" s="235">
        <v>30954000</v>
      </c>
      <c r="Y174" s="29">
        <f t="shared" si="110"/>
        <v>30954000</v>
      </c>
      <c r="Z174" s="28"/>
      <c r="AA174" s="28"/>
      <c r="AB174" s="28"/>
      <c r="AC174" s="29">
        <f t="shared" si="111"/>
        <v>0</v>
      </c>
      <c r="AD174" s="28"/>
      <c r="AE174" s="28"/>
      <c r="AF174" s="28"/>
      <c r="AG174" s="29">
        <f t="shared" si="112"/>
        <v>0</v>
      </c>
      <c r="AH174" s="29">
        <f t="shared" si="113"/>
        <v>30954000</v>
      </c>
      <c r="AI174" s="30">
        <f t="shared" si="108"/>
        <v>2.405165581438717E-2</v>
      </c>
      <c r="AJ174" s="30" t="str">
        <f>IF(ISERROR(AH174/#REF!),"-",AH174/#REF!)</f>
        <v>-</v>
      </c>
      <c r="AK174" s="11"/>
      <c r="AL174" s="11"/>
      <c r="AM174" s="11"/>
      <c r="AN174" s="11"/>
      <c r="AO174" s="11"/>
      <c r="AP174" s="11"/>
      <c r="AQ174" s="11"/>
      <c r="AR174" s="11"/>
    </row>
    <row r="175" spans="1:44" outlineLevel="1" x14ac:dyDescent="0.25">
      <c r="A175" s="22">
        <v>10</v>
      </c>
      <c r="B175" s="23"/>
      <c r="C175" s="180" t="s">
        <v>1264</v>
      </c>
      <c r="D175" s="178">
        <v>44748</v>
      </c>
      <c r="E175" s="124" t="s">
        <v>904</v>
      </c>
      <c r="F175" s="54" t="s">
        <v>1114</v>
      </c>
      <c r="G175" s="47" t="s">
        <v>1115</v>
      </c>
      <c r="H175" s="25"/>
      <c r="I175" s="25"/>
      <c r="J175" s="541"/>
      <c r="K175" s="235">
        <v>45600000</v>
      </c>
      <c r="L175" s="251" t="s">
        <v>81</v>
      </c>
      <c r="M175" s="28"/>
      <c r="N175" s="28"/>
      <c r="O175" s="28"/>
      <c r="P175" s="133"/>
      <c r="Q175" s="133"/>
      <c r="R175" s="28"/>
      <c r="S175" s="28"/>
      <c r="T175" s="28"/>
      <c r="U175" s="29">
        <f t="shared" si="109"/>
        <v>0</v>
      </c>
      <c r="V175" s="264"/>
      <c r="W175" s="28"/>
      <c r="X175" s="264"/>
      <c r="Y175" s="29">
        <f t="shared" si="110"/>
        <v>0</v>
      </c>
      <c r="Z175" s="235">
        <v>45600000</v>
      </c>
      <c r="AA175" s="28"/>
      <c r="AB175" s="28"/>
      <c r="AC175" s="29">
        <f t="shared" ref="AC175:AC194" si="114">SUM(Z175:AB175)</f>
        <v>45600000</v>
      </c>
      <c r="AD175" s="28"/>
      <c r="AE175" s="28"/>
      <c r="AF175" s="28"/>
      <c r="AG175" s="29">
        <f t="shared" ref="AG175:AG194" si="115">SUM(AD175:AF175)</f>
        <v>0</v>
      </c>
      <c r="AH175" s="29">
        <f t="shared" ref="AH175:AH194" si="116">SUM(U175,Y175,AC175,AG175)</f>
        <v>45600000</v>
      </c>
      <c r="AI175" s="30">
        <f t="shared" ref="AI175:AI194" si="117">IF(ISERROR(AH175/$J$165),0,AH175/$J$165)</f>
        <v>3.5431786041741131E-2</v>
      </c>
      <c r="AJ175" s="30" t="str">
        <f>IF(ISERROR(AH175/#REF!),"-",AH175/#REF!)</f>
        <v>-</v>
      </c>
      <c r="AK175" s="11"/>
      <c r="AL175" s="11"/>
      <c r="AM175" s="11"/>
      <c r="AN175" s="11"/>
      <c r="AO175" s="11"/>
      <c r="AP175" s="11"/>
      <c r="AQ175" s="11"/>
      <c r="AR175" s="11"/>
    </row>
    <row r="176" spans="1:44" outlineLevel="1" x14ac:dyDescent="0.25">
      <c r="A176" s="22">
        <v>11</v>
      </c>
      <c r="B176" s="23"/>
      <c r="C176" s="180" t="s">
        <v>704</v>
      </c>
      <c r="D176" s="178">
        <v>44749</v>
      </c>
      <c r="E176" s="93" t="s">
        <v>1024</v>
      </c>
      <c r="F176" s="54" t="s">
        <v>1114</v>
      </c>
      <c r="G176" s="47" t="s">
        <v>1115</v>
      </c>
      <c r="H176" s="25"/>
      <c r="I176" s="25"/>
      <c r="J176" s="541"/>
      <c r="K176" s="235">
        <v>40320000</v>
      </c>
      <c r="L176" s="251" t="s">
        <v>81</v>
      </c>
      <c r="M176" s="28"/>
      <c r="N176" s="28"/>
      <c r="O176" s="28"/>
      <c r="P176" s="133"/>
      <c r="Q176" s="133"/>
      <c r="R176" s="28"/>
      <c r="S176" s="28"/>
      <c r="T176" s="28"/>
      <c r="U176" s="29">
        <f t="shared" si="109"/>
        <v>0</v>
      </c>
      <c r="V176" s="264"/>
      <c r="W176" s="28"/>
      <c r="X176" s="264"/>
      <c r="Y176" s="29">
        <f t="shared" si="110"/>
        <v>0</v>
      </c>
      <c r="Z176" s="235">
        <v>40320000</v>
      </c>
      <c r="AA176" s="28"/>
      <c r="AB176" s="28"/>
      <c r="AC176" s="29">
        <f t="shared" si="114"/>
        <v>40320000</v>
      </c>
      <c r="AD176" s="28"/>
      <c r="AE176" s="28"/>
      <c r="AF176" s="28"/>
      <c r="AG176" s="29">
        <f t="shared" si="115"/>
        <v>0</v>
      </c>
      <c r="AH176" s="29">
        <f t="shared" si="116"/>
        <v>40320000</v>
      </c>
      <c r="AI176" s="30">
        <f t="shared" si="117"/>
        <v>3.1329158184276368E-2</v>
      </c>
      <c r="AJ176" s="30" t="str">
        <f>IF(ISERROR(AH176/#REF!),"-",AH176/#REF!)</f>
        <v>-</v>
      </c>
      <c r="AK176" s="11"/>
      <c r="AL176" s="11"/>
      <c r="AM176" s="11"/>
      <c r="AN176" s="11"/>
      <c r="AO176" s="11"/>
      <c r="AP176" s="11"/>
      <c r="AQ176" s="11"/>
      <c r="AR176" s="11"/>
    </row>
    <row r="177" spans="1:44" outlineLevel="1" x14ac:dyDescent="0.25">
      <c r="A177" s="22">
        <v>12</v>
      </c>
      <c r="B177" s="23"/>
      <c r="C177" s="180" t="s">
        <v>951</v>
      </c>
      <c r="D177" s="178">
        <v>44749</v>
      </c>
      <c r="E177" s="124" t="s">
        <v>1265</v>
      </c>
      <c r="F177" s="54" t="s">
        <v>1114</v>
      </c>
      <c r="G177" s="47" t="s">
        <v>1115</v>
      </c>
      <c r="H177" s="25"/>
      <c r="I177" s="25"/>
      <c r="J177" s="541"/>
      <c r="K177" s="235">
        <v>14784000</v>
      </c>
      <c r="L177" s="251" t="s">
        <v>81</v>
      </c>
      <c r="M177" s="28"/>
      <c r="N177" s="28"/>
      <c r="O177" s="28"/>
      <c r="P177" s="133"/>
      <c r="Q177" s="133"/>
      <c r="R177" s="28"/>
      <c r="S177" s="28"/>
      <c r="T177" s="28"/>
      <c r="U177" s="29">
        <f t="shared" si="109"/>
        <v>0</v>
      </c>
      <c r="V177" s="264"/>
      <c r="W177" s="28"/>
      <c r="X177" s="264"/>
      <c r="Y177" s="29">
        <f t="shared" si="110"/>
        <v>0</v>
      </c>
      <c r="Z177" s="235">
        <v>14784000</v>
      </c>
      <c r="AA177" s="28"/>
      <c r="AB177" s="28"/>
      <c r="AC177" s="29">
        <f t="shared" si="114"/>
        <v>14784000</v>
      </c>
      <c r="AD177" s="28"/>
      <c r="AE177" s="28"/>
      <c r="AF177" s="28"/>
      <c r="AG177" s="29">
        <f t="shared" si="115"/>
        <v>0</v>
      </c>
      <c r="AH177" s="29">
        <f t="shared" si="116"/>
        <v>14784000</v>
      </c>
      <c r="AI177" s="30">
        <f t="shared" si="117"/>
        <v>1.1487358000901334E-2</v>
      </c>
      <c r="AJ177" s="30" t="str">
        <f>IF(ISERROR(AH177/#REF!),"-",AH177/#REF!)</f>
        <v>-</v>
      </c>
      <c r="AK177" s="11"/>
      <c r="AL177" s="11"/>
      <c r="AM177" s="11"/>
      <c r="AN177" s="11"/>
      <c r="AO177" s="11"/>
      <c r="AP177" s="11"/>
      <c r="AQ177" s="11"/>
      <c r="AR177" s="11"/>
    </row>
    <row r="178" spans="1:44" outlineLevel="1" x14ac:dyDescent="0.25">
      <c r="A178" s="22">
        <v>13</v>
      </c>
      <c r="B178" s="23"/>
      <c r="C178" s="180" t="s">
        <v>1266</v>
      </c>
      <c r="D178" s="178">
        <v>44761</v>
      </c>
      <c r="E178" s="237" t="s">
        <v>1008</v>
      </c>
      <c r="F178" s="54" t="s">
        <v>1114</v>
      </c>
      <c r="G178" s="47" t="s">
        <v>1115</v>
      </c>
      <c r="H178" s="25"/>
      <c r="I178" s="25"/>
      <c r="J178" s="541"/>
      <c r="K178" s="235">
        <v>71820000</v>
      </c>
      <c r="L178" s="251" t="s">
        <v>81</v>
      </c>
      <c r="M178" s="28"/>
      <c r="N178" s="28"/>
      <c r="O178" s="28"/>
      <c r="P178" s="133"/>
      <c r="Q178" s="133"/>
      <c r="R178" s="28"/>
      <c r="S178" s="28"/>
      <c r="T178" s="28"/>
      <c r="U178" s="29">
        <f t="shared" si="109"/>
        <v>0</v>
      </c>
      <c r="V178" s="264"/>
      <c r="W178" s="28"/>
      <c r="X178" s="264"/>
      <c r="Y178" s="29">
        <f t="shared" si="110"/>
        <v>0</v>
      </c>
      <c r="Z178" s="235">
        <v>71820000</v>
      </c>
      <c r="AA178" s="28"/>
      <c r="AB178" s="28"/>
      <c r="AC178" s="29">
        <f t="shared" si="114"/>
        <v>71820000</v>
      </c>
      <c r="AD178" s="28"/>
      <c r="AE178" s="28"/>
      <c r="AF178" s="28"/>
      <c r="AG178" s="29">
        <f t="shared" si="115"/>
        <v>0</v>
      </c>
      <c r="AH178" s="29">
        <f t="shared" si="116"/>
        <v>71820000</v>
      </c>
      <c r="AI178" s="30">
        <f t="shared" si="117"/>
        <v>5.5805063015742278E-2</v>
      </c>
      <c r="AJ178" s="30" t="str">
        <f>IF(ISERROR(AH178/#REF!),"-",AH178/#REF!)</f>
        <v>-</v>
      </c>
      <c r="AK178" s="11"/>
      <c r="AL178" s="11"/>
      <c r="AM178" s="11"/>
      <c r="AN178" s="11"/>
      <c r="AO178" s="11"/>
      <c r="AP178" s="11"/>
      <c r="AQ178" s="11"/>
      <c r="AR178" s="11"/>
    </row>
    <row r="179" spans="1:44" outlineLevel="1" x14ac:dyDescent="0.25">
      <c r="A179" s="22">
        <v>14</v>
      </c>
      <c r="B179" s="23"/>
      <c r="C179" s="180" t="s">
        <v>1263</v>
      </c>
      <c r="D179" s="178">
        <v>44742</v>
      </c>
      <c r="E179" s="124" t="s">
        <v>1254</v>
      </c>
      <c r="F179" s="54" t="s">
        <v>1114</v>
      </c>
      <c r="G179" s="47" t="s">
        <v>1115</v>
      </c>
      <c r="H179" s="25"/>
      <c r="I179" s="25"/>
      <c r="J179" s="541"/>
      <c r="K179" s="235">
        <v>13266000</v>
      </c>
      <c r="L179" s="251" t="s">
        <v>81</v>
      </c>
      <c r="M179" s="28"/>
      <c r="N179" s="28"/>
      <c r="O179" s="28"/>
      <c r="P179" s="133"/>
      <c r="Q179" s="133"/>
      <c r="R179" s="28"/>
      <c r="S179" s="28"/>
      <c r="T179" s="28"/>
      <c r="U179" s="29">
        <f t="shared" si="109"/>
        <v>0</v>
      </c>
      <c r="V179" s="264"/>
      <c r="W179" s="28"/>
      <c r="X179" s="264"/>
      <c r="Y179" s="29">
        <f t="shared" si="110"/>
        <v>0</v>
      </c>
      <c r="Z179" s="235">
        <v>13266000</v>
      </c>
      <c r="AA179" s="28"/>
      <c r="AB179" s="28"/>
      <c r="AC179" s="29">
        <f t="shared" si="114"/>
        <v>13266000</v>
      </c>
      <c r="AD179" s="28"/>
      <c r="AE179" s="28"/>
      <c r="AF179" s="28"/>
      <c r="AG179" s="29">
        <f t="shared" si="115"/>
        <v>0</v>
      </c>
      <c r="AH179" s="29">
        <f t="shared" si="116"/>
        <v>13266000</v>
      </c>
      <c r="AI179" s="30">
        <f t="shared" si="117"/>
        <v>1.0307852491880216E-2</v>
      </c>
      <c r="AJ179" s="30" t="str">
        <f>IF(ISERROR(AH179/#REF!),"-",AH179/#REF!)</f>
        <v>-</v>
      </c>
      <c r="AK179" s="11"/>
      <c r="AL179" s="11"/>
      <c r="AM179" s="11"/>
      <c r="AN179" s="11"/>
      <c r="AO179" s="11"/>
      <c r="AP179" s="11"/>
      <c r="AQ179" s="11"/>
      <c r="AR179" s="11"/>
    </row>
    <row r="180" spans="1:44" outlineLevel="1" x14ac:dyDescent="0.25">
      <c r="A180" s="22">
        <v>15</v>
      </c>
      <c r="B180" s="23"/>
      <c r="C180" s="79" t="s">
        <v>1257</v>
      </c>
      <c r="D180" s="69">
        <v>44706</v>
      </c>
      <c r="E180" s="124" t="s">
        <v>1254</v>
      </c>
      <c r="F180" s="54" t="s">
        <v>1114</v>
      </c>
      <c r="G180" s="47" t="s">
        <v>1115</v>
      </c>
      <c r="H180" s="25"/>
      <c r="I180" s="25"/>
      <c r="J180" s="541"/>
      <c r="K180" s="235">
        <v>25800000</v>
      </c>
      <c r="L180" s="251" t="s">
        <v>81</v>
      </c>
      <c r="M180" s="28"/>
      <c r="N180" s="28"/>
      <c r="O180" s="28"/>
      <c r="P180" s="133"/>
      <c r="Q180" s="133"/>
      <c r="R180" s="28"/>
      <c r="S180" s="28"/>
      <c r="T180" s="28"/>
      <c r="U180" s="29">
        <f t="shared" si="109"/>
        <v>0</v>
      </c>
      <c r="V180" s="264"/>
      <c r="W180" s="28"/>
      <c r="X180" s="264"/>
      <c r="Y180" s="29">
        <f t="shared" si="110"/>
        <v>0</v>
      </c>
      <c r="Z180" s="28"/>
      <c r="AA180" s="235">
        <v>25800000</v>
      </c>
      <c r="AB180" s="28"/>
      <c r="AC180" s="29">
        <f t="shared" si="114"/>
        <v>25800000</v>
      </c>
      <c r="AD180" s="28"/>
      <c r="AE180" s="28"/>
      <c r="AF180" s="28"/>
      <c r="AG180" s="29">
        <f t="shared" si="115"/>
        <v>0</v>
      </c>
      <c r="AH180" s="29">
        <f t="shared" si="116"/>
        <v>25800000</v>
      </c>
      <c r="AI180" s="30">
        <f t="shared" si="117"/>
        <v>2.0046931576248272E-2</v>
      </c>
      <c r="AJ180" s="30" t="str">
        <f>IF(ISERROR(AH180/#REF!),"-",AH180/#REF!)</f>
        <v>-</v>
      </c>
      <c r="AK180" s="11"/>
      <c r="AL180" s="11"/>
      <c r="AM180" s="11"/>
      <c r="AN180" s="11"/>
      <c r="AO180" s="11"/>
      <c r="AP180" s="11"/>
      <c r="AQ180" s="11"/>
      <c r="AR180" s="11"/>
    </row>
    <row r="181" spans="1:44" outlineLevel="1" x14ac:dyDescent="0.25">
      <c r="A181" s="22">
        <v>16</v>
      </c>
      <c r="B181" s="23"/>
      <c r="C181" s="180" t="s">
        <v>1267</v>
      </c>
      <c r="D181" s="178">
        <v>44777</v>
      </c>
      <c r="E181" s="124" t="s">
        <v>1268</v>
      </c>
      <c r="F181" s="54" t="s">
        <v>1114</v>
      </c>
      <c r="G181" s="47" t="s">
        <v>1115</v>
      </c>
      <c r="H181" s="25"/>
      <c r="I181" s="25"/>
      <c r="J181" s="541"/>
      <c r="K181" s="235">
        <v>146000000</v>
      </c>
      <c r="L181" s="251" t="s">
        <v>81</v>
      </c>
      <c r="M181" s="28"/>
      <c r="N181" s="28"/>
      <c r="O181" s="28"/>
      <c r="P181" s="133"/>
      <c r="Q181" s="133"/>
      <c r="R181" s="28"/>
      <c r="S181" s="28"/>
      <c r="T181" s="28"/>
      <c r="U181" s="29">
        <f t="shared" si="109"/>
        <v>0</v>
      </c>
      <c r="V181" s="264"/>
      <c r="W181" s="28"/>
      <c r="X181" s="264"/>
      <c r="Y181" s="29">
        <f t="shared" si="110"/>
        <v>0</v>
      </c>
      <c r="Z181" s="28"/>
      <c r="AA181" s="235">
        <v>146000000</v>
      </c>
      <c r="AB181" s="28"/>
      <c r="AC181" s="29">
        <f t="shared" si="114"/>
        <v>146000000</v>
      </c>
      <c r="AD181" s="28"/>
      <c r="AE181" s="28"/>
      <c r="AF181" s="28"/>
      <c r="AG181" s="29">
        <f t="shared" si="115"/>
        <v>0</v>
      </c>
      <c r="AH181" s="29">
        <f t="shared" si="116"/>
        <v>146000000</v>
      </c>
      <c r="AI181" s="30">
        <f t="shared" si="117"/>
        <v>0.11344387636171502</v>
      </c>
      <c r="AJ181" s="30" t="str">
        <f>IF(ISERROR(AH181/#REF!),"-",AH181/#REF!)</f>
        <v>-</v>
      </c>
      <c r="AK181" s="11"/>
      <c r="AL181" s="11"/>
      <c r="AM181" s="11"/>
      <c r="AN181" s="11"/>
      <c r="AO181" s="11"/>
      <c r="AP181" s="11"/>
      <c r="AQ181" s="11"/>
      <c r="AR181" s="11"/>
    </row>
    <row r="182" spans="1:44" outlineLevel="1" x14ac:dyDescent="0.25">
      <c r="A182" s="22">
        <v>17</v>
      </c>
      <c r="B182" s="23"/>
      <c r="C182" s="180" t="s">
        <v>231</v>
      </c>
      <c r="D182" s="178">
        <v>44791</v>
      </c>
      <c r="E182" s="93" t="s">
        <v>1024</v>
      </c>
      <c r="F182" s="54" t="s">
        <v>1114</v>
      </c>
      <c r="G182" s="47" t="s">
        <v>1115</v>
      </c>
      <c r="H182" s="25"/>
      <c r="I182" s="25"/>
      <c r="J182" s="541"/>
      <c r="K182" s="235">
        <v>71820000</v>
      </c>
      <c r="L182" s="251" t="s">
        <v>81</v>
      </c>
      <c r="M182" s="28"/>
      <c r="N182" s="28"/>
      <c r="O182" s="28"/>
      <c r="P182" s="133"/>
      <c r="Q182" s="133"/>
      <c r="R182" s="28"/>
      <c r="S182" s="28"/>
      <c r="T182" s="28"/>
      <c r="U182" s="29">
        <f t="shared" si="109"/>
        <v>0</v>
      </c>
      <c r="V182" s="264"/>
      <c r="W182" s="28"/>
      <c r="X182" s="264"/>
      <c r="Y182" s="29">
        <f t="shared" si="110"/>
        <v>0</v>
      </c>
      <c r="Z182" s="28"/>
      <c r="AA182" s="235">
        <v>71820000</v>
      </c>
      <c r="AB182" s="28"/>
      <c r="AC182" s="29">
        <f t="shared" si="114"/>
        <v>71820000</v>
      </c>
      <c r="AD182" s="28"/>
      <c r="AE182" s="28"/>
      <c r="AF182" s="28"/>
      <c r="AG182" s="29">
        <f t="shared" si="115"/>
        <v>0</v>
      </c>
      <c r="AH182" s="29">
        <f t="shared" si="116"/>
        <v>71820000</v>
      </c>
      <c r="AI182" s="30">
        <f t="shared" si="117"/>
        <v>5.5805063015742278E-2</v>
      </c>
      <c r="AJ182" s="30" t="str">
        <f>IF(ISERROR(AH182/#REF!),"-",AH182/#REF!)</f>
        <v>-</v>
      </c>
      <c r="AK182" s="11"/>
      <c r="AL182" s="11"/>
      <c r="AM182" s="11"/>
      <c r="AN182" s="11"/>
      <c r="AO182" s="11"/>
      <c r="AP182" s="11"/>
      <c r="AQ182" s="11"/>
      <c r="AR182" s="11"/>
    </row>
    <row r="183" spans="1:44" outlineLevel="1" x14ac:dyDescent="0.25">
      <c r="A183" s="22">
        <v>18</v>
      </c>
      <c r="B183" s="23"/>
      <c r="C183" s="180" t="s">
        <v>951</v>
      </c>
      <c r="D183" s="178">
        <v>44749</v>
      </c>
      <c r="E183" s="124" t="s">
        <v>1265</v>
      </c>
      <c r="F183" s="54" t="s">
        <v>1114</v>
      </c>
      <c r="G183" s="47" t="s">
        <v>1115</v>
      </c>
      <c r="H183" s="25"/>
      <c r="I183" s="25"/>
      <c r="J183" s="541"/>
      <c r="K183" s="235">
        <v>6336000</v>
      </c>
      <c r="L183" s="251" t="s">
        <v>81</v>
      </c>
      <c r="M183" s="28"/>
      <c r="N183" s="28"/>
      <c r="O183" s="28"/>
      <c r="P183" s="133"/>
      <c r="Q183" s="133"/>
      <c r="R183" s="28"/>
      <c r="S183" s="28"/>
      <c r="T183" s="28"/>
      <c r="U183" s="29">
        <f t="shared" si="109"/>
        <v>0</v>
      </c>
      <c r="V183" s="264"/>
      <c r="W183" s="28"/>
      <c r="X183" s="264"/>
      <c r="Y183" s="29">
        <f t="shared" si="110"/>
        <v>0</v>
      </c>
      <c r="Z183" s="28"/>
      <c r="AA183" s="28"/>
      <c r="AB183" s="235">
        <v>6336000</v>
      </c>
      <c r="AC183" s="29">
        <f t="shared" si="114"/>
        <v>6336000</v>
      </c>
      <c r="AD183" s="28"/>
      <c r="AE183" s="28"/>
      <c r="AF183" s="28"/>
      <c r="AG183" s="29">
        <f t="shared" si="115"/>
        <v>0</v>
      </c>
      <c r="AH183" s="29">
        <f t="shared" si="116"/>
        <v>6336000</v>
      </c>
      <c r="AI183" s="30">
        <f t="shared" si="117"/>
        <v>4.9231534289577153E-3</v>
      </c>
      <c r="AJ183" s="30" t="str">
        <f>IF(ISERROR(AH183/#REF!),"-",AH183/#REF!)</f>
        <v>-</v>
      </c>
      <c r="AK183" s="11"/>
      <c r="AL183" s="11"/>
      <c r="AM183" s="11"/>
      <c r="AN183" s="11"/>
      <c r="AO183" s="11"/>
      <c r="AP183" s="11"/>
      <c r="AQ183" s="11"/>
      <c r="AR183" s="11"/>
    </row>
    <row r="184" spans="1:44" outlineLevel="1" x14ac:dyDescent="0.25">
      <c r="A184" s="22">
        <v>19</v>
      </c>
      <c r="B184" s="23"/>
      <c r="C184" s="79" t="s">
        <v>1261</v>
      </c>
      <c r="D184" s="69">
        <v>44741</v>
      </c>
      <c r="E184" s="124" t="s">
        <v>1254</v>
      </c>
      <c r="F184" s="54" t="s">
        <v>1114</v>
      </c>
      <c r="G184" s="47" t="s">
        <v>1115</v>
      </c>
      <c r="H184" s="25"/>
      <c r="I184" s="25"/>
      <c r="J184" s="541"/>
      <c r="K184" s="235">
        <v>34200000</v>
      </c>
      <c r="L184" s="251" t="s">
        <v>81</v>
      </c>
      <c r="M184" s="28"/>
      <c r="N184" s="28"/>
      <c r="O184" s="28"/>
      <c r="P184" s="133"/>
      <c r="Q184" s="133"/>
      <c r="R184" s="28"/>
      <c r="S184" s="28"/>
      <c r="T184" s="28"/>
      <c r="U184" s="29">
        <f t="shared" si="109"/>
        <v>0</v>
      </c>
      <c r="V184" s="264"/>
      <c r="W184" s="28"/>
      <c r="X184" s="264"/>
      <c r="Y184" s="29">
        <f t="shared" si="110"/>
        <v>0</v>
      </c>
      <c r="Z184" s="28"/>
      <c r="AA184" s="28"/>
      <c r="AB184" s="235">
        <v>34200000</v>
      </c>
      <c r="AC184" s="29">
        <f t="shared" si="114"/>
        <v>34200000</v>
      </c>
      <c r="AD184" s="28"/>
      <c r="AE184" s="28"/>
      <c r="AF184" s="28"/>
      <c r="AG184" s="29">
        <f t="shared" si="115"/>
        <v>0</v>
      </c>
      <c r="AH184" s="29">
        <f t="shared" si="116"/>
        <v>34200000</v>
      </c>
      <c r="AI184" s="30">
        <f t="shared" si="117"/>
        <v>2.6573839531305848E-2</v>
      </c>
      <c r="AJ184" s="30" t="str">
        <f>IF(ISERROR(AH184/#REF!),"-",AH184/#REF!)</f>
        <v>-</v>
      </c>
      <c r="AK184" s="11"/>
      <c r="AL184" s="11"/>
      <c r="AM184" s="11"/>
      <c r="AN184" s="11"/>
      <c r="AO184" s="11"/>
      <c r="AP184" s="11"/>
      <c r="AQ184" s="11"/>
      <c r="AR184" s="11"/>
    </row>
    <row r="185" spans="1:44" outlineLevel="1" x14ac:dyDescent="0.25">
      <c r="A185" s="22">
        <v>20</v>
      </c>
      <c r="B185" s="23"/>
      <c r="C185" s="79" t="s">
        <v>1262</v>
      </c>
      <c r="D185" s="69">
        <v>44741</v>
      </c>
      <c r="E185" s="124" t="s">
        <v>1254</v>
      </c>
      <c r="F185" s="54" t="s">
        <v>1114</v>
      </c>
      <c r="G185" s="47" t="s">
        <v>1115</v>
      </c>
      <c r="H185" s="25"/>
      <c r="I185" s="25"/>
      <c r="J185" s="541"/>
      <c r="K185" s="235">
        <v>51660000</v>
      </c>
      <c r="L185" s="251" t="s">
        <v>81</v>
      </c>
      <c r="M185" s="28"/>
      <c r="N185" s="28"/>
      <c r="O185" s="28"/>
      <c r="P185" s="133"/>
      <c r="Q185" s="133"/>
      <c r="R185" s="28"/>
      <c r="S185" s="28"/>
      <c r="T185" s="28"/>
      <c r="U185" s="29">
        <f t="shared" ref="U185:U194" si="118">SUM(R185:T185)</f>
        <v>0</v>
      </c>
      <c r="V185" s="28"/>
      <c r="W185" s="28"/>
      <c r="X185" s="28"/>
      <c r="Y185" s="29">
        <f t="shared" ref="Y185:Y194" si="119">SUM(V185:X185)</f>
        <v>0</v>
      </c>
      <c r="Z185" s="28"/>
      <c r="AA185" s="28"/>
      <c r="AB185" s="28"/>
      <c r="AC185" s="29">
        <f t="shared" si="114"/>
        <v>0</v>
      </c>
      <c r="AD185" s="235">
        <v>51660000</v>
      </c>
      <c r="AE185" s="28"/>
      <c r="AF185" s="28"/>
      <c r="AG185" s="29">
        <f t="shared" si="115"/>
        <v>51660000</v>
      </c>
      <c r="AH185" s="29">
        <f t="shared" si="116"/>
        <v>51660000</v>
      </c>
      <c r="AI185" s="30">
        <f t="shared" si="117"/>
        <v>4.0140483923604094E-2</v>
      </c>
      <c r="AJ185" s="30" t="str">
        <f>IF(ISERROR(AH185/#REF!),"-",AH185/#REF!)</f>
        <v>-</v>
      </c>
      <c r="AK185" s="11"/>
      <c r="AL185" s="11"/>
      <c r="AM185" s="11"/>
      <c r="AN185" s="11"/>
      <c r="AO185" s="11"/>
      <c r="AP185" s="11"/>
      <c r="AQ185" s="11"/>
      <c r="AR185" s="11"/>
    </row>
    <row r="186" spans="1:44" outlineLevel="1" x14ac:dyDescent="0.25">
      <c r="A186" s="22">
        <v>21</v>
      </c>
      <c r="B186" s="23"/>
      <c r="C186" s="79" t="s">
        <v>1269</v>
      </c>
      <c r="D186" s="69">
        <v>44852</v>
      </c>
      <c r="E186" s="124" t="s">
        <v>1270</v>
      </c>
      <c r="F186" s="54" t="s">
        <v>1114</v>
      </c>
      <c r="G186" s="47" t="s">
        <v>1115</v>
      </c>
      <c r="H186" s="25"/>
      <c r="I186" s="25"/>
      <c r="J186" s="541"/>
      <c r="K186" s="235">
        <v>7200000</v>
      </c>
      <c r="L186" s="251" t="s">
        <v>81</v>
      </c>
      <c r="M186" s="28"/>
      <c r="N186" s="28"/>
      <c r="O186" s="28"/>
      <c r="P186" s="133"/>
      <c r="Q186" s="133"/>
      <c r="R186" s="28"/>
      <c r="S186" s="28"/>
      <c r="T186" s="28"/>
      <c r="U186" s="29">
        <f t="shared" si="118"/>
        <v>0</v>
      </c>
      <c r="V186" s="28"/>
      <c r="W186" s="28"/>
      <c r="X186" s="28"/>
      <c r="Y186" s="29">
        <f t="shared" si="119"/>
        <v>0</v>
      </c>
      <c r="Z186" s="28"/>
      <c r="AA186" s="28"/>
      <c r="AB186" s="28"/>
      <c r="AC186" s="29">
        <f t="shared" si="114"/>
        <v>0</v>
      </c>
      <c r="AD186" s="235">
        <v>7200000</v>
      </c>
      <c r="AE186" s="28"/>
      <c r="AF186" s="28"/>
      <c r="AG186" s="29">
        <f t="shared" si="115"/>
        <v>7200000</v>
      </c>
      <c r="AH186" s="29">
        <f t="shared" si="116"/>
        <v>7200000</v>
      </c>
      <c r="AI186" s="30">
        <f t="shared" si="117"/>
        <v>5.5944925329064945E-3</v>
      </c>
      <c r="AJ186" s="30" t="str">
        <f>IF(ISERROR(AH186/#REF!),"-",AH186/#REF!)</f>
        <v>-</v>
      </c>
      <c r="AK186" s="11"/>
      <c r="AL186" s="11"/>
      <c r="AM186" s="11"/>
      <c r="AN186" s="11"/>
      <c r="AO186" s="11"/>
      <c r="AP186" s="11"/>
      <c r="AQ186" s="11"/>
      <c r="AR186" s="11"/>
    </row>
    <row r="187" spans="1:44" outlineLevel="1" x14ac:dyDescent="0.25">
      <c r="A187" s="22">
        <v>22</v>
      </c>
      <c r="B187" s="23"/>
      <c r="C187" s="180" t="s">
        <v>704</v>
      </c>
      <c r="D187" s="178">
        <v>44749</v>
      </c>
      <c r="E187" s="93" t="s">
        <v>1024</v>
      </c>
      <c r="F187" s="54" t="s">
        <v>1114</v>
      </c>
      <c r="G187" s="47" t="s">
        <v>1115</v>
      </c>
      <c r="H187" s="25"/>
      <c r="I187" s="25"/>
      <c r="J187" s="541"/>
      <c r="K187" s="235">
        <v>17280000</v>
      </c>
      <c r="L187" s="251" t="s">
        <v>81</v>
      </c>
      <c r="M187" s="28"/>
      <c r="N187" s="28"/>
      <c r="O187" s="28"/>
      <c r="P187" s="133"/>
      <c r="Q187" s="133"/>
      <c r="R187" s="28"/>
      <c r="S187" s="28"/>
      <c r="T187" s="28"/>
      <c r="U187" s="29">
        <f t="shared" si="118"/>
        <v>0</v>
      </c>
      <c r="V187" s="28"/>
      <c r="W187" s="28"/>
      <c r="X187" s="28"/>
      <c r="Y187" s="29">
        <f t="shared" si="119"/>
        <v>0</v>
      </c>
      <c r="Z187" s="28"/>
      <c r="AA187" s="28"/>
      <c r="AB187" s="28"/>
      <c r="AC187" s="29">
        <f t="shared" si="114"/>
        <v>0</v>
      </c>
      <c r="AD187" s="28"/>
      <c r="AE187" s="235">
        <v>17280000</v>
      </c>
      <c r="AF187" s="28"/>
      <c r="AG187" s="29">
        <f t="shared" si="115"/>
        <v>17280000</v>
      </c>
      <c r="AH187" s="29">
        <f t="shared" si="116"/>
        <v>17280000</v>
      </c>
      <c r="AI187" s="30">
        <f t="shared" si="117"/>
        <v>1.3426782078975586E-2</v>
      </c>
      <c r="AJ187" s="30" t="str">
        <f>IF(ISERROR(AH187/#REF!),"-",AH187/#REF!)</f>
        <v>-</v>
      </c>
      <c r="AK187" s="11"/>
      <c r="AL187" s="11"/>
      <c r="AM187" s="11"/>
      <c r="AN187" s="11"/>
      <c r="AO187" s="11"/>
      <c r="AP187" s="11"/>
      <c r="AQ187" s="11"/>
      <c r="AR187" s="11"/>
    </row>
    <row r="188" spans="1:44" outlineLevel="1" x14ac:dyDescent="0.25">
      <c r="A188" s="22">
        <v>23</v>
      </c>
      <c r="B188" s="23"/>
      <c r="C188" s="79" t="s">
        <v>1271</v>
      </c>
      <c r="D188" s="69">
        <v>44879</v>
      </c>
      <c r="E188" s="124" t="s">
        <v>1254</v>
      </c>
      <c r="F188" s="54" t="s">
        <v>1114</v>
      </c>
      <c r="G188" s="47" t="s">
        <v>1115</v>
      </c>
      <c r="H188" s="25"/>
      <c r="I188" s="25"/>
      <c r="J188" s="541"/>
      <c r="K188" s="235">
        <v>70000000</v>
      </c>
      <c r="L188" s="251" t="s">
        <v>81</v>
      </c>
      <c r="M188" s="28"/>
      <c r="N188" s="28"/>
      <c r="O188" s="28"/>
      <c r="P188" s="133"/>
      <c r="Q188" s="133"/>
      <c r="R188" s="28"/>
      <c r="S188" s="28"/>
      <c r="T188" s="28"/>
      <c r="U188" s="29">
        <f t="shared" si="118"/>
        <v>0</v>
      </c>
      <c r="V188" s="28"/>
      <c r="W188" s="28"/>
      <c r="X188" s="28"/>
      <c r="Y188" s="29">
        <f t="shared" si="119"/>
        <v>0</v>
      </c>
      <c r="Z188" s="28"/>
      <c r="AA188" s="28"/>
      <c r="AB188" s="28"/>
      <c r="AC188" s="29">
        <f t="shared" si="114"/>
        <v>0</v>
      </c>
      <c r="AD188" s="28"/>
      <c r="AE188" s="235">
        <v>70000000</v>
      </c>
      <c r="AF188" s="28"/>
      <c r="AG188" s="29">
        <f t="shared" si="115"/>
        <v>70000000</v>
      </c>
      <c r="AH188" s="29">
        <f t="shared" si="116"/>
        <v>70000000</v>
      </c>
      <c r="AI188" s="30">
        <f t="shared" si="117"/>
        <v>5.4390899625479806E-2</v>
      </c>
      <c r="AJ188" s="30" t="str">
        <f>IF(ISERROR(AH188/#REF!),"-",AH188/#REF!)</f>
        <v>-</v>
      </c>
      <c r="AK188" s="11"/>
      <c r="AL188" s="11"/>
      <c r="AM188" s="11"/>
      <c r="AN188" s="11"/>
      <c r="AO188" s="11"/>
      <c r="AP188" s="11"/>
      <c r="AQ188" s="11"/>
      <c r="AR188" s="11"/>
    </row>
    <row r="189" spans="1:44" outlineLevel="1" x14ac:dyDescent="0.25">
      <c r="A189" s="22">
        <v>24</v>
      </c>
      <c r="B189" s="23"/>
      <c r="C189" s="180" t="s">
        <v>231</v>
      </c>
      <c r="D189" s="178">
        <v>44791</v>
      </c>
      <c r="E189" s="93" t="s">
        <v>1024</v>
      </c>
      <c r="F189" s="54" t="s">
        <v>1114</v>
      </c>
      <c r="G189" s="47" t="s">
        <v>1115</v>
      </c>
      <c r="H189" s="25"/>
      <c r="I189" s="25"/>
      <c r="J189" s="541"/>
      <c r="K189" s="235">
        <v>30780000</v>
      </c>
      <c r="L189" s="251" t="s">
        <v>81</v>
      </c>
      <c r="M189" s="28"/>
      <c r="N189" s="28"/>
      <c r="O189" s="28"/>
      <c r="P189" s="133"/>
      <c r="Q189" s="133"/>
      <c r="R189" s="28"/>
      <c r="S189" s="28"/>
      <c r="T189" s="28"/>
      <c r="U189" s="29">
        <f t="shared" si="118"/>
        <v>0</v>
      </c>
      <c r="V189" s="28"/>
      <c r="W189" s="28"/>
      <c r="X189" s="28"/>
      <c r="Y189" s="29">
        <f t="shared" si="119"/>
        <v>0</v>
      </c>
      <c r="Z189" s="28"/>
      <c r="AA189" s="28"/>
      <c r="AB189" s="28"/>
      <c r="AC189" s="29">
        <f t="shared" si="114"/>
        <v>0</v>
      </c>
      <c r="AD189" s="28"/>
      <c r="AE189" s="235">
        <v>30780000</v>
      </c>
      <c r="AF189" s="28"/>
      <c r="AG189" s="29">
        <f t="shared" si="115"/>
        <v>30780000</v>
      </c>
      <c r="AH189" s="29">
        <f t="shared" si="116"/>
        <v>30780000</v>
      </c>
      <c r="AI189" s="30">
        <f t="shared" si="117"/>
        <v>2.3916455578175264E-2</v>
      </c>
      <c r="AJ189" s="30" t="str">
        <f>IF(ISERROR(AH189/#REF!),"-",AH189/#REF!)</f>
        <v>-</v>
      </c>
      <c r="AK189" s="11"/>
      <c r="AL189" s="11"/>
      <c r="AM189" s="11"/>
      <c r="AN189" s="11"/>
      <c r="AO189" s="11"/>
      <c r="AP189" s="11"/>
      <c r="AQ189" s="11"/>
      <c r="AR189" s="11"/>
    </row>
    <row r="190" spans="1:44" outlineLevel="1" x14ac:dyDescent="0.25">
      <c r="A190" s="22">
        <v>25</v>
      </c>
      <c r="B190" s="23"/>
      <c r="C190" s="79" t="s">
        <v>1271</v>
      </c>
      <c r="D190" s="69">
        <v>44879</v>
      </c>
      <c r="E190" s="124" t="s">
        <v>1254</v>
      </c>
      <c r="F190" s="54" t="s">
        <v>1114</v>
      </c>
      <c r="G190" s="47" t="s">
        <v>1115</v>
      </c>
      <c r="H190" s="25"/>
      <c r="I190" s="25"/>
      <c r="J190" s="541"/>
      <c r="K190" s="235">
        <v>30000000</v>
      </c>
      <c r="L190" s="251" t="s">
        <v>81</v>
      </c>
      <c r="M190" s="28"/>
      <c r="N190" s="28"/>
      <c r="O190" s="28"/>
      <c r="P190" s="133"/>
      <c r="Q190" s="133"/>
      <c r="R190" s="28"/>
      <c r="S190" s="28"/>
      <c r="T190" s="28"/>
      <c r="U190" s="29">
        <f t="shared" si="118"/>
        <v>0</v>
      </c>
      <c r="V190" s="28"/>
      <c r="W190" s="28"/>
      <c r="X190" s="28"/>
      <c r="Y190" s="29">
        <f t="shared" si="119"/>
        <v>0</v>
      </c>
      <c r="Z190" s="28"/>
      <c r="AA190" s="28"/>
      <c r="AB190" s="28"/>
      <c r="AC190" s="29">
        <f t="shared" si="114"/>
        <v>0</v>
      </c>
      <c r="AD190" s="28"/>
      <c r="AE190" s="28"/>
      <c r="AF190" s="235">
        <v>30000000</v>
      </c>
      <c r="AG190" s="29">
        <f t="shared" si="115"/>
        <v>30000000</v>
      </c>
      <c r="AH190" s="29">
        <f t="shared" si="116"/>
        <v>30000000</v>
      </c>
      <c r="AI190" s="30">
        <f t="shared" si="117"/>
        <v>2.3310385553777058E-2</v>
      </c>
      <c r="AJ190" s="30" t="str">
        <f>IF(ISERROR(AH190/#REF!),"-",AH190/#REF!)</f>
        <v>-</v>
      </c>
      <c r="AK190" s="11"/>
      <c r="AL190" s="11"/>
      <c r="AM190" s="11"/>
      <c r="AN190" s="11"/>
      <c r="AO190" s="11"/>
      <c r="AP190" s="11"/>
      <c r="AQ190" s="11"/>
      <c r="AR190" s="11"/>
    </row>
    <row r="191" spans="1:44" outlineLevel="1" x14ac:dyDescent="0.25">
      <c r="A191" s="22">
        <v>26</v>
      </c>
      <c r="B191" s="23"/>
      <c r="C191" s="187" t="s">
        <v>1260</v>
      </c>
      <c r="D191" s="178">
        <v>44833</v>
      </c>
      <c r="E191" s="237" t="s">
        <v>1008</v>
      </c>
      <c r="F191" s="54" t="s">
        <v>1114</v>
      </c>
      <c r="G191" s="47" t="s">
        <v>1115</v>
      </c>
      <c r="H191" s="25"/>
      <c r="I191" s="25"/>
      <c r="J191" s="541"/>
      <c r="K191" s="235">
        <v>13680000</v>
      </c>
      <c r="L191" s="251" t="s">
        <v>81</v>
      </c>
      <c r="M191" s="28"/>
      <c r="N191" s="28"/>
      <c r="O191" s="28"/>
      <c r="P191" s="133"/>
      <c r="Q191" s="133"/>
      <c r="R191" s="28"/>
      <c r="S191" s="28"/>
      <c r="T191" s="28"/>
      <c r="U191" s="29">
        <f t="shared" si="118"/>
        <v>0</v>
      </c>
      <c r="V191" s="28"/>
      <c r="W191" s="28"/>
      <c r="X191" s="28"/>
      <c r="Y191" s="29">
        <f t="shared" si="119"/>
        <v>0</v>
      </c>
      <c r="Z191" s="28"/>
      <c r="AA191" s="28"/>
      <c r="AB191" s="28"/>
      <c r="AC191" s="29">
        <f t="shared" si="114"/>
        <v>0</v>
      </c>
      <c r="AD191" s="28"/>
      <c r="AE191" s="28"/>
      <c r="AF191" s="235">
        <v>13680000</v>
      </c>
      <c r="AG191" s="29">
        <f t="shared" si="115"/>
        <v>13680000</v>
      </c>
      <c r="AH191" s="29">
        <f t="shared" si="116"/>
        <v>13680000</v>
      </c>
      <c r="AI191" s="30">
        <f t="shared" si="117"/>
        <v>1.0629535812522338E-2</v>
      </c>
      <c r="AJ191" s="30" t="str">
        <f>IF(ISERROR(AH191/#REF!),"-",AH191/#REF!)</f>
        <v>-</v>
      </c>
      <c r="AK191" s="11"/>
      <c r="AL191" s="11"/>
      <c r="AM191" s="11"/>
      <c r="AN191" s="11"/>
      <c r="AO191" s="11"/>
      <c r="AP191" s="11"/>
      <c r="AQ191" s="11"/>
      <c r="AR191" s="11"/>
    </row>
    <row r="192" spans="1:44" outlineLevel="1" x14ac:dyDescent="0.25">
      <c r="A192" s="22">
        <v>27</v>
      </c>
      <c r="B192" s="23"/>
      <c r="C192" s="180" t="s">
        <v>1266</v>
      </c>
      <c r="D192" s="178">
        <v>44761</v>
      </c>
      <c r="E192" s="237" t="s">
        <v>1008</v>
      </c>
      <c r="F192" s="54" t="s">
        <v>1114</v>
      </c>
      <c r="G192" s="47" t="s">
        <v>1115</v>
      </c>
      <c r="H192" s="25"/>
      <c r="I192" s="25"/>
      <c r="J192" s="541"/>
      <c r="K192" s="235">
        <v>30780000</v>
      </c>
      <c r="L192" s="251" t="s">
        <v>81</v>
      </c>
      <c r="M192" s="28"/>
      <c r="N192" s="28"/>
      <c r="O192" s="28"/>
      <c r="P192" s="133"/>
      <c r="Q192" s="133"/>
      <c r="R192" s="28"/>
      <c r="S192" s="28"/>
      <c r="T192" s="28"/>
      <c r="U192" s="29">
        <f t="shared" si="118"/>
        <v>0</v>
      </c>
      <c r="V192" s="28"/>
      <c r="W192" s="28"/>
      <c r="X192" s="28"/>
      <c r="Y192" s="29">
        <f t="shared" si="119"/>
        <v>0</v>
      </c>
      <c r="Z192" s="28"/>
      <c r="AA192" s="28"/>
      <c r="AB192" s="28"/>
      <c r="AC192" s="29">
        <f t="shared" si="114"/>
        <v>0</v>
      </c>
      <c r="AD192" s="28"/>
      <c r="AE192" s="28"/>
      <c r="AF192" s="235">
        <v>30780000</v>
      </c>
      <c r="AG192" s="29">
        <f t="shared" si="115"/>
        <v>30780000</v>
      </c>
      <c r="AH192" s="29">
        <f t="shared" si="116"/>
        <v>30780000</v>
      </c>
      <c r="AI192" s="30">
        <f t="shared" si="117"/>
        <v>2.3916455578175264E-2</v>
      </c>
      <c r="AJ192" s="30" t="str">
        <f>IF(ISERROR(AH192/#REF!),"-",AH192/#REF!)</f>
        <v>-</v>
      </c>
      <c r="AK192" s="11"/>
      <c r="AL192" s="11"/>
      <c r="AM192" s="11"/>
      <c r="AN192" s="11"/>
      <c r="AO192" s="11"/>
      <c r="AP192" s="11"/>
      <c r="AQ192" s="11"/>
      <c r="AR192" s="11"/>
    </row>
    <row r="193" spans="1:44" outlineLevel="1" x14ac:dyDescent="0.25">
      <c r="A193" s="22">
        <v>28</v>
      </c>
      <c r="B193" s="23"/>
      <c r="C193" s="179" t="s">
        <v>1272</v>
      </c>
      <c r="D193" s="69">
        <v>44923</v>
      </c>
      <c r="E193" s="93" t="s">
        <v>1024</v>
      </c>
      <c r="F193" s="54" t="s">
        <v>1114</v>
      </c>
      <c r="G193" s="47" t="s">
        <v>1115</v>
      </c>
      <c r="H193" s="25"/>
      <c r="I193" s="25"/>
      <c r="J193" s="541"/>
      <c r="K193" s="235">
        <v>100000000</v>
      </c>
      <c r="L193" s="251" t="s">
        <v>81</v>
      </c>
      <c r="M193" s="28"/>
      <c r="N193" s="28"/>
      <c r="O193" s="28"/>
      <c r="P193" s="133"/>
      <c r="Q193" s="133"/>
      <c r="R193" s="28"/>
      <c r="S193" s="28"/>
      <c r="T193" s="28"/>
      <c r="U193" s="29">
        <f t="shared" si="118"/>
        <v>0</v>
      </c>
      <c r="V193" s="28"/>
      <c r="W193" s="28"/>
      <c r="X193" s="28"/>
      <c r="Y193" s="29">
        <f t="shared" si="119"/>
        <v>0</v>
      </c>
      <c r="Z193" s="28"/>
      <c r="AA193" s="28"/>
      <c r="AB193" s="28"/>
      <c r="AC193" s="29">
        <f t="shared" si="114"/>
        <v>0</v>
      </c>
      <c r="AD193" s="28"/>
      <c r="AE193" s="28"/>
      <c r="AF193" s="235">
        <v>100000000</v>
      </c>
      <c r="AG193" s="29">
        <f t="shared" si="115"/>
        <v>100000000</v>
      </c>
      <c r="AH193" s="29">
        <f t="shared" si="116"/>
        <v>100000000</v>
      </c>
      <c r="AI193" s="30">
        <f t="shared" si="117"/>
        <v>7.7701285179256868E-2</v>
      </c>
      <c r="AJ193" s="30" t="str">
        <f>IF(ISERROR(AH193/#REF!),"-",AH193/#REF!)</f>
        <v>-</v>
      </c>
      <c r="AK193" s="11"/>
      <c r="AL193" s="11"/>
      <c r="AM193" s="11"/>
      <c r="AN193" s="11"/>
      <c r="AO193" s="11"/>
      <c r="AP193" s="11"/>
      <c r="AQ193" s="11"/>
      <c r="AR193" s="11"/>
    </row>
    <row r="194" spans="1:44" outlineLevel="1" x14ac:dyDescent="0.25">
      <c r="A194" s="22">
        <v>29</v>
      </c>
      <c r="B194" s="23"/>
      <c r="C194" s="79" t="s">
        <v>1257</v>
      </c>
      <c r="D194" s="69">
        <v>44706</v>
      </c>
      <c r="E194" s="124" t="s">
        <v>1254</v>
      </c>
      <c r="F194" s="54" t="s">
        <v>1114</v>
      </c>
      <c r="G194" s="47" t="s">
        <v>1115</v>
      </c>
      <c r="H194" s="25"/>
      <c r="I194" s="25"/>
      <c r="J194" s="541"/>
      <c r="K194" s="235">
        <v>53200000</v>
      </c>
      <c r="L194" s="251" t="s">
        <v>81</v>
      </c>
      <c r="M194" s="28"/>
      <c r="N194" s="28"/>
      <c r="O194" s="28"/>
      <c r="P194" s="133"/>
      <c r="Q194" s="133"/>
      <c r="R194" s="28"/>
      <c r="S194" s="28"/>
      <c r="T194" s="28"/>
      <c r="U194" s="29">
        <f t="shared" si="118"/>
        <v>0</v>
      </c>
      <c r="V194" s="28"/>
      <c r="W194" s="28"/>
      <c r="X194" s="28"/>
      <c r="Y194" s="29">
        <f t="shared" si="119"/>
        <v>0</v>
      </c>
      <c r="Z194" s="28"/>
      <c r="AA194" s="28"/>
      <c r="AB194" s="28"/>
      <c r="AC194" s="29">
        <f t="shared" si="114"/>
        <v>0</v>
      </c>
      <c r="AD194" s="28"/>
      <c r="AE194" s="28"/>
      <c r="AF194" s="235">
        <v>53200000</v>
      </c>
      <c r="AG194" s="29">
        <f t="shared" si="115"/>
        <v>53200000</v>
      </c>
      <c r="AH194" s="29">
        <f t="shared" si="116"/>
        <v>53200000</v>
      </c>
      <c r="AI194" s="30">
        <f t="shared" si="117"/>
        <v>4.1337083715364653E-2</v>
      </c>
      <c r="AJ194" s="30" t="str">
        <f>IF(ISERROR(AH194/#REF!),"-",AH194/#REF!)</f>
        <v>-</v>
      </c>
      <c r="AK194" s="11"/>
      <c r="AL194" s="11"/>
      <c r="AM194" s="11"/>
      <c r="AN194" s="11"/>
      <c r="AO194" s="11"/>
      <c r="AP194" s="11"/>
      <c r="AQ194" s="11"/>
      <c r="AR194" s="11"/>
    </row>
    <row r="195" spans="1:44" s="61" customFormat="1" ht="12.75" customHeight="1" x14ac:dyDescent="0.25">
      <c r="A195" s="538" t="s">
        <v>59</v>
      </c>
      <c r="B195" s="542"/>
      <c r="C195" s="539"/>
      <c r="D195" s="539"/>
      <c r="E195" s="539"/>
      <c r="F195" s="539"/>
      <c r="G195" s="539"/>
      <c r="H195" s="539"/>
      <c r="I195" s="540"/>
      <c r="J195" s="339">
        <f>+J165</f>
        <v>1286980000</v>
      </c>
      <c r="K195" s="339">
        <f>SUM(K166:K194)</f>
        <v>1286980000</v>
      </c>
      <c r="L195" s="339">
        <f t="shared" ref="L195:AH195" si="120">SUM(L166:L194)</f>
        <v>0</v>
      </c>
      <c r="M195" s="339">
        <f t="shared" si="120"/>
        <v>0</v>
      </c>
      <c r="N195" s="339">
        <f t="shared" si="120"/>
        <v>0</v>
      </c>
      <c r="O195" s="339">
        <f t="shared" si="120"/>
        <v>0</v>
      </c>
      <c r="P195" s="339">
        <f t="shared" si="120"/>
        <v>0</v>
      </c>
      <c r="Q195" s="339">
        <f t="shared" si="120"/>
        <v>0</v>
      </c>
      <c r="R195" s="339">
        <f t="shared" si="120"/>
        <v>0</v>
      </c>
      <c r="S195" s="339">
        <f t="shared" si="120"/>
        <v>0</v>
      </c>
      <c r="T195" s="339">
        <f t="shared" si="120"/>
        <v>16200000</v>
      </c>
      <c r="U195" s="339">
        <f t="shared" si="120"/>
        <v>16200000</v>
      </c>
      <c r="V195" s="339">
        <f t="shared" si="120"/>
        <v>18000000</v>
      </c>
      <c r="W195" s="339">
        <f t="shared" si="120"/>
        <v>69440000</v>
      </c>
      <c r="X195" s="339">
        <f t="shared" si="120"/>
        <v>308814000</v>
      </c>
      <c r="Y195" s="339">
        <f t="shared" si="120"/>
        <v>396254000</v>
      </c>
      <c r="Z195" s="339">
        <f t="shared" si="120"/>
        <v>185790000</v>
      </c>
      <c r="AA195" s="339">
        <f t="shared" si="120"/>
        <v>243620000</v>
      </c>
      <c r="AB195" s="339">
        <f t="shared" si="120"/>
        <v>40536000</v>
      </c>
      <c r="AC195" s="339">
        <f t="shared" si="120"/>
        <v>469946000</v>
      </c>
      <c r="AD195" s="339">
        <f t="shared" si="120"/>
        <v>58860000</v>
      </c>
      <c r="AE195" s="339">
        <f t="shared" si="120"/>
        <v>118060000</v>
      </c>
      <c r="AF195" s="339">
        <f t="shared" si="120"/>
        <v>227660000</v>
      </c>
      <c r="AG195" s="339">
        <f t="shared" si="120"/>
        <v>404580000</v>
      </c>
      <c r="AH195" s="339">
        <f t="shared" si="120"/>
        <v>1286980000</v>
      </c>
      <c r="AI195" s="339">
        <f>SUM(AI166:AI194)</f>
        <v>1</v>
      </c>
      <c r="AJ195" s="339">
        <f t="shared" ref="AJ195" si="121">SUM(AJ166:AJ194)</f>
        <v>0</v>
      </c>
      <c r="AK195" s="11"/>
      <c r="AL195" s="11"/>
      <c r="AM195" s="11"/>
      <c r="AN195" s="11"/>
      <c r="AO195" s="11"/>
      <c r="AP195" s="11"/>
      <c r="AQ195" s="11"/>
      <c r="AR195" s="11"/>
    </row>
    <row r="196" spans="1:44" ht="12.75" customHeight="1" x14ac:dyDescent="0.25">
      <c r="A196" s="502" t="s">
        <v>60</v>
      </c>
      <c r="B196" s="503"/>
      <c r="C196" s="503"/>
      <c r="D196" s="503"/>
      <c r="E196" s="504"/>
      <c r="F196" s="16"/>
      <c r="G196" s="5"/>
      <c r="H196" s="17"/>
      <c r="I196" s="17"/>
      <c r="J196" s="505">
        <v>2127231100</v>
      </c>
      <c r="K196" s="7"/>
      <c r="L196" s="18"/>
      <c r="M196" s="19"/>
      <c r="N196" s="19"/>
      <c r="O196" s="19"/>
      <c r="P196" s="5"/>
      <c r="Q196" s="20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336"/>
      <c r="AJ196" s="336"/>
    </row>
    <row r="197" spans="1:44" outlineLevel="1" x14ac:dyDescent="0.25">
      <c r="A197" s="23">
        <v>1</v>
      </c>
      <c r="B197" s="23"/>
      <c r="C197" s="179" t="s">
        <v>1273</v>
      </c>
      <c r="D197" s="69"/>
      <c r="E197" s="93" t="s">
        <v>1274</v>
      </c>
      <c r="F197" s="54" t="s">
        <v>1114</v>
      </c>
      <c r="G197" s="47" t="s">
        <v>1115</v>
      </c>
      <c r="H197" s="25"/>
      <c r="I197" s="25"/>
      <c r="J197" s="541"/>
      <c r="K197" s="243">
        <v>45000000</v>
      </c>
      <c r="L197" s="251" t="s">
        <v>81</v>
      </c>
      <c r="M197" s="28"/>
      <c r="N197" s="28"/>
      <c r="O197" s="28"/>
      <c r="P197" s="133"/>
      <c r="Q197" s="133"/>
      <c r="R197" s="28"/>
      <c r="S197" s="28"/>
      <c r="T197" s="243">
        <v>45000000</v>
      </c>
      <c r="U197" s="29">
        <f t="shared" ref="U197:U244" si="122">SUM(R197:T197)</f>
        <v>45000000</v>
      </c>
      <c r="V197" s="64"/>
      <c r="W197" s="64"/>
      <c r="X197" s="28"/>
      <c r="Y197" s="29">
        <f t="shared" ref="Y197:Y244" si="123">SUM(V197:X197)</f>
        <v>0</v>
      </c>
      <c r="Z197" s="28"/>
      <c r="AA197" s="28"/>
      <c r="AB197" s="28"/>
      <c r="AC197" s="29">
        <v>0</v>
      </c>
      <c r="AD197" s="28"/>
      <c r="AE197" s="28"/>
      <c r="AF197" s="28"/>
      <c r="AG197" s="29">
        <v>0</v>
      </c>
      <c r="AH197" s="29">
        <f t="shared" ref="AH197:AH243" si="124">SUM(U197,Y197,AC197,AG197)</f>
        <v>45000000</v>
      </c>
      <c r="AI197" s="30">
        <f t="shared" ref="AI197:AI244" si="125">IF(ISERROR(AH197/$J$165),0,AH197/$J$165)</f>
        <v>3.4965578330665589E-2</v>
      </c>
      <c r="AJ197" s="30" t="str">
        <f>IF(ISERROR(AH197/#REF!),"-",AH197/#REF!)</f>
        <v>-</v>
      </c>
      <c r="AK197" s="11"/>
      <c r="AL197" s="11"/>
      <c r="AM197" s="11"/>
      <c r="AN197" s="11"/>
      <c r="AO197" s="11"/>
      <c r="AP197" s="11"/>
      <c r="AQ197" s="11"/>
      <c r="AR197" s="11"/>
    </row>
    <row r="198" spans="1:44" outlineLevel="1" x14ac:dyDescent="0.25">
      <c r="A198" s="23">
        <v>2</v>
      </c>
      <c r="B198" s="23"/>
      <c r="C198" s="179" t="s">
        <v>1275</v>
      </c>
      <c r="D198" s="69"/>
      <c r="E198" s="93" t="s">
        <v>1276</v>
      </c>
      <c r="F198" s="54" t="s">
        <v>1114</v>
      </c>
      <c r="G198" s="47" t="s">
        <v>1115</v>
      </c>
      <c r="H198" s="25"/>
      <c r="I198" s="25"/>
      <c r="J198" s="541"/>
      <c r="K198" s="243">
        <v>16200000</v>
      </c>
      <c r="L198" s="251" t="s">
        <v>81</v>
      </c>
      <c r="M198" s="28"/>
      <c r="N198" s="28"/>
      <c r="O198" s="28"/>
      <c r="P198" s="133"/>
      <c r="Q198" s="133"/>
      <c r="R198" s="28"/>
      <c r="S198" s="28"/>
      <c r="T198" s="243">
        <v>16200000</v>
      </c>
      <c r="U198" s="29">
        <f t="shared" si="122"/>
        <v>16200000</v>
      </c>
      <c r="V198" s="64"/>
      <c r="W198" s="64"/>
      <c r="X198" s="28"/>
      <c r="Y198" s="29">
        <f t="shared" si="123"/>
        <v>0</v>
      </c>
      <c r="Z198" s="28"/>
      <c r="AA198" s="28"/>
      <c r="AB198" s="28"/>
      <c r="AC198" s="29">
        <v>0</v>
      </c>
      <c r="AD198" s="28"/>
      <c r="AE198" s="28"/>
      <c r="AF198" s="28"/>
      <c r="AG198" s="29">
        <v>0</v>
      </c>
      <c r="AH198" s="29">
        <f t="shared" si="124"/>
        <v>16200000</v>
      </c>
      <c r="AI198" s="30">
        <f t="shared" si="125"/>
        <v>1.2587608199039611E-2</v>
      </c>
      <c r="AJ198" s="30" t="str">
        <f>IF(ISERROR(AH198/#REF!),"-",AH198/#REF!)</f>
        <v>-</v>
      </c>
      <c r="AK198" s="11"/>
      <c r="AL198" s="11"/>
      <c r="AM198" s="11"/>
      <c r="AN198" s="11"/>
      <c r="AO198" s="11"/>
      <c r="AP198" s="11"/>
      <c r="AQ198" s="11"/>
      <c r="AR198" s="11"/>
    </row>
    <row r="199" spans="1:44" outlineLevel="1" x14ac:dyDescent="0.25">
      <c r="A199" s="23">
        <v>3</v>
      </c>
      <c r="B199" s="23"/>
      <c r="C199" s="179" t="s">
        <v>1277</v>
      </c>
      <c r="D199" s="69"/>
      <c r="E199" s="93" t="s">
        <v>1278</v>
      </c>
      <c r="F199" s="54" t="s">
        <v>1114</v>
      </c>
      <c r="G199" s="47" t="s">
        <v>1115</v>
      </c>
      <c r="H199" s="25"/>
      <c r="I199" s="25"/>
      <c r="J199" s="541"/>
      <c r="K199" s="243">
        <v>16200000</v>
      </c>
      <c r="L199" s="251" t="s">
        <v>81</v>
      </c>
      <c r="M199" s="28"/>
      <c r="N199" s="28"/>
      <c r="O199" s="28"/>
      <c r="P199" s="133"/>
      <c r="Q199" s="133"/>
      <c r="R199" s="28"/>
      <c r="S199" s="28"/>
      <c r="T199" s="243">
        <v>16200000</v>
      </c>
      <c r="U199" s="29">
        <f t="shared" si="122"/>
        <v>16200000</v>
      </c>
      <c r="V199" s="64"/>
      <c r="W199" s="64"/>
      <c r="X199" s="28"/>
      <c r="Y199" s="29">
        <f t="shared" si="123"/>
        <v>0</v>
      </c>
      <c r="Z199" s="28"/>
      <c r="AA199" s="28"/>
      <c r="AB199" s="28"/>
      <c r="AC199" s="29">
        <v>0</v>
      </c>
      <c r="AD199" s="28"/>
      <c r="AE199" s="28"/>
      <c r="AF199" s="28"/>
      <c r="AG199" s="29">
        <v>0</v>
      </c>
      <c r="AH199" s="29">
        <f t="shared" si="124"/>
        <v>16200000</v>
      </c>
      <c r="AI199" s="30">
        <f t="shared" si="125"/>
        <v>1.2587608199039611E-2</v>
      </c>
      <c r="AJ199" s="30" t="str">
        <f>IF(ISERROR(AH199/#REF!),"-",AH199/#REF!)</f>
        <v>-</v>
      </c>
      <c r="AK199" s="11"/>
      <c r="AL199" s="11"/>
      <c r="AM199" s="11"/>
      <c r="AN199" s="11"/>
      <c r="AO199" s="11"/>
      <c r="AP199" s="11"/>
      <c r="AQ199" s="11"/>
      <c r="AR199" s="11"/>
    </row>
    <row r="200" spans="1:44" outlineLevel="1" x14ac:dyDescent="0.25">
      <c r="A200" s="23">
        <v>4</v>
      </c>
      <c r="B200" s="23"/>
      <c r="C200" s="179" t="s">
        <v>1279</v>
      </c>
      <c r="D200" s="69">
        <v>44686</v>
      </c>
      <c r="E200" s="93" t="s">
        <v>1024</v>
      </c>
      <c r="F200" s="54" t="s">
        <v>1114</v>
      </c>
      <c r="G200" s="47" t="s">
        <v>1115</v>
      </c>
      <c r="H200" s="25"/>
      <c r="I200" s="25"/>
      <c r="J200" s="541"/>
      <c r="K200" s="243">
        <v>13302450</v>
      </c>
      <c r="L200" s="251" t="s">
        <v>81</v>
      </c>
      <c r="M200" s="28"/>
      <c r="N200" s="28"/>
      <c r="O200" s="28"/>
      <c r="P200" s="133"/>
      <c r="Q200" s="133"/>
      <c r="R200" s="28"/>
      <c r="S200" s="28"/>
      <c r="T200" s="28"/>
      <c r="U200" s="29">
        <f t="shared" si="122"/>
        <v>0</v>
      </c>
      <c r="V200" s="64"/>
      <c r="W200" s="243">
        <v>13302450</v>
      </c>
      <c r="X200" s="28"/>
      <c r="Y200" s="29">
        <f t="shared" si="123"/>
        <v>13302450</v>
      </c>
      <c r="Z200" s="28"/>
      <c r="AA200" s="28"/>
      <c r="AB200" s="28"/>
      <c r="AC200" s="29">
        <v>0</v>
      </c>
      <c r="AD200" s="28"/>
      <c r="AE200" s="28"/>
      <c r="AF200" s="28"/>
      <c r="AG200" s="29">
        <v>0</v>
      </c>
      <c r="AH200" s="29">
        <f t="shared" si="124"/>
        <v>13302450</v>
      </c>
      <c r="AI200" s="30">
        <f t="shared" si="125"/>
        <v>1.0336174610328056E-2</v>
      </c>
      <c r="AJ200" s="30" t="str">
        <f>IF(ISERROR(AH200/#REF!),"-",AH200/#REF!)</f>
        <v>-</v>
      </c>
      <c r="AK200" s="11"/>
      <c r="AL200" s="11"/>
      <c r="AM200" s="11"/>
      <c r="AN200" s="11"/>
      <c r="AO200" s="11"/>
      <c r="AP200" s="11"/>
      <c r="AQ200" s="11"/>
      <c r="AR200" s="11"/>
    </row>
    <row r="201" spans="1:44" outlineLevel="1" x14ac:dyDescent="0.25">
      <c r="A201" s="23">
        <v>5</v>
      </c>
      <c r="B201" s="23"/>
      <c r="C201" s="410" t="s">
        <v>1280</v>
      </c>
      <c r="D201" s="296">
        <v>44691</v>
      </c>
      <c r="E201" s="93" t="s">
        <v>1276</v>
      </c>
      <c r="F201" s="54" t="s">
        <v>1114</v>
      </c>
      <c r="G201" s="47" t="s">
        <v>1115</v>
      </c>
      <c r="H201" s="25"/>
      <c r="I201" s="25"/>
      <c r="J201" s="541"/>
      <c r="K201" s="243">
        <v>7920000</v>
      </c>
      <c r="L201" s="251" t="s">
        <v>81</v>
      </c>
      <c r="M201" s="28"/>
      <c r="N201" s="28"/>
      <c r="O201" s="28"/>
      <c r="P201" s="133"/>
      <c r="Q201" s="133"/>
      <c r="R201" s="28"/>
      <c r="S201" s="28"/>
      <c r="T201" s="28"/>
      <c r="U201" s="29">
        <f t="shared" si="122"/>
        <v>0</v>
      </c>
      <c r="V201" s="64"/>
      <c r="W201" s="243">
        <v>7920000</v>
      </c>
      <c r="X201" s="28"/>
      <c r="Y201" s="29">
        <f t="shared" si="123"/>
        <v>7920000</v>
      </c>
      <c r="Z201" s="28"/>
      <c r="AA201" s="28"/>
      <c r="AB201" s="28"/>
      <c r="AC201" s="29">
        <v>0</v>
      </c>
      <c r="AD201" s="28"/>
      <c r="AE201" s="28"/>
      <c r="AF201" s="28"/>
      <c r="AG201" s="29">
        <v>0</v>
      </c>
      <c r="AH201" s="29">
        <f t="shared" si="124"/>
        <v>7920000</v>
      </c>
      <c r="AI201" s="30">
        <f t="shared" si="125"/>
        <v>6.1539417861971434E-3</v>
      </c>
      <c r="AJ201" s="30" t="str">
        <f>IF(ISERROR(AH201/#REF!),"-",AH201/#REF!)</f>
        <v>-</v>
      </c>
      <c r="AK201" s="11"/>
      <c r="AL201" s="11"/>
      <c r="AM201" s="11"/>
      <c r="AN201" s="11"/>
      <c r="AO201" s="11"/>
      <c r="AP201" s="11"/>
      <c r="AQ201" s="11"/>
      <c r="AR201" s="11"/>
    </row>
    <row r="202" spans="1:44" outlineLevel="1" x14ac:dyDescent="0.25">
      <c r="A202" s="23">
        <v>6</v>
      </c>
      <c r="B202" s="23"/>
      <c r="C202" s="410" t="s">
        <v>1281</v>
      </c>
      <c r="D202" s="296">
        <v>44691</v>
      </c>
      <c r="E202" s="93" t="s">
        <v>1278</v>
      </c>
      <c r="F202" s="54" t="s">
        <v>1114</v>
      </c>
      <c r="G202" s="47" t="s">
        <v>1115</v>
      </c>
      <c r="H202" s="25"/>
      <c r="I202" s="25"/>
      <c r="J202" s="541"/>
      <c r="K202" s="243">
        <v>6600000</v>
      </c>
      <c r="L202" s="251" t="s">
        <v>81</v>
      </c>
      <c r="M202" s="28"/>
      <c r="N202" s="28"/>
      <c r="O202" s="28"/>
      <c r="P202" s="133"/>
      <c r="Q202" s="133"/>
      <c r="R202" s="28"/>
      <c r="S202" s="28"/>
      <c r="T202" s="28"/>
      <c r="U202" s="29">
        <f t="shared" si="122"/>
        <v>0</v>
      </c>
      <c r="V202" s="64"/>
      <c r="W202" s="243">
        <v>6600000</v>
      </c>
      <c r="X202" s="28"/>
      <c r="Y202" s="29">
        <f t="shared" si="123"/>
        <v>6600000</v>
      </c>
      <c r="Z202" s="28"/>
      <c r="AA202" s="28"/>
      <c r="AB202" s="28"/>
      <c r="AC202" s="29">
        <v>0</v>
      </c>
      <c r="AD202" s="28"/>
      <c r="AE202" s="28"/>
      <c r="AF202" s="28"/>
      <c r="AG202" s="29">
        <v>0</v>
      </c>
      <c r="AH202" s="29">
        <f t="shared" si="124"/>
        <v>6600000</v>
      </c>
      <c r="AI202" s="30">
        <f t="shared" si="125"/>
        <v>5.1282848218309534E-3</v>
      </c>
      <c r="AJ202" s="30" t="str">
        <f>IF(ISERROR(AH202/#REF!),"-",AH202/#REF!)</f>
        <v>-</v>
      </c>
      <c r="AK202" s="11"/>
      <c r="AL202" s="11"/>
      <c r="AM202" s="11"/>
      <c r="AN202" s="11"/>
      <c r="AO202" s="11"/>
      <c r="AP202" s="11"/>
      <c r="AQ202" s="11"/>
      <c r="AR202" s="11"/>
    </row>
    <row r="203" spans="1:44" outlineLevel="1" x14ac:dyDescent="0.25">
      <c r="A203" s="23">
        <v>7</v>
      </c>
      <c r="B203" s="23"/>
      <c r="C203" s="410" t="s">
        <v>1280</v>
      </c>
      <c r="D203" s="296">
        <v>44691</v>
      </c>
      <c r="E203" s="93" t="s">
        <v>1276</v>
      </c>
      <c r="F203" s="54" t="s">
        <v>1114</v>
      </c>
      <c r="G203" s="47" t="s">
        <v>1115</v>
      </c>
      <c r="H203" s="25"/>
      <c r="I203" s="25"/>
      <c r="J203" s="541"/>
      <c r="K203" s="243">
        <v>18000000</v>
      </c>
      <c r="L203" s="251" t="s">
        <v>81</v>
      </c>
      <c r="M203" s="28"/>
      <c r="N203" s="28"/>
      <c r="O203" s="28"/>
      <c r="P203" s="133"/>
      <c r="Q203" s="133"/>
      <c r="R203" s="28"/>
      <c r="S203" s="28"/>
      <c r="T203" s="28"/>
      <c r="U203" s="29">
        <f t="shared" si="122"/>
        <v>0</v>
      </c>
      <c r="V203" s="64"/>
      <c r="W203" s="243">
        <v>18000000</v>
      </c>
      <c r="X203" s="28"/>
      <c r="Y203" s="29">
        <f t="shared" si="123"/>
        <v>18000000</v>
      </c>
      <c r="Z203" s="28"/>
      <c r="AA203" s="28"/>
      <c r="AB203" s="28"/>
      <c r="AC203" s="29">
        <v>0</v>
      </c>
      <c r="AD203" s="28"/>
      <c r="AE203" s="28"/>
      <c r="AF203" s="28"/>
      <c r="AG203" s="29">
        <v>0</v>
      </c>
      <c r="AH203" s="29">
        <f t="shared" si="124"/>
        <v>18000000</v>
      </c>
      <c r="AI203" s="30">
        <f t="shared" si="125"/>
        <v>1.3986231332266235E-2</v>
      </c>
      <c r="AJ203" s="30" t="str">
        <f>IF(ISERROR(AH203/#REF!),"-",AH203/#REF!)</f>
        <v>-</v>
      </c>
      <c r="AK203" s="11"/>
      <c r="AL203" s="11"/>
      <c r="AM203" s="11"/>
      <c r="AN203" s="11"/>
      <c r="AO203" s="11"/>
      <c r="AP203" s="11"/>
      <c r="AQ203" s="11"/>
      <c r="AR203" s="11"/>
    </row>
    <row r="204" spans="1:44" outlineLevel="1" x14ac:dyDescent="0.25">
      <c r="A204" s="23">
        <v>8</v>
      </c>
      <c r="B204" s="23"/>
      <c r="C204" s="410" t="s">
        <v>1282</v>
      </c>
      <c r="D204" s="296">
        <v>44697</v>
      </c>
      <c r="E204" s="93" t="s">
        <v>1278</v>
      </c>
      <c r="F204" s="54" t="s">
        <v>1114</v>
      </c>
      <c r="G204" s="47" t="s">
        <v>1115</v>
      </c>
      <c r="H204" s="25"/>
      <c r="I204" s="25"/>
      <c r="J204" s="541"/>
      <c r="K204" s="243">
        <v>60200000</v>
      </c>
      <c r="L204" s="251" t="s">
        <v>81</v>
      </c>
      <c r="M204" s="28"/>
      <c r="N204" s="28"/>
      <c r="O204" s="28"/>
      <c r="P204" s="133"/>
      <c r="Q204" s="133"/>
      <c r="R204" s="28"/>
      <c r="S204" s="28"/>
      <c r="T204" s="28"/>
      <c r="U204" s="29">
        <f t="shared" si="122"/>
        <v>0</v>
      </c>
      <c r="V204" s="64"/>
      <c r="W204" s="243">
        <v>60200000</v>
      </c>
      <c r="X204" s="28"/>
      <c r="Y204" s="29">
        <f t="shared" si="123"/>
        <v>60200000</v>
      </c>
      <c r="Z204" s="28"/>
      <c r="AA204" s="28"/>
      <c r="AB204" s="28"/>
      <c r="AC204" s="29">
        <v>0</v>
      </c>
      <c r="AD204" s="28"/>
      <c r="AE204" s="28"/>
      <c r="AF204" s="28"/>
      <c r="AG204" s="29">
        <v>0</v>
      </c>
      <c r="AH204" s="29">
        <f t="shared" si="124"/>
        <v>60200000</v>
      </c>
      <c r="AI204" s="30">
        <f t="shared" si="125"/>
        <v>4.6776173677912633E-2</v>
      </c>
      <c r="AJ204" s="30" t="str">
        <f>IF(ISERROR(AH204/#REF!),"-",AH204/#REF!)</f>
        <v>-</v>
      </c>
      <c r="AK204" s="11"/>
      <c r="AL204" s="11"/>
      <c r="AM204" s="11"/>
      <c r="AN204" s="11"/>
      <c r="AO204" s="11"/>
      <c r="AP204" s="11"/>
      <c r="AQ204" s="11"/>
      <c r="AR204" s="11"/>
    </row>
    <row r="205" spans="1:44" outlineLevel="1" x14ac:dyDescent="0.25">
      <c r="A205" s="23">
        <v>9</v>
      </c>
      <c r="B205" s="23"/>
      <c r="C205" s="410" t="s">
        <v>1283</v>
      </c>
      <c r="D205" s="296">
        <v>44725</v>
      </c>
      <c r="E205" s="93" t="s">
        <v>1284</v>
      </c>
      <c r="F205" s="54" t="s">
        <v>1114</v>
      </c>
      <c r="G205" s="47" t="s">
        <v>1115</v>
      </c>
      <c r="H205" s="25"/>
      <c r="I205" s="25"/>
      <c r="J205" s="541"/>
      <c r="K205" s="243">
        <v>21120000</v>
      </c>
      <c r="L205" s="251" t="s">
        <v>81</v>
      </c>
      <c r="M205" s="28"/>
      <c r="N205" s="28"/>
      <c r="O205" s="28"/>
      <c r="P205" s="133"/>
      <c r="Q205" s="133"/>
      <c r="R205" s="28"/>
      <c r="S205" s="28"/>
      <c r="T205" s="28"/>
      <c r="U205" s="29">
        <f t="shared" si="122"/>
        <v>0</v>
      </c>
      <c r="V205" s="64"/>
      <c r="W205" s="64"/>
      <c r="X205" s="243">
        <v>21120000</v>
      </c>
      <c r="Y205" s="29">
        <f t="shared" si="123"/>
        <v>21120000</v>
      </c>
      <c r="Z205" s="28"/>
      <c r="AA205" s="28"/>
      <c r="AB205" s="28"/>
      <c r="AC205" s="29">
        <v>0</v>
      </c>
      <c r="AD205" s="28"/>
      <c r="AE205" s="28"/>
      <c r="AF205" s="28"/>
      <c r="AG205" s="29">
        <v>0</v>
      </c>
      <c r="AH205" s="29">
        <f t="shared" si="124"/>
        <v>21120000</v>
      </c>
      <c r="AI205" s="30">
        <f t="shared" si="125"/>
        <v>1.641051142985905E-2</v>
      </c>
      <c r="AJ205" s="30" t="str">
        <f>IF(ISERROR(AH205/#REF!),"-",AH205/#REF!)</f>
        <v>-</v>
      </c>
      <c r="AK205" s="11"/>
      <c r="AL205" s="11"/>
      <c r="AM205" s="11"/>
      <c r="AN205" s="11"/>
      <c r="AO205" s="11"/>
      <c r="AP205" s="11"/>
      <c r="AQ205" s="11"/>
      <c r="AR205" s="11"/>
    </row>
    <row r="206" spans="1:44" outlineLevel="1" x14ac:dyDescent="0.25">
      <c r="A206" s="23">
        <v>10</v>
      </c>
      <c r="B206" s="23"/>
      <c r="C206" s="410" t="s">
        <v>1281</v>
      </c>
      <c r="D206" s="296">
        <v>44691</v>
      </c>
      <c r="E206" s="93" t="s">
        <v>1278</v>
      </c>
      <c r="F206" s="54" t="s">
        <v>1114</v>
      </c>
      <c r="G206" s="47" t="s">
        <v>1115</v>
      </c>
      <c r="H206" s="25"/>
      <c r="I206" s="25"/>
      <c r="J206" s="541"/>
      <c r="K206" s="243">
        <v>18000000</v>
      </c>
      <c r="L206" s="251" t="s">
        <v>81</v>
      </c>
      <c r="M206" s="28"/>
      <c r="N206" s="28"/>
      <c r="O206" s="28"/>
      <c r="P206" s="133"/>
      <c r="Q206" s="133"/>
      <c r="R206" s="28"/>
      <c r="S206" s="28"/>
      <c r="T206" s="28"/>
      <c r="U206" s="29">
        <f t="shared" si="122"/>
        <v>0</v>
      </c>
      <c r="V206" s="64"/>
      <c r="W206" s="64"/>
      <c r="X206" s="243">
        <v>18000000</v>
      </c>
      <c r="Y206" s="29">
        <f t="shared" si="123"/>
        <v>18000000</v>
      </c>
      <c r="Z206" s="28"/>
      <c r="AA206" s="28"/>
      <c r="AB206" s="28"/>
      <c r="AC206" s="29">
        <v>0</v>
      </c>
      <c r="AD206" s="28"/>
      <c r="AE206" s="28"/>
      <c r="AF206" s="28"/>
      <c r="AG206" s="29">
        <v>0</v>
      </c>
      <c r="AH206" s="29">
        <f t="shared" si="124"/>
        <v>18000000</v>
      </c>
      <c r="AI206" s="30">
        <f t="shared" si="125"/>
        <v>1.3986231332266235E-2</v>
      </c>
      <c r="AJ206" s="30" t="str">
        <f>IF(ISERROR(AH206/#REF!),"-",AH206/#REF!)</f>
        <v>-</v>
      </c>
      <c r="AK206" s="11"/>
      <c r="AL206" s="11"/>
      <c r="AM206" s="11"/>
      <c r="AN206" s="11"/>
      <c r="AO206" s="11"/>
      <c r="AP206" s="11"/>
      <c r="AQ206" s="11"/>
      <c r="AR206" s="11"/>
    </row>
    <row r="207" spans="1:44" outlineLevel="1" x14ac:dyDescent="0.25">
      <c r="A207" s="23">
        <v>11</v>
      </c>
      <c r="B207" s="23"/>
      <c r="C207" s="410" t="s">
        <v>1285</v>
      </c>
      <c r="D207" s="296">
        <v>44726</v>
      </c>
      <c r="E207" s="93" t="s">
        <v>1286</v>
      </c>
      <c r="F207" s="54" t="s">
        <v>1114</v>
      </c>
      <c r="G207" s="47" t="s">
        <v>1115</v>
      </c>
      <c r="H207" s="25"/>
      <c r="I207" s="25"/>
      <c r="J207" s="541"/>
      <c r="K207" s="243">
        <v>21120000</v>
      </c>
      <c r="L207" s="251" t="s">
        <v>81</v>
      </c>
      <c r="M207" s="28"/>
      <c r="N207" s="28"/>
      <c r="O207" s="28"/>
      <c r="P207" s="133"/>
      <c r="Q207" s="133"/>
      <c r="R207" s="28"/>
      <c r="S207" s="28"/>
      <c r="T207" s="28"/>
      <c r="U207" s="29">
        <f t="shared" si="122"/>
        <v>0</v>
      </c>
      <c r="V207" s="64"/>
      <c r="W207" s="64"/>
      <c r="X207" s="243">
        <v>21120000</v>
      </c>
      <c r="Y207" s="29">
        <f t="shared" si="123"/>
        <v>21120000</v>
      </c>
      <c r="Z207" s="28"/>
      <c r="AA207" s="28"/>
      <c r="AB207" s="28"/>
      <c r="AC207" s="29">
        <v>0</v>
      </c>
      <c r="AD207" s="28"/>
      <c r="AE207" s="28"/>
      <c r="AF207" s="28"/>
      <c r="AG207" s="29">
        <v>0</v>
      </c>
      <c r="AH207" s="29">
        <f t="shared" si="124"/>
        <v>21120000</v>
      </c>
      <c r="AI207" s="30">
        <f t="shared" si="125"/>
        <v>1.641051142985905E-2</v>
      </c>
      <c r="AJ207" s="30" t="str">
        <f>IF(ISERROR(AH207/#REF!),"-",AH207/#REF!)</f>
        <v>-</v>
      </c>
      <c r="AK207" s="11"/>
      <c r="AL207" s="11"/>
      <c r="AM207" s="11"/>
      <c r="AN207" s="11"/>
      <c r="AO207" s="11"/>
      <c r="AP207" s="11"/>
      <c r="AQ207" s="11"/>
      <c r="AR207" s="11"/>
    </row>
    <row r="208" spans="1:44" outlineLevel="1" x14ac:dyDescent="0.25">
      <c r="A208" s="23">
        <v>12</v>
      </c>
      <c r="B208" s="23"/>
      <c r="C208" s="410" t="s">
        <v>1287</v>
      </c>
      <c r="D208" s="296">
        <v>44743</v>
      </c>
      <c r="E208" s="93" t="s">
        <v>1288</v>
      </c>
      <c r="F208" s="54" t="s">
        <v>1114</v>
      </c>
      <c r="G208" s="47" t="s">
        <v>1115</v>
      </c>
      <c r="H208" s="174"/>
      <c r="I208" s="238"/>
      <c r="J208" s="541"/>
      <c r="K208" s="243">
        <v>68400000</v>
      </c>
      <c r="L208" s="251" t="s">
        <v>81</v>
      </c>
      <c r="M208" s="28"/>
      <c r="N208" s="28"/>
      <c r="O208" s="28"/>
      <c r="P208" s="259"/>
      <c r="Q208" s="259"/>
      <c r="R208" s="28"/>
      <c r="S208" s="28"/>
      <c r="T208" s="28"/>
      <c r="U208" s="29">
        <f t="shared" si="122"/>
        <v>0</v>
      </c>
      <c r="V208" s="28"/>
      <c r="W208" s="28"/>
      <c r="X208" s="412"/>
      <c r="Y208" s="29">
        <f t="shared" si="123"/>
        <v>0</v>
      </c>
      <c r="Z208" s="28">
        <v>68400000</v>
      </c>
      <c r="AA208" s="28"/>
      <c r="AB208" s="28"/>
      <c r="AC208" s="29">
        <v>68400000</v>
      </c>
      <c r="AD208" s="28"/>
      <c r="AE208" s="28"/>
      <c r="AF208" s="28"/>
      <c r="AG208" s="29">
        <v>0</v>
      </c>
      <c r="AH208" s="29">
        <f t="shared" si="124"/>
        <v>68400000</v>
      </c>
      <c r="AI208" s="30">
        <f t="shared" si="125"/>
        <v>5.3147679062611697E-2</v>
      </c>
      <c r="AJ208" s="30" t="str">
        <f>IF(ISERROR(AH208/#REF!),"-",AH208/#REF!)</f>
        <v>-</v>
      </c>
      <c r="AK208" s="11"/>
      <c r="AL208" s="11"/>
      <c r="AM208" s="11"/>
      <c r="AN208" s="11"/>
      <c r="AO208" s="11"/>
      <c r="AP208" s="11"/>
      <c r="AQ208" s="11"/>
      <c r="AR208" s="11"/>
    </row>
    <row r="209" spans="1:44" outlineLevel="1" x14ac:dyDescent="0.25">
      <c r="A209" s="23">
        <v>13</v>
      </c>
      <c r="B209" s="23"/>
      <c r="C209" s="410" t="s">
        <v>1289</v>
      </c>
      <c r="D209" s="296">
        <v>44742</v>
      </c>
      <c r="E209" s="93" t="s">
        <v>1278</v>
      </c>
      <c r="F209" s="54" t="s">
        <v>1114</v>
      </c>
      <c r="G209" s="47" t="s">
        <v>1115</v>
      </c>
      <c r="H209" s="174"/>
      <c r="I209" s="238"/>
      <c r="J209" s="541"/>
      <c r="K209" s="243">
        <v>173880000</v>
      </c>
      <c r="L209" s="251" t="s">
        <v>81</v>
      </c>
      <c r="M209" s="28"/>
      <c r="N209" s="28"/>
      <c r="O209" s="28"/>
      <c r="P209" s="259"/>
      <c r="Q209" s="259"/>
      <c r="R209" s="28"/>
      <c r="S209" s="28"/>
      <c r="T209" s="28"/>
      <c r="U209" s="29">
        <f t="shared" si="122"/>
        <v>0</v>
      </c>
      <c r="V209" s="28"/>
      <c r="W209" s="28"/>
      <c r="X209" s="412"/>
      <c r="Y209" s="29">
        <f t="shared" si="123"/>
        <v>0</v>
      </c>
      <c r="Z209" s="28">
        <v>173880000</v>
      </c>
      <c r="AA209" s="28"/>
      <c r="AB209" s="28"/>
      <c r="AC209" s="29">
        <v>173880000</v>
      </c>
      <c r="AD209" s="28"/>
      <c r="AE209" s="28"/>
      <c r="AF209" s="28"/>
      <c r="AG209" s="29">
        <v>0</v>
      </c>
      <c r="AH209" s="29">
        <f t="shared" si="124"/>
        <v>173880000</v>
      </c>
      <c r="AI209" s="30">
        <f t="shared" si="125"/>
        <v>0.13510699466969184</v>
      </c>
      <c r="AJ209" s="30" t="str">
        <f>IF(ISERROR(AH209/#REF!),"-",AH209/#REF!)</f>
        <v>-</v>
      </c>
      <c r="AK209" s="11"/>
      <c r="AL209" s="11"/>
      <c r="AM209" s="11"/>
      <c r="AN209" s="11"/>
      <c r="AO209" s="11"/>
      <c r="AP209" s="11"/>
      <c r="AQ209" s="11"/>
      <c r="AR209" s="11"/>
    </row>
    <row r="210" spans="1:44" outlineLevel="1" x14ac:dyDescent="0.25">
      <c r="A210" s="23">
        <v>14</v>
      </c>
      <c r="B210" s="23"/>
      <c r="C210" s="410" t="s">
        <v>1290</v>
      </c>
      <c r="D210" s="296">
        <v>44742</v>
      </c>
      <c r="E210" s="93" t="s">
        <v>1276</v>
      </c>
      <c r="F210" s="54" t="s">
        <v>1114</v>
      </c>
      <c r="G210" s="47" t="s">
        <v>1115</v>
      </c>
      <c r="H210" s="174"/>
      <c r="I210" s="238"/>
      <c r="J210" s="541"/>
      <c r="K210" s="243">
        <v>179760000</v>
      </c>
      <c r="L210" s="251" t="s">
        <v>81</v>
      </c>
      <c r="M210" s="28"/>
      <c r="N210" s="28"/>
      <c r="O210" s="28"/>
      <c r="P210" s="259"/>
      <c r="Q210" s="259"/>
      <c r="R210" s="28"/>
      <c r="S210" s="28"/>
      <c r="T210" s="28"/>
      <c r="U210" s="29">
        <f t="shared" si="122"/>
        <v>0</v>
      </c>
      <c r="V210" s="28"/>
      <c r="W210" s="28"/>
      <c r="X210" s="412"/>
      <c r="Y210" s="29">
        <f t="shared" si="123"/>
        <v>0</v>
      </c>
      <c r="Z210" s="28">
        <v>179760000</v>
      </c>
      <c r="AA210" s="28"/>
      <c r="AB210" s="28"/>
      <c r="AC210" s="29">
        <v>179760000</v>
      </c>
      <c r="AD210" s="28"/>
      <c r="AE210" s="28"/>
      <c r="AF210" s="28"/>
      <c r="AG210" s="29">
        <v>0</v>
      </c>
      <c r="AH210" s="29">
        <f t="shared" si="124"/>
        <v>179760000</v>
      </c>
      <c r="AI210" s="30">
        <f t="shared" si="125"/>
        <v>0.13967583023823213</v>
      </c>
      <c r="AJ210" s="30" t="str">
        <f>IF(ISERROR(AH210/#REF!),"-",AH210/#REF!)</f>
        <v>-</v>
      </c>
      <c r="AK210" s="11"/>
      <c r="AL210" s="11"/>
      <c r="AM210" s="11"/>
      <c r="AN210" s="11"/>
      <c r="AO210" s="11"/>
      <c r="AP210" s="11"/>
      <c r="AQ210" s="11"/>
      <c r="AR210" s="11"/>
    </row>
    <row r="211" spans="1:44" outlineLevel="1" x14ac:dyDescent="0.25">
      <c r="A211" s="23">
        <v>15</v>
      </c>
      <c r="B211" s="23"/>
      <c r="C211" s="410" t="s">
        <v>1291</v>
      </c>
      <c r="D211" s="296">
        <v>44726</v>
      </c>
      <c r="E211" s="93" t="s">
        <v>1292</v>
      </c>
      <c r="F211" s="54" t="s">
        <v>1114</v>
      </c>
      <c r="G211" s="47" t="s">
        <v>1115</v>
      </c>
      <c r="H211" s="174"/>
      <c r="I211" s="238"/>
      <c r="J211" s="541"/>
      <c r="K211" s="243">
        <v>21120000</v>
      </c>
      <c r="L211" s="251" t="s">
        <v>81</v>
      </c>
      <c r="M211" s="28"/>
      <c r="N211" s="28"/>
      <c r="O211" s="28"/>
      <c r="P211" s="259"/>
      <c r="Q211" s="259"/>
      <c r="R211" s="28"/>
      <c r="S211" s="28"/>
      <c r="T211" s="28"/>
      <c r="U211" s="29">
        <f t="shared" si="122"/>
        <v>0</v>
      </c>
      <c r="V211" s="28"/>
      <c r="W211" s="28"/>
      <c r="X211" s="412"/>
      <c r="Y211" s="29">
        <f t="shared" si="123"/>
        <v>0</v>
      </c>
      <c r="Z211" s="28">
        <v>21120000</v>
      </c>
      <c r="AA211" s="28"/>
      <c r="AB211" s="28"/>
      <c r="AC211" s="29">
        <v>21120000</v>
      </c>
      <c r="AD211" s="28"/>
      <c r="AE211" s="28"/>
      <c r="AF211" s="28"/>
      <c r="AG211" s="29">
        <v>0</v>
      </c>
      <c r="AH211" s="29">
        <f t="shared" si="124"/>
        <v>21120000</v>
      </c>
      <c r="AI211" s="30">
        <f t="shared" si="125"/>
        <v>1.641051142985905E-2</v>
      </c>
      <c r="AJ211" s="30" t="str">
        <f>IF(ISERROR(AH211/#REF!),"-",AH211/#REF!)</f>
        <v>-</v>
      </c>
      <c r="AK211" s="11"/>
      <c r="AL211" s="11"/>
      <c r="AM211" s="11"/>
      <c r="AN211" s="11"/>
      <c r="AO211" s="11"/>
      <c r="AP211" s="11"/>
      <c r="AQ211" s="11"/>
      <c r="AR211" s="11"/>
    </row>
    <row r="212" spans="1:44" outlineLevel="1" x14ac:dyDescent="0.25">
      <c r="A212" s="23">
        <v>16</v>
      </c>
      <c r="B212" s="23"/>
      <c r="C212" s="410" t="s">
        <v>1293</v>
      </c>
      <c r="D212" s="296">
        <v>44743</v>
      </c>
      <c r="E212" s="93" t="s">
        <v>488</v>
      </c>
      <c r="F212" s="54" t="s">
        <v>1114</v>
      </c>
      <c r="G212" s="47" t="s">
        <v>1115</v>
      </c>
      <c r="H212" s="174"/>
      <c r="I212" s="238"/>
      <c r="J212" s="541"/>
      <c r="K212" s="243">
        <v>45600000</v>
      </c>
      <c r="L212" s="251" t="s">
        <v>81</v>
      </c>
      <c r="M212" s="28"/>
      <c r="N212" s="28"/>
      <c r="O212" s="28"/>
      <c r="P212" s="259"/>
      <c r="Q212" s="259"/>
      <c r="R212" s="28"/>
      <c r="S212" s="28"/>
      <c r="T212" s="28"/>
      <c r="U212" s="29">
        <f t="shared" si="122"/>
        <v>0</v>
      </c>
      <c r="V212" s="28"/>
      <c r="W212" s="28"/>
      <c r="X212" s="412"/>
      <c r="Y212" s="29">
        <f t="shared" si="123"/>
        <v>0</v>
      </c>
      <c r="Z212" s="28">
        <v>45600000</v>
      </c>
      <c r="AA212" s="28"/>
      <c r="AB212" s="28"/>
      <c r="AC212" s="29">
        <v>45600000</v>
      </c>
      <c r="AD212" s="28"/>
      <c r="AE212" s="28"/>
      <c r="AF212" s="28"/>
      <c r="AG212" s="29">
        <v>0</v>
      </c>
      <c r="AH212" s="29">
        <f t="shared" si="124"/>
        <v>45600000</v>
      </c>
      <c r="AI212" s="30">
        <f t="shared" si="125"/>
        <v>3.5431786041741131E-2</v>
      </c>
      <c r="AJ212" s="30" t="str">
        <f>IF(ISERROR(AH212/#REF!),"-",AH212/#REF!)</f>
        <v>-</v>
      </c>
      <c r="AK212" s="11"/>
      <c r="AL212" s="11"/>
      <c r="AM212" s="11"/>
      <c r="AN212" s="11"/>
      <c r="AO212" s="11"/>
      <c r="AP212" s="11"/>
      <c r="AQ212" s="11"/>
      <c r="AR212" s="11"/>
    </row>
    <row r="213" spans="1:44" outlineLevel="1" x14ac:dyDescent="0.25">
      <c r="A213" s="23">
        <v>17</v>
      </c>
      <c r="B213" s="23"/>
      <c r="C213" s="410" t="s">
        <v>1294</v>
      </c>
      <c r="D213" s="296">
        <v>44729</v>
      </c>
      <c r="E213" s="93" t="s">
        <v>1295</v>
      </c>
      <c r="F213" s="54" t="s">
        <v>1114</v>
      </c>
      <c r="G213" s="47" t="s">
        <v>1115</v>
      </c>
      <c r="H213" s="174"/>
      <c r="I213" s="238"/>
      <c r="J213" s="541"/>
      <c r="K213" s="243">
        <v>21120000</v>
      </c>
      <c r="L213" s="251" t="s">
        <v>81</v>
      </c>
      <c r="M213" s="28"/>
      <c r="N213" s="28"/>
      <c r="O213" s="28"/>
      <c r="P213" s="259"/>
      <c r="Q213" s="259"/>
      <c r="R213" s="28"/>
      <c r="S213" s="28"/>
      <c r="T213" s="28"/>
      <c r="U213" s="29">
        <f t="shared" si="122"/>
        <v>0</v>
      </c>
      <c r="V213" s="28"/>
      <c r="W213" s="28"/>
      <c r="X213" s="412"/>
      <c r="Y213" s="29">
        <f t="shared" si="123"/>
        <v>0</v>
      </c>
      <c r="Z213" s="28">
        <v>21120000</v>
      </c>
      <c r="AA213" s="28"/>
      <c r="AB213" s="28"/>
      <c r="AC213" s="29">
        <v>21120000</v>
      </c>
      <c r="AD213" s="28"/>
      <c r="AE213" s="28"/>
      <c r="AF213" s="28"/>
      <c r="AG213" s="29">
        <v>0</v>
      </c>
      <c r="AH213" s="29">
        <f t="shared" si="124"/>
        <v>21120000</v>
      </c>
      <c r="AI213" s="30">
        <f t="shared" si="125"/>
        <v>1.641051142985905E-2</v>
      </c>
      <c r="AJ213" s="30" t="str">
        <f>IF(ISERROR(AH213/#REF!),"-",AH213/#REF!)</f>
        <v>-</v>
      </c>
      <c r="AK213" s="11"/>
      <c r="AL213" s="11"/>
      <c r="AM213" s="11"/>
      <c r="AN213" s="11"/>
      <c r="AO213" s="11"/>
      <c r="AP213" s="11"/>
      <c r="AQ213" s="11"/>
      <c r="AR213" s="11"/>
    </row>
    <row r="214" spans="1:44" outlineLevel="1" x14ac:dyDescent="0.25">
      <c r="A214" s="23">
        <v>18</v>
      </c>
      <c r="B214" s="23"/>
      <c r="C214" s="410" t="s">
        <v>1296</v>
      </c>
      <c r="D214" s="296">
        <v>44750</v>
      </c>
      <c r="E214" s="93" t="s">
        <v>1297</v>
      </c>
      <c r="F214" s="54" t="s">
        <v>1114</v>
      </c>
      <c r="G214" s="47" t="s">
        <v>1115</v>
      </c>
      <c r="H214" s="174"/>
      <c r="I214" s="238"/>
      <c r="J214" s="541"/>
      <c r="K214" s="243">
        <v>45600000</v>
      </c>
      <c r="L214" s="251" t="s">
        <v>81</v>
      </c>
      <c r="M214" s="28"/>
      <c r="N214" s="28"/>
      <c r="O214" s="28"/>
      <c r="P214" s="259"/>
      <c r="Q214" s="259"/>
      <c r="R214" s="28"/>
      <c r="S214" s="28"/>
      <c r="T214" s="28"/>
      <c r="U214" s="29">
        <f t="shared" si="122"/>
        <v>0</v>
      </c>
      <c r="V214" s="28"/>
      <c r="W214" s="28"/>
      <c r="X214" s="412"/>
      <c r="Y214" s="29">
        <f t="shared" si="123"/>
        <v>0</v>
      </c>
      <c r="Z214" s="28">
        <v>45600000</v>
      </c>
      <c r="AA214" s="28"/>
      <c r="AB214" s="28"/>
      <c r="AC214" s="29">
        <v>45600000</v>
      </c>
      <c r="AD214" s="28"/>
      <c r="AE214" s="28"/>
      <c r="AF214" s="28"/>
      <c r="AG214" s="29">
        <v>0</v>
      </c>
      <c r="AH214" s="29">
        <f t="shared" si="124"/>
        <v>45600000</v>
      </c>
      <c r="AI214" s="30">
        <f t="shared" si="125"/>
        <v>3.5431786041741131E-2</v>
      </c>
      <c r="AJ214" s="30" t="str">
        <f>IF(ISERROR(AH214/#REF!),"-",AH214/#REF!)</f>
        <v>-</v>
      </c>
      <c r="AK214" s="11"/>
      <c r="AL214" s="11"/>
      <c r="AM214" s="11"/>
      <c r="AN214" s="11"/>
      <c r="AO214" s="11"/>
      <c r="AP214" s="11"/>
      <c r="AQ214" s="11"/>
      <c r="AR214" s="11"/>
    </row>
    <row r="215" spans="1:44" outlineLevel="1" x14ac:dyDescent="0.25">
      <c r="A215" s="23">
        <v>19</v>
      </c>
      <c r="B215" s="23"/>
      <c r="C215" s="410" t="s">
        <v>1298</v>
      </c>
      <c r="D215" s="296">
        <v>44743</v>
      </c>
      <c r="E215" s="93" t="s">
        <v>495</v>
      </c>
      <c r="F215" s="54" t="s">
        <v>1114</v>
      </c>
      <c r="G215" s="47" t="s">
        <v>1115</v>
      </c>
      <c r="H215" s="174"/>
      <c r="I215" s="238"/>
      <c r="J215" s="541"/>
      <c r="K215" s="243">
        <v>45600000</v>
      </c>
      <c r="L215" s="251" t="s">
        <v>81</v>
      </c>
      <c r="M215" s="28"/>
      <c r="N215" s="28"/>
      <c r="O215" s="28"/>
      <c r="P215" s="259"/>
      <c r="Q215" s="259"/>
      <c r="R215" s="28"/>
      <c r="S215" s="28"/>
      <c r="T215" s="28"/>
      <c r="U215" s="29">
        <f t="shared" si="122"/>
        <v>0</v>
      </c>
      <c r="V215" s="28"/>
      <c r="W215" s="28"/>
      <c r="X215" s="412"/>
      <c r="Y215" s="29">
        <f t="shared" si="123"/>
        <v>0</v>
      </c>
      <c r="Z215" s="28">
        <v>45600000</v>
      </c>
      <c r="AA215" s="28"/>
      <c r="AB215" s="28"/>
      <c r="AC215" s="29">
        <v>45600000</v>
      </c>
      <c r="AD215" s="28"/>
      <c r="AE215" s="28"/>
      <c r="AF215" s="28"/>
      <c r="AG215" s="29">
        <v>0</v>
      </c>
      <c r="AH215" s="29">
        <f t="shared" si="124"/>
        <v>45600000</v>
      </c>
      <c r="AI215" s="30">
        <f t="shared" si="125"/>
        <v>3.5431786041741131E-2</v>
      </c>
      <c r="AJ215" s="30" t="str">
        <f>IF(ISERROR(AH215/#REF!),"-",AH215/#REF!)</f>
        <v>-</v>
      </c>
      <c r="AK215" s="11"/>
      <c r="AL215" s="11"/>
      <c r="AM215" s="11"/>
      <c r="AN215" s="11"/>
      <c r="AO215" s="11"/>
      <c r="AP215" s="11"/>
      <c r="AQ215" s="11"/>
      <c r="AR215" s="11"/>
    </row>
    <row r="216" spans="1:44" outlineLevel="1" x14ac:dyDescent="0.25">
      <c r="A216" s="23">
        <v>20</v>
      </c>
      <c r="B216" s="23"/>
      <c r="C216" s="410" t="s">
        <v>1299</v>
      </c>
      <c r="D216" s="296">
        <v>44760</v>
      </c>
      <c r="E216" s="93" t="s">
        <v>1024</v>
      </c>
      <c r="F216" s="54" t="s">
        <v>1114</v>
      </c>
      <c r="G216" s="47" t="s">
        <v>1115</v>
      </c>
      <c r="H216" s="174"/>
      <c r="I216" s="238"/>
      <c r="J216" s="541"/>
      <c r="K216" s="243">
        <v>30240000</v>
      </c>
      <c r="L216" s="251" t="s">
        <v>81</v>
      </c>
      <c r="M216" s="28"/>
      <c r="N216" s="28"/>
      <c r="O216" s="28"/>
      <c r="P216" s="259"/>
      <c r="Q216" s="259"/>
      <c r="R216" s="28"/>
      <c r="S216" s="28"/>
      <c r="T216" s="28"/>
      <c r="U216" s="29">
        <f t="shared" si="122"/>
        <v>0</v>
      </c>
      <c r="V216" s="28"/>
      <c r="W216" s="28"/>
      <c r="X216" s="412"/>
      <c r="Y216" s="29">
        <f t="shared" si="123"/>
        <v>0</v>
      </c>
      <c r="Z216" s="28">
        <v>30240000</v>
      </c>
      <c r="AA216" s="28"/>
      <c r="AB216" s="28"/>
      <c r="AC216" s="29">
        <v>30240000</v>
      </c>
      <c r="AD216" s="28"/>
      <c r="AE216" s="28"/>
      <c r="AF216" s="28"/>
      <c r="AG216" s="29">
        <v>0</v>
      </c>
      <c r="AH216" s="29">
        <f t="shared" si="124"/>
        <v>30240000</v>
      </c>
      <c r="AI216" s="30">
        <f t="shared" si="125"/>
        <v>2.3496868638207276E-2</v>
      </c>
      <c r="AJ216" s="30" t="str">
        <f>IF(ISERROR(AH216/#REF!),"-",AH216/#REF!)</f>
        <v>-</v>
      </c>
      <c r="AK216" s="11"/>
      <c r="AL216" s="11"/>
      <c r="AM216" s="11"/>
      <c r="AN216" s="11"/>
      <c r="AO216" s="11"/>
      <c r="AP216" s="11"/>
      <c r="AQ216" s="11"/>
      <c r="AR216" s="11"/>
    </row>
    <row r="217" spans="1:44" outlineLevel="1" x14ac:dyDescent="0.25">
      <c r="A217" s="23">
        <v>21</v>
      </c>
      <c r="B217" s="23"/>
      <c r="C217" s="410" t="s">
        <v>1300</v>
      </c>
      <c r="D217" s="296">
        <v>44434</v>
      </c>
      <c r="E217" s="93" t="s">
        <v>1278</v>
      </c>
      <c r="F217" s="54" t="s">
        <v>1114</v>
      </c>
      <c r="G217" s="47" t="s">
        <v>1115</v>
      </c>
      <c r="H217" s="174"/>
      <c r="I217" s="238"/>
      <c r="J217" s="541"/>
      <c r="K217" s="243">
        <v>32250000</v>
      </c>
      <c r="L217" s="251" t="s">
        <v>81</v>
      </c>
      <c r="M217" s="28"/>
      <c r="N217" s="28"/>
      <c r="O217" s="28"/>
      <c r="P217" s="259"/>
      <c r="Q217" s="259"/>
      <c r="R217" s="28"/>
      <c r="S217" s="28"/>
      <c r="T217" s="28"/>
      <c r="U217" s="29">
        <f t="shared" si="122"/>
        <v>0</v>
      </c>
      <c r="V217" s="28"/>
      <c r="W217" s="28"/>
      <c r="X217" s="412"/>
      <c r="Y217" s="29">
        <f t="shared" si="123"/>
        <v>0</v>
      </c>
      <c r="Z217" s="28">
        <v>32250000</v>
      </c>
      <c r="AA217" s="28"/>
      <c r="AB217" s="28"/>
      <c r="AC217" s="29">
        <v>32250000</v>
      </c>
      <c r="AD217" s="28"/>
      <c r="AE217" s="28"/>
      <c r="AF217" s="28"/>
      <c r="AG217" s="29">
        <v>0</v>
      </c>
      <c r="AH217" s="29">
        <f t="shared" si="124"/>
        <v>32250000</v>
      </c>
      <c r="AI217" s="30">
        <f t="shared" si="125"/>
        <v>2.5058664470310341E-2</v>
      </c>
      <c r="AJ217" s="30" t="str">
        <f>IF(ISERROR(AH217/#REF!),"-",AH217/#REF!)</f>
        <v>-</v>
      </c>
      <c r="AK217" s="11"/>
      <c r="AL217" s="11"/>
      <c r="AM217" s="11"/>
      <c r="AN217" s="11"/>
      <c r="AO217" s="11"/>
      <c r="AP217" s="11"/>
      <c r="AQ217" s="11"/>
      <c r="AR217" s="11"/>
    </row>
    <row r="218" spans="1:44" outlineLevel="1" x14ac:dyDescent="0.25">
      <c r="A218" s="23">
        <v>22</v>
      </c>
      <c r="B218" s="23"/>
      <c r="C218" s="410" t="s">
        <v>955</v>
      </c>
      <c r="D218" s="296">
        <v>44750</v>
      </c>
      <c r="E218" s="93" t="s">
        <v>503</v>
      </c>
      <c r="F218" s="54" t="s">
        <v>1114</v>
      </c>
      <c r="G218" s="47" t="s">
        <v>1115</v>
      </c>
      <c r="H218" s="174"/>
      <c r="I218" s="238"/>
      <c r="J218" s="541"/>
      <c r="K218" s="243">
        <v>57000000</v>
      </c>
      <c r="L218" s="251" t="s">
        <v>81</v>
      </c>
      <c r="M218" s="28"/>
      <c r="N218" s="28"/>
      <c r="O218" s="28"/>
      <c r="P218" s="259"/>
      <c r="Q218" s="259"/>
      <c r="R218" s="28"/>
      <c r="S218" s="28"/>
      <c r="T218" s="28"/>
      <c r="U218" s="29">
        <f t="shared" si="122"/>
        <v>0</v>
      </c>
      <c r="V218" s="28"/>
      <c r="W218" s="28"/>
      <c r="X218" s="412"/>
      <c r="Y218" s="29">
        <f t="shared" si="123"/>
        <v>0</v>
      </c>
      <c r="Z218" s="28">
        <v>57000000</v>
      </c>
      <c r="AA218" s="28"/>
      <c r="AB218" s="28"/>
      <c r="AC218" s="29">
        <v>57000000</v>
      </c>
      <c r="AD218" s="28"/>
      <c r="AE218" s="28"/>
      <c r="AF218" s="28"/>
      <c r="AG218" s="29">
        <v>0</v>
      </c>
      <c r="AH218" s="29">
        <f t="shared" si="124"/>
        <v>57000000</v>
      </c>
      <c r="AI218" s="30">
        <f t="shared" si="125"/>
        <v>4.4289732552176414E-2</v>
      </c>
      <c r="AJ218" s="30" t="str">
        <f>IF(ISERROR(AH218/#REF!),"-",AH218/#REF!)</f>
        <v>-</v>
      </c>
      <c r="AK218" s="11"/>
      <c r="AL218" s="11"/>
      <c r="AM218" s="11"/>
      <c r="AN218" s="11"/>
      <c r="AO218" s="11"/>
      <c r="AP218" s="11"/>
      <c r="AQ218" s="11"/>
      <c r="AR218" s="11"/>
    </row>
    <row r="219" spans="1:44" outlineLevel="1" x14ac:dyDescent="0.25">
      <c r="A219" s="23">
        <v>23</v>
      </c>
      <c r="B219" s="23"/>
      <c r="C219" s="410" t="s">
        <v>1301</v>
      </c>
      <c r="D219" s="296">
        <v>44748</v>
      </c>
      <c r="E219" s="93" t="s">
        <v>522</v>
      </c>
      <c r="F219" s="54" t="s">
        <v>1114</v>
      </c>
      <c r="G219" s="47" t="s">
        <v>1115</v>
      </c>
      <c r="H219" s="174"/>
      <c r="I219" s="238"/>
      <c r="J219" s="541"/>
      <c r="K219" s="243">
        <v>43200000</v>
      </c>
      <c r="L219" s="251" t="s">
        <v>81</v>
      </c>
      <c r="M219" s="28"/>
      <c r="N219" s="28"/>
      <c r="O219" s="28"/>
      <c r="P219" s="259"/>
      <c r="Q219" s="259"/>
      <c r="R219" s="28"/>
      <c r="S219" s="28"/>
      <c r="T219" s="28"/>
      <c r="U219" s="29">
        <f t="shared" si="122"/>
        <v>0</v>
      </c>
      <c r="V219" s="28"/>
      <c r="W219" s="28"/>
      <c r="X219" s="412"/>
      <c r="Y219" s="29">
        <f t="shared" si="123"/>
        <v>0</v>
      </c>
      <c r="Z219" s="28">
        <v>43200000</v>
      </c>
      <c r="AA219" s="28"/>
      <c r="AB219" s="28"/>
      <c r="AC219" s="29">
        <v>43200000</v>
      </c>
      <c r="AD219" s="28"/>
      <c r="AE219" s="28"/>
      <c r="AF219" s="28"/>
      <c r="AG219" s="29">
        <v>0</v>
      </c>
      <c r="AH219" s="29">
        <f t="shared" si="124"/>
        <v>43200000</v>
      </c>
      <c r="AI219" s="30">
        <f t="shared" si="125"/>
        <v>3.3566955197438963E-2</v>
      </c>
      <c r="AJ219" s="30" t="str">
        <f>IF(ISERROR(AH219/#REF!),"-",AH219/#REF!)</f>
        <v>-</v>
      </c>
      <c r="AK219" s="11"/>
      <c r="AL219" s="11"/>
      <c r="AM219" s="11"/>
      <c r="AN219" s="11"/>
      <c r="AO219" s="11"/>
      <c r="AP219" s="11"/>
      <c r="AQ219" s="11"/>
      <c r="AR219" s="11"/>
    </row>
    <row r="220" spans="1:44" outlineLevel="1" x14ac:dyDescent="0.25">
      <c r="A220" s="23">
        <v>24</v>
      </c>
      <c r="B220" s="23"/>
      <c r="C220" s="410" t="s">
        <v>956</v>
      </c>
      <c r="D220" s="296">
        <v>44750</v>
      </c>
      <c r="E220" s="93" t="s">
        <v>1276</v>
      </c>
      <c r="F220" s="54" t="s">
        <v>1114</v>
      </c>
      <c r="G220" s="47" t="s">
        <v>1115</v>
      </c>
      <c r="H220" s="174"/>
      <c r="I220" s="238"/>
      <c r="J220" s="541"/>
      <c r="K220" s="243">
        <v>30240000</v>
      </c>
      <c r="L220" s="251" t="s">
        <v>81</v>
      </c>
      <c r="M220" s="28"/>
      <c r="N220" s="28"/>
      <c r="O220" s="28"/>
      <c r="P220" s="259"/>
      <c r="Q220" s="259"/>
      <c r="R220" s="28"/>
      <c r="S220" s="28"/>
      <c r="T220" s="28"/>
      <c r="U220" s="29">
        <f t="shared" si="122"/>
        <v>0</v>
      </c>
      <c r="V220" s="28"/>
      <c r="W220" s="28"/>
      <c r="X220" s="412"/>
      <c r="Y220" s="29">
        <f t="shared" si="123"/>
        <v>0</v>
      </c>
      <c r="Z220" s="28">
        <v>30240000</v>
      </c>
      <c r="AA220" s="28"/>
      <c r="AB220" s="28"/>
      <c r="AC220" s="29">
        <v>30240000</v>
      </c>
      <c r="AD220" s="28"/>
      <c r="AE220" s="28"/>
      <c r="AF220" s="28"/>
      <c r="AG220" s="29">
        <v>0</v>
      </c>
      <c r="AH220" s="29">
        <f t="shared" si="124"/>
        <v>30240000</v>
      </c>
      <c r="AI220" s="30">
        <f t="shared" si="125"/>
        <v>2.3496868638207276E-2</v>
      </c>
      <c r="AJ220" s="30" t="str">
        <f>IF(ISERROR(AH220/#REF!),"-",AH220/#REF!)</f>
        <v>-</v>
      </c>
      <c r="AK220" s="11"/>
      <c r="AL220" s="11"/>
      <c r="AM220" s="11"/>
      <c r="AN220" s="11"/>
      <c r="AO220" s="11"/>
      <c r="AP220" s="11"/>
      <c r="AQ220" s="11"/>
      <c r="AR220" s="11"/>
    </row>
    <row r="221" spans="1:44" outlineLevel="1" x14ac:dyDescent="0.25">
      <c r="A221" s="23">
        <v>25</v>
      </c>
      <c r="B221" s="23"/>
      <c r="C221" s="410" t="s">
        <v>1302</v>
      </c>
      <c r="D221" s="296">
        <v>44757</v>
      </c>
      <c r="E221" s="93" t="s">
        <v>1303</v>
      </c>
      <c r="F221" s="54" t="s">
        <v>1114</v>
      </c>
      <c r="G221" s="47" t="s">
        <v>1115</v>
      </c>
      <c r="H221" s="174"/>
      <c r="I221" s="238"/>
      <c r="J221" s="541"/>
      <c r="K221" s="243">
        <v>43200000</v>
      </c>
      <c r="L221" s="251" t="s">
        <v>81</v>
      </c>
      <c r="M221" s="28"/>
      <c r="N221" s="28"/>
      <c r="O221" s="28"/>
      <c r="P221" s="259"/>
      <c r="Q221" s="259"/>
      <c r="R221" s="28"/>
      <c r="S221" s="28"/>
      <c r="T221" s="28"/>
      <c r="U221" s="29">
        <f t="shared" si="122"/>
        <v>0</v>
      </c>
      <c r="V221" s="28"/>
      <c r="W221" s="28"/>
      <c r="X221" s="412"/>
      <c r="Y221" s="29">
        <f t="shared" si="123"/>
        <v>0</v>
      </c>
      <c r="Z221" s="28">
        <v>43200000</v>
      </c>
      <c r="AA221" s="28"/>
      <c r="AB221" s="28"/>
      <c r="AC221" s="29">
        <v>43200000</v>
      </c>
      <c r="AD221" s="28"/>
      <c r="AE221" s="28"/>
      <c r="AF221" s="28"/>
      <c r="AG221" s="29">
        <v>0</v>
      </c>
      <c r="AH221" s="29">
        <f t="shared" si="124"/>
        <v>43200000</v>
      </c>
      <c r="AI221" s="30">
        <f t="shared" si="125"/>
        <v>3.3566955197438963E-2</v>
      </c>
      <c r="AJ221" s="30" t="str">
        <f>IF(ISERROR(AH221/#REF!),"-",AH221/#REF!)</f>
        <v>-</v>
      </c>
      <c r="AK221" s="11"/>
      <c r="AL221" s="11"/>
      <c r="AM221" s="11"/>
      <c r="AN221" s="11"/>
      <c r="AO221" s="11"/>
      <c r="AP221" s="11"/>
      <c r="AQ221" s="11"/>
      <c r="AR221" s="11"/>
    </row>
    <row r="222" spans="1:44" outlineLevel="1" x14ac:dyDescent="0.25">
      <c r="A222" s="23">
        <v>26</v>
      </c>
      <c r="B222" s="23"/>
      <c r="C222" s="410" t="s">
        <v>1304</v>
      </c>
      <c r="D222" s="296">
        <v>44750</v>
      </c>
      <c r="E222" s="93" t="s">
        <v>506</v>
      </c>
      <c r="F222" s="54" t="s">
        <v>1114</v>
      </c>
      <c r="G222" s="47" t="s">
        <v>1115</v>
      </c>
      <c r="H222" s="174"/>
      <c r="I222" s="238"/>
      <c r="J222" s="541"/>
      <c r="K222" s="243">
        <v>12540000</v>
      </c>
      <c r="L222" s="251" t="s">
        <v>81</v>
      </c>
      <c r="M222" s="28"/>
      <c r="N222" s="28"/>
      <c r="O222" s="28"/>
      <c r="P222" s="259"/>
      <c r="Q222" s="259"/>
      <c r="R222" s="28"/>
      <c r="S222" s="28"/>
      <c r="T222" s="28"/>
      <c r="U222" s="29">
        <f t="shared" si="122"/>
        <v>0</v>
      </c>
      <c r="V222" s="28"/>
      <c r="W222" s="28"/>
      <c r="X222" s="412"/>
      <c r="Y222" s="29">
        <f t="shared" si="123"/>
        <v>0</v>
      </c>
      <c r="Z222" s="28">
        <v>12540000</v>
      </c>
      <c r="AA222" s="28"/>
      <c r="AB222" s="28"/>
      <c r="AC222" s="29">
        <v>12540000</v>
      </c>
      <c r="AD222" s="28"/>
      <c r="AE222" s="28"/>
      <c r="AF222" s="28"/>
      <c r="AG222" s="29">
        <v>0</v>
      </c>
      <c r="AH222" s="29">
        <f t="shared" si="124"/>
        <v>12540000</v>
      </c>
      <c r="AI222" s="30">
        <f t="shared" si="125"/>
        <v>9.7437411614788114E-3</v>
      </c>
      <c r="AJ222" s="30" t="str">
        <f>IF(ISERROR(AH222/#REF!),"-",AH222/#REF!)</f>
        <v>-</v>
      </c>
      <c r="AK222" s="11"/>
      <c r="AL222" s="11"/>
      <c r="AM222" s="11"/>
      <c r="AN222" s="11"/>
      <c r="AO222" s="11"/>
      <c r="AP222" s="11"/>
      <c r="AQ222" s="11"/>
      <c r="AR222" s="11"/>
    </row>
    <row r="223" spans="1:44" outlineLevel="1" x14ac:dyDescent="0.25">
      <c r="A223" s="23">
        <v>27</v>
      </c>
      <c r="B223" s="23"/>
      <c r="C223" s="410" t="s">
        <v>1305</v>
      </c>
      <c r="D223" s="296">
        <v>44750</v>
      </c>
      <c r="E223" s="93" t="s">
        <v>1278</v>
      </c>
      <c r="F223" s="54" t="s">
        <v>1114</v>
      </c>
      <c r="G223" s="47" t="s">
        <v>1115</v>
      </c>
      <c r="H223" s="174"/>
      <c r="I223" s="238"/>
      <c r="J223" s="541"/>
      <c r="K223" s="243">
        <v>8778000</v>
      </c>
      <c r="L223" s="251" t="s">
        <v>81</v>
      </c>
      <c r="M223" s="28"/>
      <c r="N223" s="28"/>
      <c r="O223" s="28"/>
      <c r="P223" s="259"/>
      <c r="Q223" s="259"/>
      <c r="R223" s="28"/>
      <c r="S223" s="28"/>
      <c r="T223" s="28"/>
      <c r="U223" s="29">
        <f t="shared" si="122"/>
        <v>0</v>
      </c>
      <c r="V223" s="28"/>
      <c r="W223" s="28"/>
      <c r="X223" s="412"/>
      <c r="Y223" s="29">
        <f t="shared" si="123"/>
        <v>0</v>
      </c>
      <c r="Z223" s="28">
        <v>8778000</v>
      </c>
      <c r="AA223" s="28"/>
      <c r="AB223" s="28"/>
      <c r="AC223" s="29">
        <v>8778000</v>
      </c>
      <c r="AD223" s="28"/>
      <c r="AE223" s="28"/>
      <c r="AF223" s="28"/>
      <c r="AG223" s="29">
        <v>0</v>
      </c>
      <c r="AH223" s="29">
        <f t="shared" si="124"/>
        <v>8778000</v>
      </c>
      <c r="AI223" s="30">
        <f t="shared" si="125"/>
        <v>6.8206188130351675E-3</v>
      </c>
      <c r="AJ223" s="30" t="str">
        <f>IF(ISERROR(AH223/#REF!),"-",AH223/#REF!)</f>
        <v>-</v>
      </c>
      <c r="AK223" s="11"/>
      <c r="AL223" s="11"/>
      <c r="AM223" s="11"/>
      <c r="AN223" s="11"/>
      <c r="AO223" s="11"/>
      <c r="AP223" s="11"/>
      <c r="AQ223" s="11"/>
      <c r="AR223" s="11"/>
    </row>
    <row r="224" spans="1:44" outlineLevel="1" x14ac:dyDescent="0.25">
      <c r="A224" s="23">
        <v>28</v>
      </c>
      <c r="B224" s="23"/>
      <c r="C224" s="410" t="s">
        <v>1306</v>
      </c>
      <c r="D224" s="296">
        <v>44762</v>
      </c>
      <c r="E224" s="93" t="s">
        <v>506</v>
      </c>
      <c r="F224" s="54" t="s">
        <v>1114</v>
      </c>
      <c r="G224" s="47" t="s">
        <v>1115</v>
      </c>
      <c r="H224" s="174"/>
      <c r="I224" s="238"/>
      <c r="J224" s="541"/>
      <c r="K224" s="243">
        <v>88800000</v>
      </c>
      <c r="L224" s="251" t="s">
        <v>81</v>
      </c>
      <c r="M224" s="28"/>
      <c r="N224" s="28"/>
      <c r="O224" s="28"/>
      <c r="P224" s="259"/>
      <c r="Q224" s="259"/>
      <c r="R224" s="28"/>
      <c r="S224" s="28"/>
      <c r="T224" s="28"/>
      <c r="U224" s="29">
        <f t="shared" si="122"/>
        <v>0</v>
      </c>
      <c r="V224" s="28"/>
      <c r="W224" s="28"/>
      <c r="X224" s="412"/>
      <c r="Y224" s="29">
        <f t="shared" si="123"/>
        <v>0</v>
      </c>
      <c r="Z224" s="28">
        <v>88800000</v>
      </c>
      <c r="AA224" s="28"/>
      <c r="AB224" s="28"/>
      <c r="AC224" s="29">
        <v>88800000</v>
      </c>
      <c r="AD224" s="28"/>
      <c r="AE224" s="28"/>
      <c r="AF224" s="28"/>
      <c r="AG224" s="29">
        <v>0</v>
      </c>
      <c r="AH224" s="29">
        <f t="shared" si="124"/>
        <v>88800000</v>
      </c>
      <c r="AI224" s="30">
        <f t="shared" si="125"/>
        <v>6.8998741239180095E-2</v>
      </c>
      <c r="AJ224" s="30" t="str">
        <f>IF(ISERROR(AH224/#REF!),"-",AH224/#REF!)</f>
        <v>-</v>
      </c>
      <c r="AK224" s="11"/>
      <c r="AL224" s="11"/>
      <c r="AM224" s="11"/>
      <c r="AN224" s="11"/>
      <c r="AO224" s="11"/>
      <c r="AP224" s="11"/>
      <c r="AQ224" s="11"/>
      <c r="AR224" s="11"/>
    </row>
    <row r="225" spans="1:44" outlineLevel="1" x14ac:dyDescent="0.25">
      <c r="A225" s="23">
        <v>29</v>
      </c>
      <c r="B225" s="23"/>
      <c r="C225" s="410" t="s">
        <v>1307</v>
      </c>
      <c r="D225" s="296">
        <v>44757</v>
      </c>
      <c r="E225" s="93" t="s">
        <v>508</v>
      </c>
      <c r="F225" s="54" t="s">
        <v>1114</v>
      </c>
      <c r="G225" s="47" t="s">
        <v>1115</v>
      </c>
      <c r="H225" s="174"/>
      <c r="I225" s="238"/>
      <c r="J225" s="541"/>
      <c r="K225" s="243">
        <v>45600000</v>
      </c>
      <c r="L225" s="251" t="s">
        <v>81</v>
      </c>
      <c r="M225" s="28"/>
      <c r="N225" s="28"/>
      <c r="O225" s="28"/>
      <c r="P225" s="259"/>
      <c r="Q225" s="259"/>
      <c r="R225" s="28"/>
      <c r="S225" s="28"/>
      <c r="T225" s="28"/>
      <c r="U225" s="29">
        <f t="shared" si="122"/>
        <v>0</v>
      </c>
      <c r="V225" s="28"/>
      <c r="W225" s="28"/>
      <c r="X225" s="412"/>
      <c r="Y225" s="29">
        <f t="shared" si="123"/>
        <v>0</v>
      </c>
      <c r="Z225" s="28">
        <v>45600000</v>
      </c>
      <c r="AA225" s="28"/>
      <c r="AB225" s="28"/>
      <c r="AC225" s="29">
        <v>45600000</v>
      </c>
      <c r="AD225" s="28"/>
      <c r="AE225" s="28"/>
      <c r="AF225" s="28"/>
      <c r="AG225" s="29">
        <v>0</v>
      </c>
      <c r="AH225" s="29">
        <f t="shared" si="124"/>
        <v>45600000</v>
      </c>
      <c r="AI225" s="30">
        <f t="shared" si="125"/>
        <v>3.5431786041741131E-2</v>
      </c>
      <c r="AJ225" s="30" t="str">
        <f>IF(ISERROR(AH225/#REF!),"-",AH225/#REF!)</f>
        <v>-</v>
      </c>
      <c r="AK225" s="11"/>
      <c r="AL225" s="11"/>
      <c r="AM225" s="11"/>
      <c r="AN225" s="11"/>
      <c r="AO225" s="11"/>
      <c r="AP225" s="11"/>
      <c r="AQ225" s="11"/>
      <c r="AR225" s="11"/>
    </row>
    <row r="226" spans="1:44" outlineLevel="1" x14ac:dyDescent="0.25">
      <c r="A226" s="23">
        <v>30</v>
      </c>
      <c r="B226" s="23"/>
      <c r="C226" s="410" t="s">
        <v>1279</v>
      </c>
      <c r="D226" s="296">
        <v>44686</v>
      </c>
      <c r="E226" s="93" t="s">
        <v>1024</v>
      </c>
      <c r="F226" s="54" t="s">
        <v>1114</v>
      </c>
      <c r="G226" s="47" t="s">
        <v>1115</v>
      </c>
      <c r="H226" s="174"/>
      <c r="I226" s="238"/>
      <c r="J226" s="541"/>
      <c r="K226" s="243">
        <v>5701050</v>
      </c>
      <c r="L226" s="251" t="s">
        <v>81</v>
      </c>
      <c r="M226" s="28"/>
      <c r="N226" s="28"/>
      <c r="O226" s="28"/>
      <c r="P226" s="259"/>
      <c r="Q226" s="259"/>
      <c r="R226" s="28"/>
      <c r="S226" s="28"/>
      <c r="T226" s="28"/>
      <c r="U226" s="29">
        <f t="shared" si="122"/>
        <v>0</v>
      </c>
      <c r="V226" s="28"/>
      <c r="W226" s="28"/>
      <c r="X226" s="412"/>
      <c r="Y226" s="29">
        <f t="shared" si="123"/>
        <v>0</v>
      </c>
      <c r="Z226" s="28"/>
      <c r="AA226" s="28">
        <v>5701050</v>
      </c>
      <c r="AB226" s="28"/>
      <c r="AC226" s="29">
        <v>5701050</v>
      </c>
      <c r="AD226" s="28"/>
      <c r="AE226" s="28"/>
      <c r="AF226" s="28"/>
      <c r="AG226" s="29">
        <v>0</v>
      </c>
      <c r="AH226" s="29">
        <f t="shared" si="124"/>
        <v>5701050</v>
      </c>
      <c r="AI226" s="30">
        <f t="shared" si="125"/>
        <v>4.4297891187120237E-3</v>
      </c>
      <c r="AJ226" s="30" t="str">
        <f>IF(ISERROR(AH226/#REF!),"-",AH226/#REF!)</f>
        <v>-</v>
      </c>
      <c r="AK226" s="11"/>
      <c r="AL226" s="11"/>
      <c r="AM226" s="11"/>
      <c r="AN226" s="11"/>
      <c r="AO226" s="11"/>
      <c r="AP226" s="11"/>
      <c r="AQ226" s="11"/>
      <c r="AR226" s="11"/>
    </row>
    <row r="227" spans="1:44" outlineLevel="1" x14ac:dyDescent="0.25">
      <c r="A227" s="23">
        <v>31</v>
      </c>
      <c r="B227" s="23"/>
      <c r="C227" s="410" t="s">
        <v>1282</v>
      </c>
      <c r="D227" s="296">
        <v>44697</v>
      </c>
      <c r="E227" s="93" t="s">
        <v>1278</v>
      </c>
      <c r="F227" s="54" t="s">
        <v>1114</v>
      </c>
      <c r="G227" s="47" t="s">
        <v>1115</v>
      </c>
      <c r="H227" s="174"/>
      <c r="I227" s="238"/>
      <c r="J227" s="541"/>
      <c r="K227" s="243">
        <v>25800000</v>
      </c>
      <c r="L227" s="251" t="s">
        <v>81</v>
      </c>
      <c r="M227" s="28"/>
      <c r="N227" s="28"/>
      <c r="O227" s="28"/>
      <c r="P227" s="259"/>
      <c r="Q227" s="259"/>
      <c r="R227" s="28"/>
      <c r="S227" s="28"/>
      <c r="T227" s="28"/>
      <c r="U227" s="29">
        <f t="shared" si="122"/>
        <v>0</v>
      </c>
      <c r="V227" s="28"/>
      <c r="W227" s="28"/>
      <c r="X227" s="412"/>
      <c r="Y227" s="29">
        <f t="shared" si="123"/>
        <v>0</v>
      </c>
      <c r="Z227" s="28"/>
      <c r="AA227" s="28">
        <v>25800000</v>
      </c>
      <c r="AB227" s="28"/>
      <c r="AC227" s="29">
        <v>25800000</v>
      </c>
      <c r="AD227" s="28"/>
      <c r="AE227" s="28"/>
      <c r="AF227" s="28"/>
      <c r="AG227" s="29">
        <v>0</v>
      </c>
      <c r="AH227" s="29">
        <f t="shared" si="124"/>
        <v>25800000</v>
      </c>
      <c r="AI227" s="30">
        <f t="shared" si="125"/>
        <v>2.0046931576248272E-2</v>
      </c>
      <c r="AJ227" s="30" t="str">
        <f>IF(ISERROR(AH227/#REF!),"-",AH227/#REF!)</f>
        <v>-</v>
      </c>
      <c r="AK227" s="11"/>
      <c r="AL227" s="11"/>
      <c r="AM227" s="11"/>
      <c r="AN227" s="11"/>
      <c r="AO227" s="11"/>
      <c r="AP227" s="11"/>
      <c r="AQ227" s="11"/>
      <c r="AR227" s="11"/>
    </row>
    <row r="228" spans="1:44" outlineLevel="1" x14ac:dyDescent="0.25">
      <c r="A228" s="23">
        <v>32</v>
      </c>
      <c r="B228" s="23"/>
      <c r="C228" s="410" t="s">
        <v>1305</v>
      </c>
      <c r="D228" s="296">
        <v>44750</v>
      </c>
      <c r="E228" s="93" t="s">
        <v>1278</v>
      </c>
      <c r="F228" s="54" t="s">
        <v>1114</v>
      </c>
      <c r="G228" s="47" t="s">
        <v>1115</v>
      </c>
      <c r="H228" s="174"/>
      <c r="I228" s="238"/>
      <c r="J228" s="541"/>
      <c r="K228" s="243">
        <v>3762000</v>
      </c>
      <c r="L228" s="251" t="s">
        <v>81</v>
      </c>
      <c r="M228" s="28"/>
      <c r="N228" s="28"/>
      <c r="O228" s="28"/>
      <c r="P228" s="259"/>
      <c r="Q228" s="259"/>
      <c r="R228" s="28"/>
      <c r="S228" s="28"/>
      <c r="T228" s="28"/>
      <c r="U228" s="29">
        <f t="shared" si="122"/>
        <v>0</v>
      </c>
      <c r="V228" s="28"/>
      <c r="W228" s="28"/>
      <c r="X228" s="412"/>
      <c r="Y228" s="29">
        <f t="shared" si="123"/>
        <v>0</v>
      </c>
      <c r="Z228" s="28"/>
      <c r="AA228" s="28">
        <v>3762000</v>
      </c>
      <c r="AB228" s="28"/>
      <c r="AC228" s="29">
        <v>3762000</v>
      </c>
      <c r="AD228" s="28"/>
      <c r="AE228" s="28"/>
      <c r="AF228" s="28"/>
      <c r="AG228" s="29">
        <v>0</v>
      </c>
      <c r="AH228" s="29">
        <f t="shared" si="124"/>
        <v>3762000</v>
      </c>
      <c r="AI228" s="30">
        <f t="shared" si="125"/>
        <v>2.9231223484436431E-3</v>
      </c>
      <c r="AJ228" s="30" t="str">
        <f>IF(ISERROR(AH228/#REF!),"-",AH228/#REF!)</f>
        <v>-</v>
      </c>
      <c r="AK228" s="11"/>
      <c r="AL228" s="11"/>
      <c r="AM228" s="11"/>
      <c r="AN228" s="11"/>
      <c r="AO228" s="11"/>
      <c r="AP228" s="11"/>
      <c r="AQ228" s="11"/>
      <c r="AR228" s="11"/>
    </row>
    <row r="229" spans="1:44" outlineLevel="1" x14ac:dyDescent="0.25">
      <c r="A229" s="23">
        <v>33</v>
      </c>
      <c r="B229" s="23"/>
      <c r="C229" s="410" t="s">
        <v>1308</v>
      </c>
      <c r="D229" s="296">
        <v>44785</v>
      </c>
      <c r="E229" s="93" t="s">
        <v>1274</v>
      </c>
      <c r="F229" s="54" t="s">
        <v>1114</v>
      </c>
      <c r="G229" s="47" t="s">
        <v>1115</v>
      </c>
      <c r="H229" s="174"/>
      <c r="I229" s="238"/>
      <c r="J229" s="541"/>
      <c r="K229" s="243">
        <v>90000000</v>
      </c>
      <c r="L229" s="251" t="s">
        <v>81</v>
      </c>
      <c r="M229" s="28"/>
      <c r="N229" s="28"/>
      <c r="O229" s="28"/>
      <c r="P229" s="259"/>
      <c r="Q229" s="259"/>
      <c r="R229" s="28"/>
      <c r="S229" s="28"/>
      <c r="T229" s="28"/>
      <c r="U229" s="29">
        <f t="shared" si="122"/>
        <v>0</v>
      </c>
      <c r="V229" s="28"/>
      <c r="W229" s="28"/>
      <c r="X229" s="412"/>
      <c r="Y229" s="29">
        <f t="shared" si="123"/>
        <v>0</v>
      </c>
      <c r="Z229" s="28"/>
      <c r="AA229" s="28">
        <v>90000000</v>
      </c>
      <c r="AB229" s="28"/>
      <c r="AC229" s="29">
        <v>90000000</v>
      </c>
      <c r="AD229" s="28"/>
      <c r="AE229" s="28"/>
      <c r="AF229" s="28"/>
      <c r="AG229" s="29">
        <v>0</v>
      </c>
      <c r="AH229" s="29">
        <f t="shared" si="124"/>
        <v>90000000</v>
      </c>
      <c r="AI229" s="30">
        <f t="shared" si="125"/>
        <v>6.9931156661331179E-2</v>
      </c>
      <c r="AJ229" s="30" t="str">
        <f>IF(ISERROR(AH229/#REF!),"-",AH229/#REF!)</f>
        <v>-</v>
      </c>
      <c r="AK229" s="11"/>
      <c r="AL229" s="11"/>
      <c r="AM229" s="11"/>
      <c r="AN229" s="11"/>
      <c r="AO229" s="11"/>
      <c r="AP229" s="11"/>
      <c r="AQ229" s="11"/>
      <c r="AR229" s="11"/>
    </row>
    <row r="230" spans="1:44" outlineLevel="1" x14ac:dyDescent="0.25">
      <c r="A230" s="23">
        <v>34</v>
      </c>
      <c r="B230" s="23"/>
      <c r="C230" s="410" t="s">
        <v>1309</v>
      </c>
      <c r="D230" s="296">
        <v>44797</v>
      </c>
      <c r="E230" s="93" t="s">
        <v>1274</v>
      </c>
      <c r="F230" s="54" t="s">
        <v>1114</v>
      </c>
      <c r="G230" s="47" t="s">
        <v>1115</v>
      </c>
      <c r="H230" s="174"/>
      <c r="I230" s="238"/>
      <c r="J230" s="541"/>
      <c r="K230" s="243">
        <v>76650000</v>
      </c>
      <c r="L230" s="251" t="s">
        <v>81</v>
      </c>
      <c r="M230" s="28"/>
      <c r="N230" s="28"/>
      <c r="O230" s="28"/>
      <c r="P230" s="259"/>
      <c r="Q230" s="259"/>
      <c r="R230" s="28"/>
      <c r="S230" s="28"/>
      <c r="T230" s="28"/>
      <c r="U230" s="29">
        <f t="shared" si="122"/>
        <v>0</v>
      </c>
      <c r="V230" s="28"/>
      <c r="W230" s="28"/>
      <c r="X230" s="412"/>
      <c r="Y230" s="29">
        <f t="shared" si="123"/>
        <v>0</v>
      </c>
      <c r="Z230" s="28"/>
      <c r="AA230" s="28"/>
      <c r="AB230" s="243">
        <v>76650000</v>
      </c>
      <c r="AC230" s="29">
        <v>76650000</v>
      </c>
      <c r="AD230" s="28"/>
      <c r="AE230" s="28"/>
      <c r="AF230" s="28"/>
      <c r="AG230" s="29">
        <v>0</v>
      </c>
      <c r="AH230" s="29">
        <f t="shared" si="124"/>
        <v>76650000</v>
      </c>
      <c r="AI230" s="30">
        <f t="shared" si="125"/>
        <v>5.9558035089900388E-2</v>
      </c>
      <c r="AJ230" s="30" t="str">
        <f>IF(ISERROR(AH230/#REF!),"-",AH230/#REF!)</f>
        <v>-</v>
      </c>
      <c r="AK230" s="11"/>
      <c r="AL230" s="11"/>
      <c r="AM230" s="11"/>
      <c r="AN230" s="11"/>
      <c r="AO230" s="11"/>
      <c r="AP230" s="11"/>
      <c r="AQ230" s="11"/>
      <c r="AR230" s="11"/>
    </row>
    <row r="231" spans="1:44" outlineLevel="1" x14ac:dyDescent="0.25">
      <c r="A231" s="23">
        <v>35</v>
      </c>
      <c r="B231" s="23"/>
      <c r="C231" s="410" t="s">
        <v>1279</v>
      </c>
      <c r="D231" s="296">
        <v>44686</v>
      </c>
      <c r="E231" s="93" t="s">
        <v>1024</v>
      </c>
      <c r="F231" s="54" t="s">
        <v>1114</v>
      </c>
      <c r="G231" s="47" t="s">
        <v>1115</v>
      </c>
      <c r="H231" s="174"/>
      <c r="I231" s="238"/>
      <c r="J231" s="541"/>
      <c r="K231" s="243">
        <v>5067600</v>
      </c>
      <c r="L231" s="251" t="s">
        <v>81</v>
      </c>
      <c r="M231" s="28"/>
      <c r="N231" s="28"/>
      <c r="O231" s="28"/>
      <c r="P231" s="259"/>
      <c r="Q231" s="259"/>
      <c r="R231" s="28"/>
      <c r="S231" s="28"/>
      <c r="T231" s="28"/>
      <c r="U231" s="29">
        <f t="shared" si="122"/>
        <v>0</v>
      </c>
      <c r="V231" s="28"/>
      <c r="W231" s="28"/>
      <c r="X231" s="412"/>
      <c r="Y231" s="29">
        <f t="shared" si="123"/>
        <v>0</v>
      </c>
      <c r="Z231" s="28"/>
      <c r="AA231" s="28"/>
      <c r="AB231" s="243">
        <v>5067600</v>
      </c>
      <c r="AC231" s="29">
        <v>5067600</v>
      </c>
      <c r="AD231" s="28"/>
      <c r="AE231" s="28"/>
      <c r="AF231" s="28"/>
      <c r="AG231" s="29">
        <v>0</v>
      </c>
      <c r="AH231" s="29">
        <f t="shared" si="124"/>
        <v>5067600</v>
      </c>
      <c r="AI231" s="30">
        <f t="shared" si="125"/>
        <v>3.9375903277440207E-3</v>
      </c>
      <c r="AJ231" s="30" t="str">
        <f>IF(ISERROR(AH231/#REF!),"-",AH231/#REF!)</f>
        <v>-</v>
      </c>
      <c r="AK231" s="11"/>
      <c r="AL231" s="11"/>
      <c r="AM231" s="11"/>
      <c r="AN231" s="11"/>
      <c r="AO231" s="11"/>
      <c r="AP231" s="11"/>
      <c r="AQ231" s="11"/>
      <c r="AR231" s="11"/>
    </row>
    <row r="232" spans="1:44" outlineLevel="1" x14ac:dyDescent="0.25">
      <c r="A232" s="23">
        <v>36</v>
      </c>
      <c r="B232" s="23"/>
      <c r="C232" s="410" t="s">
        <v>1310</v>
      </c>
      <c r="D232" s="296">
        <v>44798</v>
      </c>
      <c r="E232" s="93" t="s">
        <v>1278</v>
      </c>
      <c r="F232" s="54" t="s">
        <v>1114</v>
      </c>
      <c r="G232" s="47" t="s">
        <v>1115</v>
      </c>
      <c r="H232" s="174"/>
      <c r="I232" s="238"/>
      <c r="J232" s="541"/>
      <c r="K232" s="243">
        <v>90300000</v>
      </c>
      <c r="L232" s="251" t="s">
        <v>81</v>
      </c>
      <c r="M232" s="28"/>
      <c r="N232" s="28"/>
      <c r="O232" s="28"/>
      <c r="P232" s="259"/>
      <c r="Q232" s="259"/>
      <c r="R232" s="28"/>
      <c r="S232" s="28"/>
      <c r="T232" s="28"/>
      <c r="U232" s="29">
        <f t="shared" si="122"/>
        <v>0</v>
      </c>
      <c r="V232" s="28"/>
      <c r="W232" s="28"/>
      <c r="X232" s="412"/>
      <c r="Y232" s="29">
        <f t="shared" si="123"/>
        <v>0</v>
      </c>
      <c r="Z232" s="28"/>
      <c r="AA232" s="28"/>
      <c r="AB232" s="243">
        <v>90300000</v>
      </c>
      <c r="AC232" s="29">
        <v>90300000</v>
      </c>
      <c r="AD232" s="28"/>
      <c r="AE232" s="28"/>
      <c r="AF232" s="28"/>
      <c r="AG232" s="29">
        <v>0</v>
      </c>
      <c r="AH232" s="29">
        <f t="shared" si="124"/>
        <v>90300000</v>
      </c>
      <c r="AI232" s="30">
        <f t="shared" si="125"/>
        <v>7.0164260516868943E-2</v>
      </c>
      <c r="AJ232" s="30" t="str">
        <f>IF(ISERROR(AH232/#REF!),"-",AH232/#REF!)</f>
        <v>-</v>
      </c>
      <c r="AK232" s="11"/>
      <c r="AL232" s="11"/>
      <c r="AM232" s="11"/>
      <c r="AN232" s="11"/>
      <c r="AO232" s="11"/>
      <c r="AP232" s="11"/>
      <c r="AQ232" s="11"/>
      <c r="AR232" s="11"/>
    </row>
    <row r="233" spans="1:44" outlineLevel="1" x14ac:dyDescent="0.25">
      <c r="A233" s="23">
        <v>37</v>
      </c>
      <c r="B233" s="23"/>
      <c r="C233" s="410" t="s">
        <v>1289</v>
      </c>
      <c r="D233" s="296">
        <v>44742</v>
      </c>
      <c r="E233" s="93" t="s">
        <v>1278</v>
      </c>
      <c r="F233" s="54" t="s">
        <v>1114</v>
      </c>
      <c r="G233" s="47" t="s">
        <v>1115</v>
      </c>
      <c r="H233" s="174"/>
      <c r="I233" s="238"/>
      <c r="J233" s="541"/>
      <c r="K233" s="243">
        <v>74520000</v>
      </c>
      <c r="L233" s="251" t="s">
        <v>81</v>
      </c>
      <c r="M233" s="28"/>
      <c r="N233" s="28"/>
      <c r="O233" s="28"/>
      <c r="P233" s="259"/>
      <c r="Q233" s="259"/>
      <c r="R233" s="28"/>
      <c r="S233" s="28"/>
      <c r="T233" s="28"/>
      <c r="U233" s="29">
        <f t="shared" si="122"/>
        <v>0</v>
      </c>
      <c r="V233" s="28"/>
      <c r="W233" s="28"/>
      <c r="X233" s="412"/>
      <c r="Y233" s="29">
        <f t="shared" si="123"/>
        <v>0</v>
      </c>
      <c r="Z233" s="28"/>
      <c r="AA233" s="28"/>
      <c r="AB233" s="243">
        <v>74520000</v>
      </c>
      <c r="AC233" s="29">
        <v>74520000</v>
      </c>
      <c r="AD233" s="28"/>
      <c r="AE233" s="28"/>
      <c r="AF233" s="28"/>
      <c r="AG233" s="29">
        <v>0</v>
      </c>
      <c r="AH233" s="29">
        <f t="shared" si="124"/>
        <v>74520000</v>
      </c>
      <c r="AI233" s="30">
        <f t="shared" si="125"/>
        <v>5.7902997715582216E-2</v>
      </c>
      <c r="AJ233" s="30" t="str">
        <f>IF(ISERROR(AH233/#REF!),"-",AH233/#REF!)</f>
        <v>-</v>
      </c>
      <c r="AK233" s="11"/>
      <c r="AL233" s="11"/>
      <c r="AM233" s="11"/>
      <c r="AN233" s="11"/>
      <c r="AO233" s="11"/>
      <c r="AP233" s="11"/>
      <c r="AQ233" s="11"/>
      <c r="AR233" s="11"/>
    </row>
    <row r="234" spans="1:44" outlineLevel="1" x14ac:dyDescent="0.25">
      <c r="A234" s="23">
        <v>38</v>
      </c>
      <c r="B234" s="23"/>
      <c r="C234" s="410" t="s">
        <v>1309</v>
      </c>
      <c r="D234" s="296">
        <v>44797</v>
      </c>
      <c r="E234" s="93" t="s">
        <v>1274</v>
      </c>
      <c r="F234" s="54" t="s">
        <v>1114</v>
      </c>
      <c r="G234" s="47" t="s">
        <v>1115</v>
      </c>
      <c r="H234" s="174"/>
      <c r="I234" s="238"/>
      <c r="J234" s="541"/>
      <c r="K234" s="243">
        <v>32850000</v>
      </c>
      <c r="L234" s="251" t="s">
        <v>81</v>
      </c>
      <c r="M234" s="28"/>
      <c r="N234" s="28"/>
      <c r="O234" s="28"/>
      <c r="P234" s="259"/>
      <c r="Q234" s="259"/>
      <c r="R234" s="28"/>
      <c r="S234" s="28"/>
      <c r="T234" s="28"/>
      <c r="U234" s="29">
        <f t="shared" si="122"/>
        <v>0</v>
      </c>
      <c r="V234" s="28"/>
      <c r="W234" s="28"/>
      <c r="X234" s="412"/>
      <c r="Y234" s="29">
        <f t="shared" si="123"/>
        <v>0</v>
      </c>
      <c r="Z234" s="28"/>
      <c r="AA234" s="28"/>
      <c r="AB234" s="28"/>
      <c r="AC234" s="29">
        <v>0</v>
      </c>
      <c r="AD234" s="243">
        <v>32850000</v>
      </c>
      <c r="AE234" s="28"/>
      <c r="AF234" s="28"/>
      <c r="AG234" s="29">
        <f>+SUM(AD234:AF234)</f>
        <v>32850000</v>
      </c>
      <c r="AH234" s="29">
        <f>SUM(U234,Y234,AC234,AG234)</f>
        <v>32850000</v>
      </c>
      <c r="AI234" s="30">
        <f t="shared" si="125"/>
        <v>2.5524872181385879E-2</v>
      </c>
      <c r="AJ234" s="30" t="str">
        <f>IF(ISERROR(AH234/#REF!),"-",AH234/#REF!)</f>
        <v>-</v>
      </c>
      <c r="AK234" s="11"/>
      <c r="AL234" s="11"/>
      <c r="AM234" s="11"/>
      <c r="AN234" s="11"/>
      <c r="AO234" s="11"/>
      <c r="AP234" s="11"/>
      <c r="AQ234" s="11"/>
      <c r="AR234" s="11"/>
    </row>
    <row r="235" spans="1:44" outlineLevel="1" x14ac:dyDescent="0.25">
      <c r="A235" s="23">
        <v>39</v>
      </c>
      <c r="B235" s="23"/>
      <c r="C235" s="410" t="s">
        <v>1310</v>
      </c>
      <c r="D235" s="296">
        <v>44798</v>
      </c>
      <c r="E235" s="93" t="s">
        <v>1278</v>
      </c>
      <c r="F235" s="54" t="s">
        <v>1114</v>
      </c>
      <c r="G235" s="47" t="s">
        <v>1115</v>
      </c>
      <c r="H235" s="174"/>
      <c r="I235" s="238"/>
      <c r="J235" s="541"/>
      <c r="K235" s="243">
        <v>38700000</v>
      </c>
      <c r="L235" s="251" t="s">
        <v>81</v>
      </c>
      <c r="M235" s="28"/>
      <c r="N235" s="28"/>
      <c r="O235" s="28"/>
      <c r="P235" s="259"/>
      <c r="Q235" s="259"/>
      <c r="R235" s="28"/>
      <c r="S235" s="28"/>
      <c r="T235" s="28"/>
      <c r="U235" s="29">
        <f t="shared" si="122"/>
        <v>0</v>
      </c>
      <c r="V235" s="28"/>
      <c r="W235" s="28"/>
      <c r="X235" s="412"/>
      <c r="Y235" s="29">
        <f t="shared" si="123"/>
        <v>0</v>
      </c>
      <c r="Z235" s="28"/>
      <c r="AA235" s="28"/>
      <c r="AB235" s="28"/>
      <c r="AC235" s="29">
        <v>0</v>
      </c>
      <c r="AD235" s="243">
        <v>38700000</v>
      </c>
      <c r="AE235" s="28"/>
      <c r="AF235" s="28"/>
      <c r="AG235" s="29">
        <f t="shared" ref="AG235:AG244" si="126">+SUM(AD235:AF235)</f>
        <v>38700000</v>
      </c>
      <c r="AH235" s="29">
        <f t="shared" si="124"/>
        <v>38700000</v>
      </c>
      <c r="AI235" s="30">
        <f t="shared" si="125"/>
        <v>3.0070397364372406E-2</v>
      </c>
      <c r="AJ235" s="30" t="str">
        <f>IF(ISERROR(AH235/#REF!),"-",AH235/#REF!)</f>
        <v>-</v>
      </c>
      <c r="AK235" s="11"/>
      <c r="AL235" s="11"/>
      <c r="AM235" s="11"/>
      <c r="AN235" s="11"/>
      <c r="AO235" s="11"/>
      <c r="AP235" s="11"/>
      <c r="AQ235" s="11"/>
      <c r="AR235" s="11"/>
    </row>
    <row r="236" spans="1:44" outlineLevel="1" x14ac:dyDescent="0.25">
      <c r="A236" s="23">
        <v>40</v>
      </c>
      <c r="B236" s="23"/>
      <c r="C236" s="410" t="s">
        <v>1299</v>
      </c>
      <c r="D236" s="296">
        <v>44760</v>
      </c>
      <c r="E236" s="93" t="s">
        <v>1024</v>
      </c>
      <c r="F236" s="54" t="s">
        <v>1114</v>
      </c>
      <c r="G236" s="47" t="s">
        <v>1115</v>
      </c>
      <c r="H236" s="174"/>
      <c r="I236" s="238"/>
      <c r="J236" s="541"/>
      <c r="K236" s="243">
        <v>12960000</v>
      </c>
      <c r="L236" s="251" t="s">
        <v>81</v>
      </c>
      <c r="M236" s="28"/>
      <c r="N236" s="28"/>
      <c r="O236" s="28"/>
      <c r="P236" s="259"/>
      <c r="Q236" s="259"/>
      <c r="R236" s="28"/>
      <c r="S236" s="28"/>
      <c r="T236" s="28"/>
      <c r="U236" s="29">
        <f t="shared" si="122"/>
        <v>0</v>
      </c>
      <c r="V236" s="28"/>
      <c r="W236" s="28"/>
      <c r="X236" s="412"/>
      <c r="Y236" s="29">
        <f t="shared" si="123"/>
        <v>0</v>
      </c>
      <c r="Z236" s="28"/>
      <c r="AA236" s="28"/>
      <c r="AB236" s="28"/>
      <c r="AC236" s="29">
        <v>0</v>
      </c>
      <c r="AD236" s="28"/>
      <c r="AE236" s="243">
        <v>12960000</v>
      </c>
      <c r="AF236" s="28"/>
      <c r="AG236" s="29">
        <f t="shared" si="126"/>
        <v>12960000</v>
      </c>
      <c r="AH236" s="29">
        <f t="shared" si="124"/>
        <v>12960000</v>
      </c>
      <c r="AI236" s="30">
        <f t="shared" si="125"/>
        <v>1.0070086559231689E-2</v>
      </c>
      <c r="AJ236" s="30" t="str">
        <f>IF(ISERROR(AH236/#REF!),"-",AH236/#REF!)</f>
        <v>-</v>
      </c>
      <c r="AK236" s="11"/>
      <c r="AL236" s="11"/>
      <c r="AM236" s="11"/>
      <c r="AN236" s="11"/>
      <c r="AO236" s="11"/>
      <c r="AP236" s="11"/>
      <c r="AQ236" s="11"/>
      <c r="AR236" s="11"/>
    </row>
    <row r="237" spans="1:44" outlineLevel="1" x14ac:dyDescent="0.25">
      <c r="A237" s="23">
        <v>41</v>
      </c>
      <c r="B237" s="23"/>
      <c r="C237" s="410" t="s">
        <v>1290</v>
      </c>
      <c r="D237" s="296">
        <v>44742</v>
      </c>
      <c r="E237" s="93" t="s">
        <v>1276</v>
      </c>
      <c r="F237" s="54" t="s">
        <v>1114</v>
      </c>
      <c r="G237" s="47" t="s">
        <v>1115</v>
      </c>
      <c r="H237" s="174"/>
      <c r="I237" s="238"/>
      <c r="J237" s="541"/>
      <c r="K237" s="243">
        <v>77040000</v>
      </c>
      <c r="L237" s="251" t="s">
        <v>81</v>
      </c>
      <c r="M237" s="28"/>
      <c r="N237" s="28"/>
      <c r="O237" s="28"/>
      <c r="P237" s="259"/>
      <c r="Q237" s="259"/>
      <c r="R237" s="28"/>
      <c r="S237" s="28"/>
      <c r="T237" s="28"/>
      <c r="U237" s="29">
        <f t="shared" si="122"/>
        <v>0</v>
      </c>
      <c r="V237" s="28"/>
      <c r="W237" s="28"/>
      <c r="X237" s="412"/>
      <c r="Y237" s="29">
        <f t="shared" si="123"/>
        <v>0</v>
      </c>
      <c r="Z237" s="28"/>
      <c r="AA237" s="28"/>
      <c r="AB237" s="28"/>
      <c r="AC237" s="29">
        <v>0</v>
      </c>
      <c r="AD237" s="28"/>
      <c r="AE237" s="243">
        <v>77040000</v>
      </c>
      <c r="AF237" s="28"/>
      <c r="AG237" s="29">
        <f t="shared" si="126"/>
        <v>77040000</v>
      </c>
      <c r="AH237" s="29">
        <f t="shared" si="124"/>
        <v>77040000</v>
      </c>
      <c r="AI237" s="30">
        <f t="shared" si="125"/>
        <v>5.9861070102099491E-2</v>
      </c>
      <c r="AJ237" s="30" t="str">
        <f>IF(ISERROR(AH237/#REF!),"-",AH237/#REF!)</f>
        <v>-</v>
      </c>
      <c r="AK237" s="11"/>
      <c r="AL237" s="11"/>
      <c r="AM237" s="11"/>
      <c r="AN237" s="11"/>
      <c r="AO237" s="11"/>
      <c r="AP237" s="11"/>
      <c r="AQ237" s="11"/>
      <c r="AR237" s="11"/>
    </row>
    <row r="238" spans="1:44" outlineLevel="1" x14ac:dyDescent="0.25">
      <c r="A238" s="23">
        <v>42</v>
      </c>
      <c r="B238" s="23"/>
      <c r="C238" s="410" t="s">
        <v>1290</v>
      </c>
      <c r="D238" s="296">
        <v>44742</v>
      </c>
      <c r="E238" s="93" t="s">
        <v>1276</v>
      </c>
      <c r="F238" s="54" t="s">
        <v>1114</v>
      </c>
      <c r="G238" s="47" t="s">
        <v>1115</v>
      </c>
      <c r="H238" s="174"/>
      <c r="I238" s="238"/>
      <c r="J238" s="541"/>
      <c r="K238" s="243">
        <v>12960000</v>
      </c>
      <c r="L238" s="251" t="s">
        <v>81</v>
      </c>
      <c r="M238" s="28"/>
      <c r="N238" s="28"/>
      <c r="O238" s="28"/>
      <c r="P238" s="259"/>
      <c r="Q238" s="259"/>
      <c r="R238" s="28"/>
      <c r="S238" s="28"/>
      <c r="T238" s="28"/>
      <c r="U238" s="29">
        <f t="shared" si="122"/>
        <v>0</v>
      </c>
      <c r="V238" s="28"/>
      <c r="W238" s="28"/>
      <c r="X238" s="412"/>
      <c r="Y238" s="29">
        <f t="shared" si="123"/>
        <v>0</v>
      </c>
      <c r="Z238" s="28"/>
      <c r="AA238" s="28"/>
      <c r="AB238" s="28"/>
      <c r="AC238" s="29">
        <v>0</v>
      </c>
      <c r="AD238" s="28"/>
      <c r="AE238" s="243">
        <v>12960000</v>
      </c>
      <c r="AF238" s="28"/>
      <c r="AG238" s="29">
        <f t="shared" si="126"/>
        <v>12960000</v>
      </c>
      <c r="AH238" s="29">
        <f t="shared" si="124"/>
        <v>12960000</v>
      </c>
      <c r="AI238" s="30">
        <f t="shared" si="125"/>
        <v>1.0070086559231689E-2</v>
      </c>
      <c r="AJ238" s="30" t="str">
        <f>IF(ISERROR(AH238/#REF!),"-",AH238/#REF!)</f>
        <v>-</v>
      </c>
      <c r="AK238" s="11"/>
      <c r="AL238" s="11"/>
      <c r="AM238" s="11"/>
      <c r="AN238" s="11"/>
      <c r="AO238" s="11"/>
      <c r="AP238" s="11"/>
      <c r="AQ238" s="11"/>
      <c r="AR238" s="11"/>
    </row>
    <row r="239" spans="1:44" outlineLevel="1" x14ac:dyDescent="0.25">
      <c r="A239" s="23">
        <v>43</v>
      </c>
      <c r="B239" s="23"/>
      <c r="C239" s="410" t="s">
        <v>1290</v>
      </c>
      <c r="D239" s="296">
        <v>44742</v>
      </c>
      <c r="E239" s="93" t="s">
        <v>1276</v>
      </c>
      <c r="F239" s="54" t="s">
        <v>1114</v>
      </c>
      <c r="G239" s="47" t="s">
        <v>1115</v>
      </c>
      <c r="H239" s="174"/>
      <c r="I239" s="238"/>
      <c r="J239" s="541"/>
      <c r="K239" s="243">
        <v>15200000</v>
      </c>
      <c r="L239" s="251" t="s">
        <v>81</v>
      </c>
      <c r="M239" s="28"/>
      <c r="N239" s="28"/>
      <c r="O239" s="28"/>
      <c r="P239" s="259"/>
      <c r="Q239" s="259"/>
      <c r="R239" s="28"/>
      <c r="S239" s="28"/>
      <c r="T239" s="28"/>
      <c r="U239" s="29">
        <f t="shared" si="122"/>
        <v>0</v>
      </c>
      <c r="V239" s="28"/>
      <c r="W239" s="28"/>
      <c r="X239" s="412"/>
      <c r="Y239" s="29">
        <f t="shared" si="123"/>
        <v>0</v>
      </c>
      <c r="Z239" s="28"/>
      <c r="AA239" s="28"/>
      <c r="AB239" s="28"/>
      <c r="AC239" s="29">
        <v>0</v>
      </c>
      <c r="AD239" s="28"/>
      <c r="AE239" s="28"/>
      <c r="AF239" s="243">
        <v>15200000</v>
      </c>
      <c r="AG239" s="29">
        <f t="shared" si="126"/>
        <v>15200000</v>
      </c>
      <c r="AH239" s="29">
        <f t="shared" si="124"/>
        <v>15200000</v>
      </c>
      <c r="AI239" s="30">
        <f t="shared" si="125"/>
        <v>1.1810595347247044E-2</v>
      </c>
      <c r="AJ239" s="30" t="str">
        <f>IF(ISERROR(AH239/#REF!),"-",AH239/#REF!)</f>
        <v>-</v>
      </c>
      <c r="AK239" s="11"/>
      <c r="AL239" s="11"/>
      <c r="AM239" s="11"/>
      <c r="AN239" s="11"/>
      <c r="AO239" s="11"/>
      <c r="AP239" s="11"/>
      <c r="AQ239" s="11"/>
      <c r="AR239" s="11"/>
    </row>
    <row r="240" spans="1:44" outlineLevel="1" x14ac:dyDescent="0.25">
      <c r="A240" s="23">
        <v>44</v>
      </c>
      <c r="B240" s="23"/>
      <c r="C240" s="410" t="s">
        <v>1311</v>
      </c>
      <c r="D240" s="296">
        <v>44902</v>
      </c>
      <c r="E240" s="93" t="s">
        <v>1274</v>
      </c>
      <c r="F240" s="54" t="s">
        <v>1114</v>
      </c>
      <c r="G240" s="47" t="s">
        <v>1115</v>
      </c>
      <c r="H240" s="174"/>
      <c r="I240" s="238"/>
      <c r="J240" s="541"/>
      <c r="K240" s="243">
        <v>45990000</v>
      </c>
      <c r="L240" s="251" t="s">
        <v>81</v>
      </c>
      <c r="M240" s="28"/>
      <c r="N240" s="28"/>
      <c r="O240" s="28"/>
      <c r="P240" s="259"/>
      <c r="Q240" s="259"/>
      <c r="R240" s="28"/>
      <c r="S240" s="28"/>
      <c r="T240" s="28"/>
      <c r="U240" s="29">
        <f t="shared" si="122"/>
        <v>0</v>
      </c>
      <c r="V240" s="28"/>
      <c r="W240" s="28"/>
      <c r="X240" s="412"/>
      <c r="Y240" s="29">
        <f>SUM(V240:X240)</f>
        <v>0</v>
      </c>
      <c r="Z240" s="28"/>
      <c r="AA240" s="28"/>
      <c r="AB240" s="28"/>
      <c r="AC240" s="29">
        <v>0</v>
      </c>
      <c r="AD240" s="28"/>
      <c r="AE240" s="28"/>
      <c r="AF240" s="243">
        <v>45990000</v>
      </c>
      <c r="AG240" s="29">
        <f t="shared" si="126"/>
        <v>45990000</v>
      </c>
      <c r="AH240" s="29">
        <f t="shared" si="124"/>
        <v>45990000</v>
      </c>
      <c r="AI240" s="30">
        <f t="shared" si="125"/>
        <v>3.5734821053940234E-2</v>
      </c>
      <c r="AJ240" s="30" t="str">
        <f>IF(ISERROR(AH240/#REF!),"-",AH240/#REF!)</f>
        <v>-</v>
      </c>
      <c r="AK240" s="11"/>
      <c r="AL240" s="11"/>
      <c r="AM240" s="11"/>
      <c r="AN240" s="11"/>
      <c r="AO240" s="11"/>
      <c r="AP240" s="11"/>
      <c r="AQ240" s="11"/>
      <c r="AR240" s="11"/>
    </row>
    <row r="241" spans="1:44" outlineLevel="1" x14ac:dyDescent="0.25">
      <c r="A241" s="23">
        <v>45</v>
      </c>
      <c r="B241" s="23"/>
      <c r="C241" s="410" t="s">
        <v>1287</v>
      </c>
      <c r="D241" s="296">
        <v>44743</v>
      </c>
      <c r="E241" s="93" t="s">
        <v>1288</v>
      </c>
      <c r="F241" s="54" t="s">
        <v>1114</v>
      </c>
      <c r="G241" s="47" t="s">
        <v>1115</v>
      </c>
      <c r="H241" s="174"/>
      <c r="I241" s="238"/>
      <c r="J241" s="541"/>
      <c r="K241" s="243">
        <v>42560000</v>
      </c>
      <c r="L241" s="251" t="s">
        <v>81</v>
      </c>
      <c r="M241" s="28"/>
      <c r="N241" s="28"/>
      <c r="O241" s="28"/>
      <c r="P241" s="259"/>
      <c r="Q241" s="259"/>
      <c r="R241" s="28"/>
      <c r="S241" s="28"/>
      <c r="T241" s="28"/>
      <c r="U241" s="29">
        <f t="shared" si="122"/>
        <v>0</v>
      </c>
      <c r="V241" s="28"/>
      <c r="W241" s="28"/>
      <c r="X241" s="412"/>
      <c r="Y241" s="29">
        <f t="shared" si="123"/>
        <v>0</v>
      </c>
      <c r="Z241" s="28"/>
      <c r="AA241" s="28"/>
      <c r="AB241" s="28"/>
      <c r="AC241" s="29">
        <v>0</v>
      </c>
      <c r="AD241" s="28"/>
      <c r="AE241" s="28"/>
      <c r="AF241" s="243">
        <v>42560000</v>
      </c>
      <c r="AG241" s="29">
        <f t="shared" si="126"/>
        <v>42560000</v>
      </c>
      <c r="AH241" s="29">
        <f t="shared" si="124"/>
        <v>42560000</v>
      </c>
      <c r="AI241" s="30">
        <f t="shared" si="125"/>
        <v>3.3069666972291724E-2</v>
      </c>
      <c r="AJ241" s="30" t="str">
        <f>IF(ISERROR(AH241/#REF!),"-",AH241/#REF!)</f>
        <v>-</v>
      </c>
      <c r="AK241" s="11"/>
      <c r="AL241" s="11"/>
      <c r="AM241" s="11"/>
      <c r="AN241" s="11"/>
      <c r="AO241" s="11"/>
      <c r="AP241" s="11"/>
      <c r="AQ241" s="11"/>
      <c r="AR241" s="11"/>
    </row>
    <row r="242" spans="1:44" outlineLevel="1" x14ac:dyDescent="0.25">
      <c r="A242" s="23">
        <v>46</v>
      </c>
      <c r="B242" s="23"/>
      <c r="C242" s="179" t="s">
        <v>1312</v>
      </c>
      <c r="D242" s="69">
        <v>44922</v>
      </c>
      <c r="E242" s="93" t="s">
        <v>1278</v>
      </c>
      <c r="F242" s="54" t="s">
        <v>1114</v>
      </c>
      <c r="G242" s="47" t="s">
        <v>1115</v>
      </c>
      <c r="H242" s="174"/>
      <c r="I242" s="238"/>
      <c r="J242" s="541"/>
      <c r="K242" s="243">
        <v>23180000</v>
      </c>
      <c r="L242" s="251" t="s">
        <v>81</v>
      </c>
      <c r="M242" s="28"/>
      <c r="N242" s="28"/>
      <c r="O242" s="28"/>
      <c r="P242" s="259"/>
      <c r="Q242" s="259"/>
      <c r="R242" s="28"/>
      <c r="S242" s="28"/>
      <c r="T242" s="28"/>
      <c r="U242" s="29">
        <f t="shared" si="122"/>
        <v>0</v>
      </c>
      <c r="V242" s="28"/>
      <c r="W242" s="28"/>
      <c r="X242" s="412"/>
      <c r="Y242" s="29">
        <f t="shared" si="123"/>
        <v>0</v>
      </c>
      <c r="Z242" s="28"/>
      <c r="AA242" s="28"/>
      <c r="AB242" s="28"/>
      <c r="AC242" s="29">
        <v>0</v>
      </c>
      <c r="AD242" s="28"/>
      <c r="AE242" s="28"/>
      <c r="AF242" s="243">
        <v>23180000</v>
      </c>
      <c r="AG242" s="29">
        <f t="shared" si="126"/>
        <v>23180000</v>
      </c>
      <c r="AH242" s="29">
        <f t="shared" si="124"/>
        <v>23180000</v>
      </c>
      <c r="AI242" s="30">
        <f t="shared" si="125"/>
        <v>1.8011157904551742E-2</v>
      </c>
      <c r="AJ242" s="30" t="str">
        <f>IF(ISERROR(AH242/#REF!),"-",AH242/#REF!)</f>
        <v>-</v>
      </c>
      <c r="AK242" s="11"/>
      <c r="AL242" s="11"/>
      <c r="AM242" s="11"/>
      <c r="AN242" s="11"/>
      <c r="AO242" s="11"/>
      <c r="AP242" s="11"/>
      <c r="AQ242" s="11"/>
      <c r="AR242" s="11"/>
    </row>
    <row r="243" spans="1:44" outlineLevel="1" x14ac:dyDescent="0.25">
      <c r="A243" s="23">
        <v>47</v>
      </c>
      <c r="B243" s="23"/>
      <c r="C243" s="410" t="s">
        <v>1313</v>
      </c>
      <c r="D243" s="296">
        <v>44922</v>
      </c>
      <c r="E243" s="93" t="s">
        <v>1276</v>
      </c>
      <c r="F243" s="54" t="s">
        <v>1114</v>
      </c>
      <c r="G243" s="47" t="s">
        <v>1115</v>
      </c>
      <c r="H243" s="174"/>
      <c r="I243" s="238"/>
      <c r="J243" s="541"/>
      <c r="K243" s="243">
        <v>163000000</v>
      </c>
      <c r="L243" s="251" t="s">
        <v>81</v>
      </c>
      <c r="M243" s="28"/>
      <c r="N243" s="28"/>
      <c r="O243" s="28"/>
      <c r="P243" s="259"/>
      <c r="Q243" s="259"/>
      <c r="R243" s="28"/>
      <c r="S243" s="28"/>
      <c r="T243" s="28"/>
      <c r="U243" s="29">
        <f t="shared" si="122"/>
        <v>0</v>
      </c>
      <c r="V243" s="28"/>
      <c r="W243" s="28"/>
      <c r="X243" s="412"/>
      <c r="Y243" s="29">
        <f t="shared" si="123"/>
        <v>0</v>
      </c>
      <c r="Z243" s="28"/>
      <c r="AA243" s="28"/>
      <c r="AB243" s="28"/>
      <c r="AC243" s="29">
        <v>0</v>
      </c>
      <c r="AD243" s="28"/>
      <c r="AE243" s="28"/>
      <c r="AF243" s="243">
        <v>163000000</v>
      </c>
      <c r="AG243" s="29">
        <f t="shared" si="126"/>
        <v>163000000</v>
      </c>
      <c r="AH243" s="29">
        <f t="shared" si="124"/>
        <v>163000000</v>
      </c>
      <c r="AI243" s="30">
        <f t="shared" si="125"/>
        <v>0.1266530948421887</v>
      </c>
      <c r="AJ243" s="30" t="str">
        <f>IF(ISERROR(AH243/#REF!),"-",AH243/#REF!)</f>
        <v>-</v>
      </c>
      <c r="AK243" s="11"/>
      <c r="AL243" s="11"/>
      <c r="AM243" s="11"/>
      <c r="AN243" s="11"/>
      <c r="AO243" s="11"/>
      <c r="AP243" s="11"/>
      <c r="AQ243" s="11"/>
      <c r="AR243" s="11"/>
    </row>
    <row r="244" spans="1:44" outlineLevel="1" x14ac:dyDescent="0.25">
      <c r="A244" s="23">
        <v>48</v>
      </c>
      <c r="B244" s="23"/>
      <c r="C244" s="410" t="s">
        <v>1282</v>
      </c>
      <c r="D244" s="296">
        <v>44697</v>
      </c>
      <c r="E244" s="93" t="s">
        <v>1278</v>
      </c>
      <c r="F244" s="54" t="s">
        <v>1114</v>
      </c>
      <c r="G244" s="47" t="s">
        <v>1115</v>
      </c>
      <c r="H244" s="174"/>
      <c r="I244" s="238"/>
      <c r="J244" s="541"/>
      <c r="K244" s="243">
        <v>54400000</v>
      </c>
      <c r="L244" s="251" t="s">
        <v>81</v>
      </c>
      <c r="M244" s="28"/>
      <c r="N244" s="28"/>
      <c r="O244" s="28"/>
      <c r="P244" s="259"/>
      <c r="Q244" s="259"/>
      <c r="R244" s="28"/>
      <c r="S244" s="28"/>
      <c r="T244" s="28"/>
      <c r="U244" s="29">
        <f t="shared" si="122"/>
        <v>0</v>
      </c>
      <c r="V244" s="28"/>
      <c r="W244" s="28"/>
      <c r="X244" s="412"/>
      <c r="Y244" s="29">
        <f t="shared" si="123"/>
        <v>0</v>
      </c>
      <c r="Z244" s="28"/>
      <c r="AA244" s="28"/>
      <c r="AB244" s="28"/>
      <c r="AC244" s="29">
        <v>0</v>
      </c>
      <c r="AD244" s="28"/>
      <c r="AE244" s="28"/>
      <c r="AF244" s="243">
        <v>54400000</v>
      </c>
      <c r="AG244" s="29">
        <f t="shared" si="126"/>
        <v>54400000</v>
      </c>
      <c r="AH244" s="29">
        <f>SUM(U244,Y244,AC244,AG244)</f>
        <v>54400000</v>
      </c>
      <c r="AI244" s="30">
        <f t="shared" si="125"/>
        <v>4.2269499137515737E-2</v>
      </c>
      <c r="AJ244" s="30" t="str">
        <f>IF(ISERROR(AH244/#REF!),"-",AH244/#REF!)</f>
        <v>-</v>
      </c>
      <c r="AK244" s="11"/>
      <c r="AL244" s="11"/>
      <c r="AM244" s="11"/>
      <c r="AN244" s="11"/>
      <c r="AO244" s="11"/>
      <c r="AP244" s="11"/>
      <c r="AQ244" s="11"/>
      <c r="AR244" s="11"/>
    </row>
    <row r="245" spans="1:44" s="61" customFormat="1" ht="12.75" customHeight="1" x14ac:dyDescent="0.25">
      <c r="A245" s="538" t="s">
        <v>61</v>
      </c>
      <c r="B245" s="542"/>
      <c r="C245" s="539"/>
      <c r="D245" s="539"/>
      <c r="E245" s="539"/>
      <c r="F245" s="539"/>
      <c r="G245" s="539"/>
      <c r="H245" s="539"/>
      <c r="I245" s="540"/>
      <c r="J245" s="339">
        <f>+SUM(J196)</f>
        <v>2127231100</v>
      </c>
      <c r="K245" s="339">
        <f t="shared" ref="K245:AJ245" si="127">SUM(K197:K244)</f>
        <v>2127231100</v>
      </c>
      <c r="L245" s="339">
        <f t="shared" si="127"/>
        <v>0</v>
      </c>
      <c r="M245" s="339">
        <f t="shared" si="127"/>
        <v>0</v>
      </c>
      <c r="N245" s="339">
        <f t="shared" si="127"/>
        <v>0</v>
      </c>
      <c r="O245" s="339">
        <f t="shared" si="127"/>
        <v>0</v>
      </c>
      <c r="P245" s="339">
        <f t="shared" si="127"/>
        <v>0</v>
      </c>
      <c r="Q245" s="339">
        <f t="shared" si="127"/>
        <v>0</v>
      </c>
      <c r="R245" s="339">
        <f t="shared" si="127"/>
        <v>0</v>
      </c>
      <c r="S245" s="339">
        <f t="shared" si="127"/>
        <v>0</v>
      </c>
      <c r="T245" s="339">
        <f t="shared" si="127"/>
        <v>77400000</v>
      </c>
      <c r="U245" s="339">
        <f t="shared" si="127"/>
        <v>77400000</v>
      </c>
      <c r="V245" s="339">
        <f t="shared" si="127"/>
        <v>0</v>
      </c>
      <c r="W245" s="339">
        <f t="shared" si="127"/>
        <v>106022450</v>
      </c>
      <c r="X245" s="339">
        <f t="shared" si="127"/>
        <v>60240000</v>
      </c>
      <c r="Y245" s="339">
        <f t="shared" si="127"/>
        <v>166262450</v>
      </c>
      <c r="Z245" s="339">
        <f t="shared" si="127"/>
        <v>992928000</v>
      </c>
      <c r="AA245" s="339">
        <f t="shared" si="127"/>
        <v>125263050</v>
      </c>
      <c r="AB245" s="339">
        <f t="shared" si="127"/>
        <v>246537600</v>
      </c>
      <c r="AC245" s="339">
        <f t="shared" si="127"/>
        <v>1364728650</v>
      </c>
      <c r="AD245" s="339">
        <f t="shared" si="127"/>
        <v>71550000</v>
      </c>
      <c r="AE245" s="339">
        <f t="shared" si="127"/>
        <v>102960000</v>
      </c>
      <c r="AF245" s="339">
        <f t="shared" si="127"/>
        <v>344330000</v>
      </c>
      <c r="AG245" s="339">
        <f t="shared" si="127"/>
        <v>518840000</v>
      </c>
      <c r="AH245" s="339">
        <f t="shared" si="127"/>
        <v>2127231100</v>
      </c>
      <c r="AI245" s="339">
        <f t="shared" si="127"/>
        <v>1.6528859034328423</v>
      </c>
      <c r="AJ245" s="339">
        <f t="shared" si="127"/>
        <v>0</v>
      </c>
      <c r="AK245" s="11"/>
      <c r="AL245" s="11"/>
      <c r="AM245" s="11"/>
      <c r="AN245" s="11"/>
      <c r="AO245" s="11"/>
      <c r="AP245" s="11"/>
      <c r="AQ245" s="11"/>
      <c r="AR245" s="11"/>
    </row>
    <row r="246" spans="1:44" ht="12.75" customHeight="1" x14ac:dyDescent="0.25">
      <c r="A246" s="502" t="s">
        <v>62</v>
      </c>
      <c r="B246" s="503"/>
      <c r="C246" s="503"/>
      <c r="D246" s="503"/>
      <c r="E246" s="504"/>
      <c r="F246" s="16"/>
      <c r="G246" s="5"/>
      <c r="H246" s="17"/>
      <c r="I246" s="17"/>
      <c r="J246" s="622">
        <v>761880000</v>
      </c>
      <c r="K246" s="7"/>
      <c r="L246" s="18"/>
      <c r="M246" s="19"/>
      <c r="N246" s="19"/>
      <c r="O246" s="19"/>
      <c r="P246" s="5"/>
      <c r="Q246" s="20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336"/>
      <c r="AJ246" s="336"/>
    </row>
    <row r="247" spans="1:44" outlineLevel="1" x14ac:dyDescent="0.25">
      <c r="A247" s="23">
        <v>1</v>
      </c>
      <c r="B247" s="23"/>
      <c r="C247" s="91" t="s">
        <v>449</v>
      </c>
      <c r="D247" s="69">
        <v>44644</v>
      </c>
      <c r="E247" s="124" t="s">
        <v>1231</v>
      </c>
      <c r="F247" s="93" t="s">
        <v>1114</v>
      </c>
      <c r="G247" s="91" t="s">
        <v>1115</v>
      </c>
      <c r="H247" s="6"/>
      <c r="I247" s="6"/>
      <c r="J247" s="622"/>
      <c r="K247" s="243">
        <v>16200000</v>
      </c>
      <c r="L247" s="245" t="s">
        <v>81</v>
      </c>
      <c r="M247" s="86"/>
      <c r="N247" s="142"/>
      <c r="O247" s="86"/>
      <c r="P247" s="140"/>
      <c r="Q247" s="140"/>
      <c r="R247" s="64"/>
      <c r="S247" s="64"/>
      <c r="T247" s="243">
        <v>16200000</v>
      </c>
      <c r="U247" s="7">
        <f>SUM(R238:T238)</f>
        <v>0</v>
      </c>
      <c r="V247" s="243"/>
      <c r="W247" s="64"/>
      <c r="X247" s="64"/>
      <c r="Y247" s="7">
        <v>16200000</v>
      </c>
      <c r="Z247" s="64"/>
      <c r="AA247" s="64"/>
      <c r="AB247" s="64"/>
      <c r="AC247" s="7">
        <f>SUM(Z238:AB238)</f>
        <v>0</v>
      </c>
      <c r="AD247" s="28"/>
      <c r="AE247" s="28"/>
      <c r="AF247" s="28"/>
      <c r="AG247" s="29">
        <f>+SUM(AD247:AF247)</f>
        <v>0</v>
      </c>
      <c r="AH247" s="29">
        <f>+Y247+AC247+AG247</f>
        <v>16200000</v>
      </c>
      <c r="AI247" s="30">
        <f t="shared" ref="AI247:AI266" si="128">IF(ISERROR(AH247/$J$165),0,AH247/$J$165)</f>
        <v>1.2587608199039611E-2</v>
      </c>
      <c r="AJ247" s="30" t="str">
        <f>IF(ISERROR(AH247/#REF!),"-",AH247/#REF!)</f>
        <v>-</v>
      </c>
      <c r="AK247" s="11"/>
      <c r="AL247" s="11"/>
      <c r="AM247" s="11"/>
      <c r="AN247" s="11"/>
      <c r="AO247" s="11"/>
      <c r="AP247" s="11"/>
      <c r="AQ247" s="11"/>
      <c r="AR247" s="11"/>
    </row>
    <row r="248" spans="1:44" outlineLevel="1" x14ac:dyDescent="0.25">
      <c r="A248" s="23">
        <v>2</v>
      </c>
      <c r="B248" s="23"/>
      <c r="C248" s="91" t="s">
        <v>1314</v>
      </c>
      <c r="D248" s="69">
        <v>44704</v>
      </c>
      <c r="E248" s="124" t="s">
        <v>1231</v>
      </c>
      <c r="F248" s="93" t="s">
        <v>1114</v>
      </c>
      <c r="G248" s="91" t="s">
        <v>1115</v>
      </c>
      <c r="H248" s="33"/>
      <c r="I248" s="33"/>
      <c r="J248" s="622"/>
      <c r="K248" s="243">
        <v>18000000</v>
      </c>
      <c r="L248" s="245" t="s">
        <v>81</v>
      </c>
      <c r="M248" s="64"/>
      <c r="N248" s="64"/>
      <c r="O248" s="64"/>
      <c r="P248" s="148"/>
      <c r="Q248" s="148"/>
      <c r="R248" s="64"/>
      <c r="S248" s="64"/>
      <c r="T248" s="64"/>
      <c r="U248" s="7">
        <v>0</v>
      </c>
      <c r="V248" s="294"/>
      <c r="W248" s="64">
        <v>18000000</v>
      </c>
      <c r="X248" s="64"/>
      <c r="Y248" s="7">
        <v>18000000</v>
      </c>
      <c r="Z248" s="64"/>
      <c r="AA248" s="64"/>
      <c r="AB248" s="64"/>
      <c r="AC248" s="7">
        <v>0</v>
      </c>
      <c r="AD248" s="28"/>
      <c r="AE248" s="28"/>
      <c r="AF248" s="28"/>
      <c r="AG248" s="29">
        <f t="shared" ref="AG248:AG258" si="129">+SUM(AD248:AF248)</f>
        <v>0</v>
      </c>
      <c r="AH248" s="29">
        <f t="shared" ref="AH248:AH258" si="130">+Y248+AC248+AG248</f>
        <v>18000000</v>
      </c>
      <c r="AI248" s="30">
        <f t="shared" si="128"/>
        <v>1.3986231332266235E-2</v>
      </c>
      <c r="AJ248" s="30" t="str">
        <f>IF(ISERROR(AH248/#REF!),"-",AH248/#REF!)</f>
        <v>-</v>
      </c>
      <c r="AK248" s="11"/>
      <c r="AL248" s="11"/>
      <c r="AM248" s="11"/>
      <c r="AN248" s="11"/>
      <c r="AO248" s="11"/>
      <c r="AP248" s="11"/>
      <c r="AQ248" s="11"/>
      <c r="AR248" s="11"/>
    </row>
    <row r="249" spans="1:44" outlineLevel="1" x14ac:dyDescent="0.25">
      <c r="A249" s="23">
        <v>3</v>
      </c>
      <c r="B249" s="23"/>
      <c r="C249" s="91" t="s">
        <v>1315</v>
      </c>
      <c r="D249" s="69">
        <v>44713</v>
      </c>
      <c r="E249" s="124" t="s">
        <v>1231</v>
      </c>
      <c r="F249" s="93" t="s">
        <v>1114</v>
      </c>
      <c r="G249" s="91" t="s">
        <v>1115</v>
      </c>
      <c r="H249" s="33"/>
      <c r="I249" s="33"/>
      <c r="J249" s="622"/>
      <c r="K249" s="243">
        <v>60200000</v>
      </c>
      <c r="L249" s="245" t="s">
        <v>81</v>
      </c>
      <c r="M249" s="64"/>
      <c r="N249" s="64"/>
      <c r="O249" s="64"/>
      <c r="P249" s="148"/>
      <c r="Q249" s="148"/>
      <c r="R249" s="64"/>
      <c r="S249" s="64"/>
      <c r="T249" s="64"/>
      <c r="U249" s="7">
        <v>0</v>
      </c>
      <c r="V249" s="294"/>
      <c r="W249" s="64"/>
      <c r="X249" s="64">
        <v>60200000</v>
      </c>
      <c r="Y249" s="7">
        <v>60200000</v>
      </c>
      <c r="Z249" s="64"/>
      <c r="AA249" s="64"/>
      <c r="AB249" s="64"/>
      <c r="AC249" s="7">
        <v>0</v>
      </c>
      <c r="AD249" s="28"/>
      <c r="AE249" s="28"/>
      <c r="AF249" s="28"/>
      <c r="AG249" s="29">
        <f t="shared" si="129"/>
        <v>0</v>
      </c>
      <c r="AH249" s="29">
        <f t="shared" si="130"/>
        <v>60200000</v>
      </c>
      <c r="AI249" s="30">
        <f t="shared" si="128"/>
        <v>4.6776173677912633E-2</v>
      </c>
      <c r="AJ249" s="30" t="str">
        <f>IF(ISERROR(AH249/#REF!),"-",AH249/#REF!)</f>
        <v>-</v>
      </c>
      <c r="AK249" s="11"/>
      <c r="AL249" s="11"/>
      <c r="AM249" s="11"/>
      <c r="AN249" s="11"/>
      <c r="AO249" s="11"/>
      <c r="AP249" s="11"/>
      <c r="AQ249" s="11"/>
      <c r="AR249" s="11"/>
    </row>
    <row r="250" spans="1:44" outlineLevel="1" x14ac:dyDescent="0.25">
      <c r="A250" s="23">
        <v>4</v>
      </c>
      <c r="B250" s="23"/>
      <c r="C250" s="91" t="s">
        <v>1316</v>
      </c>
      <c r="D250" s="69">
        <v>44743</v>
      </c>
      <c r="E250" s="124" t="s">
        <v>1317</v>
      </c>
      <c r="F250" s="93" t="s">
        <v>1114</v>
      </c>
      <c r="G250" s="91" t="s">
        <v>1115</v>
      </c>
      <c r="H250" s="33"/>
      <c r="I250" s="33"/>
      <c r="J250" s="622"/>
      <c r="K250" s="243">
        <v>44000000</v>
      </c>
      <c r="L250" s="245" t="s">
        <v>81</v>
      </c>
      <c r="M250" s="64"/>
      <c r="N250" s="64"/>
      <c r="O250" s="64"/>
      <c r="P250" s="148"/>
      <c r="Q250" s="148"/>
      <c r="R250" s="64"/>
      <c r="S250" s="64"/>
      <c r="T250" s="64"/>
      <c r="U250" s="7">
        <v>0</v>
      </c>
      <c r="V250" s="294"/>
      <c r="W250" s="64"/>
      <c r="X250" s="64"/>
      <c r="Y250" s="7">
        <v>0</v>
      </c>
      <c r="Z250" s="243">
        <v>44000000</v>
      </c>
      <c r="AA250" s="64"/>
      <c r="AB250" s="64"/>
      <c r="AC250" s="7">
        <v>44000000</v>
      </c>
      <c r="AD250" s="28"/>
      <c r="AE250" s="28"/>
      <c r="AF250" s="28"/>
      <c r="AG250" s="29">
        <f t="shared" si="129"/>
        <v>0</v>
      </c>
      <c r="AH250" s="29">
        <f t="shared" si="130"/>
        <v>44000000</v>
      </c>
      <c r="AI250" s="30">
        <f t="shared" si="128"/>
        <v>3.4188565478873022E-2</v>
      </c>
      <c r="AJ250" s="30" t="str">
        <f>IF(ISERROR(AH250/#REF!),"-",AH250/#REF!)</f>
        <v>-</v>
      </c>
      <c r="AK250" s="11"/>
      <c r="AL250" s="11"/>
      <c r="AM250" s="11"/>
      <c r="AN250" s="11"/>
      <c r="AO250" s="11"/>
      <c r="AP250" s="11"/>
      <c r="AQ250" s="11"/>
      <c r="AR250" s="11"/>
    </row>
    <row r="251" spans="1:44" outlineLevel="1" x14ac:dyDescent="0.25">
      <c r="A251" s="23">
        <v>5</v>
      </c>
      <c r="B251" s="23"/>
      <c r="C251" s="91" t="s">
        <v>1318</v>
      </c>
      <c r="D251" s="69">
        <v>44750</v>
      </c>
      <c r="E251" s="124" t="s">
        <v>598</v>
      </c>
      <c r="F251" s="93" t="s">
        <v>1114</v>
      </c>
      <c r="G251" s="91" t="s">
        <v>1115</v>
      </c>
      <c r="H251" s="33"/>
      <c r="I251" s="33"/>
      <c r="J251" s="622"/>
      <c r="K251" s="243">
        <v>85800000</v>
      </c>
      <c r="L251" s="245" t="s">
        <v>81</v>
      </c>
      <c r="M251" s="64"/>
      <c r="N251" s="64"/>
      <c r="O251" s="64"/>
      <c r="P251" s="148"/>
      <c r="Q251" s="148"/>
      <c r="R251" s="64"/>
      <c r="S251" s="64"/>
      <c r="T251" s="64"/>
      <c r="U251" s="7">
        <v>0</v>
      </c>
      <c r="V251" s="294"/>
      <c r="W251" s="64"/>
      <c r="X251" s="64"/>
      <c r="Y251" s="7">
        <v>0</v>
      </c>
      <c r="Z251" s="243">
        <v>85800000</v>
      </c>
      <c r="AA251" s="64"/>
      <c r="AB251" s="64"/>
      <c r="AC251" s="7">
        <v>85800000</v>
      </c>
      <c r="AD251" s="28"/>
      <c r="AE251" s="28"/>
      <c r="AF251" s="28"/>
      <c r="AG251" s="29">
        <f t="shared" si="129"/>
        <v>0</v>
      </c>
      <c r="AH251" s="29">
        <f t="shared" si="130"/>
        <v>85800000</v>
      </c>
      <c r="AI251" s="30">
        <f t="shared" si="128"/>
        <v>6.6667702683802385E-2</v>
      </c>
      <c r="AJ251" s="30" t="str">
        <f>IF(ISERROR(AH251/#REF!),"-",AH251/#REF!)</f>
        <v>-</v>
      </c>
      <c r="AK251" s="11"/>
      <c r="AL251" s="11"/>
      <c r="AM251" s="11"/>
      <c r="AN251" s="11"/>
      <c r="AO251" s="11"/>
      <c r="AP251" s="11"/>
      <c r="AQ251" s="11"/>
      <c r="AR251" s="11"/>
    </row>
    <row r="252" spans="1:44" outlineLevel="1" x14ac:dyDescent="0.25">
      <c r="A252" s="23">
        <v>6</v>
      </c>
      <c r="B252" s="23"/>
      <c r="C252" s="91" t="s">
        <v>1319</v>
      </c>
      <c r="D252" s="69">
        <v>44749</v>
      </c>
      <c r="E252" s="124" t="s">
        <v>537</v>
      </c>
      <c r="F252" s="93" t="s">
        <v>1114</v>
      </c>
      <c r="G252" s="91" t="s">
        <v>1115</v>
      </c>
      <c r="H252" s="33"/>
      <c r="I252" s="33"/>
      <c r="J252" s="622"/>
      <c r="K252" s="243">
        <v>85800000</v>
      </c>
      <c r="L252" s="245" t="s">
        <v>81</v>
      </c>
      <c r="M252" s="64"/>
      <c r="N252" s="64"/>
      <c r="O252" s="64"/>
      <c r="P252" s="148"/>
      <c r="Q252" s="148"/>
      <c r="R252" s="64"/>
      <c r="S252" s="64"/>
      <c r="T252" s="64"/>
      <c r="U252" s="7">
        <v>0</v>
      </c>
      <c r="V252" s="294"/>
      <c r="W252" s="64"/>
      <c r="X252" s="64"/>
      <c r="Y252" s="7">
        <v>0</v>
      </c>
      <c r="Z252" s="243">
        <v>85800000</v>
      </c>
      <c r="AA252" s="64"/>
      <c r="AB252" s="64"/>
      <c r="AC252" s="7">
        <v>85800000</v>
      </c>
      <c r="AD252" s="28"/>
      <c r="AE252" s="28"/>
      <c r="AF252" s="28"/>
      <c r="AG252" s="29">
        <f t="shared" si="129"/>
        <v>0</v>
      </c>
      <c r="AH252" s="29">
        <f t="shared" si="130"/>
        <v>85800000</v>
      </c>
      <c r="AI252" s="30">
        <f t="shared" si="128"/>
        <v>6.6667702683802385E-2</v>
      </c>
      <c r="AJ252" s="30" t="str">
        <f>IF(ISERROR(AH252/#REF!),"-",AH252/#REF!)</f>
        <v>-</v>
      </c>
      <c r="AK252" s="11"/>
      <c r="AL252" s="11"/>
      <c r="AM252" s="11"/>
      <c r="AN252" s="11"/>
      <c r="AO252" s="11"/>
      <c r="AP252" s="11"/>
      <c r="AQ252" s="11"/>
      <c r="AR252" s="11"/>
    </row>
    <row r="253" spans="1:44" outlineLevel="1" x14ac:dyDescent="0.25">
      <c r="A253" s="23">
        <v>7</v>
      </c>
      <c r="B253" s="23"/>
      <c r="C253" s="91" t="s">
        <v>1320</v>
      </c>
      <c r="D253" s="69">
        <v>44764</v>
      </c>
      <c r="E253" s="93" t="s">
        <v>1024</v>
      </c>
      <c r="F253" s="93" t="s">
        <v>1114</v>
      </c>
      <c r="G253" s="91" t="s">
        <v>1115</v>
      </c>
      <c r="H253" s="33"/>
      <c r="I253" s="33"/>
      <c r="J253" s="622"/>
      <c r="K253" s="243">
        <v>30240000</v>
      </c>
      <c r="L253" s="245" t="s">
        <v>81</v>
      </c>
      <c r="M253" s="64"/>
      <c r="N253" s="64"/>
      <c r="O253" s="64"/>
      <c r="P253" s="148"/>
      <c r="Q253" s="148"/>
      <c r="R253" s="64"/>
      <c r="S253" s="64"/>
      <c r="T253" s="64"/>
      <c r="U253" s="7">
        <v>0</v>
      </c>
      <c r="V253" s="294"/>
      <c r="W253" s="64"/>
      <c r="X253" s="64"/>
      <c r="Y253" s="7">
        <v>0</v>
      </c>
      <c r="Z253" s="243">
        <v>30240000</v>
      </c>
      <c r="AA253" s="64"/>
      <c r="AB253" s="64"/>
      <c r="AC253" s="7">
        <v>30240000</v>
      </c>
      <c r="AD253" s="28"/>
      <c r="AE253" s="28"/>
      <c r="AF253" s="28"/>
      <c r="AG253" s="29">
        <f t="shared" si="129"/>
        <v>0</v>
      </c>
      <c r="AH253" s="29">
        <f t="shared" si="130"/>
        <v>30240000</v>
      </c>
      <c r="AI253" s="30">
        <f t="shared" si="128"/>
        <v>2.3496868638207276E-2</v>
      </c>
      <c r="AJ253" s="30" t="str">
        <f>IF(ISERROR(AH253/#REF!),"-",AH253/#REF!)</f>
        <v>-</v>
      </c>
      <c r="AK253" s="11"/>
      <c r="AL253" s="11"/>
      <c r="AM253" s="11"/>
      <c r="AN253" s="11"/>
      <c r="AO253" s="11"/>
      <c r="AP253" s="11"/>
      <c r="AQ253" s="11"/>
      <c r="AR253" s="11"/>
    </row>
    <row r="254" spans="1:44" outlineLevel="1" x14ac:dyDescent="0.25">
      <c r="A254" s="23">
        <v>8</v>
      </c>
      <c r="B254" s="23"/>
      <c r="C254" s="91" t="s">
        <v>1321</v>
      </c>
      <c r="D254" s="69">
        <v>44764</v>
      </c>
      <c r="E254" s="124" t="s">
        <v>1231</v>
      </c>
      <c r="F254" s="93" t="s">
        <v>1114</v>
      </c>
      <c r="G254" s="91" t="s">
        <v>1115</v>
      </c>
      <c r="H254" s="33"/>
      <c r="I254" s="33"/>
      <c r="J254" s="622"/>
      <c r="K254" s="243">
        <v>39900000</v>
      </c>
      <c r="L254" s="245" t="s">
        <v>81</v>
      </c>
      <c r="M254" s="64"/>
      <c r="N254" s="64"/>
      <c r="O254" s="64"/>
      <c r="P254" s="148"/>
      <c r="Q254" s="148"/>
      <c r="R254" s="64"/>
      <c r="S254" s="64"/>
      <c r="T254" s="64"/>
      <c r="U254" s="7">
        <v>0</v>
      </c>
      <c r="V254" s="294"/>
      <c r="W254" s="64"/>
      <c r="X254" s="64"/>
      <c r="Y254" s="7">
        <v>0</v>
      </c>
      <c r="Z254" s="64"/>
      <c r="AA254" s="243">
        <v>39900000</v>
      </c>
      <c r="AB254" s="64"/>
      <c r="AC254" s="7">
        <v>39900000</v>
      </c>
      <c r="AD254" s="28"/>
      <c r="AE254" s="28"/>
      <c r="AF254" s="28"/>
      <c r="AG254" s="29">
        <f t="shared" si="129"/>
        <v>0</v>
      </c>
      <c r="AH254" s="29">
        <f t="shared" si="130"/>
        <v>39900000</v>
      </c>
      <c r="AI254" s="30">
        <f t="shared" si="128"/>
        <v>3.100281278652349E-2</v>
      </c>
      <c r="AJ254" s="30" t="str">
        <f>IF(ISERROR(AH254/#REF!),"-",AH254/#REF!)</f>
        <v>-</v>
      </c>
      <c r="AK254" s="11"/>
      <c r="AL254" s="11"/>
      <c r="AM254" s="11"/>
      <c r="AN254" s="11"/>
      <c r="AO254" s="11"/>
      <c r="AP254" s="11"/>
      <c r="AQ254" s="11"/>
      <c r="AR254" s="11"/>
    </row>
    <row r="255" spans="1:44" outlineLevel="1" x14ac:dyDescent="0.25">
      <c r="A255" s="23">
        <v>9</v>
      </c>
      <c r="B255" s="23"/>
      <c r="C255" s="91" t="s">
        <v>1322</v>
      </c>
      <c r="D255" s="69">
        <v>44764</v>
      </c>
      <c r="E255" s="124" t="s">
        <v>598</v>
      </c>
      <c r="F255" s="93" t="s">
        <v>1114</v>
      </c>
      <c r="G255" s="91" t="s">
        <v>1115</v>
      </c>
      <c r="H255" s="33"/>
      <c r="I255" s="33"/>
      <c r="J255" s="622"/>
      <c r="K255" s="243">
        <v>12540000</v>
      </c>
      <c r="L255" s="245" t="s">
        <v>81</v>
      </c>
      <c r="M255" s="64"/>
      <c r="N255" s="64"/>
      <c r="O255" s="64"/>
      <c r="P255" s="148"/>
      <c r="Q255" s="148"/>
      <c r="R255" s="64"/>
      <c r="S255" s="64"/>
      <c r="T255" s="64"/>
      <c r="U255" s="7">
        <v>0</v>
      </c>
      <c r="V255" s="294"/>
      <c r="W255" s="64"/>
      <c r="X255" s="64"/>
      <c r="Y255" s="7">
        <v>0</v>
      </c>
      <c r="Z255" s="64"/>
      <c r="AA255" s="243">
        <v>12540000</v>
      </c>
      <c r="AB255" s="64"/>
      <c r="AC255" s="7">
        <v>12540000</v>
      </c>
      <c r="AD255" s="28"/>
      <c r="AE255" s="28"/>
      <c r="AF255" s="28"/>
      <c r="AG255" s="29">
        <f t="shared" si="129"/>
        <v>0</v>
      </c>
      <c r="AH255" s="29">
        <f t="shared" si="130"/>
        <v>12540000</v>
      </c>
      <c r="AI255" s="30">
        <f t="shared" si="128"/>
        <v>9.7437411614788114E-3</v>
      </c>
      <c r="AJ255" s="30" t="str">
        <f>IF(ISERROR(AH255/#REF!),"-",AH255/#REF!)</f>
        <v>-</v>
      </c>
      <c r="AK255" s="11"/>
      <c r="AL255" s="11"/>
      <c r="AM255" s="11"/>
      <c r="AN255" s="11"/>
      <c r="AO255" s="11"/>
      <c r="AP255" s="11"/>
      <c r="AQ255" s="11"/>
      <c r="AR255" s="11"/>
    </row>
    <row r="256" spans="1:44" outlineLevel="1" x14ac:dyDescent="0.25">
      <c r="A256" s="23">
        <v>10</v>
      </c>
      <c r="B256" s="23"/>
      <c r="C256" s="91" t="s">
        <v>1323</v>
      </c>
      <c r="D256" s="69">
        <v>44764</v>
      </c>
      <c r="E256" s="124" t="s">
        <v>1231</v>
      </c>
      <c r="F256" s="93" t="s">
        <v>1114</v>
      </c>
      <c r="G256" s="91" t="s">
        <v>1115</v>
      </c>
      <c r="H256" s="33"/>
      <c r="I256" s="33"/>
      <c r="J256" s="622"/>
      <c r="K256" s="243">
        <v>8778000</v>
      </c>
      <c r="L256" s="245" t="s">
        <v>81</v>
      </c>
      <c r="M256" s="64"/>
      <c r="N256" s="64"/>
      <c r="O256" s="64"/>
      <c r="P256" s="148"/>
      <c r="Q256" s="148"/>
      <c r="R256" s="64"/>
      <c r="S256" s="64"/>
      <c r="T256" s="64"/>
      <c r="U256" s="7">
        <v>0</v>
      </c>
      <c r="V256" s="294"/>
      <c r="W256" s="64"/>
      <c r="X256" s="64"/>
      <c r="Y256" s="7">
        <v>0</v>
      </c>
      <c r="Z256" s="64"/>
      <c r="AA256" s="243">
        <v>8778000</v>
      </c>
      <c r="AB256" s="64"/>
      <c r="AC256" s="7">
        <v>8778000</v>
      </c>
      <c r="AD256" s="28"/>
      <c r="AE256" s="28"/>
      <c r="AF256" s="28"/>
      <c r="AG256" s="29">
        <f t="shared" si="129"/>
        <v>0</v>
      </c>
      <c r="AH256" s="29">
        <f t="shared" si="130"/>
        <v>8778000</v>
      </c>
      <c r="AI256" s="30">
        <f t="shared" si="128"/>
        <v>6.8206188130351675E-3</v>
      </c>
      <c r="AJ256" s="30" t="str">
        <f>IF(ISERROR(AH256/#REF!),"-",AH256/#REF!)</f>
        <v>-</v>
      </c>
      <c r="AK256" s="11"/>
      <c r="AL256" s="11"/>
      <c r="AM256" s="11"/>
      <c r="AN256" s="11"/>
      <c r="AO256" s="11"/>
      <c r="AP256" s="11"/>
      <c r="AQ256" s="11"/>
      <c r="AR256" s="11"/>
    </row>
    <row r="257" spans="1:44" outlineLevel="1" x14ac:dyDescent="0.25">
      <c r="A257" s="23">
        <v>11</v>
      </c>
      <c r="B257" s="23"/>
      <c r="C257" s="91" t="s">
        <v>1324</v>
      </c>
      <c r="D257" s="69">
        <v>44764</v>
      </c>
      <c r="E257" s="124" t="s">
        <v>543</v>
      </c>
      <c r="F257" s="93" t="s">
        <v>1114</v>
      </c>
      <c r="G257" s="91" t="s">
        <v>1115</v>
      </c>
      <c r="H257" s="33"/>
      <c r="I257" s="33"/>
      <c r="J257" s="622"/>
      <c r="K257" s="243">
        <v>28800000</v>
      </c>
      <c r="L257" s="245" t="s">
        <v>81</v>
      </c>
      <c r="M257" s="64"/>
      <c r="N257" s="64"/>
      <c r="O257" s="64"/>
      <c r="P257" s="148"/>
      <c r="Q257" s="148"/>
      <c r="R257" s="64"/>
      <c r="S257" s="64"/>
      <c r="T257" s="64"/>
      <c r="U257" s="7">
        <v>0</v>
      </c>
      <c r="V257" s="294"/>
      <c r="W257" s="64"/>
      <c r="X257" s="64"/>
      <c r="Y257" s="7">
        <v>0</v>
      </c>
      <c r="Z257" s="64"/>
      <c r="AA257" s="243">
        <v>28800000</v>
      </c>
      <c r="AB257" s="64"/>
      <c r="AC257" s="7">
        <v>28800000</v>
      </c>
      <c r="AD257" s="28"/>
      <c r="AE257" s="28"/>
      <c r="AF257" s="28"/>
      <c r="AG257" s="29">
        <f t="shared" si="129"/>
        <v>0</v>
      </c>
      <c r="AH257" s="29">
        <f t="shared" si="130"/>
        <v>28800000</v>
      </c>
      <c r="AI257" s="30">
        <f t="shared" si="128"/>
        <v>2.2377970131625978E-2</v>
      </c>
      <c r="AJ257" s="30" t="str">
        <f>IF(ISERROR(AH257/#REF!),"-",AH257/#REF!)</f>
        <v>-</v>
      </c>
      <c r="AK257" s="11"/>
      <c r="AL257" s="11"/>
      <c r="AM257" s="11"/>
      <c r="AN257" s="11"/>
      <c r="AO257" s="11"/>
      <c r="AP257" s="11"/>
      <c r="AQ257" s="11"/>
      <c r="AR257" s="11"/>
    </row>
    <row r="258" spans="1:44" outlineLevel="1" x14ac:dyDescent="0.25">
      <c r="A258" s="23">
        <v>12</v>
      </c>
      <c r="B258" s="23"/>
      <c r="C258" s="91" t="s">
        <v>1325</v>
      </c>
      <c r="D258" s="69">
        <v>44831</v>
      </c>
      <c r="E258" s="124" t="s">
        <v>587</v>
      </c>
      <c r="F258" s="93" t="s">
        <v>1114</v>
      </c>
      <c r="G258" s="91" t="s">
        <v>1115</v>
      </c>
      <c r="H258" s="33"/>
      <c r="I258" s="33"/>
      <c r="J258" s="622"/>
      <c r="K258" s="243">
        <v>21600000</v>
      </c>
      <c r="L258" s="245" t="s">
        <v>81</v>
      </c>
      <c r="M258" s="64"/>
      <c r="N258" s="64"/>
      <c r="O258" s="64"/>
      <c r="P258" s="148"/>
      <c r="Q258" s="148"/>
      <c r="R258" s="64"/>
      <c r="S258" s="64"/>
      <c r="T258" s="64"/>
      <c r="U258" s="7">
        <v>0</v>
      </c>
      <c r="V258" s="294"/>
      <c r="W258" s="64"/>
      <c r="X258" s="64"/>
      <c r="Y258" s="7">
        <v>0</v>
      </c>
      <c r="Z258" s="64"/>
      <c r="AA258" s="64"/>
      <c r="AB258" s="243">
        <v>21600000</v>
      </c>
      <c r="AC258" s="7">
        <v>21600000</v>
      </c>
      <c r="AD258" s="28"/>
      <c r="AE258" s="28"/>
      <c r="AF258" s="28"/>
      <c r="AG258" s="29">
        <f t="shared" si="129"/>
        <v>0</v>
      </c>
      <c r="AH258" s="29">
        <f t="shared" si="130"/>
        <v>21600000</v>
      </c>
      <c r="AI258" s="30">
        <f t="shared" si="128"/>
        <v>1.6783477598719482E-2</v>
      </c>
      <c r="AJ258" s="30" t="str">
        <f>IF(ISERROR(AH258/#REF!),"-",AH258/#REF!)</f>
        <v>-</v>
      </c>
      <c r="AK258" s="11"/>
      <c r="AL258" s="11"/>
      <c r="AM258" s="11"/>
      <c r="AN258" s="11"/>
      <c r="AO258" s="11"/>
      <c r="AP258" s="11"/>
      <c r="AQ258" s="11"/>
      <c r="AR258" s="11"/>
    </row>
    <row r="259" spans="1:44" outlineLevel="1" x14ac:dyDescent="0.25">
      <c r="A259" s="23">
        <v>13</v>
      </c>
      <c r="B259" s="23"/>
      <c r="C259" s="91" t="s">
        <v>1320</v>
      </c>
      <c r="D259" s="69">
        <v>44764</v>
      </c>
      <c r="E259" s="93" t="s">
        <v>1024</v>
      </c>
      <c r="F259" s="93" t="s">
        <v>1114</v>
      </c>
      <c r="G259" s="91" t="s">
        <v>1115</v>
      </c>
      <c r="H259" s="33"/>
      <c r="I259" s="33"/>
      <c r="J259" s="622"/>
      <c r="K259" s="64">
        <v>12960000</v>
      </c>
      <c r="L259" s="245" t="s">
        <v>81</v>
      </c>
      <c r="M259" s="64"/>
      <c r="N259" s="64"/>
      <c r="O259" s="64"/>
      <c r="P259" s="148"/>
      <c r="Q259" s="148"/>
      <c r="R259" s="64"/>
      <c r="S259" s="64"/>
      <c r="T259" s="64"/>
      <c r="U259" s="7">
        <v>0</v>
      </c>
      <c r="V259" s="294"/>
      <c r="W259" s="64"/>
      <c r="X259" s="64"/>
      <c r="Y259" s="7">
        <v>0</v>
      </c>
      <c r="Z259" s="64"/>
      <c r="AA259" s="64"/>
      <c r="AB259" s="64"/>
      <c r="AC259" s="7">
        <v>0</v>
      </c>
      <c r="AD259" s="243">
        <v>12960000</v>
      </c>
      <c r="AE259" s="28"/>
      <c r="AF259" s="28"/>
      <c r="AG259" s="29">
        <f t="shared" ref="AG259:AG266" si="131">+SUM(AD259:AF259)</f>
        <v>12960000</v>
      </c>
      <c r="AH259" s="29">
        <f t="shared" ref="AH259:AH266" si="132">+Y259+AC259+AG259</f>
        <v>12960000</v>
      </c>
      <c r="AI259" s="30">
        <f t="shared" si="128"/>
        <v>1.0070086559231689E-2</v>
      </c>
      <c r="AJ259" s="30" t="str">
        <f>IF(ISERROR(AH259/#REF!),"-",AH259/#REF!)</f>
        <v>-</v>
      </c>
      <c r="AK259" s="11"/>
      <c r="AL259" s="11"/>
      <c r="AM259" s="11"/>
      <c r="AN259" s="11"/>
      <c r="AO259" s="11"/>
      <c r="AP259" s="11"/>
      <c r="AQ259" s="11"/>
      <c r="AR259" s="11"/>
    </row>
    <row r="260" spans="1:44" outlineLevel="1" x14ac:dyDescent="0.25">
      <c r="A260" s="23">
        <v>14</v>
      </c>
      <c r="B260" s="23"/>
      <c r="C260" s="91" t="s">
        <v>1315</v>
      </c>
      <c r="D260" s="69">
        <v>44713</v>
      </c>
      <c r="E260" s="124" t="s">
        <v>1231</v>
      </c>
      <c r="F260" s="93" t="s">
        <v>1114</v>
      </c>
      <c r="G260" s="91" t="s">
        <v>1115</v>
      </c>
      <c r="H260" s="33"/>
      <c r="I260" s="33"/>
      <c r="J260" s="622"/>
      <c r="K260" s="64">
        <v>25800000</v>
      </c>
      <c r="L260" s="245" t="s">
        <v>81</v>
      </c>
      <c r="M260" s="64"/>
      <c r="N260" s="64"/>
      <c r="O260" s="64"/>
      <c r="P260" s="148"/>
      <c r="Q260" s="148"/>
      <c r="R260" s="64"/>
      <c r="S260" s="64"/>
      <c r="T260" s="64"/>
      <c r="U260" s="7">
        <v>0</v>
      </c>
      <c r="V260" s="294"/>
      <c r="W260" s="64"/>
      <c r="X260" s="64"/>
      <c r="Y260" s="7">
        <v>0</v>
      </c>
      <c r="Z260" s="64"/>
      <c r="AA260" s="64"/>
      <c r="AB260" s="64"/>
      <c r="AC260" s="7">
        <v>0</v>
      </c>
      <c r="AD260" s="28"/>
      <c r="AE260" s="28"/>
      <c r="AF260" s="243">
        <v>25800000</v>
      </c>
      <c r="AG260" s="29">
        <f t="shared" si="131"/>
        <v>25800000</v>
      </c>
      <c r="AH260" s="29">
        <f t="shared" si="132"/>
        <v>25800000</v>
      </c>
      <c r="AI260" s="30">
        <f t="shared" si="128"/>
        <v>2.0046931576248272E-2</v>
      </c>
      <c r="AJ260" s="30" t="str">
        <f>IF(ISERROR(AH260/#REF!),"-",AH260/#REF!)</f>
        <v>-</v>
      </c>
      <c r="AK260" s="11"/>
      <c r="AL260" s="11"/>
      <c r="AM260" s="11"/>
      <c r="AN260" s="11"/>
      <c r="AO260" s="11"/>
      <c r="AP260" s="11"/>
      <c r="AQ260" s="11"/>
      <c r="AR260" s="11"/>
    </row>
    <row r="261" spans="1:44" outlineLevel="1" x14ac:dyDescent="0.25">
      <c r="A261" s="23">
        <v>15</v>
      </c>
      <c r="B261" s="23"/>
      <c r="C261" s="91" t="s">
        <v>1321</v>
      </c>
      <c r="D261" s="69">
        <v>44764</v>
      </c>
      <c r="E261" s="124" t="s">
        <v>1231</v>
      </c>
      <c r="F261" s="93" t="s">
        <v>1114</v>
      </c>
      <c r="G261" s="91" t="s">
        <v>1115</v>
      </c>
      <c r="H261" s="33"/>
      <c r="I261" s="33"/>
      <c r="J261" s="622"/>
      <c r="K261" s="64">
        <v>17100000</v>
      </c>
      <c r="L261" s="245" t="s">
        <v>81</v>
      </c>
      <c r="M261" s="64"/>
      <c r="N261" s="64"/>
      <c r="O261" s="64"/>
      <c r="P261" s="148"/>
      <c r="Q261" s="148"/>
      <c r="R261" s="64"/>
      <c r="S261" s="64"/>
      <c r="T261" s="64"/>
      <c r="U261" s="7">
        <v>0</v>
      </c>
      <c r="V261" s="294"/>
      <c r="W261" s="64"/>
      <c r="X261" s="64"/>
      <c r="Y261" s="7">
        <v>0</v>
      </c>
      <c r="Z261" s="64"/>
      <c r="AA261" s="64"/>
      <c r="AB261" s="64"/>
      <c r="AC261" s="7">
        <v>0</v>
      </c>
      <c r="AD261" s="28"/>
      <c r="AE261" s="28"/>
      <c r="AF261" s="243">
        <v>17100000</v>
      </c>
      <c r="AG261" s="29">
        <f t="shared" si="131"/>
        <v>17100000</v>
      </c>
      <c r="AH261" s="29">
        <f t="shared" si="132"/>
        <v>17100000</v>
      </c>
      <c r="AI261" s="30">
        <f t="shared" si="128"/>
        <v>1.3286919765652924E-2</v>
      </c>
      <c r="AJ261" s="30" t="str">
        <f>IF(ISERROR(AH261/#REF!),"-",AH261/#REF!)</f>
        <v>-</v>
      </c>
      <c r="AK261" s="11"/>
      <c r="AL261" s="11"/>
      <c r="AM261" s="11"/>
      <c r="AN261" s="11"/>
      <c r="AO261" s="11"/>
      <c r="AP261" s="11"/>
      <c r="AQ261" s="11"/>
      <c r="AR261" s="11"/>
    </row>
    <row r="262" spans="1:44" outlineLevel="1" x14ac:dyDescent="0.25">
      <c r="A262" s="23">
        <v>16</v>
      </c>
      <c r="B262" s="23"/>
      <c r="C262" s="91" t="s">
        <v>1323</v>
      </c>
      <c r="D262" s="69">
        <v>44764</v>
      </c>
      <c r="E262" s="124" t="s">
        <v>1231</v>
      </c>
      <c r="F262" s="93" t="s">
        <v>1114</v>
      </c>
      <c r="G262" s="91" t="s">
        <v>1115</v>
      </c>
      <c r="H262" s="33"/>
      <c r="I262" s="33"/>
      <c r="J262" s="622"/>
      <c r="K262" s="64">
        <v>3762000</v>
      </c>
      <c r="L262" s="245" t="s">
        <v>81</v>
      </c>
      <c r="M262" s="64"/>
      <c r="N262" s="64"/>
      <c r="O262" s="64"/>
      <c r="P262" s="148"/>
      <c r="Q262" s="148"/>
      <c r="R262" s="64"/>
      <c r="S262" s="64"/>
      <c r="T262" s="64"/>
      <c r="U262" s="7">
        <v>0</v>
      </c>
      <c r="V262" s="294"/>
      <c r="W262" s="64"/>
      <c r="X262" s="64"/>
      <c r="Y262" s="7">
        <v>0</v>
      </c>
      <c r="Z262" s="64"/>
      <c r="AA262" s="64"/>
      <c r="AB262" s="64"/>
      <c r="AC262" s="7">
        <v>0</v>
      </c>
      <c r="AD262" s="28"/>
      <c r="AE262" s="28"/>
      <c r="AF262" s="243">
        <v>3762000</v>
      </c>
      <c r="AG262" s="29">
        <f t="shared" si="131"/>
        <v>3762000</v>
      </c>
      <c r="AH262" s="29">
        <f t="shared" si="132"/>
        <v>3762000</v>
      </c>
      <c r="AI262" s="30">
        <f t="shared" si="128"/>
        <v>2.9231223484436431E-3</v>
      </c>
      <c r="AJ262" s="30" t="str">
        <f>IF(ISERROR(AH262/#REF!),"-",AH262/#REF!)</f>
        <v>-</v>
      </c>
      <c r="AK262" s="11"/>
      <c r="AL262" s="11"/>
      <c r="AM262" s="11"/>
      <c r="AN262" s="11"/>
      <c r="AO262" s="11"/>
      <c r="AP262" s="11"/>
      <c r="AQ262" s="11"/>
      <c r="AR262" s="11"/>
    </row>
    <row r="263" spans="1:44" outlineLevel="1" x14ac:dyDescent="0.25">
      <c r="A263" s="23">
        <v>17</v>
      </c>
      <c r="B263" s="23"/>
      <c r="C263" s="91" t="s">
        <v>1326</v>
      </c>
      <c r="D263" s="69">
        <v>44923</v>
      </c>
      <c r="E263" s="124" t="s">
        <v>1231</v>
      </c>
      <c r="F263" s="93" t="s">
        <v>1114</v>
      </c>
      <c r="G263" s="91" t="s">
        <v>1115</v>
      </c>
      <c r="H263" s="33"/>
      <c r="I263" s="33"/>
      <c r="J263" s="622"/>
      <c r="K263" s="64">
        <v>109500000</v>
      </c>
      <c r="L263" s="245" t="s">
        <v>81</v>
      </c>
      <c r="M263" s="64"/>
      <c r="N263" s="64"/>
      <c r="O263" s="64"/>
      <c r="P263" s="148"/>
      <c r="Q263" s="148"/>
      <c r="R263" s="64"/>
      <c r="S263" s="64"/>
      <c r="T263" s="64"/>
      <c r="U263" s="7">
        <v>0</v>
      </c>
      <c r="V263" s="294"/>
      <c r="W263" s="64"/>
      <c r="X263" s="64"/>
      <c r="Y263" s="7">
        <v>0</v>
      </c>
      <c r="Z263" s="64"/>
      <c r="AA263" s="64"/>
      <c r="AB263" s="64"/>
      <c r="AC263" s="7">
        <v>0</v>
      </c>
      <c r="AD263" s="28"/>
      <c r="AE263" s="28"/>
      <c r="AF263" s="243">
        <v>109500000</v>
      </c>
      <c r="AG263" s="29">
        <f t="shared" si="131"/>
        <v>109500000</v>
      </c>
      <c r="AH263" s="29">
        <f t="shared" si="132"/>
        <v>109500000</v>
      </c>
      <c r="AI263" s="30">
        <f t="shared" si="128"/>
        <v>8.5082907271286271E-2</v>
      </c>
      <c r="AJ263" s="30" t="str">
        <f>IF(ISERROR(AH263/#REF!),"-",AH263/#REF!)</f>
        <v>-</v>
      </c>
      <c r="AK263" s="11"/>
      <c r="AL263" s="11"/>
      <c r="AM263" s="11"/>
      <c r="AN263" s="11"/>
      <c r="AO263" s="11"/>
      <c r="AP263" s="11"/>
      <c r="AQ263" s="11"/>
      <c r="AR263" s="11"/>
    </row>
    <row r="264" spans="1:44" outlineLevel="1" x14ac:dyDescent="0.25">
      <c r="A264" s="23">
        <v>18</v>
      </c>
      <c r="B264" s="23"/>
      <c r="C264" s="91" t="s">
        <v>1315</v>
      </c>
      <c r="D264" s="69">
        <v>44713</v>
      </c>
      <c r="E264" s="124" t="s">
        <v>1231</v>
      </c>
      <c r="F264" s="93" t="s">
        <v>1114</v>
      </c>
      <c r="G264" s="91" t="s">
        <v>1115</v>
      </c>
      <c r="H264" s="33"/>
      <c r="I264" s="33"/>
      <c r="J264" s="622"/>
      <c r="K264" s="64">
        <v>53600000</v>
      </c>
      <c r="L264" s="245" t="s">
        <v>81</v>
      </c>
      <c r="M264" s="64"/>
      <c r="N264" s="64"/>
      <c r="O264" s="64"/>
      <c r="P264" s="148"/>
      <c r="Q264" s="148"/>
      <c r="R264" s="64"/>
      <c r="S264" s="64"/>
      <c r="T264" s="64"/>
      <c r="U264" s="7">
        <v>0</v>
      </c>
      <c r="V264" s="294"/>
      <c r="W264" s="64"/>
      <c r="X264" s="64"/>
      <c r="Y264" s="7">
        <v>0</v>
      </c>
      <c r="Z264" s="64"/>
      <c r="AA264" s="64"/>
      <c r="AB264" s="64"/>
      <c r="AC264" s="7">
        <v>0</v>
      </c>
      <c r="AD264" s="28"/>
      <c r="AE264" s="28"/>
      <c r="AF264" s="243">
        <v>53600000</v>
      </c>
      <c r="AG264" s="29">
        <f t="shared" si="131"/>
        <v>53600000</v>
      </c>
      <c r="AH264" s="29">
        <f t="shared" si="132"/>
        <v>53600000</v>
      </c>
      <c r="AI264" s="30">
        <f t="shared" si="128"/>
        <v>4.1647888856081679E-2</v>
      </c>
      <c r="AJ264" s="30" t="str">
        <f>IF(ISERROR(AH264/#REF!),"-",AH264/#REF!)</f>
        <v>-</v>
      </c>
      <c r="AK264" s="11"/>
      <c r="AL264" s="11"/>
      <c r="AM264" s="11"/>
      <c r="AN264" s="11"/>
      <c r="AO264" s="11"/>
      <c r="AP264" s="11"/>
      <c r="AQ264" s="11"/>
      <c r="AR264" s="11"/>
    </row>
    <row r="265" spans="1:44" outlineLevel="1" x14ac:dyDescent="0.25">
      <c r="A265" s="23">
        <v>19</v>
      </c>
      <c r="B265" s="23"/>
      <c r="C265" s="91" t="s">
        <v>1321</v>
      </c>
      <c r="D265" s="69">
        <v>44764</v>
      </c>
      <c r="E265" s="124" t="s">
        <v>1231</v>
      </c>
      <c r="F265" s="93" t="s">
        <v>1114</v>
      </c>
      <c r="G265" s="91" t="s">
        <v>1115</v>
      </c>
      <c r="H265" s="33"/>
      <c r="I265" s="33"/>
      <c r="J265" s="622"/>
      <c r="K265" s="243">
        <v>51300000</v>
      </c>
      <c r="L265" s="245" t="s">
        <v>81</v>
      </c>
      <c r="M265" s="64"/>
      <c r="N265" s="64"/>
      <c r="O265" s="64"/>
      <c r="P265" s="148"/>
      <c r="Q265" s="148"/>
      <c r="R265" s="64"/>
      <c r="S265" s="64"/>
      <c r="T265" s="64"/>
      <c r="U265" s="7">
        <v>0</v>
      </c>
      <c r="V265" s="294"/>
      <c r="W265" s="64"/>
      <c r="X265" s="64"/>
      <c r="Y265" s="7">
        <v>0</v>
      </c>
      <c r="Z265" s="64"/>
      <c r="AA265" s="64"/>
      <c r="AB265" s="64"/>
      <c r="AC265" s="7">
        <v>0</v>
      </c>
      <c r="AD265" s="28"/>
      <c r="AE265" s="28"/>
      <c r="AF265" s="243">
        <v>51300000</v>
      </c>
      <c r="AG265" s="29">
        <f t="shared" si="131"/>
        <v>51300000</v>
      </c>
      <c r="AH265" s="29">
        <f t="shared" si="132"/>
        <v>51300000</v>
      </c>
      <c r="AI265" s="30">
        <f t="shared" si="128"/>
        <v>3.9860759296958773E-2</v>
      </c>
      <c r="AJ265" s="30" t="str">
        <f>IF(ISERROR(AH265/#REF!),"-",AH265/#REF!)</f>
        <v>-</v>
      </c>
      <c r="AK265" s="11"/>
      <c r="AL265" s="11"/>
      <c r="AM265" s="11"/>
      <c r="AN265" s="11"/>
      <c r="AO265" s="11"/>
      <c r="AP265" s="11"/>
      <c r="AQ265" s="11"/>
      <c r="AR265" s="11"/>
    </row>
    <row r="266" spans="1:44" outlineLevel="1" x14ac:dyDescent="0.25">
      <c r="A266" s="23">
        <v>20</v>
      </c>
      <c r="B266" s="23"/>
      <c r="C266" s="91" t="s">
        <v>1322</v>
      </c>
      <c r="D266" s="69">
        <v>44764</v>
      </c>
      <c r="E266" s="124" t="s">
        <v>598</v>
      </c>
      <c r="F266" s="93" t="s">
        <v>1114</v>
      </c>
      <c r="G266" s="91" t="s">
        <v>1115</v>
      </c>
      <c r="H266" s="33"/>
      <c r="I266" s="33"/>
      <c r="J266" s="622"/>
      <c r="K266" s="243">
        <v>36000000</v>
      </c>
      <c r="L266" s="245" t="s">
        <v>81</v>
      </c>
      <c r="M266" s="64"/>
      <c r="N266" s="64"/>
      <c r="O266" s="64"/>
      <c r="P266" s="148"/>
      <c r="Q266" s="148"/>
      <c r="R266" s="64"/>
      <c r="S266" s="64"/>
      <c r="T266" s="64"/>
      <c r="U266" s="7">
        <v>0</v>
      </c>
      <c r="V266" s="294"/>
      <c r="W266" s="64"/>
      <c r="X266" s="64"/>
      <c r="Y266" s="7">
        <v>0</v>
      </c>
      <c r="Z266" s="64"/>
      <c r="AA266" s="64"/>
      <c r="AB266" s="64"/>
      <c r="AC266" s="7">
        <v>0</v>
      </c>
      <c r="AD266" s="28"/>
      <c r="AE266" s="28"/>
      <c r="AF266" s="243">
        <v>36000000</v>
      </c>
      <c r="AG266" s="29">
        <f t="shared" si="131"/>
        <v>36000000</v>
      </c>
      <c r="AH266" s="29">
        <f t="shared" si="132"/>
        <v>36000000</v>
      </c>
      <c r="AI266" s="30">
        <f t="shared" si="128"/>
        <v>2.7972462664532471E-2</v>
      </c>
      <c r="AJ266" s="30" t="str">
        <f>IF(ISERROR(AH266/#REF!),"-",AH266/#REF!)</f>
        <v>-</v>
      </c>
      <c r="AK266" s="11"/>
      <c r="AL266" s="11"/>
      <c r="AM266" s="11"/>
      <c r="AN266" s="11"/>
      <c r="AO266" s="11"/>
      <c r="AP266" s="11"/>
      <c r="AQ266" s="11"/>
      <c r="AR266" s="11"/>
    </row>
    <row r="267" spans="1:44" s="61" customFormat="1" ht="12.75" customHeight="1" x14ac:dyDescent="0.25">
      <c r="A267" s="538" t="s">
        <v>63</v>
      </c>
      <c r="B267" s="542"/>
      <c r="C267" s="539"/>
      <c r="D267" s="539"/>
      <c r="E267" s="539"/>
      <c r="F267" s="539"/>
      <c r="G267" s="539"/>
      <c r="H267" s="539"/>
      <c r="I267" s="540"/>
      <c r="J267" s="339">
        <f>SUM(J246)</f>
        <v>761880000</v>
      </c>
      <c r="K267" s="339">
        <f t="shared" ref="K267:AH267" si="133">SUM(K247:K266)</f>
        <v>761880000</v>
      </c>
      <c r="L267" s="339">
        <f t="shared" si="133"/>
        <v>0</v>
      </c>
      <c r="M267" s="339">
        <f t="shared" si="133"/>
        <v>0</v>
      </c>
      <c r="N267" s="339">
        <f t="shared" si="133"/>
        <v>0</v>
      </c>
      <c r="O267" s="339">
        <f t="shared" si="133"/>
        <v>0</v>
      </c>
      <c r="P267" s="339">
        <f t="shared" si="133"/>
        <v>0</v>
      </c>
      <c r="Q267" s="339">
        <f t="shared" si="133"/>
        <v>0</v>
      </c>
      <c r="R267" s="339">
        <f t="shared" si="133"/>
        <v>0</v>
      </c>
      <c r="S267" s="339">
        <f t="shared" si="133"/>
        <v>0</v>
      </c>
      <c r="T267" s="339">
        <f t="shared" si="133"/>
        <v>16200000</v>
      </c>
      <c r="U267" s="339">
        <f t="shared" si="133"/>
        <v>0</v>
      </c>
      <c r="V267" s="339">
        <f t="shared" si="133"/>
        <v>0</v>
      </c>
      <c r="W267" s="339">
        <f t="shared" si="133"/>
        <v>18000000</v>
      </c>
      <c r="X267" s="339">
        <f t="shared" si="133"/>
        <v>60200000</v>
      </c>
      <c r="Y267" s="339">
        <f t="shared" si="133"/>
        <v>94400000</v>
      </c>
      <c r="Z267" s="339">
        <f t="shared" si="133"/>
        <v>245840000</v>
      </c>
      <c r="AA267" s="339">
        <f t="shared" si="133"/>
        <v>90018000</v>
      </c>
      <c r="AB267" s="339">
        <f t="shared" si="133"/>
        <v>21600000</v>
      </c>
      <c r="AC267" s="339">
        <f t="shared" si="133"/>
        <v>357458000</v>
      </c>
      <c r="AD267" s="339">
        <f t="shared" si="133"/>
        <v>12960000</v>
      </c>
      <c r="AE267" s="339">
        <f t="shared" si="133"/>
        <v>0</v>
      </c>
      <c r="AF267" s="339">
        <f t="shared" si="133"/>
        <v>297062000</v>
      </c>
      <c r="AG267" s="339">
        <f t="shared" si="133"/>
        <v>310022000</v>
      </c>
      <c r="AH267" s="339">
        <f t="shared" si="133"/>
        <v>761880000</v>
      </c>
      <c r="AI267" s="345">
        <f>IF(ISERROR(AH248/J248),0,AH248/J248)</f>
        <v>0</v>
      </c>
      <c r="AJ267" s="345">
        <f>IF(ISERROR(AH248/#REF!),0,AH248/#REF!)</f>
        <v>0</v>
      </c>
      <c r="AK267" s="11"/>
      <c r="AL267" s="11"/>
      <c r="AM267" s="11"/>
      <c r="AN267" s="11"/>
      <c r="AO267" s="11"/>
      <c r="AP267" s="11"/>
      <c r="AQ267" s="11"/>
      <c r="AR267" s="11"/>
    </row>
    <row r="268" spans="1:44" ht="12.75" customHeight="1" x14ac:dyDescent="0.25">
      <c r="A268" s="502" t="s">
        <v>64</v>
      </c>
      <c r="B268" s="503"/>
      <c r="C268" s="503"/>
      <c r="D268" s="503"/>
      <c r="E268" s="504"/>
      <c r="F268" s="16"/>
      <c r="G268" s="5"/>
      <c r="H268" s="17"/>
      <c r="I268" s="17"/>
      <c r="J268" s="505">
        <v>1088180000</v>
      </c>
      <c r="K268" s="7"/>
      <c r="L268" s="18"/>
      <c r="M268" s="19"/>
      <c r="N268" s="19"/>
      <c r="O268" s="19"/>
      <c r="P268" s="5"/>
      <c r="Q268" s="20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336"/>
      <c r="AJ268" s="336"/>
    </row>
    <row r="269" spans="1:44" outlineLevel="1" x14ac:dyDescent="0.25">
      <c r="A269" s="22">
        <v>1</v>
      </c>
      <c r="B269" s="23"/>
      <c r="C269" s="91" t="s">
        <v>494</v>
      </c>
      <c r="D269" s="69">
        <v>44620</v>
      </c>
      <c r="E269" s="126" t="s">
        <v>1327</v>
      </c>
      <c r="F269" s="54" t="s">
        <v>1114</v>
      </c>
      <c r="G269" s="47" t="s">
        <v>1115</v>
      </c>
      <c r="H269" s="25"/>
      <c r="I269" s="33"/>
      <c r="J269" s="541"/>
      <c r="K269" s="243">
        <v>32400000</v>
      </c>
      <c r="L269" s="251" t="s">
        <v>81</v>
      </c>
      <c r="M269" s="28"/>
      <c r="N269" s="28"/>
      <c r="O269" s="28"/>
      <c r="P269" s="136"/>
      <c r="Q269" s="136"/>
      <c r="R269" s="28"/>
      <c r="S269" s="28"/>
      <c r="T269" s="243">
        <v>32400000</v>
      </c>
      <c r="U269" s="29">
        <f t="shared" ref="U269:U283" si="134">SUM(R269:T269)</f>
        <v>32400000</v>
      </c>
      <c r="V269" s="252"/>
      <c r="W269" s="137"/>
      <c r="X269" s="28"/>
      <c r="Y269" s="29">
        <f t="shared" ref="Y269:Y283" si="135">SUM(V269:X269)</f>
        <v>0</v>
      </c>
      <c r="Z269" s="28"/>
      <c r="AA269" s="28"/>
      <c r="AB269" s="28"/>
      <c r="AC269" s="29">
        <f>+SUM(Z269:AB269)</f>
        <v>0</v>
      </c>
      <c r="AD269" s="28"/>
      <c r="AE269" s="28"/>
      <c r="AF269" s="28"/>
      <c r="AG269" s="29">
        <f>+SUM(AD269:AF269)</f>
        <v>0</v>
      </c>
      <c r="AH269" s="29">
        <f>+Y269+AC269+AG269+U269</f>
        <v>32400000</v>
      </c>
      <c r="AI269" s="30">
        <f t="shared" ref="AI269:AI283" si="136">IF(ISERROR(AH269/$J$165),0,AH269/$J$165)</f>
        <v>2.5175216398079223E-2</v>
      </c>
      <c r="AJ269" s="30" t="str">
        <f>IF(ISERROR(AH269/#REF!),"-",AH269/#REF!)</f>
        <v>-</v>
      </c>
      <c r="AK269" s="11"/>
      <c r="AL269" s="11"/>
      <c r="AM269" s="11"/>
      <c r="AN269" s="11"/>
      <c r="AO269" s="11"/>
      <c r="AP269" s="11"/>
      <c r="AQ269" s="11"/>
      <c r="AR269" s="11"/>
    </row>
    <row r="270" spans="1:44" outlineLevel="1" x14ac:dyDescent="0.25">
      <c r="A270" s="22">
        <v>2</v>
      </c>
      <c r="B270" s="23"/>
      <c r="C270" s="91" t="s">
        <v>1328</v>
      </c>
      <c r="D270" s="69">
        <v>44665</v>
      </c>
      <c r="E270" s="126" t="s">
        <v>1327</v>
      </c>
      <c r="F270" s="54" t="s">
        <v>1114</v>
      </c>
      <c r="G270" s="47" t="s">
        <v>1115</v>
      </c>
      <c r="H270" s="33"/>
      <c r="I270" s="33"/>
      <c r="J270" s="541"/>
      <c r="K270" s="247">
        <v>18000000</v>
      </c>
      <c r="L270" s="251" t="s">
        <v>81</v>
      </c>
      <c r="M270" s="28"/>
      <c r="N270" s="28"/>
      <c r="O270" s="28"/>
      <c r="P270" s="136"/>
      <c r="Q270" s="136"/>
      <c r="R270" s="28"/>
      <c r="S270" s="28"/>
      <c r="T270" s="28"/>
      <c r="U270" s="29">
        <f t="shared" si="134"/>
        <v>0</v>
      </c>
      <c r="V270" s="28"/>
      <c r="W270" s="247">
        <v>18000000</v>
      </c>
      <c r="X270" s="247"/>
      <c r="Y270" s="29">
        <f t="shared" si="135"/>
        <v>18000000</v>
      </c>
      <c r="Z270" s="28"/>
      <c r="AA270" s="28"/>
      <c r="AB270" s="28"/>
      <c r="AC270" s="29">
        <f t="shared" ref="AC270:AC283" si="137">+SUM(Z270:AB270)</f>
        <v>0</v>
      </c>
      <c r="AD270" s="28"/>
      <c r="AE270" s="28"/>
      <c r="AF270" s="28"/>
      <c r="AG270" s="29">
        <f t="shared" ref="AG270:AG283" si="138">+SUM(AD270:AF270)</f>
        <v>0</v>
      </c>
      <c r="AH270" s="29">
        <f t="shared" ref="AH270:AH283" si="139">+Y270+AC270+AG270</f>
        <v>18000000</v>
      </c>
      <c r="AI270" s="30">
        <f t="shared" si="136"/>
        <v>1.3986231332266235E-2</v>
      </c>
      <c r="AJ270" s="30" t="str">
        <f>IF(ISERROR(AH270/#REF!),"-",AH270/#REF!)</f>
        <v>-</v>
      </c>
      <c r="AK270" s="11"/>
      <c r="AL270" s="11"/>
      <c r="AM270" s="11"/>
      <c r="AN270" s="11"/>
      <c r="AO270" s="11"/>
      <c r="AP270" s="11"/>
      <c r="AQ270" s="11"/>
      <c r="AR270" s="11"/>
    </row>
    <row r="271" spans="1:44" outlineLevel="1" x14ac:dyDescent="0.25">
      <c r="A271" s="22">
        <v>3</v>
      </c>
      <c r="B271" s="23"/>
      <c r="C271" s="91" t="s">
        <v>1329</v>
      </c>
      <c r="D271" s="69">
        <v>44711</v>
      </c>
      <c r="E271" s="126" t="s">
        <v>1327</v>
      </c>
      <c r="F271" s="54" t="s">
        <v>1114</v>
      </c>
      <c r="G271" s="47" t="s">
        <v>1115</v>
      </c>
      <c r="H271" s="33"/>
      <c r="I271" s="33"/>
      <c r="J271" s="541"/>
      <c r="K271" s="247">
        <v>60200000</v>
      </c>
      <c r="L271" s="251" t="s">
        <v>81</v>
      </c>
      <c r="M271" s="28"/>
      <c r="N271" s="28"/>
      <c r="O271" s="28"/>
      <c r="P271" s="136"/>
      <c r="Q271" s="136"/>
      <c r="R271" s="28"/>
      <c r="S271" s="28"/>
      <c r="T271" s="28"/>
      <c r="U271" s="29">
        <f t="shared" si="134"/>
        <v>0</v>
      </c>
      <c r="V271" s="28"/>
      <c r="W271" s="247">
        <v>60200000</v>
      </c>
      <c r="X271" s="247"/>
      <c r="Y271" s="29">
        <f t="shared" si="135"/>
        <v>60200000</v>
      </c>
      <c r="Z271" s="28"/>
      <c r="AA271" s="28"/>
      <c r="AB271" s="28"/>
      <c r="AC271" s="29">
        <f t="shared" si="137"/>
        <v>0</v>
      </c>
      <c r="AD271" s="28"/>
      <c r="AE271" s="28"/>
      <c r="AF271" s="28"/>
      <c r="AG271" s="29">
        <f t="shared" si="138"/>
        <v>0</v>
      </c>
      <c r="AH271" s="29">
        <f t="shared" si="139"/>
        <v>60200000</v>
      </c>
      <c r="AI271" s="30">
        <f t="shared" si="136"/>
        <v>4.6776173677912633E-2</v>
      </c>
      <c r="AJ271" s="30" t="str">
        <f>IF(ISERROR(AH271/#REF!),"-",AH271/#REF!)</f>
        <v>-</v>
      </c>
      <c r="AK271" s="11"/>
      <c r="AL271" s="11"/>
      <c r="AM271" s="11"/>
      <c r="AN271" s="11"/>
      <c r="AO271" s="11"/>
      <c r="AP271" s="11"/>
      <c r="AQ271" s="11"/>
      <c r="AR271" s="11"/>
    </row>
    <row r="272" spans="1:44" outlineLevel="1" x14ac:dyDescent="0.25">
      <c r="A272" s="22">
        <v>4</v>
      </c>
      <c r="B272" s="23"/>
      <c r="C272" s="91" t="s">
        <v>1330</v>
      </c>
      <c r="D272" s="69">
        <v>44734</v>
      </c>
      <c r="E272" s="126" t="s">
        <v>1331</v>
      </c>
      <c r="F272" s="54" t="s">
        <v>1114</v>
      </c>
      <c r="G272" s="47" t="s">
        <v>1115</v>
      </c>
      <c r="H272" s="33"/>
      <c r="I272" s="33"/>
      <c r="J272" s="541"/>
      <c r="K272" s="247">
        <v>57000000</v>
      </c>
      <c r="L272" s="251" t="s">
        <v>81</v>
      </c>
      <c r="M272" s="28"/>
      <c r="N272" s="28"/>
      <c r="O272" s="28"/>
      <c r="P272" s="136"/>
      <c r="Q272" s="136"/>
      <c r="R272" s="28"/>
      <c r="S272" s="28"/>
      <c r="T272" s="28"/>
      <c r="U272" s="29">
        <f t="shared" si="134"/>
        <v>0</v>
      </c>
      <c r="V272" s="28"/>
      <c r="W272" s="137"/>
      <c r="X272" s="247">
        <v>57000000</v>
      </c>
      <c r="Y272" s="29">
        <f t="shared" si="135"/>
        <v>57000000</v>
      </c>
      <c r="Z272" s="28"/>
      <c r="AA272" s="28"/>
      <c r="AB272" s="28"/>
      <c r="AC272" s="29">
        <f t="shared" si="137"/>
        <v>0</v>
      </c>
      <c r="AD272" s="28"/>
      <c r="AE272" s="28"/>
      <c r="AF272" s="28"/>
      <c r="AG272" s="29">
        <f t="shared" si="138"/>
        <v>0</v>
      </c>
      <c r="AH272" s="29">
        <f t="shared" si="139"/>
        <v>57000000</v>
      </c>
      <c r="AI272" s="30">
        <f t="shared" si="136"/>
        <v>4.4289732552176414E-2</v>
      </c>
      <c r="AJ272" s="30" t="str">
        <f>IF(ISERROR(AH272/#REF!),"-",AH272/#REF!)</f>
        <v>-</v>
      </c>
      <c r="AK272" s="11"/>
      <c r="AL272" s="11"/>
      <c r="AM272" s="11"/>
      <c r="AN272" s="11"/>
      <c r="AO272" s="11"/>
      <c r="AP272" s="11"/>
      <c r="AQ272" s="11"/>
      <c r="AR272" s="11"/>
    </row>
    <row r="273" spans="1:44" outlineLevel="1" x14ac:dyDescent="0.25">
      <c r="A273" s="22">
        <v>5</v>
      </c>
      <c r="B273" s="23"/>
      <c r="C273" s="91" t="s">
        <v>1332</v>
      </c>
      <c r="D273" s="69">
        <v>44741</v>
      </c>
      <c r="E273" s="126" t="s">
        <v>1333</v>
      </c>
      <c r="F273" s="54" t="s">
        <v>1114</v>
      </c>
      <c r="G273" s="47" t="s">
        <v>1115</v>
      </c>
      <c r="H273" s="33"/>
      <c r="I273" s="33"/>
      <c r="J273" s="541"/>
      <c r="K273" s="247">
        <v>21120000</v>
      </c>
      <c r="L273" s="251" t="s">
        <v>81</v>
      </c>
      <c r="M273" s="28"/>
      <c r="N273" s="28"/>
      <c r="O273" s="28"/>
      <c r="P273" s="136"/>
      <c r="Q273" s="136"/>
      <c r="R273" s="28"/>
      <c r="S273" s="28"/>
      <c r="T273" s="28"/>
      <c r="U273" s="29">
        <f t="shared" si="134"/>
        <v>0</v>
      </c>
      <c r="V273" s="28"/>
      <c r="W273" s="137"/>
      <c r="X273" s="247">
        <v>21120000</v>
      </c>
      <c r="Y273" s="29">
        <f t="shared" si="135"/>
        <v>21120000</v>
      </c>
      <c r="Z273" s="28"/>
      <c r="AA273" s="28"/>
      <c r="AB273" s="28"/>
      <c r="AC273" s="29">
        <f t="shared" si="137"/>
        <v>0</v>
      </c>
      <c r="AD273" s="28"/>
      <c r="AE273" s="28"/>
      <c r="AF273" s="28"/>
      <c r="AG273" s="29">
        <f t="shared" si="138"/>
        <v>0</v>
      </c>
      <c r="AH273" s="29">
        <f t="shared" si="139"/>
        <v>21120000</v>
      </c>
      <c r="AI273" s="30">
        <f t="shared" si="136"/>
        <v>1.641051142985905E-2</v>
      </c>
      <c r="AJ273" s="30" t="str">
        <f>IF(ISERROR(AH273/#REF!),"-",AH273/#REF!)</f>
        <v>-</v>
      </c>
      <c r="AK273" s="11"/>
      <c r="AL273" s="11"/>
      <c r="AM273" s="11"/>
      <c r="AN273" s="11"/>
      <c r="AO273" s="11"/>
      <c r="AP273" s="11"/>
      <c r="AQ273" s="11"/>
      <c r="AR273" s="11"/>
    </row>
    <row r="274" spans="1:44" outlineLevel="1" x14ac:dyDescent="0.25">
      <c r="A274" s="22">
        <v>6</v>
      </c>
      <c r="B274" s="23"/>
      <c r="C274" s="91" t="s">
        <v>1334</v>
      </c>
      <c r="D274" s="69">
        <v>44734</v>
      </c>
      <c r="E274" s="239" t="s">
        <v>1335</v>
      </c>
      <c r="F274" s="54" t="s">
        <v>1114</v>
      </c>
      <c r="G274" s="47" t="s">
        <v>1115</v>
      </c>
      <c r="H274" s="33"/>
      <c r="I274" s="33"/>
      <c r="J274" s="541"/>
      <c r="K274" s="247">
        <v>39900000</v>
      </c>
      <c r="L274" s="251" t="s">
        <v>81</v>
      </c>
      <c r="M274" s="28"/>
      <c r="N274" s="28"/>
      <c r="O274" s="28"/>
      <c r="P274" s="136"/>
      <c r="Q274" s="136"/>
      <c r="R274" s="28"/>
      <c r="S274" s="28"/>
      <c r="T274" s="28"/>
      <c r="U274" s="29">
        <f t="shared" si="134"/>
        <v>0</v>
      </c>
      <c r="V274" s="28"/>
      <c r="W274" s="138"/>
      <c r="X274" s="247">
        <v>39900000</v>
      </c>
      <c r="Y274" s="29">
        <f t="shared" si="135"/>
        <v>39900000</v>
      </c>
      <c r="Z274" s="28"/>
      <c r="AA274" s="28"/>
      <c r="AB274" s="28"/>
      <c r="AC274" s="29">
        <f t="shared" si="137"/>
        <v>0</v>
      </c>
      <c r="AD274" s="28"/>
      <c r="AE274" s="28"/>
      <c r="AF274" s="28"/>
      <c r="AG274" s="29">
        <f t="shared" si="138"/>
        <v>0</v>
      </c>
      <c r="AH274" s="29">
        <f t="shared" si="139"/>
        <v>39900000</v>
      </c>
      <c r="AI274" s="30">
        <f t="shared" si="136"/>
        <v>3.100281278652349E-2</v>
      </c>
      <c r="AJ274" s="30" t="str">
        <f>IF(ISERROR(AH274/#REF!),"-",AH274/#REF!)</f>
        <v>-</v>
      </c>
      <c r="AK274" s="11"/>
      <c r="AL274" s="11"/>
      <c r="AM274" s="11"/>
      <c r="AN274" s="11"/>
      <c r="AO274" s="11"/>
      <c r="AP274" s="11"/>
      <c r="AQ274" s="11"/>
      <c r="AR274" s="11"/>
    </row>
    <row r="275" spans="1:44" outlineLevel="1" x14ac:dyDescent="0.25">
      <c r="A275" s="22">
        <v>7</v>
      </c>
      <c r="B275" s="23"/>
      <c r="C275" s="91" t="s">
        <v>1336</v>
      </c>
      <c r="D275" s="69">
        <v>44734</v>
      </c>
      <c r="E275" s="240" t="s">
        <v>1337</v>
      </c>
      <c r="F275" s="54" t="s">
        <v>1114</v>
      </c>
      <c r="G275" s="47" t="s">
        <v>1115</v>
      </c>
      <c r="H275" s="33"/>
      <c r="I275" s="33"/>
      <c r="J275" s="541"/>
      <c r="K275" s="247">
        <v>39900000</v>
      </c>
      <c r="L275" s="251" t="s">
        <v>81</v>
      </c>
      <c r="M275" s="28"/>
      <c r="N275" s="28"/>
      <c r="O275" s="28"/>
      <c r="P275" s="136"/>
      <c r="Q275" s="136"/>
      <c r="R275" s="28"/>
      <c r="S275" s="28"/>
      <c r="T275" s="28"/>
      <c r="U275" s="29">
        <f t="shared" si="134"/>
        <v>0</v>
      </c>
      <c r="V275" s="28"/>
      <c r="W275" s="137"/>
      <c r="X275" s="247">
        <v>39900000</v>
      </c>
      <c r="Y275" s="29">
        <f t="shared" si="135"/>
        <v>39900000</v>
      </c>
      <c r="Z275" s="28"/>
      <c r="AA275" s="28"/>
      <c r="AB275" s="28"/>
      <c r="AC275" s="29">
        <f t="shared" si="137"/>
        <v>0</v>
      </c>
      <c r="AD275" s="28"/>
      <c r="AE275" s="28"/>
      <c r="AF275" s="28"/>
      <c r="AG275" s="29">
        <f t="shared" si="138"/>
        <v>0</v>
      </c>
      <c r="AH275" s="29">
        <f t="shared" si="139"/>
        <v>39900000</v>
      </c>
      <c r="AI275" s="30">
        <f t="shared" si="136"/>
        <v>3.100281278652349E-2</v>
      </c>
      <c r="AJ275" s="30" t="str">
        <f>IF(ISERROR(AH275/#REF!),"-",AH275/#REF!)</f>
        <v>-</v>
      </c>
      <c r="AK275" s="11"/>
      <c r="AL275" s="11"/>
      <c r="AM275" s="11"/>
      <c r="AN275" s="11"/>
      <c r="AO275" s="11"/>
      <c r="AP275" s="11"/>
      <c r="AQ275" s="11"/>
      <c r="AR275" s="11"/>
    </row>
    <row r="276" spans="1:44" outlineLevel="1" x14ac:dyDescent="0.25">
      <c r="A276" s="22">
        <v>8</v>
      </c>
      <c r="B276" s="23"/>
      <c r="C276" s="161" t="s">
        <v>1338</v>
      </c>
      <c r="D276" s="296">
        <v>44734</v>
      </c>
      <c r="E276" s="126" t="s">
        <v>1339</v>
      </c>
      <c r="F276" s="54" t="s">
        <v>1114</v>
      </c>
      <c r="G276" s="47" t="s">
        <v>1115</v>
      </c>
      <c r="H276" s="33"/>
      <c r="I276" s="33"/>
      <c r="J276" s="541"/>
      <c r="K276" s="247">
        <v>57000000</v>
      </c>
      <c r="L276" s="251" t="s">
        <v>81</v>
      </c>
      <c r="M276" s="28"/>
      <c r="N276" s="28"/>
      <c r="O276" s="28"/>
      <c r="P276" s="136"/>
      <c r="Q276" s="136"/>
      <c r="R276" s="28"/>
      <c r="S276" s="28"/>
      <c r="T276" s="28"/>
      <c r="U276" s="29">
        <f t="shared" si="134"/>
        <v>0</v>
      </c>
      <c r="V276" s="28"/>
      <c r="W276" s="137"/>
      <c r="X276" s="247">
        <v>57000000</v>
      </c>
      <c r="Y276" s="29">
        <f t="shared" si="135"/>
        <v>57000000</v>
      </c>
      <c r="Z276" s="28"/>
      <c r="AA276" s="28"/>
      <c r="AB276" s="28"/>
      <c r="AC276" s="29">
        <f t="shared" si="137"/>
        <v>0</v>
      </c>
      <c r="AD276" s="28"/>
      <c r="AE276" s="28"/>
      <c r="AF276" s="28"/>
      <c r="AG276" s="29">
        <f t="shared" si="138"/>
        <v>0</v>
      </c>
      <c r="AH276" s="29">
        <f t="shared" si="139"/>
        <v>57000000</v>
      </c>
      <c r="AI276" s="30">
        <f t="shared" si="136"/>
        <v>4.4289732552176414E-2</v>
      </c>
      <c r="AJ276" s="30" t="str">
        <f>IF(ISERROR(AH276/#REF!),"-",AH276/#REF!)</f>
        <v>-</v>
      </c>
      <c r="AK276" s="11"/>
      <c r="AL276" s="11"/>
      <c r="AM276" s="11"/>
      <c r="AN276" s="11"/>
      <c r="AO276" s="11"/>
      <c r="AP276" s="11"/>
      <c r="AQ276" s="11"/>
      <c r="AR276" s="11"/>
    </row>
    <row r="277" spans="1:44" outlineLevel="1" x14ac:dyDescent="0.25">
      <c r="A277" s="22">
        <v>9</v>
      </c>
      <c r="B277" s="23"/>
      <c r="C277" s="161" t="s">
        <v>1340</v>
      </c>
      <c r="D277" s="296">
        <v>44734</v>
      </c>
      <c r="E277" s="240" t="s">
        <v>1341</v>
      </c>
      <c r="F277" s="54" t="s">
        <v>1114</v>
      </c>
      <c r="G277" s="47" t="s">
        <v>1115</v>
      </c>
      <c r="H277" s="33"/>
      <c r="I277" s="33"/>
      <c r="J277" s="541"/>
      <c r="K277" s="247">
        <v>40320000</v>
      </c>
      <c r="L277" s="251" t="s">
        <v>81</v>
      </c>
      <c r="M277" s="28"/>
      <c r="N277" s="28"/>
      <c r="O277" s="28"/>
      <c r="P277" s="136"/>
      <c r="Q277" s="136"/>
      <c r="R277" s="28"/>
      <c r="S277" s="28"/>
      <c r="T277" s="28"/>
      <c r="U277" s="29">
        <f t="shared" si="134"/>
        <v>0</v>
      </c>
      <c r="V277" s="28"/>
      <c r="W277" s="28"/>
      <c r="X277" s="247">
        <v>40320000</v>
      </c>
      <c r="Y277" s="29">
        <f t="shared" si="135"/>
        <v>40320000</v>
      </c>
      <c r="Z277" s="28"/>
      <c r="AA277" s="28"/>
      <c r="AB277" s="28"/>
      <c r="AC277" s="29">
        <f t="shared" si="137"/>
        <v>0</v>
      </c>
      <c r="AD277" s="28"/>
      <c r="AE277" s="28"/>
      <c r="AF277" s="28"/>
      <c r="AG277" s="29">
        <f t="shared" si="138"/>
        <v>0</v>
      </c>
      <c r="AH277" s="29">
        <f t="shared" si="139"/>
        <v>40320000</v>
      </c>
      <c r="AI277" s="30">
        <f t="shared" si="136"/>
        <v>3.1329158184276368E-2</v>
      </c>
      <c r="AJ277" s="30" t="str">
        <f>IF(ISERROR(AH277/#REF!),"-",AH277/#REF!)</f>
        <v>-</v>
      </c>
    </row>
    <row r="278" spans="1:44" outlineLevel="1" x14ac:dyDescent="0.25">
      <c r="A278" s="22">
        <v>10</v>
      </c>
      <c r="B278" s="23"/>
      <c r="C278" s="161" t="s">
        <v>1342</v>
      </c>
      <c r="D278" s="296">
        <v>44734</v>
      </c>
      <c r="E278" s="93" t="s">
        <v>1024</v>
      </c>
      <c r="F278" s="54" t="s">
        <v>1114</v>
      </c>
      <c r="G278" s="47" t="s">
        <v>1115</v>
      </c>
      <c r="H278" s="33"/>
      <c r="I278" s="33"/>
      <c r="J278" s="541"/>
      <c r="K278" s="247">
        <v>40320000</v>
      </c>
      <c r="L278" s="251" t="s">
        <v>81</v>
      </c>
      <c r="M278" s="28"/>
      <c r="N278" s="28"/>
      <c r="O278" s="28"/>
      <c r="P278" s="136"/>
      <c r="Q278" s="136"/>
      <c r="R278" s="28"/>
      <c r="S278" s="28"/>
      <c r="T278" s="28"/>
      <c r="U278" s="29">
        <f t="shared" si="134"/>
        <v>0</v>
      </c>
      <c r="V278" s="28"/>
      <c r="W278" s="28"/>
      <c r="X278" s="247">
        <v>40320000</v>
      </c>
      <c r="Y278" s="29">
        <f t="shared" si="135"/>
        <v>40320000</v>
      </c>
      <c r="Z278" s="28"/>
      <c r="AA278" s="28"/>
      <c r="AB278" s="28"/>
      <c r="AC278" s="29">
        <f t="shared" si="137"/>
        <v>0</v>
      </c>
      <c r="AD278" s="28"/>
      <c r="AE278" s="28"/>
      <c r="AF278" s="28"/>
      <c r="AG278" s="29">
        <f t="shared" si="138"/>
        <v>0</v>
      </c>
      <c r="AH278" s="29">
        <f t="shared" si="139"/>
        <v>40320000</v>
      </c>
      <c r="AI278" s="30">
        <f t="shared" si="136"/>
        <v>3.1329158184276368E-2</v>
      </c>
      <c r="AJ278" s="30" t="str">
        <f>IF(ISERROR(AH278/#REF!),"-",AH278/#REF!)</f>
        <v>-</v>
      </c>
    </row>
    <row r="279" spans="1:44" outlineLevel="1" x14ac:dyDescent="0.25">
      <c r="A279" s="22">
        <v>11</v>
      </c>
      <c r="B279" s="23"/>
      <c r="C279" s="161" t="s">
        <v>1343</v>
      </c>
      <c r="D279" s="296">
        <v>44734</v>
      </c>
      <c r="E279" s="240" t="s">
        <v>629</v>
      </c>
      <c r="F279" s="54" t="s">
        <v>1114</v>
      </c>
      <c r="G279" s="47" t="s">
        <v>1115</v>
      </c>
      <c r="H279" s="33"/>
      <c r="I279" s="33"/>
      <c r="J279" s="541"/>
      <c r="K279" s="247">
        <v>114600000</v>
      </c>
      <c r="L279" s="251" t="s">
        <v>81</v>
      </c>
      <c r="M279" s="28"/>
      <c r="N279" s="28"/>
      <c r="O279" s="28"/>
      <c r="P279" s="136"/>
      <c r="Q279" s="136"/>
      <c r="R279" s="28"/>
      <c r="S279" s="28"/>
      <c r="T279" s="28"/>
      <c r="U279" s="29">
        <f t="shared" si="134"/>
        <v>0</v>
      </c>
      <c r="V279" s="28"/>
      <c r="W279" s="28"/>
      <c r="X279" s="247">
        <v>114600000</v>
      </c>
      <c r="Y279" s="29">
        <f t="shared" si="135"/>
        <v>114600000</v>
      </c>
      <c r="Z279" s="28"/>
      <c r="AA279" s="28"/>
      <c r="AB279" s="28"/>
      <c r="AC279" s="29">
        <f t="shared" si="137"/>
        <v>0</v>
      </c>
      <c r="AD279" s="28"/>
      <c r="AE279" s="28"/>
      <c r="AF279" s="28"/>
      <c r="AG279" s="29">
        <f t="shared" si="138"/>
        <v>0</v>
      </c>
      <c r="AH279" s="29">
        <f t="shared" si="139"/>
        <v>114600000</v>
      </c>
      <c r="AI279" s="30">
        <f t="shared" si="136"/>
        <v>8.904567281542837E-2</v>
      </c>
      <c r="AJ279" s="30" t="str">
        <f>IF(ISERROR(AH279/#REF!),"-",AH279/#REF!)</f>
        <v>-</v>
      </c>
    </row>
    <row r="280" spans="1:44" outlineLevel="1" x14ac:dyDescent="0.25">
      <c r="A280" s="22">
        <v>12</v>
      </c>
      <c r="B280" s="23"/>
      <c r="C280" s="161" t="s">
        <v>1344</v>
      </c>
      <c r="D280" s="296">
        <v>44736</v>
      </c>
      <c r="E280" s="240" t="s">
        <v>1345</v>
      </c>
      <c r="F280" s="54" t="s">
        <v>1114</v>
      </c>
      <c r="G280" s="47" t="s">
        <v>1115</v>
      </c>
      <c r="H280" s="33"/>
      <c r="I280" s="33"/>
      <c r="J280" s="541"/>
      <c r="K280" s="247">
        <v>43200000</v>
      </c>
      <c r="L280" s="251" t="s">
        <v>81</v>
      </c>
      <c r="M280" s="28"/>
      <c r="N280" s="28"/>
      <c r="O280" s="28"/>
      <c r="P280" s="136"/>
      <c r="Q280" s="136"/>
      <c r="R280" s="28"/>
      <c r="S280" s="28"/>
      <c r="T280" s="28"/>
      <c r="U280" s="29">
        <f t="shared" si="134"/>
        <v>0</v>
      </c>
      <c r="V280" s="28"/>
      <c r="W280" s="28"/>
      <c r="X280" s="247">
        <v>43200000</v>
      </c>
      <c r="Y280" s="29">
        <f t="shared" si="135"/>
        <v>43200000</v>
      </c>
      <c r="Z280" s="28"/>
      <c r="AA280" s="28"/>
      <c r="AB280" s="28"/>
      <c r="AC280" s="29">
        <f t="shared" si="137"/>
        <v>0</v>
      </c>
      <c r="AD280" s="28"/>
      <c r="AE280" s="28"/>
      <c r="AF280" s="28"/>
      <c r="AG280" s="29">
        <f t="shared" si="138"/>
        <v>0</v>
      </c>
      <c r="AH280" s="29">
        <f t="shared" si="139"/>
        <v>43200000</v>
      </c>
      <c r="AI280" s="30">
        <f t="shared" si="136"/>
        <v>3.3566955197438963E-2</v>
      </c>
      <c r="AJ280" s="30" t="str">
        <f>IF(ISERROR(AH280/#REF!),"-",AH280/#REF!)</f>
        <v>-</v>
      </c>
      <c r="AK280" s="11"/>
      <c r="AL280" s="11"/>
      <c r="AM280" s="11"/>
      <c r="AN280" s="11"/>
      <c r="AO280" s="11"/>
      <c r="AP280" s="11"/>
      <c r="AQ280" s="11"/>
      <c r="AR280" s="11"/>
    </row>
    <row r="281" spans="1:44" outlineLevel="1" x14ac:dyDescent="0.25">
      <c r="A281" s="22">
        <v>13</v>
      </c>
      <c r="B281" s="23"/>
      <c r="C281" s="91" t="s">
        <v>1346</v>
      </c>
      <c r="D281" s="69">
        <v>44734</v>
      </c>
      <c r="E281" s="240" t="s">
        <v>604</v>
      </c>
      <c r="F281" s="54" t="s">
        <v>1114</v>
      </c>
      <c r="G281" s="47" t="s">
        <v>1115</v>
      </c>
      <c r="H281" s="33"/>
      <c r="I281" s="33"/>
      <c r="J281" s="541"/>
      <c r="K281" s="247">
        <v>114600000</v>
      </c>
      <c r="L281" s="251" t="s">
        <v>81</v>
      </c>
      <c r="M281" s="28"/>
      <c r="N281" s="28"/>
      <c r="O281" s="28"/>
      <c r="P281" s="136"/>
      <c r="Q281" s="136"/>
      <c r="R281" s="28"/>
      <c r="S281" s="28"/>
      <c r="T281" s="28"/>
      <c r="U281" s="29">
        <f t="shared" si="134"/>
        <v>0</v>
      </c>
      <c r="V281" s="28"/>
      <c r="W281" s="28"/>
      <c r="X281" s="247">
        <v>114600000</v>
      </c>
      <c r="Y281" s="29">
        <f t="shared" si="135"/>
        <v>114600000</v>
      </c>
      <c r="Z281" s="28"/>
      <c r="AA281" s="28"/>
      <c r="AB281" s="28"/>
      <c r="AC281" s="29">
        <f t="shared" si="137"/>
        <v>0</v>
      </c>
      <c r="AD281" s="28"/>
      <c r="AE281" s="28"/>
      <c r="AF281" s="28"/>
      <c r="AG281" s="29">
        <f t="shared" si="138"/>
        <v>0</v>
      </c>
      <c r="AH281" s="29">
        <f t="shared" si="139"/>
        <v>114600000</v>
      </c>
      <c r="AI281" s="30">
        <f t="shared" si="136"/>
        <v>8.904567281542837E-2</v>
      </c>
      <c r="AJ281" s="30" t="str">
        <f>IF(ISERROR(AH281/#REF!),"-",AH281/#REF!)</f>
        <v>-</v>
      </c>
      <c r="AK281" s="11"/>
      <c r="AL281" s="11"/>
      <c r="AM281" s="11"/>
      <c r="AN281" s="11"/>
      <c r="AO281" s="11"/>
      <c r="AP281" s="11"/>
      <c r="AQ281" s="11"/>
      <c r="AR281" s="11"/>
    </row>
    <row r="282" spans="1:44" outlineLevel="1" x14ac:dyDescent="0.25">
      <c r="A282" s="22">
        <v>14</v>
      </c>
      <c r="B282" s="23"/>
      <c r="C282" s="140" t="s">
        <v>1340</v>
      </c>
      <c r="D282" s="69">
        <v>44734</v>
      </c>
      <c r="E282" s="240" t="s">
        <v>1341</v>
      </c>
      <c r="F282" s="54" t="s">
        <v>1114</v>
      </c>
      <c r="G282" s="47" t="s">
        <v>1115</v>
      </c>
      <c r="H282" s="33"/>
      <c r="I282" s="33"/>
      <c r="J282" s="541"/>
      <c r="K282" s="247">
        <v>65000000</v>
      </c>
      <c r="L282" s="251" t="s">
        <v>81</v>
      </c>
      <c r="M282" s="28"/>
      <c r="N282" s="28"/>
      <c r="O282" s="28"/>
      <c r="P282" s="136"/>
      <c r="Q282" s="136"/>
      <c r="R282" s="28"/>
      <c r="S282" s="28"/>
      <c r="T282" s="28"/>
      <c r="U282" s="29">
        <f t="shared" si="134"/>
        <v>0</v>
      </c>
      <c r="V282" s="28"/>
      <c r="W282" s="28"/>
      <c r="X282" s="28"/>
      <c r="Y282" s="29">
        <f t="shared" si="135"/>
        <v>0</v>
      </c>
      <c r="Z282" s="28"/>
      <c r="AA282" s="247">
        <v>65000000</v>
      </c>
      <c r="AB282" s="28"/>
      <c r="AC282" s="29">
        <f t="shared" si="137"/>
        <v>65000000</v>
      </c>
      <c r="AD282" s="28"/>
      <c r="AE282" s="28"/>
      <c r="AF282" s="28"/>
      <c r="AG282" s="29">
        <f t="shared" si="138"/>
        <v>0</v>
      </c>
      <c r="AH282" s="29">
        <f t="shared" si="139"/>
        <v>65000000</v>
      </c>
      <c r="AI282" s="30">
        <f t="shared" si="136"/>
        <v>5.0505835366516962E-2</v>
      </c>
      <c r="AJ282" s="30" t="str">
        <f>IF(ISERROR(AH282/#REF!),"-",AH282/#REF!)</f>
        <v>-</v>
      </c>
      <c r="AK282" s="11"/>
      <c r="AL282" s="11"/>
      <c r="AM282" s="11"/>
      <c r="AN282" s="11"/>
      <c r="AO282" s="11"/>
      <c r="AP282" s="11"/>
      <c r="AQ282" s="11"/>
      <c r="AR282" s="11"/>
    </row>
    <row r="283" spans="1:44" outlineLevel="1" x14ac:dyDescent="0.25">
      <c r="A283" s="22">
        <v>15</v>
      </c>
      <c r="B283" s="23"/>
      <c r="C283" s="140" t="s">
        <v>1347</v>
      </c>
      <c r="D283" s="69">
        <v>44781</v>
      </c>
      <c r="E283" s="240" t="s">
        <v>633</v>
      </c>
      <c r="F283" s="54" t="s">
        <v>1114</v>
      </c>
      <c r="G283" s="47" t="s">
        <v>1115</v>
      </c>
      <c r="H283" s="33"/>
      <c r="I283" s="33"/>
      <c r="J283" s="541"/>
      <c r="K283" s="247">
        <v>46800000</v>
      </c>
      <c r="L283" s="251" t="s">
        <v>81</v>
      </c>
      <c r="M283" s="28"/>
      <c r="N283" s="28"/>
      <c r="O283" s="28"/>
      <c r="P283" s="136"/>
      <c r="Q283" s="136"/>
      <c r="R283" s="28"/>
      <c r="S283" s="28"/>
      <c r="T283" s="28"/>
      <c r="U283" s="29">
        <f t="shared" si="134"/>
        <v>0</v>
      </c>
      <c r="V283" s="28"/>
      <c r="W283" s="28"/>
      <c r="X283" s="28"/>
      <c r="Y283" s="29">
        <f t="shared" si="135"/>
        <v>0</v>
      </c>
      <c r="Z283" s="28"/>
      <c r="AA283" s="247">
        <v>46800000</v>
      </c>
      <c r="AB283" s="28"/>
      <c r="AC283" s="29">
        <f t="shared" si="137"/>
        <v>46800000</v>
      </c>
      <c r="AD283" s="28"/>
      <c r="AE283" s="28"/>
      <c r="AF283" s="28"/>
      <c r="AG283" s="29">
        <f t="shared" si="138"/>
        <v>0</v>
      </c>
      <c r="AH283" s="29">
        <f t="shared" si="139"/>
        <v>46800000</v>
      </c>
      <c r="AI283" s="30">
        <f t="shared" si="136"/>
        <v>3.6364201463892215E-2</v>
      </c>
      <c r="AJ283" s="30" t="str">
        <f>IF(ISERROR(AH283/#REF!),"-",AH283/#REF!)</f>
        <v>-</v>
      </c>
      <c r="AK283" s="11"/>
      <c r="AL283" s="11"/>
      <c r="AM283" s="11"/>
      <c r="AN283" s="11"/>
      <c r="AO283" s="11"/>
      <c r="AP283" s="11"/>
      <c r="AQ283" s="11"/>
      <c r="AR283" s="11"/>
    </row>
    <row r="284" spans="1:44" outlineLevel="1" x14ac:dyDescent="0.25">
      <c r="A284" s="22">
        <v>16</v>
      </c>
      <c r="B284" s="23"/>
      <c r="C284" s="140" t="s">
        <v>1342</v>
      </c>
      <c r="D284" s="296">
        <v>44734</v>
      </c>
      <c r="E284" s="93" t="s">
        <v>1024</v>
      </c>
      <c r="F284" s="54" t="s">
        <v>1114</v>
      </c>
      <c r="G284" s="47" t="s">
        <v>1115</v>
      </c>
      <c r="H284" s="33"/>
      <c r="I284" s="33"/>
      <c r="J284" s="541"/>
      <c r="K284" s="247">
        <v>17280000</v>
      </c>
      <c r="L284" s="251" t="s">
        <v>81</v>
      </c>
      <c r="M284" s="28"/>
      <c r="N284" s="28"/>
      <c r="O284" s="28"/>
      <c r="P284" s="136"/>
      <c r="Q284" s="136"/>
      <c r="R284" s="28"/>
      <c r="S284" s="28"/>
      <c r="T284" s="28"/>
      <c r="U284" s="29">
        <f t="shared" ref="U284:U292" si="140">SUM(R284:T284)</f>
        <v>0</v>
      </c>
      <c r="V284" s="28"/>
      <c r="W284" s="28"/>
      <c r="X284" s="28"/>
      <c r="Y284" s="29">
        <f t="shared" ref="Y284:Y292" si="141">SUM(V284:X284)</f>
        <v>0</v>
      </c>
      <c r="Z284" s="28"/>
      <c r="AA284" s="28"/>
      <c r="AB284" s="28"/>
      <c r="AC284" s="29">
        <f t="shared" ref="AC284:AC292" si="142">+SUM(Z284:AB284)</f>
        <v>0</v>
      </c>
      <c r="AD284" s="247">
        <v>17280000</v>
      </c>
      <c r="AE284" s="28"/>
      <c r="AF284" s="28"/>
      <c r="AG284" s="29">
        <f t="shared" ref="AG284:AG292" si="143">+SUM(AD284:AF284)</f>
        <v>17280000</v>
      </c>
      <c r="AH284" s="29">
        <f t="shared" ref="AH284:AH292" si="144">+Y284+AC284+AG284</f>
        <v>17280000</v>
      </c>
      <c r="AI284" s="30">
        <f t="shared" ref="AI284:AI292" si="145">IF(ISERROR(AH284/$J$165),0,AH284/$J$165)</f>
        <v>1.3426782078975586E-2</v>
      </c>
      <c r="AJ284" s="30" t="str">
        <f>IF(ISERROR(AH284/#REF!),"-",AH284/#REF!)</f>
        <v>-</v>
      </c>
      <c r="AK284" s="11"/>
      <c r="AL284" s="11"/>
      <c r="AM284" s="11"/>
      <c r="AN284" s="11"/>
      <c r="AO284" s="11"/>
      <c r="AP284" s="11"/>
      <c r="AQ284" s="11"/>
      <c r="AR284" s="11"/>
    </row>
    <row r="285" spans="1:44" outlineLevel="1" x14ac:dyDescent="0.25">
      <c r="A285" s="22">
        <v>16</v>
      </c>
      <c r="B285" s="23"/>
      <c r="C285" s="140" t="s">
        <v>1336</v>
      </c>
      <c r="D285" s="69">
        <v>44734</v>
      </c>
      <c r="E285" s="240" t="s">
        <v>1337</v>
      </c>
      <c r="F285" s="54" t="s">
        <v>1114</v>
      </c>
      <c r="G285" s="47" t="s">
        <v>1115</v>
      </c>
      <c r="H285" s="33"/>
      <c r="I285" s="33"/>
      <c r="J285" s="541"/>
      <c r="K285" s="247">
        <v>17100000</v>
      </c>
      <c r="L285" s="251" t="s">
        <v>81</v>
      </c>
      <c r="M285" s="28"/>
      <c r="N285" s="28"/>
      <c r="O285" s="28"/>
      <c r="P285" s="136"/>
      <c r="Q285" s="136"/>
      <c r="R285" s="28"/>
      <c r="S285" s="28"/>
      <c r="T285" s="28"/>
      <c r="U285" s="29">
        <f t="shared" si="140"/>
        <v>0</v>
      </c>
      <c r="V285" s="28"/>
      <c r="W285" s="28"/>
      <c r="X285" s="28"/>
      <c r="Y285" s="29">
        <f t="shared" si="141"/>
        <v>0</v>
      </c>
      <c r="Z285" s="28"/>
      <c r="AA285" s="28"/>
      <c r="AB285" s="28"/>
      <c r="AC285" s="29">
        <f t="shared" si="142"/>
        <v>0</v>
      </c>
      <c r="AD285" s="247">
        <v>17100000</v>
      </c>
      <c r="AE285" s="28"/>
      <c r="AF285" s="28"/>
      <c r="AG285" s="29">
        <f t="shared" si="143"/>
        <v>17100000</v>
      </c>
      <c r="AH285" s="29">
        <f t="shared" si="144"/>
        <v>17100000</v>
      </c>
      <c r="AI285" s="30">
        <f t="shared" si="145"/>
        <v>1.3286919765652924E-2</v>
      </c>
      <c r="AJ285" s="30" t="str">
        <f>IF(ISERROR(AH285/#REF!),"-",AH285/#REF!)</f>
        <v>-</v>
      </c>
      <c r="AK285" s="11"/>
      <c r="AL285" s="11"/>
      <c r="AM285" s="11"/>
      <c r="AN285" s="11"/>
      <c r="AO285" s="11"/>
      <c r="AP285" s="11"/>
      <c r="AQ285" s="11"/>
      <c r="AR285" s="11"/>
    </row>
    <row r="286" spans="1:44" outlineLevel="1" x14ac:dyDescent="0.25">
      <c r="A286" s="22">
        <v>16</v>
      </c>
      <c r="B286" s="23"/>
      <c r="C286" s="140" t="s">
        <v>1334</v>
      </c>
      <c r="D286" s="69">
        <v>44734</v>
      </c>
      <c r="E286" s="239" t="s">
        <v>1335</v>
      </c>
      <c r="F286" s="54" t="s">
        <v>1114</v>
      </c>
      <c r="G286" s="47" t="s">
        <v>1115</v>
      </c>
      <c r="H286" s="33"/>
      <c r="I286" s="33"/>
      <c r="J286" s="541"/>
      <c r="K286" s="247">
        <v>17100000</v>
      </c>
      <c r="L286" s="251" t="s">
        <v>81</v>
      </c>
      <c r="M286" s="28"/>
      <c r="N286" s="28"/>
      <c r="O286" s="28"/>
      <c r="P286" s="136"/>
      <c r="Q286" s="136"/>
      <c r="R286" s="28"/>
      <c r="S286" s="28"/>
      <c r="T286" s="28"/>
      <c r="U286" s="29">
        <f t="shared" si="140"/>
        <v>0</v>
      </c>
      <c r="V286" s="28"/>
      <c r="W286" s="28"/>
      <c r="X286" s="28"/>
      <c r="Y286" s="29">
        <f t="shared" si="141"/>
        <v>0</v>
      </c>
      <c r="Z286" s="28"/>
      <c r="AA286" s="28"/>
      <c r="AB286" s="28"/>
      <c r="AC286" s="29">
        <f t="shared" si="142"/>
        <v>0</v>
      </c>
      <c r="AD286" s="247">
        <v>17100000</v>
      </c>
      <c r="AE286" s="28"/>
      <c r="AF286" s="28"/>
      <c r="AG286" s="29">
        <f t="shared" si="143"/>
        <v>17100000</v>
      </c>
      <c r="AH286" s="29">
        <f t="shared" si="144"/>
        <v>17100000</v>
      </c>
      <c r="AI286" s="30">
        <f t="shared" si="145"/>
        <v>1.3286919765652924E-2</v>
      </c>
      <c r="AJ286" s="30" t="str">
        <f>IF(ISERROR(AH286/#REF!),"-",AH286/#REF!)</f>
        <v>-</v>
      </c>
      <c r="AK286" s="11"/>
      <c r="AL286" s="11"/>
      <c r="AM286" s="11"/>
      <c r="AN286" s="11"/>
      <c r="AO286" s="11"/>
      <c r="AP286" s="11"/>
      <c r="AQ286" s="11"/>
      <c r="AR286" s="11"/>
    </row>
    <row r="287" spans="1:44" outlineLevel="1" x14ac:dyDescent="0.25">
      <c r="A287" s="22">
        <v>16</v>
      </c>
      <c r="B287" s="23"/>
      <c r="C287" s="140" t="s">
        <v>1344</v>
      </c>
      <c r="D287" s="296">
        <v>44736</v>
      </c>
      <c r="E287" s="240" t="s">
        <v>1345</v>
      </c>
      <c r="F287" s="54" t="s">
        <v>1114</v>
      </c>
      <c r="G287" s="47" t="s">
        <v>1115</v>
      </c>
      <c r="H287" s="33"/>
      <c r="I287" s="33"/>
      <c r="J287" s="541"/>
      <c r="K287" s="247">
        <v>17280000</v>
      </c>
      <c r="L287" s="251" t="s">
        <v>81</v>
      </c>
      <c r="M287" s="28"/>
      <c r="N287" s="28"/>
      <c r="O287" s="28"/>
      <c r="P287" s="136"/>
      <c r="Q287" s="136"/>
      <c r="R287" s="28"/>
      <c r="S287" s="28"/>
      <c r="T287" s="28"/>
      <c r="U287" s="29">
        <f t="shared" si="140"/>
        <v>0</v>
      </c>
      <c r="V287" s="28"/>
      <c r="W287" s="28"/>
      <c r="X287" s="28"/>
      <c r="Y287" s="29">
        <f t="shared" si="141"/>
        <v>0</v>
      </c>
      <c r="Z287" s="28"/>
      <c r="AA287" s="28"/>
      <c r="AB287" s="28"/>
      <c r="AC287" s="29">
        <f t="shared" si="142"/>
        <v>0</v>
      </c>
      <c r="AD287" s="247">
        <v>17280000</v>
      </c>
      <c r="AE287" s="28"/>
      <c r="AF287" s="28"/>
      <c r="AG287" s="29">
        <f t="shared" si="143"/>
        <v>17280000</v>
      </c>
      <c r="AH287" s="29">
        <f t="shared" si="144"/>
        <v>17280000</v>
      </c>
      <c r="AI287" s="30">
        <f t="shared" si="145"/>
        <v>1.3426782078975586E-2</v>
      </c>
      <c r="AJ287" s="30" t="str">
        <f>IF(ISERROR(AH287/#REF!),"-",AH287/#REF!)</f>
        <v>-</v>
      </c>
      <c r="AK287" s="11"/>
      <c r="AL287" s="11"/>
      <c r="AM287" s="11"/>
      <c r="AN287" s="11"/>
      <c r="AO287" s="11"/>
      <c r="AP287" s="11"/>
      <c r="AQ287" s="11"/>
      <c r="AR287" s="11"/>
    </row>
    <row r="288" spans="1:44" outlineLevel="1" x14ac:dyDescent="0.25">
      <c r="A288" s="22">
        <v>16</v>
      </c>
      <c r="B288" s="23"/>
      <c r="C288" s="140" t="s">
        <v>1329</v>
      </c>
      <c r="D288" s="69">
        <v>44711</v>
      </c>
      <c r="E288" s="126" t="s">
        <v>1327</v>
      </c>
      <c r="F288" s="54" t="s">
        <v>1114</v>
      </c>
      <c r="G288" s="47" t="s">
        <v>1115</v>
      </c>
      <c r="H288" s="33"/>
      <c r="I288" s="33"/>
      <c r="J288" s="541"/>
      <c r="K288" s="247">
        <v>25800000</v>
      </c>
      <c r="L288" s="251" t="s">
        <v>81</v>
      </c>
      <c r="M288" s="28"/>
      <c r="N288" s="28"/>
      <c r="O288" s="28"/>
      <c r="P288" s="136"/>
      <c r="Q288" s="136"/>
      <c r="R288" s="28"/>
      <c r="S288" s="28"/>
      <c r="T288" s="28"/>
      <c r="U288" s="29">
        <f t="shared" si="140"/>
        <v>0</v>
      </c>
      <c r="V288" s="28"/>
      <c r="W288" s="28"/>
      <c r="X288" s="28"/>
      <c r="Y288" s="29">
        <f t="shared" si="141"/>
        <v>0</v>
      </c>
      <c r="Z288" s="28"/>
      <c r="AA288" s="28"/>
      <c r="AB288" s="28"/>
      <c r="AC288" s="29">
        <f t="shared" si="142"/>
        <v>0</v>
      </c>
      <c r="AD288" s="247">
        <v>25800000</v>
      </c>
      <c r="AE288" s="28"/>
      <c r="AF288" s="28"/>
      <c r="AG288" s="29">
        <f t="shared" si="143"/>
        <v>25800000</v>
      </c>
      <c r="AH288" s="29">
        <f t="shared" si="144"/>
        <v>25800000</v>
      </c>
      <c r="AI288" s="30">
        <f t="shared" si="145"/>
        <v>2.0046931576248272E-2</v>
      </c>
      <c r="AJ288" s="30" t="str">
        <f>IF(ISERROR(AH288/#REF!),"-",AH288/#REF!)</f>
        <v>-</v>
      </c>
      <c r="AK288" s="11"/>
      <c r="AL288" s="11"/>
      <c r="AM288" s="11"/>
      <c r="AN288" s="11"/>
      <c r="AO288" s="11"/>
      <c r="AP288" s="11"/>
      <c r="AQ288" s="11"/>
      <c r="AR288" s="11"/>
    </row>
    <row r="289" spans="1:44" outlineLevel="1" x14ac:dyDescent="0.25">
      <c r="A289" s="22">
        <v>16</v>
      </c>
      <c r="B289" s="23"/>
      <c r="C289" s="140" t="s">
        <v>1348</v>
      </c>
      <c r="D289" s="69">
        <v>44872</v>
      </c>
      <c r="E289" s="240" t="s">
        <v>1341</v>
      </c>
      <c r="F289" s="54" t="s">
        <v>1114</v>
      </c>
      <c r="G289" s="47" t="s">
        <v>1115</v>
      </c>
      <c r="H289" s="33"/>
      <c r="I289" s="33"/>
      <c r="J289" s="541"/>
      <c r="K289" s="247">
        <v>21600000</v>
      </c>
      <c r="L289" s="251" t="s">
        <v>81</v>
      </c>
      <c r="M289" s="28"/>
      <c r="N289" s="28"/>
      <c r="O289" s="28"/>
      <c r="P289" s="136"/>
      <c r="Q289" s="136"/>
      <c r="R289" s="28"/>
      <c r="S289" s="28"/>
      <c r="T289" s="28"/>
      <c r="U289" s="29">
        <f t="shared" si="140"/>
        <v>0</v>
      </c>
      <c r="V289" s="28"/>
      <c r="W289" s="28"/>
      <c r="X289" s="28"/>
      <c r="Y289" s="29">
        <f t="shared" si="141"/>
        <v>0</v>
      </c>
      <c r="Z289" s="28"/>
      <c r="AA289" s="28"/>
      <c r="AB289" s="28"/>
      <c r="AC289" s="29">
        <f t="shared" si="142"/>
        <v>0</v>
      </c>
      <c r="AD289" s="28"/>
      <c r="AE289" s="247">
        <v>21600000</v>
      </c>
      <c r="AF289" s="28"/>
      <c r="AG289" s="29">
        <f t="shared" si="143"/>
        <v>21600000</v>
      </c>
      <c r="AH289" s="29">
        <f t="shared" si="144"/>
        <v>21600000</v>
      </c>
      <c r="AI289" s="30">
        <f t="shared" si="145"/>
        <v>1.6783477598719482E-2</v>
      </c>
      <c r="AJ289" s="30" t="str">
        <f>IF(ISERROR(AH289/#REF!),"-",AH289/#REF!)</f>
        <v>-</v>
      </c>
      <c r="AK289" s="11"/>
      <c r="AL289" s="11"/>
      <c r="AM289" s="11"/>
      <c r="AN289" s="11"/>
      <c r="AO289" s="11"/>
      <c r="AP289" s="11"/>
      <c r="AQ289" s="11"/>
      <c r="AR289" s="11"/>
    </row>
    <row r="290" spans="1:44" outlineLevel="1" x14ac:dyDescent="0.25">
      <c r="A290" s="22">
        <v>16</v>
      </c>
      <c r="B290" s="23"/>
      <c r="C290" s="140" t="s">
        <v>1349</v>
      </c>
      <c r="D290" s="69">
        <v>44897</v>
      </c>
      <c r="E290" s="240" t="s">
        <v>633</v>
      </c>
      <c r="F290" s="54" t="s">
        <v>1114</v>
      </c>
      <c r="G290" s="47" t="s">
        <v>1115</v>
      </c>
      <c r="H290" s="33"/>
      <c r="I290" s="33"/>
      <c r="J290" s="541"/>
      <c r="K290" s="247">
        <v>65000000</v>
      </c>
      <c r="L290" s="251" t="s">
        <v>81</v>
      </c>
      <c r="M290" s="28"/>
      <c r="N290" s="28"/>
      <c r="O290" s="28"/>
      <c r="P290" s="136"/>
      <c r="Q290" s="136"/>
      <c r="R290" s="28"/>
      <c r="S290" s="28"/>
      <c r="T290" s="28"/>
      <c r="U290" s="29">
        <f t="shared" si="140"/>
        <v>0</v>
      </c>
      <c r="V290" s="28"/>
      <c r="W290" s="28"/>
      <c r="X290" s="28"/>
      <c r="Y290" s="29">
        <f t="shared" si="141"/>
        <v>0</v>
      </c>
      <c r="Z290" s="28"/>
      <c r="AA290" s="28"/>
      <c r="AB290" s="28"/>
      <c r="AC290" s="29">
        <f t="shared" si="142"/>
        <v>0</v>
      </c>
      <c r="AD290" s="28"/>
      <c r="AE290" s="28"/>
      <c r="AF290" s="247">
        <v>65000000</v>
      </c>
      <c r="AG290" s="29">
        <f t="shared" si="143"/>
        <v>65000000</v>
      </c>
      <c r="AH290" s="29">
        <f t="shared" si="144"/>
        <v>65000000</v>
      </c>
      <c r="AI290" s="30">
        <f t="shared" si="145"/>
        <v>5.0505835366516962E-2</v>
      </c>
      <c r="AJ290" s="30" t="str">
        <f>IF(ISERROR(AH290/#REF!),"-",AH290/#REF!)</f>
        <v>-</v>
      </c>
      <c r="AK290" s="11"/>
      <c r="AL290" s="11"/>
      <c r="AM290" s="11"/>
      <c r="AN290" s="11"/>
      <c r="AO290" s="11"/>
      <c r="AP290" s="11"/>
      <c r="AQ290" s="11"/>
      <c r="AR290" s="11"/>
    </row>
    <row r="291" spans="1:44" outlineLevel="1" x14ac:dyDescent="0.25">
      <c r="A291" s="22">
        <v>16</v>
      </c>
      <c r="B291" s="23"/>
      <c r="C291" s="140" t="s">
        <v>1350</v>
      </c>
      <c r="D291" s="69">
        <v>44883</v>
      </c>
      <c r="E291" s="240" t="s">
        <v>629</v>
      </c>
      <c r="F291" s="54" t="s">
        <v>1114</v>
      </c>
      <c r="G291" s="47" t="s">
        <v>1115</v>
      </c>
      <c r="H291" s="33"/>
      <c r="I291" s="33"/>
      <c r="J291" s="541"/>
      <c r="K291" s="247">
        <v>60420000</v>
      </c>
      <c r="L291" s="251" t="s">
        <v>81</v>
      </c>
      <c r="M291" s="28"/>
      <c r="N291" s="28"/>
      <c r="O291" s="28"/>
      <c r="P291" s="136"/>
      <c r="Q291" s="136"/>
      <c r="R291" s="28"/>
      <c r="S291" s="28"/>
      <c r="T291" s="28"/>
      <c r="U291" s="29">
        <f t="shared" si="140"/>
        <v>0</v>
      </c>
      <c r="V291" s="28"/>
      <c r="W291" s="28"/>
      <c r="X291" s="28"/>
      <c r="Y291" s="29">
        <f t="shared" si="141"/>
        <v>0</v>
      </c>
      <c r="Z291" s="28"/>
      <c r="AA291" s="28"/>
      <c r="AB291" s="28"/>
      <c r="AC291" s="29">
        <f t="shared" si="142"/>
        <v>0</v>
      </c>
      <c r="AD291" s="28"/>
      <c r="AE291" s="28"/>
      <c r="AF291" s="247">
        <v>60420000</v>
      </c>
      <c r="AG291" s="29">
        <f t="shared" si="143"/>
        <v>60420000</v>
      </c>
      <c r="AH291" s="29">
        <f>+Y291+AC291+AG291</f>
        <v>60420000</v>
      </c>
      <c r="AI291" s="30">
        <f t="shared" si="145"/>
        <v>4.6947116505306995E-2</v>
      </c>
      <c r="AJ291" s="30" t="str">
        <f>IF(ISERROR(AH291/#REF!),"-",AH291/#REF!)</f>
        <v>-</v>
      </c>
      <c r="AK291" s="11"/>
      <c r="AL291" s="11"/>
      <c r="AM291" s="11"/>
      <c r="AN291" s="11"/>
      <c r="AO291" s="11"/>
      <c r="AP291" s="11"/>
      <c r="AQ291" s="11"/>
      <c r="AR291" s="11"/>
    </row>
    <row r="292" spans="1:44" outlineLevel="1" x14ac:dyDescent="0.25">
      <c r="A292" s="22">
        <v>16</v>
      </c>
      <c r="B292" s="23"/>
      <c r="C292" s="91" t="s">
        <v>1336</v>
      </c>
      <c r="D292" s="69">
        <v>44734</v>
      </c>
      <c r="E292" s="240" t="s">
        <v>1337</v>
      </c>
      <c r="F292" s="54" t="s">
        <v>1114</v>
      </c>
      <c r="G292" s="47" t="s">
        <v>1115</v>
      </c>
      <c r="H292" s="33"/>
      <c r="I292" s="33"/>
      <c r="J292" s="541"/>
      <c r="K292" s="247">
        <v>56240000</v>
      </c>
      <c r="L292" s="251" t="s">
        <v>81</v>
      </c>
      <c r="M292" s="28"/>
      <c r="N292" s="28"/>
      <c r="O292" s="28"/>
      <c r="P292" s="136"/>
      <c r="Q292" s="136"/>
      <c r="R292" s="28"/>
      <c r="S292" s="28"/>
      <c r="T292" s="28"/>
      <c r="U292" s="29">
        <f t="shared" si="140"/>
        <v>0</v>
      </c>
      <c r="V292" s="28"/>
      <c r="W292" s="28"/>
      <c r="X292" s="28"/>
      <c r="Y292" s="29">
        <f t="shared" si="141"/>
        <v>0</v>
      </c>
      <c r="Z292" s="28"/>
      <c r="AA292" s="28"/>
      <c r="AB292" s="28"/>
      <c r="AC292" s="29">
        <f t="shared" si="142"/>
        <v>0</v>
      </c>
      <c r="AD292" s="28"/>
      <c r="AE292" s="28"/>
      <c r="AF292" s="247">
        <v>56240000</v>
      </c>
      <c r="AG292" s="29">
        <f t="shared" si="143"/>
        <v>56240000</v>
      </c>
      <c r="AH292" s="29">
        <f t="shared" si="144"/>
        <v>56240000</v>
      </c>
      <c r="AI292" s="30">
        <f t="shared" si="145"/>
        <v>4.369920278481406E-2</v>
      </c>
      <c r="AJ292" s="30" t="str">
        <f>IF(ISERROR(AH292/#REF!),"-",AH292/#REF!)</f>
        <v>-</v>
      </c>
      <c r="AK292" s="11"/>
      <c r="AL292" s="11"/>
      <c r="AM292" s="11"/>
      <c r="AN292" s="11"/>
      <c r="AO292" s="11"/>
      <c r="AP292" s="11"/>
      <c r="AQ292" s="11"/>
      <c r="AR292" s="11"/>
    </row>
    <row r="293" spans="1:44" s="61" customFormat="1" ht="12.75" customHeight="1" x14ac:dyDescent="0.25">
      <c r="A293" s="538" t="s">
        <v>65</v>
      </c>
      <c r="B293" s="542"/>
      <c r="C293" s="539"/>
      <c r="D293" s="539"/>
      <c r="E293" s="539"/>
      <c r="F293" s="539"/>
      <c r="G293" s="539"/>
      <c r="H293" s="539"/>
      <c r="I293" s="540"/>
      <c r="J293" s="339">
        <f>+J268</f>
        <v>1088180000</v>
      </c>
      <c r="K293" s="339">
        <f t="shared" ref="K293:AH293" si="146">SUM(K269:K292)</f>
        <v>1088180000</v>
      </c>
      <c r="L293" s="339">
        <f t="shared" si="146"/>
        <v>0</v>
      </c>
      <c r="M293" s="339">
        <f t="shared" si="146"/>
        <v>0</v>
      </c>
      <c r="N293" s="339">
        <f t="shared" si="146"/>
        <v>0</v>
      </c>
      <c r="O293" s="339">
        <f t="shared" si="146"/>
        <v>0</v>
      </c>
      <c r="P293" s="339">
        <f t="shared" si="146"/>
        <v>0</v>
      </c>
      <c r="Q293" s="339">
        <f t="shared" si="146"/>
        <v>0</v>
      </c>
      <c r="R293" s="339">
        <f t="shared" si="146"/>
        <v>0</v>
      </c>
      <c r="S293" s="339">
        <f t="shared" si="146"/>
        <v>0</v>
      </c>
      <c r="T293" s="339">
        <f t="shared" si="146"/>
        <v>32400000</v>
      </c>
      <c r="U293" s="339">
        <f t="shared" si="146"/>
        <v>32400000</v>
      </c>
      <c r="V293" s="339">
        <f t="shared" si="146"/>
        <v>0</v>
      </c>
      <c r="W293" s="339">
        <f t="shared" si="146"/>
        <v>78200000</v>
      </c>
      <c r="X293" s="339">
        <f t="shared" si="146"/>
        <v>567960000</v>
      </c>
      <c r="Y293" s="339">
        <f t="shared" si="146"/>
        <v>646160000</v>
      </c>
      <c r="Z293" s="339">
        <f t="shared" si="146"/>
        <v>0</v>
      </c>
      <c r="AA293" s="339">
        <f t="shared" si="146"/>
        <v>111800000</v>
      </c>
      <c r="AB293" s="339">
        <f t="shared" si="146"/>
        <v>0</v>
      </c>
      <c r="AC293" s="339">
        <f t="shared" si="146"/>
        <v>111800000</v>
      </c>
      <c r="AD293" s="339">
        <f t="shared" si="146"/>
        <v>94560000</v>
      </c>
      <c r="AE293" s="339">
        <f t="shared" si="146"/>
        <v>21600000</v>
      </c>
      <c r="AF293" s="339">
        <f t="shared" si="146"/>
        <v>181660000</v>
      </c>
      <c r="AG293" s="339">
        <f t="shared" si="146"/>
        <v>297820000</v>
      </c>
      <c r="AH293" s="339">
        <f t="shared" si="146"/>
        <v>1088180000</v>
      </c>
      <c r="AI293" s="345">
        <v>0.8135293148880105</v>
      </c>
      <c r="AJ293" s="345">
        <f>IF(ISERROR(AH274/#REF!),0,AH274/#REF!)</f>
        <v>0</v>
      </c>
      <c r="AK293" s="11"/>
      <c r="AL293" s="11"/>
      <c r="AM293" s="11"/>
      <c r="AN293" s="11"/>
      <c r="AO293" s="11"/>
      <c r="AP293" s="11"/>
      <c r="AQ293" s="11"/>
      <c r="AR293" s="11"/>
    </row>
    <row r="294" spans="1:44" ht="12.75" customHeight="1" x14ac:dyDescent="0.25">
      <c r="A294" s="502" t="s">
        <v>66</v>
      </c>
      <c r="B294" s="503"/>
      <c r="C294" s="503"/>
      <c r="D294" s="503"/>
      <c r="E294" s="504"/>
      <c r="F294" s="16"/>
      <c r="G294" s="5"/>
      <c r="H294" s="17"/>
      <c r="I294" s="17"/>
      <c r="J294" s="505">
        <v>517120000</v>
      </c>
      <c r="K294" s="7"/>
      <c r="L294" s="18"/>
      <c r="M294" s="19"/>
      <c r="N294" s="19"/>
      <c r="O294" s="19"/>
      <c r="P294" s="5"/>
      <c r="Q294" s="20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336"/>
      <c r="AJ294" s="336"/>
    </row>
    <row r="295" spans="1:44" outlineLevel="1" x14ac:dyDescent="0.25">
      <c r="A295" s="23">
        <v>1</v>
      </c>
      <c r="B295" s="1"/>
      <c r="C295" s="91" t="s">
        <v>1351</v>
      </c>
      <c r="D295" s="69">
        <v>44690</v>
      </c>
      <c r="E295" s="93" t="s">
        <v>1016</v>
      </c>
      <c r="F295" s="54" t="s">
        <v>1114</v>
      </c>
      <c r="G295" s="47" t="s">
        <v>1115</v>
      </c>
      <c r="H295" s="6"/>
      <c r="I295" s="6"/>
      <c r="J295" s="541"/>
      <c r="K295" s="241">
        <v>60200000</v>
      </c>
      <c r="L295" s="251" t="s">
        <v>81</v>
      </c>
      <c r="M295" s="453"/>
      <c r="N295" s="453"/>
      <c r="O295" s="5"/>
      <c r="P295" s="5"/>
      <c r="Q295" s="5"/>
      <c r="R295" s="9"/>
      <c r="S295" s="9"/>
      <c r="T295" s="9"/>
      <c r="U295" s="29">
        <f t="shared" ref="U295:U304" si="147">SUM(R295:T295)</f>
        <v>0</v>
      </c>
      <c r="V295" s="141"/>
      <c r="W295" s="241">
        <v>60200000</v>
      </c>
      <c r="X295" s="28"/>
      <c r="Y295" s="29">
        <v>60200000</v>
      </c>
      <c r="Z295" s="28"/>
      <c r="AA295" s="28"/>
      <c r="AB295" s="28"/>
      <c r="AC295" s="29">
        <v>0</v>
      </c>
      <c r="AD295" s="28"/>
      <c r="AE295" s="28"/>
      <c r="AF295" s="28"/>
      <c r="AG295" s="29">
        <f t="shared" ref="AG295:AG304" si="148">+SUM(AD295:AF295)</f>
        <v>0</v>
      </c>
      <c r="AH295" s="29">
        <f>+U295+Y295+AC295+AG295</f>
        <v>60200000</v>
      </c>
      <c r="AI295" s="30">
        <f>IF(ISERROR(AH276/$J$275),0,AH276/$J$275)</f>
        <v>0</v>
      </c>
      <c r="AJ295" s="30">
        <v>3.0727492812415652E-3</v>
      </c>
      <c r="AK295" s="11"/>
      <c r="AL295" s="11"/>
      <c r="AM295" s="11"/>
      <c r="AN295" s="11"/>
      <c r="AO295" s="11"/>
      <c r="AP295" s="11"/>
      <c r="AQ295" s="11"/>
      <c r="AR295" s="11"/>
    </row>
    <row r="296" spans="1:44" outlineLevel="1" x14ac:dyDescent="0.25">
      <c r="A296" s="23">
        <v>2</v>
      </c>
      <c r="B296" s="1"/>
      <c r="C296" s="91" t="s">
        <v>1352</v>
      </c>
      <c r="D296" s="69">
        <v>44741</v>
      </c>
      <c r="E296" s="93" t="s">
        <v>1024</v>
      </c>
      <c r="F296" s="54" t="s">
        <v>1114</v>
      </c>
      <c r="G296" s="47" t="s">
        <v>1115</v>
      </c>
      <c r="H296" s="6"/>
      <c r="I296" s="6"/>
      <c r="J296" s="541"/>
      <c r="K296" s="241">
        <v>97860000</v>
      </c>
      <c r="L296" s="251" t="s">
        <v>81</v>
      </c>
      <c r="M296" s="437"/>
      <c r="N296" s="437"/>
      <c r="O296" s="40"/>
      <c r="Q296" s="15"/>
      <c r="R296" s="447"/>
      <c r="S296" s="447"/>
      <c r="T296" s="447"/>
      <c r="U296" s="29">
        <f t="shared" si="147"/>
        <v>0</v>
      </c>
      <c r="V296" s="413"/>
      <c r="W296" s="242"/>
      <c r="X296" s="414"/>
      <c r="Y296" s="29">
        <v>0</v>
      </c>
      <c r="Z296" s="241">
        <v>97860000</v>
      </c>
      <c r="AA296" s="28"/>
      <c r="AB296" s="28"/>
      <c r="AC296" s="29">
        <v>97860000</v>
      </c>
      <c r="AD296" s="28"/>
      <c r="AE296" s="28"/>
      <c r="AF296" s="28"/>
      <c r="AG296" s="29">
        <f t="shared" si="148"/>
        <v>0</v>
      </c>
      <c r="AH296" s="29">
        <f t="shared" ref="AH296:AH304" si="149">+U296+Y296+AC296+AG296</f>
        <v>97860000</v>
      </c>
      <c r="AI296" s="30">
        <v>0.25020454080589077</v>
      </c>
      <c r="AJ296" s="30">
        <v>4.9950040641578005E-3</v>
      </c>
      <c r="AK296" s="11"/>
      <c r="AL296" s="11"/>
      <c r="AM296" s="11"/>
      <c r="AN296" s="11"/>
      <c r="AO296" s="11"/>
      <c r="AP296" s="11"/>
      <c r="AQ296" s="11"/>
      <c r="AR296" s="11"/>
    </row>
    <row r="297" spans="1:44" outlineLevel="1" x14ac:dyDescent="0.25">
      <c r="A297" s="23">
        <v>3</v>
      </c>
      <c r="B297" s="1"/>
      <c r="C297" s="91" t="s">
        <v>1219</v>
      </c>
      <c r="D297" s="69">
        <v>44736</v>
      </c>
      <c r="E297" s="93" t="s">
        <v>1353</v>
      </c>
      <c r="F297" s="54" t="s">
        <v>1114</v>
      </c>
      <c r="G297" s="47" t="s">
        <v>1115</v>
      </c>
      <c r="H297" s="6"/>
      <c r="I297" s="6"/>
      <c r="J297" s="541"/>
      <c r="K297" s="241">
        <v>21120000</v>
      </c>
      <c r="L297" s="251" t="s">
        <v>81</v>
      </c>
      <c r="M297" s="437"/>
      <c r="N297" s="437"/>
      <c r="O297" s="40"/>
      <c r="Q297" s="15"/>
      <c r="R297" s="447"/>
      <c r="S297" s="447"/>
      <c r="T297" s="447"/>
      <c r="U297" s="29">
        <f t="shared" si="147"/>
        <v>0</v>
      </c>
      <c r="V297" s="413"/>
      <c r="W297" s="242"/>
      <c r="X297" s="414"/>
      <c r="Y297" s="29">
        <v>0</v>
      </c>
      <c r="Z297" s="241">
        <v>21120000</v>
      </c>
      <c r="AA297" s="28"/>
      <c r="AB297" s="28"/>
      <c r="AC297" s="29">
        <v>21120000</v>
      </c>
      <c r="AD297" s="28"/>
      <c r="AE297" s="28"/>
      <c r="AF297" s="28"/>
      <c r="AG297" s="29">
        <f t="shared" si="148"/>
        <v>0</v>
      </c>
      <c r="AH297" s="29">
        <f t="shared" si="149"/>
        <v>21120000</v>
      </c>
      <c r="AI297" s="30">
        <v>5.3998772755164653E-2</v>
      </c>
      <c r="AJ297" s="30">
        <v>1.0780143657777718E-3</v>
      </c>
      <c r="AK297" s="11"/>
      <c r="AL297" s="11"/>
      <c r="AM297" s="11"/>
      <c r="AN297" s="11"/>
      <c r="AO297" s="11"/>
      <c r="AP297" s="11"/>
      <c r="AQ297" s="11"/>
      <c r="AR297" s="11"/>
    </row>
    <row r="298" spans="1:44" outlineLevel="1" x14ac:dyDescent="0.25">
      <c r="A298" s="23">
        <v>4</v>
      </c>
      <c r="B298" s="1"/>
      <c r="C298" s="91" t="s">
        <v>1354</v>
      </c>
      <c r="D298" s="69">
        <v>44783</v>
      </c>
      <c r="E298" s="93" t="s">
        <v>1355</v>
      </c>
      <c r="F298" s="54" t="s">
        <v>1114</v>
      </c>
      <c r="G298" s="47" t="s">
        <v>1115</v>
      </c>
      <c r="H298" s="6"/>
      <c r="I298" s="6"/>
      <c r="J298" s="541"/>
      <c r="K298" s="241">
        <v>34200000</v>
      </c>
      <c r="L298" s="251" t="s">
        <v>81</v>
      </c>
      <c r="M298" s="437"/>
      <c r="N298" s="437"/>
      <c r="O298" s="40"/>
      <c r="Q298" s="15"/>
      <c r="R298" s="447"/>
      <c r="S298" s="447"/>
      <c r="T298" s="447"/>
      <c r="U298" s="29">
        <f t="shared" si="147"/>
        <v>0</v>
      </c>
      <c r="V298" s="413"/>
      <c r="W298" s="242"/>
      <c r="X298" s="414"/>
      <c r="Y298" s="29">
        <v>0</v>
      </c>
      <c r="Z298" s="28"/>
      <c r="AA298" s="28">
        <v>34200000</v>
      </c>
      <c r="AB298" s="28"/>
      <c r="AC298" s="29">
        <v>34200000</v>
      </c>
      <c r="AD298" s="64"/>
      <c r="AE298" s="64"/>
      <c r="AF298" s="28"/>
      <c r="AG298" s="29">
        <f t="shared" si="148"/>
        <v>0</v>
      </c>
      <c r="AH298" s="29">
        <f t="shared" si="149"/>
        <v>34200000</v>
      </c>
      <c r="AI298" s="30">
        <v>8.7441194518306398E-2</v>
      </c>
      <c r="AJ298" s="30">
        <v>1.7456482627651417E-3</v>
      </c>
      <c r="AK298" s="11"/>
      <c r="AL298" s="11"/>
      <c r="AM298" s="11"/>
      <c r="AN298" s="11"/>
      <c r="AO298" s="11"/>
      <c r="AP298" s="11"/>
      <c r="AQ298" s="11"/>
      <c r="AR298" s="11"/>
    </row>
    <row r="299" spans="1:44" outlineLevel="1" x14ac:dyDescent="0.25">
      <c r="A299" s="23">
        <v>5</v>
      </c>
      <c r="B299" s="1"/>
      <c r="C299" s="79" t="s">
        <v>1352</v>
      </c>
      <c r="D299" s="69">
        <v>44741</v>
      </c>
      <c r="E299" s="93" t="s">
        <v>1024</v>
      </c>
      <c r="F299" s="54" t="s">
        <v>1114</v>
      </c>
      <c r="G299" s="47" t="s">
        <v>1115</v>
      </c>
      <c r="H299" s="6"/>
      <c r="I299" s="6"/>
      <c r="J299" s="541"/>
      <c r="K299" s="241">
        <v>41940000</v>
      </c>
      <c r="L299" s="251" t="s">
        <v>81</v>
      </c>
      <c r="M299" s="437"/>
      <c r="N299" s="437"/>
      <c r="O299" s="40"/>
      <c r="Q299" s="15"/>
      <c r="R299" s="447"/>
      <c r="S299" s="447"/>
      <c r="T299" s="447"/>
      <c r="U299" s="29"/>
      <c r="V299" s="413"/>
      <c r="W299" s="242"/>
      <c r="X299" s="414"/>
      <c r="Y299" s="29"/>
      <c r="Z299" s="28"/>
      <c r="AA299" s="28"/>
      <c r="AB299" s="28"/>
      <c r="AC299" s="29"/>
      <c r="AD299" s="18"/>
      <c r="AE299" s="243">
        <v>41940000</v>
      </c>
      <c r="AF299" s="28"/>
      <c r="AG299" s="29">
        <f>+SUM(AE299:AF299)</f>
        <v>41940000</v>
      </c>
      <c r="AH299" s="29">
        <f t="shared" ref="AH299:AH302" si="150">+U299+Y299+AC299+AG299</f>
        <v>41940000</v>
      </c>
      <c r="AI299" s="30">
        <v>8.7441194518306398E-2</v>
      </c>
      <c r="AJ299" s="30">
        <v>1.7456482627651417E-3</v>
      </c>
      <c r="AK299" s="11"/>
      <c r="AL299" s="11"/>
      <c r="AM299" s="11"/>
      <c r="AN299" s="11"/>
      <c r="AO299" s="11"/>
      <c r="AP299" s="11"/>
      <c r="AQ299" s="11"/>
      <c r="AR299" s="11"/>
    </row>
    <row r="300" spans="1:44" outlineLevel="1" x14ac:dyDescent="0.25">
      <c r="A300" s="23">
        <v>6</v>
      </c>
      <c r="B300" s="1"/>
      <c r="C300" s="79" t="s">
        <v>1356</v>
      </c>
      <c r="D300" s="69">
        <v>44896</v>
      </c>
      <c r="E300" s="93" t="s">
        <v>1016</v>
      </c>
      <c r="F300" s="54" t="s">
        <v>1114</v>
      </c>
      <c r="G300" s="47" t="s">
        <v>1115</v>
      </c>
      <c r="H300" s="6"/>
      <c r="I300" s="6"/>
      <c r="J300" s="541"/>
      <c r="K300" s="428">
        <v>77000000</v>
      </c>
      <c r="L300" s="251" t="s">
        <v>81</v>
      </c>
      <c r="M300" s="437"/>
      <c r="N300" s="437"/>
      <c r="O300" s="40"/>
      <c r="Q300" s="15"/>
      <c r="R300" s="447"/>
      <c r="S300" s="447"/>
      <c r="T300" s="447"/>
      <c r="U300" s="29"/>
      <c r="V300" s="413"/>
      <c r="W300" s="242"/>
      <c r="X300" s="414"/>
      <c r="Y300" s="29"/>
      <c r="Z300" s="28"/>
      <c r="AA300" s="28"/>
      <c r="AB300" s="28"/>
      <c r="AC300" s="29"/>
      <c r="AD300" s="64"/>
      <c r="AE300" s="64"/>
      <c r="AF300" s="241">
        <v>77000000</v>
      </c>
      <c r="AG300" s="29">
        <f t="shared" ref="AG300:AG302" si="151">+SUM(AD300:AF300)</f>
        <v>77000000</v>
      </c>
      <c r="AH300" s="29">
        <f t="shared" si="150"/>
        <v>77000000</v>
      </c>
      <c r="AI300" s="30">
        <v>8.7441194518306398E-2</v>
      </c>
      <c r="AJ300" s="30">
        <v>1.7456482627651417E-3</v>
      </c>
      <c r="AK300" s="11"/>
      <c r="AL300" s="11"/>
      <c r="AM300" s="11"/>
      <c r="AN300" s="11"/>
      <c r="AO300" s="11"/>
      <c r="AP300" s="11"/>
      <c r="AQ300" s="11"/>
      <c r="AR300" s="11"/>
    </row>
    <row r="301" spans="1:44" outlineLevel="1" x14ac:dyDescent="0.25">
      <c r="A301" s="23">
        <v>7</v>
      </c>
      <c r="B301" s="1"/>
      <c r="C301" s="79" t="s">
        <v>1351</v>
      </c>
      <c r="D301" s="69">
        <v>44690</v>
      </c>
      <c r="E301" s="93" t="s">
        <v>1016</v>
      </c>
      <c r="F301" s="54" t="s">
        <v>1114</v>
      </c>
      <c r="G301" s="47" t="s">
        <v>1115</v>
      </c>
      <c r="H301" s="6"/>
      <c r="I301" s="6"/>
      <c r="J301" s="541"/>
      <c r="K301" s="241">
        <v>25800000</v>
      </c>
      <c r="L301" s="251" t="s">
        <v>81</v>
      </c>
      <c r="M301" s="437"/>
      <c r="N301" s="437"/>
      <c r="O301" s="40"/>
      <c r="Q301" s="15"/>
      <c r="R301" s="447"/>
      <c r="S301" s="447"/>
      <c r="T301" s="447"/>
      <c r="U301" s="29"/>
      <c r="V301" s="413"/>
      <c r="W301" s="242"/>
      <c r="X301" s="414"/>
      <c r="Y301" s="29"/>
      <c r="Z301" s="28"/>
      <c r="AA301" s="28"/>
      <c r="AB301" s="28"/>
      <c r="AC301" s="29"/>
      <c r="AD301" s="64"/>
      <c r="AE301" s="64"/>
      <c r="AF301" s="241">
        <v>25800000</v>
      </c>
      <c r="AG301" s="29">
        <f t="shared" si="151"/>
        <v>25800000</v>
      </c>
      <c r="AH301" s="29">
        <f t="shared" si="150"/>
        <v>25800000</v>
      </c>
      <c r="AI301" s="30">
        <v>8.7441194518306398E-2</v>
      </c>
      <c r="AJ301" s="30">
        <v>1.7456482627651417E-3</v>
      </c>
      <c r="AK301" s="11"/>
      <c r="AL301" s="11"/>
      <c r="AM301" s="11"/>
      <c r="AN301" s="11"/>
      <c r="AO301" s="11"/>
      <c r="AP301" s="11"/>
      <c r="AQ301" s="11"/>
      <c r="AR301" s="11"/>
    </row>
    <row r="302" spans="1:44" outlineLevel="1" x14ac:dyDescent="0.25">
      <c r="A302" s="23">
        <v>8</v>
      </c>
      <c r="B302" s="1"/>
      <c r="C302" s="79" t="s">
        <v>1357</v>
      </c>
      <c r="D302" s="69">
        <v>44874</v>
      </c>
      <c r="E302" s="93" t="s">
        <v>1355</v>
      </c>
      <c r="F302" s="54" t="s">
        <v>1114</v>
      </c>
      <c r="G302" s="47" t="s">
        <v>1115</v>
      </c>
      <c r="H302" s="6"/>
      <c r="I302" s="6"/>
      <c r="J302" s="541"/>
      <c r="K302" s="241">
        <v>75200000</v>
      </c>
      <c r="L302" s="251" t="s">
        <v>81</v>
      </c>
      <c r="M302" s="437"/>
      <c r="N302" s="437"/>
      <c r="O302" s="40"/>
      <c r="Q302" s="15"/>
      <c r="R302" s="447"/>
      <c r="S302" s="447"/>
      <c r="T302" s="447"/>
      <c r="U302" s="29">
        <f t="shared" si="147"/>
        <v>0</v>
      </c>
      <c r="V302" s="413"/>
      <c r="W302" s="242"/>
      <c r="X302" s="414"/>
      <c r="Y302" s="29">
        <v>0</v>
      </c>
      <c r="Z302" s="28"/>
      <c r="AA302" s="28"/>
      <c r="AB302" s="28"/>
      <c r="AC302" s="29">
        <v>0</v>
      </c>
      <c r="AD302" s="64"/>
      <c r="AE302" s="64"/>
      <c r="AF302" s="241">
        <v>75200000</v>
      </c>
      <c r="AG302" s="29">
        <f t="shared" si="151"/>
        <v>75200000</v>
      </c>
      <c r="AH302" s="29">
        <f t="shared" si="150"/>
        <v>75200000</v>
      </c>
      <c r="AI302" s="30">
        <v>8.7441194518306398E-2</v>
      </c>
      <c r="AJ302" s="30">
        <v>1.7456482627651417E-3</v>
      </c>
      <c r="AK302" s="11"/>
      <c r="AL302" s="11"/>
      <c r="AM302" s="11"/>
      <c r="AN302" s="11"/>
      <c r="AO302" s="11"/>
      <c r="AP302" s="11"/>
      <c r="AQ302" s="11"/>
      <c r="AR302" s="11"/>
    </row>
    <row r="303" spans="1:44" outlineLevel="1" x14ac:dyDescent="0.25">
      <c r="A303" s="23">
        <v>9</v>
      </c>
      <c r="B303" s="23"/>
      <c r="C303" s="79" t="s">
        <v>1356</v>
      </c>
      <c r="D303" s="69">
        <v>44896</v>
      </c>
      <c r="E303" s="93" t="s">
        <v>1016</v>
      </c>
      <c r="F303" s="54" t="s">
        <v>1114</v>
      </c>
      <c r="G303" s="47" t="s">
        <v>1115</v>
      </c>
      <c r="H303" s="33"/>
      <c r="I303" s="33"/>
      <c r="J303" s="541"/>
      <c r="K303" s="427">
        <v>33000000</v>
      </c>
      <c r="L303" s="251" t="s">
        <v>81</v>
      </c>
      <c r="M303" s="28"/>
      <c r="N303" s="28"/>
      <c r="O303" s="28"/>
      <c r="P303" s="136"/>
      <c r="Q303" s="136"/>
      <c r="R303" s="28"/>
      <c r="S303" s="28"/>
      <c r="T303" s="28"/>
      <c r="U303" s="29">
        <f t="shared" si="147"/>
        <v>0</v>
      </c>
      <c r="V303" s="28"/>
      <c r="W303" s="28"/>
      <c r="X303" s="138"/>
      <c r="Y303" s="29">
        <v>0</v>
      </c>
      <c r="Z303" s="28"/>
      <c r="AA303" s="28"/>
      <c r="AB303" s="28"/>
      <c r="AC303" s="29">
        <v>0</v>
      </c>
      <c r="AD303" s="28"/>
      <c r="AE303" s="28"/>
      <c r="AF303" s="243">
        <v>33000000</v>
      </c>
      <c r="AG303" s="29">
        <f t="shared" si="148"/>
        <v>33000000</v>
      </c>
      <c r="AH303" s="29">
        <f t="shared" si="149"/>
        <v>33000000</v>
      </c>
      <c r="AI303" s="30">
        <v>0</v>
      </c>
      <c r="AJ303" s="30">
        <v>0</v>
      </c>
      <c r="AK303" s="11"/>
      <c r="AL303" s="11"/>
      <c r="AM303" s="11"/>
      <c r="AN303" s="11"/>
      <c r="AO303" s="11"/>
      <c r="AP303" s="11"/>
      <c r="AQ303" s="11"/>
      <c r="AR303" s="11"/>
    </row>
    <row r="304" spans="1:44" outlineLevel="1" x14ac:dyDescent="0.25">
      <c r="A304" s="23">
        <v>10</v>
      </c>
      <c r="B304" s="23"/>
      <c r="C304" s="140" t="s">
        <v>1358</v>
      </c>
      <c r="D304" s="69">
        <v>44908</v>
      </c>
      <c r="E304" s="93" t="s">
        <v>1016</v>
      </c>
      <c r="F304" s="54" t="s">
        <v>1114</v>
      </c>
      <c r="G304" s="47" t="s">
        <v>1115</v>
      </c>
      <c r="H304" s="33"/>
      <c r="I304" s="33"/>
      <c r="J304" s="541"/>
      <c r="K304" s="243">
        <v>50800000</v>
      </c>
      <c r="L304" s="251" t="s">
        <v>81</v>
      </c>
      <c r="M304" s="28"/>
      <c r="N304" s="28"/>
      <c r="O304" s="28"/>
      <c r="P304" s="136"/>
      <c r="Q304" s="136"/>
      <c r="R304" s="28"/>
      <c r="S304" s="28"/>
      <c r="T304" s="28"/>
      <c r="U304" s="29">
        <f t="shared" si="147"/>
        <v>0</v>
      </c>
      <c r="V304" s="28"/>
      <c r="W304" s="28"/>
      <c r="X304" s="138"/>
      <c r="Y304" s="29">
        <v>0</v>
      </c>
      <c r="Z304" s="28"/>
      <c r="AA304" s="28"/>
      <c r="AB304" s="28"/>
      <c r="AC304" s="29">
        <v>0</v>
      </c>
      <c r="AD304" s="28"/>
      <c r="AE304" s="28"/>
      <c r="AF304" s="243">
        <v>50800000</v>
      </c>
      <c r="AG304" s="29">
        <f t="shared" si="148"/>
        <v>50800000</v>
      </c>
      <c r="AH304" s="29">
        <f t="shared" si="149"/>
        <v>50800000</v>
      </c>
      <c r="AI304" s="30">
        <v>0</v>
      </c>
      <c r="AJ304" s="30">
        <v>0</v>
      </c>
      <c r="AK304" s="11"/>
      <c r="AL304" s="11"/>
      <c r="AM304" s="11"/>
      <c r="AN304" s="11"/>
      <c r="AO304" s="11"/>
      <c r="AP304" s="11"/>
      <c r="AQ304" s="11"/>
      <c r="AR304" s="11"/>
    </row>
    <row r="305" spans="1:44" s="61" customFormat="1" ht="12.75" customHeight="1" x14ac:dyDescent="0.25">
      <c r="A305" s="543" t="s">
        <v>67</v>
      </c>
      <c r="B305" s="543"/>
      <c r="C305" s="543"/>
      <c r="D305" s="543"/>
      <c r="E305" s="543"/>
      <c r="F305" s="543"/>
      <c r="G305" s="543"/>
      <c r="H305" s="543"/>
      <c r="I305" s="543"/>
      <c r="J305" s="339">
        <f>J294</f>
        <v>517120000</v>
      </c>
      <c r="K305" s="339">
        <f>SUM(K295:K304)</f>
        <v>517120000</v>
      </c>
      <c r="L305" s="339">
        <f t="shared" ref="L305:AH305" si="152">SUM(L295:L304)</f>
        <v>0</v>
      </c>
      <c r="M305" s="339">
        <f t="shared" si="152"/>
        <v>0</v>
      </c>
      <c r="N305" s="339">
        <f t="shared" si="152"/>
        <v>0</v>
      </c>
      <c r="O305" s="339">
        <f t="shared" si="152"/>
        <v>0</v>
      </c>
      <c r="P305" s="339">
        <f t="shared" si="152"/>
        <v>0</v>
      </c>
      <c r="Q305" s="339">
        <f t="shared" si="152"/>
        <v>0</v>
      </c>
      <c r="R305" s="339">
        <f t="shared" si="152"/>
        <v>0</v>
      </c>
      <c r="S305" s="339">
        <f t="shared" si="152"/>
        <v>0</v>
      </c>
      <c r="T305" s="339">
        <f t="shared" si="152"/>
        <v>0</v>
      </c>
      <c r="U305" s="339">
        <f t="shared" si="152"/>
        <v>0</v>
      </c>
      <c r="V305" s="339">
        <f t="shared" si="152"/>
        <v>0</v>
      </c>
      <c r="W305" s="339">
        <f t="shared" si="152"/>
        <v>60200000</v>
      </c>
      <c r="X305" s="339">
        <f t="shared" si="152"/>
        <v>0</v>
      </c>
      <c r="Y305" s="339">
        <f t="shared" si="152"/>
        <v>60200000</v>
      </c>
      <c r="Z305" s="339">
        <f t="shared" si="152"/>
        <v>118980000</v>
      </c>
      <c r="AA305" s="339">
        <f t="shared" si="152"/>
        <v>34200000</v>
      </c>
      <c r="AB305" s="339">
        <f t="shared" si="152"/>
        <v>0</v>
      </c>
      <c r="AC305" s="339">
        <f t="shared" si="152"/>
        <v>153180000</v>
      </c>
      <c r="AD305" s="339">
        <f t="shared" si="152"/>
        <v>0</v>
      </c>
      <c r="AE305" s="339">
        <f t="shared" si="152"/>
        <v>41940000</v>
      </c>
      <c r="AF305" s="339">
        <f t="shared" si="152"/>
        <v>261800000</v>
      </c>
      <c r="AG305" s="339">
        <f t="shared" si="152"/>
        <v>303740000</v>
      </c>
      <c r="AH305" s="339">
        <f t="shared" si="152"/>
        <v>517120000</v>
      </c>
      <c r="AI305" s="345">
        <v>0.54556146451217014</v>
      </c>
      <c r="AJ305" s="345">
        <f>IF(ISERROR(AH283/#REF!),0,AH283/#REF!)</f>
        <v>0</v>
      </c>
      <c r="AK305" s="11"/>
      <c r="AL305" s="11"/>
      <c r="AM305" s="11"/>
      <c r="AN305" s="11"/>
      <c r="AO305" s="11"/>
      <c r="AP305" s="11"/>
      <c r="AQ305" s="11"/>
      <c r="AR305" s="11"/>
    </row>
    <row r="306" spans="1:44" ht="12.75" customHeight="1" x14ac:dyDescent="0.25">
      <c r="A306" s="513" t="s">
        <v>68</v>
      </c>
      <c r="B306" s="514"/>
      <c r="C306" s="514"/>
      <c r="D306" s="514"/>
      <c r="E306" s="515"/>
      <c r="F306" s="39"/>
      <c r="G306" s="40"/>
      <c r="H306" s="153"/>
      <c r="I306" s="153"/>
      <c r="J306" s="505">
        <v>595080000</v>
      </c>
      <c r="K306" s="7"/>
      <c r="L306" s="18"/>
      <c r="M306" s="19"/>
      <c r="N306" s="19"/>
      <c r="O306" s="19"/>
      <c r="P306" s="5"/>
      <c r="Q306" s="20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336"/>
      <c r="AJ306" s="336"/>
    </row>
    <row r="307" spans="1:44" outlineLevel="1" x14ac:dyDescent="0.25">
      <c r="A307" s="22">
        <v>1</v>
      </c>
      <c r="B307" s="23"/>
      <c r="C307" s="161" t="s">
        <v>1359</v>
      </c>
      <c r="D307" s="296">
        <v>44664</v>
      </c>
      <c r="E307" s="407" t="s">
        <v>1360</v>
      </c>
      <c r="F307" s="54" t="s">
        <v>1114</v>
      </c>
      <c r="G307" s="47" t="s">
        <v>1115</v>
      </c>
      <c r="H307" s="25"/>
      <c r="I307" s="25"/>
      <c r="J307" s="541"/>
      <c r="K307" s="241">
        <v>16200000</v>
      </c>
      <c r="L307" s="251" t="s">
        <v>81</v>
      </c>
      <c r="M307" s="28"/>
      <c r="N307" s="28"/>
      <c r="O307" s="28"/>
      <c r="P307" s="133"/>
      <c r="Q307" s="133"/>
      <c r="R307" s="28"/>
      <c r="S307" s="28"/>
      <c r="T307" s="28"/>
      <c r="U307" s="29">
        <v>0</v>
      </c>
      <c r="V307" s="243">
        <v>16200000</v>
      </c>
      <c r="W307" s="243"/>
      <c r="X307" s="28"/>
      <c r="Y307" s="29">
        <v>16200000</v>
      </c>
      <c r="Z307" s="28"/>
      <c r="AA307" s="28"/>
      <c r="AB307" s="28"/>
      <c r="AC307" s="29">
        <v>0</v>
      </c>
      <c r="AD307" s="28"/>
      <c r="AE307" s="28"/>
      <c r="AF307" s="28"/>
      <c r="AG307" s="29">
        <f>+SUM(AD307:AF307)</f>
        <v>0</v>
      </c>
      <c r="AH307" s="29">
        <v>16200000</v>
      </c>
      <c r="AI307" s="30">
        <f>IF(ISERROR(#REF!/#REF!),0,#REF!/#REF!)</f>
        <v>0</v>
      </c>
      <c r="AJ307" s="30">
        <v>8.2688601920454083E-4</v>
      </c>
      <c r="AK307" s="11"/>
      <c r="AL307" s="11"/>
      <c r="AM307" s="11"/>
      <c r="AN307" s="11"/>
      <c r="AO307" s="11"/>
      <c r="AP307" s="11"/>
      <c r="AQ307" s="11"/>
      <c r="AR307" s="11"/>
    </row>
    <row r="308" spans="1:44" outlineLevel="1" x14ac:dyDescent="0.25">
      <c r="A308" s="22">
        <v>2</v>
      </c>
      <c r="B308" s="23"/>
      <c r="C308" s="161" t="s">
        <v>1361</v>
      </c>
      <c r="D308" s="296">
        <v>44683</v>
      </c>
      <c r="E308" s="407" t="s">
        <v>1360</v>
      </c>
      <c r="F308" s="54" t="s">
        <v>1114</v>
      </c>
      <c r="G308" s="47" t="s">
        <v>1115</v>
      </c>
      <c r="H308" s="33"/>
      <c r="I308" s="33"/>
      <c r="J308" s="541"/>
      <c r="K308" s="241">
        <v>18000000</v>
      </c>
      <c r="L308" s="251" t="s">
        <v>81</v>
      </c>
      <c r="M308" s="28"/>
      <c r="N308" s="28"/>
      <c r="O308" s="28"/>
      <c r="P308" s="136"/>
      <c r="Q308" s="136"/>
      <c r="R308" s="28"/>
      <c r="S308" s="28"/>
      <c r="T308" s="28"/>
      <c r="U308" s="29">
        <v>0</v>
      </c>
      <c r="V308" s="243">
        <v>18000000</v>
      </c>
      <c r="W308" s="294"/>
      <c r="X308" s="28"/>
      <c r="Y308" s="29">
        <v>18000000</v>
      </c>
      <c r="Z308" s="28"/>
      <c r="AA308" s="28"/>
      <c r="AB308" s="28"/>
      <c r="AC308" s="29">
        <v>0</v>
      </c>
      <c r="AD308" s="28"/>
      <c r="AE308" s="28"/>
      <c r="AF308" s="28"/>
      <c r="AG308" s="29">
        <f>+SUM(AD308:AF308)</f>
        <v>0</v>
      </c>
      <c r="AH308" s="29">
        <v>18000000</v>
      </c>
      <c r="AI308" s="30">
        <v>4.239284032030146E-2</v>
      </c>
      <c r="AJ308" s="30">
        <v>9.1876224356060088E-4</v>
      </c>
      <c r="AK308" s="11"/>
      <c r="AL308" s="11"/>
      <c r="AM308" s="11"/>
      <c r="AN308" s="11"/>
      <c r="AO308" s="11"/>
      <c r="AP308" s="11"/>
      <c r="AQ308" s="11"/>
      <c r="AR308" s="11"/>
    </row>
    <row r="309" spans="1:44" outlineLevel="1" x14ac:dyDescent="0.25">
      <c r="A309" s="22">
        <v>3</v>
      </c>
      <c r="B309" s="23"/>
      <c r="C309" s="91" t="s">
        <v>1362</v>
      </c>
      <c r="D309" s="69">
        <v>44712</v>
      </c>
      <c r="E309" s="93" t="s">
        <v>1360</v>
      </c>
      <c r="F309" s="54" t="s">
        <v>1114</v>
      </c>
      <c r="G309" s="47" t="s">
        <v>1115</v>
      </c>
      <c r="H309" s="33"/>
      <c r="I309" s="33"/>
      <c r="J309" s="541"/>
      <c r="K309" s="241">
        <v>60200000</v>
      </c>
      <c r="L309" s="251" t="s">
        <v>81</v>
      </c>
      <c r="M309" s="28"/>
      <c r="N309" s="28"/>
      <c r="O309" s="28"/>
      <c r="P309" s="136"/>
      <c r="Q309" s="136"/>
      <c r="R309" s="28"/>
      <c r="S309" s="28"/>
      <c r="T309" s="28"/>
      <c r="U309" s="29">
        <v>0</v>
      </c>
      <c r="V309" s="28"/>
      <c r="W309" s="28"/>
      <c r="X309" s="241">
        <v>60200000</v>
      </c>
      <c r="Y309" s="29">
        <v>60200000</v>
      </c>
      <c r="Z309" s="28"/>
      <c r="AA309" s="28"/>
      <c r="AB309" s="28"/>
      <c r="AC309" s="29">
        <v>0</v>
      </c>
      <c r="AD309" s="28"/>
      <c r="AE309" s="28"/>
      <c r="AF309" s="28"/>
      <c r="AG309" s="29">
        <f t="shared" ref="AG309:AG316" si="153">+SUM(AD309:AF309)</f>
        <v>0</v>
      </c>
      <c r="AH309" s="29">
        <v>60200000</v>
      </c>
      <c r="AI309" s="30">
        <v>0.14178049929345266</v>
      </c>
      <c r="AJ309" s="30">
        <v>3.0727492812415652E-3</v>
      </c>
      <c r="AK309" s="11"/>
      <c r="AL309" s="11"/>
      <c r="AM309" s="11"/>
      <c r="AN309" s="11"/>
      <c r="AO309" s="11"/>
      <c r="AP309" s="11"/>
      <c r="AQ309" s="11"/>
      <c r="AR309" s="11"/>
    </row>
    <row r="310" spans="1:44" outlineLevel="1" x14ac:dyDescent="0.25">
      <c r="A310" s="22">
        <v>4</v>
      </c>
      <c r="B310" s="23"/>
      <c r="C310" s="91" t="s">
        <v>1363</v>
      </c>
      <c r="D310" s="69">
        <v>44734</v>
      </c>
      <c r="E310" s="93" t="s">
        <v>674</v>
      </c>
      <c r="F310" s="54" t="s">
        <v>1114</v>
      </c>
      <c r="G310" s="47" t="s">
        <v>1115</v>
      </c>
      <c r="H310" s="33"/>
      <c r="I310" s="33"/>
      <c r="J310" s="541"/>
      <c r="K310" s="242">
        <v>57000000</v>
      </c>
      <c r="L310" s="415" t="s">
        <v>81</v>
      </c>
      <c r="M310" s="115"/>
      <c r="N310" s="115"/>
      <c r="O310" s="115"/>
      <c r="P310" s="274"/>
      <c r="Q310" s="274"/>
      <c r="R310" s="115"/>
      <c r="S310" s="115"/>
      <c r="T310" s="115"/>
      <c r="U310" s="170">
        <f>SUM(R294:T294)</f>
        <v>0</v>
      </c>
      <c r="V310" s="115"/>
      <c r="W310" s="115"/>
      <c r="X310" s="242">
        <v>57000000</v>
      </c>
      <c r="Y310" s="170">
        <v>57000000</v>
      </c>
      <c r="Z310" s="115"/>
      <c r="AA310" s="28"/>
      <c r="AB310" s="28"/>
      <c r="AC310" s="29">
        <v>0</v>
      </c>
      <c r="AD310" s="28"/>
      <c r="AE310" s="28"/>
      <c r="AF310" s="28"/>
      <c r="AG310" s="29">
        <f t="shared" si="153"/>
        <v>0</v>
      </c>
      <c r="AH310" s="29">
        <v>57000000</v>
      </c>
      <c r="AI310" s="30">
        <v>0.1342439943476213</v>
      </c>
      <c r="AJ310" s="30">
        <v>2.909413771275236E-3</v>
      </c>
    </row>
    <row r="311" spans="1:44" outlineLevel="1" x14ac:dyDescent="0.25">
      <c r="A311" s="22">
        <v>5</v>
      </c>
      <c r="B311" s="23"/>
      <c r="C311" s="91" t="s">
        <v>1364</v>
      </c>
      <c r="D311" s="69">
        <v>44741</v>
      </c>
      <c r="E311" s="93" t="s">
        <v>1024</v>
      </c>
      <c r="F311" s="54" t="s">
        <v>1114</v>
      </c>
      <c r="G311" s="47" t="s">
        <v>1115</v>
      </c>
      <c r="H311" s="33"/>
      <c r="I311" s="33"/>
      <c r="J311" s="541"/>
      <c r="K311" s="243">
        <v>37800000</v>
      </c>
      <c r="L311" s="245" t="s">
        <v>81</v>
      </c>
      <c r="M311" s="64"/>
      <c r="N311" s="64"/>
      <c r="O311" s="64"/>
      <c r="P311" s="148"/>
      <c r="Q311" s="148"/>
      <c r="R311" s="64"/>
      <c r="S311" s="64"/>
      <c r="T311" s="64"/>
      <c r="U311" s="7">
        <f>SUM(R295:T295)</f>
        <v>0</v>
      </c>
      <c r="V311" s="64"/>
      <c r="W311" s="64"/>
      <c r="X311" s="243">
        <v>37800000</v>
      </c>
      <c r="Y311" s="7">
        <v>37800000</v>
      </c>
      <c r="Z311" s="373"/>
      <c r="AA311" s="28"/>
      <c r="AB311" s="28"/>
      <c r="AC311" s="29">
        <v>0</v>
      </c>
      <c r="AD311" s="28"/>
      <c r="AE311" s="28"/>
      <c r="AF311" s="28"/>
      <c r="AG311" s="29">
        <f t="shared" si="153"/>
        <v>0</v>
      </c>
      <c r="AH311" s="29">
        <v>37800000</v>
      </c>
      <c r="AI311" s="30">
        <v>8.9024964672633072E-2</v>
      </c>
      <c r="AJ311" s="30">
        <v>1.9294007114772618E-3</v>
      </c>
      <c r="AK311" s="11"/>
      <c r="AL311" s="11"/>
      <c r="AM311" s="11"/>
      <c r="AN311" s="11"/>
      <c r="AO311" s="11"/>
      <c r="AP311" s="11"/>
      <c r="AQ311" s="11"/>
      <c r="AR311" s="11"/>
    </row>
    <row r="312" spans="1:44" outlineLevel="1" x14ac:dyDescent="0.25">
      <c r="A312" s="22">
        <v>6</v>
      </c>
      <c r="B312" s="23"/>
      <c r="C312" s="91" t="s">
        <v>1365</v>
      </c>
      <c r="D312" s="69">
        <v>44761</v>
      </c>
      <c r="E312" s="93" t="s">
        <v>1360</v>
      </c>
      <c r="F312" s="54" t="s">
        <v>1114</v>
      </c>
      <c r="G312" s="47" t="s">
        <v>1115</v>
      </c>
      <c r="H312" s="189"/>
      <c r="I312" s="38"/>
      <c r="J312" s="541"/>
      <c r="K312" s="243">
        <v>39900000</v>
      </c>
      <c r="L312" s="245" t="s">
        <v>81</v>
      </c>
      <c r="M312" s="64"/>
      <c r="N312" s="64"/>
      <c r="O312" s="64"/>
      <c r="P312" s="148"/>
      <c r="Q312" s="148"/>
      <c r="R312" s="64"/>
      <c r="S312" s="64"/>
      <c r="T312" s="64"/>
      <c r="U312" s="7">
        <v>0</v>
      </c>
      <c r="V312" s="64"/>
      <c r="W312" s="64"/>
      <c r="X312" s="243"/>
      <c r="Y312" s="7">
        <v>0</v>
      </c>
      <c r="Z312" s="243">
        <v>39900000</v>
      </c>
      <c r="AA312" s="28"/>
      <c r="AB312" s="28"/>
      <c r="AC312" s="29">
        <v>39900000</v>
      </c>
      <c r="AD312" s="28"/>
      <c r="AE312" s="28"/>
      <c r="AF312" s="28"/>
      <c r="AG312" s="29">
        <f t="shared" si="153"/>
        <v>0</v>
      </c>
      <c r="AH312" s="29">
        <v>39900000</v>
      </c>
      <c r="AI312" s="30">
        <v>9.39707960433349E-2</v>
      </c>
      <c r="AJ312" s="30">
        <v>2.0365896398926654E-3</v>
      </c>
      <c r="AK312" s="11"/>
      <c r="AL312" s="11"/>
      <c r="AM312" s="11"/>
      <c r="AN312" s="11"/>
      <c r="AO312" s="11"/>
      <c r="AP312" s="11"/>
      <c r="AQ312" s="11"/>
      <c r="AR312" s="11"/>
    </row>
    <row r="313" spans="1:44" outlineLevel="1" x14ac:dyDescent="0.25">
      <c r="A313" s="22">
        <v>7</v>
      </c>
      <c r="B313" s="23"/>
      <c r="C313" s="91" t="s">
        <v>1366</v>
      </c>
      <c r="D313" s="69">
        <v>44754</v>
      </c>
      <c r="E313" s="93" t="s">
        <v>1367</v>
      </c>
      <c r="F313" s="54" t="s">
        <v>1114</v>
      </c>
      <c r="G313" s="47" t="s">
        <v>1115</v>
      </c>
      <c r="H313" s="189"/>
      <c r="I313" s="38"/>
      <c r="J313" s="541"/>
      <c r="K313" s="243">
        <v>26400000</v>
      </c>
      <c r="L313" s="245" t="s">
        <v>81</v>
      </c>
      <c r="M313" s="64"/>
      <c r="N313" s="64"/>
      <c r="O313" s="64"/>
      <c r="P313" s="148"/>
      <c r="Q313" s="148"/>
      <c r="R313" s="64"/>
      <c r="S313" s="64"/>
      <c r="T313" s="64"/>
      <c r="U313" s="7">
        <v>0</v>
      </c>
      <c r="V313" s="64"/>
      <c r="W313" s="64"/>
      <c r="X313" s="243"/>
      <c r="Y313" s="7">
        <v>0</v>
      </c>
      <c r="Z313" s="243">
        <v>26400000</v>
      </c>
      <c r="AA313" s="28"/>
      <c r="AB313" s="28"/>
      <c r="AC313" s="29">
        <v>26400000</v>
      </c>
      <c r="AD313" s="28"/>
      <c r="AE313" s="28"/>
      <c r="AF313" s="28"/>
      <c r="AG313" s="29">
        <f t="shared" si="153"/>
        <v>0</v>
      </c>
      <c r="AH313" s="29">
        <v>26400000</v>
      </c>
      <c r="AI313" s="30">
        <v>6.2176165803108807E-2</v>
      </c>
      <c r="AJ313" s="30">
        <v>1.3475179572222146E-3</v>
      </c>
      <c r="AK313" s="11"/>
      <c r="AL313" s="11"/>
      <c r="AM313" s="11"/>
      <c r="AN313" s="11"/>
      <c r="AO313" s="11"/>
      <c r="AP313" s="11"/>
      <c r="AQ313" s="11"/>
      <c r="AR313" s="11"/>
    </row>
    <row r="314" spans="1:44" outlineLevel="1" x14ac:dyDescent="0.25">
      <c r="A314" s="22">
        <v>8</v>
      </c>
      <c r="B314" s="23"/>
      <c r="C314" s="91" t="s">
        <v>1368</v>
      </c>
      <c r="D314" s="69">
        <v>44749</v>
      </c>
      <c r="E314" s="93" t="s">
        <v>1360</v>
      </c>
      <c r="F314" s="54" t="s">
        <v>1114</v>
      </c>
      <c r="G314" s="47" t="s">
        <v>1115</v>
      </c>
      <c r="H314" s="189"/>
      <c r="I314" s="38"/>
      <c r="J314" s="541"/>
      <c r="K314" s="243">
        <v>110000000</v>
      </c>
      <c r="L314" s="245" t="s">
        <v>81</v>
      </c>
      <c r="M314" s="64"/>
      <c r="N314" s="64"/>
      <c r="O314" s="64"/>
      <c r="P314" s="148"/>
      <c r="Q314" s="148"/>
      <c r="R314" s="64"/>
      <c r="S314" s="64"/>
      <c r="T314" s="64"/>
      <c r="U314" s="7">
        <v>0</v>
      </c>
      <c r="V314" s="64"/>
      <c r="W314" s="64"/>
      <c r="X314" s="243"/>
      <c r="Y314" s="7">
        <v>0</v>
      </c>
      <c r="Z314" s="373"/>
      <c r="AA314" s="243">
        <v>110000000</v>
      </c>
      <c r="AB314" s="28"/>
      <c r="AC314" s="29">
        <v>110000000</v>
      </c>
      <c r="AD314" s="28"/>
      <c r="AE314" s="28"/>
      <c r="AF314" s="28"/>
      <c r="AG314" s="29">
        <f t="shared" si="153"/>
        <v>0</v>
      </c>
      <c r="AH314" s="29">
        <v>110000000</v>
      </c>
      <c r="AI314" s="30">
        <v>0.25906735751295334</v>
      </c>
      <c r="AJ314" s="30">
        <v>5.614658155092561E-3</v>
      </c>
      <c r="AK314" s="11"/>
      <c r="AL314" s="11"/>
      <c r="AM314" s="11"/>
      <c r="AN314" s="11"/>
      <c r="AO314" s="11"/>
      <c r="AP314" s="11"/>
      <c r="AQ314" s="11"/>
      <c r="AR314" s="11"/>
    </row>
    <row r="315" spans="1:44" outlineLevel="1" x14ac:dyDescent="0.25">
      <c r="A315" s="22">
        <v>9</v>
      </c>
      <c r="B315" s="23"/>
      <c r="C315" s="91" t="s">
        <v>1364</v>
      </c>
      <c r="D315" s="69">
        <v>44741</v>
      </c>
      <c r="E315" s="93" t="s">
        <v>1024</v>
      </c>
      <c r="F315" s="54" t="s">
        <v>1114</v>
      </c>
      <c r="G315" s="47" t="s">
        <v>1115</v>
      </c>
      <c r="H315" s="189"/>
      <c r="I315" s="38"/>
      <c r="J315" s="541"/>
      <c r="K315" s="243">
        <v>16200000</v>
      </c>
      <c r="L315" s="245" t="s">
        <v>81</v>
      </c>
      <c r="M315" s="64"/>
      <c r="N315" s="64"/>
      <c r="O315" s="64"/>
      <c r="P315" s="148"/>
      <c r="Q315" s="148"/>
      <c r="R315" s="64"/>
      <c r="S315" s="64"/>
      <c r="T315" s="64"/>
      <c r="U315" s="7">
        <v>0</v>
      </c>
      <c r="V315" s="64"/>
      <c r="W315" s="64"/>
      <c r="X315" s="243"/>
      <c r="Y315" s="7">
        <v>0</v>
      </c>
      <c r="Z315" s="373"/>
      <c r="AA315" s="243"/>
      <c r="AB315" s="243">
        <v>16200000</v>
      </c>
      <c r="AC315" s="29">
        <v>16200000</v>
      </c>
      <c r="AD315" s="28"/>
      <c r="AE315" s="28"/>
      <c r="AF315" s="28"/>
      <c r="AG315" s="29">
        <f t="shared" si="153"/>
        <v>0</v>
      </c>
      <c r="AH315" s="29">
        <v>16200000</v>
      </c>
      <c r="AI315" s="30">
        <v>3.8153556288271315E-2</v>
      </c>
      <c r="AJ315" s="30">
        <v>8.2688601920454083E-4</v>
      </c>
      <c r="AK315" s="11"/>
      <c r="AL315" s="11"/>
      <c r="AM315" s="11"/>
      <c r="AN315" s="11"/>
      <c r="AO315" s="11"/>
      <c r="AP315" s="11"/>
      <c r="AQ315" s="11"/>
      <c r="AR315" s="11"/>
    </row>
    <row r="316" spans="1:44" outlineLevel="1" x14ac:dyDescent="0.25">
      <c r="A316" s="22">
        <v>10</v>
      </c>
      <c r="B316" s="23"/>
      <c r="C316" s="91" t="s">
        <v>1369</v>
      </c>
      <c r="D316" s="69">
        <v>44901</v>
      </c>
      <c r="E316" s="93" t="s">
        <v>674</v>
      </c>
      <c r="F316" s="54" t="s">
        <v>1114</v>
      </c>
      <c r="G316" s="47" t="s">
        <v>1115</v>
      </c>
      <c r="H316" s="189"/>
      <c r="I316" s="38"/>
      <c r="J316" s="541"/>
      <c r="K316" s="243">
        <v>65360000</v>
      </c>
      <c r="L316" s="245" t="s">
        <v>81</v>
      </c>
      <c r="M316" s="64"/>
      <c r="N316" s="64"/>
      <c r="O316" s="64"/>
      <c r="P316" s="148"/>
      <c r="Q316" s="148"/>
      <c r="R316" s="64"/>
      <c r="S316" s="64"/>
      <c r="T316" s="64"/>
      <c r="U316" s="7">
        <v>0</v>
      </c>
      <c r="V316" s="64"/>
      <c r="W316" s="64"/>
      <c r="X316" s="243"/>
      <c r="Y316" s="7">
        <v>0</v>
      </c>
      <c r="Z316" s="373"/>
      <c r="AA316" s="28"/>
      <c r="AB316" s="28"/>
      <c r="AC316" s="29">
        <v>0</v>
      </c>
      <c r="AD316" s="28"/>
      <c r="AE316" s="28"/>
      <c r="AF316" s="243">
        <v>65360000</v>
      </c>
      <c r="AG316" s="29">
        <f t="shared" si="153"/>
        <v>65360000</v>
      </c>
      <c r="AH316" s="29">
        <f t="shared" ref="AH316" si="154">+U316+Y316+AC316+AG316</f>
        <v>65360000</v>
      </c>
      <c r="AI316" s="30">
        <v>0</v>
      </c>
      <c r="AJ316" s="30">
        <v>0</v>
      </c>
      <c r="AK316" s="11"/>
      <c r="AL316" s="11"/>
      <c r="AM316" s="11"/>
      <c r="AN316" s="11"/>
      <c r="AO316" s="11"/>
      <c r="AP316" s="11"/>
      <c r="AQ316" s="11"/>
      <c r="AR316" s="11"/>
    </row>
    <row r="317" spans="1:44" outlineLevel="1" x14ac:dyDescent="0.25">
      <c r="A317" s="22">
        <v>10</v>
      </c>
      <c r="B317" s="23"/>
      <c r="C317" s="91" t="s">
        <v>1370</v>
      </c>
      <c r="D317" s="69">
        <v>44922</v>
      </c>
      <c r="E317" s="93" t="s">
        <v>1360</v>
      </c>
      <c r="F317" s="54" t="s">
        <v>1114</v>
      </c>
      <c r="G317" s="47" t="s">
        <v>1115</v>
      </c>
      <c r="H317" s="189"/>
      <c r="I317" s="38"/>
      <c r="J317" s="541"/>
      <c r="K317" s="243">
        <v>17100000</v>
      </c>
      <c r="L317" s="245" t="s">
        <v>81</v>
      </c>
      <c r="M317" s="64"/>
      <c r="N317" s="64"/>
      <c r="O317" s="64"/>
      <c r="P317" s="148"/>
      <c r="Q317" s="148"/>
      <c r="R317" s="64"/>
      <c r="S317" s="64"/>
      <c r="T317" s="64"/>
      <c r="U317" s="7">
        <v>0</v>
      </c>
      <c r="V317" s="64"/>
      <c r="W317" s="64"/>
      <c r="X317" s="243"/>
      <c r="Y317" s="7">
        <v>0</v>
      </c>
      <c r="Z317" s="373"/>
      <c r="AA317" s="28"/>
      <c r="AB317" s="28"/>
      <c r="AC317" s="29">
        <v>0</v>
      </c>
      <c r="AD317" s="28"/>
      <c r="AE317" s="28"/>
      <c r="AF317" s="243">
        <v>17100000</v>
      </c>
      <c r="AG317" s="29">
        <f t="shared" ref="AG317:AG320" si="155">+SUM(AD317:AF317)</f>
        <v>17100000</v>
      </c>
      <c r="AH317" s="29">
        <f t="shared" ref="AH317:AH320" si="156">+U317+Y317+AC317+AG317</f>
        <v>17100000</v>
      </c>
      <c r="AI317" s="30">
        <v>0</v>
      </c>
      <c r="AJ317" s="30">
        <v>0</v>
      </c>
      <c r="AK317" s="11"/>
      <c r="AL317" s="11"/>
      <c r="AM317" s="11"/>
      <c r="AN317" s="11"/>
      <c r="AO317" s="11"/>
      <c r="AP317" s="11"/>
      <c r="AQ317" s="11"/>
      <c r="AR317" s="11"/>
    </row>
    <row r="318" spans="1:44" outlineLevel="1" x14ac:dyDescent="0.25">
      <c r="A318" s="22">
        <v>10</v>
      </c>
      <c r="B318" s="23"/>
      <c r="C318" s="91" t="s">
        <v>1370</v>
      </c>
      <c r="D318" s="69">
        <v>44922</v>
      </c>
      <c r="E318" s="93" t="s">
        <v>1360</v>
      </c>
      <c r="F318" s="54" t="s">
        <v>1114</v>
      </c>
      <c r="G318" s="47" t="s">
        <v>1115</v>
      </c>
      <c r="H318" s="189"/>
      <c r="I318" s="38"/>
      <c r="J318" s="541"/>
      <c r="K318" s="243">
        <v>54720000</v>
      </c>
      <c r="L318" s="245" t="s">
        <v>81</v>
      </c>
      <c r="M318" s="64"/>
      <c r="N318" s="64"/>
      <c r="O318" s="64"/>
      <c r="P318" s="148"/>
      <c r="Q318" s="148"/>
      <c r="R318" s="64"/>
      <c r="S318" s="64"/>
      <c r="T318" s="64"/>
      <c r="U318" s="7">
        <v>0</v>
      </c>
      <c r="V318" s="64"/>
      <c r="W318" s="64"/>
      <c r="X318" s="243"/>
      <c r="Y318" s="7">
        <v>0</v>
      </c>
      <c r="Z318" s="373"/>
      <c r="AA318" s="28"/>
      <c r="AB318" s="28"/>
      <c r="AC318" s="29">
        <v>0</v>
      </c>
      <c r="AD318" s="28"/>
      <c r="AE318" s="28"/>
      <c r="AF318" s="243">
        <v>54720000</v>
      </c>
      <c r="AG318" s="29">
        <f t="shared" si="155"/>
        <v>54720000</v>
      </c>
      <c r="AH318" s="29">
        <f t="shared" si="156"/>
        <v>54720000</v>
      </c>
      <c r="AI318" s="30">
        <v>0</v>
      </c>
      <c r="AJ318" s="30">
        <v>0</v>
      </c>
      <c r="AK318" s="11"/>
      <c r="AL318" s="11"/>
      <c r="AM318" s="11"/>
      <c r="AN318" s="11"/>
      <c r="AO318" s="11"/>
      <c r="AP318" s="11"/>
      <c r="AQ318" s="11"/>
      <c r="AR318" s="11"/>
    </row>
    <row r="319" spans="1:44" outlineLevel="1" x14ac:dyDescent="0.25">
      <c r="A319" s="22">
        <v>10</v>
      </c>
      <c r="B319" s="23"/>
      <c r="C319" s="91" t="s">
        <v>1362</v>
      </c>
      <c r="D319" s="69">
        <v>44712</v>
      </c>
      <c r="E319" s="93" t="s">
        <v>1360</v>
      </c>
      <c r="F319" s="54" t="s">
        <v>1114</v>
      </c>
      <c r="G319" s="47" t="s">
        <v>1115</v>
      </c>
      <c r="H319" s="189"/>
      <c r="I319" s="38"/>
      <c r="J319" s="541"/>
      <c r="K319" s="243">
        <v>25800000</v>
      </c>
      <c r="L319" s="245" t="s">
        <v>81</v>
      </c>
      <c r="M319" s="64"/>
      <c r="N319" s="64"/>
      <c r="O319" s="64"/>
      <c r="P319" s="148"/>
      <c r="Q319" s="148"/>
      <c r="R319" s="64"/>
      <c r="S319" s="64"/>
      <c r="T319" s="64"/>
      <c r="U319" s="7">
        <v>0</v>
      </c>
      <c r="V319" s="64"/>
      <c r="W319" s="64"/>
      <c r="X319" s="243"/>
      <c r="Y319" s="7">
        <v>0</v>
      </c>
      <c r="Z319" s="373"/>
      <c r="AA319" s="28"/>
      <c r="AB319" s="28"/>
      <c r="AC319" s="29">
        <v>0</v>
      </c>
      <c r="AD319" s="28"/>
      <c r="AE319" s="28"/>
      <c r="AF319" s="243">
        <v>25800000</v>
      </c>
      <c r="AG319" s="29">
        <f t="shared" si="155"/>
        <v>25800000</v>
      </c>
      <c r="AH319" s="29">
        <f t="shared" si="156"/>
        <v>25800000</v>
      </c>
      <c r="AI319" s="30">
        <v>0</v>
      </c>
      <c r="AJ319" s="30">
        <v>0</v>
      </c>
      <c r="AK319" s="11"/>
      <c r="AL319" s="11"/>
      <c r="AM319" s="11"/>
      <c r="AN319" s="11"/>
      <c r="AO319" s="11"/>
      <c r="AP319" s="11"/>
      <c r="AQ319" s="11"/>
      <c r="AR319" s="11"/>
    </row>
    <row r="320" spans="1:44" outlineLevel="1" x14ac:dyDescent="0.25">
      <c r="A320" s="22">
        <v>10</v>
      </c>
      <c r="B320" s="23"/>
      <c r="C320" s="91" t="s">
        <v>1371</v>
      </c>
      <c r="D320" s="69">
        <v>44921</v>
      </c>
      <c r="E320" s="93" t="s">
        <v>1360</v>
      </c>
      <c r="F320" s="54" t="s">
        <v>1114</v>
      </c>
      <c r="G320" s="47" t="s">
        <v>1115</v>
      </c>
      <c r="H320" s="189"/>
      <c r="I320" s="38"/>
      <c r="J320" s="506"/>
      <c r="K320" s="243">
        <v>50400000</v>
      </c>
      <c r="L320" s="245" t="s">
        <v>81</v>
      </c>
      <c r="M320" s="64"/>
      <c r="N320" s="64"/>
      <c r="O320" s="64"/>
      <c r="P320" s="148"/>
      <c r="Q320" s="148"/>
      <c r="R320" s="64"/>
      <c r="S320" s="64"/>
      <c r="T320" s="64"/>
      <c r="U320" s="7">
        <v>0</v>
      </c>
      <c r="V320" s="64"/>
      <c r="W320" s="64"/>
      <c r="X320" s="243"/>
      <c r="Y320" s="7">
        <v>0</v>
      </c>
      <c r="Z320" s="373"/>
      <c r="AA320" s="28"/>
      <c r="AB320" s="28"/>
      <c r="AC320" s="29">
        <v>0</v>
      </c>
      <c r="AD320" s="28"/>
      <c r="AE320" s="28"/>
      <c r="AF320" s="243">
        <v>50400000</v>
      </c>
      <c r="AG320" s="29">
        <f t="shared" si="155"/>
        <v>50400000</v>
      </c>
      <c r="AH320" s="29">
        <f t="shared" si="156"/>
        <v>50400000</v>
      </c>
      <c r="AI320" s="30">
        <v>0</v>
      </c>
      <c r="AJ320" s="30">
        <v>0</v>
      </c>
      <c r="AK320" s="11"/>
      <c r="AL320" s="11"/>
      <c r="AM320" s="11"/>
      <c r="AN320" s="11"/>
      <c r="AO320" s="11"/>
      <c r="AP320" s="11"/>
      <c r="AQ320" s="11"/>
      <c r="AR320" s="11"/>
    </row>
    <row r="321" spans="1:44" s="61" customFormat="1" ht="12.75" customHeight="1" x14ac:dyDescent="0.25">
      <c r="A321" s="538" t="s">
        <v>69</v>
      </c>
      <c r="B321" s="539"/>
      <c r="C321" s="539"/>
      <c r="D321" s="539"/>
      <c r="E321" s="539"/>
      <c r="F321" s="539"/>
      <c r="G321" s="539"/>
      <c r="H321" s="539"/>
      <c r="I321" s="540"/>
      <c r="J321" s="339">
        <f>+J306</f>
        <v>595080000</v>
      </c>
      <c r="K321" s="339">
        <f>SUM(K307:K320)</f>
        <v>595080000</v>
      </c>
      <c r="L321" s="445"/>
      <c r="M321" s="339">
        <f>SUM(M293:M295)</f>
        <v>0</v>
      </c>
      <c r="N321" s="339">
        <f>SUM(N293:N295)</f>
        <v>0</v>
      </c>
      <c r="O321" s="339">
        <f>SUM(O293:O295)</f>
        <v>0</v>
      </c>
      <c r="P321" s="344"/>
      <c r="Q321" s="438"/>
      <c r="R321" s="339">
        <v>0</v>
      </c>
      <c r="S321" s="339">
        <v>0</v>
      </c>
      <c r="T321" s="339">
        <v>0</v>
      </c>
      <c r="U321" s="339">
        <f t="shared" ref="U321:AH321" si="157">SUM(U307:U320)</f>
        <v>0</v>
      </c>
      <c r="V321" s="339">
        <f t="shared" si="157"/>
        <v>34200000</v>
      </c>
      <c r="W321" s="339">
        <f t="shared" si="157"/>
        <v>0</v>
      </c>
      <c r="X321" s="339">
        <f t="shared" si="157"/>
        <v>155000000</v>
      </c>
      <c r="Y321" s="339">
        <f t="shared" si="157"/>
        <v>189200000</v>
      </c>
      <c r="Z321" s="339">
        <f t="shared" si="157"/>
        <v>66300000</v>
      </c>
      <c r="AA321" s="339">
        <f t="shared" si="157"/>
        <v>110000000</v>
      </c>
      <c r="AB321" s="339">
        <f t="shared" si="157"/>
        <v>16200000</v>
      </c>
      <c r="AC321" s="339">
        <f t="shared" si="157"/>
        <v>192500000</v>
      </c>
      <c r="AD321" s="339">
        <f t="shared" si="157"/>
        <v>0</v>
      </c>
      <c r="AE321" s="339">
        <f t="shared" si="157"/>
        <v>0</v>
      </c>
      <c r="AF321" s="339">
        <f t="shared" si="157"/>
        <v>213380000</v>
      </c>
      <c r="AG321" s="339">
        <f t="shared" si="157"/>
        <v>213380000</v>
      </c>
      <c r="AH321" s="339">
        <f t="shared" si="157"/>
        <v>595080000</v>
      </c>
      <c r="AI321" s="345">
        <v>0.89896373056994816</v>
      </c>
      <c r="AJ321" s="345">
        <f>IF(ISERROR(AH306/#REF!),0,AH306/#REF!)</f>
        <v>0</v>
      </c>
      <c r="AK321" s="11"/>
      <c r="AL321" s="11"/>
      <c r="AM321" s="11"/>
      <c r="AN321" s="11"/>
      <c r="AO321" s="11"/>
      <c r="AP321" s="11"/>
      <c r="AQ321" s="11"/>
      <c r="AR321" s="11"/>
    </row>
    <row r="322" spans="1:44" ht="12.75" customHeight="1" x14ac:dyDescent="0.25">
      <c r="A322" s="502" t="s">
        <v>70</v>
      </c>
      <c r="B322" s="503"/>
      <c r="C322" s="503"/>
      <c r="D322" s="503"/>
      <c r="E322" s="504"/>
      <c r="F322" s="16"/>
      <c r="G322" s="5"/>
      <c r="H322" s="17"/>
      <c r="I322" s="17"/>
      <c r="J322" s="505">
        <v>539520000</v>
      </c>
      <c r="K322" s="7"/>
      <c r="L322" s="18"/>
      <c r="M322" s="19"/>
      <c r="N322" s="19"/>
      <c r="O322" s="19"/>
      <c r="P322" s="5"/>
      <c r="Q322" s="20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336"/>
      <c r="AJ322" s="336"/>
    </row>
    <row r="323" spans="1:44" outlineLevel="1" x14ac:dyDescent="0.25">
      <c r="A323" s="22">
        <v>1</v>
      </c>
      <c r="B323" s="23"/>
      <c r="C323" s="91" t="s">
        <v>1372</v>
      </c>
      <c r="D323" s="68">
        <v>44624</v>
      </c>
      <c r="E323" s="93" t="s">
        <v>1373</v>
      </c>
      <c r="F323" s="54" t="s">
        <v>1114</v>
      </c>
      <c r="G323" s="47" t="s">
        <v>1115</v>
      </c>
      <c r="H323" s="25"/>
      <c r="I323" s="25"/>
      <c r="J323" s="541"/>
      <c r="K323" s="241">
        <v>16200000</v>
      </c>
      <c r="L323" s="251" t="s">
        <v>81</v>
      </c>
      <c r="M323" s="28"/>
      <c r="N323" s="28"/>
      <c r="O323" s="28"/>
      <c r="P323" s="133"/>
      <c r="Q323" s="133"/>
      <c r="R323" s="28"/>
      <c r="S323" s="28"/>
      <c r="T323" s="241">
        <v>16200000</v>
      </c>
      <c r="U323" s="29">
        <f>SUM(R323:T323)</f>
        <v>16200000</v>
      </c>
      <c r="V323" s="242"/>
      <c r="W323" s="115"/>
      <c r="X323" s="28"/>
      <c r="Y323" s="29">
        <f>SUM(V323:X323)</f>
        <v>0</v>
      </c>
      <c r="Z323" s="28"/>
      <c r="AA323" s="28"/>
      <c r="AB323" s="28"/>
      <c r="AC323" s="29">
        <f>SUM(Z308:AB308)</f>
        <v>0</v>
      </c>
      <c r="AD323" s="28"/>
      <c r="AE323" s="28"/>
      <c r="AF323" s="28"/>
      <c r="AG323" s="29">
        <f>SUM(AD308:AF308)</f>
        <v>0</v>
      </c>
      <c r="AH323" s="29">
        <f t="shared" ref="AH323:AH334" si="158">+U323+Y323+AC323+AG323</f>
        <v>16200000</v>
      </c>
      <c r="AI323" s="30">
        <f>IF(ISERROR(AH308/$J$307),0,AH308/$J$307)</f>
        <v>0</v>
      </c>
      <c r="AJ323" s="30">
        <v>8.2688601920454083E-4</v>
      </c>
      <c r="AK323" s="11"/>
      <c r="AL323" s="11"/>
      <c r="AM323" s="11"/>
      <c r="AN323" s="11"/>
      <c r="AO323" s="11"/>
      <c r="AP323" s="11"/>
      <c r="AQ323" s="11"/>
      <c r="AR323" s="11"/>
    </row>
    <row r="324" spans="1:44" outlineLevel="1" x14ac:dyDescent="0.25">
      <c r="A324" s="22">
        <v>2</v>
      </c>
      <c r="B324" s="23"/>
      <c r="C324" s="91" t="s">
        <v>1374</v>
      </c>
      <c r="D324" s="68">
        <v>44670</v>
      </c>
      <c r="E324" s="93" t="s">
        <v>1375</v>
      </c>
      <c r="F324" s="54" t="s">
        <v>1114</v>
      </c>
      <c r="G324" s="47" t="s">
        <v>1115</v>
      </c>
      <c r="H324" s="33"/>
      <c r="I324" s="33"/>
      <c r="J324" s="541"/>
      <c r="K324" s="241">
        <v>18000000</v>
      </c>
      <c r="L324" s="251" t="s">
        <v>81</v>
      </c>
      <c r="M324" s="28"/>
      <c r="N324" s="28"/>
      <c r="O324" s="28"/>
      <c r="P324" s="136"/>
      <c r="Q324" s="136"/>
      <c r="R324" s="28"/>
      <c r="S324" s="28"/>
      <c r="T324" s="28"/>
      <c r="U324" s="29">
        <f t="shared" ref="U324:U334" si="159">SUM(R324:T324)</f>
        <v>0</v>
      </c>
      <c r="V324" s="243">
        <v>18000000</v>
      </c>
      <c r="W324" s="243"/>
      <c r="X324" s="241"/>
      <c r="Y324" s="29">
        <f t="shared" ref="Y324:Y334" si="160">SUM(V324:X324)</f>
        <v>18000000</v>
      </c>
      <c r="Z324" s="28"/>
      <c r="AA324" s="28"/>
      <c r="AB324" s="28"/>
      <c r="AC324" s="29">
        <f>SUM(Z309:AB309)</f>
        <v>0</v>
      </c>
      <c r="AD324" s="28"/>
      <c r="AE324" s="28"/>
      <c r="AF324" s="28"/>
      <c r="AG324" s="29">
        <f>SUM(AD309:AF309)</f>
        <v>0</v>
      </c>
      <c r="AH324" s="29">
        <f t="shared" si="158"/>
        <v>18000000</v>
      </c>
      <c r="AI324" s="30">
        <v>4.2162466035791248E-2</v>
      </c>
      <c r="AJ324" s="30">
        <v>9.1876224356060088E-4</v>
      </c>
      <c r="AK324" s="11"/>
      <c r="AL324" s="11"/>
      <c r="AM324" s="11"/>
      <c r="AN324" s="11"/>
      <c r="AO324" s="11"/>
      <c r="AP324" s="11"/>
      <c r="AQ324" s="11"/>
      <c r="AR324" s="11"/>
    </row>
    <row r="325" spans="1:44" outlineLevel="1" x14ac:dyDescent="0.25">
      <c r="A325" s="22">
        <v>3</v>
      </c>
      <c r="B325" s="23"/>
      <c r="C325" s="140" t="s">
        <v>1376</v>
      </c>
      <c r="D325" s="69">
        <v>44707</v>
      </c>
      <c r="E325" s="93" t="s">
        <v>1375</v>
      </c>
      <c r="F325" s="54" t="s">
        <v>1114</v>
      </c>
      <c r="G325" s="47" t="s">
        <v>1115</v>
      </c>
      <c r="H325" s="33"/>
      <c r="I325" s="33"/>
      <c r="J325" s="541"/>
      <c r="K325" s="241">
        <v>60200000</v>
      </c>
      <c r="L325" s="251" t="s">
        <v>81</v>
      </c>
      <c r="M325" s="28"/>
      <c r="N325" s="28"/>
      <c r="O325" s="28"/>
      <c r="P325" s="136"/>
      <c r="Q325" s="136"/>
      <c r="R325" s="28"/>
      <c r="S325" s="28"/>
      <c r="T325" s="28"/>
      <c r="U325" s="29">
        <f t="shared" si="159"/>
        <v>0</v>
      </c>
      <c r="V325" s="28"/>
      <c r="W325" s="28"/>
      <c r="X325" s="241">
        <v>60200000</v>
      </c>
      <c r="Y325" s="29">
        <f t="shared" si="160"/>
        <v>60200000</v>
      </c>
      <c r="Z325" s="28"/>
      <c r="AA325" s="28"/>
      <c r="AB325" s="28"/>
      <c r="AC325" s="29">
        <f>SUM(Z310:AB310)</f>
        <v>0</v>
      </c>
      <c r="AD325" s="28"/>
      <c r="AE325" s="28"/>
      <c r="AF325" s="28"/>
      <c r="AG325" s="29">
        <f>SUM(AD310:AF310)</f>
        <v>0</v>
      </c>
      <c r="AH325" s="29">
        <f t="shared" si="158"/>
        <v>60200000</v>
      </c>
      <c r="AI325" s="30">
        <v>0.14101002529747964</v>
      </c>
      <c r="AJ325" s="30">
        <v>3.0727492812415652E-3</v>
      </c>
      <c r="AK325" s="11"/>
      <c r="AL325" s="11"/>
      <c r="AM325" s="11"/>
      <c r="AN325" s="11"/>
      <c r="AO325" s="11"/>
      <c r="AP325" s="11"/>
      <c r="AQ325" s="11"/>
      <c r="AR325" s="11"/>
    </row>
    <row r="326" spans="1:44" outlineLevel="1" x14ac:dyDescent="0.25">
      <c r="A326" s="152">
        <v>4</v>
      </c>
      <c r="B326" s="120"/>
      <c r="C326" s="177" t="s">
        <v>1377</v>
      </c>
      <c r="D326" s="178">
        <v>44704</v>
      </c>
      <c r="E326" s="233" t="s">
        <v>1378</v>
      </c>
      <c r="F326" s="54" t="s">
        <v>1114</v>
      </c>
      <c r="G326" s="47" t="s">
        <v>1115</v>
      </c>
      <c r="H326" s="232"/>
      <c r="I326" s="232"/>
      <c r="J326" s="541"/>
      <c r="K326" s="242">
        <v>39900000</v>
      </c>
      <c r="L326" s="251" t="s">
        <v>81</v>
      </c>
      <c r="M326" s="28"/>
      <c r="N326" s="28"/>
      <c r="O326" s="28"/>
      <c r="P326" s="136"/>
      <c r="Q326" s="136"/>
      <c r="R326" s="28"/>
      <c r="S326" s="28"/>
      <c r="T326" s="28"/>
      <c r="U326" s="29">
        <f t="shared" si="159"/>
        <v>0</v>
      </c>
      <c r="V326" s="28"/>
      <c r="W326" s="28"/>
      <c r="X326" s="242">
        <v>39900000</v>
      </c>
      <c r="Y326" s="29">
        <f t="shared" si="160"/>
        <v>39900000</v>
      </c>
      <c r="Z326" s="28"/>
      <c r="AA326" s="28"/>
      <c r="AB326" s="28"/>
      <c r="AC326" s="29">
        <f>SUM(Z311:AB311)</f>
        <v>0</v>
      </c>
      <c r="AD326" s="28"/>
      <c r="AE326" s="28"/>
      <c r="AF326" s="28"/>
      <c r="AG326" s="29">
        <f>SUM(AD311:AF311)</f>
        <v>0</v>
      </c>
      <c r="AH326" s="29">
        <f t="shared" si="158"/>
        <v>39900000</v>
      </c>
      <c r="AI326" s="30">
        <v>9.3460133046003938E-2</v>
      </c>
      <c r="AJ326" s="30">
        <v>2.0365896398926654E-3</v>
      </c>
    </row>
    <row r="327" spans="1:44" outlineLevel="1" x14ac:dyDescent="0.25">
      <c r="A327" s="23">
        <v>5</v>
      </c>
      <c r="B327" s="23"/>
      <c r="C327" s="140" t="s">
        <v>1379</v>
      </c>
      <c r="D327" s="178">
        <v>44704</v>
      </c>
      <c r="E327" s="124" t="s">
        <v>1380</v>
      </c>
      <c r="F327" s="54" t="s">
        <v>1114</v>
      </c>
      <c r="G327" s="47" t="s">
        <v>1115</v>
      </c>
      <c r="H327" s="33"/>
      <c r="I327" s="33"/>
      <c r="J327" s="541"/>
      <c r="K327" s="249">
        <v>57000000</v>
      </c>
      <c r="L327" s="251" t="s">
        <v>81</v>
      </c>
      <c r="M327" s="28"/>
      <c r="N327" s="28"/>
      <c r="O327" s="28"/>
      <c r="P327" s="136"/>
      <c r="Q327" s="136"/>
      <c r="R327" s="28"/>
      <c r="S327" s="28"/>
      <c r="T327" s="28"/>
      <c r="U327" s="29">
        <f t="shared" si="159"/>
        <v>0</v>
      </c>
      <c r="V327" s="28"/>
      <c r="W327" s="28"/>
      <c r="X327" s="249">
        <v>57000000</v>
      </c>
      <c r="Y327" s="29">
        <f t="shared" si="160"/>
        <v>57000000</v>
      </c>
      <c r="Z327" s="28"/>
      <c r="AA327" s="28"/>
      <c r="AB327" s="28"/>
      <c r="AC327" s="29">
        <v>0</v>
      </c>
      <c r="AD327" s="28"/>
      <c r="AE327" s="28"/>
      <c r="AF327" s="28"/>
      <c r="AG327" s="29">
        <f>SUM(AD312:AF312)</f>
        <v>0</v>
      </c>
      <c r="AH327" s="29">
        <f t="shared" si="158"/>
        <v>57000000</v>
      </c>
      <c r="AI327" s="30">
        <v>0.13351447578000561</v>
      </c>
      <c r="AJ327" s="30">
        <v>2.909413771275236E-3</v>
      </c>
      <c r="AK327" s="11"/>
      <c r="AL327" s="11"/>
      <c r="AM327" s="11"/>
      <c r="AN327" s="11"/>
      <c r="AO327" s="11"/>
      <c r="AP327" s="11"/>
      <c r="AQ327" s="11"/>
      <c r="AR327" s="11"/>
    </row>
    <row r="328" spans="1:44" outlineLevel="1" x14ac:dyDescent="0.25">
      <c r="A328" s="23">
        <v>6</v>
      </c>
      <c r="B328" s="23"/>
      <c r="C328" s="177" t="s">
        <v>1381</v>
      </c>
      <c r="D328" s="178">
        <v>44742</v>
      </c>
      <c r="E328" s="233" t="s">
        <v>702</v>
      </c>
      <c r="F328" s="54" t="s">
        <v>1114</v>
      </c>
      <c r="G328" s="47" t="s">
        <v>1115</v>
      </c>
      <c r="H328" s="33"/>
      <c r="I328" s="33"/>
      <c r="J328" s="541"/>
      <c r="K328" s="243">
        <v>114000000</v>
      </c>
      <c r="L328" s="251" t="s">
        <v>81</v>
      </c>
      <c r="M328" s="28"/>
      <c r="N328" s="28"/>
      <c r="O328" s="28"/>
      <c r="P328" s="259"/>
      <c r="Q328" s="259"/>
      <c r="R328" s="28"/>
      <c r="S328" s="28"/>
      <c r="T328" s="28"/>
      <c r="U328" s="29">
        <f t="shared" si="159"/>
        <v>0</v>
      </c>
      <c r="V328" s="28"/>
      <c r="W328" s="28"/>
      <c r="X328" s="243">
        <v>114000000</v>
      </c>
      <c r="Y328" s="29">
        <f t="shared" si="160"/>
        <v>114000000</v>
      </c>
      <c r="Z328" s="28"/>
      <c r="AA328" s="28"/>
      <c r="AB328" s="28"/>
      <c r="AC328" s="29">
        <v>0</v>
      </c>
      <c r="AD328" s="28"/>
      <c r="AE328" s="28"/>
      <c r="AF328" s="28"/>
      <c r="AG328" s="29">
        <v>0</v>
      </c>
      <c r="AH328" s="29">
        <f t="shared" si="158"/>
        <v>114000000</v>
      </c>
      <c r="AI328" s="30">
        <v>0.26702895156001122</v>
      </c>
      <c r="AJ328" s="30">
        <v>5.8188275425504719E-3</v>
      </c>
      <c r="AK328" s="11"/>
      <c r="AL328" s="11"/>
      <c r="AM328" s="11"/>
      <c r="AN328" s="11"/>
      <c r="AO328" s="11"/>
      <c r="AP328" s="11"/>
      <c r="AQ328" s="11"/>
      <c r="AR328" s="11"/>
    </row>
    <row r="329" spans="1:44" outlineLevel="1" x14ac:dyDescent="0.25">
      <c r="A329" s="23">
        <v>7</v>
      </c>
      <c r="B329" s="23"/>
      <c r="C329" s="177" t="s">
        <v>1377</v>
      </c>
      <c r="D329" s="178">
        <v>44704</v>
      </c>
      <c r="E329" s="233" t="s">
        <v>1378</v>
      </c>
      <c r="F329" s="54" t="s">
        <v>1114</v>
      </c>
      <c r="G329" s="47" t="s">
        <v>1115</v>
      </c>
      <c r="H329" s="33"/>
      <c r="I329" s="33"/>
      <c r="J329" s="541"/>
      <c r="K329" s="243">
        <v>17100000</v>
      </c>
      <c r="L329" s="251" t="s">
        <v>81</v>
      </c>
      <c r="M329" s="28"/>
      <c r="N329" s="28"/>
      <c r="O329" s="28"/>
      <c r="P329" s="259"/>
      <c r="Q329" s="259"/>
      <c r="R329" s="28"/>
      <c r="S329" s="28"/>
      <c r="T329" s="28"/>
      <c r="U329" s="29">
        <f t="shared" si="159"/>
        <v>0</v>
      </c>
      <c r="V329" s="28"/>
      <c r="W329" s="28"/>
      <c r="X329" s="243">
        <v>17100000</v>
      </c>
      <c r="Y329" s="29">
        <f t="shared" si="160"/>
        <v>17100000</v>
      </c>
      <c r="Z329" s="28"/>
      <c r="AA329" s="28"/>
      <c r="AB329" s="28"/>
      <c r="AC329" s="29">
        <v>0</v>
      </c>
      <c r="AD329" s="28"/>
      <c r="AE329" s="28"/>
      <c r="AF329" s="28"/>
      <c r="AG329" s="29">
        <v>0</v>
      </c>
      <c r="AH329" s="29">
        <f t="shared" si="158"/>
        <v>17100000</v>
      </c>
      <c r="AI329" s="30">
        <v>4.0054342734001686E-2</v>
      </c>
      <c r="AJ329" s="30">
        <v>8.7282413138257086E-4</v>
      </c>
      <c r="AK329" s="11"/>
      <c r="AL329" s="11"/>
      <c r="AM329" s="11"/>
      <c r="AN329" s="11"/>
      <c r="AO329" s="11"/>
      <c r="AP329" s="11"/>
      <c r="AQ329" s="11"/>
      <c r="AR329" s="11"/>
    </row>
    <row r="330" spans="1:44" outlineLevel="1" x14ac:dyDescent="0.25">
      <c r="A330" s="23">
        <v>8</v>
      </c>
      <c r="B330" s="23"/>
      <c r="C330" s="140" t="s">
        <v>1382</v>
      </c>
      <c r="D330" s="80">
        <v>44734</v>
      </c>
      <c r="E330" s="124" t="s">
        <v>1383</v>
      </c>
      <c r="F330" s="54" t="s">
        <v>1114</v>
      </c>
      <c r="G330" s="47" t="s">
        <v>1115</v>
      </c>
      <c r="H330" s="18"/>
      <c r="I330" s="18"/>
      <c r="J330" s="541"/>
      <c r="K330" s="243">
        <v>21120000</v>
      </c>
      <c r="L330" s="251" t="s">
        <v>81</v>
      </c>
      <c r="M330" s="28"/>
      <c r="N330" s="28"/>
      <c r="O330" s="28"/>
      <c r="P330" s="259"/>
      <c r="Q330" s="259"/>
      <c r="R330" s="28"/>
      <c r="S330" s="28"/>
      <c r="T330" s="28"/>
      <c r="U330" s="29">
        <f t="shared" si="159"/>
        <v>0</v>
      </c>
      <c r="V330" s="28"/>
      <c r="W330" s="28"/>
      <c r="X330" s="243">
        <v>21120000</v>
      </c>
      <c r="Y330" s="29">
        <f t="shared" si="160"/>
        <v>21120000</v>
      </c>
      <c r="Z330" s="28"/>
      <c r="AA330" s="28"/>
      <c r="AB330" s="28"/>
      <c r="AC330" s="29">
        <v>0</v>
      </c>
      <c r="AD330" s="28"/>
      <c r="AE330" s="28"/>
      <c r="AF330" s="28"/>
      <c r="AG330" s="29">
        <v>0</v>
      </c>
      <c r="AH330" s="29">
        <f t="shared" si="158"/>
        <v>21120000</v>
      </c>
      <c r="AI330" s="30">
        <v>4.9470626815328399E-2</v>
      </c>
      <c r="AJ330" s="30">
        <v>1.0780143657777718E-3</v>
      </c>
      <c r="AK330" s="11"/>
      <c r="AL330" s="11"/>
      <c r="AM330" s="11"/>
      <c r="AN330" s="11"/>
      <c r="AO330" s="11"/>
      <c r="AP330" s="11"/>
      <c r="AQ330" s="11"/>
      <c r="AR330" s="11"/>
    </row>
    <row r="331" spans="1:44" outlineLevel="1" x14ac:dyDescent="0.25">
      <c r="A331" s="23">
        <v>9</v>
      </c>
      <c r="B331" s="23"/>
      <c r="C331" s="140" t="s">
        <v>1384</v>
      </c>
      <c r="D331" s="69">
        <v>44742</v>
      </c>
      <c r="E331" s="93" t="s">
        <v>1024</v>
      </c>
      <c r="F331" s="54" t="s">
        <v>1114</v>
      </c>
      <c r="G331" s="47" t="s">
        <v>1115</v>
      </c>
      <c r="H331" s="33"/>
      <c r="I331" s="33"/>
      <c r="J331" s="541"/>
      <c r="K331" s="243">
        <v>57600000</v>
      </c>
      <c r="L331" s="251" t="s">
        <v>81</v>
      </c>
      <c r="M331" s="28"/>
      <c r="N331" s="28"/>
      <c r="O331" s="28"/>
      <c r="P331" s="259"/>
      <c r="Q331" s="259"/>
      <c r="R331" s="28"/>
      <c r="S331" s="28"/>
      <c r="T331" s="28"/>
      <c r="U331" s="29">
        <f t="shared" si="159"/>
        <v>0</v>
      </c>
      <c r="V331" s="28"/>
      <c r="W331" s="28"/>
      <c r="X331" s="243">
        <v>57600000</v>
      </c>
      <c r="Y331" s="29">
        <f t="shared" si="160"/>
        <v>57600000</v>
      </c>
      <c r="Z331" s="28"/>
      <c r="AA331" s="28"/>
      <c r="AB331" s="28"/>
      <c r="AC331" s="29">
        <v>0</v>
      </c>
      <c r="AD331" s="28"/>
      <c r="AE331" s="28"/>
      <c r="AF331" s="28"/>
      <c r="AG331" s="29">
        <v>0</v>
      </c>
      <c r="AH331" s="29">
        <f t="shared" si="158"/>
        <v>57600000</v>
      </c>
      <c r="AI331" s="30">
        <v>0.134919891314532</v>
      </c>
      <c r="AJ331" s="30">
        <v>2.9400391793939227E-3</v>
      </c>
      <c r="AK331" s="11"/>
      <c r="AL331" s="11"/>
      <c r="AM331" s="11"/>
      <c r="AN331" s="11"/>
      <c r="AO331" s="11"/>
      <c r="AP331" s="11"/>
      <c r="AQ331" s="11"/>
      <c r="AR331" s="11"/>
    </row>
    <row r="332" spans="1:44" outlineLevel="1" x14ac:dyDescent="0.25">
      <c r="A332" s="23">
        <v>10</v>
      </c>
      <c r="B332" s="23"/>
      <c r="C332" s="140" t="s">
        <v>1376</v>
      </c>
      <c r="D332" s="69">
        <v>44707</v>
      </c>
      <c r="E332" s="93" t="s">
        <v>1375</v>
      </c>
      <c r="F332" s="54" t="s">
        <v>1114</v>
      </c>
      <c r="G332" s="47" t="s">
        <v>1115</v>
      </c>
      <c r="H332" s="33"/>
      <c r="I332" s="33"/>
      <c r="J332" s="541"/>
      <c r="K332" s="243">
        <v>25800000</v>
      </c>
      <c r="L332" s="251" t="s">
        <v>81</v>
      </c>
      <c r="M332" s="28"/>
      <c r="N332" s="28"/>
      <c r="O332" s="28"/>
      <c r="P332" s="259"/>
      <c r="Q332" s="259"/>
      <c r="R332" s="28"/>
      <c r="S332" s="28"/>
      <c r="T332" s="28"/>
      <c r="U332" s="29">
        <f t="shared" ref="U332:U333" si="161">SUM(R332:T332)</f>
        <v>0</v>
      </c>
      <c r="V332" s="28"/>
      <c r="W332" s="28"/>
      <c r="X332" s="28"/>
      <c r="Y332" s="29">
        <f t="shared" si="160"/>
        <v>0</v>
      </c>
      <c r="Z332" s="28"/>
      <c r="AA332" s="28"/>
      <c r="AB332" s="28"/>
      <c r="AC332" s="29">
        <v>0</v>
      </c>
      <c r="AD332" s="28">
        <v>25800000</v>
      </c>
      <c r="AE332" s="28"/>
      <c r="AF332" s="28"/>
      <c r="AG332" s="29">
        <f>+SUM(AD332:AF332)</f>
        <v>25800000</v>
      </c>
      <c r="AH332" s="29">
        <f t="shared" si="158"/>
        <v>25800000</v>
      </c>
      <c r="AI332" s="30">
        <v>0</v>
      </c>
      <c r="AJ332" s="30">
        <v>0</v>
      </c>
      <c r="AK332" s="11"/>
      <c r="AL332" s="11"/>
      <c r="AM332" s="11"/>
      <c r="AN332" s="11"/>
      <c r="AO332" s="11"/>
      <c r="AP332" s="11"/>
      <c r="AQ332" s="11"/>
      <c r="AR332" s="11"/>
    </row>
    <row r="333" spans="1:44" outlineLevel="1" x14ac:dyDescent="0.25">
      <c r="A333" s="23">
        <v>11</v>
      </c>
      <c r="B333" s="23"/>
      <c r="C333" s="140" t="s">
        <v>1347</v>
      </c>
      <c r="D333" s="69">
        <v>44882</v>
      </c>
      <c r="E333" s="233" t="s">
        <v>1378</v>
      </c>
      <c r="F333" s="54" t="s">
        <v>1114</v>
      </c>
      <c r="G333" s="47" t="s">
        <v>1115</v>
      </c>
      <c r="H333" s="33"/>
      <c r="I333" s="33"/>
      <c r="J333" s="541"/>
      <c r="K333" s="243">
        <v>64600000</v>
      </c>
      <c r="L333" s="251" t="s">
        <v>81</v>
      </c>
      <c r="M333" s="28"/>
      <c r="N333" s="28"/>
      <c r="O333" s="28"/>
      <c r="P333" s="259"/>
      <c r="Q333" s="259"/>
      <c r="R333" s="28"/>
      <c r="S333" s="28"/>
      <c r="T333" s="28"/>
      <c r="U333" s="29">
        <f t="shared" si="161"/>
        <v>0</v>
      </c>
      <c r="V333" s="28"/>
      <c r="W333" s="28"/>
      <c r="X333" s="28"/>
      <c r="Y333" s="29">
        <f t="shared" si="160"/>
        <v>0</v>
      </c>
      <c r="Z333" s="28"/>
      <c r="AA333" s="28"/>
      <c r="AB333" s="28"/>
      <c r="AC333" s="29">
        <v>0</v>
      </c>
      <c r="AD333" s="28"/>
      <c r="AE333" s="28">
        <v>64600000</v>
      </c>
      <c r="AF333" s="28"/>
      <c r="AG333" s="29">
        <f t="shared" ref="AG333:AG334" si="162">+SUM(AD333:AF333)</f>
        <v>64600000</v>
      </c>
      <c r="AH333" s="29">
        <f t="shared" si="158"/>
        <v>64600000</v>
      </c>
      <c r="AI333" s="30">
        <v>0</v>
      </c>
      <c r="AJ333" s="30">
        <v>0</v>
      </c>
      <c r="AK333" s="11"/>
      <c r="AL333" s="11"/>
      <c r="AM333" s="11"/>
      <c r="AN333" s="11"/>
      <c r="AO333" s="11"/>
      <c r="AP333" s="11"/>
      <c r="AQ333" s="11"/>
      <c r="AR333" s="11"/>
    </row>
    <row r="334" spans="1:44" outlineLevel="1" x14ac:dyDescent="0.25">
      <c r="A334" s="23">
        <v>12</v>
      </c>
      <c r="B334" s="23"/>
      <c r="C334" s="140" t="s">
        <v>1385</v>
      </c>
      <c r="D334" s="69">
        <v>44910</v>
      </c>
      <c r="E334" s="93" t="s">
        <v>1373</v>
      </c>
      <c r="F334" s="54" t="s">
        <v>1114</v>
      </c>
      <c r="G334" s="47" t="s">
        <v>1115</v>
      </c>
      <c r="H334" s="33"/>
      <c r="I334" s="33"/>
      <c r="J334" s="506"/>
      <c r="K334" s="243">
        <v>48000000</v>
      </c>
      <c r="L334" s="251" t="s">
        <v>81</v>
      </c>
      <c r="M334" s="28"/>
      <c r="N334" s="28"/>
      <c r="O334" s="28"/>
      <c r="P334" s="259"/>
      <c r="Q334" s="259"/>
      <c r="R334" s="28"/>
      <c r="S334" s="28"/>
      <c r="T334" s="28"/>
      <c r="U334" s="29">
        <f t="shared" si="159"/>
        <v>0</v>
      </c>
      <c r="V334" s="28"/>
      <c r="W334" s="28"/>
      <c r="X334" s="28"/>
      <c r="Y334" s="29">
        <f t="shared" si="160"/>
        <v>0</v>
      </c>
      <c r="Z334" s="28"/>
      <c r="AA334" s="28"/>
      <c r="AB334" s="28"/>
      <c r="AC334" s="29">
        <v>0</v>
      </c>
      <c r="AD334" s="28"/>
      <c r="AE334" s="28"/>
      <c r="AF334" s="28">
        <v>48000000</v>
      </c>
      <c r="AG334" s="29">
        <f t="shared" si="162"/>
        <v>48000000</v>
      </c>
      <c r="AH334" s="29">
        <f t="shared" si="158"/>
        <v>48000000</v>
      </c>
      <c r="AI334" s="30">
        <v>0</v>
      </c>
      <c r="AJ334" s="30">
        <v>0</v>
      </c>
      <c r="AK334" s="11"/>
      <c r="AL334" s="11"/>
      <c r="AM334" s="11"/>
      <c r="AN334" s="11"/>
      <c r="AO334" s="11"/>
      <c r="AP334" s="11"/>
      <c r="AQ334" s="11"/>
      <c r="AR334" s="11"/>
    </row>
    <row r="335" spans="1:44" s="61" customFormat="1" ht="12.75" customHeight="1" x14ac:dyDescent="0.25">
      <c r="A335" s="538" t="s">
        <v>71</v>
      </c>
      <c r="B335" s="539"/>
      <c r="C335" s="539"/>
      <c r="D335" s="539"/>
      <c r="E335" s="539"/>
      <c r="F335" s="539"/>
      <c r="G335" s="539"/>
      <c r="H335" s="539"/>
      <c r="I335" s="540"/>
      <c r="J335" s="339">
        <f>SUM(J322)</f>
        <v>539520000</v>
      </c>
      <c r="K335" s="339">
        <f>SUM(K323:K334)</f>
        <v>539520000</v>
      </c>
      <c r="L335" s="445"/>
      <c r="M335" s="339">
        <f>SUM(M308:M312)</f>
        <v>0</v>
      </c>
      <c r="N335" s="339">
        <f>SUM(N308:N312)</f>
        <v>0</v>
      </c>
      <c r="O335" s="339">
        <f>SUM(O308:O312)</f>
        <v>0</v>
      </c>
      <c r="P335" s="344"/>
      <c r="Q335" s="438"/>
      <c r="R335" s="339">
        <v>0</v>
      </c>
      <c r="S335" s="339">
        <v>0</v>
      </c>
      <c r="T335" s="339">
        <v>16200000</v>
      </c>
      <c r="U335" s="339">
        <f t="shared" ref="U335:AH335" si="163">SUM(U323:U334)</f>
        <v>16200000</v>
      </c>
      <c r="V335" s="339">
        <f t="shared" si="163"/>
        <v>18000000</v>
      </c>
      <c r="W335" s="339">
        <f t="shared" si="163"/>
        <v>0</v>
      </c>
      <c r="X335" s="339">
        <f t="shared" si="163"/>
        <v>366920000</v>
      </c>
      <c r="Y335" s="339">
        <f t="shared" si="163"/>
        <v>384920000</v>
      </c>
      <c r="Z335" s="339">
        <f t="shared" si="163"/>
        <v>0</v>
      </c>
      <c r="AA335" s="339">
        <f t="shared" si="163"/>
        <v>0</v>
      </c>
      <c r="AB335" s="339">
        <f t="shared" si="163"/>
        <v>0</v>
      </c>
      <c r="AC335" s="339">
        <f t="shared" si="163"/>
        <v>0</v>
      </c>
      <c r="AD335" s="339">
        <f t="shared" si="163"/>
        <v>25800000</v>
      </c>
      <c r="AE335" s="339">
        <f t="shared" si="163"/>
        <v>64600000</v>
      </c>
      <c r="AF335" s="339">
        <f t="shared" si="163"/>
        <v>48000000</v>
      </c>
      <c r="AG335" s="339">
        <f t="shared" si="163"/>
        <v>138400000</v>
      </c>
      <c r="AH335" s="339">
        <f t="shared" si="163"/>
        <v>539520000</v>
      </c>
      <c r="AI335" s="345">
        <v>0.9395671320153659</v>
      </c>
      <c r="AJ335" s="345">
        <f>IF(ISERROR(AH320/#REF!),0,AH320/#REF!)</f>
        <v>0</v>
      </c>
      <c r="AK335" s="11"/>
      <c r="AL335" s="11"/>
      <c r="AM335" s="11"/>
      <c r="AN335" s="11"/>
      <c r="AO335" s="11"/>
      <c r="AP335" s="11"/>
      <c r="AQ335" s="11"/>
      <c r="AR335" s="11"/>
    </row>
    <row r="336" spans="1:44" ht="12.75" customHeight="1" x14ac:dyDescent="0.25">
      <c r="A336" s="502" t="s">
        <v>72</v>
      </c>
      <c r="B336" s="503"/>
      <c r="C336" s="503"/>
      <c r="D336" s="503"/>
      <c r="E336" s="504"/>
      <c r="F336" s="16"/>
      <c r="G336" s="5"/>
      <c r="H336" s="17"/>
      <c r="I336" s="17"/>
      <c r="J336" s="505">
        <v>1164700000</v>
      </c>
      <c r="K336" s="7"/>
      <c r="L336" s="18"/>
      <c r="M336" s="19"/>
      <c r="N336" s="19"/>
      <c r="O336" s="19"/>
      <c r="P336" s="5"/>
      <c r="Q336" s="20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336"/>
      <c r="AJ336" s="336"/>
    </row>
    <row r="337" spans="1:44" outlineLevel="1" x14ac:dyDescent="0.25">
      <c r="A337" s="23">
        <v>1</v>
      </c>
      <c r="B337" s="23"/>
      <c r="C337" s="91" t="s">
        <v>1386</v>
      </c>
      <c r="D337" s="69">
        <v>44624</v>
      </c>
      <c r="E337" s="93" t="s">
        <v>1387</v>
      </c>
      <c r="F337" s="54" t="s">
        <v>1114</v>
      </c>
      <c r="G337" s="47" t="s">
        <v>1115</v>
      </c>
      <c r="H337" s="25"/>
      <c r="I337" s="25"/>
      <c r="J337" s="541"/>
      <c r="K337" s="241">
        <v>16200000</v>
      </c>
      <c r="L337" s="251" t="s">
        <v>81</v>
      </c>
      <c r="M337" s="28"/>
      <c r="N337" s="28"/>
      <c r="O337" s="28"/>
      <c r="P337" s="133"/>
      <c r="Q337" s="133"/>
      <c r="R337" s="28"/>
      <c r="S337" s="28"/>
      <c r="T337" s="28">
        <v>16200000</v>
      </c>
      <c r="U337" s="29">
        <f>SUM(R337:T337)</f>
        <v>16200000</v>
      </c>
      <c r="V337" s="243"/>
      <c r="W337" s="64"/>
      <c r="X337" s="64"/>
      <c r="Y337" s="29">
        <f>+SUM(V337:X337)</f>
        <v>0</v>
      </c>
      <c r="Z337" s="28"/>
      <c r="AA337" s="28"/>
      <c r="AB337" s="28"/>
      <c r="AC337" s="29">
        <f>+SUM(Z337:AB337)</f>
        <v>0</v>
      </c>
      <c r="AD337" s="28"/>
      <c r="AE337" s="28"/>
      <c r="AF337" s="28"/>
      <c r="AG337" s="29">
        <f>+SUM(AD337:AF337)</f>
        <v>0</v>
      </c>
      <c r="AH337" s="29">
        <f>+U337+Y337+AC337+AG337</f>
        <v>16200000</v>
      </c>
      <c r="AI337" s="30">
        <f>IF(ISERROR(AH322/$J$321),0,AH322/$J$321)</f>
        <v>0</v>
      </c>
      <c r="AJ337" s="30" t="str">
        <f>IF(ISERROR(AH337/#REF!),"-",AH337/#REF!)</f>
        <v>-</v>
      </c>
      <c r="AK337" s="11"/>
      <c r="AL337" s="11"/>
      <c r="AM337" s="11"/>
      <c r="AN337" s="11"/>
      <c r="AO337" s="11"/>
      <c r="AP337" s="11"/>
      <c r="AQ337" s="11"/>
      <c r="AR337" s="11"/>
    </row>
    <row r="338" spans="1:44" outlineLevel="1" x14ac:dyDescent="0.25">
      <c r="A338" s="23">
        <v>2</v>
      </c>
      <c r="B338" s="23"/>
      <c r="C338" s="91" t="s">
        <v>457</v>
      </c>
      <c r="D338" s="69">
        <v>44671</v>
      </c>
      <c r="E338" s="93" t="s">
        <v>1387</v>
      </c>
      <c r="F338" s="54" t="s">
        <v>1114</v>
      </c>
      <c r="G338" s="47" t="s">
        <v>1115</v>
      </c>
      <c r="H338" s="33"/>
      <c r="I338" s="33"/>
      <c r="J338" s="541"/>
      <c r="K338" s="241">
        <v>18000000</v>
      </c>
      <c r="L338" s="251" t="s">
        <v>81</v>
      </c>
      <c r="M338" s="28"/>
      <c r="N338" s="28"/>
      <c r="O338" s="28"/>
      <c r="P338" s="136"/>
      <c r="Q338" s="136"/>
      <c r="R338" s="28"/>
      <c r="S338" s="28"/>
      <c r="T338" s="28"/>
      <c r="U338" s="29">
        <f t="shared" ref="U338:U354" si="164">SUM(R338:T338)</f>
        <v>0</v>
      </c>
      <c r="V338" s="243">
        <v>18000000</v>
      </c>
      <c r="W338" s="294"/>
      <c r="X338" s="64"/>
      <c r="Y338" s="29">
        <f t="shared" ref="Y338:Y354" si="165">+SUM(V338:X338)</f>
        <v>18000000</v>
      </c>
      <c r="Z338" s="28"/>
      <c r="AA338" s="28"/>
      <c r="AB338" s="28"/>
      <c r="AC338" s="29">
        <f t="shared" ref="AC338:AC354" si="166">+SUM(Z338:AB338)</f>
        <v>0</v>
      </c>
      <c r="AD338" s="28"/>
      <c r="AE338" s="28"/>
      <c r="AF338" s="28"/>
      <c r="AG338" s="29">
        <f t="shared" ref="AG338:AG354" si="167">+SUM(AD338:AF338)</f>
        <v>0</v>
      </c>
      <c r="AH338" s="29">
        <f t="shared" ref="AH338:AH354" si="168">+U338+Y338+AC338+AG338</f>
        <v>18000000</v>
      </c>
      <c r="AI338" s="30">
        <f t="shared" ref="AI338:AI340" si="169">IF(ISERROR(AH338/$J$321),0,AH338/$J$321)</f>
        <v>3.0248033877797943E-2</v>
      </c>
      <c r="AJ338" s="30" t="str">
        <f>IF(ISERROR(AH338/#REF!),"-",AH338/#REF!)</f>
        <v>-</v>
      </c>
      <c r="AK338" s="11"/>
      <c r="AL338" s="11"/>
      <c r="AM338" s="11"/>
      <c r="AN338" s="11"/>
      <c r="AO338" s="11"/>
      <c r="AP338" s="11"/>
      <c r="AQ338" s="11"/>
      <c r="AR338" s="11"/>
    </row>
    <row r="339" spans="1:44" outlineLevel="1" x14ac:dyDescent="0.25">
      <c r="A339" s="23">
        <v>3</v>
      </c>
      <c r="B339" s="23"/>
      <c r="C339" s="91" t="s">
        <v>1388</v>
      </c>
      <c r="D339" s="69">
        <v>44708</v>
      </c>
      <c r="E339" s="93" t="s">
        <v>1387</v>
      </c>
      <c r="F339" s="54" t="s">
        <v>1114</v>
      </c>
      <c r="G339" s="47" t="s">
        <v>1115</v>
      </c>
      <c r="H339" s="33"/>
      <c r="I339" s="33"/>
      <c r="J339" s="541"/>
      <c r="K339" s="241">
        <v>60200000</v>
      </c>
      <c r="L339" s="251" t="s">
        <v>81</v>
      </c>
      <c r="M339" s="28"/>
      <c r="N339" s="28"/>
      <c r="O339" s="28"/>
      <c r="P339" s="136"/>
      <c r="Q339" s="136"/>
      <c r="R339" s="28"/>
      <c r="S339" s="28"/>
      <c r="T339" s="28"/>
      <c r="U339" s="29">
        <f t="shared" si="164"/>
        <v>0</v>
      </c>
      <c r="V339" s="243"/>
      <c r="W339" s="243">
        <v>60200000</v>
      </c>
      <c r="X339" s="64"/>
      <c r="Y339" s="29">
        <f t="shared" si="165"/>
        <v>60200000</v>
      </c>
      <c r="Z339" s="28"/>
      <c r="AA339" s="28"/>
      <c r="AB339" s="28"/>
      <c r="AC339" s="29">
        <f t="shared" si="166"/>
        <v>0</v>
      </c>
      <c r="AD339" s="28"/>
      <c r="AE339" s="28"/>
      <c r="AF339" s="28"/>
      <c r="AG339" s="29">
        <f t="shared" si="167"/>
        <v>0</v>
      </c>
      <c r="AH339" s="29">
        <f t="shared" si="168"/>
        <v>60200000</v>
      </c>
      <c r="AI339" s="30">
        <f t="shared" si="169"/>
        <v>0.10116286885796867</v>
      </c>
      <c r="AJ339" s="30" t="str">
        <f>IF(ISERROR(AH339/#REF!),"-",AH339/#REF!)</f>
        <v>-</v>
      </c>
    </row>
    <row r="340" spans="1:44" outlineLevel="1" x14ac:dyDescent="0.25">
      <c r="A340" s="23">
        <v>4</v>
      </c>
      <c r="B340" s="23"/>
      <c r="C340" s="91" t="s">
        <v>1389</v>
      </c>
      <c r="D340" s="69">
        <v>44727</v>
      </c>
      <c r="E340" s="93" t="s">
        <v>1390</v>
      </c>
      <c r="F340" s="54" t="s">
        <v>1114</v>
      </c>
      <c r="G340" s="47" t="s">
        <v>1115</v>
      </c>
      <c r="H340" s="33"/>
      <c r="I340" s="33"/>
      <c r="J340" s="541"/>
      <c r="K340" s="241">
        <v>36000000</v>
      </c>
      <c r="L340" s="251" t="s">
        <v>81</v>
      </c>
      <c r="M340" s="28"/>
      <c r="N340" s="28"/>
      <c r="O340" s="28"/>
      <c r="P340" s="136"/>
      <c r="Q340" s="136"/>
      <c r="R340" s="28"/>
      <c r="S340" s="28"/>
      <c r="T340" s="28"/>
      <c r="U340" s="29">
        <f t="shared" si="164"/>
        <v>0</v>
      </c>
      <c r="V340" s="243"/>
      <c r="W340" s="243"/>
      <c r="X340" s="243">
        <v>36000000</v>
      </c>
      <c r="Y340" s="29">
        <f t="shared" si="165"/>
        <v>36000000</v>
      </c>
      <c r="Z340" s="28"/>
      <c r="AA340" s="28"/>
      <c r="AB340" s="28"/>
      <c r="AC340" s="29">
        <f t="shared" si="166"/>
        <v>0</v>
      </c>
      <c r="AD340" s="28"/>
      <c r="AE340" s="28"/>
      <c r="AF340" s="28"/>
      <c r="AG340" s="29">
        <f t="shared" si="167"/>
        <v>0</v>
      </c>
      <c r="AH340" s="29">
        <f t="shared" si="168"/>
        <v>36000000</v>
      </c>
      <c r="AI340" s="30">
        <f t="shared" si="169"/>
        <v>6.0496067755595885E-2</v>
      </c>
      <c r="AJ340" s="30" t="str">
        <f>IF(ISERROR(AH340/#REF!),"-",AH340/#REF!)</f>
        <v>-</v>
      </c>
      <c r="AK340" s="11"/>
      <c r="AL340" s="11"/>
      <c r="AM340" s="11"/>
      <c r="AN340" s="11"/>
      <c r="AO340" s="11"/>
      <c r="AP340" s="11"/>
      <c r="AQ340" s="11"/>
      <c r="AR340" s="11"/>
    </row>
    <row r="341" spans="1:44" outlineLevel="1" x14ac:dyDescent="0.25">
      <c r="A341" s="23">
        <v>5</v>
      </c>
      <c r="B341" s="23"/>
      <c r="C341" s="91" t="s">
        <v>1391</v>
      </c>
      <c r="D341" s="69">
        <v>44742</v>
      </c>
      <c r="E341" s="93" t="s">
        <v>1390</v>
      </c>
      <c r="F341" s="54" t="s">
        <v>1114</v>
      </c>
      <c r="G341" s="47" t="s">
        <v>1115</v>
      </c>
      <c r="H341" s="33"/>
      <c r="I341" s="33"/>
      <c r="J341" s="541"/>
      <c r="K341" s="241">
        <v>36000000</v>
      </c>
      <c r="L341" s="251" t="s">
        <v>81</v>
      </c>
      <c r="M341" s="28"/>
      <c r="N341" s="28"/>
      <c r="O341" s="28"/>
      <c r="P341" s="136"/>
      <c r="Q341" s="136"/>
      <c r="R341" s="28"/>
      <c r="S341" s="28"/>
      <c r="T341" s="28"/>
      <c r="U341" s="29">
        <f t="shared" si="164"/>
        <v>0</v>
      </c>
      <c r="V341" s="243"/>
      <c r="W341" s="243"/>
      <c r="X341" s="243">
        <v>36000000</v>
      </c>
      <c r="Y341" s="29">
        <f t="shared" si="165"/>
        <v>36000000</v>
      </c>
      <c r="Z341" s="28"/>
      <c r="AA341" s="28"/>
      <c r="AB341" s="28"/>
      <c r="AC341" s="29">
        <f t="shared" si="166"/>
        <v>0</v>
      </c>
      <c r="AD341" s="28"/>
      <c r="AE341" s="28"/>
      <c r="AF341" s="28"/>
      <c r="AG341" s="29">
        <f t="shared" si="167"/>
        <v>0</v>
      </c>
      <c r="AH341" s="29">
        <f t="shared" si="168"/>
        <v>36000000</v>
      </c>
      <c r="AI341" s="30" t="e">
        <f>#N/A</f>
        <v>#N/A</v>
      </c>
      <c r="AJ341" s="30" t="str">
        <f>IF(ISERROR(AH341/#REF!),"-",AH341/#REF!)</f>
        <v>-</v>
      </c>
      <c r="AK341" s="11"/>
      <c r="AL341" s="11"/>
      <c r="AM341" s="11"/>
      <c r="AN341" s="11"/>
      <c r="AO341" s="11"/>
      <c r="AP341" s="11"/>
      <c r="AQ341" s="11"/>
      <c r="AR341" s="11"/>
    </row>
    <row r="342" spans="1:44" outlineLevel="1" x14ac:dyDescent="0.25">
      <c r="A342" s="23">
        <v>6</v>
      </c>
      <c r="B342" s="23"/>
      <c r="C342" s="91" t="s">
        <v>1392</v>
      </c>
      <c r="D342" s="69">
        <v>44762</v>
      </c>
      <c r="E342" s="93" t="s">
        <v>1390</v>
      </c>
      <c r="F342" s="54" t="s">
        <v>1114</v>
      </c>
      <c r="G342" s="47" t="s">
        <v>1115</v>
      </c>
      <c r="H342" s="33"/>
      <c r="I342" s="33"/>
      <c r="J342" s="541"/>
      <c r="K342" s="241">
        <v>70560000</v>
      </c>
      <c r="L342" s="251" t="s">
        <v>81</v>
      </c>
      <c r="M342" s="28"/>
      <c r="N342" s="28"/>
      <c r="O342" s="28"/>
      <c r="P342" s="136"/>
      <c r="Q342" s="136"/>
      <c r="R342" s="28"/>
      <c r="S342" s="28"/>
      <c r="T342" s="28"/>
      <c r="U342" s="29">
        <f t="shared" si="164"/>
        <v>0</v>
      </c>
      <c r="V342" s="412"/>
      <c r="W342" s="412"/>
      <c r="X342" s="412"/>
      <c r="Y342" s="29">
        <f t="shared" si="165"/>
        <v>0</v>
      </c>
      <c r="Z342" s="241">
        <v>70560000</v>
      </c>
      <c r="AA342" s="28"/>
      <c r="AB342" s="28"/>
      <c r="AC342" s="29">
        <f t="shared" si="166"/>
        <v>70560000</v>
      </c>
      <c r="AD342" s="28"/>
      <c r="AE342" s="28"/>
      <c r="AF342" s="28"/>
      <c r="AG342" s="29">
        <f t="shared" si="167"/>
        <v>0</v>
      </c>
      <c r="AH342" s="29">
        <f t="shared" si="168"/>
        <v>70560000</v>
      </c>
      <c r="AI342" s="30">
        <v>6.7727630492791457E-2</v>
      </c>
      <c r="AJ342" s="30" t="str">
        <f>IF(ISERROR(AH342/#REF!),"-",AH342/#REF!)</f>
        <v>-</v>
      </c>
      <c r="AK342" s="11"/>
      <c r="AL342" s="11"/>
      <c r="AM342" s="11"/>
      <c r="AN342" s="11"/>
      <c r="AO342" s="11"/>
      <c r="AP342" s="11"/>
      <c r="AQ342" s="11"/>
      <c r="AR342" s="11"/>
    </row>
    <row r="343" spans="1:44" outlineLevel="1" x14ac:dyDescent="0.25">
      <c r="A343" s="23">
        <v>7</v>
      </c>
      <c r="B343" s="23"/>
      <c r="C343" s="91" t="s">
        <v>1393</v>
      </c>
      <c r="D343" s="69">
        <v>44767</v>
      </c>
      <c r="E343" s="93" t="s">
        <v>1387</v>
      </c>
      <c r="F343" s="54" t="s">
        <v>1114</v>
      </c>
      <c r="G343" s="47" t="s">
        <v>1115</v>
      </c>
      <c r="H343" s="33"/>
      <c r="I343" s="33"/>
      <c r="J343" s="541"/>
      <c r="K343" s="241">
        <v>87780000</v>
      </c>
      <c r="L343" s="251" t="s">
        <v>81</v>
      </c>
      <c r="M343" s="28"/>
      <c r="N343" s="28"/>
      <c r="O343" s="28"/>
      <c r="P343" s="136"/>
      <c r="Q343" s="136"/>
      <c r="R343" s="28"/>
      <c r="S343" s="28"/>
      <c r="T343" s="28"/>
      <c r="U343" s="29">
        <f t="shared" si="164"/>
        <v>0</v>
      </c>
      <c r="V343" s="412"/>
      <c r="W343" s="412"/>
      <c r="X343" s="412"/>
      <c r="Y343" s="29">
        <f t="shared" si="165"/>
        <v>0</v>
      </c>
      <c r="Z343" s="241">
        <v>87780000</v>
      </c>
      <c r="AA343" s="28"/>
      <c r="AB343" s="28"/>
      <c r="AC343" s="29">
        <f t="shared" si="166"/>
        <v>87780000</v>
      </c>
      <c r="AD343" s="28"/>
      <c r="AE343" s="28"/>
      <c r="AF343" s="28"/>
      <c r="AG343" s="29">
        <f t="shared" si="167"/>
        <v>0</v>
      </c>
      <c r="AH343" s="29">
        <f t="shared" si="168"/>
        <v>87780000</v>
      </c>
      <c r="AI343" s="30">
        <v>8.4256397458294136E-2</v>
      </c>
      <c r="AJ343" s="30" t="str">
        <f>IF(ISERROR(AH343/#REF!),"-",AH343/#REF!)</f>
        <v>-</v>
      </c>
      <c r="AK343" s="11"/>
      <c r="AL343" s="11"/>
      <c r="AM343" s="11"/>
      <c r="AN343" s="11"/>
      <c r="AO343" s="11"/>
      <c r="AP343" s="11"/>
      <c r="AQ343" s="11"/>
      <c r="AR343" s="11"/>
    </row>
    <row r="344" spans="1:44" outlineLevel="1" x14ac:dyDescent="0.25">
      <c r="A344" s="23">
        <v>8</v>
      </c>
      <c r="B344" s="23"/>
      <c r="C344" s="91" t="s">
        <v>1394</v>
      </c>
      <c r="D344" s="69">
        <v>44771</v>
      </c>
      <c r="E344" s="93" t="s">
        <v>1387</v>
      </c>
      <c r="F344" s="54" t="s">
        <v>1114</v>
      </c>
      <c r="G344" s="47" t="s">
        <v>1115</v>
      </c>
      <c r="H344" s="33"/>
      <c r="I344" s="33"/>
      <c r="J344" s="541"/>
      <c r="K344" s="241">
        <v>146000000</v>
      </c>
      <c r="L344" s="251" t="s">
        <v>81</v>
      </c>
      <c r="M344" s="28"/>
      <c r="N344" s="28"/>
      <c r="O344" s="28"/>
      <c r="P344" s="136"/>
      <c r="Q344" s="136"/>
      <c r="R344" s="28"/>
      <c r="S344" s="28"/>
      <c r="T344" s="28"/>
      <c r="U344" s="29">
        <f t="shared" si="164"/>
        <v>0</v>
      </c>
      <c r="V344" s="412"/>
      <c r="W344" s="412"/>
      <c r="X344" s="412"/>
      <c r="Y344" s="29">
        <f t="shared" si="165"/>
        <v>0</v>
      </c>
      <c r="Z344" s="241">
        <v>146000000</v>
      </c>
      <c r="AA344" s="28"/>
      <c r="AB344" s="28"/>
      <c r="AC344" s="29">
        <f t="shared" si="166"/>
        <v>146000000</v>
      </c>
      <c r="AD344" s="28"/>
      <c r="AE344" s="28"/>
      <c r="AF344" s="28"/>
      <c r="AG344" s="29">
        <f t="shared" si="167"/>
        <v>0</v>
      </c>
      <c r="AH344" s="29">
        <f t="shared" si="168"/>
        <v>146000000</v>
      </c>
      <c r="AI344" s="30">
        <v>0.14013937148451747</v>
      </c>
      <c r="AJ344" s="30" t="str">
        <f>IF(ISERROR(AH344/#REF!),"-",AH344/#REF!)</f>
        <v>-</v>
      </c>
      <c r="AK344" s="11"/>
      <c r="AL344" s="11"/>
      <c r="AM344" s="11"/>
      <c r="AN344" s="11"/>
      <c r="AO344" s="11"/>
      <c r="AP344" s="11"/>
      <c r="AQ344" s="11"/>
      <c r="AR344" s="11"/>
    </row>
    <row r="345" spans="1:44" outlineLevel="1" x14ac:dyDescent="0.25">
      <c r="A345" s="23">
        <v>9</v>
      </c>
      <c r="B345" s="23"/>
      <c r="C345" s="91" t="s">
        <v>1388</v>
      </c>
      <c r="D345" s="69">
        <v>44708</v>
      </c>
      <c r="E345" s="93" t="s">
        <v>1387</v>
      </c>
      <c r="F345" s="54" t="s">
        <v>1114</v>
      </c>
      <c r="G345" s="47" t="s">
        <v>1115</v>
      </c>
      <c r="H345" s="33"/>
      <c r="I345" s="33"/>
      <c r="J345" s="541"/>
      <c r="K345" s="241">
        <v>25800000</v>
      </c>
      <c r="L345" s="251" t="s">
        <v>81</v>
      </c>
      <c r="M345" s="28"/>
      <c r="N345" s="28"/>
      <c r="O345" s="28"/>
      <c r="P345" s="136"/>
      <c r="Q345" s="136"/>
      <c r="R345" s="28"/>
      <c r="S345" s="28"/>
      <c r="T345" s="28"/>
      <c r="U345" s="29">
        <f t="shared" si="164"/>
        <v>0</v>
      </c>
      <c r="V345" s="412"/>
      <c r="W345" s="412"/>
      <c r="X345" s="412"/>
      <c r="Y345" s="29">
        <f t="shared" si="165"/>
        <v>0</v>
      </c>
      <c r="Z345" s="241">
        <v>25800000</v>
      </c>
      <c r="AA345" s="28"/>
      <c r="AB345" s="28"/>
      <c r="AC345" s="29">
        <f t="shared" si="166"/>
        <v>25800000</v>
      </c>
      <c r="AD345" s="28"/>
      <c r="AE345" s="28"/>
      <c r="AF345" s="28"/>
      <c r="AG345" s="29">
        <f t="shared" si="167"/>
        <v>0</v>
      </c>
      <c r="AH345" s="29">
        <f t="shared" si="168"/>
        <v>25800000</v>
      </c>
      <c r="AI345" s="30">
        <v>2.4764354686990075E-2</v>
      </c>
      <c r="AJ345" s="30" t="str">
        <f>IF(ISERROR(AH345/#REF!),"-",AH345/#REF!)</f>
        <v>-</v>
      </c>
      <c r="AK345" s="11"/>
      <c r="AL345" s="11"/>
      <c r="AM345" s="11"/>
      <c r="AN345" s="11"/>
      <c r="AO345" s="11"/>
      <c r="AP345" s="11"/>
      <c r="AQ345" s="11"/>
      <c r="AR345" s="11"/>
    </row>
    <row r="346" spans="1:44" outlineLevel="1" x14ac:dyDescent="0.25">
      <c r="A346" s="23">
        <v>10</v>
      </c>
      <c r="B346" s="23"/>
      <c r="C346" s="91" t="s">
        <v>1395</v>
      </c>
      <c r="D346" s="69">
        <v>44798</v>
      </c>
      <c r="E346" s="93" t="s">
        <v>1387</v>
      </c>
      <c r="F346" s="54" t="s">
        <v>1114</v>
      </c>
      <c r="G346" s="47" t="s">
        <v>1115</v>
      </c>
      <c r="H346" s="33"/>
      <c r="I346" s="33"/>
      <c r="J346" s="541"/>
      <c r="K346" s="241">
        <v>146000000</v>
      </c>
      <c r="L346" s="251" t="s">
        <v>81</v>
      </c>
      <c r="M346" s="28"/>
      <c r="N346" s="28"/>
      <c r="O346" s="28"/>
      <c r="P346" s="136"/>
      <c r="Q346" s="136"/>
      <c r="R346" s="28"/>
      <c r="S346" s="28"/>
      <c r="T346" s="28"/>
      <c r="U346" s="29">
        <f t="shared" si="164"/>
        <v>0</v>
      </c>
      <c r="V346" s="412"/>
      <c r="W346" s="412"/>
      <c r="X346" s="412"/>
      <c r="Y346" s="29">
        <f t="shared" si="165"/>
        <v>0</v>
      </c>
      <c r="Z346" s="28"/>
      <c r="AA346" s="241">
        <v>146000000</v>
      </c>
      <c r="AB346" s="28"/>
      <c r="AC346" s="29">
        <f t="shared" si="166"/>
        <v>146000000</v>
      </c>
      <c r="AD346" s="28"/>
      <c r="AE346" s="28"/>
      <c r="AF346" s="28"/>
      <c r="AG346" s="29">
        <f t="shared" si="167"/>
        <v>0</v>
      </c>
      <c r="AH346" s="29">
        <f t="shared" si="168"/>
        <v>146000000</v>
      </c>
      <c r="AI346" s="30">
        <v>0.14013937148451747</v>
      </c>
      <c r="AJ346" s="30" t="str">
        <f>IF(ISERROR(AH346/#REF!),"-",AH346/#REF!)</f>
        <v>-</v>
      </c>
      <c r="AK346" s="11"/>
      <c r="AL346" s="11"/>
      <c r="AM346" s="11"/>
      <c r="AN346" s="11"/>
      <c r="AO346" s="11"/>
      <c r="AP346" s="11"/>
      <c r="AQ346" s="11"/>
      <c r="AR346" s="11"/>
    </row>
    <row r="347" spans="1:44" outlineLevel="1" x14ac:dyDescent="0.25">
      <c r="A347" s="23">
        <v>11</v>
      </c>
      <c r="B347" s="23"/>
      <c r="C347" s="91" t="s">
        <v>1396</v>
      </c>
      <c r="D347" s="69">
        <v>44812</v>
      </c>
      <c r="E347" s="93" t="s">
        <v>1397</v>
      </c>
      <c r="F347" s="54" t="s">
        <v>1114</v>
      </c>
      <c r="G347" s="47" t="s">
        <v>1115</v>
      </c>
      <c r="H347" s="33"/>
      <c r="I347" s="33"/>
      <c r="J347" s="541"/>
      <c r="K347" s="241">
        <v>146000000</v>
      </c>
      <c r="L347" s="251" t="s">
        <v>81</v>
      </c>
      <c r="M347" s="28"/>
      <c r="N347" s="28"/>
      <c r="O347" s="28"/>
      <c r="P347" s="136"/>
      <c r="Q347" s="136"/>
      <c r="R347" s="28"/>
      <c r="S347" s="28"/>
      <c r="T347" s="28"/>
      <c r="U347" s="29">
        <f t="shared" si="164"/>
        <v>0</v>
      </c>
      <c r="V347" s="412"/>
      <c r="W347" s="412"/>
      <c r="X347" s="412"/>
      <c r="Y347" s="29">
        <f t="shared" si="165"/>
        <v>0</v>
      </c>
      <c r="Z347" s="28"/>
      <c r="AA347" s="28"/>
      <c r="AB347" s="241">
        <v>146000000</v>
      </c>
      <c r="AC347" s="29">
        <f t="shared" si="166"/>
        <v>146000000</v>
      </c>
      <c r="AD347" s="28"/>
      <c r="AE347" s="28"/>
      <c r="AF347" s="28"/>
      <c r="AG347" s="29">
        <f t="shared" si="167"/>
        <v>0</v>
      </c>
      <c r="AH347" s="29">
        <f t="shared" si="168"/>
        <v>146000000</v>
      </c>
      <c r="AI347" s="30">
        <v>0.14013937148451747</v>
      </c>
      <c r="AJ347" s="30" t="str">
        <f>IF(ISERROR(AH347/#REF!),"-",AH347/#REF!)</f>
        <v>-</v>
      </c>
      <c r="AK347" s="11"/>
      <c r="AL347" s="11"/>
      <c r="AM347" s="11"/>
      <c r="AN347" s="11"/>
      <c r="AO347" s="11"/>
      <c r="AP347" s="11"/>
      <c r="AQ347" s="11"/>
      <c r="AR347" s="11"/>
    </row>
    <row r="348" spans="1:44" outlineLevel="1" x14ac:dyDescent="0.25">
      <c r="A348" s="23">
        <v>12</v>
      </c>
      <c r="B348" s="23"/>
      <c r="C348" s="91" t="s">
        <v>1398</v>
      </c>
      <c r="D348" s="69">
        <v>44832</v>
      </c>
      <c r="E348" s="93" t="s">
        <v>1387</v>
      </c>
      <c r="F348" s="54" t="s">
        <v>1114</v>
      </c>
      <c r="G348" s="47" t="s">
        <v>1115</v>
      </c>
      <c r="H348" s="33"/>
      <c r="I348" s="33"/>
      <c r="J348" s="541"/>
      <c r="K348" s="241">
        <v>146000000</v>
      </c>
      <c r="L348" s="251" t="s">
        <v>81</v>
      </c>
      <c r="M348" s="28"/>
      <c r="N348" s="28"/>
      <c r="O348" s="28"/>
      <c r="P348" s="136"/>
      <c r="Q348" s="136"/>
      <c r="R348" s="28"/>
      <c r="S348" s="28"/>
      <c r="T348" s="28"/>
      <c r="U348" s="29">
        <f t="shared" si="164"/>
        <v>0</v>
      </c>
      <c r="V348" s="412"/>
      <c r="W348" s="412"/>
      <c r="X348" s="412"/>
      <c r="Y348" s="29">
        <f t="shared" si="165"/>
        <v>0</v>
      </c>
      <c r="Z348" s="28"/>
      <c r="AA348" s="28"/>
      <c r="AB348" s="241">
        <v>146000000</v>
      </c>
      <c r="AC348" s="29">
        <f t="shared" si="166"/>
        <v>146000000</v>
      </c>
      <c r="AD348" s="28"/>
      <c r="AE348" s="28"/>
      <c r="AF348" s="28"/>
      <c r="AG348" s="29">
        <f t="shared" si="167"/>
        <v>0</v>
      </c>
      <c r="AH348" s="29">
        <f t="shared" si="168"/>
        <v>146000000</v>
      </c>
      <c r="AI348" s="30">
        <v>0.14013937148451747</v>
      </c>
      <c r="AJ348" s="30" t="str">
        <f>IF(ISERROR(AH348/#REF!),"-",AH348/#REF!)</f>
        <v>-</v>
      </c>
      <c r="AK348" s="11"/>
      <c r="AL348" s="11"/>
      <c r="AM348" s="11"/>
      <c r="AN348" s="11"/>
      <c r="AO348" s="11"/>
      <c r="AP348" s="11"/>
      <c r="AQ348" s="11"/>
      <c r="AR348" s="11"/>
    </row>
    <row r="349" spans="1:44" outlineLevel="1" x14ac:dyDescent="0.25">
      <c r="A349" s="23"/>
      <c r="B349" s="23"/>
      <c r="C349" s="91" t="s">
        <v>1392</v>
      </c>
      <c r="D349" s="69">
        <v>44762</v>
      </c>
      <c r="E349" s="93" t="s">
        <v>1390</v>
      </c>
      <c r="F349" s="54" t="s">
        <v>1114</v>
      </c>
      <c r="G349" s="47" t="s">
        <v>1115</v>
      </c>
      <c r="H349" s="33"/>
      <c r="I349" s="33"/>
      <c r="J349" s="541"/>
      <c r="K349" s="241">
        <v>30240000</v>
      </c>
      <c r="L349" s="251" t="s">
        <v>81</v>
      </c>
      <c r="M349" s="28"/>
      <c r="N349" s="28"/>
      <c r="O349" s="28"/>
      <c r="P349" s="136"/>
      <c r="Q349" s="136"/>
      <c r="R349" s="28"/>
      <c r="S349" s="28"/>
      <c r="T349" s="28"/>
      <c r="U349" s="29">
        <f t="shared" si="164"/>
        <v>0</v>
      </c>
      <c r="V349" s="412"/>
      <c r="W349" s="412"/>
      <c r="X349" s="412"/>
      <c r="Y349" s="29">
        <f t="shared" si="165"/>
        <v>0</v>
      </c>
      <c r="Z349" s="28"/>
      <c r="AA349" s="28"/>
      <c r="AB349" s="28"/>
      <c r="AC349" s="29">
        <f t="shared" si="166"/>
        <v>0</v>
      </c>
      <c r="AD349" s="28"/>
      <c r="AE349" s="241">
        <v>30240000</v>
      </c>
      <c r="AF349" s="28"/>
      <c r="AG349" s="29">
        <f t="shared" si="167"/>
        <v>30240000</v>
      </c>
      <c r="AH349" s="29">
        <f t="shared" si="168"/>
        <v>30240000</v>
      </c>
      <c r="AI349" s="30">
        <v>0</v>
      </c>
      <c r="AJ349" s="30" t="str">
        <f>IF(ISERROR(AH349/#REF!),"-",AH349/#REF!)</f>
        <v>-</v>
      </c>
      <c r="AK349" s="11"/>
      <c r="AL349" s="11"/>
      <c r="AM349" s="11"/>
      <c r="AN349" s="11"/>
      <c r="AO349" s="11"/>
      <c r="AP349" s="11"/>
      <c r="AQ349" s="11"/>
      <c r="AR349" s="11"/>
    </row>
    <row r="350" spans="1:44" outlineLevel="1" x14ac:dyDescent="0.25">
      <c r="A350" s="23"/>
      <c r="B350" s="23"/>
      <c r="C350" s="91" t="s">
        <v>1399</v>
      </c>
      <c r="D350" s="69">
        <v>44915</v>
      </c>
      <c r="E350" s="93" t="s">
        <v>1390</v>
      </c>
      <c r="F350" s="54" t="s">
        <v>1114</v>
      </c>
      <c r="G350" s="47" t="s">
        <v>1115</v>
      </c>
      <c r="H350" s="33"/>
      <c r="I350" s="33"/>
      <c r="J350" s="541"/>
      <c r="K350" s="241">
        <v>39420000</v>
      </c>
      <c r="L350" s="251" t="s">
        <v>81</v>
      </c>
      <c r="M350" s="28"/>
      <c r="N350" s="28"/>
      <c r="O350" s="28"/>
      <c r="P350" s="136"/>
      <c r="Q350" s="136"/>
      <c r="R350" s="28"/>
      <c r="S350" s="28"/>
      <c r="T350" s="28"/>
      <c r="U350" s="29">
        <f t="shared" si="164"/>
        <v>0</v>
      </c>
      <c r="V350" s="412"/>
      <c r="W350" s="412"/>
      <c r="X350" s="412"/>
      <c r="Y350" s="29">
        <f t="shared" si="165"/>
        <v>0</v>
      </c>
      <c r="Z350" s="28"/>
      <c r="AA350" s="28"/>
      <c r="AB350" s="28"/>
      <c r="AC350" s="29">
        <f t="shared" si="166"/>
        <v>0</v>
      </c>
      <c r="AD350" s="28"/>
      <c r="AE350" s="241">
        <v>39420000</v>
      </c>
      <c r="AF350" s="28"/>
      <c r="AG350" s="29">
        <f t="shared" si="167"/>
        <v>39420000</v>
      </c>
      <c r="AH350" s="29">
        <f t="shared" si="168"/>
        <v>39420000</v>
      </c>
      <c r="AI350" s="30">
        <v>0</v>
      </c>
      <c r="AJ350" s="30" t="str">
        <f>IF(ISERROR(AH350/#REF!),"-",AH350/#REF!)</f>
        <v>-</v>
      </c>
      <c r="AK350" s="11"/>
      <c r="AL350" s="11"/>
      <c r="AM350" s="11"/>
      <c r="AN350" s="11"/>
      <c r="AO350" s="11"/>
      <c r="AP350" s="11"/>
      <c r="AQ350" s="11"/>
      <c r="AR350" s="11"/>
    </row>
    <row r="351" spans="1:44" outlineLevel="1" x14ac:dyDescent="0.25">
      <c r="A351" s="23"/>
      <c r="B351" s="23"/>
      <c r="C351" s="91" t="s">
        <v>1393</v>
      </c>
      <c r="D351" s="69">
        <v>44767</v>
      </c>
      <c r="E351" s="93" t="s">
        <v>1387</v>
      </c>
      <c r="F351" s="54" t="s">
        <v>1114</v>
      </c>
      <c r="G351" s="47" t="s">
        <v>1115</v>
      </c>
      <c r="H351" s="33"/>
      <c r="I351" s="33"/>
      <c r="J351" s="541"/>
      <c r="K351" s="241">
        <v>37620000</v>
      </c>
      <c r="L351" s="251" t="s">
        <v>81</v>
      </c>
      <c r="M351" s="28"/>
      <c r="N351" s="28"/>
      <c r="O351" s="28"/>
      <c r="P351" s="136"/>
      <c r="Q351" s="136"/>
      <c r="R351" s="28"/>
      <c r="S351" s="28"/>
      <c r="T351" s="28"/>
      <c r="U351" s="29">
        <f t="shared" ref="U351:U352" si="170">SUM(R351:T351)</f>
        <v>0</v>
      </c>
      <c r="V351" s="412"/>
      <c r="W351" s="412"/>
      <c r="X351" s="412"/>
      <c r="Y351" s="29">
        <f t="shared" ref="Y351:Y352" si="171">+SUM(V351:X351)</f>
        <v>0</v>
      </c>
      <c r="Z351" s="28"/>
      <c r="AA351" s="28"/>
      <c r="AB351" s="28"/>
      <c r="AC351" s="29">
        <f t="shared" ref="AC351:AC352" si="172">+SUM(Z351:AB351)</f>
        <v>0</v>
      </c>
      <c r="AD351" s="28"/>
      <c r="AE351" s="241">
        <v>37620000</v>
      </c>
      <c r="AF351" s="28"/>
      <c r="AG351" s="29">
        <f t="shared" ref="AG351:AG352" si="173">+SUM(AD351:AF351)</f>
        <v>37620000</v>
      </c>
      <c r="AH351" s="29">
        <f t="shared" ref="AH351:AH352" si="174">+U351+Y351+AC351+AG351</f>
        <v>37620000</v>
      </c>
      <c r="AI351" s="30">
        <v>1</v>
      </c>
      <c r="AJ351" s="30" t="str">
        <f>IF(ISERROR(AH351/#REF!),"-",AH351/#REF!)</f>
        <v>-</v>
      </c>
      <c r="AK351" s="11"/>
      <c r="AL351" s="11"/>
      <c r="AM351" s="11"/>
      <c r="AN351" s="11"/>
      <c r="AO351" s="11"/>
      <c r="AP351" s="11"/>
      <c r="AQ351" s="11"/>
      <c r="AR351" s="11"/>
    </row>
    <row r="352" spans="1:44" outlineLevel="1" x14ac:dyDescent="0.25">
      <c r="A352" s="23"/>
      <c r="B352" s="23"/>
      <c r="C352" s="91" t="s">
        <v>1400</v>
      </c>
      <c r="D352" s="69">
        <v>44915</v>
      </c>
      <c r="E352" s="93" t="s">
        <v>1390</v>
      </c>
      <c r="F352" s="54" t="s">
        <v>1114</v>
      </c>
      <c r="G352" s="47" t="s">
        <v>1115</v>
      </c>
      <c r="H352" s="33"/>
      <c r="I352" s="33"/>
      <c r="J352" s="541"/>
      <c r="K352" s="241">
        <v>33480000</v>
      </c>
      <c r="L352" s="251" t="s">
        <v>81</v>
      </c>
      <c r="M352" s="28"/>
      <c r="N352" s="28"/>
      <c r="O352" s="28"/>
      <c r="P352" s="136"/>
      <c r="Q352" s="136"/>
      <c r="R352" s="28"/>
      <c r="S352" s="28"/>
      <c r="T352" s="28"/>
      <c r="U352" s="29">
        <f t="shared" si="170"/>
        <v>0</v>
      </c>
      <c r="V352" s="412"/>
      <c r="W352" s="412"/>
      <c r="X352" s="412"/>
      <c r="Y352" s="29">
        <f t="shared" si="171"/>
        <v>0</v>
      </c>
      <c r="Z352" s="28"/>
      <c r="AA352" s="28"/>
      <c r="AB352" s="28"/>
      <c r="AC352" s="29">
        <f t="shared" si="172"/>
        <v>0</v>
      </c>
      <c r="AD352" s="28"/>
      <c r="AE352" s="28"/>
      <c r="AF352" s="241">
        <v>33480000</v>
      </c>
      <c r="AG352" s="29">
        <f t="shared" si="173"/>
        <v>33480000</v>
      </c>
      <c r="AH352" s="29">
        <f t="shared" si="174"/>
        <v>33480000</v>
      </c>
      <c r="AI352" s="30">
        <v>2</v>
      </c>
      <c r="AJ352" s="30" t="str">
        <f>IF(ISERROR(AH352/#REF!),"-",AH352/#REF!)</f>
        <v>-</v>
      </c>
      <c r="AK352" s="11"/>
      <c r="AL352" s="11"/>
      <c r="AM352" s="11"/>
      <c r="AN352" s="11"/>
      <c r="AO352" s="11"/>
      <c r="AP352" s="11"/>
      <c r="AQ352" s="11"/>
      <c r="AR352" s="11"/>
    </row>
    <row r="353" spans="1:44" outlineLevel="1" x14ac:dyDescent="0.25">
      <c r="A353" s="23"/>
      <c r="B353" s="23"/>
      <c r="C353" s="91" t="s">
        <v>1399</v>
      </c>
      <c r="D353" s="69">
        <v>44915</v>
      </c>
      <c r="E353" s="93" t="s">
        <v>1387</v>
      </c>
      <c r="F353" s="54" t="s">
        <v>1114</v>
      </c>
      <c r="G353" s="47" t="s">
        <v>1115</v>
      </c>
      <c r="H353" s="33"/>
      <c r="I353" s="33"/>
      <c r="J353" s="541"/>
      <c r="K353" s="241">
        <v>54400000</v>
      </c>
      <c r="L353" s="251" t="s">
        <v>81</v>
      </c>
      <c r="M353" s="28"/>
      <c r="N353" s="28"/>
      <c r="O353" s="28"/>
      <c r="P353" s="136"/>
      <c r="Q353" s="136"/>
      <c r="R353" s="28"/>
      <c r="S353" s="28"/>
      <c r="T353" s="28"/>
      <c r="U353" s="29">
        <f t="shared" si="164"/>
        <v>0</v>
      </c>
      <c r="V353" s="412"/>
      <c r="W353" s="412"/>
      <c r="X353" s="412"/>
      <c r="Y353" s="29">
        <f t="shared" si="165"/>
        <v>0</v>
      </c>
      <c r="Z353" s="28"/>
      <c r="AA353" s="28"/>
      <c r="AB353" s="28"/>
      <c r="AC353" s="29">
        <f t="shared" si="166"/>
        <v>0</v>
      </c>
      <c r="AD353" s="28"/>
      <c r="AE353" s="28"/>
      <c r="AF353" s="241">
        <v>54400000</v>
      </c>
      <c r="AG353" s="29">
        <f t="shared" si="167"/>
        <v>54400000</v>
      </c>
      <c r="AH353" s="29">
        <f t="shared" si="168"/>
        <v>54400000</v>
      </c>
      <c r="AI353" s="30">
        <v>0</v>
      </c>
      <c r="AJ353" s="30" t="str">
        <f>IF(ISERROR(AH353/#REF!),"-",AH353/#REF!)</f>
        <v>-</v>
      </c>
      <c r="AK353" s="11"/>
      <c r="AL353" s="11"/>
      <c r="AM353" s="11"/>
      <c r="AN353" s="11"/>
      <c r="AO353" s="11"/>
      <c r="AP353" s="11"/>
      <c r="AQ353" s="11"/>
      <c r="AR353" s="11"/>
    </row>
    <row r="354" spans="1:44" outlineLevel="1" x14ac:dyDescent="0.25">
      <c r="A354" s="23">
        <v>13</v>
      </c>
      <c r="B354" s="23"/>
      <c r="C354" s="140" t="s">
        <v>1401</v>
      </c>
      <c r="D354" s="69">
        <v>44917</v>
      </c>
      <c r="E354" s="124" t="s">
        <v>705</v>
      </c>
      <c r="F354" s="54" t="s">
        <v>1114</v>
      </c>
      <c r="G354" s="47" t="s">
        <v>1115</v>
      </c>
      <c r="H354" s="33"/>
      <c r="I354" s="33"/>
      <c r="J354" s="541"/>
      <c r="K354" s="241">
        <v>35000000</v>
      </c>
      <c r="L354" s="251" t="s">
        <v>81</v>
      </c>
      <c r="M354" s="28"/>
      <c r="N354" s="28"/>
      <c r="O354" s="28"/>
      <c r="P354" s="136"/>
      <c r="Q354" s="136"/>
      <c r="R354" s="28"/>
      <c r="S354" s="28"/>
      <c r="T354" s="28"/>
      <c r="U354" s="29">
        <f t="shared" si="164"/>
        <v>0</v>
      </c>
      <c r="V354" s="28"/>
      <c r="W354" s="28"/>
      <c r="X354" s="28"/>
      <c r="Y354" s="29">
        <f t="shared" si="165"/>
        <v>0</v>
      </c>
      <c r="Z354" s="28"/>
      <c r="AA354" s="28"/>
      <c r="AB354" s="28"/>
      <c r="AC354" s="29">
        <f t="shared" si="166"/>
        <v>0</v>
      </c>
      <c r="AD354" s="28"/>
      <c r="AE354" s="28"/>
      <c r="AF354" s="241">
        <v>35000000</v>
      </c>
      <c r="AG354" s="29">
        <f t="shared" si="167"/>
        <v>35000000</v>
      </c>
      <c r="AH354" s="29">
        <f t="shared" si="168"/>
        <v>35000000</v>
      </c>
      <c r="AI354" s="30" t="e">
        <f>#N/A</f>
        <v>#N/A</v>
      </c>
      <c r="AJ354" s="30" t="str">
        <f>IF(ISERROR(AH354/#REF!),"-",AH354/#REF!)</f>
        <v>-</v>
      </c>
    </row>
    <row r="355" spans="1:44" s="61" customFormat="1" ht="12.75" customHeight="1" x14ac:dyDescent="0.25">
      <c r="A355" s="538" t="s">
        <v>73</v>
      </c>
      <c r="B355" s="539"/>
      <c r="C355" s="539"/>
      <c r="D355" s="539"/>
      <c r="E355" s="539"/>
      <c r="F355" s="539"/>
      <c r="G355" s="539"/>
      <c r="H355" s="539"/>
      <c r="I355" s="540"/>
      <c r="J355" s="339">
        <f>+J336</f>
        <v>1164700000</v>
      </c>
      <c r="K355" s="339">
        <f>SUM(K337:K354)</f>
        <v>1164700000</v>
      </c>
      <c r="L355" s="445"/>
      <c r="M355" s="339">
        <f>SUM(M322:M340)</f>
        <v>0</v>
      </c>
      <c r="N355" s="339">
        <f>SUM(N322:N340)</f>
        <v>0</v>
      </c>
      <c r="O355" s="339">
        <f>SUM(O322:O340)</f>
        <v>0</v>
      </c>
      <c r="P355" s="344"/>
      <c r="Q355" s="438"/>
      <c r="R355" s="339">
        <v>0</v>
      </c>
      <c r="S355" s="339">
        <v>0</v>
      </c>
      <c r="T355" s="339">
        <f t="shared" ref="T355:AH355" si="175">SUM(T337:T354)</f>
        <v>16200000</v>
      </c>
      <c r="U355" s="339">
        <f t="shared" si="175"/>
        <v>16200000</v>
      </c>
      <c r="V355" s="339">
        <f t="shared" si="175"/>
        <v>18000000</v>
      </c>
      <c r="W355" s="339">
        <f t="shared" si="175"/>
        <v>60200000</v>
      </c>
      <c r="X355" s="339">
        <f t="shared" si="175"/>
        <v>72000000</v>
      </c>
      <c r="Y355" s="339">
        <f t="shared" si="175"/>
        <v>150200000</v>
      </c>
      <c r="Z355" s="339">
        <f t="shared" si="175"/>
        <v>330140000</v>
      </c>
      <c r="AA355" s="339">
        <f t="shared" si="175"/>
        <v>146000000</v>
      </c>
      <c r="AB355" s="339">
        <f t="shared" si="175"/>
        <v>292000000</v>
      </c>
      <c r="AC355" s="339">
        <f t="shared" si="175"/>
        <v>768140000</v>
      </c>
      <c r="AD355" s="339">
        <f t="shared" si="175"/>
        <v>0</v>
      </c>
      <c r="AE355" s="339">
        <f t="shared" si="175"/>
        <v>107280000</v>
      </c>
      <c r="AF355" s="339">
        <f t="shared" si="175"/>
        <v>122880000</v>
      </c>
      <c r="AG355" s="339">
        <f t="shared" si="175"/>
        <v>230160000</v>
      </c>
      <c r="AH355" s="339">
        <f t="shared" si="175"/>
        <v>1164700000</v>
      </c>
      <c r="AI355" s="345">
        <v>0.89702635772014361</v>
      </c>
      <c r="AJ355" s="345">
        <f>IF(ISERROR(AH341/#REF!),0,AH341/#REF!)</f>
        <v>0</v>
      </c>
      <c r="AK355" s="11"/>
      <c r="AL355" s="11"/>
      <c r="AM355" s="11"/>
      <c r="AN355" s="11"/>
      <c r="AO355" s="11"/>
      <c r="AP355" s="11"/>
      <c r="AQ355" s="11"/>
      <c r="AR355" s="11"/>
    </row>
    <row r="356" spans="1:44" ht="12.75" customHeight="1" x14ac:dyDescent="0.25">
      <c r="A356" s="502" t="s">
        <v>119</v>
      </c>
      <c r="B356" s="503"/>
      <c r="C356" s="503"/>
      <c r="D356" s="503"/>
      <c r="E356" s="504"/>
      <c r="F356" s="16"/>
      <c r="G356" s="5"/>
      <c r="H356" s="17"/>
      <c r="I356" s="17"/>
      <c r="J356" s="505">
        <v>775980080</v>
      </c>
      <c r="K356" s="7"/>
      <c r="L356" s="18"/>
      <c r="M356" s="19"/>
      <c r="N356" s="19"/>
      <c r="O356" s="19"/>
      <c r="P356" s="5"/>
      <c r="Q356" s="20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336"/>
      <c r="AJ356" s="336"/>
    </row>
    <row r="357" spans="1:44" outlineLevel="1" x14ac:dyDescent="0.25">
      <c r="A357" s="22">
        <v>1</v>
      </c>
      <c r="B357" s="23"/>
      <c r="C357" s="91" t="s">
        <v>666</v>
      </c>
      <c r="D357" s="69"/>
      <c r="E357" s="93" t="s">
        <v>1402</v>
      </c>
      <c r="F357" s="54" t="s">
        <v>1114</v>
      </c>
      <c r="G357" s="47" t="s">
        <v>1115</v>
      </c>
      <c r="H357" s="33"/>
      <c r="I357" s="33"/>
      <c r="J357" s="541"/>
      <c r="K357" s="241">
        <v>16200000</v>
      </c>
      <c r="L357" s="251" t="s">
        <v>81</v>
      </c>
      <c r="M357" s="28"/>
      <c r="N357" s="28"/>
      <c r="O357" s="28"/>
      <c r="P357" s="136"/>
      <c r="Q357" s="136"/>
      <c r="R357" s="28"/>
      <c r="S357" s="28"/>
      <c r="T357" s="241">
        <v>16200000</v>
      </c>
      <c r="U357" s="29">
        <f>SUM(R357:T357)</f>
        <v>16200000</v>
      </c>
      <c r="V357" s="206"/>
      <c r="W357" s="64"/>
      <c r="X357" s="64"/>
      <c r="Y357" s="29">
        <f t="shared" ref="Y357:Y374" si="176">SUM(V357:X357)</f>
        <v>0</v>
      </c>
      <c r="Z357" s="28"/>
      <c r="AA357" s="28"/>
      <c r="AB357" s="28"/>
      <c r="AC357" s="29">
        <f>+SUM(Z357:AB357)</f>
        <v>0</v>
      </c>
      <c r="AD357" s="28"/>
      <c r="AE357" s="28"/>
      <c r="AF357" s="28"/>
      <c r="AG357" s="29">
        <f>+SUM(AD357:AF357)</f>
        <v>0</v>
      </c>
      <c r="AH357" s="29">
        <f>+U357+Y357+AC357+AG357</f>
        <v>16200000</v>
      </c>
      <c r="AI357" s="30">
        <f>IF(ISERROR(AH343/$J$342),0,AH343/$J$342)</f>
        <v>0</v>
      </c>
      <c r="AJ357" s="30" t="str">
        <f>IF(ISERROR(AH357/#REF!),"-",AH357/#REF!)</f>
        <v>-</v>
      </c>
      <c r="AK357" s="11"/>
      <c r="AL357" s="11"/>
      <c r="AM357" s="11"/>
      <c r="AN357" s="11"/>
      <c r="AO357" s="11"/>
      <c r="AP357" s="11"/>
      <c r="AQ357" s="11"/>
      <c r="AR357" s="11"/>
    </row>
    <row r="358" spans="1:44" outlineLevel="1" x14ac:dyDescent="0.25">
      <c r="A358" s="22">
        <v>2</v>
      </c>
      <c r="B358" s="23"/>
      <c r="C358" s="91" t="s">
        <v>400</v>
      </c>
      <c r="D358" s="69">
        <v>44669</v>
      </c>
      <c r="E358" s="93" t="s">
        <v>1402</v>
      </c>
      <c r="F358" s="54" t="s">
        <v>1114</v>
      </c>
      <c r="G358" s="47" t="s">
        <v>1115</v>
      </c>
      <c r="H358" s="33"/>
      <c r="I358" s="33"/>
      <c r="J358" s="541"/>
      <c r="K358" s="241">
        <v>18000000</v>
      </c>
      <c r="L358" s="251" t="s">
        <v>81</v>
      </c>
      <c r="M358" s="28"/>
      <c r="N358" s="28"/>
      <c r="O358" s="28"/>
      <c r="P358" s="136"/>
      <c r="Q358" s="136"/>
      <c r="R358" s="28"/>
      <c r="S358" s="28"/>
      <c r="T358" s="28"/>
      <c r="U358" s="29">
        <f t="shared" ref="U358:U374" si="177">SUM(R358:T358)</f>
        <v>0</v>
      </c>
      <c r="V358" s="243">
        <v>18000000</v>
      </c>
      <c r="W358" s="373"/>
      <c r="X358" s="64"/>
      <c r="Y358" s="29">
        <f t="shared" si="176"/>
        <v>18000000</v>
      </c>
      <c r="Z358" s="28"/>
      <c r="AA358" s="28"/>
      <c r="AB358" s="28"/>
      <c r="AC358" s="29">
        <f t="shared" ref="AC358:AC374" si="178">+SUM(Z358:AB358)</f>
        <v>0</v>
      </c>
      <c r="AD358" s="28"/>
      <c r="AE358" s="28"/>
      <c r="AF358" s="28"/>
      <c r="AG358" s="29">
        <f t="shared" ref="AG358:AG374" si="179">+SUM(AD358:AF358)</f>
        <v>0</v>
      </c>
      <c r="AH358" s="29">
        <f t="shared" ref="AH358:AH374" si="180">+U358+Y358+AC358+AG358</f>
        <v>18000000</v>
      </c>
      <c r="AI358" s="30">
        <f t="shared" ref="AI358:AI362" si="181">IF(ISERROR(AH358/$J$342),0,AH358/$J$342)</f>
        <v>0</v>
      </c>
      <c r="AJ358" s="30" t="str">
        <f>IF(ISERROR(AH358/#REF!),"-",AH358/#REF!)</f>
        <v>-</v>
      </c>
      <c r="AK358" s="11"/>
      <c r="AL358" s="11"/>
      <c r="AM358" s="11"/>
      <c r="AN358" s="11"/>
      <c r="AO358" s="11"/>
      <c r="AP358" s="11"/>
      <c r="AQ358" s="11"/>
      <c r="AR358" s="11"/>
    </row>
    <row r="359" spans="1:44" outlineLevel="1" x14ac:dyDescent="0.25">
      <c r="A359" s="22">
        <v>3</v>
      </c>
      <c r="B359" s="23"/>
      <c r="C359" s="91" t="s">
        <v>1403</v>
      </c>
      <c r="D359" s="178">
        <v>44697</v>
      </c>
      <c r="E359" s="93" t="s">
        <v>1402</v>
      </c>
      <c r="F359" s="54" t="s">
        <v>1114</v>
      </c>
      <c r="G359" s="47" t="s">
        <v>1115</v>
      </c>
      <c r="H359" s="33"/>
      <c r="I359" s="33"/>
      <c r="J359" s="541"/>
      <c r="K359" s="241">
        <v>6600000</v>
      </c>
      <c r="L359" s="251" t="s">
        <v>81</v>
      </c>
      <c r="M359" s="28"/>
      <c r="N359" s="28"/>
      <c r="O359" s="28"/>
      <c r="P359" s="136"/>
      <c r="Q359" s="136"/>
      <c r="R359" s="28"/>
      <c r="S359" s="28"/>
      <c r="T359" s="28"/>
      <c r="U359" s="29">
        <f t="shared" si="177"/>
        <v>0</v>
      </c>
      <c r="V359" s="243"/>
      <c r="W359" s="243">
        <v>6600000</v>
      </c>
      <c r="X359" s="64"/>
      <c r="Y359" s="29">
        <f t="shared" si="176"/>
        <v>6600000</v>
      </c>
      <c r="Z359" s="28"/>
      <c r="AA359" s="28"/>
      <c r="AB359" s="28"/>
      <c r="AC359" s="29">
        <f t="shared" si="178"/>
        <v>0</v>
      </c>
      <c r="AD359" s="28"/>
      <c r="AE359" s="28"/>
      <c r="AF359" s="28"/>
      <c r="AG359" s="29">
        <f t="shared" si="179"/>
        <v>0</v>
      </c>
      <c r="AH359" s="29">
        <f t="shared" si="180"/>
        <v>6600000</v>
      </c>
      <c r="AI359" s="30">
        <f t="shared" si="181"/>
        <v>0</v>
      </c>
      <c r="AJ359" s="30" t="str">
        <f>IF(ISERROR(AH359/#REF!),"-",AH359/#REF!)</f>
        <v>-</v>
      </c>
    </row>
    <row r="360" spans="1:44" outlineLevel="1" x14ac:dyDescent="0.25">
      <c r="A360" s="22">
        <v>4</v>
      </c>
      <c r="B360" s="23"/>
      <c r="C360" s="91" t="s">
        <v>1404</v>
      </c>
      <c r="D360" s="178">
        <v>44697</v>
      </c>
      <c r="E360" s="93" t="s">
        <v>1402</v>
      </c>
      <c r="F360" s="54" t="s">
        <v>1114</v>
      </c>
      <c r="G360" s="47" t="s">
        <v>1115</v>
      </c>
      <c r="H360" s="33"/>
      <c r="I360" s="33"/>
      <c r="J360" s="541"/>
      <c r="K360" s="241">
        <v>60200000</v>
      </c>
      <c r="L360" s="251" t="s">
        <v>81</v>
      </c>
      <c r="M360" s="28"/>
      <c r="N360" s="28"/>
      <c r="O360" s="28"/>
      <c r="P360" s="136"/>
      <c r="Q360" s="136"/>
      <c r="R360" s="28"/>
      <c r="S360" s="28"/>
      <c r="T360" s="28"/>
      <c r="U360" s="29">
        <f t="shared" si="177"/>
        <v>0</v>
      </c>
      <c r="V360" s="243"/>
      <c r="W360" s="18"/>
      <c r="X360" s="243">
        <v>60200000</v>
      </c>
      <c r="Y360" s="29">
        <f t="shared" si="176"/>
        <v>60200000</v>
      </c>
      <c r="Z360" s="28"/>
      <c r="AA360" s="28"/>
      <c r="AB360" s="28"/>
      <c r="AC360" s="29">
        <f t="shared" si="178"/>
        <v>0</v>
      </c>
      <c r="AD360" s="28"/>
      <c r="AE360" s="28"/>
      <c r="AF360" s="28"/>
      <c r="AG360" s="29">
        <f t="shared" si="179"/>
        <v>0</v>
      </c>
      <c r="AH360" s="29">
        <f t="shared" si="180"/>
        <v>60200000</v>
      </c>
      <c r="AI360" s="30">
        <f t="shared" si="181"/>
        <v>0</v>
      </c>
      <c r="AJ360" s="30" t="str">
        <f>IF(ISERROR(AH360/#REF!),"-",AH360/#REF!)</f>
        <v>-</v>
      </c>
      <c r="AK360" s="11"/>
      <c r="AL360" s="11"/>
      <c r="AM360" s="11"/>
      <c r="AN360" s="11"/>
      <c r="AO360" s="11"/>
      <c r="AP360" s="11"/>
      <c r="AQ360" s="11"/>
      <c r="AR360" s="11"/>
    </row>
    <row r="361" spans="1:44" outlineLevel="1" x14ac:dyDescent="0.25">
      <c r="A361" s="22">
        <v>5</v>
      </c>
      <c r="B361" s="23"/>
      <c r="C361" s="91" t="s">
        <v>1405</v>
      </c>
      <c r="D361" s="178">
        <v>44729</v>
      </c>
      <c r="E361" s="93" t="s">
        <v>1406</v>
      </c>
      <c r="F361" s="54" t="s">
        <v>1114</v>
      </c>
      <c r="G361" s="47" t="s">
        <v>1115</v>
      </c>
      <c r="H361" s="33"/>
      <c r="I361" s="33"/>
      <c r="J361" s="541"/>
      <c r="K361" s="241">
        <v>26400000</v>
      </c>
      <c r="L361" s="251" t="s">
        <v>81</v>
      </c>
      <c r="M361" s="28"/>
      <c r="N361" s="28"/>
      <c r="O361" s="28"/>
      <c r="P361" s="136"/>
      <c r="Q361" s="136"/>
      <c r="R361" s="28"/>
      <c r="S361" s="28"/>
      <c r="T361" s="28"/>
      <c r="U361" s="29">
        <f t="shared" si="177"/>
        <v>0</v>
      </c>
      <c r="V361" s="243"/>
      <c r="W361" s="18"/>
      <c r="X361" s="243">
        <v>26400000</v>
      </c>
      <c r="Y361" s="29">
        <f t="shared" si="176"/>
        <v>26400000</v>
      </c>
      <c r="Z361" s="28"/>
      <c r="AA361" s="28"/>
      <c r="AB361" s="28"/>
      <c r="AC361" s="29">
        <f t="shared" si="178"/>
        <v>0</v>
      </c>
      <c r="AD361" s="28"/>
      <c r="AE361" s="28"/>
      <c r="AF361" s="28"/>
      <c r="AG361" s="29">
        <f t="shared" si="179"/>
        <v>0</v>
      </c>
      <c r="AH361" s="29">
        <f t="shared" si="180"/>
        <v>26400000</v>
      </c>
      <c r="AI361" s="30">
        <f t="shared" si="181"/>
        <v>0</v>
      </c>
      <c r="AJ361" s="30" t="str">
        <f>IF(ISERROR(AH361/#REF!),"-",AH361/#REF!)</f>
        <v>-</v>
      </c>
      <c r="AK361" s="11"/>
      <c r="AL361" s="11"/>
      <c r="AM361" s="11"/>
      <c r="AN361" s="11"/>
      <c r="AO361" s="11"/>
      <c r="AP361" s="11"/>
      <c r="AQ361" s="11"/>
      <c r="AR361" s="11"/>
    </row>
    <row r="362" spans="1:44" outlineLevel="1" x14ac:dyDescent="0.25">
      <c r="A362" s="152">
        <v>6</v>
      </c>
      <c r="B362" s="120"/>
      <c r="C362" s="91" t="s">
        <v>1368</v>
      </c>
      <c r="D362" s="178">
        <v>44741</v>
      </c>
      <c r="E362" s="93" t="s">
        <v>1407</v>
      </c>
      <c r="F362" s="54" t="s">
        <v>1114</v>
      </c>
      <c r="G362" s="47" t="s">
        <v>1115</v>
      </c>
      <c r="H362" s="33"/>
      <c r="I362" s="33"/>
      <c r="J362" s="541"/>
      <c r="K362" s="241">
        <v>12540000</v>
      </c>
      <c r="L362" s="251" t="s">
        <v>81</v>
      </c>
      <c r="M362" s="28"/>
      <c r="N362" s="28"/>
      <c r="O362" s="28"/>
      <c r="P362" s="136"/>
      <c r="Q362" s="136"/>
      <c r="R362" s="28"/>
      <c r="S362" s="28"/>
      <c r="T362" s="28"/>
      <c r="U362" s="29">
        <f t="shared" si="177"/>
        <v>0</v>
      </c>
      <c r="V362" s="243"/>
      <c r="W362" s="18"/>
      <c r="X362" s="243">
        <v>12540000</v>
      </c>
      <c r="Y362" s="29">
        <f t="shared" si="176"/>
        <v>12540000</v>
      </c>
      <c r="Z362" s="28"/>
      <c r="AA362" s="28"/>
      <c r="AB362" s="28"/>
      <c r="AC362" s="29">
        <f t="shared" si="178"/>
        <v>0</v>
      </c>
      <c r="AD362" s="28"/>
      <c r="AE362" s="28"/>
      <c r="AF362" s="28"/>
      <c r="AG362" s="29">
        <f t="shared" si="179"/>
        <v>0</v>
      </c>
      <c r="AH362" s="29">
        <f t="shared" si="180"/>
        <v>12540000</v>
      </c>
      <c r="AI362" s="30">
        <f t="shared" si="181"/>
        <v>0</v>
      </c>
      <c r="AJ362" s="30" t="str">
        <f>IF(ISERROR(AH362/#REF!),"-",AH362/#REF!)</f>
        <v>-</v>
      </c>
    </row>
    <row r="363" spans="1:44" outlineLevel="1" x14ac:dyDescent="0.25">
      <c r="A363" s="22">
        <v>7</v>
      </c>
      <c r="B363" s="120"/>
      <c r="C363" s="91" t="s">
        <v>1287</v>
      </c>
      <c r="D363" s="178">
        <v>44742</v>
      </c>
      <c r="E363" s="93" t="s">
        <v>1402</v>
      </c>
      <c r="F363" s="54" t="s">
        <v>1114</v>
      </c>
      <c r="G363" s="47" t="s">
        <v>1115</v>
      </c>
      <c r="H363" s="33"/>
      <c r="I363" s="33"/>
      <c r="J363" s="541"/>
      <c r="K363" s="241">
        <v>79800000</v>
      </c>
      <c r="L363" s="251" t="s">
        <v>81</v>
      </c>
      <c r="M363" s="28"/>
      <c r="N363" s="28"/>
      <c r="O363" s="28"/>
      <c r="P363" s="136"/>
      <c r="Q363" s="136"/>
      <c r="R363" s="28"/>
      <c r="S363" s="28"/>
      <c r="T363" s="28"/>
      <c r="U363" s="29">
        <f t="shared" si="177"/>
        <v>0</v>
      </c>
      <c r="V363" s="243"/>
      <c r="W363" s="18"/>
      <c r="X363" s="243"/>
      <c r="Y363" s="29">
        <f t="shared" si="176"/>
        <v>0</v>
      </c>
      <c r="Z363" s="241">
        <v>79800000</v>
      </c>
      <c r="AA363" s="28"/>
      <c r="AB363" s="28"/>
      <c r="AC363" s="29">
        <f t="shared" si="178"/>
        <v>79800000</v>
      </c>
      <c r="AD363" s="28"/>
      <c r="AE363" s="28"/>
      <c r="AF363" s="28"/>
      <c r="AG363" s="29">
        <f t="shared" si="179"/>
        <v>0</v>
      </c>
      <c r="AH363" s="29">
        <f t="shared" si="180"/>
        <v>79800000</v>
      </c>
      <c r="AI363" s="30">
        <f t="shared" ref="AI363:AI374" si="182">IF(ISERROR(AH363/$J$342),0,AH363/$J$342)</f>
        <v>0</v>
      </c>
      <c r="AJ363" s="30" t="str">
        <f>IF(ISERROR(AH363/#REF!),"-",AH363/#REF!)</f>
        <v>-</v>
      </c>
    </row>
    <row r="364" spans="1:44" outlineLevel="1" x14ac:dyDescent="0.25">
      <c r="A364" s="22">
        <v>8</v>
      </c>
      <c r="B364" s="120"/>
      <c r="C364" s="91" t="s">
        <v>1408</v>
      </c>
      <c r="D364" s="178">
        <v>44742</v>
      </c>
      <c r="E364" s="93" t="s">
        <v>1402</v>
      </c>
      <c r="F364" s="54" t="s">
        <v>1114</v>
      </c>
      <c r="G364" s="47" t="s">
        <v>1115</v>
      </c>
      <c r="H364" s="33"/>
      <c r="I364" s="33"/>
      <c r="J364" s="541"/>
      <c r="K364" s="241">
        <v>8778000</v>
      </c>
      <c r="L364" s="251" t="s">
        <v>81</v>
      </c>
      <c r="M364" s="28"/>
      <c r="N364" s="28"/>
      <c r="O364" s="28"/>
      <c r="P364" s="136"/>
      <c r="Q364" s="136"/>
      <c r="R364" s="28"/>
      <c r="S364" s="28"/>
      <c r="T364" s="28"/>
      <c r="U364" s="29">
        <f t="shared" si="177"/>
        <v>0</v>
      </c>
      <c r="V364" s="243"/>
      <c r="W364" s="18"/>
      <c r="X364" s="243"/>
      <c r="Y364" s="29">
        <f t="shared" si="176"/>
        <v>0</v>
      </c>
      <c r="Z364" s="241">
        <v>8778000</v>
      </c>
      <c r="AA364" s="28"/>
      <c r="AB364" s="28"/>
      <c r="AC364" s="29">
        <f t="shared" si="178"/>
        <v>8778000</v>
      </c>
      <c r="AD364" s="28"/>
      <c r="AE364" s="28"/>
      <c r="AF364" s="28"/>
      <c r="AG364" s="29">
        <f t="shared" si="179"/>
        <v>0</v>
      </c>
      <c r="AH364" s="29">
        <f t="shared" si="180"/>
        <v>8778000</v>
      </c>
      <c r="AI364" s="30">
        <f t="shared" si="182"/>
        <v>0</v>
      </c>
      <c r="AJ364" s="30" t="str">
        <f>IF(ISERROR(AH364/#REF!),"-",AH364/#REF!)</f>
        <v>-</v>
      </c>
    </row>
    <row r="365" spans="1:44" outlineLevel="1" x14ac:dyDescent="0.25">
      <c r="A365" s="22">
        <v>9</v>
      </c>
      <c r="B365" s="120"/>
      <c r="C365" s="79" t="s">
        <v>1293</v>
      </c>
      <c r="D365" s="178"/>
      <c r="E365" s="93" t="s">
        <v>1409</v>
      </c>
      <c r="F365" s="54" t="s">
        <v>1114</v>
      </c>
      <c r="G365" s="47" t="s">
        <v>1115</v>
      </c>
      <c r="H365" s="33"/>
      <c r="I365" s="33"/>
      <c r="J365" s="541"/>
      <c r="K365" s="241">
        <v>57000000</v>
      </c>
      <c r="L365" s="251" t="s">
        <v>81</v>
      </c>
      <c r="M365" s="28"/>
      <c r="N365" s="28"/>
      <c r="O365" s="28"/>
      <c r="P365" s="136"/>
      <c r="Q365" s="136"/>
      <c r="R365" s="28"/>
      <c r="S365" s="28"/>
      <c r="T365" s="28"/>
      <c r="U365" s="29">
        <f t="shared" si="177"/>
        <v>0</v>
      </c>
      <c r="V365" s="243"/>
      <c r="W365" s="18"/>
      <c r="X365" s="243"/>
      <c r="Y365" s="29">
        <f t="shared" si="176"/>
        <v>0</v>
      </c>
      <c r="Z365" s="241">
        <v>57000000</v>
      </c>
      <c r="AA365" s="28"/>
      <c r="AB365" s="28"/>
      <c r="AC365" s="29">
        <f t="shared" si="178"/>
        <v>57000000</v>
      </c>
      <c r="AD365" s="28"/>
      <c r="AE365" s="28"/>
      <c r="AF365" s="28"/>
      <c r="AG365" s="29">
        <f t="shared" si="179"/>
        <v>0</v>
      </c>
      <c r="AH365" s="29">
        <f t="shared" si="180"/>
        <v>57000000</v>
      </c>
      <c r="AI365" s="30">
        <f t="shared" si="182"/>
        <v>0</v>
      </c>
      <c r="AJ365" s="30" t="str">
        <f>IF(ISERROR(AH365/#REF!),"-",AH365/#REF!)</f>
        <v>-</v>
      </c>
    </row>
    <row r="366" spans="1:44" outlineLevel="1" x14ac:dyDescent="0.25">
      <c r="A366" s="22">
        <v>10</v>
      </c>
      <c r="B366" s="120"/>
      <c r="C366" s="91" t="s">
        <v>1363</v>
      </c>
      <c r="D366" s="178">
        <v>44753</v>
      </c>
      <c r="E366" s="93" t="s">
        <v>1410</v>
      </c>
      <c r="F366" s="54" t="s">
        <v>1114</v>
      </c>
      <c r="G366" s="47" t="s">
        <v>1115</v>
      </c>
      <c r="H366" s="33"/>
      <c r="I366" s="33"/>
      <c r="J366" s="541"/>
      <c r="K366" s="241">
        <v>57000000</v>
      </c>
      <c r="L366" s="251" t="s">
        <v>81</v>
      </c>
      <c r="M366" s="28"/>
      <c r="N366" s="28"/>
      <c r="O366" s="28"/>
      <c r="P366" s="136"/>
      <c r="Q366" s="136"/>
      <c r="R366" s="28"/>
      <c r="S366" s="28"/>
      <c r="T366" s="28"/>
      <c r="U366" s="29">
        <f t="shared" si="177"/>
        <v>0</v>
      </c>
      <c r="V366" s="243"/>
      <c r="W366" s="18"/>
      <c r="X366" s="243"/>
      <c r="Y366" s="29">
        <f t="shared" si="176"/>
        <v>0</v>
      </c>
      <c r="Z366" s="241">
        <v>57000000</v>
      </c>
      <c r="AA366" s="28"/>
      <c r="AB366" s="28"/>
      <c r="AC366" s="29">
        <f t="shared" si="178"/>
        <v>57000000</v>
      </c>
      <c r="AD366" s="28"/>
      <c r="AE366" s="28"/>
      <c r="AF366" s="28"/>
      <c r="AG366" s="29">
        <f t="shared" si="179"/>
        <v>0</v>
      </c>
      <c r="AH366" s="29">
        <f t="shared" si="180"/>
        <v>57000000</v>
      </c>
      <c r="AI366" s="30">
        <f t="shared" si="182"/>
        <v>0</v>
      </c>
      <c r="AJ366" s="30" t="str">
        <f>IF(ISERROR(AH366/#REF!),"-",AH366/#REF!)</f>
        <v>-</v>
      </c>
    </row>
    <row r="367" spans="1:44" outlineLevel="1" x14ac:dyDescent="0.25">
      <c r="A367" s="22">
        <v>11</v>
      </c>
      <c r="B367" s="120"/>
      <c r="C367" s="91" t="s">
        <v>1411</v>
      </c>
      <c r="D367" s="178">
        <v>44753</v>
      </c>
      <c r="E367" s="93" t="s">
        <v>1410</v>
      </c>
      <c r="F367" s="54" t="s">
        <v>1114</v>
      </c>
      <c r="G367" s="47" t="s">
        <v>1115</v>
      </c>
      <c r="H367" s="33"/>
      <c r="I367" s="33"/>
      <c r="J367" s="541"/>
      <c r="K367" s="241">
        <v>90000000</v>
      </c>
      <c r="L367" s="251" t="s">
        <v>81</v>
      </c>
      <c r="M367" s="28"/>
      <c r="N367" s="28"/>
      <c r="O367" s="28"/>
      <c r="P367" s="136"/>
      <c r="Q367" s="136"/>
      <c r="R367" s="28"/>
      <c r="S367" s="28"/>
      <c r="T367" s="28"/>
      <c r="U367" s="29">
        <f t="shared" si="177"/>
        <v>0</v>
      </c>
      <c r="V367" s="243"/>
      <c r="W367" s="18"/>
      <c r="X367" s="243"/>
      <c r="Y367" s="29">
        <f t="shared" si="176"/>
        <v>0</v>
      </c>
      <c r="Z367" s="241">
        <v>90000000</v>
      </c>
      <c r="AA367" s="28"/>
      <c r="AB367" s="28"/>
      <c r="AC367" s="29">
        <f t="shared" si="178"/>
        <v>90000000</v>
      </c>
      <c r="AD367" s="28"/>
      <c r="AE367" s="28"/>
      <c r="AF367" s="28"/>
      <c r="AG367" s="29">
        <f t="shared" si="179"/>
        <v>0</v>
      </c>
      <c r="AH367" s="29">
        <f t="shared" si="180"/>
        <v>90000000</v>
      </c>
      <c r="AI367" s="30">
        <f t="shared" si="182"/>
        <v>0</v>
      </c>
      <c r="AJ367" s="30" t="str">
        <f>IF(ISERROR(AH367/#REF!),"-",AH367/#REF!)</f>
        <v>-</v>
      </c>
    </row>
    <row r="368" spans="1:44" outlineLevel="1" x14ac:dyDescent="0.25">
      <c r="A368" s="152">
        <v>12</v>
      </c>
      <c r="B368" s="120"/>
      <c r="C368" s="91" t="s">
        <v>1412</v>
      </c>
      <c r="D368" s="178">
        <v>44753</v>
      </c>
      <c r="E368" s="93" t="s">
        <v>727</v>
      </c>
      <c r="F368" s="54" t="s">
        <v>1114</v>
      </c>
      <c r="G368" s="47" t="s">
        <v>1115</v>
      </c>
      <c r="H368" s="33"/>
      <c r="I368" s="33"/>
      <c r="J368" s="541"/>
      <c r="K368" s="241">
        <v>36000000</v>
      </c>
      <c r="L368" s="251" t="s">
        <v>81</v>
      </c>
      <c r="M368" s="28"/>
      <c r="N368" s="28"/>
      <c r="O368" s="28"/>
      <c r="P368" s="136"/>
      <c r="Q368" s="136"/>
      <c r="R368" s="28"/>
      <c r="S368" s="28"/>
      <c r="T368" s="28"/>
      <c r="U368" s="29">
        <f t="shared" si="177"/>
        <v>0</v>
      </c>
      <c r="V368" s="243"/>
      <c r="W368" s="18"/>
      <c r="X368" s="243"/>
      <c r="Y368" s="29">
        <f t="shared" si="176"/>
        <v>0</v>
      </c>
      <c r="Z368" s="241">
        <v>36000000</v>
      </c>
      <c r="AA368" s="28"/>
      <c r="AB368" s="28"/>
      <c r="AC368" s="29">
        <f t="shared" si="178"/>
        <v>36000000</v>
      </c>
      <c r="AD368" s="28"/>
      <c r="AE368" s="28"/>
      <c r="AF368" s="28"/>
      <c r="AG368" s="29">
        <f t="shared" si="179"/>
        <v>0</v>
      </c>
      <c r="AH368" s="29">
        <f t="shared" si="180"/>
        <v>36000000</v>
      </c>
      <c r="AI368" s="30">
        <f t="shared" si="182"/>
        <v>0</v>
      </c>
      <c r="AJ368" s="30" t="str">
        <f>IF(ISERROR(AH368/#REF!),"-",AH368/#REF!)</f>
        <v>-</v>
      </c>
    </row>
    <row r="369" spans="1:44" outlineLevel="1" x14ac:dyDescent="0.25">
      <c r="A369" s="22">
        <v>13</v>
      </c>
      <c r="B369" s="120"/>
      <c r="C369" s="91" t="s">
        <v>1413</v>
      </c>
      <c r="D369" s="178">
        <v>44470</v>
      </c>
      <c r="E369" s="93" t="s">
        <v>954</v>
      </c>
      <c r="F369" s="54" t="s">
        <v>1114</v>
      </c>
      <c r="G369" s="47" t="s">
        <v>1115</v>
      </c>
      <c r="H369" s="33"/>
      <c r="I369" s="33"/>
      <c r="J369" s="541"/>
      <c r="K369" s="241">
        <v>30100080</v>
      </c>
      <c r="L369" s="251" t="s">
        <v>81</v>
      </c>
      <c r="M369" s="28"/>
      <c r="N369" s="28"/>
      <c r="O369" s="28"/>
      <c r="P369" s="136"/>
      <c r="Q369" s="136"/>
      <c r="R369" s="28"/>
      <c r="S369" s="28"/>
      <c r="T369" s="28"/>
      <c r="U369" s="29">
        <f t="shared" si="177"/>
        <v>0</v>
      </c>
      <c r="V369" s="243"/>
      <c r="W369" s="18"/>
      <c r="X369" s="243"/>
      <c r="Y369" s="29">
        <f t="shared" si="176"/>
        <v>0</v>
      </c>
      <c r="Z369" s="241">
        <v>30100080</v>
      </c>
      <c r="AA369" s="28"/>
      <c r="AB369" s="28"/>
      <c r="AC369" s="29">
        <f t="shared" si="178"/>
        <v>30100080</v>
      </c>
      <c r="AD369" s="28"/>
      <c r="AE369" s="28"/>
      <c r="AF369" s="28"/>
      <c r="AG369" s="29">
        <f t="shared" si="179"/>
        <v>0</v>
      </c>
      <c r="AH369" s="29">
        <f t="shared" si="180"/>
        <v>30100080</v>
      </c>
      <c r="AI369" s="30">
        <f t="shared" si="182"/>
        <v>0</v>
      </c>
      <c r="AJ369" s="30" t="str">
        <f>IF(ISERROR(AH369/#REF!),"-",AH369/#REF!)</f>
        <v>-</v>
      </c>
    </row>
    <row r="370" spans="1:44" outlineLevel="1" x14ac:dyDescent="0.25">
      <c r="A370" s="22">
        <v>14</v>
      </c>
      <c r="B370" s="120"/>
      <c r="C370" s="91" t="s">
        <v>1414</v>
      </c>
      <c r="D370" s="178">
        <v>44825</v>
      </c>
      <c r="E370" s="93" t="s">
        <v>954</v>
      </c>
      <c r="F370" s="54" t="s">
        <v>1114</v>
      </c>
      <c r="G370" s="47" t="s">
        <v>1115</v>
      </c>
      <c r="H370" s="33"/>
      <c r="I370" s="33"/>
      <c r="J370" s="541"/>
      <c r="K370" s="241">
        <v>160000000</v>
      </c>
      <c r="L370" s="251" t="s">
        <v>81</v>
      </c>
      <c r="M370" s="28"/>
      <c r="N370" s="28"/>
      <c r="O370" s="28"/>
      <c r="P370" s="136"/>
      <c r="Q370" s="136"/>
      <c r="R370" s="28"/>
      <c r="S370" s="28"/>
      <c r="T370" s="28"/>
      <c r="U370" s="29">
        <f t="shared" si="177"/>
        <v>0</v>
      </c>
      <c r="V370" s="243"/>
      <c r="W370" s="18"/>
      <c r="X370" s="243"/>
      <c r="Y370" s="29">
        <f t="shared" si="176"/>
        <v>0</v>
      </c>
      <c r="Z370" s="28"/>
      <c r="AA370" s="28"/>
      <c r="AB370" s="241">
        <v>160000000</v>
      </c>
      <c r="AC370" s="29">
        <f t="shared" si="178"/>
        <v>160000000</v>
      </c>
      <c r="AD370" s="28"/>
      <c r="AE370" s="28"/>
      <c r="AF370" s="28"/>
      <c r="AG370" s="29">
        <f t="shared" si="179"/>
        <v>0</v>
      </c>
      <c r="AH370" s="29">
        <f t="shared" si="180"/>
        <v>160000000</v>
      </c>
      <c r="AI370" s="30">
        <f t="shared" si="182"/>
        <v>0</v>
      </c>
      <c r="AJ370" s="30" t="str">
        <f>IF(ISERROR(AH370/#REF!),"-",AH370/#REF!)</f>
        <v>-</v>
      </c>
    </row>
    <row r="371" spans="1:44" outlineLevel="1" x14ac:dyDescent="0.25">
      <c r="A371" s="22">
        <v>15</v>
      </c>
      <c r="B371" s="120"/>
      <c r="C371" s="91" t="s">
        <v>1287</v>
      </c>
      <c r="D371" s="178">
        <v>44742</v>
      </c>
      <c r="E371" s="93" t="s">
        <v>1402</v>
      </c>
      <c r="F371" s="54" t="s">
        <v>1114</v>
      </c>
      <c r="G371" s="47" t="s">
        <v>1115</v>
      </c>
      <c r="H371" s="33"/>
      <c r="I371" s="33"/>
      <c r="J371" s="541"/>
      <c r="K371" s="241">
        <v>34200000</v>
      </c>
      <c r="L371" s="251" t="s">
        <v>81</v>
      </c>
      <c r="M371" s="28"/>
      <c r="N371" s="28"/>
      <c r="O371" s="28"/>
      <c r="P371" s="136"/>
      <c r="Q371" s="136"/>
      <c r="R371" s="28"/>
      <c r="S371" s="28"/>
      <c r="T371" s="28"/>
      <c r="U371" s="29">
        <f t="shared" si="177"/>
        <v>0</v>
      </c>
      <c r="V371" s="243"/>
      <c r="W371" s="18"/>
      <c r="X371" s="243"/>
      <c r="Y371" s="29">
        <f t="shared" si="176"/>
        <v>0</v>
      </c>
      <c r="Z371" s="28"/>
      <c r="AA371" s="28"/>
      <c r="AB371" s="241">
        <v>34200000</v>
      </c>
      <c r="AC371" s="29">
        <f t="shared" si="178"/>
        <v>34200000</v>
      </c>
      <c r="AD371" s="28"/>
      <c r="AE371" s="28"/>
      <c r="AF371" s="28"/>
      <c r="AG371" s="29">
        <f t="shared" si="179"/>
        <v>0</v>
      </c>
      <c r="AH371" s="29">
        <f t="shared" si="180"/>
        <v>34200000</v>
      </c>
      <c r="AI371" s="30">
        <f t="shared" si="182"/>
        <v>0</v>
      </c>
      <c r="AJ371" s="30" t="str">
        <f>IF(ISERROR(AH371/#REF!),"-",AH371/#REF!)</f>
        <v>-</v>
      </c>
    </row>
    <row r="372" spans="1:44" outlineLevel="1" x14ac:dyDescent="0.25">
      <c r="A372" s="152">
        <v>16</v>
      </c>
      <c r="B372" s="120"/>
      <c r="C372" s="91" t="s">
        <v>1408</v>
      </c>
      <c r="D372" s="178">
        <v>44742</v>
      </c>
      <c r="E372" s="93" t="s">
        <v>1402</v>
      </c>
      <c r="F372" s="54" t="s">
        <v>1114</v>
      </c>
      <c r="G372" s="47" t="s">
        <v>1115</v>
      </c>
      <c r="H372" s="33"/>
      <c r="I372" s="33"/>
      <c r="J372" s="541"/>
      <c r="K372" s="241">
        <v>3762000</v>
      </c>
      <c r="L372" s="251" t="s">
        <v>81</v>
      </c>
      <c r="M372" s="28"/>
      <c r="N372" s="28"/>
      <c r="O372" s="28"/>
      <c r="P372" s="136"/>
      <c r="Q372" s="136"/>
      <c r="R372" s="28"/>
      <c r="S372" s="28"/>
      <c r="T372" s="28"/>
      <c r="U372" s="29">
        <f t="shared" si="177"/>
        <v>0</v>
      </c>
      <c r="V372" s="243"/>
      <c r="W372" s="18"/>
      <c r="X372" s="243"/>
      <c r="Y372" s="29">
        <f t="shared" si="176"/>
        <v>0</v>
      </c>
      <c r="Z372" s="28"/>
      <c r="AA372" s="28"/>
      <c r="AB372" s="241">
        <v>3762000</v>
      </c>
      <c r="AC372" s="29">
        <f t="shared" si="178"/>
        <v>3762000</v>
      </c>
      <c r="AD372" s="28"/>
      <c r="AE372" s="28"/>
      <c r="AF372" s="28"/>
      <c r="AG372" s="29">
        <f t="shared" si="179"/>
        <v>0</v>
      </c>
      <c r="AH372" s="29">
        <f t="shared" si="180"/>
        <v>3762000</v>
      </c>
      <c r="AI372" s="30">
        <f t="shared" si="182"/>
        <v>0</v>
      </c>
      <c r="AJ372" s="30" t="str">
        <f>IF(ISERROR(AH372/#REF!),"-",AH372/#REF!)</f>
        <v>-</v>
      </c>
    </row>
    <row r="373" spans="1:44" outlineLevel="1" x14ac:dyDescent="0.25">
      <c r="A373" s="22">
        <v>17</v>
      </c>
      <c r="B373" s="120"/>
      <c r="C373" s="91" t="s">
        <v>1404</v>
      </c>
      <c r="D373" s="178">
        <v>44697</v>
      </c>
      <c r="E373" s="93" t="s">
        <v>1402</v>
      </c>
      <c r="F373" s="54" t="s">
        <v>1114</v>
      </c>
      <c r="G373" s="47" t="s">
        <v>1115</v>
      </c>
      <c r="H373" s="33"/>
      <c r="I373" s="33"/>
      <c r="J373" s="541"/>
      <c r="K373" s="241">
        <v>25800000</v>
      </c>
      <c r="L373" s="251" t="s">
        <v>81</v>
      </c>
      <c r="M373" s="28"/>
      <c r="N373" s="28"/>
      <c r="O373" s="28"/>
      <c r="P373" s="136"/>
      <c r="Q373" s="136"/>
      <c r="R373" s="28"/>
      <c r="S373" s="28"/>
      <c r="T373" s="28"/>
      <c r="U373" s="29">
        <f t="shared" si="177"/>
        <v>0</v>
      </c>
      <c r="V373" s="243"/>
      <c r="W373" s="18"/>
      <c r="X373" s="243"/>
      <c r="Y373" s="29">
        <f t="shared" si="176"/>
        <v>0</v>
      </c>
      <c r="Z373" s="28"/>
      <c r="AA373" s="28"/>
      <c r="AB373" s="241">
        <v>25800000</v>
      </c>
      <c r="AC373" s="29">
        <f t="shared" si="178"/>
        <v>25800000</v>
      </c>
      <c r="AD373" s="28"/>
      <c r="AE373" s="28"/>
      <c r="AF373" s="28"/>
      <c r="AG373" s="29">
        <f t="shared" si="179"/>
        <v>0</v>
      </c>
      <c r="AH373" s="29">
        <f t="shared" si="180"/>
        <v>25800000</v>
      </c>
      <c r="AI373" s="30">
        <f t="shared" si="182"/>
        <v>0</v>
      </c>
      <c r="AJ373" s="30" t="str">
        <f>IF(ISERROR(AH373/#REF!),"-",AH373/#REF!)</f>
        <v>-</v>
      </c>
    </row>
    <row r="374" spans="1:44" outlineLevel="1" x14ac:dyDescent="0.25">
      <c r="A374" s="22">
        <v>18</v>
      </c>
      <c r="B374" s="120"/>
      <c r="C374" s="79" t="s">
        <v>1415</v>
      </c>
      <c r="D374" s="178">
        <v>44921</v>
      </c>
      <c r="E374" s="93" t="s">
        <v>1402</v>
      </c>
      <c r="F374" s="54" t="s">
        <v>1114</v>
      </c>
      <c r="G374" s="47" t="s">
        <v>1115</v>
      </c>
      <c r="H374" s="33"/>
      <c r="I374" s="33"/>
      <c r="J374" s="541"/>
      <c r="K374" s="241">
        <v>53600000</v>
      </c>
      <c r="L374" s="251" t="s">
        <v>81</v>
      </c>
      <c r="M374" s="28"/>
      <c r="N374" s="28"/>
      <c r="O374" s="28"/>
      <c r="P374" s="136"/>
      <c r="Q374" s="136"/>
      <c r="R374" s="28"/>
      <c r="S374" s="28"/>
      <c r="T374" s="28"/>
      <c r="U374" s="29">
        <f t="shared" si="177"/>
        <v>0</v>
      </c>
      <c r="V374" s="243"/>
      <c r="W374" s="18"/>
      <c r="X374" s="243"/>
      <c r="Y374" s="29">
        <f t="shared" si="176"/>
        <v>0</v>
      </c>
      <c r="Z374" s="28"/>
      <c r="AA374" s="28"/>
      <c r="AB374" s="28"/>
      <c r="AC374" s="29">
        <f t="shared" si="178"/>
        <v>0</v>
      </c>
      <c r="AD374" s="28"/>
      <c r="AE374" s="28"/>
      <c r="AF374" s="28">
        <v>53600000</v>
      </c>
      <c r="AG374" s="29">
        <f t="shared" si="179"/>
        <v>53600000</v>
      </c>
      <c r="AH374" s="29">
        <f t="shared" si="180"/>
        <v>53600000</v>
      </c>
      <c r="AI374" s="30">
        <f t="shared" si="182"/>
        <v>0</v>
      </c>
      <c r="AJ374" s="30" t="str">
        <f>IF(ISERROR(AH374/#REF!),"-",AH374/#REF!)</f>
        <v>-</v>
      </c>
    </row>
    <row r="375" spans="1:44" s="61" customFormat="1" ht="12.75" customHeight="1" x14ac:dyDescent="0.25">
      <c r="A375" s="538" t="s">
        <v>120</v>
      </c>
      <c r="B375" s="539"/>
      <c r="C375" s="539"/>
      <c r="D375" s="539"/>
      <c r="E375" s="539"/>
      <c r="F375" s="539"/>
      <c r="G375" s="539"/>
      <c r="H375" s="539"/>
      <c r="I375" s="540"/>
      <c r="J375" s="339">
        <f>+J356</f>
        <v>775980080</v>
      </c>
      <c r="K375" s="339">
        <f>SUM(K357:K374)</f>
        <v>775980080</v>
      </c>
      <c r="L375" s="445"/>
      <c r="M375" s="339">
        <f>SUM(M343:M364)</f>
        <v>0</v>
      </c>
      <c r="N375" s="339">
        <f>SUM(N343:N364)</f>
        <v>0</v>
      </c>
      <c r="O375" s="339">
        <f>SUM(O343:O364)</f>
        <v>0</v>
      </c>
      <c r="P375" s="344"/>
      <c r="Q375" s="438"/>
      <c r="R375" s="339">
        <f t="shared" ref="R375:AH375" si="183">SUM(R357:R374)</f>
        <v>0</v>
      </c>
      <c r="S375" s="339">
        <f t="shared" si="183"/>
        <v>0</v>
      </c>
      <c r="T375" s="339">
        <f t="shared" si="183"/>
        <v>16200000</v>
      </c>
      <c r="U375" s="339">
        <f t="shared" si="183"/>
        <v>16200000</v>
      </c>
      <c r="V375" s="339">
        <f t="shared" si="183"/>
        <v>18000000</v>
      </c>
      <c r="W375" s="339">
        <f t="shared" si="183"/>
        <v>6600000</v>
      </c>
      <c r="X375" s="339">
        <f t="shared" si="183"/>
        <v>99140000</v>
      </c>
      <c r="Y375" s="339">
        <f t="shared" si="183"/>
        <v>123740000</v>
      </c>
      <c r="Z375" s="339">
        <f t="shared" si="183"/>
        <v>358678080</v>
      </c>
      <c r="AA375" s="339">
        <f t="shared" si="183"/>
        <v>0</v>
      </c>
      <c r="AB375" s="339">
        <f t="shared" si="183"/>
        <v>223762000</v>
      </c>
      <c r="AC375" s="339">
        <f t="shared" si="183"/>
        <v>582440080</v>
      </c>
      <c r="AD375" s="339">
        <f t="shared" si="183"/>
        <v>0</v>
      </c>
      <c r="AE375" s="339">
        <f t="shared" si="183"/>
        <v>0</v>
      </c>
      <c r="AF375" s="339">
        <f t="shared" si="183"/>
        <v>53600000</v>
      </c>
      <c r="AG375" s="339">
        <f t="shared" si="183"/>
        <v>53600000</v>
      </c>
      <c r="AH375" s="339">
        <f t="shared" si="183"/>
        <v>775980080</v>
      </c>
      <c r="AI375" s="345">
        <v>1</v>
      </c>
      <c r="AJ375" s="345">
        <f>IF(ISERROR(AH365/#REF!),0,AH365/#REF!)</f>
        <v>0</v>
      </c>
      <c r="AK375" s="11"/>
      <c r="AL375" s="11"/>
      <c r="AM375" s="11"/>
      <c r="AN375" s="11"/>
      <c r="AO375" s="11"/>
      <c r="AP375" s="11"/>
      <c r="AQ375" s="11"/>
      <c r="AR375" s="11"/>
    </row>
    <row r="376" spans="1:44" ht="12.75" customHeight="1" x14ac:dyDescent="0.25">
      <c r="A376" s="502" t="s">
        <v>74</v>
      </c>
      <c r="B376" s="503"/>
      <c r="C376" s="503"/>
      <c r="D376" s="503"/>
      <c r="E376" s="504"/>
      <c r="F376" s="16"/>
      <c r="G376" s="5"/>
      <c r="H376" s="17"/>
      <c r="I376" s="17"/>
      <c r="J376" s="505">
        <v>6785405228</v>
      </c>
      <c r="K376" s="7"/>
      <c r="L376" s="18"/>
      <c r="M376" s="19"/>
      <c r="N376" s="19"/>
      <c r="O376" s="19"/>
      <c r="P376" s="5"/>
      <c r="Q376" s="20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336"/>
      <c r="AJ376" s="336"/>
    </row>
    <row r="377" spans="1:44" outlineLevel="1" x14ac:dyDescent="0.25">
      <c r="A377" s="23">
        <v>1</v>
      </c>
      <c r="B377" s="23"/>
      <c r="C377" s="140" t="s">
        <v>1386</v>
      </c>
      <c r="D377" s="69">
        <v>44595</v>
      </c>
      <c r="E377" s="124" t="s">
        <v>1416</v>
      </c>
      <c r="F377" s="54" t="s">
        <v>1114</v>
      </c>
      <c r="G377" s="47" t="s">
        <v>1115</v>
      </c>
      <c r="H377" s="33"/>
      <c r="I377" s="33"/>
      <c r="J377" s="541"/>
      <c r="K377" s="243">
        <v>40823200</v>
      </c>
      <c r="L377" s="251" t="s">
        <v>81</v>
      </c>
      <c r="M377" s="28"/>
      <c r="N377" s="28"/>
      <c r="O377" s="28"/>
      <c r="P377" s="34"/>
      <c r="Q377" s="34"/>
      <c r="R377" s="28"/>
      <c r="S377" s="243">
        <v>40823200</v>
      </c>
      <c r="T377" s="243"/>
      <c r="U377" s="29">
        <f>SUM(R377:T377)</f>
        <v>40823200</v>
      </c>
      <c r="V377" s="72"/>
      <c r="W377" s="28"/>
      <c r="X377" s="28"/>
      <c r="Y377" s="29">
        <f>SUM(V377:X377)</f>
        <v>0</v>
      </c>
      <c r="Z377" s="28"/>
      <c r="AA377" s="28"/>
      <c r="AB377" s="28"/>
      <c r="AC377" s="29">
        <f>SUM(Z377:AB377)</f>
        <v>0</v>
      </c>
      <c r="AD377" s="28"/>
      <c r="AE377" s="28"/>
      <c r="AF377" s="28"/>
      <c r="AG377" s="29">
        <f>SUM(AD377:AF377)</f>
        <v>0</v>
      </c>
      <c r="AH377" s="29">
        <f>+U377+Y377+AC377+AG377</f>
        <v>40823200</v>
      </c>
      <c r="AI377" s="30">
        <f t="shared" ref="AI377:AI440" si="184">IF(ISERROR(AH377/$J$342),0,AH377/$J$342)</f>
        <v>0</v>
      </c>
      <c r="AJ377" s="30" t="str">
        <f>IF(ISERROR(AH377/#REF!),"-",AH377/#REF!)</f>
        <v>-</v>
      </c>
      <c r="AK377" s="11"/>
      <c r="AL377" s="11"/>
      <c r="AM377" s="11"/>
      <c r="AN377" s="11"/>
      <c r="AO377" s="11"/>
      <c r="AP377" s="11"/>
      <c r="AQ377" s="11"/>
      <c r="AR377" s="11"/>
    </row>
    <row r="378" spans="1:44" outlineLevel="1" x14ac:dyDescent="0.25">
      <c r="A378" s="23">
        <v>2</v>
      </c>
      <c r="B378" s="23"/>
      <c r="C378" s="140" t="s">
        <v>225</v>
      </c>
      <c r="D378" s="69">
        <v>44637</v>
      </c>
      <c r="E378" s="124" t="s">
        <v>1227</v>
      </c>
      <c r="F378" s="54" t="s">
        <v>1114</v>
      </c>
      <c r="G378" s="47" t="s">
        <v>1115</v>
      </c>
      <c r="H378" s="33"/>
      <c r="I378" s="33"/>
      <c r="J378" s="541"/>
      <c r="K378" s="243">
        <v>45000000</v>
      </c>
      <c r="L378" s="251" t="s">
        <v>81</v>
      </c>
      <c r="M378" s="28"/>
      <c r="N378" s="28"/>
      <c r="O378" s="28"/>
      <c r="P378" s="34"/>
      <c r="Q378" s="34"/>
      <c r="R378" s="28"/>
      <c r="S378" s="28"/>
      <c r="T378" s="243">
        <v>45000000</v>
      </c>
      <c r="U378" s="29">
        <f t="shared" ref="U378:U441" si="185">SUM(R378:T378)</f>
        <v>45000000</v>
      </c>
      <c r="V378" s="72"/>
      <c r="W378" s="28"/>
      <c r="X378" s="28"/>
      <c r="Y378" s="29">
        <f t="shared" ref="Y378:Y441" si="186">SUM(V378:X378)</f>
        <v>0</v>
      </c>
      <c r="Z378" s="28"/>
      <c r="AA378" s="28"/>
      <c r="AB378" s="28"/>
      <c r="AC378" s="29">
        <f t="shared" ref="AC378:AC441" si="187">SUM(Z378:AB378)</f>
        <v>0</v>
      </c>
      <c r="AD378" s="28"/>
      <c r="AE378" s="28"/>
      <c r="AF378" s="28"/>
      <c r="AG378" s="29">
        <f t="shared" ref="AG378:AG441" si="188">SUM(AD378:AF378)</f>
        <v>0</v>
      </c>
      <c r="AH378" s="29">
        <f t="shared" ref="AH378:AH441" si="189">+U378+Y378+AC378+AG378</f>
        <v>45000000</v>
      </c>
      <c r="AI378" s="30">
        <f t="shared" si="184"/>
        <v>0</v>
      </c>
      <c r="AJ378" s="30" t="str">
        <f>IF(ISERROR(AH378/#REF!),"-",AH378/#REF!)</f>
        <v>-</v>
      </c>
      <c r="AK378" s="11"/>
      <c r="AL378" s="11"/>
      <c r="AM378" s="11"/>
      <c r="AN378" s="11"/>
      <c r="AO378" s="11"/>
      <c r="AP378" s="11"/>
      <c r="AQ378" s="11"/>
      <c r="AR378" s="11"/>
    </row>
    <row r="379" spans="1:44" outlineLevel="1" x14ac:dyDescent="0.25">
      <c r="A379" s="23">
        <v>3</v>
      </c>
      <c r="B379" s="23"/>
      <c r="C379" s="140" t="s">
        <v>483</v>
      </c>
      <c r="D379" s="69">
        <v>44624</v>
      </c>
      <c r="E379" s="124" t="s">
        <v>1173</v>
      </c>
      <c r="F379" s="54" t="s">
        <v>1114</v>
      </c>
      <c r="G379" s="47" t="s">
        <v>1115</v>
      </c>
      <c r="H379" s="33"/>
      <c r="I379" s="33"/>
      <c r="J379" s="541"/>
      <c r="K379" s="243">
        <v>32400000</v>
      </c>
      <c r="L379" s="251" t="s">
        <v>81</v>
      </c>
      <c r="M379" s="28"/>
      <c r="N379" s="28"/>
      <c r="O379" s="28"/>
      <c r="P379" s="34"/>
      <c r="Q379" s="34"/>
      <c r="R379" s="28"/>
      <c r="S379" s="28"/>
      <c r="T379" s="243">
        <v>32400000</v>
      </c>
      <c r="U379" s="29">
        <f t="shared" si="185"/>
        <v>32400000</v>
      </c>
      <c r="V379" s="29"/>
      <c r="W379" s="72"/>
      <c r="X379" s="28"/>
      <c r="Y379" s="29">
        <f t="shared" si="186"/>
        <v>0</v>
      </c>
      <c r="Z379" s="28"/>
      <c r="AA379" s="28"/>
      <c r="AB379" s="28"/>
      <c r="AC379" s="29">
        <f t="shared" si="187"/>
        <v>0</v>
      </c>
      <c r="AD379" s="28"/>
      <c r="AE379" s="28"/>
      <c r="AF379" s="28"/>
      <c r="AG379" s="29">
        <f t="shared" si="188"/>
        <v>0</v>
      </c>
      <c r="AH379" s="29">
        <f t="shared" si="189"/>
        <v>32400000</v>
      </c>
      <c r="AI379" s="30">
        <f t="shared" si="184"/>
        <v>0</v>
      </c>
      <c r="AJ379" s="30" t="str">
        <f>IF(ISERROR(AH379/#REF!),"-",AH379/#REF!)</f>
        <v>-</v>
      </c>
      <c r="AK379" s="11"/>
      <c r="AL379" s="11"/>
      <c r="AM379" s="11"/>
      <c r="AN379" s="11"/>
      <c r="AO379" s="11"/>
      <c r="AP379" s="11"/>
      <c r="AQ379" s="11"/>
      <c r="AR379" s="11"/>
    </row>
    <row r="380" spans="1:44" outlineLevel="1" x14ac:dyDescent="0.25">
      <c r="A380" s="23">
        <v>4</v>
      </c>
      <c r="B380" s="23"/>
      <c r="C380" s="140" t="s">
        <v>486</v>
      </c>
      <c r="D380" s="69">
        <v>44624</v>
      </c>
      <c r="E380" s="124" t="s">
        <v>1417</v>
      </c>
      <c r="F380" s="54" t="s">
        <v>1114</v>
      </c>
      <c r="G380" s="47" t="s">
        <v>1115</v>
      </c>
      <c r="H380" s="33"/>
      <c r="I380" s="33"/>
      <c r="J380" s="541"/>
      <c r="K380" s="243">
        <v>16200000</v>
      </c>
      <c r="L380" s="251" t="s">
        <v>81</v>
      </c>
      <c r="M380" s="28"/>
      <c r="N380" s="28"/>
      <c r="O380" s="28"/>
      <c r="P380" s="34"/>
      <c r="Q380" s="34"/>
      <c r="R380" s="28"/>
      <c r="S380" s="28"/>
      <c r="T380" s="243">
        <v>16200000</v>
      </c>
      <c r="U380" s="29">
        <f t="shared" si="185"/>
        <v>16200000</v>
      </c>
      <c r="V380" s="29"/>
      <c r="W380" s="72"/>
      <c r="X380" s="28"/>
      <c r="Y380" s="29">
        <f t="shared" si="186"/>
        <v>0</v>
      </c>
      <c r="Z380" s="28"/>
      <c r="AA380" s="28"/>
      <c r="AB380" s="28"/>
      <c r="AC380" s="29">
        <f t="shared" si="187"/>
        <v>0</v>
      </c>
      <c r="AD380" s="28"/>
      <c r="AE380" s="28"/>
      <c r="AF380" s="28"/>
      <c r="AG380" s="29">
        <f t="shared" si="188"/>
        <v>0</v>
      </c>
      <c r="AH380" s="29">
        <f t="shared" si="189"/>
        <v>16200000</v>
      </c>
      <c r="AI380" s="30">
        <f t="shared" si="184"/>
        <v>0</v>
      </c>
      <c r="AJ380" s="30" t="str">
        <f>IF(ISERROR(AH380/#REF!),"-",AH380/#REF!)</f>
        <v>-</v>
      </c>
      <c r="AK380" s="11"/>
      <c r="AL380" s="11"/>
      <c r="AM380" s="11"/>
      <c r="AN380" s="11"/>
      <c r="AO380" s="11"/>
      <c r="AP380" s="11"/>
      <c r="AQ380" s="11"/>
      <c r="AR380" s="11"/>
    </row>
    <row r="381" spans="1:44" outlineLevel="1" x14ac:dyDescent="0.25">
      <c r="A381" s="23">
        <v>5</v>
      </c>
      <c r="B381" s="23"/>
      <c r="C381" s="140" t="s">
        <v>351</v>
      </c>
      <c r="D381" s="69">
        <v>44624</v>
      </c>
      <c r="E381" s="124" t="s">
        <v>1418</v>
      </c>
      <c r="F381" s="54" t="s">
        <v>1114</v>
      </c>
      <c r="G381" s="47" t="s">
        <v>1115</v>
      </c>
      <c r="H381" s="33"/>
      <c r="I381" s="33"/>
      <c r="J381" s="541"/>
      <c r="K381" s="243">
        <v>16200000</v>
      </c>
      <c r="L381" s="251" t="s">
        <v>81</v>
      </c>
      <c r="M381" s="28"/>
      <c r="N381" s="28"/>
      <c r="O381" s="28"/>
      <c r="P381" s="34"/>
      <c r="Q381" s="34"/>
      <c r="R381" s="28"/>
      <c r="S381" s="28"/>
      <c r="T381" s="243">
        <v>16200000</v>
      </c>
      <c r="U381" s="29">
        <f t="shared" si="185"/>
        <v>16200000</v>
      </c>
      <c r="V381" s="29"/>
      <c r="W381" s="72"/>
      <c r="X381" s="28"/>
      <c r="Y381" s="29">
        <f t="shared" si="186"/>
        <v>0</v>
      </c>
      <c r="Z381" s="28"/>
      <c r="AA381" s="28"/>
      <c r="AB381" s="28"/>
      <c r="AC381" s="29">
        <f t="shared" si="187"/>
        <v>0</v>
      </c>
      <c r="AD381" s="28"/>
      <c r="AE381" s="28"/>
      <c r="AF381" s="28"/>
      <c r="AG381" s="29">
        <f t="shared" si="188"/>
        <v>0</v>
      </c>
      <c r="AH381" s="29">
        <f t="shared" si="189"/>
        <v>16200000</v>
      </c>
      <c r="AI381" s="30">
        <f t="shared" si="184"/>
        <v>0</v>
      </c>
      <c r="AJ381" s="30" t="str">
        <f>IF(ISERROR(AH381/#REF!),"-",AH381/#REF!)</f>
        <v>-</v>
      </c>
      <c r="AK381" s="11"/>
      <c r="AL381" s="11"/>
      <c r="AM381" s="11"/>
      <c r="AN381" s="11"/>
      <c r="AO381" s="11"/>
      <c r="AP381" s="11"/>
      <c r="AQ381" s="11"/>
      <c r="AR381" s="11"/>
    </row>
    <row r="382" spans="1:44" outlineLevel="1" x14ac:dyDescent="0.25">
      <c r="A382" s="140">
        <v>6</v>
      </c>
      <c r="B382" s="69"/>
      <c r="C382" s="140" t="s">
        <v>1419</v>
      </c>
      <c r="D382" s="69">
        <v>44685</v>
      </c>
      <c r="E382" s="124" t="s">
        <v>1418</v>
      </c>
      <c r="F382" s="54" t="s">
        <v>1114</v>
      </c>
      <c r="G382" s="47" t="s">
        <v>1115</v>
      </c>
      <c r="H382" s="33"/>
      <c r="I382" s="33"/>
      <c r="J382" s="541"/>
      <c r="K382" s="243">
        <v>18000000</v>
      </c>
      <c r="L382" s="251" t="s">
        <v>81</v>
      </c>
      <c r="M382" s="28"/>
      <c r="N382" s="28"/>
      <c r="O382" s="28"/>
      <c r="P382" s="34"/>
      <c r="Q382" s="34"/>
      <c r="R382" s="28"/>
      <c r="S382" s="28"/>
      <c r="T382" s="28"/>
      <c r="U382" s="29">
        <f t="shared" si="185"/>
        <v>0</v>
      </c>
      <c r="V382" s="29"/>
      <c r="W382" s="243">
        <v>18000000</v>
      </c>
      <c r="X382" s="28"/>
      <c r="Y382" s="29">
        <f t="shared" si="186"/>
        <v>18000000</v>
      </c>
      <c r="Z382" s="28"/>
      <c r="AA382" s="28"/>
      <c r="AB382" s="28"/>
      <c r="AC382" s="29">
        <f t="shared" si="187"/>
        <v>0</v>
      </c>
      <c r="AD382" s="28"/>
      <c r="AE382" s="28"/>
      <c r="AF382" s="28"/>
      <c r="AG382" s="29">
        <f t="shared" si="188"/>
        <v>0</v>
      </c>
      <c r="AH382" s="29">
        <f t="shared" si="189"/>
        <v>18000000</v>
      </c>
      <c r="AI382" s="30">
        <f t="shared" si="184"/>
        <v>0</v>
      </c>
      <c r="AJ382" s="30" t="str">
        <f>IF(ISERROR(AH382/#REF!),"-",AH382/#REF!)</f>
        <v>-</v>
      </c>
      <c r="AK382" s="11"/>
      <c r="AL382" s="11"/>
      <c r="AM382" s="11"/>
      <c r="AN382" s="11"/>
      <c r="AO382" s="11"/>
      <c r="AP382" s="11"/>
      <c r="AQ382" s="11"/>
      <c r="AR382" s="11"/>
    </row>
    <row r="383" spans="1:44" outlineLevel="1" x14ac:dyDescent="0.25">
      <c r="A383" s="140">
        <v>7</v>
      </c>
      <c r="B383" s="69"/>
      <c r="C383" s="140" t="s">
        <v>1405</v>
      </c>
      <c r="D383" s="69">
        <v>44685</v>
      </c>
      <c r="E383" s="124" t="s">
        <v>1417</v>
      </c>
      <c r="F383" s="54" t="s">
        <v>1114</v>
      </c>
      <c r="G383" s="47" t="s">
        <v>1115</v>
      </c>
      <c r="H383" s="33"/>
      <c r="I383" s="33"/>
      <c r="J383" s="541"/>
      <c r="K383" s="243">
        <v>18000000</v>
      </c>
      <c r="L383" s="251" t="s">
        <v>81</v>
      </c>
      <c r="M383" s="28"/>
      <c r="N383" s="28"/>
      <c r="O383" s="28"/>
      <c r="P383" s="34"/>
      <c r="Q383" s="34"/>
      <c r="R383" s="28"/>
      <c r="S383" s="28"/>
      <c r="T383" s="28"/>
      <c r="U383" s="29">
        <f t="shared" si="185"/>
        <v>0</v>
      </c>
      <c r="V383" s="29"/>
      <c r="W383" s="243">
        <v>18000000</v>
      </c>
      <c r="X383" s="28"/>
      <c r="Y383" s="29">
        <f t="shared" si="186"/>
        <v>18000000</v>
      </c>
      <c r="Z383" s="28"/>
      <c r="AA383" s="28"/>
      <c r="AB383" s="28"/>
      <c r="AC383" s="29">
        <f t="shared" si="187"/>
        <v>0</v>
      </c>
      <c r="AD383" s="28"/>
      <c r="AE383" s="28"/>
      <c r="AF383" s="28"/>
      <c r="AG383" s="29">
        <f t="shared" si="188"/>
        <v>0</v>
      </c>
      <c r="AH383" s="29">
        <f t="shared" si="189"/>
        <v>18000000</v>
      </c>
      <c r="AI383" s="30">
        <f t="shared" si="184"/>
        <v>0</v>
      </c>
      <c r="AJ383" s="30" t="str">
        <f>IF(ISERROR(AH383/#REF!),"-",AH383/#REF!)</f>
        <v>-</v>
      </c>
      <c r="AK383" s="11"/>
      <c r="AL383" s="11"/>
      <c r="AM383" s="11"/>
      <c r="AN383" s="11"/>
      <c r="AO383" s="11"/>
      <c r="AP383" s="11"/>
      <c r="AQ383" s="11"/>
      <c r="AR383" s="11"/>
    </row>
    <row r="384" spans="1:44" outlineLevel="1" x14ac:dyDescent="0.25">
      <c r="A384" s="140">
        <v>8</v>
      </c>
      <c r="B384" s="69"/>
      <c r="C384" s="140" t="s">
        <v>1420</v>
      </c>
      <c r="D384" s="69">
        <v>44685</v>
      </c>
      <c r="E384" s="124" t="s">
        <v>1173</v>
      </c>
      <c r="F384" s="54" t="s">
        <v>1114</v>
      </c>
      <c r="G384" s="47" t="s">
        <v>1115</v>
      </c>
      <c r="H384" s="33"/>
      <c r="I384" s="33"/>
      <c r="J384" s="541"/>
      <c r="K384" s="243">
        <v>36000000</v>
      </c>
      <c r="L384" s="251" t="s">
        <v>81</v>
      </c>
      <c r="M384" s="28"/>
      <c r="N384" s="28"/>
      <c r="O384" s="28"/>
      <c r="P384" s="34"/>
      <c r="Q384" s="34"/>
      <c r="R384" s="28"/>
      <c r="S384" s="28"/>
      <c r="T384" s="28"/>
      <c r="U384" s="29">
        <f t="shared" si="185"/>
        <v>0</v>
      </c>
      <c r="V384" s="29"/>
      <c r="W384" s="243">
        <v>36000000</v>
      </c>
      <c r="X384" s="28"/>
      <c r="Y384" s="29">
        <f t="shared" si="186"/>
        <v>36000000</v>
      </c>
      <c r="Z384" s="28"/>
      <c r="AA384" s="28"/>
      <c r="AB384" s="28"/>
      <c r="AC384" s="29">
        <f t="shared" si="187"/>
        <v>0</v>
      </c>
      <c r="AD384" s="28"/>
      <c r="AE384" s="28"/>
      <c r="AF384" s="28"/>
      <c r="AG384" s="29">
        <f t="shared" si="188"/>
        <v>0</v>
      </c>
      <c r="AH384" s="29">
        <f t="shared" si="189"/>
        <v>36000000</v>
      </c>
      <c r="AI384" s="30">
        <f t="shared" si="184"/>
        <v>0</v>
      </c>
      <c r="AJ384" s="30" t="str">
        <f>IF(ISERROR(AH384/#REF!),"-",AH384/#REF!)</f>
        <v>-</v>
      </c>
      <c r="AK384" s="11"/>
      <c r="AL384" s="11"/>
      <c r="AM384" s="11"/>
      <c r="AN384" s="11"/>
      <c r="AO384" s="11"/>
      <c r="AP384" s="11"/>
      <c r="AQ384" s="11"/>
      <c r="AR384" s="11"/>
    </row>
    <row r="385" spans="1:44" outlineLevel="1" x14ac:dyDescent="0.25">
      <c r="A385" s="23">
        <v>9</v>
      </c>
      <c r="B385" s="23"/>
      <c r="C385" s="140" t="s">
        <v>1395</v>
      </c>
      <c r="D385" s="69">
        <v>44707</v>
      </c>
      <c r="E385" s="124" t="s">
        <v>1016</v>
      </c>
      <c r="F385" s="54" t="s">
        <v>1114</v>
      </c>
      <c r="G385" s="47" t="s">
        <v>1115</v>
      </c>
      <c r="H385" s="33"/>
      <c r="I385" s="33"/>
      <c r="J385" s="541"/>
      <c r="K385" s="243">
        <v>15960000</v>
      </c>
      <c r="L385" s="251" t="s">
        <v>81</v>
      </c>
      <c r="M385" s="28"/>
      <c r="N385" s="28"/>
      <c r="O385" s="28"/>
      <c r="P385" s="34"/>
      <c r="Q385" s="34"/>
      <c r="R385" s="28"/>
      <c r="S385" s="28"/>
      <c r="T385" s="28"/>
      <c r="U385" s="29">
        <f t="shared" si="185"/>
        <v>0</v>
      </c>
      <c r="V385" s="29"/>
      <c r="W385" s="243">
        <v>15960000</v>
      </c>
      <c r="X385" s="28"/>
      <c r="Y385" s="29">
        <f t="shared" si="186"/>
        <v>15960000</v>
      </c>
      <c r="Z385" s="28"/>
      <c r="AA385" s="28"/>
      <c r="AB385" s="28"/>
      <c r="AC385" s="29">
        <f t="shared" si="187"/>
        <v>0</v>
      </c>
      <c r="AD385" s="28"/>
      <c r="AE385" s="28"/>
      <c r="AF385" s="28"/>
      <c r="AG385" s="29">
        <f t="shared" si="188"/>
        <v>0</v>
      </c>
      <c r="AH385" s="29">
        <f t="shared" si="189"/>
        <v>15960000</v>
      </c>
      <c r="AI385" s="30">
        <f t="shared" si="184"/>
        <v>0</v>
      </c>
      <c r="AJ385" s="30" t="str">
        <f>IF(ISERROR(AH385/#REF!),"-",AH385/#REF!)</f>
        <v>-</v>
      </c>
      <c r="AK385" s="11"/>
      <c r="AL385" s="11"/>
      <c r="AM385" s="11"/>
      <c r="AN385" s="11"/>
      <c r="AO385" s="11"/>
      <c r="AP385" s="11"/>
      <c r="AQ385" s="11"/>
      <c r="AR385" s="11"/>
    </row>
    <row r="386" spans="1:44" outlineLevel="1" x14ac:dyDescent="0.25">
      <c r="A386" s="23">
        <v>10</v>
      </c>
      <c r="B386" s="23"/>
      <c r="C386" s="140" t="s">
        <v>1421</v>
      </c>
      <c r="D386" s="69">
        <v>44707</v>
      </c>
      <c r="E386" s="124" t="s">
        <v>1422</v>
      </c>
      <c r="F386" s="54" t="s">
        <v>1114</v>
      </c>
      <c r="G386" s="47" t="s">
        <v>1115</v>
      </c>
      <c r="H386" s="33"/>
      <c r="I386" s="33"/>
      <c r="J386" s="541"/>
      <c r="K386" s="243">
        <v>15960000</v>
      </c>
      <c r="L386" s="251" t="s">
        <v>81</v>
      </c>
      <c r="M386" s="28"/>
      <c r="N386" s="28"/>
      <c r="O386" s="28"/>
      <c r="P386" s="34"/>
      <c r="Q386" s="34"/>
      <c r="R386" s="28"/>
      <c r="S386" s="28"/>
      <c r="T386" s="28"/>
      <c r="U386" s="29">
        <f t="shared" si="185"/>
        <v>0</v>
      </c>
      <c r="V386" s="29"/>
      <c r="W386" s="243">
        <v>15960000</v>
      </c>
      <c r="X386" s="28"/>
      <c r="Y386" s="29">
        <f t="shared" si="186"/>
        <v>15960000</v>
      </c>
      <c r="Z386" s="28"/>
      <c r="AA386" s="28"/>
      <c r="AB386" s="28"/>
      <c r="AC386" s="29">
        <f t="shared" si="187"/>
        <v>0</v>
      </c>
      <c r="AD386" s="28"/>
      <c r="AE386" s="28"/>
      <c r="AF386" s="28"/>
      <c r="AG386" s="29">
        <f t="shared" si="188"/>
        <v>0</v>
      </c>
      <c r="AH386" s="29">
        <f t="shared" si="189"/>
        <v>15960000</v>
      </c>
      <c r="AI386" s="30">
        <f t="shared" si="184"/>
        <v>0</v>
      </c>
      <c r="AJ386" s="30" t="str">
        <f>IF(ISERROR(AH386/#REF!),"-",AH386/#REF!)</f>
        <v>-</v>
      </c>
      <c r="AK386" s="11"/>
      <c r="AL386" s="11"/>
      <c r="AM386" s="11"/>
      <c r="AN386" s="11"/>
      <c r="AO386" s="11"/>
      <c r="AP386" s="11"/>
      <c r="AQ386" s="11"/>
      <c r="AR386" s="11"/>
    </row>
    <row r="387" spans="1:44" outlineLevel="1" x14ac:dyDescent="0.25">
      <c r="A387" s="23">
        <v>11</v>
      </c>
      <c r="B387" s="23"/>
      <c r="C387" s="140" t="s">
        <v>1423</v>
      </c>
      <c r="D387" s="69">
        <v>44699</v>
      </c>
      <c r="E387" s="124" t="s">
        <v>1424</v>
      </c>
      <c r="F387" s="54" t="s">
        <v>1114</v>
      </c>
      <c r="G387" s="47" t="s">
        <v>1115</v>
      </c>
      <c r="H387" s="33"/>
      <c r="I387" s="33"/>
      <c r="J387" s="541"/>
      <c r="K387" s="243">
        <v>60200000</v>
      </c>
      <c r="L387" s="251" t="s">
        <v>81</v>
      </c>
      <c r="M387" s="28"/>
      <c r="N387" s="28"/>
      <c r="O387" s="28"/>
      <c r="P387" s="34"/>
      <c r="Q387" s="34"/>
      <c r="R387" s="28"/>
      <c r="S387" s="28"/>
      <c r="T387" s="28"/>
      <c r="U387" s="29">
        <f t="shared" si="185"/>
        <v>0</v>
      </c>
      <c r="V387" s="7"/>
      <c r="W387" s="18"/>
      <c r="X387" s="243">
        <v>60200000</v>
      </c>
      <c r="Y387" s="29">
        <f t="shared" si="186"/>
        <v>60200000</v>
      </c>
      <c r="Z387" s="28"/>
      <c r="AA387" s="28"/>
      <c r="AB387" s="28"/>
      <c r="AC387" s="29">
        <f t="shared" si="187"/>
        <v>0</v>
      </c>
      <c r="AD387" s="28"/>
      <c r="AE387" s="28"/>
      <c r="AF387" s="28"/>
      <c r="AG387" s="29">
        <f t="shared" si="188"/>
        <v>0</v>
      </c>
      <c r="AH387" s="29">
        <f t="shared" si="189"/>
        <v>60200000</v>
      </c>
      <c r="AI387" s="30">
        <f t="shared" si="184"/>
        <v>0</v>
      </c>
      <c r="AJ387" s="30" t="str">
        <f>IF(ISERROR(AH387/#REF!),"-",AH387/#REF!)</f>
        <v>-</v>
      </c>
      <c r="AK387" s="11"/>
      <c r="AL387" s="11"/>
      <c r="AM387" s="11"/>
      <c r="AN387" s="11"/>
      <c r="AO387" s="11"/>
      <c r="AP387" s="11"/>
      <c r="AQ387" s="11"/>
      <c r="AR387" s="11"/>
    </row>
    <row r="388" spans="1:44" outlineLevel="1" x14ac:dyDescent="0.25">
      <c r="A388" s="23">
        <v>12</v>
      </c>
      <c r="B388" s="23"/>
      <c r="C388" s="140" t="s">
        <v>1425</v>
      </c>
      <c r="D388" s="69">
        <v>44711</v>
      </c>
      <c r="E388" s="124" t="s">
        <v>1335</v>
      </c>
      <c r="F388" s="54" t="s">
        <v>1114</v>
      </c>
      <c r="G388" s="47" t="s">
        <v>1115</v>
      </c>
      <c r="H388" s="33"/>
      <c r="I388" s="33"/>
      <c r="J388" s="541"/>
      <c r="K388" s="243">
        <v>31920000</v>
      </c>
      <c r="L388" s="251" t="s">
        <v>81</v>
      </c>
      <c r="M388" s="28"/>
      <c r="N388" s="28"/>
      <c r="O388" s="28"/>
      <c r="P388" s="34"/>
      <c r="Q388" s="34"/>
      <c r="R388" s="28"/>
      <c r="S388" s="28"/>
      <c r="T388" s="28"/>
      <c r="U388" s="29">
        <f t="shared" si="185"/>
        <v>0</v>
      </c>
      <c r="V388" s="7"/>
      <c r="W388" s="18"/>
      <c r="X388" s="243">
        <v>31920000</v>
      </c>
      <c r="Y388" s="29">
        <f t="shared" si="186"/>
        <v>31920000</v>
      </c>
      <c r="Z388" s="28"/>
      <c r="AA388" s="28"/>
      <c r="AB388" s="28"/>
      <c r="AC388" s="29">
        <f t="shared" si="187"/>
        <v>0</v>
      </c>
      <c r="AD388" s="28"/>
      <c r="AE388" s="28"/>
      <c r="AF388" s="28"/>
      <c r="AG388" s="29">
        <f t="shared" si="188"/>
        <v>0</v>
      </c>
      <c r="AH388" s="29">
        <f t="shared" si="189"/>
        <v>31920000</v>
      </c>
      <c r="AI388" s="30">
        <f t="shared" si="184"/>
        <v>0</v>
      </c>
      <c r="AJ388" s="30" t="str">
        <f>IF(ISERROR(AH388/#REF!),"-",AH388/#REF!)</f>
        <v>-</v>
      </c>
      <c r="AK388" s="11"/>
      <c r="AL388" s="11"/>
      <c r="AM388" s="11"/>
      <c r="AN388" s="11"/>
      <c r="AO388" s="11"/>
      <c r="AP388" s="11"/>
      <c r="AQ388" s="11"/>
      <c r="AR388" s="11"/>
    </row>
    <row r="389" spans="1:44" outlineLevel="1" x14ac:dyDescent="0.25">
      <c r="A389" s="23">
        <v>13</v>
      </c>
      <c r="B389" s="23"/>
      <c r="C389" s="140" t="s">
        <v>1426</v>
      </c>
      <c r="D389" s="69">
        <v>44698</v>
      </c>
      <c r="E389" s="124" t="s">
        <v>787</v>
      </c>
      <c r="F389" s="54" t="s">
        <v>1114</v>
      </c>
      <c r="G389" s="47" t="s">
        <v>1115</v>
      </c>
      <c r="H389" s="33"/>
      <c r="I389" s="33"/>
      <c r="J389" s="541"/>
      <c r="K389" s="243">
        <v>31672500</v>
      </c>
      <c r="L389" s="251" t="s">
        <v>81</v>
      </c>
      <c r="M389" s="28"/>
      <c r="N389" s="28"/>
      <c r="O389" s="28"/>
      <c r="P389" s="34"/>
      <c r="Q389" s="34"/>
      <c r="R389" s="28"/>
      <c r="S389" s="28"/>
      <c r="T389" s="28"/>
      <c r="U389" s="29">
        <f t="shared" si="185"/>
        <v>0</v>
      </c>
      <c r="V389" s="7"/>
      <c r="W389" s="18"/>
      <c r="X389" s="243">
        <v>31672500</v>
      </c>
      <c r="Y389" s="29">
        <f t="shared" si="186"/>
        <v>31672500</v>
      </c>
      <c r="Z389" s="28"/>
      <c r="AA389" s="28"/>
      <c r="AB389" s="28"/>
      <c r="AC389" s="29">
        <f t="shared" si="187"/>
        <v>0</v>
      </c>
      <c r="AD389" s="28"/>
      <c r="AE389" s="28"/>
      <c r="AF389" s="28"/>
      <c r="AG389" s="29">
        <f t="shared" si="188"/>
        <v>0</v>
      </c>
      <c r="AH389" s="29">
        <f t="shared" si="189"/>
        <v>31672500</v>
      </c>
      <c r="AI389" s="30">
        <f t="shared" si="184"/>
        <v>0</v>
      </c>
      <c r="AJ389" s="30" t="str">
        <f>IF(ISERROR(AH389/#REF!),"-",AH389/#REF!)</f>
        <v>-</v>
      </c>
      <c r="AK389" s="11"/>
      <c r="AL389" s="11"/>
      <c r="AM389" s="11"/>
      <c r="AN389" s="11"/>
      <c r="AO389" s="11"/>
      <c r="AP389" s="11"/>
      <c r="AQ389" s="11"/>
      <c r="AR389" s="11"/>
    </row>
    <row r="390" spans="1:44" outlineLevel="1" x14ac:dyDescent="0.25">
      <c r="A390" s="23">
        <v>14</v>
      </c>
      <c r="B390" s="23"/>
      <c r="C390" s="140" t="s">
        <v>1305</v>
      </c>
      <c r="D390" s="69">
        <v>44698</v>
      </c>
      <c r="E390" s="124" t="s">
        <v>1018</v>
      </c>
      <c r="F390" s="54" t="s">
        <v>1114</v>
      </c>
      <c r="G390" s="47" t="s">
        <v>1115</v>
      </c>
      <c r="H390" s="33"/>
      <c r="I390" s="33"/>
      <c r="J390" s="541"/>
      <c r="K390" s="243">
        <v>22170750</v>
      </c>
      <c r="L390" s="251" t="s">
        <v>81</v>
      </c>
      <c r="M390" s="28"/>
      <c r="N390" s="28"/>
      <c r="O390" s="28"/>
      <c r="P390" s="34"/>
      <c r="Q390" s="34"/>
      <c r="R390" s="28"/>
      <c r="S390" s="28"/>
      <c r="T390" s="28"/>
      <c r="U390" s="29">
        <f t="shared" si="185"/>
        <v>0</v>
      </c>
      <c r="V390" s="7"/>
      <c r="W390" s="18"/>
      <c r="X390" s="243">
        <v>22170750</v>
      </c>
      <c r="Y390" s="29">
        <f t="shared" si="186"/>
        <v>22170750</v>
      </c>
      <c r="Z390" s="28"/>
      <c r="AA390" s="28"/>
      <c r="AB390" s="28"/>
      <c r="AC390" s="29">
        <f t="shared" si="187"/>
        <v>0</v>
      </c>
      <c r="AD390" s="28"/>
      <c r="AE390" s="28"/>
      <c r="AF390" s="28"/>
      <c r="AG390" s="29">
        <f t="shared" si="188"/>
        <v>0</v>
      </c>
      <c r="AH390" s="29">
        <f t="shared" si="189"/>
        <v>22170750</v>
      </c>
      <c r="AI390" s="30">
        <f t="shared" si="184"/>
        <v>0</v>
      </c>
      <c r="AJ390" s="30" t="str">
        <f>IF(ISERROR(AH390/#REF!),"-",AH390/#REF!)</f>
        <v>-</v>
      </c>
      <c r="AK390" s="11"/>
      <c r="AL390" s="11"/>
      <c r="AM390" s="11"/>
      <c r="AN390" s="11"/>
      <c r="AO390" s="11"/>
      <c r="AP390" s="11"/>
      <c r="AQ390" s="11"/>
      <c r="AR390" s="11"/>
    </row>
    <row r="391" spans="1:44" outlineLevel="1" x14ac:dyDescent="0.25">
      <c r="A391" s="23">
        <v>15</v>
      </c>
      <c r="B391" s="23"/>
      <c r="C391" s="140" t="s">
        <v>1411</v>
      </c>
      <c r="D391" s="69">
        <v>44693</v>
      </c>
      <c r="E391" s="124" t="s">
        <v>795</v>
      </c>
      <c r="F391" s="54" t="s">
        <v>1114</v>
      </c>
      <c r="G391" s="47" t="s">
        <v>1115</v>
      </c>
      <c r="H391" s="33"/>
      <c r="I391" s="33"/>
      <c r="J391" s="541"/>
      <c r="K391" s="243">
        <v>31672500</v>
      </c>
      <c r="L391" s="251" t="s">
        <v>81</v>
      </c>
      <c r="M391" s="28"/>
      <c r="N391" s="28"/>
      <c r="O391" s="28"/>
      <c r="P391" s="34"/>
      <c r="Q391" s="34"/>
      <c r="R391" s="28"/>
      <c r="S391" s="28"/>
      <c r="T391" s="28"/>
      <c r="U391" s="29">
        <f t="shared" si="185"/>
        <v>0</v>
      </c>
      <c r="V391" s="7"/>
      <c r="W391" s="18"/>
      <c r="X391" s="243">
        <v>31672500</v>
      </c>
      <c r="Y391" s="29">
        <f t="shared" si="186"/>
        <v>31672500</v>
      </c>
      <c r="Z391" s="28"/>
      <c r="AA391" s="28"/>
      <c r="AB391" s="28"/>
      <c r="AC391" s="29">
        <f t="shared" si="187"/>
        <v>0</v>
      </c>
      <c r="AD391" s="28"/>
      <c r="AE391" s="28"/>
      <c r="AF391" s="28"/>
      <c r="AG391" s="29">
        <f t="shared" si="188"/>
        <v>0</v>
      </c>
      <c r="AH391" s="29">
        <f t="shared" si="189"/>
        <v>31672500</v>
      </c>
      <c r="AI391" s="30">
        <f t="shared" si="184"/>
        <v>0</v>
      </c>
      <c r="AJ391" s="30" t="str">
        <f>IF(ISERROR(AH391/#REF!),"-",AH391/#REF!)</f>
        <v>-</v>
      </c>
      <c r="AK391" s="11"/>
      <c r="AL391" s="11"/>
      <c r="AM391" s="11"/>
      <c r="AN391" s="11"/>
      <c r="AO391" s="11"/>
      <c r="AP391" s="11"/>
      <c r="AQ391" s="11"/>
      <c r="AR391" s="11"/>
    </row>
    <row r="392" spans="1:44" outlineLevel="1" x14ac:dyDescent="0.25">
      <c r="A392" s="23">
        <v>16</v>
      </c>
      <c r="B392" s="23"/>
      <c r="C392" s="140" t="s">
        <v>1427</v>
      </c>
      <c r="D392" s="69">
        <v>44701</v>
      </c>
      <c r="E392" s="124" t="s">
        <v>764</v>
      </c>
      <c r="F392" s="54" t="s">
        <v>1114</v>
      </c>
      <c r="G392" s="47" t="s">
        <v>1115</v>
      </c>
      <c r="H392" s="33"/>
      <c r="I392" s="33"/>
      <c r="J392" s="541"/>
      <c r="K392" s="243">
        <v>31672500</v>
      </c>
      <c r="L392" s="251" t="s">
        <v>81</v>
      </c>
      <c r="M392" s="28"/>
      <c r="N392" s="28"/>
      <c r="O392" s="28"/>
      <c r="P392" s="34"/>
      <c r="Q392" s="34"/>
      <c r="R392" s="28"/>
      <c r="S392" s="28"/>
      <c r="T392" s="28"/>
      <c r="U392" s="29">
        <f t="shared" si="185"/>
        <v>0</v>
      </c>
      <c r="V392" s="7"/>
      <c r="W392" s="18"/>
      <c r="X392" s="243">
        <v>31672500</v>
      </c>
      <c r="Y392" s="29">
        <f t="shared" si="186"/>
        <v>31672500</v>
      </c>
      <c r="Z392" s="28"/>
      <c r="AA392" s="28"/>
      <c r="AB392" s="28"/>
      <c r="AC392" s="29">
        <f t="shared" si="187"/>
        <v>0</v>
      </c>
      <c r="AD392" s="28"/>
      <c r="AE392" s="28"/>
      <c r="AF392" s="28"/>
      <c r="AG392" s="29">
        <f t="shared" si="188"/>
        <v>0</v>
      </c>
      <c r="AH392" s="29">
        <f t="shared" si="189"/>
        <v>31672500</v>
      </c>
      <c r="AI392" s="30">
        <f t="shared" si="184"/>
        <v>0</v>
      </c>
      <c r="AJ392" s="30" t="str">
        <f>IF(ISERROR(AH392/#REF!),"-",AH392/#REF!)</f>
        <v>-</v>
      </c>
      <c r="AK392" s="11"/>
      <c r="AL392" s="11"/>
      <c r="AM392" s="11"/>
      <c r="AN392" s="11"/>
      <c r="AO392" s="11"/>
      <c r="AP392" s="11"/>
      <c r="AQ392" s="11"/>
      <c r="AR392" s="11"/>
    </row>
    <row r="393" spans="1:44" outlineLevel="1" x14ac:dyDescent="0.25">
      <c r="A393" s="23">
        <v>17</v>
      </c>
      <c r="B393" s="23"/>
      <c r="C393" s="140" t="s">
        <v>1428</v>
      </c>
      <c r="D393" s="69">
        <v>44707</v>
      </c>
      <c r="E393" s="124" t="s">
        <v>1429</v>
      </c>
      <c r="F393" s="54" t="s">
        <v>1114</v>
      </c>
      <c r="G393" s="47" t="s">
        <v>1115</v>
      </c>
      <c r="H393" s="33"/>
      <c r="I393" s="33"/>
      <c r="J393" s="541"/>
      <c r="K393" s="243">
        <v>15960000</v>
      </c>
      <c r="L393" s="251" t="s">
        <v>81</v>
      </c>
      <c r="M393" s="28"/>
      <c r="N393" s="28"/>
      <c r="O393" s="28"/>
      <c r="P393" s="34"/>
      <c r="Q393" s="34"/>
      <c r="R393" s="28"/>
      <c r="S393" s="28"/>
      <c r="T393" s="28"/>
      <c r="U393" s="29">
        <f t="shared" si="185"/>
        <v>0</v>
      </c>
      <c r="V393" s="7"/>
      <c r="W393" s="18"/>
      <c r="X393" s="243">
        <v>15960000</v>
      </c>
      <c r="Y393" s="29">
        <f t="shared" si="186"/>
        <v>15960000</v>
      </c>
      <c r="Z393" s="28"/>
      <c r="AA393" s="28"/>
      <c r="AB393" s="28"/>
      <c r="AC393" s="29">
        <f t="shared" si="187"/>
        <v>0</v>
      </c>
      <c r="AD393" s="28"/>
      <c r="AE393" s="28"/>
      <c r="AF393" s="28"/>
      <c r="AG393" s="29">
        <f t="shared" si="188"/>
        <v>0</v>
      </c>
      <c r="AH393" s="29">
        <f t="shared" si="189"/>
        <v>15960000</v>
      </c>
      <c r="AI393" s="30">
        <f t="shared" si="184"/>
        <v>0</v>
      </c>
      <c r="AJ393" s="30" t="str">
        <f>IF(ISERROR(AH393/#REF!),"-",AH393/#REF!)</f>
        <v>-</v>
      </c>
      <c r="AK393" s="11"/>
      <c r="AL393" s="11"/>
      <c r="AM393" s="11"/>
      <c r="AN393" s="11"/>
      <c r="AO393" s="11"/>
      <c r="AP393" s="11"/>
      <c r="AQ393" s="11"/>
      <c r="AR393" s="11"/>
    </row>
    <row r="394" spans="1:44" outlineLevel="1" x14ac:dyDescent="0.25">
      <c r="A394" s="23">
        <v>18</v>
      </c>
      <c r="B394" s="23"/>
      <c r="C394" s="140" t="s">
        <v>1379</v>
      </c>
      <c r="D394" s="69">
        <v>44698</v>
      </c>
      <c r="E394" s="124" t="s">
        <v>1024</v>
      </c>
      <c r="F394" s="54" t="s">
        <v>1114</v>
      </c>
      <c r="G394" s="47" t="s">
        <v>1115</v>
      </c>
      <c r="H394" s="33"/>
      <c r="I394" s="33"/>
      <c r="J394" s="541"/>
      <c r="K394" s="243">
        <v>22170750</v>
      </c>
      <c r="L394" s="251" t="s">
        <v>81</v>
      </c>
      <c r="M394" s="28"/>
      <c r="N394" s="28"/>
      <c r="O394" s="28"/>
      <c r="P394" s="34"/>
      <c r="Q394" s="34"/>
      <c r="R394" s="28"/>
      <c r="S394" s="28"/>
      <c r="T394" s="28"/>
      <c r="U394" s="29">
        <f t="shared" si="185"/>
        <v>0</v>
      </c>
      <c r="V394" s="7"/>
      <c r="W394" s="18"/>
      <c r="X394" s="243">
        <v>22170750</v>
      </c>
      <c r="Y394" s="29">
        <f t="shared" si="186"/>
        <v>22170750</v>
      </c>
      <c r="Z394" s="28"/>
      <c r="AA394" s="28"/>
      <c r="AB394" s="28"/>
      <c r="AC394" s="29">
        <f t="shared" si="187"/>
        <v>0</v>
      </c>
      <c r="AD394" s="28"/>
      <c r="AE394" s="28"/>
      <c r="AF394" s="28"/>
      <c r="AG394" s="29">
        <f t="shared" si="188"/>
        <v>0</v>
      </c>
      <c r="AH394" s="29">
        <f t="shared" si="189"/>
        <v>22170750</v>
      </c>
      <c r="AI394" s="30">
        <f t="shared" si="184"/>
        <v>0</v>
      </c>
      <c r="AJ394" s="30" t="str">
        <f>IF(ISERROR(AH394/#REF!),"-",AH394/#REF!)</f>
        <v>-</v>
      </c>
      <c r="AK394" s="11"/>
      <c r="AL394" s="11"/>
      <c r="AM394" s="11"/>
      <c r="AN394" s="11"/>
      <c r="AO394" s="11"/>
      <c r="AP394" s="11"/>
      <c r="AQ394" s="11"/>
      <c r="AR394" s="11"/>
    </row>
    <row r="395" spans="1:44" outlineLevel="1" x14ac:dyDescent="0.25">
      <c r="A395" s="23">
        <v>19</v>
      </c>
      <c r="B395" s="23"/>
      <c r="C395" s="140" t="s">
        <v>1430</v>
      </c>
      <c r="D395" s="69">
        <v>44707</v>
      </c>
      <c r="E395" s="124" t="s">
        <v>1014</v>
      </c>
      <c r="F395" s="54" t="s">
        <v>1114</v>
      </c>
      <c r="G395" s="47" t="s">
        <v>1115</v>
      </c>
      <c r="H395" s="33"/>
      <c r="I395" s="33"/>
      <c r="J395" s="541"/>
      <c r="K395" s="243">
        <v>15960000</v>
      </c>
      <c r="L395" s="251" t="s">
        <v>81</v>
      </c>
      <c r="M395" s="28"/>
      <c r="N395" s="28"/>
      <c r="O395" s="28"/>
      <c r="P395" s="34"/>
      <c r="Q395" s="34"/>
      <c r="R395" s="28"/>
      <c r="S395" s="28"/>
      <c r="T395" s="28"/>
      <c r="U395" s="29">
        <f t="shared" si="185"/>
        <v>0</v>
      </c>
      <c r="V395" s="7"/>
      <c r="W395" s="18"/>
      <c r="X395" s="243">
        <v>15960000</v>
      </c>
      <c r="Y395" s="29">
        <f t="shared" si="186"/>
        <v>15960000</v>
      </c>
      <c r="Z395" s="28"/>
      <c r="AA395" s="28"/>
      <c r="AB395" s="28"/>
      <c r="AC395" s="29">
        <f t="shared" si="187"/>
        <v>0</v>
      </c>
      <c r="AD395" s="28"/>
      <c r="AE395" s="28"/>
      <c r="AF395" s="28"/>
      <c r="AG395" s="29">
        <f t="shared" si="188"/>
        <v>0</v>
      </c>
      <c r="AH395" s="29">
        <f t="shared" si="189"/>
        <v>15960000</v>
      </c>
      <c r="AI395" s="30">
        <f t="shared" si="184"/>
        <v>0</v>
      </c>
      <c r="AJ395" s="30" t="str">
        <f>IF(ISERROR(AH395/#REF!),"-",AH395/#REF!)</f>
        <v>-</v>
      </c>
      <c r="AK395" s="11"/>
      <c r="AL395" s="11"/>
      <c r="AM395" s="11"/>
      <c r="AN395" s="11"/>
      <c r="AO395" s="11"/>
      <c r="AP395" s="11"/>
      <c r="AQ395" s="11"/>
      <c r="AR395" s="11"/>
    </row>
    <row r="396" spans="1:44" outlineLevel="1" x14ac:dyDescent="0.25">
      <c r="A396" s="23">
        <v>20</v>
      </c>
      <c r="B396" s="23"/>
      <c r="C396" s="140" t="s">
        <v>1431</v>
      </c>
      <c r="D396" s="69">
        <v>44701</v>
      </c>
      <c r="E396" s="124" t="s">
        <v>1432</v>
      </c>
      <c r="F396" s="54" t="s">
        <v>1114</v>
      </c>
      <c r="G396" s="47" t="s">
        <v>1115</v>
      </c>
      <c r="H396" s="33"/>
      <c r="I396" s="33"/>
      <c r="J396" s="541"/>
      <c r="K396" s="243">
        <v>86000000</v>
      </c>
      <c r="L396" s="251" t="s">
        <v>81</v>
      </c>
      <c r="M396" s="28"/>
      <c r="N396" s="28"/>
      <c r="O396" s="28"/>
      <c r="P396" s="34"/>
      <c r="Q396" s="34"/>
      <c r="R396" s="28"/>
      <c r="S396" s="28"/>
      <c r="T396" s="28"/>
      <c r="U396" s="29">
        <f t="shared" si="185"/>
        <v>0</v>
      </c>
      <c r="V396" s="7"/>
      <c r="W396" s="18"/>
      <c r="X396" s="243">
        <v>86000000</v>
      </c>
      <c r="Y396" s="29">
        <f t="shared" si="186"/>
        <v>86000000</v>
      </c>
      <c r="Z396" s="28"/>
      <c r="AA396" s="28"/>
      <c r="AB396" s="28"/>
      <c r="AC396" s="29">
        <f t="shared" si="187"/>
        <v>0</v>
      </c>
      <c r="AD396" s="28"/>
      <c r="AE396" s="28"/>
      <c r="AF396" s="28"/>
      <c r="AG396" s="29">
        <f t="shared" si="188"/>
        <v>0</v>
      </c>
      <c r="AH396" s="29">
        <f t="shared" si="189"/>
        <v>86000000</v>
      </c>
      <c r="AI396" s="30">
        <f t="shared" si="184"/>
        <v>0</v>
      </c>
      <c r="AJ396" s="30" t="str">
        <f>IF(ISERROR(AH396/#REF!),"-",AH396/#REF!)</f>
        <v>-</v>
      </c>
      <c r="AK396" s="11"/>
      <c r="AL396" s="11"/>
      <c r="AM396" s="11"/>
      <c r="AN396" s="11"/>
      <c r="AO396" s="11"/>
      <c r="AP396" s="11"/>
      <c r="AQ396" s="11"/>
      <c r="AR396" s="11"/>
    </row>
    <row r="397" spans="1:44" outlineLevel="1" x14ac:dyDescent="0.25">
      <c r="A397" s="23">
        <v>21</v>
      </c>
      <c r="B397" s="23"/>
      <c r="C397" s="140" t="s">
        <v>1433</v>
      </c>
      <c r="D397" s="69">
        <v>44701</v>
      </c>
      <c r="E397" s="124" t="s">
        <v>1429</v>
      </c>
      <c r="F397" s="54" t="s">
        <v>1114</v>
      </c>
      <c r="G397" s="47" t="s">
        <v>1115</v>
      </c>
      <c r="H397" s="33"/>
      <c r="I397" s="33"/>
      <c r="J397" s="541"/>
      <c r="K397" s="243">
        <v>60200000</v>
      </c>
      <c r="L397" s="251" t="s">
        <v>81</v>
      </c>
      <c r="M397" s="28"/>
      <c r="N397" s="28"/>
      <c r="O397" s="28"/>
      <c r="P397" s="34"/>
      <c r="Q397" s="34"/>
      <c r="R397" s="28"/>
      <c r="S397" s="28"/>
      <c r="T397" s="28"/>
      <c r="U397" s="29">
        <f t="shared" si="185"/>
        <v>0</v>
      </c>
      <c r="V397" s="7"/>
      <c r="W397" s="18"/>
      <c r="X397" s="243">
        <v>60200000</v>
      </c>
      <c r="Y397" s="29">
        <f t="shared" si="186"/>
        <v>60200000</v>
      </c>
      <c r="Z397" s="28"/>
      <c r="AA397" s="28"/>
      <c r="AB397" s="28"/>
      <c r="AC397" s="29">
        <f t="shared" si="187"/>
        <v>0</v>
      </c>
      <c r="AD397" s="28"/>
      <c r="AE397" s="28"/>
      <c r="AF397" s="28"/>
      <c r="AG397" s="29">
        <f t="shared" si="188"/>
        <v>0</v>
      </c>
      <c r="AH397" s="29">
        <f t="shared" si="189"/>
        <v>60200000</v>
      </c>
      <c r="AI397" s="30">
        <f t="shared" si="184"/>
        <v>0</v>
      </c>
      <c r="AJ397" s="30" t="str">
        <f>IF(ISERROR(AH397/#REF!),"-",AH397/#REF!)</f>
        <v>-</v>
      </c>
      <c r="AK397" s="11"/>
      <c r="AL397" s="11"/>
      <c r="AM397" s="11"/>
      <c r="AN397" s="11"/>
      <c r="AO397" s="11"/>
      <c r="AP397" s="11"/>
      <c r="AQ397" s="11"/>
      <c r="AR397" s="11"/>
    </row>
    <row r="398" spans="1:44" outlineLevel="1" x14ac:dyDescent="0.25">
      <c r="A398" s="23">
        <v>22</v>
      </c>
      <c r="B398" s="23"/>
      <c r="C398" s="140" t="s">
        <v>1434</v>
      </c>
      <c r="D398" s="69">
        <v>44699</v>
      </c>
      <c r="E398" s="124" t="s">
        <v>1173</v>
      </c>
      <c r="F398" s="54" t="s">
        <v>1114</v>
      </c>
      <c r="G398" s="47" t="s">
        <v>1115</v>
      </c>
      <c r="H398" s="33"/>
      <c r="I398" s="33"/>
      <c r="J398" s="541"/>
      <c r="K398" s="243">
        <v>60200000</v>
      </c>
      <c r="L398" s="251" t="s">
        <v>81</v>
      </c>
      <c r="M398" s="28"/>
      <c r="N398" s="28"/>
      <c r="O398" s="28"/>
      <c r="P398" s="34"/>
      <c r="Q398" s="34"/>
      <c r="R398" s="28"/>
      <c r="S398" s="28"/>
      <c r="T398" s="28"/>
      <c r="U398" s="29">
        <f t="shared" si="185"/>
        <v>0</v>
      </c>
      <c r="V398" s="7"/>
      <c r="W398" s="18"/>
      <c r="X398" s="243">
        <v>60200000</v>
      </c>
      <c r="Y398" s="29">
        <f t="shared" si="186"/>
        <v>60200000</v>
      </c>
      <c r="Z398" s="28"/>
      <c r="AA398" s="28"/>
      <c r="AB398" s="28"/>
      <c r="AC398" s="29">
        <f t="shared" si="187"/>
        <v>0</v>
      </c>
      <c r="AD398" s="28"/>
      <c r="AE398" s="28"/>
      <c r="AF398" s="28"/>
      <c r="AG398" s="29">
        <f t="shared" si="188"/>
        <v>0</v>
      </c>
      <c r="AH398" s="29">
        <f t="shared" si="189"/>
        <v>60200000</v>
      </c>
      <c r="AI398" s="30">
        <f t="shared" si="184"/>
        <v>0</v>
      </c>
      <c r="AJ398" s="30" t="str">
        <f>IF(ISERROR(AH398/#REF!),"-",AH398/#REF!)</f>
        <v>-</v>
      </c>
      <c r="AK398" s="11"/>
      <c r="AL398" s="11"/>
      <c r="AM398" s="11"/>
      <c r="AN398" s="11"/>
      <c r="AO398" s="11"/>
      <c r="AP398" s="11"/>
      <c r="AQ398" s="11"/>
      <c r="AR398" s="11"/>
    </row>
    <row r="399" spans="1:44" outlineLevel="1" x14ac:dyDescent="0.25">
      <c r="A399" s="23">
        <v>23</v>
      </c>
      <c r="B399" s="23"/>
      <c r="C399" s="140" t="s">
        <v>1435</v>
      </c>
      <c r="D399" s="69">
        <v>44701</v>
      </c>
      <c r="E399" s="124" t="s">
        <v>1173</v>
      </c>
      <c r="F399" s="54" t="s">
        <v>1114</v>
      </c>
      <c r="G399" s="47" t="s">
        <v>1115</v>
      </c>
      <c r="H399" s="33"/>
      <c r="I399" s="33"/>
      <c r="J399" s="541"/>
      <c r="K399" s="243">
        <v>15960000</v>
      </c>
      <c r="L399" s="251" t="s">
        <v>81</v>
      </c>
      <c r="M399" s="28"/>
      <c r="N399" s="28"/>
      <c r="O399" s="28"/>
      <c r="P399" s="34"/>
      <c r="Q399" s="34"/>
      <c r="R399" s="28"/>
      <c r="S399" s="28"/>
      <c r="T399" s="28"/>
      <c r="U399" s="29">
        <f t="shared" si="185"/>
        <v>0</v>
      </c>
      <c r="V399" s="7"/>
      <c r="W399" s="18"/>
      <c r="X399" s="243">
        <v>15960000</v>
      </c>
      <c r="Y399" s="29">
        <f t="shared" si="186"/>
        <v>15960000</v>
      </c>
      <c r="Z399" s="28"/>
      <c r="AA399" s="28"/>
      <c r="AB399" s="28"/>
      <c r="AC399" s="29">
        <f t="shared" si="187"/>
        <v>0</v>
      </c>
      <c r="AD399" s="28"/>
      <c r="AE399" s="28"/>
      <c r="AF399" s="28"/>
      <c r="AG399" s="29">
        <f t="shared" si="188"/>
        <v>0</v>
      </c>
      <c r="AH399" s="29">
        <f t="shared" si="189"/>
        <v>15960000</v>
      </c>
      <c r="AI399" s="30">
        <f t="shared" si="184"/>
        <v>0</v>
      </c>
      <c r="AJ399" s="30" t="str">
        <f>IF(ISERROR(AH399/#REF!),"-",AH399/#REF!)</f>
        <v>-</v>
      </c>
      <c r="AK399" s="11"/>
      <c r="AL399" s="11"/>
      <c r="AM399" s="11"/>
      <c r="AN399" s="11"/>
      <c r="AO399" s="11"/>
      <c r="AP399" s="11"/>
      <c r="AQ399" s="11"/>
      <c r="AR399" s="11"/>
    </row>
    <row r="400" spans="1:44" outlineLevel="1" x14ac:dyDescent="0.25">
      <c r="A400" s="23">
        <v>24</v>
      </c>
      <c r="B400" s="23"/>
      <c r="C400" s="140" t="s">
        <v>1436</v>
      </c>
      <c r="D400" s="69">
        <v>44714</v>
      </c>
      <c r="E400" s="124" t="s">
        <v>806</v>
      </c>
      <c r="F400" s="54" t="s">
        <v>1114</v>
      </c>
      <c r="G400" s="47" t="s">
        <v>1115</v>
      </c>
      <c r="H400" s="33"/>
      <c r="I400" s="33"/>
      <c r="J400" s="541"/>
      <c r="K400" s="243">
        <v>31672500</v>
      </c>
      <c r="L400" s="251" t="s">
        <v>81</v>
      </c>
      <c r="M400" s="28"/>
      <c r="N400" s="28"/>
      <c r="O400" s="28"/>
      <c r="P400" s="34"/>
      <c r="Q400" s="34"/>
      <c r="R400" s="28"/>
      <c r="S400" s="28"/>
      <c r="T400" s="28"/>
      <c r="U400" s="29">
        <f t="shared" si="185"/>
        <v>0</v>
      </c>
      <c r="V400" s="7"/>
      <c r="W400" s="18"/>
      <c r="X400" s="243">
        <v>31672500</v>
      </c>
      <c r="Y400" s="29">
        <f t="shared" si="186"/>
        <v>31672500</v>
      </c>
      <c r="Z400" s="28"/>
      <c r="AA400" s="28"/>
      <c r="AB400" s="28"/>
      <c r="AC400" s="29">
        <f t="shared" si="187"/>
        <v>0</v>
      </c>
      <c r="AD400" s="28"/>
      <c r="AE400" s="28"/>
      <c r="AF400" s="28"/>
      <c r="AG400" s="29">
        <f t="shared" si="188"/>
        <v>0</v>
      </c>
      <c r="AH400" s="29">
        <f t="shared" si="189"/>
        <v>31672500</v>
      </c>
      <c r="AI400" s="30">
        <f t="shared" si="184"/>
        <v>0</v>
      </c>
      <c r="AJ400" s="30" t="str">
        <f>IF(ISERROR(AH400/#REF!),"-",AH400/#REF!)</f>
        <v>-</v>
      </c>
      <c r="AK400" s="11"/>
      <c r="AL400" s="11"/>
      <c r="AM400" s="11"/>
      <c r="AN400" s="11"/>
      <c r="AO400" s="11"/>
      <c r="AP400" s="11"/>
      <c r="AQ400" s="11"/>
      <c r="AR400" s="11"/>
    </row>
    <row r="401" spans="1:44" outlineLevel="1" x14ac:dyDescent="0.25">
      <c r="A401" s="23">
        <v>25</v>
      </c>
      <c r="B401" s="23"/>
      <c r="C401" s="140" t="s">
        <v>1437</v>
      </c>
      <c r="D401" s="69">
        <v>44718</v>
      </c>
      <c r="E401" s="124" t="s">
        <v>1438</v>
      </c>
      <c r="F401" s="54" t="s">
        <v>1114</v>
      </c>
      <c r="G401" s="47" t="s">
        <v>1115</v>
      </c>
      <c r="H401" s="33"/>
      <c r="I401" s="33"/>
      <c r="J401" s="541"/>
      <c r="K401" s="243">
        <v>13200000</v>
      </c>
      <c r="L401" s="251" t="s">
        <v>81</v>
      </c>
      <c r="M401" s="28"/>
      <c r="N401" s="28"/>
      <c r="O401" s="28"/>
      <c r="P401" s="34"/>
      <c r="Q401" s="34"/>
      <c r="R401" s="28"/>
      <c r="S401" s="28"/>
      <c r="T401" s="28"/>
      <c r="U401" s="29">
        <f t="shared" si="185"/>
        <v>0</v>
      </c>
      <c r="V401" s="7"/>
      <c r="W401" s="18"/>
      <c r="X401" s="243">
        <v>13200000</v>
      </c>
      <c r="Y401" s="29">
        <f t="shared" si="186"/>
        <v>13200000</v>
      </c>
      <c r="Z401" s="28"/>
      <c r="AA401" s="28"/>
      <c r="AB401" s="28"/>
      <c r="AC401" s="29">
        <f t="shared" si="187"/>
        <v>0</v>
      </c>
      <c r="AD401" s="28"/>
      <c r="AE401" s="28"/>
      <c r="AF401" s="28"/>
      <c r="AG401" s="29">
        <f t="shared" si="188"/>
        <v>0</v>
      </c>
      <c r="AH401" s="29">
        <f t="shared" si="189"/>
        <v>13200000</v>
      </c>
      <c r="AI401" s="30">
        <f t="shared" si="184"/>
        <v>0</v>
      </c>
      <c r="AJ401" s="30" t="str">
        <f>IF(ISERROR(AH401/#REF!),"-",AH401/#REF!)</f>
        <v>-</v>
      </c>
      <c r="AK401" s="11"/>
      <c r="AL401" s="11"/>
      <c r="AM401" s="11"/>
      <c r="AN401" s="11"/>
      <c r="AO401" s="11"/>
      <c r="AP401" s="11"/>
      <c r="AQ401" s="11"/>
      <c r="AR401" s="11"/>
    </row>
    <row r="402" spans="1:44" outlineLevel="1" x14ac:dyDescent="0.25">
      <c r="A402" s="23">
        <v>26</v>
      </c>
      <c r="B402" s="23"/>
      <c r="C402" s="140" t="s">
        <v>1439</v>
      </c>
      <c r="D402" s="69">
        <v>44718</v>
      </c>
      <c r="E402" s="124" t="s">
        <v>1173</v>
      </c>
      <c r="F402" s="54" t="s">
        <v>1114</v>
      </c>
      <c r="G402" s="47" t="s">
        <v>1115</v>
      </c>
      <c r="H402" s="33"/>
      <c r="I402" s="33"/>
      <c r="J402" s="541"/>
      <c r="K402" s="243">
        <v>6600000</v>
      </c>
      <c r="L402" s="251" t="s">
        <v>81</v>
      </c>
      <c r="M402" s="28"/>
      <c r="N402" s="28"/>
      <c r="O402" s="28"/>
      <c r="P402" s="34"/>
      <c r="Q402" s="34"/>
      <c r="R402" s="28"/>
      <c r="S402" s="28"/>
      <c r="T402" s="28"/>
      <c r="U402" s="29">
        <f t="shared" si="185"/>
        <v>0</v>
      </c>
      <c r="V402" s="7"/>
      <c r="W402" s="18"/>
      <c r="X402" s="243">
        <v>6600000</v>
      </c>
      <c r="Y402" s="29">
        <f t="shared" si="186"/>
        <v>6600000</v>
      </c>
      <c r="Z402" s="28"/>
      <c r="AA402" s="28"/>
      <c r="AB402" s="28"/>
      <c r="AC402" s="29">
        <f t="shared" si="187"/>
        <v>0</v>
      </c>
      <c r="AD402" s="28"/>
      <c r="AE402" s="28"/>
      <c r="AF402" s="28"/>
      <c r="AG402" s="29">
        <f t="shared" si="188"/>
        <v>0</v>
      </c>
      <c r="AH402" s="29">
        <f t="shared" si="189"/>
        <v>6600000</v>
      </c>
      <c r="AI402" s="30">
        <f t="shared" si="184"/>
        <v>0</v>
      </c>
      <c r="AJ402" s="30" t="str">
        <f>IF(ISERROR(AH402/#REF!),"-",AH402/#REF!)</f>
        <v>-</v>
      </c>
      <c r="AK402" s="11"/>
      <c r="AL402" s="11"/>
      <c r="AM402" s="11"/>
      <c r="AN402" s="11"/>
      <c r="AO402" s="11"/>
      <c r="AP402" s="11"/>
      <c r="AQ402" s="11"/>
      <c r="AR402" s="11"/>
    </row>
    <row r="403" spans="1:44" outlineLevel="1" x14ac:dyDescent="0.25">
      <c r="A403" s="23">
        <v>27</v>
      </c>
      <c r="B403" s="23"/>
      <c r="C403" s="140" t="s">
        <v>1395</v>
      </c>
      <c r="D403" s="69">
        <v>44707</v>
      </c>
      <c r="E403" s="124" t="s">
        <v>1016</v>
      </c>
      <c r="F403" s="54" t="s">
        <v>1114</v>
      </c>
      <c r="G403" s="47" t="s">
        <v>1115</v>
      </c>
      <c r="H403" s="33"/>
      <c r="I403" s="33"/>
      <c r="J403" s="541"/>
      <c r="K403" s="243">
        <v>6840000</v>
      </c>
      <c r="L403" s="251" t="s">
        <v>81</v>
      </c>
      <c r="M403" s="28"/>
      <c r="N403" s="28"/>
      <c r="O403" s="28"/>
      <c r="P403" s="34"/>
      <c r="Q403" s="34"/>
      <c r="R403" s="28"/>
      <c r="S403" s="28"/>
      <c r="T403" s="28"/>
      <c r="U403" s="29">
        <f t="shared" si="185"/>
        <v>0</v>
      </c>
      <c r="V403" s="7"/>
      <c r="W403" s="18"/>
      <c r="X403" s="243">
        <v>6840000</v>
      </c>
      <c r="Y403" s="29">
        <f t="shared" si="186"/>
        <v>6840000</v>
      </c>
      <c r="Z403" s="28"/>
      <c r="AA403" s="28"/>
      <c r="AB403" s="28"/>
      <c r="AC403" s="29">
        <f t="shared" si="187"/>
        <v>0</v>
      </c>
      <c r="AD403" s="28"/>
      <c r="AE403" s="28"/>
      <c r="AF403" s="28"/>
      <c r="AG403" s="29">
        <f t="shared" si="188"/>
        <v>0</v>
      </c>
      <c r="AH403" s="29">
        <f t="shared" si="189"/>
        <v>6840000</v>
      </c>
      <c r="AI403" s="30">
        <f t="shared" si="184"/>
        <v>0</v>
      </c>
      <c r="AJ403" s="30" t="str">
        <f>IF(ISERROR(AH403/#REF!),"-",AH403/#REF!)</f>
        <v>-</v>
      </c>
      <c r="AK403" s="11"/>
      <c r="AL403" s="11"/>
      <c r="AM403" s="11"/>
      <c r="AN403" s="11"/>
      <c r="AO403" s="11"/>
      <c r="AP403" s="11"/>
      <c r="AQ403" s="11"/>
      <c r="AR403" s="11"/>
    </row>
    <row r="404" spans="1:44" outlineLevel="1" x14ac:dyDescent="0.25">
      <c r="A404" s="23">
        <v>28</v>
      </c>
      <c r="B404" s="23"/>
      <c r="C404" s="140" t="s">
        <v>1428</v>
      </c>
      <c r="D404" s="69">
        <v>44707</v>
      </c>
      <c r="E404" s="124" t="s">
        <v>1429</v>
      </c>
      <c r="F404" s="54" t="s">
        <v>1114</v>
      </c>
      <c r="G404" s="47" t="s">
        <v>1115</v>
      </c>
      <c r="H404" s="33"/>
      <c r="I404" s="33"/>
      <c r="J404" s="541"/>
      <c r="K404" s="243">
        <v>6840000</v>
      </c>
      <c r="L404" s="251" t="s">
        <v>81</v>
      </c>
      <c r="M404" s="28"/>
      <c r="N404" s="28"/>
      <c r="O404" s="28"/>
      <c r="P404" s="34"/>
      <c r="Q404" s="34"/>
      <c r="R404" s="28"/>
      <c r="S404" s="28"/>
      <c r="T404" s="28"/>
      <c r="U404" s="29">
        <f t="shared" si="185"/>
        <v>0</v>
      </c>
      <c r="V404" s="7"/>
      <c r="W404" s="18"/>
      <c r="X404" s="243">
        <v>6840000</v>
      </c>
      <c r="Y404" s="29">
        <f t="shared" si="186"/>
        <v>6840000</v>
      </c>
      <c r="Z404" s="28"/>
      <c r="AA404" s="28"/>
      <c r="AB404" s="28"/>
      <c r="AC404" s="29">
        <f t="shared" si="187"/>
        <v>0</v>
      </c>
      <c r="AD404" s="28"/>
      <c r="AE404" s="28"/>
      <c r="AF404" s="28"/>
      <c r="AG404" s="29">
        <f t="shared" si="188"/>
        <v>0</v>
      </c>
      <c r="AH404" s="29">
        <f t="shared" si="189"/>
        <v>6840000</v>
      </c>
      <c r="AI404" s="30">
        <f t="shared" si="184"/>
        <v>0</v>
      </c>
      <c r="AJ404" s="30" t="str">
        <f>IF(ISERROR(AH404/#REF!),"-",AH404/#REF!)</f>
        <v>-</v>
      </c>
      <c r="AK404" s="11"/>
      <c r="AL404" s="11"/>
      <c r="AM404" s="11"/>
      <c r="AN404" s="11"/>
      <c r="AO404" s="11"/>
      <c r="AP404" s="11"/>
      <c r="AQ404" s="11"/>
      <c r="AR404" s="11"/>
    </row>
    <row r="405" spans="1:44" outlineLevel="1" x14ac:dyDescent="0.25">
      <c r="A405" s="23">
        <v>29</v>
      </c>
      <c r="B405" s="23"/>
      <c r="C405" s="140" t="s">
        <v>1421</v>
      </c>
      <c r="D405" s="69">
        <v>44707</v>
      </c>
      <c r="E405" s="124" t="s">
        <v>1422</v>
      </c>
      <c r="F405" s="54" t="s">
        <v>1114</v>
      </c>
      <c r="G405" s="47" t="s">
        <v>1115</v>
      </c>
      <c r="H405" s="33"/>
      <c r="I405" s="33"/>
      <c r="J405" s="541"/>
      <c r="K405" s="243">
        <v>6840000</v>
      </c>
      <c r="L405" s="251" t="s">
        <v>81</v>
      </c>
      <c r="M405" s="28"/>
      <c r="N405" s="28"/>
      <c r="O405" s="28"/>
      <c r="P405" s="34"/>
      <c r="Q405" s="34"/>
      <c r="R405" s="28"/>
      <c r="S405" s="28"/>
      <c r="T405" s="28"/>
      <c r="U405" s="29">
        <f t="shared" si="185"/>
        <v>0</v>
      </c>
      <c r="V405" s="7"/>
      <c r="W405" s="18"/>
      <c r="X405" s="243">
        <v>6840000</v>
      </c>
      <c r="Y405" s="29">
        <f t="shared" si="186"/>
        <v>6840000</v>
      </c>
      <c r="Z405" s="28"/>
      <c r="AA405" s="28"/>
      <c r="AB405" s="28"/>
      <c r="AC405" s="29">
        <f t="shared" si="187"/>
        <v>0</v>
      </c>
      <c r="AD405" s="28"/>
      <c r="AE405" s="28"/>
      <c r="AF405" s="28"/>
      <c r="AG405" s="29">
        <f t="shared" si="188"/>
        <v>0</v>
      </c>
      <c r="AH405" s="29">
        <f t="shared" si="189"/>
        <v>6840000</v>
      </c>
      <c r="AI405" s="30">
        <f t="shared" si="184"/>
        <v>0</v>
      </c>
      <c r="AJ405" s="30" t="str">
        <f>IF(ISERROR(AH405/#REF!),"-",AH405/#REF!)</f>
        <v>-</v>
      </c>
      <c r="AK405" s="11"/>
      <c r="AL405" s="11"/>
      <c r="AM405" s="11"/>
      <c r="AN405" s="11"/>
      <c r="AO405" s="11"/>
      <c r="AP405" s="11"/>
      <c r="AQ405" s="11"/>
      <c r="AR405" s="11"/>
    </row>
    <row r="406" spans="1:44" outlineLevel="1" x14ac:dyDescent="0.25">
      <c r="A406" s="23">
        <v>30</v>
      </c>
      <c r="B406" s="23"/>
      <c r="C406" s="140" t="s">
        <v>1430</v>
      </c>
      <c r="D406" s="69">
        <v>44707</v>
      </c>
      <c r="E406" s="124" t="s">
        <v>1014</v>
      </c>
      <c r="F406" s="54" t="s">
        <v>1114</v>
      </c>
      <c r="G406" s="47" t="s">
        <v>1115</v>
      </c>
      <c r="H406" s="33"/>
      <c r="I406" s="33"/>
      <c r="J406" s="541"/>
      <c r="K406" s="243">
        <v>6840000</v>
      </c>
      <c r="L406" s="251" t="s">
        <v>81</v>
      </c>
      <c r="M406" s="28"/>
      <c r="N406" s="28"/>
      <c r="O406" s="28"/>
      <c r="P406" s="34"/>
      <c r="Q406" s="34"/>
      <c r="R406" s="28"/>
      <c r="S406" s="28"/>
      <c r="T406" s="28"/>
      <c r="U406" s="29">
        <f t="shared" si="185"/>
        <v>0</v>
      </c>
      <c r="V406" s="7"/>
      <c r="W406" s="18"/>
      <c r="X406" s="243">
        <v>6840000</v>
      </c>
      <c r="Y406" s="29">
        <f t="shared" si="186"/>
        <v>6840000</v>
      </c>
      <c r="Z406" s="28"/>
      <c r="AA406" s="28"/>
      <c r="AB406" s="28"/>
      <c r="AC406" s="29">
        <f t="shared" si="187"/>
        <v>0</v>
      </c>
      <c r="AD406" s="28"/>
      <c r="AE406" s="28"/>
      <c r="AF406" s="28"/>
      <c r="AG406" s="29">
        <f t="shared" si="188"/>
        <v>0</v>
      </c>
      <c r="AH406" s="29">
        <f t="shared" si="189"/>
        <v>6840000</v>
      </c>
      <c r="AI406" s="30">
        <f t="shared" si="184"/>
        <v>0</v>
      </c>
      <c r="AJ406" s="30" t="str">
        <f>IF(ISERROR(AH406/#REF!),"-",AH406/#REF!)</f>
        <v>-</v>
      </c>
      <c r="AK406" s="11"/>
      <c r="AL406" s="11"/>
      <c r="AM406" s="11"/>
      <c r="AN406" s="11"/>
      <c r="AO406" s="11"/>
      <c r="AP406" s="11"/>
      <c r="AQ406" s="11"/>
      <c r="AR406" s="11"/>
    </row>
    <row r="407" spans="1:44" outlineLevel="1" x14ac:dyDescent="0.25">
      <c r="A407" s="23">
        <v>31</v>
      </c>
      <c r="B407" s="23"/>
      <c r="C407" s="140" t="s">
        <v>1435</v>
      </c>
      <c r="D407" s="69">
        <v>44701</v>
      </c>
      <c r="E407" s="124" t="s">
        <v>1173</v>
      </c>
      <c r="F407" s="54" t="s">
        <v>1114</v>
      </c>
      <c r="G407" s="47" t="s">
        <v>1115</v>
      </c>
      <c r="H407" s="33"/>
      <c r="I407" s="33"/>
      <c r="J407" s="541"/>
      <c r="K407" s="243">
        <v>6840000</v>
      </c>
      <c r="L407" s="251" t="s">
        <v>81</v>
      </c>
      <c r="M407" s="28"/>
      <c r="N407" s="28"/>
      <c r="O407" s="28"/>
      <c r="P407" s="34"/>
      <c r="Q407" s="34"/>
      <c r="R407" s="28"/>
      <c r="S407" s="28"/>
      <c r="T407" s="28"/>
      <c r="U407" s="29">
        <f t="shared" si="185"/>
        <v>0</v>
      </c>
      <c r="V407" s="7"/>
      <c r="W407" s="18"/>
      <c r="X407" s="243">
        <v>6840000</v>
      </c>
      <c r="Y407" s="29">
        <f t="shared" si="186"/>
        <v>6840000</v>
      </c>
      <c r="Z407" s="28"/>
      <c r="AA407" s="28"/>
      <c r="AB407" s="28"/>
      <c r="AC407" s="29">
        <f t="shared" si="187"/>
        <v>0</v>
      </c>
      <c r="AD407" s="28"/>
      <c r="AE407" s="28"/>
      <c r="AF407" s="28"/>
      <c r="AG407" s="29">
        <f t="shared" si="188"/>
        <v>0</v>
      </c>
      <c r="AH407" s="29">
        <f t="shared" si="189"/>
        <v>6840000</v>
      </c>
      <c r="AI407" s="30">
        <f t="shared" si="184"/>
        <v>0</v>
      </c>
      <c r="AJ407" s="30" t="str">
        <f>IF(ISERROR(AH407/#REF!),"-",AH407/#REF!)</f>
        <v>-</v>
      </c>
      <c r="AK407" s="11"/>
      <c r="AL407" s="11"/>
      <c r="AM407" s="11"/>
      <c r="AN407" s="11"/>
      <c r="AO407" s="11"/>
      <c r="AP407" s="11"/>
      <c r="AQ407" s="11"/>
      <c r="AR407" s="11"/>
    </row>
    <row r="408" spans="1:44" outlineLevel="1" x14ac:dyDescent="0.25">
      <c r="A408" s="23">
        <v>32</v>
      </c>
      <c r="B408" s="23"/>
      <c r="C408" s="140" t="s">
        <v>1425</v>
      </c>
      <c r="D408" s="69">
        <v>44711</v>
      </c>
      <c r="E408" s="124" t="s">
        <v>1335</v>
      </c>
      <c r="F408" s="54" t="s">
        <v>1114</v>
      </c>
      <c r="G408" s="47" t="s">
        <v>1115</v>
      </c>
      <c r="H408" s="33"/>
      <c r="I408" s="33"/>
      <c r="J408" s="541"/>
      <c r="K408" s="243">
        <v>13680000</v>
      </c>
      <c r="L408" s="251" t="s">
        <v>81</v>
      </c>
      <c r="M408" s="28"/>
      <c r="N408" s="28"/>
      <c r="O408" s="28"/>
      <c r="P408" s="34"/>
      <c r="Q408" s="34"/>
      <c r="R408" s="28"/>
      <c r="S408" s="28"/>
      <c r="T408" s="28"/>
      <c r="U408" s="29">
        <f t="shared" si="185"/>
        <v>0</v>
      </c>
      <c r="V408" s="7"/>
      <c r="W408" s="18"/>
      <c r="X408" s="243">
        <v>13680000</v>
      </c>
      <c r="Y408" s="29">
        <f t="shared" si="186"/>
        <v>13680000</v>
      </c>
      <c r="Z408" s="28"/>
      <c r="AA408" s="28"/>
      <c r="AB408" s="28"/>
      <c r="AC408" s="29">
        <f t="shared" si="187"/>
        <v>0</v>
      </c>
      <c r="AD408" s="28"/>
      <c r="AE408" s="28"/>
      <c r="AF408" s="28"/>
      <c r="AG408" s="29">
        <f t="shared" si="188"/>
        <v>0</v>
      </c>
      <c r="AH408" s="29">
        <f t="shared" si="189"/>
        <v>13680000</v>
      </c>
      <c r="AI408" s="30">
        <f t="shared" si="184"/>
        <v>0</v>
      </c>
      <c r="AJ408" s="30" t="str">
        <f>IF(ISERROR(AH408/#REF!),"-",AH408/#REF!)</f>
        <v>-</v>
      </c>
      <c r="AK408" s="11"/>
      <c r="AL408" s="11"/>
      <c r="AM408" s="11"/>
      <c r="AN408" s="11"/>
      <c r="AO408" s="11"/>
      <c r="AP408" s="11"/>
      <c r="AQ408" s="11"/>
      <c r="AR408" s="11"/>
    </row>
    <row r="409" spans="1:44" outlineLevel="1" x14ac:dyDescent="0.25">
      <c r="A409" s="23">
        <v>33</v>
      </c>
      <c r="B409" s="23"/>
      <c r="C409" s="140" t="s">
        <v>1440</v>
      </c>
      <c r="D409" s="69">
        <v>44734</v>
      </c>
      <c r="E409" s="124" t="s">
        <v>806</v>
      </c>
      <c r="F409" s="54" t="s">
        <v>1114</v>
      </c>
      <c r="G409" s="47" t="s">
        <v>1115</v>
      </c>
      <c r="H409" s="33"/>
      <c r="I409" s="33"/>
      <c r="J409" s="541"/>
      <c r="K409" s="243">
        <v>200000000</v>
      </c>
      <c r="L409" s="251" t="s">
        <v>81</v>
      </c>
      <c r="M409" s="28"/>
      <c r="N409" s="28"/>
      <c r="O409" s="28"/>
      <c r="P409" s="34"/>
      <c r="Q409" s="34"/>
      <c r="R409" s="28"/>
      <c r="S409" s="28"/>
      <c r="T409" s="28"/>
      <c r="U409" s="29">
        <f t="shared" si="185"/>
        <v>0</v>
      </c>
      <c r="V409" s="7"/>
      <c r="W409" s="18"/>
      <c r="X409" s="243"/>
      <c r="Y409" s="29">
        <f t="shared" si="186"/>
        <v>0</v>
      </c>
      <c r="Z409" s="28">
        <v>200000000</v>
      </c>
      <c r="AA409" s="28"/>
      <c r="AB409" s="28"/>
      <c r="AC409" s="29">
        <f t="shared" si="187"/>
        <v>200000000</v>
      </c>
      <c r="AD409" s="28"/>
      <c r="AE409" s="28"/>
      <c r="AF409" s="28"/>
      <c r="AG409" s="29">
        <f t="shared" si="188"/>
        <v>0</v>
      </c>
      <c r="AH409" s="29">
        <f t="shared" si="189"/>
        <v>200000000</v>
      </c>
      <c r="AI409" s="30">
        <f t="shared" si="184"/>
        <v>0</v>
      </c>
      <c r="AJ409" s="30" t="str">
        <f>IF(ISERROR(AH409/#REF!),"-",AH409/#REF!)</f>
        <v>-</v>
      </c>
      <c r="AK409" s="11"/>
      <c r="AL409" s="11"/>
      <c r="AM409" s="11"/>
      <c r="AN409" s="11"/>
      <c r="AO409" s="11"/>
      <c r="AP409" s="11"/>
      <c r="AQ409" s="11"/>
      <c r="AR409" s="11"/>
    </row>
    <row r="410" spans="1:44" outlineLevel="1" x14ac:dyDescent="0.25">
      <c r="A410" s="23">
        <v>34</v>
      </c>
      <c r="B410" s="23"/>
      <c r="C410" s="140" t="s">
        <v>942</v>
      </c>
      <c r="D410" s="69">
        <v>44721</v>
      </c>
      <c r="E410" s="124" t="s">
        <v>795</v>
      </c>
      <c r="F410" s="54" t="s">
        <v>1114</v>
      </c>
      <c r="G410" s="47" t="s">
        <v>1115</v>
      </c>
      <c r="H410" s="33"/>
      <c r="I410" s="33"/>
      <c r="J410" s="541"/>
      <c r="K410" s="243">
        <v>178000000</v>
      </c>
      <c r="L410" s="251" t="s">
        <v>81</v>
      </c>
      <c r="M410" s="28"/>
      <c r="N410" s="28"/>
      <c r="O410" s="28"/>
      <c r="P410" s="34"/>
      <c r="Q410" s="34"/>
      <c r="R410" s="28"/>
      <c r="S410" s="28"/>
      <c r="T410" s="28"/>
      <c r="U410" s="29">
        <f t="shared" si="185"/>
        <v>0</v>
      </c>
      <c r="V410" s="7"/>
      <c r="W410" s="18"/>
      <c r="X410" s="243"/>
      <c r="Y410" s="29">
        <f t="shared" si="186"/>
        <v>0</v>
      </c>
      <c r="Z410" s="28">
        <v>178000000</v>
      </c>
      <c r="AA410" s="28"/>
      <c r="AB410" s="28"/>
      <c r="AC410" s="29">
        <f t="shared" si="187"/>
        <v>178000000</v>
      </c>
      <c r="AD410" s="28"/>
      <c r="AE410" s="28"/>
      <c r="AF410" s="28"/>
      <c r="AG410" s="29">
        <f t="shared" si="188"/>
        <v>0</v>
      </c>
      <c r="AH410" s="29">
        <f t="shared" si="189"/>
        <v>178000000</v>
      </c>
      <c r="AI410" s="30">
        <f t="shared" si="184"/>
        <v>0</v>
      </c>
      <c r="AJ410" s="30" t="str">
        <f>IF(ISERROR(AH410/#REF!),"-",AH410/#REF!)</f>
        <v>-</v>
      </c>
      <c r="AK410" s="11"/>
      <c r="AL410" s="11"/>
      <c r="AM410" s="11"/>
      <c r="AN410" s="11"/>
      <c r="AO410" s="11"/>
      <c r="AP410" s="11"/>
      <c r="AQ410" s="11"/>
      <c r="AR410" s="11"/>
    </row>
    <row r="411" spans="1:44" outlineLevel="1" x14ac:dyDescent="0.25">
      <c r="A411" s="23">
        <v>35</v>
      </c>
      <c r="B411" s="23"/>
      <c r="C411" s="140" t="s">
        <v>1441</v>
      </c>
      <c r="D411" s="69">
        <v>44736</v>
      </c>
      <c r="E411" s="124" t="s">
        <v>1442</v>
      </c>
      <c r="F411" s="54" t="s">
        <v>1114</v>
      </c>
      <c r="G411" s="47" t="s">
        <v>1115</v>
      </c>
      <c r="H411" s="33"/>
      <c r="I411" s="33"/>
      <c r="J411" s="541"/>
      <c r="K411" s="243">
        <v>24000000</v>
      </c>
      <c r="L411" s="251" t="s">
        <v>81</v>
      </c>
      <c r="M411" s="28"/>
      <c r="N411" s="28"/>
      <c r="O411" s="28"/>
      <c r="P411" s="34"/>
      <c r="Q411" s="34"/>
      <c r="R411" s="28"/>
      <c r="S411" s="28"/>
      <c r="T411" s="28"/>
      <c r="U411" s="29">
        <f t="shared" si="185"/>
        <v>0</v>
      </c>
      <c r="V411" s="7"/>
      <c r="W411" s="18"/>
      <c r="X411" s="243"/>
      <c r="Y411" s="29">
        <f t="shared" si="186"/>
        <v>0</v>
      </c>
      <c r="Z411" s="28">
        <v>24000000</v>
      </c>
      <c r="AA411" s="28"/>
      <c r="AB411" s="28"/>
      <c r="AC411" s="29">
        <f t="shared" si="187"/>
        <v>24000000</v>
      </c>
      <c r="AD411" s="28"/>
      <c r="AE411" s="28"/>
      <c r="AF411" s="28"/>
      <c r="AG411" s="29">
        <f t="shared" si="188"/>
        <v>0</v>
      </c>
      <c r="AH411" s="29">
        <f t="shared" si="189"/>
        <v>24000000</v>
      </c>
      <c r="AI411" s="30">
        <f t="shared" si="184"/>
        <v>0</v>
      </c>
      <c r="AJ411" s="30" t="str">
        <f>IF(ISERROR(AH411/#REF!),"-",AH411/#REF!)</f>
        <v>-</v>
      </c>
      <c r="AK411" s="11"/>
      <c r="AL411" s="11"/>
      <c r="AM411" s="11"/>
      <c r="AN411" s="11"/>
      <c r="AO411" s="11"/>
      <c r="AP411" s="11"/>
      <c r="AQ411" s="11"/>
      <c r="AR411" s="11"/>
    </row>
    <row r="412" spans="1:44" outlineLevel="1" x14ac:dyDescent="0.25">
      <c r="A412" s="23">
        <v>36</v>
      </c>
      <c r="B412" s="23"/>
      <c r="C412" s="140" t="s">
        <v>532</v>
      </c>
      <c r="D412" s="69">
        <v>44743</v>
      </c>
      <c r="E412" s="124" t="s">
        <v>1443</v>
      </c>
      <c r="F412" s="54" t="s">
        <v>1114</v>
      </c>
      <c r="G412" s="47" t="s">
        <v>1115</v>
      </c>
      <c r="H412" s="33"/>
      <c r="I412" s="33"/>
      <c r="J412" s="541"/>
      <c r="K412" s="243">
        <v>63840000</v>
      </c>
      <c r="L412" s="251" t="s">
        <v>81</v>
      </c>
      <c r="M412" s="28"/>
      <c r="N412" s="28"/>
      <c r="O412" s="28"/>
      <c r="P412" s="34"/>
      <c r="Q412" s="34"/>
      <c r="R412" s="28"/>
      <c r="S412" s="28"/>
      <c r="T412" s="28"/>
      <c r="U412" s="29">
        <f t="shared" si="185"/>
        <v>0</v>
      </c>
      <c r="V412" s="7"/>
      <c r="W412" s="18"/>
      <c r="X412" s="243"/>
      <c r="Y412" s="29">
        <f t="shared" si="186"/>
        <v>0</v>
      </c>
      <c r="Z412" s="28">
        <v>63840000</v>
      </c>
      <c r="AA412" s="28"/>
      <c r="AB412" s="28"/>
      <c r="AC412" s="29">
        <f t="shared" si="187"/>
        <v>63840000</v>
      </c>
      <c r="AD412" s="28"/>
      <c r="AE412" s="28"/>
      <c r="AF412" s="28"/>
      <c r="AG412" s="29">
        <f t="shared" si="188"/>
        <v>0</v>
      </c>
      <c r="AH412" s="29">
        <f t="shared" si="189"/>
        <v>63840000</v>
      </c>
      <c r="AI412" s="30">
        <f t="shared" si="184"/>
        <v>0</v>
      </c>
      <c r="AJ412" s="30" t="str">
        <f>IF(ISERROR(AH412/#REF!),"-",AH412/#REF!)</f>
        <v>-</v>
      </c>
      <c r="AK412" s="11"/>
      <c r="AL412" s="11"/>
      <c r="AM412" s="11"/>
      <c r="AN412" s="11"/>
      <c r="AO412" s="11"/>
      <c r="AP412" s="11"/>
      <c r="AQ412" s="11"/>
      <c r="AR412" s="11"/>
    </row>
    <row r="413" spans="1:44" outlineLevel="1" x14ac:dyDescent="0.25">
      <c r="A413" s="23">
        <v>37</v>
      </c>
      <c r="B413" s="23"/>
      <c r="C413" s="140" t="s">
        <v>1444</v>
      </c>
      <c r="D413" s="69">
        <v>44743</v>
      </c>
      <c r="E413" s="124" t="s">
        <v>1445</v>
      </c>
      <c r="F413" s="54" t="s">
        <v>1114</v>
      </c>
      <c r="G413" s="47" t="s">
        <v>1115</v>
      </c>
      <c r="H413" s="33"/>
      <c r="I413" s="33"/>
      <c r="J413" s="541"/>
      <c r="K413" s="243">
        <v>39900000</v>
      </c>
      <c r="L413" s="251" t="s">
        <v>81</v>
      </c>
      <c r="M413" s="28"/>
      <c r="N413" s="28"/>
      <c r="O413" s="28"/>
      <c r="P413" s="34"/>
      <c r="Q413" s="34"/>
      <c r="R413" s="28"/>
      <c r="S413" s="28"/>
      <c r="T413" s="28"/>
      <c r="U413" s="29">
        <f t="shared" si="185"/>
        <v>0</v>
      </c>
      <c r="V413" s="7"/>
      <c r="W413" s="18"/>
      <c r="X413" s="243"/>
      <c r="Y413" s="29">
        <f t="shared" si="186"/>
        <v>0</v>
      </c>
      <c r="Z413" s="28">
        <v>39900000</v>
      </c>
      <c r="AA413" s="28"/>
      <c r="AB413" s="28"/>
      <c r="AC413" s="29">
        <f t="shared" si="187"/>
        <v>39900000</v>
      </c>
      <c r="AD413" s="28"/>
      <c r="AE413" s="28"/>
      <c r="AF413" s="28"/>
      <c r="AG413" s="29">
        <f t="shared" si="188"/>
        <v>0</v>
      </c>
      <c r="AH413" s="29">
        <f t="shared" si="189"/>
        <v>39900000</v>
      </c>
      <c r="AI413" s="30">
        <f t="shared" si="184"/>
        <v>0</v>
      </c>
      <c r="AJ413" s="30" t="str">
        <f>IF(ISERROR(AH413/#REF!),"-",AH413/#REF!)</f>
        <v>-</v>
      </c>
      <c r="AK413" s="11"/>
      <c r="AL413" s="11"/>
      <c r="AM413" s="11"/>
      <c r="AN413" s="11"/>
      <c r="AO413" s="11"/>
      <c r="AP413" s="11"/>
      <c r="AQ413" s="11"/>
      <c r="AR413" s="11"/>
    </row>
    <row r="414" spans="1:44" outlineLevel="1" x14ac:dyDescent="0.25">
      <c r="A414" s="23">
        <v>38</v>
      </c>
      <c r="B414" s="23"/>
      <c r="C414" s="140" t="s">
        <v>1343</v>
      </c>
      <c r="D414" s="69">
        <v>44746</v>
      </c>
      <c r="E414" s="124" t="s">
        <v>1446</v>
      </c>
      <c r="F414" s="54" t="s">
        <v>1114</v>
      </c>
      <c r="G414" s="47" t="s">
        <v>1115</v>
      </c>
      <c r="H414" s="33"/>
      <c r="I414" s="33"/>
      <c r="J414" s="541"/>
      <c r="K414" s="243">
        <v>40320000</v>
      </c>
      <c r="L414" s="251" t="s">
        <v>81</v>
      </c>
      <c r="M414" s="28"/>
      <c r="N414" s="28"/>
      <c r="O414" s="28"/>
      <c r="P414" s="34"/>
      <c r="Q414" s="34"/>
      <c r="R414" s="28"/>
      <c r="S414" s="28"/>
      <c r="T414" s="28"/>
      <c r="U414" s="29">
        <f t="shared" si="185"/>
        <v>0</v>
      </c>
      <c r="V414" s="7"/>
      <c r="W414" s="18"/>
      <c r="X414" s="243"/>
      <c r="Y414" s="29">
        <f t="shared" si="186"/>
        <v>0</v>
      </c>
      <c r="Z414" s="28">
        <v>40320000</v>
      </c>
      <c r="AA414" s="28"/>
      <c r="AB414" s="28"/>
      <c r="AC414" s="29">
        <f t="shared" si="187"/>
        <v>40320000</v>
      </c>
      <c r="AD414" s="28"/>
      <c r="AE414" s="28"/>
      <c r="AF414" s="28"/>
      <c r="AG414" s="29">
        <f t="shared" si="188"/>
        <v>0</v>
      </c>
      <c r="AH414" s="29">
        <f t="shared" si="189"/>
        <v>40320000</v>
      </c>
      <c r="AI414" s="30">
        <f t="shared" si="184"/>
        <v>0</v>
      </c>
      <c r="AJ414" s="30" t="str">
        <f>IF(ISERROR(AH414/#REF!),"-",AH414/#REF!)</f>
        <v>-</v>
      </c>
      <c r="AK414" s="11"/>
      <c r="AL414" s="11"/>
      <c r="AM414" s="11"/>
      <c r="AN414" s="11"/>
      <c r="AO414" s="11"/>
      <c r="AP414" s="11"/>
      <c r="AQ414" s="11"/>
      <c r="AR414" s="11"/>
    </row>
    <row r="415" spans="1:44" outlineLevel="1" x14ac:dyDescent="0.25">
      <c r="A415" s="23">
        <v>39</v>
      </c>
      <c r="B415" s="23"/>
      <c r="C415" s="140" t="s">
        <v>533</v>
      </c>
      <c r="D415" s="69">
        <v>44743</v>
      </c>
      <c r="E415" s="124" t="s">
        <v>1215</v>
      </c>
      <c r="F415" s="54" t="s">
        <v>1114</v>
      </c>
      <c r="G415" s="47" t="s">
        <v>1115</v>
      </c>
      <c r="H415" s="33"/>
      <c r="I415" s="33"/>
      <c r="J415" s="541"/>
      <c r="K415" s="243">
        <v>54180000</v>
      </c>
      <c r="L415" s="251" t="s">
        <v>81</v>
      </c>
      <c r="M415" s="28"/>
      <c r="N415" s="28"/>
      <c r="O415" s="28"/>
      <c r="P415" s="34"/>
      <c r="Q415" s="34"/>
      <c r="R415" s="28"/>
      <c r="S415" s="28"/>
      <c r="T415" s="28"/>
      <c r="U415" s="29">
        <f t="shared" si="185"/>
        <v>0</v>
      </c>
      <c r="V415" s="7"/>
      <c r="W415" s="18"/>
      <c r="X415" s="243"/>
      <c r="Y415" s="29">
        <f t="shared" si="186"/>
        <v>0</v>
      </c>
      <c r="Z415" s="28">
        <v>54180000</v>
      </c>
      <c r="AA415" s="28"/>
      <c r="AB415" s="28"/>
      <c r="AC415" s="29">
        <f t="shared" si="187"/>
        <v>54180000</v>
      </c>
      <c r="AD415" s="28"/>
      <c r="AE415" s="28"/>
      <c r="AF415" s="28"/>
      <c r="AG415" s="29">
        <f t="shared" si="188"/>
        <v>0</v>
      </c>
      <c r="AH415" s="29">
        <f t="shared" si="189"/>
        <v>54180000</v>
      </c>
      <c r="AI415" s="30">
        <f t="shared" si="184"/>
        <v>0</v>
      </c>
      <c r="AJ415" s="30" t="str">
        <f>IF(ISERROR(AH415/#REF!),"-",AH415/#REF!)</f>
        <v>-</v>
      </c>
      <c r="AK415" s="11"/>
      <c r="AL415" s="11"/>
      <c r="AM415" s="11"/>
      <c r="AN415" s="11"/>
      <c r="AO415" s="11"/>
      <c r="AP415" s="11"/>
      <c r="AQ415" s="11"/>
      <c r="AR415" s="11"/>
    </row>
    <row r="416" spans="1:44" outlineLevel="1" x14ac:dyDescent="0.25">
      <c r="A416" s="23">
        <v>40</v>
      </c>
      <c r="B416" s="23"/>
      <c r="C416" s="140" t="s">
        <v>531</v>
      </c>
      <c r="D416" s="69">
        <v>44743</v>
      </c>
      <c r="E416" s="124" t="s">
        <v>1447</v>
      </c>
      <c r="F416" s="54" t="s">
        <v>1114</v>
      </c>
      <c r="G416" s="47" t="s">
        <v>1115</v>
      </c>
      <c r="H416" s="33"/>
      <c r="I416" s="33"/>
      <c r="J416" s="541"/>
      <c r="K416" s="243">
        <v>70560000</v>
      </c>
      <c r="L416" s="251" t="s">
        <v>81</v>
      </c>
      <c r="M416" s="28"/>
      <c r="N416" s="28"/>
      <c r="O416" s="28"/>
      <c r="P416" s="34"/>
      <c r="Q416" s="34"/>
      <c r="R416" s="28"/>
      <c r="S416" s="28"/>
      <c r="T416" s="28"/>
      <c r="U416" s="29">
        <f t="shared" si="185"/>
        <v>0</v>
      </c>
      <c r="V416" s="7"/>
      <c r="W416" s="18"/>
      <c r="X416" s="243"/>
      <c r="Y416" s="29">
        <f t="shared" si="186"/>
        <v>0</v>
      </c>
      <c r="Z416" s="28">
        <v>70560000</v>
      </c>
      <c r="AA416" s="28"/>
      <c r="AB416" s="28"/>
      <c r="AC416" s="29">
        <f t="shared" si="187"/>
        <v>70560000</v>
      </c>
      <c r="AD416" s="28"/>
      <c r="AE416" s="28"/>
      <c r="AF416" s="28"/>
      <c r="AG416" s="29">
        <f t="shared" si="188"/>
        <v>0</v>
      </c>
      <c r="AH416" s="29">
        <f t="shared" si="189"/>
        <v>70560000</v>
      </c>
      <c r="AI416" s="30">
        <f t="shared" si="184"/>
        <v>0</v>
      </c>
      <c r="AJ416" s="30" t="str">
        <f>IF(ISERROR(AH416/#REF!),"-",AH416/#REF!)</f>
        <v>-</v>
      </c>
      <c r="AK416" s="11"/>
      <c r="AL416" s="11"/>
      <c r="AM416" s="11"/>
      <c r="AN416" s="11"/>
      <c r="AO416" s="11"/>
      <c r="AP416" s="11"/>
      <c r="AQ416" s="11"/>
      <c r="AR416" s="11"/>
    </row>
    <row r="417" spans="1:44" outlineLevel="1" x14ac:dyDescent="0.25">
      <c r="A417" s="23">
        <v>41</v>
      </c>
      <c r="B417" s="23"/>
      <c r="C417" s="140" t="s">
        <v>1448</v>
      </c>
      <c r="D417" s="69">
        <v>44743</v>
      </c>
      <c r="E417" s="124" t="s">
        <v>1449</v>
      </c>
      <c r="F417" s="54" t="s">
        <v>1114</v>
      </c>
      <c r="G417" s="47" t="s">
        <v>1115</v>
      </c>
      <c r="H417" s="33"/>
      <c r="I417" s="33"/>
      <c r="J417" s="541"/>
      <c r="K417" s="243">
        <v>30240000</v>
      </c>
      <c r="L417" s="251" t="s">
        <v>81</v>
      </c>
      <c r="M417" s="28"/>
      <c r="N417" s="28"/>
      <c r="O417" s="28"/>
      <c r="P417" s="34"/>
      <c r="Q417" s="34"/>
      <c r="R417" s="28"/>
      <c r="S417" s="28"/>
      <c r="T417" s="28"/>
      <c r="U417" s="29">
        <f t="shared" si="185"/>
        <v>0</v>
      </c>
      <c r="V417" s="7"/>
      <c r="W417" s="18"/>
      <c r="X417" s="243"/>
      <c r="Y417" s="29">
        <f t="shared" si="186"/>
        <v>0</v>
      </c>
      <c r="Z417" s="28">
        <v>30240000</v>
      </c>
      <c r="AA417" s="28"/>
      <c r="AB417" s="28"/>
      <c r="AC417" s="29">
        <f t="shared" si="187"/>
        <v>30240000</v>
      </c>
      <c r="AD417" s="28"/>
      <c r="AE417" s="28"/>
      <c r="AF417" s="28"/>
      <c r="AG417" s="29">
        <f t="shared" si="188"/>
        <v>0</v>
      </c>
      <c r="AH417" s="29">
        <f t="shared" si="189"/>
        <v>30240000</v>
      </c>
      <c r="AI417" s="30">
        <f t="shared" si="184"/>
        <v>0</v>
      </c>
      <c r="AJ417" s="30" t="str">
        <f>IF(ISERROR(AH417/#REF!),"-",AH417/#REF!)</f>
        <v>-</v>
      </c>
      <c r="AK417" s="11"/>
      <c r="AL417" s="11"/>
      <c r="AM417" s="11"/>
      <c r="AN417" s="11"/>
      <c r="AO417" s="11"/>
      <c r="AP417" s="11"/>
      <c r="AQ417" s="11"/>
      <c r="AR417" s="11"/>
    </row>
    <row r="418" spans="1:44" outlineLevel="1" x14ac:dyDescent="0.25">
      <c r="A418" s="23">
        <v>42</v>
      </c>
      <c r="B418" s="23"/>
      <c r="C418" s="140" t="s">
        <v>1336</v>
      </c>
      <c r="D418" s="69">
        <v>44746</v>
      </c>
      <c r="E418" s="124" t="s">
        <v>1450</v>
      </c>
      <c r="F418" s="54" t="s">
        <v>1114</v>
      </c>
      <c r="G418" s="47" t="s">
        <v>1115</v>
      </c>
      <c r="H418" s="33"/>
      <c r="I418" s="33"/>
      <c r="J418" s="541"/>
      <c r="K418" s="243">
        <v>110880000</v>
      </c>
      <c r="L418" s="251" t="s">
        <v>81</v>
      </c>
      <c r="M418" s="28"/>
      <c r="N418" s="28"/>
      <c r="O418" s="28"/>
      <c r="P418" s="34"/>
      <c r="Q418" s="34"/>
      <c r="R418" s="28"/>
      <c r="S418" s="28"/>
      <c r="T418" s="28"/>
      <c r="U418" s="29">
        <f t="shared" si="185"/>
        <v>0</v>
      </c>
      <c r="V418" s="7"/>
      <c r="W418" s="18"/>
      <c r="X418" s="243"/>
      <c r="Y418" s="29">
        <f t="shared" si="186"/>
        <v>0</v>
      </c>
      <c r="Z418" s="28">
        <v>110880000</v>
      </c>
      <c r="AA418" s="28"/>
      <c r="AB418" s="28"/>
      <c r="AC418" s="29">
        <f t="shared" si="187"/>
        <v>110880000</v>
      </c>
      <c r="AD418" s="28"/>
      <c r="AE418" s="28"/>
      <c r="AF418" s="28"/>
      <c r="AG418" s="29">
        <f t="shared" si="188"/>
        <v>0</v>
      </c>
      <c r="AH418" s="29">
        <f t="shared" si="189"/>
        <v>110880000</v>
      </c>
      <c r="AI418" s="30">
        <f t="shared" si="184"/>
        <v>0</v>
      </c>
      <c r="AJ418" s="30" t="str">
        <f>IF(ISERROR(AH418/#REF!),"-",AH418/#REF!)</f>
        <v>-</v>
      </c>
      <c r="AK418" s="11"/>
      <c r="AL418" s="11"/>
      <c r="AM418" s="11"/>
      <c r="AN418" s="11"/>
      <c r="AO418" s="11"/>
      <c r="AP418" s="11"/>
      <c r="AQ418" s="11"/>
      <c r="AR418" s="11"/>
    </row>
    <row r="419" spans="1:44" outlineLevel="1" x14ac:dyDescent="0.25">
      <c r="A419" s="23">
        <v>43</v>
      </c>
      <c r="B419" s="23"/>
      <c r="C419" s="140" t="s">
        <v>530</v>
      </c>
      <c r="D419" s="69">
        <v>44743</v>
      </c>
      <c r="E419" s="124" t="s">
        <v>1451</v>
      </c>
      <c r="F419" s="54" t="s">
        <v>1114</v>
      </c>
      <c r="G419" s="47" t="s">
        <v>1115</v>
      </c>
      <c r="H419" s="33"/>
      <c r="I419" s="33"/>
      <c r="J419" s="541"/>
      <c r="K419" s="243">
        <v>23940000</v>
      </c>
      <c r="L419" s="251" t="s">
        <v>81</v>
      </c>
      <c r="M419" s="28"/>
      <c r="N419" s="28"/>
      <c r="O419" s="28"/>
      <c r="P419" s="34"/>
      <c r="Q419" s="34"/>
      <c r="R419" s="28"/>
      <c r="S419" s="28"/>
      <c r="T419" s="28"/>
      <c r="U419" s="29">
        <f t="shared" si="185"/>
        <v>0</v>
      </c>
      <c r="V419" s="7"/>
      <c r="W419" s="18"/>
      <c r="X419" s="243"/>
      <c r="Y419" s="29">
        <f t="shared" si="186"/>
        <v>0</v>
      </c>
      <c r="Z419" s="28">
        <v>23940000</v>
      </c>
      <c r="AA419" s="28"/>
      <c r="AB419" s="28"/>
      <c r="AC419" s="29">
        <f t="shared" si="187"/>
        <v>23940000</v>
      </c>
      <c r="AD419" s="28"/>
      <c r="AE419" s="28"/>
      <c r="AF419" s="28"/>
      <c r="AG419" s="29">
        <f t="shared" si="188"/>
        <v>0</v>
      </c>
      <c r="AH419" s="29">
        <f t="shared" si="189"/>
        <v>23940000</v>
      </c>
      <c r="AI419" s="30">
        <f t="shared" si="184"/>
        <v>0</v>
      </c>
      <c r="AJ419" s="30" t="str">
        <f>IF(ISERROR(AH419/#REF!),"-",AH419/#REF!)</f>
        <v>-</v>
      </c>
      <c r="AK419" s="11"/>
      <c r="AL419" s="11"/>
      <c r="AM419" s="11"/>
      <c r="AN419" s="11"/>
      <c r="AO419" s="11"/>
      <c r="AP419" s="11"/>
      <c r="AQ419" s="11"/>
      <c r="AR419" s="11"/>
    </row>
    <row r="420" spans="1:44" outlineLevel="1" x14ac:dyDescent="0.25">
      <c r="A420" s="23">
        <v>44</v>
      </c>
      <c r="B420" s="23"/>
      <c r="C420" s="140" t="s">
        <v>1440</v>
      </c>
      <c r="D420" s="69">
        <v>44734</v>
      </c>
      <c r="E420" s="124" t="s">
        <v>1452</v>
      </c>
      <c r="F420" s="54" t="s">
        <v>1114</v>
      </c>
      <c r="G420" s="47" t="s">
        <v>1115</v>
      </c>
      <c r="H420" s="33"/>
      <c r="I420" s="33"/>
      <c r="J420" s="541"/>
      <c r="K420" s="243">
        <v>8000000</v>
      </c>
      <c r="L420" s="251" t="s">
        <v>81</v>
      </c>
      <c r="M420" s="28"/>
      <c r="N420" s="28"/>
      <c r="O420" s="28"/>
      <c r="P420" s="34"/>
      <c r="Q420" s="34"/>
      <c r="R420" s="28"/>
      <c r="S420" s="28"/>
      <c r="T420" s="28"/>
      <c r="U420" s="29">
        <f t="shared" si="185"/>
        <v>0</v>
      </c>
      <c r="V420" s="7"/>
      <c r="W420" s="18"/>
      <c r="X420" s="243"/>
      <c r="Y420" s="29">
        <f t="shared" si="186"/>
        <v>0</v>
      </c>
      <c r="Z420" s="28">
        <v>8000000</v>
      </c>
      <c r="AA420" s="28"/>
      <c r="AB420" s="28"/>
      <c r="AC420" s="29">
        <f t="shared" si="187"/>
        <v>8000000</v>
      </c>
      <c r="AD420" s="28"/>
      <c r="AE420" s="28"/>
      <c r="AF420" s="28"/>
      <c r="AG420" s="29">
        <f t="shared" si="188"/>
        <v>0</v>
      </c>
      <c r="AH420" s="29">
        <f t="shared" si="189"/>
        <v>8000000</v>
      </c>
      <c r="AI420" s="30">
        <f t="shared" si="184"/>
        <v>0</v>
      </c>
      <c r="AJ420" s="30" t="str">
        <f>IF(ISERROR(AH420/#REF!),"-",AH420/#REF!)</f>
        <v>-</v>
      </c>
      <c r="AK420" s="11"/>
      <c r="AL420" s="11"/>
      <c r="AM420" s="11"/>
      <c r="AN420" s="11"/>
      <c r="AO420" s="11"/>
      <c r="AP420" s="11"/>
      <c r="AQ420" s="11"/>
      <c r="AR420" s="11"/>
    </row>
    <row r="421" spans="1:44" outlineLevel="1" x14ac:dyDescent="0.25">
      <c r="A421" s="23">
        <v>45</v>
      </c>
      <c r="B421" s="23"/>
      <c r="C421" s="140" t="s">
        <v>1453</v>
      </c>
      <c r="D421" s="69">
        <v>44743</v>
      </c>
      <c r="E421" s="124" t="s">
        <v>1454</v>
      </c>
      <c r="F421" s="54" t="s">
        <v>1114</v>
      </c>
      <c r="G421" s="47" t="s">
        <v>1115</v>
      </c>
      <c r="H421" s="33"/>
      <c r="I421" s="33"/>
      <c r="J421" s="541"/>
      <c r="K421" s="243">
        <v>39900000</v>
      </c>
      <c r="L421" s="251" t="s">
        <v>81</v>
      </c>
      <c r="M421" s="28"/>
      <c r="N421" s="28"/>
      <c r="O421" s="28"/>
      <c r="P421" s="34"/>
      <c r="Q421" s="34"/>
      <c r="R421" s="28"/>
      <c r="S421" s="28"/>
      <c r="T421" s="28"/>
      <c r="U421" s="29">
        <f t="shared" si="185"/>
        <v>0</v>
      </c>
      <c r="V421" s="7"/>
      <c r="W421" s="18"/>
      <c r="X421" s="243"/>
      <c r="Y421" s="29">
        <f t="shared" si="186"/>
        <v>0</v>
      </c>
      <c r="Z421" s="28">
        <v>39900000</v>
      </c>
      <c r="AA421" s="28"/>
      <c r="AB421" s="28"/>
      <c r="AC421" s="29">
        <f t="shared" si="187"/>
        <v>39900000</v>
      </c>
      <c r="AD421" s="28"/>
      <c r="AE421" s="28"/>
      <c r="AF421" s="28"/>
      <c r="AG421" s="29">
        <f t="shared" si="188"/>
        <v>0</v>
      </c>
      <c r="AH421" s="29">
        <f t="shared" si="189"/>
        <v>39900000</v>
      </c>
      <c r="AI421" s="30">
        <f t="shared" si="184"/>
        <v>0</v>
      </c>
      <c r="AJ421" s="30" t="str">
        <f>IF(ISERROR(AH421/#REF!),"-",AH421/#REF!)</f>
        <v>-</v>
      </c>
      <c r="AK421" s="11"/>
      <c r="AL421" s="11"/>
      <c r="AM421" s="11"/>
      <c r="AN421" s="11"/>
      <c r="AO421" s="11"/>
      <c r="AP421" s="11"/>
      <c r="AQ421" s="11"/>
      <c r="AR421" s="11"/>
    </row>
    <row r="422" spans="1:44" outlineLevel="1" x14ac:dyDescent="0.25">
      <c r="A422" s="23">
        <v>46</v>
      </c>
      <c r="B422" s="23"/>
      <c r="C422" s="140" t="s">
        <v>1334</v>
      </c>
      <c r="D422" s="69">
        <v>44746</v>
      </c>
      <c r="E422" s="124" t="s">
        <v>1455</v>
      </c>
      <c r="F422" s="54" t="s">
        <v>1114</v>
      </c>
      <c r="G422" s="47" t="s">
        <v>1115</v>
      </c>
      <c r="H422" s="33"/>
      <c r="I422" s="33"/>
      <c r="J422" s="541"/>
      <c r="K422" s="243">
        <v>114600000</v>
      </c>
      <c r="L422" s="251" t="s">
        <v>81</v>
      </c>
      <c r="M422" s="28"/>
      <c r="N422" s="28"/>
      <c r="O422" s="28"/>
      <c r="P422" s="34"/>
      <c r="Q422" s="34"/>
      <c r="R422" s="28"/>
      <c r="S422" s="28"/>
      <c r="T422" s="28"/>
      <c r="U422" s="29">
        <f t="shared" si="185"/>
        <v>0</v>
      </c>
      <c r="V422" s="7"/>
      <c r="W422" s="18"/>
      <c r="X422" s="243"/>
      <c r="Y422" s="29">
        <f t="shared" si="186"/>
        <v>0</v>
      </c>
      <c r="Z422" s="28">
        <v>114600000</v>
      </c>
      <c r="AA422" s="28"/>
      <c r="AB422" s="28"/>
      <c r="AC422" s="29">
        <f t="shared" si="187"/>
        <v>114600000</v>
      </c>
      <c r="AD422" s="28"/>
      <c r="AE422" s="28"/>
      <c r="AF422" s="28"/>
      <c r="AG422" s="29">
        <f t="shared" si="188"/>
        <v>0</v>
      </c>
      <c r="AH422" s="29">
        <f t="shared" si="189"/>
        <v>114600000</v>
      </c>
      <c r="AI422" s="30">
        <f t="shared" si="184"/>
        <v>0</v>
      </c>
      <c r="AJ422" s="30" t="str">
        <f>IF(ISERROR(AH422/#REF!),"-",AH422/#REF!)</f>
        <v>-</v>
      </c>
      <c r="AK422" s="11"/>
      <c r="AL422" s="11"/>
      <c r="AM422" s="11"/>
      <c r="AN422" s="11"/>
      <c r="AO422" s="11"/>
      <c r="AP422" s="11"/>
      <c r="AQ422" s="11"/>
      <c r="AR422" s="11"/>
    </row>
    <row r="423" spans="1:44" outlineLevel="1" x14ac:dyDescent="0.25">
      <c r="A423" s="23">
        <v>47</v>
      </c>
      <c r="B423" s="23"/>
      <c r="C423" s="140" t="s">
        <v>1456</v>
      </c>
      <c r="D423" s="69">
        <v>44753</v>
      </c>
      <c r="E423" s="124" t="s">
        <v>1457</v>
      </c>
      <c r="F423" s="54" t="s">
        <v>1114</v>
      </c>
      <c r="G423" s="47" t="s">
        <v>1115</v>
      </c>
      <c r="H423" s="33"/>
      <c r="I423" s="33"/>
      <c r="J423" s="541"/>
      <c r="K423" s="243">
        <v>103740000</v>
      </c>
      <c r="L423" s="251" t="s">
        <v>81</v>
      </c>
      <c r="M423" s="28"/>
      <c r="N423" s="28"/>
      <c r="O423" s="28"/>
      <c r="P423" s="34"/>
      <c r="Q423" s="34"/>
      <c r="R423" s="28"/>
      <c r="S423" s="28"/>
      <c r="T423" s="28"/>
      <c r="U423" s="29">
        <f t="shared" si="185"/>
        <v>0</v>
      </c>
      <c r="V423" s="7"/>
      <c r="W423" s="18"/>
      <c r="X423" s="243"/>
      <c r="Y423" s="29">
        <f t="shared" si="186"/>
        <v>0</v>
      </c>
      <c r="Z423" s="28">
        <v>103740000</v>
      </c>
      <c r="AA423" s="28"/>
      <c r="AB423" s="28"/>
      <c r="AC423" s="29">
        <f t="shared" si="187"/>
        <v>103740000</v>
      </c>
      <c r="AD423" s="28"/>
      <c r="AE423" s="28"/>
      <c r="AF423" s="28"/>
      <c r="AG423" s="29">
        <f t="shared" si="188"/>
        <v>0</v>
      </c>
      <c r="AH423" s="29">
        <f t="shared" si="189"/>
        <v>103740000</v>
      </c>
      <c r="AI423" s="30">
        <f t="shared" si="184"/>
        <v>0</v>
      </c>
      <c r="AJ423" s="30" t="str">
        <f>IF(ISERROR(AH423/#REF!),"-",AH423/#REF!)</f>
        <v>-</v>
      </c>
      <c r="AK423" s="11"/>
      <c r="AL423" s="11"/>
      <c r="AM423" s="11"/>
      <c r="AN423" s="11"/>
      <c r="AO423" s="11"/>
      <c r="AP423" s="11"/>
      <c r="AQ423" s="11"/>
      <c r="AR423" s="11"/>
    </row>
    <row r="424" spans="1:44" outlineLevel="1" x14ac:dyDescent="0.25">
      <c r="A424" s="23">
        <v>48</v>
      </c>
      <c r="B424" s="23"/>
      <c r="C424" s="140" t="s">
        <v>1458</v>
      </c>
      <c r="D424" s="69">
        <v>44770</v>
      </c>
      <c r="E424" s="124" t="s">
        <v>1457</v>
      </c>
      <c r="F424" s="54" t="s">
        <v>1114</v>
      </c>
      <c r="G424" s="47" t="s">
        <v>1115</v>
      </c>
      <c r="H424" s="33"/>
      <c r="I424" s="33"/>
      <c r="J424" s="541"/>
      <c r="K424" s="243">
        <v>39900000</v>
      </c>
      <c r="L424" s="251" t="s">
        <v>81</v>
      </c>
      <c r="M424" s="28"/>
      <c r="N424" s="28"/>
      <c r="O424" s="28"/>
      <c r="P424" s="34"/>
      <c r="Q424" s="34"/>
      <c r="R424" s="28"/>
      <c r="S424" s="28"/>
      <c r="T424" s="28"/>
      <c r="U424" s="29">
        <f t="shared" si="185"/>
        <v>0</v>
      </c>
      <c r="V424" s="7"/>
      <c r="W424" s="18"/>
      <c r="X424" s="243"/>
      <c r="Y424" s="29">
        <f t="shared" si="186"/>
        <v>0</v>
      </c>
      <c r="Z424" s="28">
        <v>39900000</v>
      </c>
      <c r="AA424" s="28"/>
      <c r="AB424" s="28"/>
      <c r="AC424" s="29">
        <f t="shared" si="187"/>
        <v>39900000</v>
      </c>
      <c r="AD424" s="28"/>
      <c r="AE424" s="28"/>
      <c r="AF424" s="28"/>
      <c r="AG424" s="29">
        <f t="shared" si="188"/>
        <v>0</v>
      </c>
      <c r="AH424" s="29">
        <f t="shared" si="189"/>
        <v>39900000</v>
      </c>
      <c r="AI424" s="30">
        <f t="shared" si="184"/>
        <v>0</v>
      </c>
      <c r="AJ424" s="30" t="str">
        <f>IF(ISERROR(AH424/#REF!),"-",AH424/#REF!)</f>
        <v>-</v>
      </c>
      <c r="AK424" s="11"/>
      <c r="AL424" s="11"/>
      <c r="AM424" s="11"/>
      <c r="AN424" s="11"/>
      <c r="AO424" s="11"/>
      <c r="AP424" s="11"/>
      <c r="AQ424" s="11"/>
      <c r="AR424" s="11"/>
    </row>
    <row r="425" spans="1:44" outlineLevel="1" x14ac:dyDescent="0.25">
      <c r="A425" s="23">
        <v>49</v>
      </c>
      <c r="B425" s="23"/>
      <c r="C425" s="140" t="s">
        <v>1459</v>
      </c>
      <c r="D425" s="69">
        <v>44753</v>
      </c>
      <c r="E425" s="124" t="s">
        <v>1457</v>
      </c>
      <c r="F425" s="54" t="s">
        <v>1114</v>
      </c>
      <c r="G425" s="47" t="s">
        <v>1115</v>
      </c>
      <c r="H425" s="33"/>
      <c r="I425" s="33"/>
      <c r="J425" s="541"/>
      <c r="K425" s="243">
        <v>31920000</v>
      </c>
      <c r="L425" s="251" t="s">
        <v>81</v>
      </c>
      <c r="M425" s="28"/>
      <c r="N425" s="28"/>
      <c r="O425" s="28"/>
      <c r="P425" s="34"/>
      <c r="Q425" s="34"/>
      <c r="R425" s="28"/>
      <c r="S425" s="28"/>
      <c r="T425" s="28"/>
      <c r="U425" s="29">
        <f t="shared" si="185"/>
        <v>0</v>
      </c>
      <c r="V425" s="7"/>
      <c r="W425" s="18"/>
      <c r="X425" s="243"/>
      <c r="Y425" s="29">
        <f t="shared" si="186"/>
        <v>0</v>
      </c>
      <c r="Z425" s="28">
        <v>31920000</v>
      </c>
      <c r="AA425" s="28"/>
      <c r="AB425" s="28"/>
      <c r="AC425" s="29">
        <f t="shared" si="187"/>
        <v>31920000</v>
      </c>
      <c r="AD425" s="28"/>
      <c r="AE425" s="28"/>
      <c r="AF425" s="28"/>
      <c r="AG425" s="29">
        <f t="shared" si="188"/>
        <v>0</v>
      </c>
      <c r="AH425" s="29">
        <f t="shared" si="189"/>
        <v>31920000</v>
      </c>
      <c r="AI425" s="30">
        <f t="shared" si="184"/>
        <v>0</v>
      </c>
      <c r="AJ425" s="30" t="str">
        <f>IF(ISERROR(AH425/#REF!),"-",AH425/#REF!)</f>
        <v>-</v>
      </c>
      <c r="AK425" s="11"/>
      <c r="AL425" s="11"/>
      <c r="AM425" s="11"/>
      <c r="AN425" s="11"/>
      <c r="AO425" s="11"/>
      <c r="AP425" s="11"/>
      <c r="AQ425" s="11"/>
      <c r="AR425" s="11"/>
    </row>
    <row r="426" spans="1:44" outlineLevel="1" x14ac:dyDescent="0.25">
      <c r="A426" s="23">
        <v>50</v>
      </c>
      <c r="B426" s="23"/>
      <c r="C426" s="140" t="s">
        <v>1460</v>
      </c>
      <c r="D426" s="69">
        <v>44744</v>
      </c>
      <c r="E426" s="124" t="s">
        <v>1461</v>
      </c>
      <c r="F426" s="54" t="s">
        <v>1114</v>
      </c>
      <c r="G426" s="47" t="s">
        <v>1115</v>
      </c>
      <c r="H426" s="33"/>
      <c r="I426" s="33"/>
      <c r="J426" s="541"/>
      <c r="K426" s="243">
        <v>39900000</v>
      </c>
      <c r="L426" s="251" t="s">
        <v>81</v>
      </c>
      <c r="M426" s="28"/>
      <c r="N426" s="28"/>
      <c r="O426" s="28"/>
      <c r="P426" s="34"/>
      <c r="Q426" s="34"/>
      <c r="R426" s="28"/>
      <c r="S426" s="28"/>
      <c r="T426" s="28"/>
      <c r="U426" s="29">
        <f t="shared" si="185"/>
        <v>0</v>
      </c>
      <c r="V426" s="7"/>
      <c r="W426" s="18"/>
      <c r="X426" s="243"/>
      <c r="Y426" s="29">
        <f t="shared" si="186"/>
        <v>0</v>
      </c>
      <c r="Z426" s="28">
        <v>39900000</v>
      </c>
      <c r="AA426" s="28"/>
      <c r="AB426" s="28"/>
      <c r="AC426" s="29">
        <f t="shared" si="187"/>
        <v>39900000</v>
      </c>
      <c r="AD426" s="28"/>
      <c r="AE426" s="28"/>
      <c r="AF426" s="28"/>
      <c r="AG426" s="29">
        <f t="shared" si="188"/>
        <v>0</v>
      </c>
      <c r="AH426" s="29">
        <f t="shared" si="189"/>
        <v>39900000</v>
      </c>
      <c r="AI426" s="30">
        <f t="shared" si="184"/>
        <v>0</v>
      </c>
      <c r="AJ426" s="30" t="str">
        <f>IF(ISERROR(AH426/#REF!),"-",AH426/#REF!)</f>
        <v>-</v>
      </c>
      <c r="AK426" s="11"/>
      <c r="AL426" s="11"/>
      <c r="AM426" s="11"/>
      <c r="AN426" s="11"/>
      <c r="AO426" s="11"/>
      <c r="AP426" s="11"/>
      <c r="AQ426" s="11"/>
      <c r="AR426" s="11"/>
    </row>
    <row r="427" spans="1:44" outlineLevel="1" x14ac:dyDescent="0.25">
      <c r="A427" s="23">
        <v>51</v>
      </c>
      <c r="B427" s="23"/>
      <c r="C427" s="140" t="s">
        <v>1462</v>
      </c>
      <c r="D427" s="69">
        <v>44750</v>
      </c>
      <c r="E427" s="124" t="s">
        <v>1463</v>
      </c>
      <c r="F427" s="54" t="s">
        <v>1114</v>
      </c>
      <c r="G427" s="47" t="s">
        <v>1115</v>
      </c>
      <c r="H427" s="33"/>
      <c r="I427" s="33"/>
      <c r="J427" s="541"/>
      <c r="K427" s="243">
        <v>11970000</v>
      </c>
      <c r="L427" s="251" t="s">
        <v>81</v>
      </c>
      <c r="M427" s="28"/>
      <c r="N427" s="28"/>
      <c r="O427" s="28"/>
      <c r="P427" s="34"/>
      <c r="Q427" s="34"/>
      <c r="R427" s="28"/>
      <c r="S427" s="28"/>
      <c r="T427" s="28"/>
      <c r="U427" s="29">
        <f t="shared" si="185"/>
        <v>0</v>
      </c>
      <c r="V427" s="7"/>
      <c r="W427" s="18"/>
      <c r="X427" s="243"/>
      <c r="Y427" s="29">
        <f t="shared" si="186"/>
        <v>0</v>
      </c>
      <c r="Z427" s="28">
        <v>11970000</v>
      </c>
      <c r="AA427" s="28"/>
      <c r="AB427" s="28"/>
      <c r="AC427" s="29">
        <f t="shared" si="187"/>
        <v>11970000</v>
      </c>
      <c r="AD427" s="28"/>
      <c r="AE427" s="28"/>
      <c r="AF427" s="28"/>
      <c r="AG427" s="29">
        <f t="shared" si="188"/>
        <v>0</v>
      </c>
      <c r="AH427" s="29">
        <f t="shared" si="189"/>
        <v>11970000</v>
      </c>
      <c r="AI427" s="30">
        <f t="shared" si="184"/>
        <v>0</v>
      </c>
      <c r="AJ427" s="30" t="str">
        <f>IF(ISERROR(AH427/#REF!),"-",AH427/#REF!)</f>
        <v>-</v>
      </c>
      <c r="AK427" s="11"/>
      <c r="AL427" s="11"/>
      <c r="AM427" s="11"/>
      <c r="AN427" s="11"/>
      <c r="AO427" s="11"/>
      <c r="AP427" s="11"/>
      <c r="AQ427" s="11"/>
      <c r="AR427" s="11"/>
    </row>
    <row r="428" spans="1:44" outlineLevel="1" x14ac:dyDescent="0.25">
      <c r="A428" s="23">
        <v>52</v>
      </c>
      <c r="B428" s="23"/>
      <c r="C428" s="140" t="s">
        <v>1464</v>
      </c>
      <c r="D428" s="69">
        <v>44750</v>
      </c>
      <c r="E428" s="124" t="s">
        <v>1465</v>
      </c>
      <c r="F428" s="54" t="s">
        <v>1114</v>
      </c>
      <c r="G428" s="47" t="s">
        <v>1115</v>
      </c>
      <c r="H428" s="33"/>
      <c r="I428" s="33"/>
      <c r="J428" s="541"/>
      <c r="K428" s="243">
        <v>11970000</v>
      </c>
      <c r="L428" s="251" t="s">
        <v>81</v>
      </c>
      <c r="M428" s="28"/>
      <c r="N428" s="28"/>
      <c r="O428" s="28"/>
      <c r="P428" s="34"/>
      <c r="Q428" s="34"/>
      <c r="R428" s="28"/>
      <c r="S428" s="28"/>
      <c r="T428" s="28"/>
      <c r="U428" s="29">
        <f t="shared" si="185"/>
        <v>0</v>
      </c>
      <c r="V428" s="7"/>
      <c r="W428" s="18"/>
      <c r="X428" s="243"/>
      <c r="Y428" s="29">
        <f t="shared" si="186"/>
        <v>0</v>
      </c>
      <c r="Z428" s="28">
        <v>11970000</v>
      </c>
      <c r="AA428" s="28"/>
      <c r="AB428" s="28"/>
      <c r="AC428" s="29">
        <f t="shared" si="187"/>
        <v>11970000</v>
      </c>
      <c r="AD428" s="28"/>
      <c r="AE428" s="28"/>
      <c r="AF428" s="28"/>
      <c r="AG428" s="29">
        <f t="shared" si="188"/>
        <v>0</v>
      </c>
      <c r="AH428" s="29">
        <f t="shared" si="189"/>
        <v>11970000</v>
      </c>
      <c r="AI428" s="30">
        <f t="shared" si="184"/>
        <v>0</v>
      </c>
      <c r="AJ428" s="30" t="str">
        <f>IF(ISERROR(AH428/#REF!),"-",AH428/#REF!)</f>
        <v>-</v>
      </c>
      <c r="AK428" s="11"/>
      <c r="AL428" s="11"/>
      <c r="AM428" s="11"/>
      <c r="AN428" s="11"/>
      <c r="AO428" s="11"/>
      <c r="AP428" s="11"/>
      <c r="AQ428" s="11"/>
      <c r="AR428" s="11"/>
    </row>
    <row r="429" spans="1:44" outlineLevel="1" x14ac:dyDescent="0.25">
      <c r="A429" s="23">
        <v>53</v>
      </c>
      <c r="B429" s="23"/>
      <c r="C429" s="140" t="s">
        <v>1466</v>
      </c>
      <c r="D429" s="69">
        <v>44743</v>
      </c>
      <c r="E429" s="124" t="s">
        <v>1467</v>
      </c>
      <c r="F429" s="54" t="s">
        <v>1114</v>
      </c>
      <c r="G429" s="47" t="s">
        <v>1115</v>
      </c>
      <c r="H429" s="33"/>
      <c r="I429" s="33"/>
      <c r="J429" s="541"/>
      <c r="K429" s="243">
        <v>92400000</v>
      </c>
      <c r="L429" s="251" t="s">
        <v>81</v>
      </c>
      <c r="M429" s="28"/>
      <c r="N429" s="28"/>
      <c r="O429" s="28"/>
      <c r="P429" s="34"/>
      <c r="Q429" s="34"/>
      <c r="R429" s="28"/>
      <c r="S429" s="28"/>
      <c r="T429" s="28"/>
      <c r="U429" s="29">
        <f t="shared" si="185"/>
        <v>0</v>
      </c>
      <c r="V429" s="7"/>
      <c r="W429" s="18"/>
      <c r="X429" s="243"/>
      <c r="Y429" s="29">
        <f t="shared" si="186"/>
        <v>0</v>
      </c>
      <c r="Z429" s="28">
        <v>92400000</v>
      </c>
      <c r="AA429" s="28"/>
      <c r="AB429" s="28"/>
      <c r="AC429" s="29">
        <f t="shared" si="187"/>
        <v>92400000</v>
      </c>
      <c r="AD429" s="28"/>
      <c r="AE429" s="28"/>
      <c r="AF429" s="28"/>
      <c r="AG429" s="29">
        <f t="shared" si="188"/>
        <v>0</v>
      </c>
      <c r="AH429" s="29">
        <f t="shared" si="189"/>
        <v>92400000</v>
      </c>
      <c r="AI429" s="30">
        <f t="shared" si="184"/>
        <v>0</v>
      </c>
      <c r="AJ429" s="30" t="str">
        <f>IF(ISERROR(AH429/#REF!),"-",AH429/#REF!)</f>
        <v>-</v>
      </c>
      <c r="AK429" s="11"/>
      <c r="AL429" s="11"/>
      <c r="AM429" s="11"/>
      <c r="AN429" s="11"/>
      <c r="AO429" s="11"/>
      <c r="AP429" s="11"/>
      <c r="AQ429" s="11"/>
      <c r="AR429" s="11"/>
    </row>
    <row r="430" spans="1:44" outlineLevel="1" x14ac:dyDescent="0.25">
      <c r="A430" s="23">
        <v>54</v>
      </c>
      <c r="B430" s="23"/>
      <c r="C430" s="140" t="s">
        <v>1468</v>
      </c>
      <c r="D430" s="69">
        <v>44750</v>
      </c>
      <c r="E430" s="124" t="s">
        <v>1469</v>
      </c>
      <c r="F430" s="54" t="s">
        <v>1114</v>
      </c>
      <c r="G430" s="47" t="s">
        <v>1115</v>
      </c>
      <c r="H430" s="33"/>
      <c r="I430" s="33"/>
      <c r="J430" s="541"/>
      <c r="K430" s="243">
        <v>17100000</v>
      </c>
      <c r="L430" s="251" t="s">
        <v>81</v>
      </c>
      <c r="M430" s="28"/>
      <c r="N430" s="28"/>
      <c r="O430" s="28"/>
      <c r="P430" s="34"/>
      <c r="Q430" s="34"/>
      <c r="R430" s="28"/>
      <c r="S430" s="28"/>
      <c r="T430" s="28"/>
      <c r="U430" s="29">
        <f t="shared" si="185"/>
        <v>0</v>
      </c>
      <c r="V430" s="7"/>
      <c r="W430" s="18"/>
      <c r="X430" s="243"/>
      <c r="Y430" s="29">
        <f t="shared" si="186"/>
        <v>0</v>
      </c>
      <c r="Z430" s="28">
        <v>17100000</v>
      </c>
      <c r="AA430" s="28"/>
      <c r="AB430" s="28"/>
      <c r="AC430" s="29">
        <f t="shared" si="187"/>
        <v>17100000</v>
      </c>
      <c r="AD430" s="28"/>
      <c r="AE430" s="28"/>
      <c r="AF430" s="28"/>
      <c r="AG430" s="29">
        <f t="shared" si="188"/>
        <v>0</v>
      </c>
      <c r="AH430" s="29">
        <f t="shared" si="189"/>
        <v>17100000</v>
      </c>
      <c r="AI430" s="30">
        <f t="shared" si="184"/>
        <v>0</v>
      </c>
      <c r="AJ430" s="30" t="str">
        <f>IF(ISERROR(AH430/#REF!),"-",AH430/#REF!)</f>
        <v>-</v>
      </c>
      <c r="AK430" s="11"/>
      <c r="AL430" s="11"/>
      <c r="AM430" s="11"/>
      <c r="AN430" s="11"/>
      <c r="AO430" s="11"/>
      <c r="AP430" s="11"/>
      <c r="AQ430" s="11"/>
      <c r="AR430" s="11"/>
    </row>
    <row r="431" spans="1:44" outlineLevel="1" x14ac:dyDescent="0.25">
      <c r="A431" s="23">
        <v>55</v>
      </c>
      <c r="B431" s="23"/>
      <c r="C431" s="140" t="s">
        <v>1470</v>
      </c>
      <c r="D431" s="69">
        <v>44754</v>
      </c>
      <c r="E431" s="124" t="s">
        <v>1471</v>
      </c>
      <c r="F431" s="54" t="s">
        <v>1114</v>
      </c>
      <c r="G431" s="47" t="s">
        <v>1115</v>
      </c>
      <c r="H431" s="33"/>
      <c r="I431" s="33"/>
      <c r="J431" s="541"/>
      <c r="K431" s="243">
        <v>68400000</v>
      </c>
      <c r="L431" s="251" t="s">
        <v>81</v>
      </c>
      <c r="M431" s="28"/>
      <c r="N431" s="28"/>
      <c r="O431" s="28"/>
      <c r="P431" s="34"/>
      <c r="Q431" s="34"/>
      <c r="R431" s="28"/>
      <c r="S431" s="28"/>
      <c r="T431" s="28"/>
      <c r="U431" s="29">
        <f t="shared" si="185"/>
        <v>0</v>
      </c>
      <c r="V431" s="7"/>
      <c r="W431" s="18"/>
      <c r="X431" s="243"/>
      <c r="Y431" s="29">
        <f t="shared" si="186"/>
        <v>0</v>
      </c>
      <c r="Z431" s="28">
        <v>68400000</v>
      </c>
      <c r="AA431" s="28"/>
      <c r="AB431" s="28"/>
      <c r="AC431" s="29">
        <f t="shared" si="187"/>
        <v>68400000</v>
      </c>
      <c r="AD431" s="28"/>
      <c r="AE431" s="28"/>
      <c r="AF431" s="28"/>
      <c r="AG431" s="29">
        <f t="shared" si="188"/>
        <v>0</v>
      </c>
      <c r="AH431" s="29">
        <f t="shared" si="189"/>
        <v>68400000</v>
      </c>
      <c r="AI431" s="30">
        <f t="shared" si="184"/>
        <v>0</v>
      </c>
      <c r="AJ431" s="30" t="str">
        <f>IF(ISERROR(AH431/#REF!),"-",AH431/#REF!)</f>
        <v>-</v>
      </c>
      <c r="AK431" s="11"/>
      <c r="AL431" s="11"/>
      <c r="AM431" s="11"/>
      <c r="AN431" s="11"/>
      <c r="AO431" s="11"/>
      <c r="AP431" s="11"/>
      <c r="AQ431" s="11"/>
      <c r="AR431" s="11"/>
    </row>
    <row r="432" spans="1:44" outlineLevel="1" x14ac:dyDescent="0.25">
      <c r="A432" s="23">
        <v>56</v>
      </c>
      <c r="B432" s="23"/>
      <c r="C432" s="140" t="s">
        <v>1340</v>
      </c>
      <c r="D432" s="69">
        <v>44746</v>
      </c>
      <c r="E432" s="124" t="s">
        <v>1472</v>
      </c>
      <c r="F432" s="54" t="s">
        <v>1114</v>
      </c>
      <c r="G432" s="47" t="s">
        <v>1115</v>
      </c>
      <c r="H432" s="33"/>
      <c r="I432" s="33"/>
      <c r="J432" s="541"/>
      <c r="K432" s="243">
        <v>70560000</v>
      </c>
      <c r="L432" s="251" t="s">
        <v>81</v>
      </c>
      <c r="M432" s="28"/>
      <c r="N432" s="28"/>
      <c r="O432" s="28"/>
      <c r="P432" s="34"/>
      <c r="Q432" s="34"/>
      <c r="R432" s="28"/>
      <c r="S432" s="28"/>
      <c r="T432" s="28"/>
      <c r="U432" s="29">
        <f t="shared" si="185"/>
        <v>0</v>
      </c>
      <c r="V432" s="7"/>
      <c r="W432" s="18"/>
      <c r="X432" s="243"/>
      <c r="Y432" s="29">
        <f t="shared" si="186"/>
        <v>0</v>
      </c>
      <c r="Z432" s="28">
        <v>70560000</v>
      </c>
      <c r="AA432" s="28"/>
      <c r="AB432" s="28"/>
      <c r="AC432" s="29">
        <f t="shared" si="187"/>
        <v>70560000</v>
      </c>
      <c r="AD432" s="28"/>
      <c r="AE432" s="28"/>
      <c r="AF432" s="28"/>
      <c r="AG432" s="29">
        <f t="shared" si="188"/>
        <v>0</v>
      </c>
      <c r="AH432" s="29">
        <f t="shared" si="189"/>
        <v>70560000</v>
      </c>
      <c r="AI432" s="30">
        <f t="shared" si="184"/>
        <v>0</v>
      </c>
      <c r="AJ432" s="30" t="str">
        <f>IF(ISERROR(AH432/#REF!),"-",AH432/#REF!)</f>
        <v>-</v>
      </c>
      <c r="AK432" s="11"/>
      <c r="AL432" s="11"/>
      <c r="AM432" s="11"/>
      <c r="AN432" s="11"/>
      <c r="AO432" s="11"/>
      <c r="AP432" s="11"/>
      <c r="AQ432" s="11"/>
      <c r="AR432" s="11"/>
    </row>
    <row r="433" spans="1:44" outlineLevel="1" x14ac:dyDescent="0.25">
      <c r="A433" s="23">
        <v>57</v>
      </c>
      <c r="B433" s="23"/>
      <c r="C433" s="140" t="s">
        <v>412</v>
      </c>
      <c r="D433" s="69">
        <v>44750</v>
      </c>
      <c r="E433" s="124" t="s">
        <v>1473</v>
      </c>
      <c r="F433" s="54" t="s">
        <v>1114</v>
      </c>
      <c r="G433" s="47" t="s">
        <v>1115</v>
      </c>
      <c r="H433" s="33"/>
      <c r="I433" s="33"/>
      <c r="J433" s="541"/>
      <c r="K433" s="243">
        <v>17100000</v>
      </c>
      <c r="L433" s="251" t="s">
        <v>81</v>
      </c>
      <c r="M433" s="28"/>
      <c r="N433" s="28"/>
      <c r="O433" s="28"/>
      <c r="P433" s="34"/>
      <c r="Q433" s="34"/>
      <c r="R433" s="28"/>
      <c r="S433" s="28"/>
      <c r="T433" s="28"/>
      <c r="U433" s="29">
        <f t="shared" si="185"/>
        <v>0</v>
      </c>
      <c r="V433" s="7"/>
      <c r="W433" s="18"/>
      <c r="X433" s="243"/>
      <c r="Y433" s="29">
        <f t="shared" si="186"/>
        <v>0</v>
      </c>
      <c r="Z433" s="28">
        <v>17100000</v>
      </c>
      <c r="AA433" s="28"/>
      <c r="AB433" s="28"/>
      <c r="AC433" s="29">
        <f t="shared" si="187"/>
        <v>17100000</v>
      </c>
      <c r="AD433" s="28"/>
      <c r="AE433" s="28"/>
      <c r="AF433" s="28"/>
      <c r="AG433" s="29">
        <f t="shared" si="188"/>
        <v>0</v>
      </c>
      <c r="AH433" s="29">
        <f t="shared" si="189"/>
        <v>17100000</v>
      </c>
      <c r="AI433" s="30">
        <f t="shared" si="184"/>
        <v>0</v>
      </c>
      <c r="AJ433" s="30" t="str">
        <f>IF(ISERROR(AH433/#REF!),"-",AH433/#REF!)</f>
        <v>-</v>
      </c>
      <c r="AK433" s="11"/>
      <c r="AL433" s="11"/>
      <c r="AM433" s="11"/>
      <c r="AN433" s="11"/>
      <c r="AO433" s="11"/>
      <c r="AP433" s="11"/>
      <c r="AQ433" s="11"/>
      <c r="AR433" s="11"/>
    </row>
    <row r="434" spans="1:44" outlineLevel="1" x14ac:dyDescent="0.25">
      <c r="A434" s="23">
        <v>58</v>
      </c>
      <c r="B434" s="23"/>
      <c r="C434" s="140" t="s">
        <v>1474</v>
      </c>
      <c r="D434" s="69">
        <v>44750</v>
      </c>
      <c r="E434" s="124" t="s">
        <v>780</v>
      </c>
      <c r="F434" s="54" t="s">
        <v>1114</v>
      </c>
      <c r="G434" s="47" t="s">
        <v>1115</v>
      </c>
      <c r="H434" s="33"/>
      <c r="I434" s="33"/>
      <c r="J434" s="541"/>
      <c r="K434" s="243">
        <v>17100000</v>
      </c>
      <c r="L434" s="251" t="s">
        <v>81</v>
      </c>
      <c r="M434" s="28"/>
      <c r="N434" s="28"/>
      <c r="O434" s="28"/>
      <c r="P434" s="34"/>
      <c r="Q434" s="34"/>
      <c r="R434" s="28"/>
      <c r="S434" s="28"/>
      <c r="T434" s="28"/>
      <c r="U434" s="29">
        <f t="shared" si="185"/>
        <v>0</v>
      </c>
      <c r="V434" s="7"/>
      <c r="W434" s="18"/>
      <c r="X434" s="243"/>
      <c r="Y434" s="29">
        <f t="shared" si="186"/>
        <v>0</v>
      </c>
      <c r="Z434" s="28">
        <v>17100000</v>
      </c>
      <c r="AA434" s="28"/>
      <c r="AB434" s="28"/>
      <c r="AC434" s="29">
        <f t="shared" si="187"/>
        <v>17100000</v>
      </c>
      <c r="AD434" s="28"/>
      <c r="AE434" s="28"/>
      <c r="AF434" s="28"/>
      <c r="AG434" s="29">
        <f t="shared" si="188"/>
        <v>0</v>
      </c>
      <c r="AH434" s="29">
        <f t="shared" si="189"/>
        <v>17100000</v>
      </c>
      <c r="AI434" s="30">
        <f t="shared" si="184"/>
        <v>0</v>
      </c>
      <c r="AJ434" s="30" t="str">
        <f>IF(ISERROR(AH434/#REF!),"-",AH434/#REF!)</f>
        <v>-</v>
      </c>
      <c r="AK434" s="11"/>
      <c r="AL434" s="11"/>
      <c r="AM434" s="11"/>
      <c r="AN434" s="11"/>
      <c r="AO434" s="11"/>
      <c r="AP434" s="11"/>
      <c r="AQ434" s="11"/>
      <c r="AR434" s="11"/>
    </row>
    <row r="435" spans="1:44" outlineLevel="1" x14ac:dyDescent="0.25">
      <c r="A435" s="23">
        <v>59</v>
      </c>
      <c r="B435" s="23"/>
      <c r="C435" s="140" t="s">
        <v>1475</v>
      </c>
      <c r="D435" s="69">
        <v>44757</v>
      </c>
      <c r="E435" s="124" t="s">
        <v>1443</v>
      </c>
      <c r="F435" s="54" t="s">
        <v>1114</v>
      </c>
      <c r="G435" s="47" t="s">
        <v>1115</v>
      </c>
      <c r="H435" s="33"/>
      <c r="I435" s="33"/>
      <c r="J435" s="541"/>
      <c r="K435" s="243">
        <v>39900000</v>
      </c>
      <c r="L435" s="251" t="s">
        <v>81</v>
      </c>
      <c r="M435" s="28"/>
      <c r="N435" s="28"/>
      <c r="O435" s="28"/>
      <c r="P435" s="34"/>
      <c r="Q435" s="34"/>
      <c r="R435" s="28"/>
      <c r="S435" s="28"/>
      <c r="T435" s="28"/>
      <c r="U435" s="29">
        <f t="shared" si="185"/>
        <v>0</v>
      </c>
      <c r="V435" s="7"/>
      <c r="W435" s="18"/>
      <c r="X435" s="243"/>
      <c r="Y435" s="29">
        <f t="shared" si="186"/>
        <v>0</v>
      </c>
      <c r="Z435" s="28">
        <v>39900000</v>
      </c>
      <c r="AA435" s="28"/>
      <c r="AB435" s="28"/>
      <c r="AC435" s="29">
        <f t="shared" si="187"/>
        <v>39900000</v>
      </c>
      <c r="AD435" s="28"/>
      <c r="AE435" s="28"/>
      <c r="AF435" s="28"/>
      <c r="AG435" s="29">
        <f t="shared" si="188"/>
        <v>0</v>
      </c>
      <c r="AH435" s="29">
        <f t="shared" si="189"/>
        <v>39900000</v>
      </c>
      <c r="AI435" s="30">
        <f t="shared" si="184"/>
        <v>0</v>
      </c>
      <c r="AJ435" s="30" t="str">
        <f>IF(ISERROR(AH435/#REF!),"-",AH435/#REF!)</f>
        <v>-</v>
      </c>
      <c r="AK435" s="11"/>
      <c r="AL435" s="11"/>
      <c r="AM435" s="11"/>
      <c r="AN435" s="11"/>
      <c r="AO435" s="11"/>
      <c r="AP435" s="11"/>
      <c r="AQ435" s="11"/>
      <c r="AR435" s="11"/>
    </row>
    <row r="436" spans="1:44" outlineLevel="1" x14ac:dyDescent="0.25">
      <c r="A436" s="23">
        <v>60</v>
      </c>
      <c r="B436" s="23"/>
      <c r="C436" s="140" t="s">
        <v>1476</v>
      </c>
      <c r="D436" s="69">
        <v>44755</v>
      </c>
      <c r="E436" s="124" t="s">
        <v>1446</v>
      </c>
      <c r="F436" s="54" t="s">
        <v>1114</v>
      </c>
      <c r="G436" s="47" t="s">
        <v>1115</v>
      </c>
      <c r="H436" s="33"/>
      <c r="I436" s="33"/>
      <c r="J436" s="541"/>
      <c r="K436" s="243">
        <v>39900000</v>
      </c>
      <c r="L436" s="251" t="s">
        <v>81</v>
      </c>
      <c r="M436" s="28"/>
      <c r="N436" s="28"/>
      <c r="O436" s="28"/>
      <c r="P436" s="34"/>
      <c r="Q436" s="34"/>
      <c r="R436" s="28"/>
      <c r="S436" s="28"/>
      <c r="T436" s="28"/>
      <c r="U436" s="29">
        <f t="shared" si="185"/>
        <v>0</v>
      </c>
      <c r="V436" s="7"/>
      <c r="W436" s="18"/>
      <c r="X436" s="243"/>
      <c r="Y436" s="29">
        <f t="shared" si="186"/>
        <v>0</v>
      </c>
      <c r="Z436" s="28">
        <v>39900000</v>
      </c>
      <c r="AA436" s="28"/>
      <c r="AB436" s="28"/>
      <c r="AC436" s="29">
        <f t="shared" si="187"/>
        <v>39900000</v>
      </c>
      <c r="AD436" s="28"/>
      <c r="AE436" s="28"/>
      <c r="AF436" s="28"/>
      <c r="AG436" s="29">
        <f t="shared" si="188"/>
        <v>0</v>
      </c>
      <c r="AH436" s="29">
        <f t="shared" si="189"/>
        <v>39900000</v>
      </c>
      <c r="AI436" s="30">
        <f t="shared" si="184"/>
        <v>0</v>
      </c>
      <c r="AJ436" s="30" t="str">
        <f>IF(ISERROR(AH436/#REF!),"-",AH436/#REF!)</f>
        <v>-</v>
      </c>
      <c r="AK436" s="11"/>
      <c r="AL436" s="11"/>
      <c r="AM436" s="11"/>
      <c r="AN436" s="11"/>
      <c r="AO436" s="11"/>
      <c r="AP436" s="11"/>
      <c r="AQ436" s="11"/>
      <c r="AR436" s="11"/>
    </row>
    <row r="437" spans="1:44" outlineLevel="1" x14ac:dyDescent="0.25">
      <c r="A437" s="23">
        <v>61</v>
      </c>
      <c r="B437" s="23"/>
      <c r="C437" s="140" t="s">
        <v>1477</v>
      </c>
      <c r="D437" s="69">
        <v>44756</v>
      </c>
      <c r="E437" s="124" t="s">
        <v>1446</v>
      </c>
      <c r="F437" s="54" t="s">
        <v>1114</v>
      </c>
      <c r="G437" s="47" t="s">
        <v>1115</v>
      </c>
      <c r="H437" s="33"/>
      <c r="I437" s="33"/>
      <c r="J437" s="541"/>
      <c r="K437" s="243">
        <v>23940000</v>
      </c>
      <c r="L437" s="251" t="s">
        <v>81</v>
      </c>
      <c r="M437" s="28"/>
      <c r="N437" s="28"/>
      <c r="O437" s="28"/>
      <c r="P437" s="34"/>
      <c r="Q437" s="34"/>
      <c r="R437" s="28"/>
      <c r="S437" s="28"/>
      <c r="T437" s="28"/>
      <c r="U437" s="29">
        <f t="shared" si="185"/>
        <v>0</v>
      </c>
      <c r="V437" s="7"/>
      <c r="W437" s="18"/>
      <c r="X437" s="243"/>
      <c r="Y437" s="29">
        <f t="shared" si="186"/>
        <v>0</v>
      </c>
      <c r="Z437" s="28">
        <v>23940000</v>
      </c>
      <c r="AA437" s="28"/>
      <c r="AB437" s="28"/>
      <c r="AC437" s="29">
        <f t="shared" si="187"/>
        <v>23940000</v>
      </c>
      <c r="AD437" s="28"/>
      <c r="AE437" s="28"/>
      <c r="AF437" s="28"/>
      <c r="AG437" s="29">
        <f t="shared" si="188"/>
        <v>0</v>
      </c>
      <c r="AH437" s="29">
        <f t="shared" si="189"/>
        <v>23940000</v>
      </c>
      <c r="AI437" s="30">
        <f t="shared" si="184"/>
        <v>0</v>
      </c>
      <c r="AJ437" s="30" t="str">
        <f>IF(ISERROR(AH437/#REF!),"-",AH437/#REF!)</f>
        <v>-</v>
      </c>
      <c r="AK437" s="11"/>
      <c r="AL437" s="11"/>
      <c r="AM437" s="11"/>
      <c r="AN437" s="11"/>
      <c r="AO437" s="11"/>
      <c r="AP437" s="11"/>
      <c r="AQ437" s="11"/>
      <c r="AR437" s="11"/>
    </row>
    <row r="438" spans="1:44" outlineLevel="1" x14ac:dyDescent="0.25">
      <c r="A438" s="23">
        <v>62</v>
      </c>
      <c r="B438" s="23"/>
      <c r="C438" s="140" t="s">
        <v>1478</v>
      </c>
      <c r="D438" s="69">
        <v>44755</v>
      </c>
      <c r="E438" s="124" t="s">
        <v>1442</v>
      </c>
      <c r="F438" s="54" t="s">
        <v>1114</v>
      </c>
      <c r="G438" s="47" t="s">
        <v>1115</v>
      </c>
      <c r="H438" s="33"/>
      <c r="I438" s="33"/>
      <c r="J438" s="541"/>
      <c r="K438" s="243">
        <v>39900000</v>
      </c>
      <c r="L438" s="251" t="s">
        <v>81</v>
      </c>
      <c r="M438" s="28"/>
      <c r="N438" s="28"/>
      <c r="O438" s="28"/>
      <c r="P438" s="34"/>
      <c r="Q438" s="34"/>
      <c r="R438" s="28"/>
      <c r="S438" s="28"/>
      <c r="T438" s="28"/>
      <c r="U438" s="29">
        <f t="shared" si="185"/>
        <v>0</v>
      </c>
      <c r="V438" s="7"/>
      <c r="W438" s="18"/>
      <c r="X438" s="243"/>
      <c r="Y438" s="29">
        <f t="shared" si="186"/>
        <v>0</v>
      </c>
      <c r="Z438" s="28">
        <v>39900000</v>
      </c>
      <c r="AA438" s="28"/>
      <c r="AB438" s="28"/>
      <c r="AC438" s="29">
        <f t="shared" si="187"/>
        <v>39900000</v>
      </c>
      <c r="AD438" s="28"/>
      <c r="AE438" s="28"/>
      <c r="AF438" s="28"/>
      <c r="AG438" s="29">
        <f t="shared" si="188"/>
        <v>0</v>
      </c>
      <c r="AH438" s="29">
        <f t="shared" si="189"/>
        <v>39900000</v>
      </c>
      <c r="AI438" s="30">
        <f t="shared" si="184"/>
        <v>0</v>
      </c>
      <c r="AJ438" s="30" t="str">
        <f>IF(ISERROR(AH438/#REF!),"-",AH438/#REF!)</f>
        <v>-</v>
      </c>
      <c r="AK438" s="11"/>
      <c r="AL438" s="11"/>
      <c r="AM438" s="11"/>
      <c r="AN438" s="11"/>
      <c r="AO438" s="11"/>
      <c r="AP438" s="11"/>
      <c r="AQ438" s="11"/>
      <c r="AR438" s="11"/>
    </row>
    <row r="439" spans="1:44" outlineLevel="1" x14ac:dyDescent="0.25">
      <c r="A439" s="23">
        <v>63</v>
      </c>
      <c r="B439" s="23"/>
      <c r="C439" s="140" t="s">
        <v>1479</v>
      </c>
      <c r="D439" s="69">
        <v>44755</v>
      </c>
      <c r="E439" s="124" t="s">
        <v>1031</v>
      </c>
      <c r="F439" s="54" t="s">
        <v>1114</v>
      </c>
      <c r="G439" s="47" t="s">
        <v>1115</v>
      </c>
      <c r="H439" s="33"/>
      <c r="I439" s="33"/>
      <c r="J439" s="541"/>
      <c r="K439" s="243">
        <v>80220000</v>
      </c>
      <c r="L439" s="251" t="s">
        <v>81</v>
      </c>
      <c r="M439" s="28"/>
      <c r="N439" s="28"/>
      <c r="O439" s="28"/>
      <c r="P439" s="34"/>
      <c r="Q439" s="34"/>
      <c r="R439" s="28"/>
      <c r="S439" s="28"/>
      <c r="T439" s="28"/>
      <c r="U439" s="29">
        <f t="shared" si="185"/>
        <v>0</v>
      </c>
      <c r="V439" s="7"/>
      <c r="W439" s="18"/>
      <c r="X439" s="243"/>
      <c r="Y439" s="29">
        <f t="shared" si="186"/>
        <v>0</v>
      </c>
      <c r="Z439" s="28">
        <v>80220000</v>
      </c>
      <c r="AA439" s="28"/>
      <c r="AB439" s="28"/>
      <c r="AC439" s="29">
        <f t="shared" si="187"/>
        <v>80220000</v>
      </c>
      <c r="AD439" s="28"/>
      <c r="AE439" s="28"/>
      <c r="AF439" s="28"/>
      <c r="AG439" s="29">
        <f t="shared" si="188"/>
        <v>0</v>
      </c>
      <c r="AH439" s="29">
        <f t="shared" si="189"/>
        <v>80220000</v>
      </c>
      <c r="AI439" s="30">
        <f t="shared" si="184"/>
        <v>0</v>
      </c>
      <c r="AJ439" s="30" t="str">
        <f>IF(ISERROR(AH439/#REF!),"-",AH439/#REF!)</f>
        <v>-</v>
      </c>
      <c r="AK439" s="11"/>
      <c r="AL439" s="11"/>
      <c r="AM439" s="11"/>
      <c r="AN439" s="11"/>
      <c r="AO439" s="11"/>
      <c r="AP439" s="11"/>
      <c r="AQ439" s="11"/>
      <c r="AR439" s="11"/>
    </row>
    <row r="440" spans="1:44" outlineLevel="1" x14ac:dyDescent="0.25">
      <c r="A440" s="23">
        <v>64</v>
      </c>
      <c r="B440" s="23"/>
      <c r="C440" s="140" t="s">
        <v>1480</v>
      </c>
      <c r="D440" s="69">
        <v>44762</v>
      </c>
      <c r="E440" s="124" t="s">
        <v>1481</v>
      </c>
      <c r="F440" s="54" t="s">
        <v>1114</v>
      </c>
      <c r="G440" s="47" t="s">
        <v>1115</v>
      </c>
      <c r="H440" s="33"/>
      <c r="I440" s="33"/>
      <c r="J440" s="541"/>
      <c r="K440" s="243">
        <v>40320000</v>
      </c>
      <c r="L440" s="251" t="s">
        <v>81</v>
      </c>
      <c r="M440" s="28"/>
      <c r="N440" s="28"/>
      <c r="O440" s="28"/>
      <c r="P440" s="34"/>
      <c r="Q440" s="34"/>
      <c r="R440" s="28"/>
      <c r="S440" s="28"/>
      <c r="T440" s="28"/>
      <c r="U440" s="29">
        <f t="shared" si="185"/>
        <v>0</v>
      </c>
      <c r="V440" s="7"/>
      <c r="W440" s="18"/>
      <c r="X440" s="243"/>
      <c r="Y440" s="29">
        <f t="shared" si="186"/>
        <v>0</v>
      </c>
      <c r="Z440" s="28">
        <v>40320000</v>
      </c>
      <c r="AA440" s="28"/>
      <c r="AB440" s="28"/>
      <c r="AC440" s="29">
        <f t="shared" si="187"/>
        <v>40320000</v>
      </c>
      <c r="AD440" s="28"/>
      <c r="AE440" s="28"/>
      <c r="AF440" s="28"/>
      <c r="AG440" s="29">
        <f t="shared" si="188"/>
        <v>0</v>
      </c>
      <c r="AH440" s="29">
        <f t="shared" si="189"/>
        <v>40320000</v>
      </c>
      <c r="AI440" s="30">
        <f t="shared" si="184"/>
        <v>0</v>
      </c>
      <c r="AJ440" s="30" t="str">
        <f>IF(ISERROR(AH440/#REF!),"-",AH440/#REF!)</f>
        <v>-</v>
      </c>
      <c r="AK440" s="11"/>
      <c r="AL440" s="11"/>
      <c r="AM440" s="11"/>
      <c r="AN440" s="11"/>
      <c r="AO440" s="11"/>
      <c r="AP440" s="11"/>
      <c r="AQ440" s="11"/>
      <c r="AR440" s="11"/>
    </row>
    <row r="441" spans="1:44" outlineLevel="1" x14ac:dyDescent="0.25">
      <c r="A441" s="23">
        <v>65</v>
      </c>
      <c r="B441" s="23"/>
      <c r="C441" s="140" t="s">
        <v>1482</v>
      </c>
      <c r="D441" s="69">
        <v>44760</v>
      </c>
      <c r="E441" s="124" t="s">
        <v>1483</v>
      </c>
      <c r="F441" s="54" t="s">
        <v>1114</v>
      </c>
      <c r="G441" s="47" t="s">
        <v>1115</v>
      </c>
      <c r="H441" s="33"/>
      <c r="I441" s="33"/>
      <c r="J441" s="541"/>
      <c r="K441" s="243">
        <v>102200000</v>
      </c>
      <c r="L441" s="251" t="s">
        <v>81</v>
      </c>
      <c r="M441" s="28"/>
      <c r="N441" s="28"/>
      <c r="O441" s="28"/>
      <c r="P441" s="34"/>
      <c r="Q441" s="34"/>
      <c r="R441" s="28"/>
      <c r="S441" s="28"/>
      <c r="T441" s="28"/>
      <c r="U441" s="29">
        <f t="shared" si="185"/>
        <v>0</v>
      </c>
      <c r="V441" s="7"/>
      <c r="W441" s="18"/>
      <c r="X441" s="243"/>
      <c r="Y441" s="29">
        <f t="shared" si="186"/>
        <v>0</v>
      </c>
      <c r="Z441" s="28">
        <v>102200000</v>
      </c>
      <c r="AA441" s="28"/>
      <c r="AB441" s="28"/>
      <c r="AC441" s="29">
        <f t="shared" si="187"/>
        <v>102200000</v>
      </c>
      <c r="AD441" s="28"/>
      <c r="AE441" s="28"/>
      <c r="AF441" s="28"/>
      <c r="AG441" s="29">
        <f t="shared" si="188"/>
        <v>0</v>
      </c>
      <c r="AH441" s="29">
        <f t="shared" si="189"/>
        <v>102200000</v>
      </c>
      <c r="AI441" s="30">
        <f t="shared" ref="AI441:AI530" si="190">IF(ISERROR(AH441/$J$342),0,AH441/$J$342)</f>
        <v>0</v>
      </c>
      <c r="AJ441" s="30" t="str">
        <f>IF(ISERROR(AH441/#REF!),"-",AH441/#REF!)</f>
        <v>-</v>
      </c>
      <c r="AK441" s="11"/>
      <c r="AL441" s="11"/>
      <c r="AM441" s="11"/>
      <c r="AN441" s="11"/>
      <c r="AO441" s="11"/>
      <c r="AP441" s="11"/>
      <c r="AQ441" s="11"/>
      <c r="AR441" s="11"/>
    </row>
    <row r="442" spans="1:44" outlineLevel="1" x14ac:dyDescent="0.25">
      <c r="A442" s="23">
        <v>66</v>
      </c>
      <c r="B442" s="23"/>
      <c r="C442" s="140" t="s">
        <v>1484</v>
      </c>
      <c r="D442" s="69">
        <v>44763</v>
      </c>
      <c r="E442" s="124" t="s">
        <v>1485</v>
      </c>
      <c r="F442" s="54" t="s">
        <v>1114</v>
      </c>
      <c r="G442" s="47" t="s">
        <v>1115</v>
      </c>
      <c r="H442" s="33"/>
      <c r="I442" s="33"/>
      <c r="J442" s="541"/>
      <c r="K442" s="243">
        <v>146000000</v>
      </c>
      <c r="L442" s="251" t="s">
        <v>81</v>
      </c>
      <c r="M442" s="28"/>
      <c r="N442" s="28"/>
      <c r="O442" s="28"/>
      <c r="P442" s="34"/>
      <c r="Q442" s="34"/>
      <c r="R442" s="28"/>
      <c r="S442" s="28"/>
      <c r="T442" s="28"/>
      <c r="U442" s="29">
        <f t="shared" ref="U442:U530" si="191">SUM(R442:T442)</f>
        <v>0</v>
      </c>
      <c r="V442" s="7"/>
      <c r="W442" s="18"/>
      <c r="X442" s="243"/>
      <c r="Y442" s="29">
        <f t="shared" ref="Y442:Y530" si="192">SUM(V442:X442)</f>
        <v>0</v>
      </c>
      <c r="Z442" s="28">
        <v>146000000</v>
      </c>
      <c r="AA442" s="28"/>
      <c r="AB442" s="28"/>
      <c r="AC442" s="29">
        <f t="shared" ref="AC442:AC530" si="193">SUM(Z442:AB442)</f>
        <v>146000000</v>
      </c>
      <c r="AD442" s="28"/>
      <c r="AE442" s="28"/>
      <c r="AF442" s="28"/>
      <c r="AG442" s="29">
        <f t="shared" ref="AG442:AG478" si="194">SUM(AD442:AF442)</f>
        <v>0</v>
      </c>
      <c r="AH442" s="29">
        <f t="shared" ref="AH442:AH530" si="195">+U442+Y442+AC442+AG442</f>
        <v>146000000</v>
      </c>
      <c r="AI442" s="30">
        <f t="shared" si="190"/>
        <v>0</v>
      </c>
      <c r="AJ442" s="30" t="str">
        <f>IF(ISERROR(AH442/#REF!),"-",AH442/#REF!)</f>
        <v>-</v>
      </c>
      <c r="AK442" s="11"/>
      <c r="AL442" s="11"/>
      <c r="AM442" s="11"/>
      <c r="AN442" s="11"/>
      <c r="AO442" s="11"/>
      <c r="AP442" s="11"/>
      <c r="AQ442" s="11"/>
      <c r="AR442" s="11"/>
    </row>
    <row r="443" spans="1:44" outlineLevel="1" x14ac:dyDescent="0.25">
      <c r="A443" s="23">
        <v>67</v>
      </c>
      <c r="B443" s="23"/>
      <c r="C443" s="140" t="s">
        <v>1486</v>
      </c>
      <c r="D443" s="69">
        <v>44755</v>
      </c>
      <c r="E443" s="124" t="s">
        <v>1487</v>
      </c>
      <c r="F443" s="54" t="s">
        <v>1114</v>
      </c>
      <c r="G443" s="47" t="s">
        <v>1115</v>
      </c>
      <c r="H443" s="33"/>
      <c r="I443" s="33"/>
      <c r="J443" s="541"/>
      <c r="K443" s="243">
        <v>45600000</v>
      </c>
      <c r="L443" s="251" t="s">
        <v>81</v>
      </c>
      <c r="M443" s="28"/>
      <c r="N443" s="28"/>
      <c r="O443" s="28"/>
      <c r="P443" s="34"/>
      <c r="Q443" s="34"/>
      <c r="R443" s="28"/>
      <c r="S443" s="28"/>
      <c r="T443" s="28"/>
      <c r="U443" s="29">
        <f t="shared" si="191"/>
        <v>0</v>
      </c>
      <c r="V443" s="7"/>
      <c r="W443" s="18"/>
      <c r="X443" s="243"/>
      <c r="Y443" s="29">
        <f t="shared" si="192"/>
        <v>0</v>
      </c>
      <c r="Z443" s="28">
        <v>45600000</v>
      </c>
      <c r="AA443" s="28"/>
      <c r="AB443" s="28"/>
      <c r="AC443" s="29">
        <f t="shared" si="193"/>
        <v>45600000</v>
      </c>
      <c r="AD443" s="28"/>
      <c r="AE443" s="28"/>
      <c r="AF443" s="28"/>
      <c r="AG443" s="29">
        <f t="shared" si="194"/>
        <v>0</v>
      </c>
      <c r="AH443" s="29">
        <f t="shared" si="195"/>
        <v>45600000</v>
      </c>
      <c r="AI443" s="30">
        <f t="shared" si="190"/>
        <v>0</v>
      </c>
      <c r="AJ443" s="30" t="str">
        <f>IF(ISERROR(AH443/#REF!),"-",AH443/#REF!)</f>
        <v>-</v>
      </c>
      <c r="AK443" s="11"/>
      <c r="AL443" s="11"/>
      <c r="AM443" s="11"/>
      <c r="AN443" s="11"/>
      <c r="AO443" s="11"/>
      <c r="AP443" s="11"/>
      <c r="AQ443" s="11"/>
      <c r="AR443" s="11"/>
    </row>
    <row r="444" spans="1:44" outlineLevel="1" x14ac:dyDescent="0.25">
      <c r="A444" s="23">
        <v>68</v>
      </c>
      <c r="B444" s="23"/>
      <c r="C444" s="140" t="s">
        <v>1488</v>
      </c>
      <c r="D444" s="69">
        <v>44755</v>
      </c>
      <c r="E444" s="124" t="s">
        <v>1451</v>
      </c>
      <c r="F444" s="54" t="s">
        <v>1114</v>
      </c>
      <c r="G444" s="47" t="s">
        <v>1115</v>
      </c>
      <c r="H444" s="33"/>
      <c r="I444" s="33"/>
      <c r="J444" s="541"/>
      <c r="K444" s="243">
        <v>39900000</v>
      </c>
      <c r="L444" s="251" t="s">
        <v>81</v>
      </c>
      <c r="M444" s="28"/>
      <c r="N444" s="28"/>
      <c r="O444" s="28"/>
      <c r="P444" s="34"/>
      <c r="Q444" s="34"/>
      <c r="R444" s="28"/>
      <c r="S444" s="28"/>
      <c r="T444" s="28"/>
      <c r="U444" s="29">
        <f t="shared" si="191"/>
        <v>0</v>
      </c>
      <c r="V444" s="7"/>
      <c r="W444" s="18"/>
      <c r="X444" s="243"/>
      <c r="Y444" s="29">
        <f t="shared" si="192"/>
        <v>0</v>
      </c>
      <c r="Z444" s="28">
        <v>39900000</v>
      </c>
      <c r="AA444" s="28"/>
      <c r="AB444" s="28"/>
      <c r="AC444" s="29">
        <f t="shared" si="193"/>
        <v>39900000</v>
      </c>
      <c r="AD444" s="28"/>
      <c r="AE444" s="28"/>
      <c r="AF444" s="28"/>
      <c r="AG444" s="29">
        <f t="shared" si="194"/>
        <v>0</v>
      </c>
      <c r="AH444" s="29">
        <f t="shared" si="195"/>
        <v>39900000</v>
      </c>
      <c r="AI444" s="30">
        <f t="shared" si="190"/>
        <v>0</v>
      </c>
      <c r="AJ444" s="30" t="str">
        <f>IF(ISERROR(AH444/#REF!),"-",AH444/#REF!)</f>
        <v>-</v>
      </c>
      <c r="AK444" s="11"/>
      <c r="AL444" s="11"/>
      <c r="AM444" s="11"/>
      <c r="AN444" s="11"/>
      <c r="AO444" s="11"/>
      <c r="AP444" s="11"/>
      <c r="AQ444" s="11"/>
      <c r="AR444" s="11"/>
    </row>
    <row r="445" spans="1:44" outlineLevel="1" x14ac:dyDescent="0.25">
      <c r="A445" s="23">
        <v>69</v>
      </c>
      <c r="B445" s="23"/>
      <c r="C445" s="140" t="s">
        <v>1489</v>
      </c>
      <c r="D445" s="69">
        <v>44761</v>
      </c>
      <c r="E445" s="124" t="s">
        <v>1490</v>
      </c>
      <c r="F445" s="54" t="s">
        <v>1114</v>
      </c>
      <c r="G445" s="47" t="s">
        <v>1115</v>
      </c>
      <c r="H445" s="33"/>
      <c r="I445" s="33"/>
      <c r="J445" s="541"/>
      <c r="K445" s="243">
        <v>57600000</v>
      </c>
      <c r="L445" s="251" t="s">
        <v>81</v>
      </c>
      <c r="M445" s="28"/>
      <c r="N445" s="28"/>
      <c r="O445" s="28"/>
      <c r="P445" s="34"/>
      <c r="Q445" s="34"/>
      <c r="R445" s="28"/>
      <c r="S445" s="28"/>
      <c r="T445" s="28"/>
      <c r="U445" s="29">
        <f t="shared" si="191"/>
        <v>0</v>
      </c>
      <c r="V445" s="7"/>
      <c r="W445" s="18"/>
      <c r="X445" s="243"/>
      <c r="Y445" s="29">
        <f t="shared" si="192"/>
        <v>0</v>
      </c>
      <c r="Z445" s="28">
        <v>57600000</v>
      </c>
      <c r="AA445" s="28"/>
      <c r="AB445" s="28"/>
      <c r="AC445" s="29">
        <f t="shared" si="193"/>
        <v>57600000</v>
      </c>
      <c r="AD445" s="28"/>
      <c r="AE445" s="28"/>
      <c r="AF445" s="28"/>
      <c r="AG445" s="29">
        <f t="shared" si="194"/>
        <v>0</v>
      </c>
      <c r="AH445" s="29">
        <f t="shared" si="195"/>
        <v>57600000</v>
      </c>
      <c r="AI445" s="30">
        <f t="shared" si="190"/>
        <v>0</v>
      </c>
      <c r="AJ445" s="30" t="str">
        <f>IF(ISERROR(AH445/#REF!),"-",AH445/#REF!)</f>
        <v>-</v>
      </c>
      <c r="AK445" s="11"/>
      <c r="AL445" s="11"/>
      <c r="AM445" s="11"/>
      <c r="AN445" s="11"/>
      <c r="AO445" s="11"/>
      <c r="AP445" s="11"/>
      <c r="AQ445" s="11"/>
      <c r="AR445" s="11"/>
    </row>
    <row r="446" spans="1:44" outlineLevel="1" x14ac:dyDescent="0.25">
      <c r="A446" s="23">
        <v>70</v>
      </c>
      <c r="B446" s="23"/>
      <c r="C446" s="140" t="s">
        <v>1491</v>
      </c>
      <c r="D446" s="69">
        <v>44804</v>
      </c>
      <c r="E446" s="124" t="s">
        <v>1492</v>
      </c>
      <c r="F446" s="54" t="s">
        <v>1114</v>
      </c>
      <c r="G446" s="47" t="s">
        <v>1115</v>
      </c>
      <c r="H446" s="33"/>
      <c r="I446" s="33"/>
      <c r="J446" s="541"/>
      <c r="K446" s="243">
        <v>102200000</v>
      </c>
      <c r="L446" s="251" t="s">
        <v>81</v>
      </c>
      <c r="M446" s="28"/>
      <c r="N446" s="28"/>
      <c r="O446" s="28"/>
      <c r="P446" s="34"/>
      <c r="Q446" s="34"/>
      <c r="R446" s="28"/>
      <c r="S446" s="28"/>
      <c r="T446" s="28"/>
      <c r="U446" s="29">
        <f t="shared" si="191"/>
        <v>0</v>
      </c>
      <c r="V446" s="7"/>
      <c r="W446" s="18"/>
      <c r="X446" s="243"/>
      <c r="Y446" s="29">
        <f t="shared" si="192"/>
        <v>0</v>
      </c>
      <c r="Z446" s="28">
        <v>102200000</v>
      </c>
      <c r="AA446" s="28"/>
      <c r="AB446" s="28"/>
      <c r="AC446" s="29">
        <f t="shared" si="193"/>
        <v>102200000</v>
      </c>
      <c r="AD446" s="28"/>
      <c r="AE446" s="28"/>
      <c r="AF446" s="28"/>
      <c r="AG446" s="29">
        <f t="shared" si="194"/>
        <v>0</v>
      </c>
      <c r="AH446" s="29">
        <f t="shared" si="195"/>
        <v>102200000</v>
      </c>
      <c r="AI446" s="30">
        <f t="shared" si="190"/>
        <v>0</v>
      </c>
      <c r="AJ446" s="30" t="str">
        <f>IF(ISERROR(AH446/#REF!),"-",AH446/#REF!)</f>
        <v>-</v>
      </c>
      <c r="AK446" s="11"/>
      <c r="AL446" s="11"/>
      <c r="AM446" s="11"/>
      <c r="AN446" s="11"/>
      <c r="AO446" s="11"/>
      <c r="AP446" s="11"/>
      <c r="AQ446" s="11"/>
      <c r="AR446" s="11"/>
    </row>
    <row r="447" spans="1:44" outlineLevel="1" x14ac:dyDescent="0.25">
      <c r="A447" s="23">
        <v>71</v>
      </c>
      <c r="B447" s="23"/>
      <c r="C447" s="140" t="s">
        <v>1493</v>
      </c>
      <c r="D447" s="69">
        <v>44755</v>
      </c>
      <c r="E447" s="124" t="s">
        <v>1485</v>
      </c>
      <c r="F447" s="54" t="s">
        <v>1114</v>
      </c>
      <c r="G447" s="47" t="s">
        <v>1115</v>
      </c>
      <c r="H447" s="33"/>
      <c r="I447" s="33"/>
      <c r="J447" s="541"/>
      <c r="K447" s="243">
        <v>100200000</v>
      </c>
      <c r="L447" s="251" t="s">
        <v>81</v>
      </c>
      <c r="M447" s="28"/>
      <c r="N447" s="28"/>
      <c r="O447" s="28"/>
      <c r="P447" s="34"/>
      <c r="Q447" s="34"/>
      <c r="R447" s="28"/>
      <c r="S447" s="28"/>
      <c r="T447" s="28"/>
      <c r="U447" s="29">
        <f t="shared" si="191"/>
        <v>0</v>
      </c>
      <c r="V447" s="7"/>
      <c r="W447" s="18"/>
      <c r="X447" s="243"/>
      <c r="Y447" s="29">
        <f t="shared" si="192"/>
        <v>0</v>
      </c>
      <c r="Z447" s="28">
        <v>100200000</v>
      </c>
      <c r="AA447" s="28"/>
      <c r="AB447" s="28"/>
      <c r="AC447" s="29">
        <f t="shared" si="193"/>
        <v>100200000</v>
      </c>
      <c r="AD447" s="28"/>
      <c r="AE447" s="28"/>
      <c r="AF447" s="28"/>
      <c r="AG447" s="29">
        <f t="shared" si="194"/>
        <v>0</v>
      </c>
      <c r="AH447" s="29">
        <f t="shared" si="195"/>
        <v>100200000</v>
      </c>
      <c r="AI447" s="30">
        <f t="shared" si="190"/>
        <v>0</v>
      </c>
      <c r="AJ447" s="30" t="str">
        <f>IF(ISERROR(AH447/#REF!),"-",AH447/#REF!)</f>
        <v>-</v>
      </c>
      <c r="AK447" s="11"/>
      <c r="AL447" s="11"/>
      <c r="AM447" s="11"/>
      <c r="AN447" s="11"/>
      <c r="AO447" s="11"/>
      <c r="AP447" s="11"/>
      <c r="AQ447" s="11"/>
      <c r="AR447" s="11"/>
    </row>
    <row r="448" spans="1:44" outlineLevel="1" x14ac:dyDescent="0.25">
      <c r="A448" s="23">
        <v>72</v>
      </c>
      <c r="B448" s="23"/>
      <c r="C448" s="140" t="s">
        <v>1494</v>
      </c>
      <c r="D448" s="69">
        <v>44755</v>
      </c>
      <c r="E448" s="124" t="s">
        <v>1495</v>
      </c>
      <c r="F448" s="54" t="s">
        <v>1114</v>
      </c>
      <c r="G448" s="47" t="s">
        <v>1115</v>
      </c>
      <c r="H448" s="33"/>
      <c r="I448" s="33"/>
      <c r="J448" s="541"/>
      <c r="K448" s="243">
        <v>57000000</v>
      </c>
      <c r="L448" s="251" t="s">
        <v>81</v>
      </c>
      <c r="M448" s="28"/>
      <c r="N448" s="28"/>
      <c r="O448" s="28"/>
      <c r="P448" s="34"/>
      <c r="Q448" s="34"/>
      <c r="R448" s="28"/>
      <c r="S448" s="28"/>
      <c r="T448" s="28"/>
      <c r="U448" s="29">
        <f t="shared" si="191"/>
        <v>0</v>
      </c>
      <c r="V448" s="7"/>
      <c r="W448" s="18"/>
      <c r="X448" s="243"/>
      <c r="Y448" s="29">
        <f t="shared" si="192"/>
        <v>0</v>
      </c>
      <c r="Z448" s="28">
        <v>57000000</v>
      </c>
      <c r="AA448" s="28"/>
      <c r="AB448" s="28"/>
      <c r="AC448" s="29">
        <f t="shared" si="193"/>
        <v>57000000</v>
      </c>
      <c r="AD448" s="28"/>
      <c r="AE448" s="28"/>
      <c r="AF448" s="28"/>
      <c r="AG448" s="29">
        <f t="shared" si="194"/>
        <v>0</v>
      </c>
      <c r="AH448" s="29">
        <f t="shared" si="195"/>
        <v>57000000</v>
      </c>
      <c r="AI448" s="30">
        <f t="shared" si="190"/>
        <v>0</v>
      </c>
      <c r="AJ448" s="30" t="str">
        <f>IF(ISERROR(AH448/#REF!),"-",AH448/#REF!)</f>
        <v>-</v>
      </c>
      <c r="AK448" s="11"/>
      <c r="AL448" s="11"/>
      <c r="AM448" s="11"/>
      <c r="AN448" s="11"/>
      <c r="AO448" s="11"/>
      <c r="AP448" s="11"/>
      <c r="AQ448" s="11"/>
      <c r="AR448" s="11"/>
    </row>
    <row r="449" spans="1:44" outlineLevel="1" x14ac:dyDescent="0.25">
      <c r="A449" s="23">
        <v>73</v>
      </c>
      <c r="B449" s="23"/>
      <c r="C449" s="140" t="s">
        <v>1325</v>
      </c>
      <c r="D449" s="69">
        <v>44763</v>
      </c>
      <c r="E449" s="124" t="s">
        <v>1496</v>
      </c>
      <c r="F449" s="54" t="s">
        <v>1114</v>
      </c>
      <c r="G449" s="47" t="s">
        <v>1115</v>
      </c>
      <c r="H449" s="33"/>
      <c r="I449" s="33"/>
      <c r="J449" s="541"/>
      <c r="K449" s="243">
        <v>146000000</v>
      </c>
      <c r="L449" s="251" t="s">
        <v>81</v>
      </c>
      <c r="M449" s="28"/>
      <c r="N449" s="28"/>
      <c r="O449" s="28"/>
      <c r="P449" s="34"/>
      <c r="Q449" s="34"/>
      <c r="R449" s="28"/>
      <c r="S449" s="28"/>
      <c r="T449" s="28"/>
      <c r="U449" s="29">
        <f t="shared" si="191"/>
        <v>0</v>
      </c>
      <c r="V449" s="7"/>
      <c r="W449" s="18"/>
      <c r="X449" s="243"/>
      <c r="Y449" s="29">
        <f t="shared" si="192"/>
        <v>0</v>
      </c>
      <c r="Z449" s="28"/>
      <c r="AA449" s="28">
        <v>146000000</v>
      </c>
      <c r="AB449" s="28"/>
      <c r="AC449" s="29">
        <f t="shared" si="193"/>
        <v>146000000</v>
      </c>
      <c r="AD449" s="28"/>
      <c r="AE449" s="28"/>
      <c r="AF449" s="28"/>
      <c r="AG449" s="29">
        <f t="shared" si="194"/>
        <v>0</v>
      </c>
      <c r="AH449" s="29">
        <f t="shared" si="195"/>
        <v>146000000</v>
      </c>
      <c r="AI449" s="30">
        <f t="shared" si="190"/>
        <v>0</v>
      </c>
      <c r="AJ449" s="30" t="str">
        <f>IF(ISERROR(AH449/#REF!),"-",AH449/#REF!)</f>
        <v>-</v>
      </c>
      <c r="AK449" s="11"/>
      <c r="AL449" s="11"/>
      <c r="AM449" s="11"/>
      <c r="AN449" s="11"/>
      <c r="AO449" s="11"/>
      <c r="AP449" s="11"/>
      <c r="AQ449" s="11"/>
      <c r="AR449" s="11"/>
    </row>
    <row r="450" spans="1:44" outlineLevel="1" x14ac:dyDescent="0.25">
      <c r="A450" s="23">
        <v>74</v>
      </c>
      <c r="B450" s="23"/>
      <c r="C450" s="140" t="s">
        <v>1497</v>
      </c>
      <c r="D450" s="69">
        <v>44811</v>
      </c>
      <c r="E450" s="124" t="s">
        <v>1498</v>
      </c>
      <c r="F450" s="54" t="s">
        <v>1114</v>
      </c>
      <c r="G450" s="47" t="s">
        <v>1115</v>
      </c>
      <c r="H450" s="33"/>
      <c r="I450" s="33"/>
      <c r="J450" s="541"/>
      <c r="K450" s="243">
        <v>9501750</v>
      </c>
      <c r="L450" s="251" t="s">
        <v>81</v>
      </c>
      <c r="M450" s="28"/>
      <c r="N450" s="28"/>
      <c r="O450" s="28"/>
      <c r="P450" s="34"/>
      <c r="Q450" s="34"/>
      <c r="R450" s="28"/>
      <c r="S450" s="28"/>
      <c r="T450" s="28"/>
      <c r="U450" s="29">
        <f t="shared" si="191"/>
        <v>0</v>
      </c>
      <c r="V450" s="7"/>
      <c r="W450" s="18"/>
      <c r="X450" s="243"/>
      <c r="Y450" s="29">
        <f t="shared" si="192"/>
        <v>0</v>
      </c>
      <c r="Z450" s="28"/>
      <c r="AA450" s="28">
        <v>9501750</v>
      </c>
      <c r="AB450" s="28"/>
      <c r="AC450" s="29">
        <f t="shared" si="193"/>
        <v>9501750</v>
      </c>
      <c r="AD450" s="28"/>
      <c r="AE450" s="28"/>
      <c r="AF450" s="28"/>
      <c r="AG450" s="29">
        <f t="shared" si="194"/>
        <v>0</v>
      </c>
      <c r="AH450" s="29">
        <f t="shared" si="195"/>
        <v>9501750</v>
      </c>
      <c r="AI450" s="30">
        <f t="shared" si="190"/>
        <v>0</v>
      </c>
      <c r="AJ450" s="30" t="str">
        <f>IF(ISERROR(AH450/#REF!),"-",AH450/#REF!)</f>
        <v>-</v>
      </c>
      <c r="AK450" s="11"/>
      <c r="AL450" s="11"/>
      <c r="AM450" s="11"/>
      <c r="AN450" s="11"/>
      <c r="AO450" s="11"/>
      <c r="AP450" s="11"/>
      <c r="AQ450" s="11"/>
      <c r="AR450" s="11"/>
    </row>
    <row r="451" spans="1:44" outlineLevel="1" x14ac:dyDescent="0.25">
      <c r="A451" s="23">
        <v>75</v>
      </c>
      <c r="B451" s="23"/>
      <c r="C451" s="140" t="s">
        <v>1379</v>
      </c>
      <c r="D451" s="69">
        <v>44698</v>
      </c>
      <c r="E451" s="124" t="s">
        <v>1499</v>
      </c>
      <c r="F451" s="54" t="s">
        <v>1114</v>
      </c>
      <c r="G451" s="47" t="s">
        <v>1115</v>
      </c>
      <c r="H451" s="33"/>
      <c r="I451" s="33"/>
      <c r="J451" s="541"/>
      <c r="K451" s="243">
        <v>9501750</v>
      </c>
      <c r="L451" s="251" t="s">
        <v>81</v>
      </c>
      <c r="M451" s="28"/>
      <c r="N451" s="28"/>
      <c r="O451" s="28"/>
      <c r="P451" s="34"/>
      <c r="Q451" s="34"/>
      <c r="R451" s="28"/>
      <c r="S451" s="28"/>
      <c r="T451" s="28"/>
      <c r="U451" s="29">
        <f t="shared" si="191"/>
        <v>0</v>
      </c>
      <c r="V451" s="7"/>
      <c r="W451" s="18"/>
      <c r="X451" s="243"/>
      <c r="Y451" s="29">
        <f t="shared" si="192"/>
        <v>0</v>
      </c>
      <c r="Z451" s="28"/>
      <c r="AA451" s="28">
        <v>9501750</v>
      </c>
      <c r="AB451" s="28"/>
      <c r="AC451" s="29">
        <f t="shared" si="193"/>
        <v>9501750</v>
      </c>
      <c r="AD451" s="28"/>
      <c r="AE451" s="28"/>
      <c r="AF451" s="28"/>
      <c r="AG451" s="29">
        <f t="shared" si="194"/>
        <v>0</v>
      </c>
      <c r="AH451" s="29">
        <f t="shared" si="195"/>
        <v>9501750</v>
      </c>
      <c r="AI451" s="30">
        <f t="shared" si="190"/>
        <v>0</v>
      </c>
      <c r="AJ451" s="30" t="str">
        <f>IF(ISERROR(AH451/#REF!),"-",AH451/#REF!)</f>
        <v>-</v>
      </c>
      <c r="AK451" s="11"/>
      <c r="AL451" s="11"/>
      <c r="AM451" s="11"/>
      <c r="AN451" s="11"/>
      <c r="AO451" s="11"/>
      <c r="AP451" s="11"/>
      <c r="AQ451" s="11"/>
      <c r="AR451" s="11"/>
    </row>
    <row r="452" spans="1:44" outlineLevel="1" x14ac:dyDescent="0.25">
      <c r="A452" s="23">
        <v>76</v>
      </c>
      <c r="B452" s="23"/>
      <c r="C452" s="140" t="s">
        <v>1500</v>
      </c>
      <c r="D452" s="69">
        <v>44757</v>
      </c>
      <c r="E452" s="124" t="s">
        <v>1215</v>
      </c>
      <c r="F452" s="54" t="s">
        <v>1114</v>
      </c>
      <c r="G452" s="47" t="s">
        <v>1115</v>
      </c>
      <c r="H452" s="33"/>
      <c r="I452" s="33"/>
      <c r="J452" s="541"/>
      <c r="K452" s="243">
        <v>102200000</v>
      </c>
      <c r="L452" s="251" t="s">
        <v>81</v>
      </c>
      <c r="M452" s="28"/>
      <c r="N452" s="28"/>
      <c r="O452" s="28"/>
      <c r="P452" s="34"/>
      <c r="Q452" s="34"/>
      <c r="R452" s="28"/>
      <c r="S452" s="28"/>
      <c r="T452" s="28"/>
      <c r="U452" s="29">
        <f t="shared" si="191"/>
        <v>0</v>
      </c>
      <c r="V452" s="7"/>
      <c r="W452" s="18"/>
      <c r="X452" s="243"/>
      <c r="Y452" s="29">
        <f t="shared" si="192"/>
        <v>0</v>
      </c>
      <c r="Z452" s="28"/>
      <c r="AA452" s="28">
        <v>102200000</v>
      </c>
      <c r="AB452" s="28"/>
      <c r="AC452" s="29">
        <f t="shared" si="193"/>
        <v>102200000</v>
      </c>
      <c r="AD452" s="28"/>
      <c r="AE452" s="28"/>
      <c r="AF452" s="28"/>
      <c r="AG452" s="29">
        <f t="shared" si="194"/>
        <v>0</v>
      </c>
      <c r="AH452" s="29">
        <f t="shared" si="195"/>
        <v>102200000</v>
      </c>
      <c r="AI452" s="30">
        <f t="shared" si="190"/>
        <v>0</v>
      </c>
      <c r="AJ452" s="30" t="str">
        <f>IF(ISERROR(AH452/#REF!),"-",AH452/#REF!)</f>
        <v>-</v>
      </c>
      <c r="AK452" s="11"/>
      <c r="AL452" s="11"/>
      <c r="AM452" s="11"/>
      <c r="AN452" s="11"/>
      <c r="AO452" s="11"/>
      <c r="AP452" s="11"/>
      <c r="AQ452" s="11"/>
      <c r="AR452" s="11"/>
    </row>
    <row r="453" spans="1:44" outlineLevel="1" x14ac:dyDescent="0.25">
      <c r="A453" s="23">
        <v>77</v>
      </c>
      <c r="B453" s="23"/>
      <c r="C453" s="140" t="s">
        <v>1501</v>
      </c>
      <c r="D453" s="69">
        <v>44775</v>
      </c>
      <c r="E453" s="124" t="s">
        <v>1465</v>
      </c>
      <c r="F453" s="54" t="s">
        <v>1114</v>
      </c>
      <c r="G453" s="47" t="s">
        <v>1115</v>
      </c>
      <c r="H453" s="33"/>
      <c r="I453" s="33"/>
      <c r="J453" s="541"/>
      <c r="K453" s="243">
        <v>23940000</v>
      </c>
      <c r="L453" s="251" t="s">
        <v>81</v>
      </c>
      <c r="M453" s="28"/>
      <c r="N453" s="28"/>
      <c r="O453" s="28"/>
      <c r="P453" s="34"/>
      <c r="Q453" s="34"/>
      <c r="R453" s="28"/>
      <c r="S453" s="28"/>
      <c r="T453" s="28"/>
      <c r="U453" s="29">
        <f t="shared" si="191"/>
        <v>0</v>
      </c>
      <c r="V453" s="7"/>
      <c r="W453" s="18"/>
      <c r="X453" s="243"/>
      <c r="Y453" s="29">
        <f t="shared" si="192"/>
        <v>0</v>
      </c>
      <c r="Z453" s="28"/>
      <c r="AA453" s="28">
        <v>23940000</v>
      </c>
      <c r="AB453" s="28"/>
      <c r="AC453" s="29">
        <f t="shared" si="193"/>
        <v>23940000</v>
      </c>
      <c r="AD453" s="28"/>
      <c r="AE453" s="28"/>
      <c r="AF453" s="28"/>
      <c r="AG453" s="29">
        <f t="shared" si="194"/>
        <v>0</v>
      </c>
      <c r="AH453" s="29">
        <f t="shared" si="195"/>
        <v>23940000</v>
      </c>
      <c r="AI453" s="30">
        <f t="shared" si="190"/>
        <v>0</v>
      </c>
      <c r="AJ453" s="30" t="str">
        <f>IF(ISERROR(AH453/#REF!),"-",AH453/#REF!)</f>
        <v>-</v>
      </c>
      <c r="AK453" s="11"/>
      <c r="AL453" s="11"/>
      <c r="AM453" s="11"/>
      <c r="AN453" s="11"/>
      <c r="AO453" s="11"/>
      <c r="AP453" s="11"/>
      <c r="AQ453" s="11"/>
      <c r="AR453" s="11"/>
    </row>
    <row r="454" spans="1:44" outlineLevel="1" x14ac:dyDescent="0.25">
      <c r="A454" s="23">
        <v>78</v>
      </c>
      <c r="B454" s="23"/>
      <c r="C454" s="140" t="s">
        <v>1502</v>
      </c>
      <c r="D454" s="69">
        <v>44764</v>
      </c>
      <c r="E454" s="124" t="s">
        <v>1495</v>
      </c>
      <c r="F454" s="54" t="s">
        <v>1114</v>
      </c>
      <c r="G454" s="47" t="s">
        <v>1115</v>
      </c>
      <c r="H454" s="33"/>
      <c r="I454" s="33"/>
      <c r="J454" s="541"/>
      <c r="K454" s="243">
        <v>146000000</v>
      </c>
      <c r="L454" s="251" t="s">
        <v>81</v>
      </c>
      <c r="M454" s="28"/>
      <c r="N454" s="28"/>
      <c r="O454" s="28"/>
      <c r="P454" s="34"/>
      <c r="Q454" s="34"/>
      <c r="R454" s="28"/>
      <c r="S454" s="28"/>
      <c r="T454" s="28"/>
      <c r="U454" s="29">
        <f t="shared" si="191"/>
        <v>0</v>
      </c>
      <c r="V454" s="7"/>
      <c r="W454" s="18"/>
      <c r="X454" s="243"/>
      <c r="Y454" s="29">
        <f t="shared" si="192"/>
        <v>0</v>
      </c>
      <c r="Z454" s="28"/>
      <c r="AA454" s="28">
        <v>146000000</v>
      </c>
      <c r="AB454" s="28"/>
      <c r="AC454" s="29">
        <f t="shared" si="193"/>
        <v>146000000</v>
      </c>
      <c r="AD454" s="28"/>
      <c r="AE454" s="28"/>
      <c r="AF454" s="28"/>
      <c r="AG454" s="29">
        <f t="shared" si="194"/>
        <v>0</v>
      </c>
      <c r="AH454" s="29">
        <f t="shared" si="195"/>
        <v>146000000</v>
      </c>
      <c r="AI454" s="30">
        <f t="shared" si="190"/>
        <v>0</v>
      </c>
      <c r="AJ454" s="30" t="str">
        <f>IF(ISERROR(AH454/#REF!),"-",AH454/#REF!)</f>
        <v>-</v>
      </c>
      <c r="AK454" s="11"/>
      <c r="AL454" s="11"/>
      <c r="AM454" s="11"/>
      <c r="AN454" s="11"/>
      <c r="AO454" s="11"/>
      <c r="AP454" s="11"/>
      <c r="AQ454" s="11"/>
      <c r="AR454" s="11"/>
    </row>
    <row r="455" spans="1:44" outlineLevel="1" x14ac:dyDescent="0.25">
      <c r="A455" s="23">
        <v>79</v>
      </c>
      <c r="B455" s="23"/>
      <c r="C455" s="140" t="s">
        <v>1503</v>
      </c>
      <c r="D455" s="69">
        <v>44776</v>
      </c>
      <c r="E455" s="124" t="s">
        <v>1504</v>
      </c>
      <c r="F455" s="54" t="s">
        <v>1114</v>
      </c>
      <c r="G455" s="47" t="s">
        <v>1115</v>
      </c>
      <c r="H455" s="33"/>
      <c r="I455" s="33"/>
      <c r="J455" s="541"/>
      <c r="K455" s="243">
        <v>34200000</v>
      </c>
      <c r="L455" s="251" t="s">
        <v>81</v>
      </c>
      <c r="M455" s="28"/>
      <c r="N455" s="28"/>
      <c r="O455" s="28"/>
      <c r="P455" s="34"/>
      <c r="Q455" s="34"/>
      <c r="R455" s="28"/>
      <c r="S455" s="28"/>
      <c r="T455" s="28"/>
      <c r="U455" s="29">
        <f t="shared" si="191"/>
        <v>0</v>
      </c>
      <c r="V455" s="7"/>
      <c r="W455" s="18"/>
      <c r="X455" s="243"/>
      <c r="Y455" s="29">
        <f t="shared" si="192"/>
        <v>0</v>
      </c>
      <c r="Z455" s="28"/>
      <c r="AA455" s="28">
        <v>34200000</v>
      </c>
      <c r="AB455" s="28"/>
      <c r="AC455" s="29">
        <f t="shared" si="193"/>
        <v>34200000</v>
      </c>
      <c r="AD455" s="28"/>
      <c r="AE455" s="28"/>
      <c r="AF455" s="28"/>
      <c r="AG455" s="29">
        <f t="shared" si="194"/>
        <v>0</v>
      </c>
      <c r="AH455" s="29">
        <f t="shared" si="195"/>
        <v>34200000</v>
      </c>
      <c r="AI455" s="30">
        <f t="shared" si="190"/>
        <v>0</v>
      </c>
      <c r="AJ455" s="30" t="str">
        <f>IF(ISERROR(AH455/#REF!),"-",AH455/#REF!)</f>
        <v>-</v>
      </c>
      <c r="AK455" s="11"/>
      <c r="AL455" s="11"/>
      <c r="AM455" s="11"/>
      <c r="AN455" s="11"/>
      <c r="AO455" s="11"/>
      <c r="AP455" s="11"/>
      <c r="AQ455" s="11"/>
      <c r="AR455" s="11"/>
    </row>
    <row r="456" spans="1:44" outlineLevel="1" x14ac:dyDescent="0.25">
      <c r="A456" s="23">
        <v>80</v>
      </c>
      <c r="B456" s="23"/>
      <c r="C456" s="140" t="s">
        <v>1505</v>
      </c>
      <c r="D456" s="69">
        <v>44775</v>
      </c>
      <c r="E456" s="124" t="s">
        <v>1506</v>
      </c>
      <c r="F456" s="54" t="s">
        <v>1114</v>
      </c>
      <c r="G456" s="47" t="s">
        <v>1115</v>
      </c>
      <c r="H456" s="33"/>
      <c r="I456" s="33"/>
      <c r="J456" s="541"/>
      <c r="K456" s="243">
        <v>23940000</v>
      </c>
      <c r="L456" s="251" t="s">
        <v>81</v>
      </c>
      <c r="M456" s="28"/>
      <c r="N456" s="28"/>
      <c r="O456" s="28"/>
      <c r="P456" s="34"/>
      <c r="Q456" s="34"/>
      <c r="R456" s="28"/>
      <c r="S456" s="28"/>
      <c r="T456" s="28"/>
      <c r="U456" s="29">
        <f t="shared" si="191"/>
        <v>0</v>
      </c>
      <c r="V456" s="7"/>
      <c r="W456" s="18"/>
      <c r="X456" s="243"/>
      <c r="Y456" s="29">
        <f t="shared" si="192"/>
        <v>0</v>
      </c>
      <c r="Z456" s="28"/>
      <c r="AA456" s="28">
        <v>23940000</v>
      </c>
      <c r="AB456" s="28"/>
      <c r="AC456" s="29">
        <f t="shared" si="193"/>
        <v>23940000</v>
      </c>
      <c r="AD456" s="28"/>
      <c r="AE456" s="28"/>
      <c r="AF456" s="28"/>
      <c r="AG456" s="29">
        <f t="shared" si="194"/>
        <v>0</v>
      </c>
      <c r="AH456" s="29">
        <f t="shared" si="195"/>
        <v>23940000</v>
      </c>
      <c r="AI456" s="30">
        <f t="shared" si="190"/>
        <v>0</v>
      </c>
      <c r="AJ456" s="30" t="str">
        <f>IF(ISERROR(AH456/#REF!),"-",AH456/#REF!)</f>
        <v>-</v>
      </c>
      <c r="AK456" s="11"/>
      <c r="AL456" s="11"/>
      <c r="AM456" s="11"/>
      <c r="AN456" s="11"/>
      <c r="AO456" s="11"/>
      <c r="AP456" s="11"/>
      <c r="AQ456" s="11"/>
      <c r="AR456" s="11"/>
    </row>
    <row r="457" spans="1:44" outlineLevel="1" x14ac:dyDescent="0.25">
      <c r="A457" s="23">
        <v>81</v>
      </c>
      <c r="B457" s="23"/>
      <c r="C457" s="140" t="s">
        <v>1507</v>
      </c>
      <c r="D457" s="69">
        <v>44763</v>
      </c>
      <c r="E457" s="124" t="s">
        <v>1508</v>
      </c>
      <c r="F457" s="54" t="s">
        <v>1114</v>
      </c>
      <c r="G457" s="47" t="s">
        <v>1115</v>
      </c>
      <c r="H457" s="33"/>
      <c r="I457" s="33"/>
      <c r="J457" s="541"/>
      <c r="K457" s="243">
        <v>45600000</v>
      </c>
      <c r="L457" s="251" t="s">
        <v>81</v>
      </c>
      <c r="M457" s="28"/>
      <c r="N457" s="28"/>
      <c r="O457" s="28"/>
      <c r="P457" s="34"/>
      <c r="Q457" s="34"/>
      <c r="R457" s="28"/>
      <c r="S457" s="28"/>
      <c r="T457" s="28"/>
      <c r="U457" s="29">
        <f t="shared" si="191"/>
        <v>0</v>
      </c>
      <c r="V457" s="7"/>
      <c r="W457" s="18"/>
      <c r="X457" s="243"/>
      <c r="Y457" s="29">
        <f t="shared" si="192"/>
        <v>0</v>
      </c>
      <c r="Z457" s="28"/>
      <c r="AA457" s="28">
        <v>45600000</v>
      </c>
      <c r="AB457" s="28"/>
      <c r="AC457" s="29">
        <f t="shared" si="193"/>
        <v>45600000</v>
      </c>
      <c r="AD457" s="28"/>
      <c r="AE457" s="28"/>
      <c r="AF457" s="28"/>
      <c r="AG457" s="29">
        <f t="shared" si="194"/>
        <v>0</v>
      </c>
      <c r="AH457" s="29">
        <f t="shared" si="195"/>
        <v>45600000</v>
      </c>
      <c r="AI457" s="30">
        <f t="shared" si="190"/>
        <v>0</v>
      </c>
      <c r="AJ457" s="30" t="str">
        <f>IF(ISERROR(AH457/#REF!),"-",AH457/#REF!)</f>
        <v>-</v>
      </c>
      <c r="AK457" s="11"/>
      <c r="AL457" s="11"/>
      <c r="AM457" s="11"/>
      <c r="AN457" s="11"/>
      <c r="AO457" s="11"/>
      <c r="AP457" s="11"/>
      <c r="AQ457" s="11"/>
      <c r="AR457" s="11"/>
    </row>
    <row r="458" spans="1:44" outlineLevel="1" x14ac:dyDescent="0.25">
      <c r="A458" s="23">
        <v>82</v>
      </c>
      <c r="B458" s="23"/>
      <c r="C458" s="140" t="s">
        <v>1509</v>
      </c>
      <c r="D458" s="69">
        <v>44862</v>
      </c>
      <c r="E458" s="124" t="s">
        <v>1495</v>
      </c>
      <c r="F458" s="54" t="s">
        <v>1114</v>
      </c>
      <c r="G458" s="47" t="s">
        <v>1115</v>
      </c>
      <c r="H458" s="33"/>
      <c r="I458" s="33"/>
      <c r="J458" s="541"/>
      <c r="K458" s="243">
        <v>57600000</v>
      </c>
      <c r="L458" s="251" t="s">
        <v>81</v>
      </c>
      <c r="M458" s="28"/>
      <c r="N458" s="28"/>
      <c r="O458" s="28"/>
      <c r="P458" s="34"/>
      <c r="Q458" s="34"/>
      <c r="R458" s="28"/>
      <c r="S458" s="28"/>
      <c r="T458" s="28"/>
      <c r="U458" s="29">
        <f t="shared" si="191"/>
        <v>0</v>
      </c>
      <c r="V458" s="7"/>
      <c r="W458" s="18"/>
      <c r="X458" s="243"/>
      <c r="Y458" s="29">
        <f t="shared" si="192"/>
        <v>0</v>
      </c>
      <c r="Z458" s="28"/>
      <c r="AA458" s="28">
        <v>57600000</v>
      </c>
      <c r="AB458" s="28"/>
      <c r="AC458" s="29">
        <f t="shared" si="193"/>
        <v>57600000</v>
      </c>
      <c r="AD458" s="28"/>
      <c r="AE458" s="28"/>
      <c r="AF458" s="28"/>
      <c r="AG458" s="29">
        <f t="shared" si="194"/>
        <v>0</v>
      </c>
      <c r="AH458" s="29">
        <f t="shared" si="195"/>
        <v>57600000</v>
      </c>
      <c r="AI458" s="30">
        <f t="shared" si="190"/>
        <v>0</v>
      </c>
      <c r="AJ458" s="30" t="str">
        <f>IF(ISERROR(AH458/#REF!),"-",AH458/#REF!)</f>
        <v>-</v>
      </c>
      <c r="AK458" s="11"/>
      <c r="AL458" s="11"/>
      <c r="AM458" s="11"/>
      <c r="AN458" s="11"/>
      <c r="AO458" s="11"/>
      <c r="AP458" s="11"/>
      <c r="AQ458" s="11"/>
      <c r="AR458" s="11"/>
    </row>
    <row r="459" spans="1:44" outlineLevel="1" x14ac:dyDescent="0.25">
      <c r="A459" s="23">
        <v>83</v>
      </c>
      <c r="B459" s="23"/>
      <c r="C459" s="140" t="s">
        <v>1510</v>
      </c>
      <c r="D459" s="69">
        <v>44814</v>
      </c>
      <c r="E459" s="124" t="s">
        <v>1511</v>
      </c>
      <c r="F459" s="54" t="s">
        <v>1114</v>
      </c>
      <c r="G459" s="47" t="s">
        <v>1115</v>
      </c>
      <c r="H459" s="33"/>
      <c r="I459" s="33"/>
      <c r="J459" s="541"/>
      <c r="K459" s="243">
        <v>90000000</v>
      </c>
      <c r="L459" s="251" t="s">
        <v>81</v>
      </c>
      <c r="M459" s="28"/>
      <c r="N459" s="28"/>
      <c r="O459" s="28"/>
      <c r="P459" s="34"/>
      <c r="Q459" s="34"/>
      <c r="R459" s="28"/>
      <c r="S459" s="28"/>
      <c r="T459" s="28"/>
      <c r="U459" s="29">
        <f t="shared" si="191"/>
        <v>0</v>
      </c>
      <c r="V459" s="7"/>
      <c r="W459" s="18"/>
      <c r="X459" s="243"/>
      <c r="Y459" s="29">
        <f t="shared" si="192"/>
        <v>0</v>
      </c>
      <c r="Z459" s="28"/>
      <c r="AA459" s="28">
        <v>90000000</v>
      </c>
      <c r="AB459" s="28"/>
      <c r="AC459" s="29">
        <f t="shared" si="193"/>
        <v>90000000</v>
      </c>
      <c r="AD459" s="28"/>
      <c r="AE459" s="28"/>
      <c r="AF459" s="28"/>
      <c r="AG459" s="29">
        <f t="shared" si="194"/>
        <v>0</v>
      </c>
      <c r="AH459" s="29">
        <f t="shared" si="195"/>
        <v>90000000</v>
      </c>
      <c r="AI459" s="30">
        <f t="shared" si="190"/>
        <v>0</v>
      </c>
      <c r="AJ459" s="30" t="str">
        <f>IF(ISERROR(AH459/#REF!),"-",AH459/#REF!)</f>
        <v>-</v>
      </c>
      <c r="AK459" s="11"/>
      <c r="AL459" s="11"/>
      <c r="AM459" s="11"/>
      <c r="AN459" s="11"/>
      <c r="AO459" s="11"/>
      <c r="AP459" s="11"/>
      <c r="AQ459" s="11"/>
      <c r="AR459" s="11"/>
    </row>
    <row r="460" spans="1:44" outlineLevel="1" x14ac:dyDescent="0.25">
      <c r="A460" s="23">
        <v>84</v>
      </c>
      <c r="B460" s="23"/>
      <c r="C460" s="140" t="s">
        <v>1512</v>
      </c>
      <c r="D460" s="69">
        <v>44785</v>
      </c>
      <c r="E460" s="124" t="s">
        <v>1443</v>
      </c>
      <c r="F460" s="54" t="s">
        <v>1114</v>
      </c>
      <c r="G460" s="47" t="s">
        <v>1115</v>
      </c>
      <c r="H460" s="33"/>
      <c r="I460" s="33"/>
      <c r="J460" s="541"/>
      <c r="K460" s="243">
        <v>1300000</v>
      </c>
      <c r="L460" s="251" t="s">
        <v>81</v>
      </c>
      <c r="M460" s="28"/>
      <c r="N460" s="28"/>
      <c r="O460" s="28"/>
      <c r="P460" s="34"/>
      <c r="Q460" s="34"/>
      <c r="R460" s="28"/>
      <c r="S460" s="28"/>
      <c r="T460" s="28"/>
      <c r="U460" s="29">
        <f t="shared" si="191"/>
        <v>0</v>
      </c>
      <c r="V460" s="7"/>
      <c r="W460" s="18"/>
      <c r="X460" s="243"/>
      <c r="Y460" s="29">
        <f t="shared" si="192"/>
        <v>0</v>
      </c>
      <c r="Z460" s="28"/>
      <c r="AA460" s="28">
        <v>1300000</v>
      </c>
      <c r="AB460" s="28"/>
      <c r="AC460" s="29">
        <f t="shared" si="193"/>
        <v>1300000</v>
      </c>
      <c r="AD460" s="28"/>
      <c r="AE460" s="28"/>
      <c r="AF460" s="28"/>
      <c r="AG460" s="29">
        <f t="shared" si="194"/>
        <v>0</v>
      </c>
      <c r="AH460" s="29">
        <f t="shared" si="195"/>
        <v>1300000</v>
      </c>
      <c r="AI460" s="30">
        <f t="shared" si="190"/>
        <v>0</v>
      </c>
      <c r="AJ460" s="30" t="str">
        <f>IF(ISERROR(AH460/#REF!),"-",AH460/#REF!)</f>
        <v>-</v>
      </c>
      <c r="AK460" s="11"/>
      <c r="AL460" s="11"/>
      <c r="AM460" s="11"/>
      <c r="AN460" s="11"/>
      <c r="AO460" s="11"/>
      <c r="AP460" s="11"/>
      <c r="AQ460" s="11"/>
      <c r="AR460" s="11"/>
    </row>
    <row r="461" spans="1:44" outlineLevel="1" x14ac:dyDescent="0.25">
      <c r="A461" s="23">
        <v>85</v>
      </c>
      <c r="B461" s="23"/>
      <c r="C461" s="140" t="s">
        <v>1513</v>
      </c>
      <c r="D461" s="69">
        <v>44789</v>
      </c>
      <c r="E461" s="124" t="s">
        <v>1485</v>
      </c>
      <c r="F461" s="54" t="s">
        <v>1114</v>
      </c>
      <c r="G461" s="47" t="s">
        <v>1115</v>
      </c>
      <c r="H461" s="33"/>
      <c r="I461" s="33"/>
      <c r="J461" s="541"/>
      <c r="K461" s="243">
        <v>14440000</v>
      </c>
      <c r="L461" s="251" t="s">
        <v>81</v>
      </c>
      <c r="M461" s="28"/>
      <c r="N461" s="28"/>
      <c r="O461" s="28"/>
      <c r="P461" s="34"/>
      <c r="Q461" s="34"/>
      <c r="R461" s="28"/>
      <c r="S461" s="28"/>
      <c r="T461" s="28"/>
      <c r="U461" s="29">
        <f t="shared" si="191"/>
        <v>0</v>
      </c>
      <c r="V461" s="7"/>
      <c r="W461" s="18"/>
      <c r="X461" s="243"/>
      <c r="Y461" s="29">
        <f t="shared" si="192"/>
        <v>0</v>
      </c>
      <c r="Z461" s="28"/>
      <c r="AA461" s="28">
        <v>14440000</v>
      </c>
      <c r="AB461" s="28"/>
      <c r="AC461" s="29">
        <f t="shared" si="193"/>
        <v>14440000</v>
      </c>
      <c r="AD461" s="28"/>
      <c r="AE461" s="28"/>
      <c r="AF461" s="28"/>
      <c r="AG461" s="29">
        <f t="shared" si="194"/>
        <v>0</v>
      </c>
      <c r="AH461" s="29">
        <f t="shared" si="195"/>
        <v>14440000</v>
      </c>
      <c r="AI461" s="30">
        <f t="shared" si="190"/>
        <v>0</v>
      </c>
      <c r="AJ461" s="30" t="str">
        <f>IF(ISERROR(AH461/#REF!),"-",AH461/#REF!)</f>
        <v>-</v>
      </c>
      <c r="AK461" s="11"/>
      <c r="AL461" s="11"/>
      <c r="AM461" s="11"/>
      <c r="AN461" s="11"/>
      <c r="AO461" s="11"/>
      <c r="AP461" s="11"/>
      <c r="AQ461" s="11"/>
      <c r="AR461" s="11"/>
    </row>
    <row r="462" spans="1:44" outlineLevel="1" x14ac:dyDescent="0.25">
      <c r="A462" s="23">
        <v>86</v>
      </c>
      <c r="B462" s="23"/>
      <c r="C462" s="140" t="s">
        <v>1514</v>
      </c>
      <c r="D462" s="69">
        <v>44760</v>
      </c>
      <c r="E462" s="124" t="s">
        <v>1515</v>
      </c>
      <c r="F462" s="54" t="s">
        <v>1114</v>
      </c>
      <c r="G462" s="47" t="s">
        <v>1115</v>
      </c>
      <c r="H462" s="33"/>
      <c r="I462" s="33"/>
      <c r="J462" s="541"/>
      <c r="K462" s="243">
        <v>102200000</v>
      </c>
      <c r="L462" s="251" t="s">
        <v>81</v>
      </c>
      <c r="M462" s="28"/>
      <c r="N462" s="28"/>
      <c r="O462" s="28"/>
      <c r="P462" s="34"/>
      <c r="Q462" s="34"/>
      <c r="R462" s="28"/>
      <c r="S462" s="28"/>
      <c r="T462" s="28"/>
      <c r="U462" s="29">
        <f t="shared" si="191"/>
        <v>0</v>
      </c>
      <c r="V462" s="7"/>
      <c r="W462" s="18"/>
      <c r="X462" s="243"/>
      <c r="Y462" s="29">
        <f t="shared" si="192"/>
        <v>0</v>
      </c>
      <c r="Z462" s="28"/>
      <c r="AA462" s="28">
        <v>102200000</v>
      </c>
      <c r="AB462" s="28"/>
      <c r="AC462" s="29">
        <f t="shared" si="193"/>
        <v>102200000</v>
      </c>
      <c r="AD462" s="28"/>
      <c r="AE462" s="28"/>
      <c r="AF462" s="28"/>
      <c r="AG462" s="29">
        <f t="shared" si="194"/>
        <v>0</v>
      </c>
      <c r="AH462" s="29">
        <f t="shared" si="195"/>
        <v>102200000</v>
      </c>
      <c r="AI462" s="30">
        <f t="shared" si="190"/>
        <v>0</v>
      </c>
      <c r="AJ462" s="30" t="str">
        <f>IF(ISERROR(AH462/#REF!),"-",AH462/#REF!)</f>
        <v>-</v>
      </c>
      <c r="AK462" s="11"/>
      <c r="AL462" s="11"/>
      <c r="AM462" s="11"/>
      <c r="AN462" s="11"/>
      <c r="AO462" s="11"/>
      <c r="AP462" s="11"/>
      <c r="AQ462" s="11"/>
      <c r="AR462" s="11"/>
    </row>
    <row r="463" spans="1:44" outlineLevel="1" x14ac:dyDescent="0.25">
      <c r="A463" s="23">
        <v>87</v>
      </c>
      <c r="B463" s="23"/>
      <c r="C463" s="140" t="s">
        <v>1423</v>
      </c>
      <c r="D463" s="69">
        <v>44713</v>
      </c>
      <c r="E463" s="124" t="s">
        <v>1447</v>
      </c>
      <c r="F463" s="54" t="s">
        <v>1114</v>
      </c>
      <c r="G463" s="47" t="s">
        <v>1115</v>
      </c>
      <c r="H463" s="33"/>
      <c r="I463" s="33"/>
      <c r="J463" s="541"/>
      <c r="K463" s="243">
        <v>25800000</v>
      </c>
      <c r="L463" s="251" t="s">
        <v>81</v>
      </c>
      <c r="M463" s="28"/>
      <c r="N463" s="28"/>
      <c r="O463" s="28"/>
      <c r="P463" s="34"/>
      <c r="Q463" s="34"/>
      <c r="R463" s="28"/>
      <c r="S463" s="28"/>
      <c r="T463" s="28"/>
      <c r="U463" s="29">
        <f t="shared" si="191"/>
        <v>0</v>
      </c>
      <c r="V463" s="7"/>
      <c r="W463" s="18"/>
      <c r="X463" s="243"/>
      <c r="Y463" s="29">
        <f t="shared" si="192"/>
        <v>0</v>
      </c>
      <c r="Z463" s="28"/>
      <c r="AA463" s="28">
        <v>25800000</v>
      </c>
      <c r="AB463" s="28"/>
      <c r="AC463" s="29">
        <f t="shared" si="193"/>
        <v>25800000</v>
      </c>
      <c r="AD463" s="28"/>
      <c r="AE463" s="28"/>
      <c r="AF463" s="28"/>
      <c r="AG463" s="29">
        <f t="shared" si="194"/>
        <v>0</v>
      </c>
      <c r="AH463" s="29">
        <f t="shared" si="195"/>
        <v>25800000</v>
      </c>
      <c r="AI463" s="30">
        <f t="shared" si="190"/>
        <v>0</v>
      </c>
      <c r="AJ463" s="30" t="str">
        <f>IF(ISERROR(AH463/#REF!),"-",AH463/#REF!)</f>
        <v>-</v>
      </c>
      <c r="AK463" s="11"/>
      <c r="AL463" s="11"/>
      <c r="AM463" s="11"/>
      <c r="AN463" s="11"/>
      <c r="AO463" s="11"/>
      <c r="AP463" s="11"/>
      <c r="AQ463" s="11"/>
      <c r="AR463" s="11"/>
    </row>
    <row r="464" spans="1:44" outlineLevel="1" x14ac:dyDescent="0.25">
      <c r="A464" s="23">
        <v>88</v>
      </c>
      <c r="B464" s="23"/>
      <c r="C464" s="140" t="s">
        <v>1516</v>
      </c>
      <c r="D464" s="69">
        <v>44778</v>
      </c>
      <c r="E464" s="124" t="s">
        <v>1517</v>
      </c>
      <c r="F464" s="54" t="s">
        <v>1114</v>
      </c>
      <c r="G464" s="47" t="s">
        <v>1115</v>
      </c>
      <c r="H464" s="33"/>
      <c r="I464" s="33"/>
      <c r="J464" s="541"/>
      <c r="K464" s="243">
        <v>149450000</v>
      </c>
      <c r="L464" s="251" t="s">
        <v>81</v>
      </c>
      <c r="M464" s="28"/>
      <c r="N464" s="28"/>
      <c r="O464" s="28"/>
      <c r="P464" s="34"/>
      <c r="Q464" s="34"/>
      <c r="R464" s="28"/>
      <c r="S464" s="28"/>
      <c r="T464" s="28"/>
      <c r="U464" s="29">
        <f t="shared" si="191"/>
        <v>0</v>
      </c>
      <c r="V464" s="7"/>
      <c r="W464" s="18"/>
      <c r="X464" s="243"/>
      <c r="Y464" s="29">
        <f t="shared" si="192"/>
        <v>0</v>
      </c>
      <c r="Z464" s="28"/>
      <c r="AA464" s="28">
        <v>149450000</v>
      </c>
      <c r="AB464" s="28"/>
      <c r="AC464" s="29">
        <f t="shared" si="193"/>
        <v>149450000</v>
      </c>
      <c r="AD464" s="28"/>
      <c r="AE464" s="28"/>
      <c r="AF464" s="28"/>
      <c r="AG464" s="29">
        <f t="shared" si="194"/>
        <v>0</v>
      </c>
      <c r="AH464" s="29">
        <f t="shared" si="195"/>
        <v>149450000</v>
      </c>
      <c r="AI464" s="30">
        <f t="shared" si="190"/>
        <v>0</v>
      </c>
      <c r="AJ464" s="30" t="str">
        <f>IF(ISERROR(AH464/#REF!),"-",AH464/#REF!)</f>
        <v>-</v>
      </c>
      <c r="AK464" s="11"/>
      <c r="AL464" s="11"/>
      <c r="AM464" s="11"/>
      <c r="AN464" s="11"/>
      <c r="AO464" s="11"/>
      <c r="AP464" s="11"/>
      <c r="AQ464" s="11"/>
      <c r="AR464" s="11"/>
    </row>
    <row r="465" spans="1:44" outlineLevel="1" x14ac:dyDescent="0.25">
      <c r="A465" s="23">
        <v>89</v>
      </c>
      <c r="B465" s="23"/>
      <c r="C465" s="140" t="s">
        <v>1518</v>
      </c>
      <c r="D465" s="69">
        <v>44784</v>
      </c>
      <c r="E465" s="124" t="s">
        <v>780</v>
      </c>
      <c r="F465" s="54" t="s">
        <v>1114</v>
      </c>
      <c r="G465" s="47" t="s">
        <v>1115</v>
      </c>
      <c r="H465" s="33"/>
      <c r="I465" s="33"/>
      <c r="J465" s="541"/>
      <c r="K465" s="243">
        <v>34200000</v>
      </c>
      <c r="L465" s="251" t="s">
        <v>81</v>
      </c>
      <c r="M465" s="28"/>
      <c r="N465" s="28"/>
      <c r="O465" s="28"/>
      <c r="P465" s="34"/>
      <c r="Q465" s="34"/>
      <c r="R465" s="28"/>
      <c r="S465" s="28"/>
      <c r="T465" s="28"/>
      <c r="U465" s="29">
        <f t="shared" si="191"/>
        <v>0</v>
      </c>
      <c r="V465" s="7"/>
      <c r="W465" s="18"/>
      <c r="X465" s="243"/>
      <c r="Y465" s="29">
        <f t="shared" si="192"/>
        <v>0</v>
      </c>
      <c r="Z465" s="28"/>
      <c r="AA465" s="28">
        <v>34200000</v>
      </c>
      <c r="AB465" s="28"/>
      <c r="AC465" s="29">
        <f t="shared" si="193"/>
        <v>34200000</v>
      </c>
      <c r="AD465" s="28"/>
      <c r="AE465" s="28"/>
      <c r="AF465" s="28"/>
      <c r="AG465" s="29">
        <f t="shared" si="194"/>
        <v>0</v>
      </c>
      <c r="AH465" s="29">
        <f t="shared" si="195"/>
        <v>34200000</v>
      </c>
      <c r="AI465" s="30">
        <f t="shared" si="190"/>
        <v>0</v>
      </c>
      <c r="AJ465" s="30" t="str">
        <f>IF(ISERROR(AH465/#REF!),"-",AH465/#REF!)</f>
        <v>-</v>
      </c>
      <c r="AK465" s="11"/>
      <c r="AL465" s="11"/>
      <c r="AM465" s="11"/>
      <c r="AN465" s="11"/>
      <c r="AO465" s="11"/>
      <c r="AP465" s="11"/>
      <c r="AQ465" s="11"/>
      <c r="AR465" s="11"/>
    </row>
    <row r="466" spans="1:44" outlineLevel="1" x14ac:dyDescent="0.25">
      <c r="A466" s="23">
        <v>90</v>
      </c>
      <c r="B466" s="23"/>
      <c r="C466" s="140" t="s">
        <v>1519</v>
      </c>
      <c r="D466" s="69">
        <v>44795</v>
      </c>
      <c r="E466" s="124" t="s">
        <v>1520</v>
      </c>
      <c r="F466" s="54" t="s">
        <v>1114</v>
      </c>
      <c r="G466" s="47" t="s">
        <v>1115</v>
      </c>
      <c r="H466" s="33"/>
      <c r="I466" s="33"/>
      <c r="J466" s="541"/>
      <c r="K466" s="243">
        <v>19000000</v>
      </c>
      <c r="L466" s="251" t="s">
        <v>81</v>
      </c>
      <c r="M466" s="28"/>
      <c r="N466" s="28"/>
      <c r="O466" s="28"/>
      <c r="P466" s="34"/>
      <c r="Q466" s="34"/>
      <c r="R466" s="28"/>
      <c r="S466" s="28"/>
      <c r="T466" s="28"/>
      <c r="U466" s="29">
        <f t="shared" si="191"/>
        <v>0</v>
      </c>
      <c r="V466" s="7"/>
      <c r="W466" s="18"/>
      <c r="X466" s="243"/>
      <c r="Y466" s="29">
        <f t="shared" si="192"/>
        <v>0</v>
      </c>
      <c r="Z466" s="28"/>
      <c r="AA466" s="28">
        <v>19000000</v>
      </c>
      <c r="AB466" s="28"/>
      <c r="AC466" s="29">
        <f t="shared" si="193"/>
        <v>19000000</v>
      </c>
      <c r="AD466" s="28"/>
      <c r="AE466" s="28"/>
      <c r="AF466" s="28"/>
      <c r="AG466" s="29">
        <f t="shared" si="194"/>
        <v>0</v>
      </c>
      <c r="AH466" s="29">
        <f t="shared" si="195"/>
        <v>19000000</v>
      </c>
      <c r="AI466" s="30">
        <f t="shared" si="190"/>
        <v>0</v>
      </c>
      <c r="AJ466" s="30" t="str">
        <f>IF(ISERROR(AH466/#REF!),"-",AH466/#REF!)</f>
        <v>-</v>
      </c>
      <c r="AK466" s="11"/>
      <c r="AL466" s="11"/>
      <c r="AM466" s="11"/>
      <c r="AN466" s="11"/>
      <c r="AO466" s="11"/>
      <c r="AP466" s="11"/>
      <c r="AQ466" s="11"/>
      <c r="AR466" s="11"/>
    </row>
    <row r="467" spans="1:44" outlineLevel="1" x14ac:dyDescent="0.25">
      <c r="A467" s="23">
        <v>91</v>
      </c>
      <c r="B467" s="23"/>
      <c r="C467" s="140" t="s">
        <v>1462</v>
      </c>
      <c r="D467" s="69">
        <v>44750</v>
      </c>
      <c r="E467" s="124" t="s">
        <v>1463</v>
      </c>
      <c r="F467" s="54" t="s">
        <v>1114</v>
      </c>
      <c r="G467" s="47" t="s">
        <v>1115</v>
      </c>
      <c r="H467" s="33"/>
      <c r="I467" s="33"/>
      <c r="J467" s="541"/>
      <c r="K467" s="243">
        <v>5130000</v>
      </c>
      <c r="L467" s="251" t="s">
        <v>81</v>
      </c>
      <c r="M467" s="28"/>
      <c r="N467" s="28"/>
      <c r="O467" s="28"/>
      <c r="P467" s="34"/>
      <c r="Q467" s="34"/>
      <c r="R467" s="28"/>
      <c r="S467" s="28"/>
      <c r="T467" s="28"/>
      <c r="U467" s="29">
        <f t="shared" si="191"/>
        <v>0</v>
      </c>
      <c r="V467" s="7"/>
      <c r="W467" s="18"/>
      <c r="X467" s="243"/>
      <c r="Y467" s="29">
        <f t="shared" si="192"/>
        <v>0</v>
      </c>
      <c r="Z467" s="28"/>
      <c r="AA467" s="28"/>
      <c r="AB467" s="243">
        <v>5130000</v>
      </c>
      <c r="AC467" s="29">
        <f t="shared" si="193"/>
        <v>5130000</v>
      </c>
      <c r="AD467" s="28"/>
      <c r="AE467" s="28"/>
      <c r="AF467" s="28"/>
      <c r="AG467" s="29">
        <f t="shared" si="194"/>
        <v>0</v>
      </c>
      <c r="AH467" s="29">
        <f t="shared" si="195"/>
        <v>5130000</v>
      </c>
      <c r="AI467" s="30">
        <f t="shared" si="190"/>
        <v>0</v>
      </c>
      <c r="AJ467" s="30" t="str">
        <f>IF(ISERROR(AH467/#REF!),"-",AH467/#REF!)</f>
        <v>-</v>
      </c>
      <c r="AK467" s="11"/>
      <c r="AL467" s="11"/>
      <c r="AM467" s="11"/>
      <c r="AN467" s="11"/>
      <c r="AO467" s="11"/>
      <c r="AP467" s="11"/>
      <c r="AQ467" s="11"/>
      <c r="AR467" s="11"/>
    </row>
    <row r="468" spans="1:44" outlineLevel="1" x14ac:dyDescent="0.25">
      <c r="A468" s="23">
        <v>92</v>
      </c>
      <c r="B468" s="23"/>
      <c r="C468" s="140" t="s">
        <v>1433</v>
      </c>
      <c r="D468" s="69">
        <v>44701</v>
      </c>
      <c r="E468" s="124" t="s">
        <v>1492</v>
      </c>
      <c r="F468" s="54" t="s">
        <v>1114</v>
      </c>
      <c r="G468" s="47" t="s">
        <v>1115</v>
      </c>
      <c r="H468" s="33"/>
      <c r="I468" s="33"/>
      <c r="J468" s="541"/>
      <c r="K468" s="243">
        <v>25800000</v>
      </c>
      <c r="L468" s="251" t="s">
        <v>81</v>
      </c>
      <c r="M468" s="28"/>
      <c r="N468" s="28"/>
      <c r="O468" s="28"/>
      <c r="P468" s="34"/>
      <c r="Q468" s="34"/>
      <c r="R468" s="28"/>
      <c r="S468" s="28"/>
      <c r="T468" s="28"/>
      <c r="U468" s="29">
        <f t="shared" si="191"/>
        <v>0</v>
      </c>
      <c r="V468" s="7"/>
      <c r="W468" s="18"/>
      <c r="X468" s="243"/>
      <c r="Y468" s="29">
        <f t="shared" si="192"/>
        <v>0</v>
      </c>
      <c r="Z468" s="28"/>
      <c r="AA468" s="28"/>
      <c r="AB468" s="243">
        <v>25800000</v>
      </c>
      <c r="AC468" s="29">
        <f t="shared" si="193"/>
        <v>25800000</v>
      </c>
      <c r="AD468" s="28"/>
      <c r="AE468" s="28"/>
      <c r="AF468" s="28"/>
      <c r="AG468" s="29">
        <f t="shared" si="194"/>
        <v>0</v>
      </c>
      <c r="AH468" s="29">
        <f t="shared" si="195"/>
        <v>25800000</v>
      </c>
      <c r="AI468" s="30">
        <f t="shared" si="190"/>
        <v>0</v>
      </c>
      <c r="AJ468" s="30" t="str">
        <f>IF(ISERROR(AH468/#REF!),"-",AH468/#REF!)</f>
        <v>-</v>
      </c>
      <c r="AK468" s="11"/>
      <c r="AL468" s="11"/>
      <c r="AM468" s="11"/>
      <c r="AN468" s="11"/>
      <c r="AO468" s="11"/>
      <c r="AP468" s="11"/>
      <c r="AQ468" s="11"/>
      <c r="AR468" s="11"/>
    </row>
    <row r="469" spans="1:44" outlineLevel="1" x14ac:dyDescent="0.25">
      <c r="A469" s="23">
        <v>93</v>
      </c>
      <c r="B469" s="23"/>
      <c r="C469" s="140" t="s">
        <v>1497</v>
      </c>
      <c r="D469" s="69">
        <v>44811</v>
      </c>
      <c r="E469" s="124" t="s">
        <v>1517</v>
      </c>
      <c r="F469" s="54" t="s">
        <v>1114</v>
      </c>
      <c r="G469" s="47" t="s">
        <v>1115</v>
      </c>
      <c r="H469" s="33"/>
      <c r="I469" s="33"/>
      <c r="J469" s="541"/>
      <c r="K469" s="243">
        <v>8446000</v>
      </c>
      <c r="L469" s="251" t="s">
        <v>81</v>
      </c>
      <c r="M469" s="28"/>
      <c r="N469" s="28"/>
      <c r="O469" s="28"/>
      <c r="P469" s="34"/>
      <c r="Q469" s="34"/>
      <c r="R469" s="28"/>
      <c r="S469" s="28"/>
      <c r="T469" s="28"/>
      <c r="U469" s="29">
        <f t="shared" si="191"/>
        <v>0</v>
      </c>
      <c r="V469" s="7"/>
      <c r="W469" s="18"/>
      <c r="X469" s="243"/>
      <c r="Y469" s="29">
        <f t="shared" si="192"/>
        <v>0</v>
      </c>
      <c r="Z469" s="28"/>
      <c r="AA469" s="28"/>
      <c r="AB469" s="243">
        <v>8446000</v>
      </c>
      <c r="AC469" s="29">
        <f t="shared" si="193"/>
        <v>8446000</v>
      </c>
      <c r="AD469" s="28"/>
      <c r="AE469" s="28"/>
      <c r="AF469" s="28"/>
      <c r="AG469" s="29">
        <f t="shared" si="194"/>
        <v>0</v>
      </c>
      <c r="AH469" s="29">
        <f t="shared" si="195"/>
        <v>8446000</v>
      </c>
      <c r="AI469" s="30">
        <f t="shared" si="190"/>
        <v>0</v>
      </c>
      <c r="AJ469" s="30" t="str">
        <f>IF(ISERROR(AH469/#REF!),"-",AH469/#REF!)</f>
        <v>-</v>
      </c>
      <c r="AK469" s="11"/>
      <c r="AL469" s="11"/>
      <c r="AM469" s="11"/>
      <c r="AN469" s="11"/>
      <c r="AO469" s="11"/>
      <c r="AP469" s="11"/>
      <c r="AQ469" s="11"/>
      <c r="AR469" s="11"/>
    </row>
    <row r="470" spans="1:44" outlineLevel="1" x14ac:dyDescent="0.25">
      <c r="A470" s="23">
        <v>94</v>
      </c>
      <c r="B470" s="23"/>
      <c r="C470" s="140" t="s">
        <v>1500</v>
      </c>
      <c r="D470" s="69">
        <v>44757</v>
      </c>
      <c r="E470" s="124" t="s">
        <v>1492</v>
      </c>
      <c r="F470" s="54" t="s">
        <v>1114</v>
      </c>
      <c r="G470" s="47" t="s">
        <v>1115</v>
      </c>
      <c r="H470" s="33"/>
      <c r="I470" s="33"/>
      <c r="J470" s="541"/>
      <c r="K470" s="243">
        <v>43800000</v>
      </c>
      <c r="L470" s="251" t="s">
        <v>81</v>
      </c>
      <c r="M470" s="28"/>
      <c r="N470" s="28"/>
      <c r="O470" s="28"/>
      <c r="P470" s="34"/>
      <c r="Q470" s="34"/>
      <c r="R470" s="28"/>
      <c r="S470" s="28"/>
      <c r="T470" s="28"/>
      <c r="U470" s="29">
        <f t="shared" si="191"/>
        <v>0</v>
      </c>
      <c r="V470" s="7"/>
      <c r="W470" s="18"/>
      <c r="X470" s="243"/>
      <c r="Y470" s="29">
        <f t="shared" si="192"/>
        <v>0</v>
      </c>
      <c r="Z470" s="28"/>
      <c r="AA470" s="28"/>
      <c r="AB470" s="243">
        <v>43800000</v>
      </c>
      <c r="AC470" s="29">
        <f t="shared" si="193"/>
        <v>43800000</v>
      </c>
      <c r="AD470" s="28"/>
      <c r="AE470" s="28"/>
      <c r="AF470" s="28"/>
      <c r="AG470" s="29">
        <f t="shared" si="194"/>
        <v>0</v>
      </c>
      <c r="AH470" s="29">
        <f t="shared" si="195"/>
        <v>43800000</v>
      </c>
      <c r="AI470" s="30">
        <f t="shared" si="190"/>
        <v>0</v>
      </c>
      <c r="AJ470" s="30" t="str">
        <f>IF(ISERROR(AH470/#REF!),"-",AH470/#REF!)</f>
        <v>-</v>
      </c>
      <c r="AK470" s="11"/>
      <c r="AL470" s="11"/>
      <c r="AM470" s="11"/>
      <c r="AN470" s="11"/>
      <c r="AO470" s="11"/>
      <c r="AP470" s="11"/>
      <c r="AQ470" s="11"/>
      <c r="AR470" s="11"/>
    </row>
    <row r="471" spans="1:44" outlineLevel="1" x14ac:dyDescent="0.25">
      <c r="A471" s="23">
        <v>95</v>
      </c>
      <c r="B471" s="23"/>
      <c r="C471" s="140" t="s">
        <v>1482</v>
      </c>
      <c r="D471" s="69">
        <v>44760</v>
      </c>
      <c r="E471" s="124" t="s">
        <v>1511</v>
      </c>
      <c r="F471" s="54" t="s">
        <v>1114</v>
      </c>
      <c r="G471" s="47" t="s">
        <v>1115</v>
      </c>
      <c r="H471" s="33"/>
      <c r="I471" s="33"/>
      <c r="J471" s="541"/>
      <c r="K471" s="243">
        <v>43800000</v>
      </c>
      <c r="L471" s="251" t="s">
        <v>81</v>
      </c>
      <c r="M471" s="28"/>
      <c r="N471" s="28"/>
      <c r="O471" s="28"/>
      <c r="P471" s="34"/>
      <c r="Q471" s="34"/>
      <c r="R471" s="28"/>
      <c r="S471" s="28"/>
      <c r="T471" s="28"/>
      <c r="U471" s="29">
        <f t="shared" si="191"/>
        <v>0</v>
      </c>
      <c r="V471" s="7"/>
      <c r="W471" s="18"/>
      <c r="X471" s="243"/>
      <c r="Y471" s="29">
        <f t="shared" si="192"/>
        <v>0</v>
      </c>
      <c r="Z471" s="28"/>
      <c r="AA471" s="28"/>
      <c r="AB471" s="243">
        <v>43800000</v>
      </c>
      <c r="AC471" s="29">
        <f t="shared" si="193"/>
        <v>43800000</v>
      </c>
      <c r="AD471" s="28"/>
      <c r="AE471" s="28"/>
      <c r="AF471" s="28"/>
      <c r="AG471" s="29">
        <f t="shared" si="194"/>
        <v>0</v>
      </c>
      <c r="AH471" s="29">
        <f t="shared" si="195"/>
        <v>43800000</v>
      </c>
      <c r="AI471" s="30">
        <f t="shared" si="190"/>
        <v>0</v>
      </c>
      <c r="AJ471" s="30" t="str">
        <f>IF(ISERROR(AH471/#REF!),"-",AH471/#REF!)</f>
        <v>-</v>
      </c>
      <c r="AK471" s="11"/>
      <c r="AL471" s="11"/>
      <c r="AM471" s="11"/>
      <c r="AN471" s="11"/>
      <c r="AO471" s="11"/>
      <c r="AP471" s="11"/>
      <c r="AQ471" s="11"/>
      <c r="AR471" s="11"/>
    </row>
    <row r="472" spans="1:44" outlineLevel="1" x14ac:dyDescent="0.25">
      <c r="A472" s="23">
        <v>96</v>
      </c>
      <c r="B472" s="23"/>
      <c r="C472" s="140" t="s">
        <v>1521</v>
      </c>
      <c r="D472" s="69">
        <v>44803</v>
      </c>
      <c r="E472" s="124" t="s">
        <v>1522</v>
      </c>
      <c r="F472" s="54" t="s">
        <v>1114</v>
      </c>
      <c r="G472" s="47" t="s">
        <v>1115</v>
      </c>
      <c r="H472" s="33"/>
      <c r="I472" s="33"/>
      <c r="J472" s="541"/>
      <c r="K472" s="243">
        <v>9100000</v>
      </c>
      <c r="L472" s="251" t="s">
        <v>81</v>
      </c>
      <c r="M472" s="28"/>
      <c r="N472" s="28"/>
      <c r="O472" s="28"/>
      <c r="P472" s="34"/>
      <c r="Q472" s="34"/>
      <c r="R472" s="28"/>
      <c r="S472" s="28"/>
      <c r="T472" s="28"/>
      <c r="U472" s="29">
        <f t="shared" si="191"/>
        <v>0</v>
      </c>
      <c r="V472" s="7"/>
      <c r="W472" s="18"/>
      <c r="X472" s="243"/>
      <c r="Y472" s="29">
        <f t="shared" si="192"/>
        <v>0</v>
      </c>
      <c r="Z472" s="28"/>
      <c r="AA472" s="28"/>
      <c r="AB472" s="243">
        <v>9100000</v>
      </c>
      <c r="AC472" s="29">
        <f t="shared" si="193"/>
        <v>9100000</v>
      </c>
      <c r="AD472" s="28"/>
      <c r="AE472" s="28"/>
      <c r="AF472" s="28"/>
      <c r="AG472" s="29">
        <f t="shared" si="194"/>
        <v>0</v>
      </c>
      <c r="AH472" s="29">
        <f t="shared" si="195"/>
        <v>9100000</v>
      </c>
      <c r="AI472" s="30">
        <f t="shared" si="190"/>
        <v>0</v>
      </c>
      <c r="AJ472" s="30" t="str">
        <f>IF(ISERROR(AH472/#REF!),"-",AH472/#REF!)</f>
        <v>-</v>
      </c>
      <c r="AK472" s="11"/>
      <c r="AL472" s="11"/>
      <c r="AM472" s="11"/>
      <c r="AN472" s="11"/>
      <c r="AO472" s="11"/>
      <c r="AP472" s="11"/>
      <c r="AQ472" s="11"/>
      <c r="AR472" s="11"/>
    </row>
    <row r="473" spans="1:44" outlineLevel="1" x14ac:dyDescent="0.25">
      <c r="A473" s="23">
        <v>97</v>
      </c>
      <c r="B473" s="23"/>
      <c r="C473" s="140" t="s">
        <v>1379</v>
      </c>
      <c r="D473" s="69">
        <v>44698</v>
      </c>
      <c r="E473" s="124" t="s">
        <v>1523</v>
      </c>
      <c r="F473" s="54" t="s">
        <v>1114</v>
      </c>
      <c r="G473" s="47" t="s">
        <v>1115</v>
      </c>
      <c r="H473" s="33"/>
      <c r="I473" s="33"/>
      <c r="J473" s="541"/>
      <c r="K473" s="243">
        <v>8446000</v>
      </c>
      <c r="L473" s="251" t="s">
        <v>81</v>
      </c>
      <c r="M473" s="28"/>
      <c r="N473" s="28"/>
      <c r="O473" s="28"/>
      <c r="P473" s="34"/>
      <c r="Q473" s="34"/>
      <c r="R473" s="28"/>
      <c r="S473" s="28"/>
      <c r="T473" s="28"/>
      <c r="U473" s="29">
        <f t="shared" si="191"/>
        <v>0</v>
      </c>
      <c r="V473" s="7"/>
      <c r="W473" s="18"/>
      <c r="X473" s="243"/>
      <c r="Y473" s="29">
        <f t="shared" si="192"/>
        <v>0</v>
      </c>
      <c r="Z473" s="28"/>
      <c r="AA473" s="28"/>
      <c r="AB473" s="243">
        <v>8446000</v>
      </c>
      <c r="AC473" s="29">
        <f t="shared" si="193"/>
        <v>8446000</v>
      </c>
      <c r="AD473" s="28"/>
      <c r="AE473" s="28"/>
      <c r="AF473" s="28"/>
      <c r="AG473" s="29">
        <f t="shared" si="194"/>
        <v>0</v>
      </c>
      <c r="AH473" s="29">
        <f t="shared" si="195"/>
        <v>8446000</v>
      </c>
      <c r="AI473" s="30">
        <f t="shared" si="190"/>
        <v>0</v>
      </c>
      <c r="AJ473" s="30" t="str">
        <f>IF(ISERROR(AH473/#REF!),"-",AH473/#REF!)</f>
        <v>-</v>
      </c>
      <c r="AK473" s="11"/>
      <c r="AL473" s="11"/>
      <c r="AM473" s="11"/>
      <c r="AN473" s="11"/>
      <c r="AO473" s="11"/>
      <c r="AP473" s="11"/>
      <c r="AQ473" s="11"/>
      <c r="AR473" s="11"/>
    </row>
    <row r="474" spans="1:44" outlineLevel="1" x14ac:dyDescent="0.25">
      <c r="A474" s="23">
        <v>98</v>
      </c>
      <c r="B474" s="23"/>
      <c r="C474" s="140" t="s">
        <v>1524</v>
      </c>
      <c r="D474" s="69">
        <v>44811</v>
      </c>
      <c r="E474" s="124" t="s">
        <v>1525</v>
      </c>
      <c r="F474" s="54" t="s">
        <v>1114</v>
      </c>
      <c r="G474" s="47" t="s">
        <v>1115</v>
      </c>
      <c r="H474" s="33"/>
      <c r="I474" s="33"/>
      <c r="J474" s="541"/>
      <c r="K474" s="243">
        <v>34200000</v>
      </c>
      <c r="L474" s="251" t="s">
        <v>81</v>
      </c>
      <c r="M474" s="28"/>
      <c r="N474" s="28"/>
      <c r="O474" s="28"/>
      <c r="P474" s="34"/>
      <c r="Q474" s="34"/>
      <c r="R474" s="28"/>
      <c r="S474" s="28"/>
      <c r="T474" s="28"/>
      <c r="U474" s="29">
        <f t="shared" si="191"/>
        <v>0</v>
      </c>
      <c r="V474" s="7"/>
      <c r="W474" s="18"/>
      <c r="X474" s="243"/>
      <c r="Y474" s="29">
        <f t="shared" si="192"/>
        <v>0</v>
      </c>
      <c r="Z474" s="28"/>
      <c r="AA474" s="28"/>
      <c r="AB474" s="243">
        <v>34200000</v>
      </c>
      <c r="AC474" s="29">
        <f t="shared" si="193"/>
        <v>34200000</v>
      </c>
      <c r="AD474" s="28"/>
      <c r="AE474" s="28"/>
      <c r="AF474" s="28"/>
      <c r="AG474" s="29">
        <f t="shared" si="194"/>
        <v>0</v>
      </c>
      <c r="AH474" s="29">
        <f t="shared" si="195"/>
        <v>34200000</v>
      </c>
      <c r="AI474" s="30">
        <f t="shared" si="190"/>
        <v>0</v>
      </c>
      <c r="AJ474" s="30" t="str">
        <f>IF(ISERROR(AH474/#REF!),"-",AH474/#REF!)</f>
        <v>-</v>
      </c>
      <c r="AK474" s="11"/>
      <c r="AL474" s="11"/>
      <c r="AM474" s="11"/>
      <c r="AN474" s="11"/>
      <c r="AO474" s="11"/>
      <c r="AP474" s="11"/>
      <c r="AQ474" s="11"/>
      <c r="AR474" s="11"/>
    </row>
    <row r="475" spans="1:44" outlineLevel="1" x14ac:dyDescent="0.25">
      <c r="A475" s="23">
        <v>99</v>
      </c>
      <c r="B475" s="23"/>
      <c r="C475" s="179" t="s">
        <v>1434</v>
      </c>
      <c r="D475" s="69">
        <v>44699</v>
      </c>
      <c r="E475" s="124" t="s">
        <v>1457</v>
      </c>
      <c r="F475" s="54" t="s">
        <v>1114</v>
      </c>
      <c r="G475" s="47" t="s">
        <v>1115</v>
      </c>
      <c r="H475" s="33"/>
      <c r="I475" s="33"/>
      <c r="J475" s="541"/>
      <c r="K475" s="243">
        <v>25800000</v>
      </c>
      <c r="L475" s="251" t="s">
        <v>81</v>
      </c>
      <c r="M475" s="28"/>
      <c r="N475" s="28"/>
      <c r="O475" s="28"/>
      <c r="P475" s="34"/>
      <c r="Q475" s="34"/>
      <c r="R475" s="28"/>
      <c r="S475" s="28"/>
      <c r="T475" s="28"/>
      <c r="U475" s="29">
        <f t="shared" si="191"/>
        <v>0</v>
      </c>
      <c r="V475" s="7"/>
      <c r="W475" s="18"/>
      <c r="X475" s="243"/>
      <c r="Y475" s="29">
        <f t="shared" si="192"/>
        <v>0</v>
      </c>
      <c r="Z475" s="28"/>
      <c r="AA475" s="28"/>
      <c r="AB475" s="243">
        <v>25800000</v>
      </c>
      <c r="AC475" s="29">
        <f t="shared" si="193"/>
        <v>25800000</v>
      </c>
      <c r="AD475" s="28"/>
      <c r="AE475" s="28"/>
      <c r="AF475" s="28"/>
      <c r="AG475" s="29">
        <f t="shared" si="194"/>
        <v>0</v>
      </c>
      <c r="AH475" s="29">
        <f t="shared" si="195"/>
        <v>25800000</v>
      </c>
      <c r="AI475" s="30">
        <f t="shared" si="190"/>
        <v>0</v>
      </c>
      <c r="AJ475" s="30" t="str">
        <f>IF(ISERROR(AH475/#REF!),"-",AH475/#REF!)</f>
        <v>-</v>
      </c>
      <c r="AK475" s="11"/>
      <c r="AL475" s="11"/>
      <c r="AM475" s="11"/>
      <c r="AN475" s="11"/>
      <c r="AO475" s="11"/>
      <c r="AP475" s="11"/>
      <c r="AQ475" s="11"/>
      <c r="AR475" s="11"/>
    </row>
    <row r="476" spans="1:44" outlineLevel="1" x14ac:dyDescent="0.25">
      <c r="A476" s="23">
        <v>100</v>
      </c>
      <c r="B476" s="23"/>
      <c r="C476" s="179" t="s">
        <v>1526</v>
      </c>
      <c r="D476" s="69">
        <v>44825</v>
      </c>
      <c r="E476" s="124" t="s">
        <v>1527</v>
      </c>
      <c r="F476" s="54" t="s">
        <v>1114</v>
      </c>
      <c r="G476" s="47" t="s">
        <v>1115</v>
      </c>
      <c r="H476" s="33"/>
      <c r="I476" s="33"/>
      <c r="J476" s="541"/>
      <c r="K476" s="243">
        <v>52326540</v>
      </c>
      <c r="L476" s="251" t="s">
        <v>81</v>
      </c>
      <c r="M476" s="28"/>
      <c r="N476" s="28"/>
      <c r="O476" s="28"/>
      <c r="P476" s="34"/>
      <c r="Q476" s="34"/>
      <c r="R476" s="28"/>
      <c r="S476" s="28"/>
      <c r="T476" s="28"/>
      <c r="U476" s="29">
        <f t="shared" si="191"/>
        <v>0</v>
      </c>
      <c r="V476" s="7"/>
      <c r="W476" s="18"/>
      <c r="X476" s="243"/>
      <c r="Y476" s="29">
        <f t="shared" si="192"/>
        <v>0</v>
      </c>
      <c r="Z476" s="28"/>
      <c r="AA476" s="28"/>
      <c r="AB476" s="243">
        <v>52326540</v>
      </c>
      <c r="AC476" s="29">
        <f t="shared" si="193"/>
        <v>52326540</v>
      </c>
      <c r="AD476" s="28"/>
      <c r="AE476" s="28"/>
      <c r="AF476" s="28"/>
      <c r="AG476" s="29">
        <f t="shared" si="194"/>
        <v>0</v>
      </c>
      <c r="AH476" s="29">
        <f t="shared" si="195"/>
        <v>52326540</v>
      </c>
      <c r="AI476" s="30">
        <f t="shared" si="190"/>
        <v>0</v>
      </c>
      <c r="AJ476" s="30" t="str">
        <f>IF(ISERROR(AH476/#REF!),"-",AH476/#REF!)</f>
        <v>-</v>
      </c>
      <c r="AK476" s="11"/>
      <c r="AL476" s="11"/>
      <c r="AM476" s="11"/>
      <c r="AN476" s="11"/>
      <c r="AO476" s="11"/>
      <c r="AP476" s="11"/>
      <c r="AQ476" s="11"/>
      <c r="AR476" s="11"/>
    </row>
    <row r="477" spans="1:44" outlineLevel="1" x14ac:dyDescent="0.25">
      <c r="A477" s="23">
        <v>101</v>
      </c>
      <c r="B477" s="23"/>
      <c r="C477" s="179" t="s">
        <v>1528</v>
      </c>
      <c r="D477" s="69">
        <v>44803</v>
      </c>
      <c r="E477" s="124" t="s">
        <v>1523</v>
      </c>
      <c r="F477" s="54" t="s">
        <v>1114</v>
      </c>
      <c r="G477" s="47" t="s">
        <v>1115</v>
      </c>
      <c r="H477" s="33"/>
      <c r="I477" s="33"/>
      <c r="J477" s="541"/>
      <c r="K477" s="243">
        <v>45360000</v>
      </c>
      <c r="L477" s="251" t="s">
        <v>81</v>
      </c>
      <c r="M477" s="28"/>
      <c r="N477" s="28"/>
      <c r="O477" s="28"/>
      <c r="P477" s="34"/>
      <c r="Q477" s="34"/>
      <c r="R477" s="28"/>
      <c r="S477" s="28"/>
      <c r="T477" s="28"/>
      <c r="U477" s="29">
        <f t="shared" si="191"/>
        <v>0</v>
      </c>
      <c r="V477" s="7"/>
      <c r="W477" s="18"/>
      <c r="X477" s="243"/>
      <c r="Y477" s="29">
        <f t="shared" si="192"/>
        <v>0</v>
      </c>
      <c r="Z477" s="28"/>
      <c r="AA477" s="28"/>
      <c r="AB477" s="28"/>
      <c r="AC477" s="29">
        <f t="shared" si="193"/>
        <v>0</v>
      </c>
      <c r="AD477" s="243">
        <v>45360000</v>
      </c>
      <c r="AE477" s="243"/>
      <c r="AF477" s="28"/>
      <c r="AG477" s="29">
        <f>SUM(AD477:AF477)</f>
        <v>45360000</v>
      </c>
      <c r="AH477" s="29">
        <f t="shared" si="195"/>
        <v>45360000</v>
      </c>
      <c r="AI477" s="30">
        <f t="shared" si="190"/>
        <v>0</v>
      </c>
      <c r="AJ477" s="30" t="str">
        <f>IF(ISERROR(AH477/#REF!),"-",AH477/#REF!)</f>
        <v>-</v>
      </c>
      <c r="AK477" s="11"/>
      <c r="AL477" s="11"/>
      <c r="AM477" s="11"/>
      <c r="AN477" s="11"/>
      <c r="AO477" s="11"/>
      <c r="AP477" s="11"/>
      <c r="AQ477" s="11"/>
      <c r="AR477" s="11"/>
    </row>
    <row r="478" spans="1:44" outlineLevel="1" x14ac:dyDescent="0.25">
      <c r="A478" s="23">
        <v>102</v>
      </c>
      <c r="B478" s="23"/>
      <c r="C478" s="179" t="s">
        <v>1529</v>
      </c>
      <c r="D478" s="69">
        <v>44743</v>
      </c>
      <c r="E478" s="124" t="s">
        <v>1451</v>
      </c>
      <c r="F478" s="54" t="s">
        <v>1114</v>
      </c>
      <c r="G478" s="47" t="s">
        <v>1115</v>
      </c>
      <c r="H478" s="33"/>
      <c r="I478" s="33"/>
      <c r="J478" s="541"/>
      <c r="K478" s="243">
        <v>10260000</v>
      </c>
      <c r="L478" s="251" t="s">
        <v>81</v>
      </c>
      <c r="M478" s="28"/>
      <c r="N478" s="28"/>
      <c r="O478" s="28"/>
      <c r="P478" s="34"/>
      <c r="Q478" s="34"/>
      <c r="R478" s="28"/>
      <c r="S478" s="28"/>
      <c r="T478" s="28"/>
      <c r="U478" s="29">
        <f t="shared" si="191"/>
        <v>0</v>
      </c>
      <c r="V478" s="7"/>
      <c r="W478" s="18"/>
      <c r="X478" s="243"/>
      <c r="Y478" s="29">
        <f t="shared" si="192"/>
        <v>0</v>
      </c>
      <c r="Z478" s="28"/>
      <c r="AA478" s="28"/>
      <c r="AB478" s="28"/>
      <c r="AC478" s="29">
        <f t="shared" si="193"/>
        <v>0</v>
      </c>
      <c r="AD478" s="243">
        <v>10260000</v>
      </c>
      <c r="AE478" s="243"/>
      <c r="AF478" s="28"/>
      <c r="AG478" s="29">
        <f t="shared" si="194"/>
        <v>10260000</v>
      </c>
      <c r="AH478" s="29">
        <f t="shared" si="195"/>
        <v>10260000</v>
      </c>
      <c r="AI478" s="30">
        <f t="shared" si="190"/>
        <v>0</v>
      </c>
      <c r="AJ478" s="30" t="str">
        <f>IF(ISERROR(AH478/#REF!),"-",AH478/#REF!)</f>
        <v>-</v>
      </c>
      <c r="AK478" s="11"/>
      <c r="AL478" s="11"/>
      <c r="AM478" s="11"/>
      <c r="AN478" s="11"/>
      <c r="AO478" s="11"/>
      <c r="AP478" s="11"/>
      <c r="AQ478" s="11"/>
      <c r="AR478" s="11"/>
    </row>
    <row r="479" spans="1:44" outlineLevel="1" x14ac:dyDescent="0.25">
      <c r="A479" s="23">
        <v>103</v>
      </c>
      <c r="B479" s="23"/>
      <c r="C479" s="179" t="s">
        <v>1530</v>
      </c>
      <c r="D479" s="69">
        <v>44762</v>
      </c>
      <c r="E479" s="124" t="s">
        <v>1481</v>
      </c>
      <c r="F479" s="54" t="s">
        <v>1114</v>
      </c>
      <c r="G479" s="47" t="s">
        <v>1115</v>
      </c>
      <c r="H479" s="33"/>
      <c r="I479" s="33"/>
      <c r="J479" s="541"/>
      <c r="K479" s="243">
        <v>17280000</v>
      </c>
      <c r="L479" s="251" t="s">
        <v>81</v>
      </c>
      <c r="M479" s="28"/>
      <c r="N479" s="28"/>
      <c r="O479" s="28"/>
      <c r="P479" s="34"/>
      <c r="Q479" s="34"/>
      <c r="R479" s="28"/>
      <c r="S479" s="28"/>
      <c r="T479" s="28"/>
      <c r="U479" s="29">
        <f t="shared" ref="U479:U506" si="196">SUM(R479:T479)</f>
        <v>0</v>
      </c>
      <c r="V479" s="7"/>
      <c r="W479" s="18"/>
      <c r="X479" s="243"/>
      <c r="Y479" s="29">
        <f t="shared" ref="Y479:Y506" si="197">SUM(V479:X479)</f>
        <v>0</v>
      </c>
      <c r="Z479" s="28"/>
      <c r="AA479" s="28"/>
      <c r="AB479" s="28"/>
      <c r="AC479" s="29">
        <f t="shared" ref="AC479:AC506" si="198">SUM(Z479:AB479)</f>
        <v>0</v>
      </c>
      <c r="AD479" s="243">
        <v>17280000</v>
      </c>
      <c r="AE479" s="243"/>
      <c r="AF479" s="28"/>
      <c r="AG479" s="29">
        <f t="shared" ref="AG479:AG504" si="199">SUM(AD479:AF479)</f>
        <v>17280000</v>
      </c>
      <c r="AH479" s="29">
        <f t="shared" ref="AH479:AH506" si="200">+U479+Y479+AC479+AG479</f>
        <v>17280000</v>
      </c>
      <c r="AI479" s="30">
        <f t="shared" ref="AI479:AI506" si="201">IF(ISERROR(AH479/$J$342),0,AH479/$J$342)</f>
        <v>0</v>
      </c>
      <c r="AJ479" s="30" t="str">
        <f>IF(ISERROR(AH479/#REF!),"-",AH479/#REF!)</f>
        <v>-</v>
      </c>
      <c r="AK479" s="11"/>
      <c r="AL479" s="11"/>
      <c r="AM479" s="11"/>
      <c r="AN479" s="11"/>
      <c r="AO479" s="11"/>
      <c r="AP479" s="11"/>
      <c r="AQ479" s="11"/>
      <c r="AR479" s="11"/>
    </row>
    <row r="480" spans="1:44" outlineLevel="1" x14ac:dyDescent="0.25">
      <c r="A480" s="23">
        <v>104</v>
      </c>
      <c r="B480" s="23"/>
      <c r="C480" s="179" t="s">
        <v>1531</v>
      </c>
      <c r="D480" s="69">
        <v>44757</v>
      </c>
      <c r="E480" s="124" t="s">
        <v>1443</v>
      </c>
      <c r="F480" s="54" t="s">
        <v>1114</v>
      </c>
      <c r="G480" s="47" t="s">
        <v>1115</v>
      </c>
      <c r="H480" s="33"/>
      <c r="I480" s="33"/>
      <c r="J480" s="541"/>
      <c r="K480" s="243">
        <v>17100000</v>
      </c>
      <c r="L480" s="251" t="s">
        <v>81</v>
      </c>
      <c r="M480" s="28"/>
      <c r="N480" s="28"/>
      <c r="O480" s="28"/>
      <c r="P480" s="34"/>
      <c r="Q480" s="34"/>
      <c r="R480" s="28"/>
      <c r="S480" s="28"/>
      <c r="T480" s="28"/>
      <c r="U480" s="29">
        <f t="shared" si="196"/>
        <v>0</v>
      </c>
      <c r="V480" s="7"/>
      <c r="W480" s="18"/>
      <c r="X480" s="243"/>
      <c r="Y480" s="29">
        <f t="shared" si="197"/>
        <v>0</v>
      </c>
      <c r="Z480" s="28"/>
      <c r="AA480" s="28"/>
      <c r="AB480" s="28"/>
      <c r="AC480" s="29">
        <f t="shared" si="198"/>
        <v>0</v>
      </c>
      <c r="AD480" s="243">
        <v>17100000</v>
      </c>
      <c r="AE480" s="243"/>
      <c r="AF480" s="28"/>
      <c r="AG480" s="29">
        <f t="shared" si="199"/>
        <v>17100000</v>
      </c>
      <c r="AH480" s="29">
        <f t="shared" si="200"/>
        <v>17100000</v>
      </c>
      <c r="AI480" s="30">
        <f t="shared" si="201"/>
        <v>0</v>
      </c>
      <c r="AJ480" s="30" t="str">
        <f>IF(ISERROR(AH480/#REF!),"-",AH480/#REF!)</f>
        <v>-</v>
      </c>
      <c r="AK480" s="11"/>
      <c r="AL480" s="11"/>
      <c r="AM480" s="11"/>
      <c r="AN480" s="11"/>
      <c r="AO480" s="11"/>
      <c r="AP480" s="11"/>
      <c r="AQ480" s="11"/>
      <c r="AR480" s="11"/>
    </row>
    <row r="481" spans="1:44" outlineLevel="1" x14ac:dyDescent="0.25">
      <c r="A481" s="23">
        <v>105</v>
      </c>
      <c r="B481" s="23"/>
      <c r="C481" s="179" t="s">
        <v>1532</v>
      </c>
      <c r="D481" s="69">
        <v>44755</v>
      </c>
      <c r="E481" s="124" t="s">
        <v>1446</v>
      </c>
      <c r="F481" s="54" t="s">
        <v>1114</v>
      </c>
      <c r="G481" s="47" t="s">
        <v>1115</v>
      </c>
      <c r="H481" s="33"/>
      <c r="I481" s="33"/>
      <c r="J481" s="541"/>
      <c r="K481" s="243">
        <v>17100000</v>
      </c>
      <c r="L481" s="251" t="s">
        <v>81</v>
      </c>
      <c r="M481" s="28"/>
      <c r="N481" s="28"/>
      <c r="O481" s="28"/>
      <c r="P481" s="34"/>
      <c r="Q481" s="34"/>
      <c r="R481" s="28"/>
      <c r="S481" s="28"/>
      <c r="T481" s="28"/>
      <c r="U481" s="29">
        <f t="shared" si="196"/>
        <v>0</v>
      </c>
      <c r="V481" s="7"/>
      <c r="W481" s="18"/>
      <c r="X481" s="243"/>
      <c r="Y481" s="29">
        <f t="shared" si="197"/>
        <v>0</v>
      </c>
      <c r="Z481" s="28"/>
      <c r="AA481" s="28"/>
      <c r="AB481" s="28"/>
      <c r="AC481" s="29">
        <f t="shared" si="198"/>
        <v>0</v>
      </c>
      <c r="AD481" s="243">
        <v>17100000</v>
      </c>
      <c r="AE481" s="243"/>
      <c r="AF481" s="28"/>
      <c r="AG481" s="29">
        <f t="shared" si="199"/>
        <v>17100000</v>
      </c>
      <c r="AH481" s="29">
        <f t="shared" si="200"/>
        <v>17100000</v>
      </c>
      <c r="AI481" s="30">
        <f t="shared" si="201"/>
        <v>0</v>
      </c>
      <c r="AJ481" s="30" t="str">
        <f>IF(ISERROR(AH481/#REF!),"-",AH481/#REF!)</f>
        <v>-</v>
      </c>
      <c r="AK481" s="11"/>
      <c r="AL481" s="11"/>
      <c r="AM481" s="11"/>
      <c r="AN481" s="11"/>
      <c r="AO481" s="11"/>
      <c r="AP481" s="11"/>
      <c r="AQ481" s="11"/>
      <c r="AR481" s="11"/>
    </row>
    <row r="482" spans="1:44" outlineLevel="1" x14ac:dyDescent="0.25">
      <c r="A482" s="23">
        <v>106</v>
      </c>
      <c r="B482" s="23"/>
      <c r="C482" s="179" t="s">
        <v>1533</v>
      </c>
      <c r="D482" s="69">
        <v>44743</v>
      </c>
      <c r="E482" s="124" t="s">
        <v>1445</v>
      </c>
      <c r="F482" s="54" t="s">
        <v>1114</v>
      </c>
      <c r="G482" s="47" t="s">
        <v>1115</v>
      </c>
      <c r="H482" s="33"/>
      <c r="I482" s="33"/>
      <c r="J482" s="541"/>
      <c r="K482" s="243">
        <v>17100000</v>
      </c>
      <c r="L482" s="251" t="s">
        <v>81</v>
      </c>
      <c r="M482" s="28"/>
      <c r="N482" s="28"/>
      <c r="O482" s="28"/>
      <c r="P482" s="34"/>
      <c r="Q482" s="34"/>
      <c r="R482" s="28"/>
      <c r="S482" s="28"/>
      <c r="T482" s="28"/>
      <c r="U482" s="29">
        <f t="shared" si="196"/>
        <v>0</v>
      </c>
      <c r="V482" s="7"/>
      <c r="W482" s="18"/>
      <c r="X482" s="243"/>
      <c r="Y482" s="29">
        <f t="shared" si="197"/>
        <v>0</v>
      </c>
      <c r="Z482" s="28"/>
      <c r="AA482" s="28"/>
      <c r="AB482" s="28"/>
      <c r="AC482" s="29">
        <f t="shared" si="198"/>
        <v>0</v>
      </c>
      <c r="AD482" s="243">
        <v>17100000</v>
      </c>
      <c r="AE482" s="243"/>
      <c r="AF482" s="28"/>
      <c r="AG482" s="29">
        <f t="shared" si="199"/>
        <v>17100000</v>
      </c>
      <c r="AH482" s="29">
        <f t="shared" si="200"/>
        <v>17100000</v>
      </c>
      <c r="AI482" s="30">
        <f t="shared" si="201"/>
        <v>0</v>
      </c>
      <c r="AJ482" s="30" t="str">
        <f>IF(ISERROR(AH482/#REF!),"-",AH482/#REF!)</f>
        <v>-</v>
      </c>
      <c r="AK482" s="11"/>
      <c r="AL482" s="11"/>
      <c r="AM482" s="11"/>
      <c r="AN482" s="11"/>
      <c r="AO482" s="11"/>
      <c r="AP482" s="11"/>
      <c r="AQ482" s="11"/>
      <c r="AR482" s="11"/>
    </row>
    <row r="483" spans="1:44" outlineLevel="1" x14ac:dyDescent="0.25">
      <c r="A483" s="23">
        <v>107</v>
      </c>
      <c r="B483" s="23"/>
      <c r="C483" s="179" t="s">
        <v>1534</v>
      </c>
      <c r="D483" s="69">
        <v>44743</v>
      </c>
      <c r="E483" s="124" t="s">
        <v>1443</v>
      </c>
      <c r="F483" s="54" t="s">
        <v>1114</v>
      </c>
      <c r="G483" s="47" t="s">
        <v>1115</v>
      </c>
      <c r="H483" s="33"/>
      <c r="I483" s="33"/>
      <c r="J483" s="541"/>
      <c r="K483" s="243">
        <v>27360000</v>
      </c>
      <c r="L483" s="251" t="s">
        <v>81</v>
      </c>
      <c r="M483" s="28"/>
      <c r="N483" s="28"/>
      <c r="O483" s="28"/>
      <c r="P483" s="34"/>
      <c r="Q483" s="34"/>
      <c r="R483" s="28"/>
      <c r="S483" s="28"/>
      <c r="T483" s="28"/>
      <c r="U483" s="29">
        <f t="shared" si="196"/>
        <v>0</v>
      </c>
      <c r="V483" s="7"/>
      <c r="W483" s="18"/>
      <c r="X483" s="243"/>
      <c r="Y483" s="29">
        <f t="shared" si="197"/>
        <v>0</v>
      </c>
      <c r="Z483" s="28"/>
      <c r="AA483" s="28"/>
      <c r="AB483" s="28"/>
      <c r="AC483" s="29">
        <f t="shared" si="198"/>
        <v>0</v>
      </c>
      <c r="AD483" s="243">
        <v>27360000</v>
      </c>
      <c r="AE483" s="243"/>
      <c r="AF483" s="28"/>
      <c r="AG483" s="29">
        <f t="shared" si="199"/>
        <v>27360000</v>
      </c>
      <c r="AH483" s="29">
        <f t="shared" si="200"/>
        <v>27360000</v>
      </c>
      <c r="AI483" s="30">
        <f t="shared" si="201"/>
        <v>0</v>
      </c>
      <c r="AJ483" s="30" t="str">
        <f>IF(ISERROR(AH483/#REF!),"-",AH483/#REF!)</f>
        <v>-</v>
      </c>
      <c r="AK483" s="11"/>
      <c r="AL483" s="11"/>
      <c r="AM483" s="11"/>
      <c r="AN483" s="11"/>
      <c r="AO483" s="11"/>
      <c r="AP483" s="11"/>
      <c r="AQ483" s="11"/>
      <c r="AR483" s="11"/>
    </row>
    <row r="484" spans="1:44" outlineLevel="1" x14ac:dyDescent="0.25">
      <c r="A484" s="23">
        <v>108</v>
      </c>
      <c r="B484" s="23"/>
      <c r="C484" s="179" t="s">
        <v>1535</v>
      </c>
      <c r="D484" s="69">
        <v>44819</v>
      </c>
      <c r="E484" s="124" t="s">
        <v>1451</v>
      </c>
      <c r="F484" s="54" t="s">
        <v>1114</v>
      </c>
      <c r="G484" s="47" t="s">
        <v>1115</v>
      </c>
      <c r="H484" s="33"/>
      <c r="I484" s="33"/>
      <c r="J484" s="541"/>
      <c r="K484" s="243">
        <v>109500000</v>
      </c>
      <c r="L484" s="251" t="s">
        <v>81</v>
      </c>
      <c r="M484" s="28"/>
      <c r="N484" s="28"/>
      <c r="O484" s="28"/>
      <c r="P484" s="34"/>
      <c r="Q484" s="34"/>
      <c r="R484" s="28"/>
      <c r="S484" s="28"/>
      <c r="T484" s="28"/>
      <c r="U484" s="29">
        <f t="shared" si="196"/>
        <v>0</v>
      </c>
      <c r="V484" s="7"/>
      <c r="W484" s="18"/>
      <c r="X484" s="243"/>
      <c r="Y484" s="29">
        <f t="shared" si="197"/>
        <v>0</v>
      </c>
      <c r="Z484" s="28"/>
      <c r="AA484" s="28"/>
      <c r="AB484" s="28"/>
      <c r="AC484" s="29">
        <f t="shared" si="198"/>
        <v>0</v>
      </c>
      <c r="AD484" s="243">
        <v>109500000</v>
      </c>
      <c r="AE484" s="243"/>
      <c r="AF484" s="28"/>
      <c r="AG484" s="29">
        <f t="shared" si="199"/>
        <v>109500000</v>
      </c>
      <c r="AH484" s="29">
        <f t="shared" si="200"/>
        <v>109500000</v>
      </c>
      <c r="AI484" s="30">
        <f t="shared" si="201"/>
        <v>0</v>
      </c>
      <c r="AJ484" s="30" t="str">
        <f>IF(ISERROR(AH484/#REF!),"-",AH484/#REF!)</f>
        <v>-</v>
      </c>
      <c r="AK484" s="11"/>
      <c r="AL484" s="11"/>
      <c r="AM484" s="11"/>
      <c r="AN484" s="11"/>
      <c r="AO484" s="11"/>
      <c r="AP484" s="11"/>
      <c r="AQ484" s="11"/>
      <c r="AR484" s="11"/>
    </row>
    <row r="485" spans="1:44" outlineLevel="1" x14ac:dyDescent="0.25">
      <c r="A485" s="23">
        <v>109</v>
      </c>
      <c r="B485" s="23"/>
      <c r="C485" s="179" t="s">
        <v>1536</v>
      </c>
      <c r="D485" s="69">
        <v>44753</v>
      </c>
      <c r="E485" s="124" t="s">
        <v>1457</v>
      </c>
      <c r="F485" s="54" t="s">
        <v>1114</v>
      </c>
      <c r="G485" s="47" t="s">
        <v>1115</v>
      </c>
      <c r="H485" s="33"/>
      <c r="I485" s="33"/>
      <c r="J485" s="541"/>
      <c r="K485" s="243">
        <v>13680000</v>
      </c>
      <c r="L485" s="251" t="s">
        <v>81</v>
      </c>
      <c r="M485" s="28"/>
      <c r="N485" s="28"/>
      <c r="O485" s="28"/>
      <c r="P485" s="34"/>
      <c r="Q485" s="34"/>
      <c r="R485" s="28"/>
      <c r="S485" s="28"/>
      <c r="T485" s="28"/>
      <c r="U485" s="29">
        <f t="shared" si="196"/>
        <v>0</v>
      </c>
      <c r="V485" s="7"/>
      <c r="W485" s="18"/>
      <c r="X485" s="243"/>
      <c r="Y485" s="29">
        <f t="shared" si="197"/>
        <v>0</v>
      </c>
      <c r="Z485" s="28"/>
      <c r="AA485" s="28"/>
      <c r="AB485" s="28"/>
      <c r="AC485" s="29">
        <f t="shared" si="198"/>
        <v>0</v>
      </c>
      <c r="AD485" s="28"/>
      <c r="AE485" s="243">
        <v>13680000</v>
      </c>
      <c r="AF485" s="28"/>
      <c r="AG485" s="29">
        <f t="shared" si="199"/>
        <v>13680000</v>
      </c>
      <c r="AH485" s="29">
        <f t="shared" si="200"/>
        <v>13680000</v>
      </c>
      <c r="AI485" s="30">
        <f t="shared" si="201"/>
        <v>0</v>
      </c>
      <c r="AJ485" s="30" t="str">
        <f>IF(ISERROR(AH485/#REF!),"-",AH485/#REF!)</f>
        <v>-</v>
      </c>
      <c r="AK485" s="11"/>
      <c r="AL485" s="11"/>
      <c r="AM485" s="11"/>
      <c r="AN485" s="11"/>
      <c r="AO485" s="11"/>
      <c r="AP485" s="11"/>
      <c r="AQ485" s="11"/>
      <c r="AR485" s="11"/>
    </row>
    <row r="486" spans="1:44" outlineLevel="1" x14ac:dyDescent="0.25">
      <c r="A486" s="23">
        <v>110</v>
      </c>
      <c r="B486" s="23"/>
      <c r="C486" s="179" t="s">
        <v>1537</v>
      </c>
      <c r="D486" s="69">
        <v>44743</v>
      </c>
      <c r="E486" s="124" t="s">
        <v>1447</v>
      </c>
      <c r="F486" s="54" t="s">
        <v>1114</v>
      </c>
      <c r="G486" s="47" t="s">
        <v>1115</v>
      </c>
      <c r="H486" s="33"/>
      <c r="I486" s="33"/>
      <c r="J486" s="541"/>
      <c r="K486" s="243">
        <v>30240000</v>
      </c>
      <c r="L486" s="251" t="s">
        <v>81</v>
      </c>
      <c r="M486" s="28"/>
      <c r="N486" s="28"/>
      <c r="O486" s="28"/>
      <c r="P486" s="34"/>
      <c r="Q486" s="34"/>
      <c r="R486" s="28"/>
      <c r="S486" s="28"/>
      <c r="T486" s="28"/>
      <c r="U486" s="29">
        <f t="shared" si="196"/>
        <v>0</v>
      </c>
      <c r="V486" s="7"/>
      <c r="W486" s="18"/>
      <c r="X486" s="243"/>
      <c r="Y486" s="29">
        <f t="shared" si="197"/>
        <v>0</v>
      </c>
      <c r="Z486" s="28"/>
      <c r="AA486" s="28"/>
      <c r="AB486" s="28"/>
      <c r="AC486" s="29">
        <f t="shared" si="198"/>
        <v>0</v>
      </c>
      <c r="AD486" s="28"/>
      <c r="AE486" s="243">
        <v>30240000</v>
      </c>
      <c r="AF486" s="28"/>
      <c r="AG486" s="29">
        <f t="shared" si="199"/>
        <v>30240000</v>
      </c>
      <c r="AH486" s="29">
        <f t="shared" si="200"/>
        <v>30240000</v>
      </c>
      <c r="AI486" s="30">
        <f t="shared" si="201"/>
        <v>0</v>
      </c>
      <c r="AJ486" s="30" t="str">
        <f>IF(ISERROR(AH486/#REF!),"-",AH486/#REF!)</f>
        <v>-</v>
      </c>
      <c r="AK486" s="11"/>
      <c r="AL486" s="11"/>
      <c r="AM486" s="11"/>
      <c r="AN486" s="11"/>
      <c r="AO486" s="11"/>
      <c r="AP486" s="11"/>
      <c r="AQ486" s="11"/>
      <c r="AR486" s="11"/>
    </row>
    <row r="487" spans="1:44" outlineLevel="1" x14ac:dyDescent="0.25">
      <c r="A487" s="23">
        <v>111</v>
      </c>
      <c r="B487" s="23"/>
      <c r="C487" s="179" t="s">
        <v>1538</v>
      </c>
      <c r="D487" s="69">
        <v>44755</v>
      </c>
      <c r="E487" s="124" t="s">
        <v>1031</v>
      </c>
      <c r="F487" s="54" t="s">
        <v>1114</v>
      </c>
      <c r="G487" s="47" t="s">
        <v>1115</v>
      </c>
      <c r="H487" s="33"/>
      <c r="I487" s="33"/>
      <c r="J487" s="541"/>
      <c r="K487" s="243">
        <v>34380000</v>
      </c>
      <c r="L487" s="251" t="s">
        <v>81</v>
      </c>
      <c r="M487" s="28"/>
      <c r="N487" s="28"/>
      <c r="O487" s="28"/>
      <c r="P487" s="34"/>
      <c r="Q487" s="34"/>
      <c r="R487" s="28"/>
      <c r="S487" s="28"/>
      <c r="T487" s="28"/>
      <c r="U487" s="29">
        <f t="shared" si="196"/>
        <v>0</v>
      </c>
      <c r="V487" s="7"/>
      <c r="W487" s="18"/>
      <c r="X487" s="243"/>
      <c r="Y487" s="29">
        <f t="shared" si="197"/>
        <v>0</v>
      </c>
      <c r="Z487" s="28"/>
      <c r="AA487" s="28"/>
      <c r="AB487" s="28"/>
      <c r="AC487" s="29">
        <f t="shared" si="198"/>
        <v>0</v>
      </c>
      <c r="AD487" s="28"/>
      <c r="AE487" s="243">
        <v>34380000</v>
      </c>
      <c r="AF487" s="28"/>
      <c r="AG487" s="29">
        <f t="shared" si="199"/>
        <v>34380000</v>
      </c>
      <c r="AH487" s="29">
        <f t="shared" si="200"/>
        <v>34380000</v>
      </c>
      <c r="AI487" s="30">
        <f t="shared" si="201"/>
        <v>0</v>
      </c>
      <c r="AJ487" s="30" t="str">
        <f>IF(ISERROR(AH487/#REF!),"-",AH487/#REF!)</f>
        <v>-</v>
      </c>
      <c r="AK487" s="11"/>
      <c r="AL487" s="11"/>
      <c r="AM487" s="11"/>
      <c r="AN487" s="11"/>
      <c r="AO487" s="11"/>
      <c r="AP487" s="11"/>
      <c r="AQ487" s="11"/>
      <c r="AR487" s="11"/>
    </row>
    <row r="488" spans="1:44" outlineLevel="1" x14ac:dyDescent="0.25">
      <c r="A488" s="23">
        <v>112</v>
      </c>
      <c r="B488" s="23"/>
      <c r="C488" s="179" t="s">
        <v>1456</v>
      </c>
      <c r="D488" s="69">
        <v>44753</v>
      </c>
      <c r="E488" s="124" t="s">
        <v>1457</v>
      </c>
      <c r="F488" s="54" t="s">
        <v>1114</v>
      </c>
      <c r="G488" s="47" t="s">
        <v>1115</v>
      </c>
      <c r="H488" s="33"/>
      <c r="I488" s="33"/>
      <c r="J488" s="541"/>
      <c r="K488" s="243">
        <v>44460000</v>
      </c>
      <c r="L488" s="251" t="s">
        <v>81</v>
      </c>
      <c r="M488" s="28"/>
      <c r="N488" s="28"/>
      <c r="O488" s="28"/>
      <c r="P488" s="34"/>
      <c r="Q488" s="34"/>
      <c r="R488" s="28"/>
      <c r="S488" s="28"/>
      <c r="T488" s="28"/>
      <c r="U488" s="29">
        <f t="shared" si="196"/>
        <v>0</v>
      </c>
      <c r="V488" s="7"/>
      <c r="W488" s="18"/>
      <c r="X488" s="243"/>
      <c r="Y488" s="29">
        <f t="shared" si="197"/>
        <v>0</v>
      </c>
      <c r="Z488" s="28"/>
      <c r="AA488" s="28"/>
      <c r="AB488" s="28"/>
      <c r="AC488" s="29">
        <f t="shared" si="198"/>
        <v>0</v>
      </c>
      <c r="AD488" s="28"/>
      <c r="AE488" s="243">
        <v>44460000</v>
      </c>
      <c r="AF488" s="28"/>
      <c r="AG488" s="29">
        <f t="shared" si="199"/>
        <v>44460000</v>
      </c>
      <c r="AH488" s="29">
        <f t="shared" si="200"/>
        <v>44460000</v>
      </c>
      <c r="AI488" s="30">
        <f t="shared" si="201"/>
        <v>0</v>
      </c>
      <c r="AJ488" s="30" t="str">
        <f>IF(ISERROR(AH488/#REF!),"-",AH488/#REF!)</f>
        <v>-</v>
      </c>
      <c r="AK488" s="11"/>
      <c r="AL488" s="11"/>
      <c r="AM488" s="11"/>
      <c r="AN488" s="11"/>
      <c r="AO488" s="11"/>
      <c r="AP488" s="11"/>
      <c r="AQ488" s="11"/>
      <c r="AR488" s="11"/>
    </row>
    <row r="489" spans="1:44" outlineLevel="1" x14ac:dyDescent="0.25">
      <c r="A489" s="23">
        <v>113</v>
      </c>
      <c r="B489" s="23"/>
      <c r="C489" s="179" t="s">
        <v>1539</v>
      </c>
      <c r="D489" s="69">
        <v>44746</v>
      </c>
      <c r="E489" s="124" t="s">
        <v>1472</v>
      </c>
      <c r="F489" s="54" t="s">
        <v>1114</v>
      </c>
      <c r="G489" s="47" t="s">
        <v>1115</v>
      </c>
      <c r="H489" s="33"/>
      <c r="I489" s="33"/>
      <c r="J489" s="541"/>
      <c r="K489" s="243">
        <v>30240000</v>
      </c>
      <c r="L489" s="251" t="s">
        <v>81</v>
      </c>
      <c r="M489" s="28"/>
      <c r="N489" s="28"/>
      <c r="O489" s="28"/>
      <c r="P489" s="34"/>
      <c r="Q489" s="34"/>
      <c r="R489" s="28"/>
      <c r="S489" s="28"/>
      <c r="T489" s="28"/>
      <c r="U489" s="29">
        <f t="shared" si="196"/>
        <v>0</v>
      </c>
      <c r="V489" s="7"/>
      <c r="W489" s="18"/>
      <c r="X489" s="243"/>
      <c r="Y489" s="29">
        <f t="shared" si="197"/>
        <v>0</v>
      </c>
      <c r="Z489" s="28"/>
      <c r="AA489" s="28"/>
      <c r="AB489" s="28"/>
      <c r="AC489" s="29">
        <f t="shared" si="198"/>
        <v>0</v>
      </c>
      <c r="AD489" s="28"/>
      <c r="AE489" s="243">
        <v>30240000</v>
      </c>
      <c r="AF489" s="28"/>
      <c r="AG489" s="29">
        <f t="shared" si="199"/>
        <v>30240000</v>
      </c>
      <c r="AH489" s="29">
        <f t="shared" si="200"/>
        <v>30240000</v>
      </c>
      <c r="AI489" s="30">
        <f t="shared" si="201"/>
        <v>0</v>
      </c>
      <c r="AJ489" s="30" t="str">
        <f>IF(ISERROR(AH489/#REF!),"-",AH489/#REF!)</f>
        <v>-</v>
      </c>
      <c r="AK489" s="11"/>
      <c r="AL489" s="11"/>
      <c r="AM489" s="11"/>
      <c r="AN489" s="11"/>
      <c r="AO489" s="11"/>
      <c r="AP489" s="11"/>
      <c r="AQ489" s="11"/>
      <c r="AR489" s="11"/>
    </row>
    <row r="490" spans="1:44" outlineLevel="1" x14ac:dyDescent="0.25">
      <c r="A490" s="23">
        <v>114</v>
      </c>
      <c r="B490" s="23"/>
      <c r="C490" s="179" t="s">
        <v>1540</v>
      </c>
      <c r="D490" s="69">
        <v>44775</v>
      </c>
      <c r="E490" s="124" t="s">
        <v>1506</v>
      </c>
      <c r="F490" s="54" t="s">
        <v>1114</v>
      </c>
      <c r="G490" s="47" t="s">
        <v>1115</v>
      </c>
      <c r="H490" s="33"/>
      <c r="I490" s="33"/>
      <c r="J490" s="541"/>
      <c r="K490" s="243">
        <v>10260000</v>
      </c>
      <c r="L490" s="251" t="s">
        <v>81</v>
      </c>
      <c r="M490" s="28"/>
      <c r="N490" s="28"/>
      <c r="O490" s="28"/>
      <c r="P490" s="34"/>
      <c r="Q490" s="34"/>
      <c r="R490" s="28"/>
      <c r="S490" s="28"/>
      <c r="T490" s="28"/>
      <c r="U490" s="29">
        <f t="shared" si="196"/>
        <v>0</v>
      </c>
      <c r="V490" s="7"/>
      <c r="W490" s="18"/>
      <c r="X490" s="243"/>
      <c r="Y490" s="29">
        <f t="shared" si="197"/>
        <v>0</v>
      </c>
      <c r="Z490" s="28"/>
      <c r="AA490" s="28"/>
      <c r="AB490" s="28"/>
      <c r="AC490" s="29">
        <f t="shared" si="198"/>
        <v>0</v>
      </c>
      <c r="AD490" s="28"/>
      <c r="AE490" s="243">
        <v>10260000</v>
      </c>
      <c r="AF490" s="28"/>
      <c r="AG490" s="29">
        <f t="shared" si="199"/>
        <v>10260000</v>
      </c>
      <c r="AH490" s="29">
        <f t="shared" si="200"/>
        <v>10260000</v>
      </c>
      <c r="AI490" s="30">
        <f t="shared" si="201"/>
        <v>0</v>
      </c>
      <c r="AJ490" s="30" t="str">
        <f>IF(ISERROR(AH490/#REF!),"-",AH490/#REF!)</f>
        <v>-</v>
      </c>
      <c r="AK490" s="11"/>
      <c r="AL490" s="11"/>
      <c r="AM490" s="11"/>
      <c r="AN490" s="11"/>
      <c r="AO490" s="11"/>
      <c r="AP490" s="11"/>
      <c r="AQ490" s="11"/>
      <c r="AR490" s="11"/>
    </row>
    <row r="491" spans="1:44" outlineLevel="1" x14ac:dyDescent="0.25">
      <c r="A491" s="23">
        <v>115</v>
      </c>
      <c r="B491" s="23"/>
      <c r="C491" s="179" t="s">
        <v>1541</v>
      </c>
      <c r="D491" s="69">
        <v>44743</v>
      </c>
      <c r="E491" s="124" t="s">
        <v>1492</v>
      </c>
      <c r="F491" s="54" t="s">
        <v>1114</v>
      </c>
      <c r="G491" s="47" t="s">
        <v>1115</v>
      </c>
      <c r="H491" s="33"/>
      <c r="I491" s="33"/>
      <c r="J491" s="541"/>
      <c r="K491" s="243">
        <v>23220000</v>
      </c>
      <c r="L491" s="251" t="s">
        <v>81</v>
      </c>
      <c r="M491" s="28"/>
      <c r="N491" s="28"/>
      <c r="O491" s="28"/>
      <c r="P491" s="34"/>
      <c r="Q491" s="34"/>
      <c r="R491" s="28"/>
      <c r="S491" s="28"/>
      <c r="T491" s="28"/>
      <c r="U491" s="29">
        <f t="shared" si="196"/>
        <v>0</v>
      </c>
      <c r="V491" s="7"/>
      <c r="W491" s="18"/>
      <c r="X491" s="243"/>
      <c r="Y491" s="29">
        <f t="shared" si="197"/>
        <v>0</v>
      </c>
      <c r="Z491" s="28"/>
      <c r="AA491" s="28"/>
      <c r="AB491" s="28"/>
      <c r="AC491" s="29">
        <f t="shared" si="198"/>
        <v>0</v>
      </c>
      <c r="AD491" s="28"/>
      <c r="AE491" s="243">
        <v>23220000</v>
      </c>
      <c r="AF491" s="28"/>
      <c r="AG491" s="29">
        <f t="shared" si="199"/>
        <v>23220000</v>
      </c>
      <c r="AH491" s="29">
        <f t="shared" si="200"/>
        <v>23220000</v>
      </c>
      <c r="AI491" s="30">
        <f t="shared" si="201"/>
        <v>0</v>
      </c>
      <c r="AJ491" s="30" t="str">
        <f>IF(ISERROR(AH491/#REF!),"-",AH491/#REF!)</f>
        <v>-</v>
      </c>
      <c r="AK491" s="11"/>
      <c r="AL491" s="11"/>
      <c r="AM491" s="11"/>
      <c r="AN491" s="11"/>
      <c r="AO491" s="11"/>
      <c r="AP491" s="11"/>
      <c r="AQ491" s="11"/>
      <c r="AR491" s="11"/>
    </row>
    <row r="492" spans="1:44" outlineLevel="1" x14ac:dyDescent="0.25">
      <c r="A492" s="23">
        <v>116</v>
      </c>
      <c r="B492" s="23"/>
      <c r="C492" s="179" t="s">
        <v>1478</v>
      </c>
      <c r="D492" s="69">
        <v>44755</v>
      </c>
      <c r="E492" s="124" t="s">
        <v>1442</v>
      </c>
      <c r="F492" s="54" t="s">
        <v>1114</v>
      </c>
      <c r="G492" s="47" t="s">
        <v>1115</v>
      </c>
      <c r="H492" s="33"/>
      <c r="I492" s="33"/>
      <c r="J492" s="541"/>
      <c r="K492" s="243">
        <v>17100000</v>
      </c>
      <c r="L492" s="251" t="s">
        <v>81</v>
      </c>
      <c r="M492" s="28"/>
      <c r="N492" s="28"/>
      <c r="O492" s="28"/>
      <c r="P492" s="34"/>
      <c r="Q492" s="34"/>
      <c r="R492" s="28"/>
      <c r="S492" s="28"/>
      <c r="T492" s="28"/>
      <c r="U492" s="29">
        <f t="shared" si="196"/>
        <v>0</v>
      </c>
      <c r="V492" s="7"/>
      <c r="W492" s="18"/>
      <c r="X492" s="243"/>
      <c r="Y492" s="29">
        <f t="shared" si="197"/>
        <v>0</v>
      </c>
      <c r="Z492" s="28"/>
      <c r="AA492" s="28"/>
      <c r="AB492" s="28"/>
      <c r="AC492" s="29">
        <f t="shared" si="198"/>
        <v>0</v>
      </c>
      <c r="AD492" s="28"/>
      <c r="AE492" s="243">
        <v>17100000</v>
      </c>
      <c r="AF492" s="28"/>
      <c r="AG492" s="29">
        <f t="shared" si="199"/>
        <v>17100000</v>
      </c>
      <c r="AH492" s="29">
        <f t="shared" si="200"/>
        <v>17100000</v>
      </c>
      <c r="AI492" s="30">
        <f t="shared" si="201"/>
        <v>0</v>
      </c>
      <c r="AJ492" s="30" t="str">
        <f>IF(ISERROR(AH492/#REF!),"-",AH492/#REF!)</f>
        <v>-</v>
      </c>
      <c r="AK492" s="11"/>
      <c r="AL492" s="11"/>
      <c r="AM492" s="11"/>
      <c r="AN492" s="11"/>
      <c r="AO492" s="11"/>
      <c r="AP492" s="11"/>
      <c r="AQ492" s="11"/>
      <c r="AR492" s="11"/>
    </row>
    <row r="493" spans="1:44" outlineLevel="1" x14ac:dyDescent="0.25">
      <c r="A493" s="23">
        <v>117</v>
      </c>
      <c r="B493" s="23"/>
      <c r="C493" s="179" t="s">
        <v>1453</v>
      </c>
      <c r="D493" s="69">
        <v>44743</v>
      </c>
      <c r="E493" s="124" t="s">
        <v>1454</v>
      </c>
      <c r="F493" s="54" t="s">
        <v>1114</v>
      </c>
      <c r="G493" s="47" t="s">
        <v>1115</v>
      </c>
      <c r="H493" s="33"/>
      <c r="I493" s="33"/>
      <c r="J493" s="541"/>
      <c r="K493" s="243">
        <v>17100000</v>
      </c>
      <c r="L493" s="251" t="s">
        <v>81</v>
      </c>
      <c r="M493" s="28"/>
      <c r="N493" s="28"/>
      <c r="O493" s="28"/>
      <c r="P493" s="34"/>
      <c r="Q493" s="34"/>
      <c r="R493" s="28"/>
      <c r="S493" s="28"/>
      <c r="T493" s="28"/>
      <c r="U493" s="29">
        <f t="shared" si="196"/>
        <v>0</v>
      </c>
      <c r="V493" s="7"/>
      <c r="W493" s="18"/>
      <c r="X493" s="243"/>
      <c r="Y493" s="29">
        <f t="shared" si="197"/>
        <v>0</v>
      </c>
      <c r="Z493" s="28"/>
      <c r="AA493" s="28"/>
      <c r="AB493" s="28"/>
      <c r="AC493" s="29">
        <f t="shared" si="198"/>
        <v>0</v>
      </c>
      <c r="AD493" s="28"/>
      <c r="AE493" s="243">
        <v>17100000</v>
      </c>
      <c r="AF493" s="28"/>
      <c r="AG493" s="29">
        <f t="shared" si="199"/>
        <v>17100000</v>
      </c>
      <c r="AH493" s="29">
        <f t="shared" si="200"/>
        <v>17100000</v>
      </c>
      <c r="AI493" s="30">
        <f t="shared" si="201"/>
        <v>0</v>
      </c>
      <c r="AJ493" s="30" t="str">
        <f>IF(ISERROR(AH493/#REF!),"-",AH493/#REF!)</f>
        <v>-</v>
      </c>
      <c r="AK493" s="11"/>
      <c r="AL493" s="11"/>
      <c r="AM493" s="11"/>
      <c r="AN493" s="11"/>
      <c r="AO493" s="11"/>
      <c r="AP493" s="11"/>
      <c r="AQ493" s="11"/>
      <c r="AR493" s="11"/>
    </row>
    <row r="494" spans="1:44" outlineLevel="1" x14ac:dyDescent="0.25">
      <c r="A494" s="23">
        <v>118</v>
      </c>
      <c r="B494" s="23"/>
      <c r="C494" s="179" t="s">
        <v>1466</v>
      </c>
      <c r="D494" s="69">
        <v>44743</v>
      </c>
      <c r="E494" s="124" t="s">
        <v>1467</v>
      </c>
      <c r="F494" s="54" t="s">
        <v>1114</v>
      </c>
      <c r="G494" s="47" t="s">
        <v>1115</v>
      </c>
      <c r="H494" s="33"/>
      <c r="I494" s="33"/>
      <c r="J494" s="541"/>
      <c r="K494" s="243">
        <v>39600000</v>
      </c>
      <c r="L494" s="251" t="s">
        <v>81</v>
      </c>
      <c r="M494" s="28"/>
      <c r="N494" s="28"/>
      <c r="O494" s="28"/>
      <c r="P494" s="34"/>
      <c r="Q494" s="34"/>
      <c r="R494" s="28"/>
      <c r="S494" s="28"/>
      <c r="T494" s="28"/>
      <c r="U494" s="29">
        <f t="shared" si="196"/>
        <v>0</v>
      </c>
      <c r="V494" s="7"/>
      <c r="W494" s="18"/>
      <c r="X494" s="243"/>
      <c r="Y494" s="29">
        <f t="shared" si="197"/>
        <v>0</v>
      </c>
      <c r="Z494" s="28"/>
      <c r="AA494" s="28"/>
      <c r="AB494" s="28"/>
      <c r="AC494" s="29">
        <f t="shared" si="198"/>
        <v>0</v>
      </c>
      <c r="AD494" s="28"/>
      <c r="AE494" s="243">
        <v>39600000</v>
      </c>
      <c r="AF494" s="28"/>
      <c r="AG494" s="29">
        <f t="shared" si="199"/>
        <v>39600000</v>
      </c>
      <c r="AH494" s="29">
        <f t="shared" si="200"/>
        <v>39600000</v>
      </c>
      <c r="AI494" s="30">
        <f t="shared" si="201"/>
        <v>0</v>
      </c>
      <c r="AJ494" s="30" t="str">
        <f>IF(ISERROR(AH494/#REF!),"-",AH494/#REF!)</f>
        <v>-</v>
      </c>
      <c r="AK494" s="11"/>
      <c r="AL494" s="11"/>
      <c r="AM494" s="11"/>
      <c r="AN494" s="11"/>
      <c r="AO494" s="11"/>
      <c r="AP494" s="11"/>
      <c r="AQ494" s="11"/>
      <c r="AR494" s="11"/>
    </row>
    <row r="495" spans="1:44" outlineLevel="1" x14ac:dyDescent="0.25">
      <c r="A495" s="23">
        <v>119</v>
      </c>
      <c r="B495" s="23"/>
      <c r="C495" s="179" t="s">
        <v>1343</v>
      </c>
      <c r="D495" s="69">
        <v>44746</v>
      </c>
      <c r="E495" s="124" t="s">
        <v>1446</v>
      </c>
      <c r="F495" s="54" t="s">
        <v>1114</v>
      </c>
      <c r="G495" s="47" t="s">
        <v>1115</v>
      </c>
      <c r="H495" s="33"/>
      <c r="I495" s="33"/>
      <c r="J495" s="541"/>
      <c r="K495" s="243">
        <v>17280000</v>
      </c>
      <c r="L495" s="251" t="s">
        <v>81</v>
      </c>
      <c r="M495" s="28"/>
      <c r="N495" s="28"/>
      <c r="O495" s="28"/>
      <c r="P495" s="34"/>
      <c r="Q495" s="34"/>
      <c r="R495" s="28"/>
      <c r="S495" s="28"/>
      <c r="T495" s="28"/>
      <c r="U495" s="29">
        <f t="shared" si="196"/>
        <v>0</v>
      </c>
      <c r="V495" s="7"/>
      <c r="W495" s="18"/>
      <c r="X495" s="243"/>
      <c r="Y495" s="29">
        <f t="shared" si="197"/>
        <v>0</v>
      </c>
      <c r="Z495" s="28"/>
      <c r="AA495" s="28"/>
      <c r="AB495" s="28"/>
      <c r="AC495" s="29">
        <f t="shared" si="198"/>
        <v>0</v>
      </c>
      <c r="AD495" s="28"/>
      <c r="AE495" s="243">
        <v>17280000</v>
      </c>
      <c r="AF495" s="28"/>
      <c r="AG495" s="29">
        <f t="shared" si="199"/>
        <v>17280000</v>
      </c>
      <c r="AH495" s="29">
        <f t="shared" si="200"/>
        <v>17280000</v>
      </c>
      <c r="AI495" s="30">
        <f t="shared" si="201"/>
        <v>0</v>
      </c>
      <c r="AJ495" s="30" t="str">
        <f>IF(ISERROR(AH495/#REF!),"-",AH495/#REF!)</f>
        <v>-</v>
      </c>
      <c r="AK495" s="11"/>
      <c r="AL495" s="11"/>
      <c r="AM495" s="11"/>
      <c r="AN495" s="11"/>
      <c r="AO495" s="11"/>
      <c r="AP495" s="11"/>
      <c r="AQ495" s="11"/>
      <c r="AR495" s="11"/>
    </row>
    <row r="496" spans="1:44" outlineLevel="1" x14ac:dyDescent="0.25">
      <c r="A496" s="23">
        <v>120</v>
      </c>
      <c r="B496" s="23"/>
      <c r="C496" s="179" t="s">
        <v>1542</v>
      </c>
      <c r="D496" s="69">
        <v>44875</v>
      </c>
      <c r="E496" s="124" t="s">
        <v>1492</v>
      </c>
      <c r="F496" s="54" t="s">
        <v>1114</v>
      </c>
      <c r="G496" s="47" t="s">
        <v>1115</v>
      </c>
      <c r="H496" s="33"/>
      <c r="I496" s="33"/>
      <c r="J496" s="541"/>
      <c r="K496" s="243">
        <v>178550000</v>
      </c>
      <c r="L496" s="251" t="s">
        <v>81</v>
      </c>
      <c r="M496" s="28"/>
      <c r="N496" s="28"/>
      <c r="O496" s="28"/>
      <c r="P496" s="34"/>
      <c r="Q496" s="34"/>
      <c r="R496" s="28"/>
      <c r="S496" s="28"/>
      <c r="T496" s="28"/>
      <c r="U496" s="29">
        <f t="shared" si="196"/>
        <v>0</v>
      </c>
      <c r="V496" s="7"/>
      <c r="W496" s="18"/>
      <c r="X496" s="243"/>
      <c r="Y496" s="29">
        <f t="shared" si="197"/>
        <v>0</v>
      </c>
      <c r="Z496" s="28"/>
      <c r="AA496" s="28"/>
      <c r="AB496" s="28"/>
      <c r="AC496" s="29">
        <f t="shared" si="198"/>
        <v>0</v>
      </c>
      <c r="AD496" s="28"/>
      <c r="AE496" s="243">
        <v>178550000</v>
      </c>
      <c r="AF496" s="28"/>
      <c r="AG496" s="29">
        <f t="shared" si="199"/>
        <v>178550000</v>
      </c>
      <c r="AH496" s="29">
        <f t="shared" si="200"/>
        <v>178550000</v>
      </c>
      <c r="AI496" s="30">
        <f t="shared" si="201"/>
        <v>0</v>
      </c>
      <c r="AJ496" s="30" t="str">
        <f>IF(ISERROR(AH496/#REF!),"-",AH496/#REF!)</f>
        <v>-</v>
      </c>
      <c r="AK496" s="11"/>
      <c r="AL496" s="11"/>
      <c r="AM496" s="11"/>
      <c r="AN496" s="11"/>
      <c r="AO496" s="11"/>
      <c r="AP496" s="11"/>
      <c r="AQ496" s="11"/>
      <c r="AR496" s="11"/>
    </row>
    <row r="497" spans="1:44" outlineLevel="1" x14ac:dyDescent="0.25">
      <c r="A497" s="23">
        <v>121</v>
      </c>
      <c r="B497" s="23"/>
      <c r="C497" s="179" t="s">
        <v>1543</v>
      </c>
      <c r="D497" s="69">
        <v>44816</v>
      </c>
      <c r="E497" s="124" t="s">
        <v>1457</v>
      </c>
      <c r="F497" s="54" t="s">
        <v>1114</v>
      </c>
      <c r="G497" s="47" t="s">
        <v>1115</v>
      </c>
      <c r="H497" s="33"/>
      <c r="I497" s="33"/>
      <c r="J497" s="541"/>
      <c r="K497" s="243">
        <v>5320000</v>
      </c>
      <c r="L497" s="251" t="s">
        <v>81</v>
      </c>
      <c r="M497" s="28"/>
      <c r="N497" s="28"/>
      <c r="O497" s="28"/>
      <c r="P497" s="34"/>
      <c r="Q497" s="34"/>
      <c r="R497" s="28"/>
      <c r="S497" s="28"/>
      <c r="T497" s="28"/>
      <c r="U497" s="29">
        <f t="shared" si="196"/>
        <v>0</v>
      </c>
      <c r="V497" s="7"/>
      <c r="W497" s="18"/>
      <c r="X497" s="243"/>
      <c r="Y497" s="29">
        <f t="shared" si="197"/>
        <v>0</v>
      </c>
      <c r="Z497" s="28"/>
      <c r="AA497" s="28"/>
      <c r="AB497" s="28"/>
      <c r="AC497" s="29">
        <f t="shared" si="198"/>
        <v>0</v>
      </c>
      <c r="AD497" s="28"/>
      <c r="AE497" s="243">
        <v>5320000</v>
      </c>
      <c r="AF497" s="28"/>
      <c r="AG497" s="29">
        <f t="shared" si="199"/>
        <v>5320000</v>
      </c>
      <c r="AH497" s="29">
        <f t="shared" si="200"/>
        <v>5320000</v>
      </c>
      <c r="AI497" s="30">
        <f t="shared" si="201"/>
        <v>0</v>
      </c>
      <c r="AJ497" s="30" t="str">
        <f>IF(ISERROR(AH497/#REF!),"-",AH497/#REF!)</f>
        <v>-</v>
      </c>
      <c r="AK497" s="11"/>
      <c r="AL497" s="11"/>
      <c r="AM497" s="11"/>
      <c r="AN497" s="11"/>
      <c r="AO497" s="11"/>
      <c r="AP497" s="11"/>
      <c r="AQ497" s="11"/>
      <c r="AR497" s="11"/>
    </row>
    <row r="498" spans="1:44" outlineLevel="1" x14ac:dyDescent="0.25">
      <c r="A498" s="23">
        <v>122</v>
      </c>
      <c r="B498" s="23"/>
      <c r="C498" s="179" t="s">
        <v>1460</v>
      </c>
      <c r="D498" s="69">
        <v>44744</v>
      </c>
      <c r="E498" s="124" t="s">
        <v>1461</v>
      </c>
      <c r="F498" s="54" t="s">
        <v>1114</v>
      </c>
      <c r="G498" s="47" t="s">
        <v>1115</v>
      </c>
      <c r="H498" s="33"/>
      <c r="I498" s="33"/>
      <c r="J498" s="541"/>
      <c r="K498" s="243">
        <v>17100000</v>
      </c>
      <c r="L498" s="251" t="s">
        <v>81</v>
      </c>
      <c r="M498" s="28"/>
      <c r="N498" s="28"/>
      <c r="O498" s="28"/>
      <c r="P498" s="34"/>
      <c r="Q498" s="34"/>
      <c r="R498" s="28"/>
      <c r="S498" s="28"/>
      <c r="T498" s="28"/>
      <c r="U498" s="29">
        <f t="shared" si="196"/>
        <v>0</v>
      </c>
      <c r="V498" s="7"/>
      <c r="W498" s="18"/>
      <c r="X498" s="243"/>
      <c r="Y498" s="29">
        <f t="shared" si="197"/>
        <v>0</v>
      </c>
      <c r="Z498" s="28"/>
      <c r="AA498" s="28"/>
      <c r="AB498" s="28"/>
      <c r="AC498" s="29">
        <f t="shared" si="198"/>
        <v>0</v>
      </c>
      <c r="AD498" s="28"/>
      <c r="AE498" s="243">
        <v>17100000</v>
      </c>
      <c r="AF498" s="28"/>
      <c r="AG498" s="29">
        <f t="shared" si="199"/>
        <v>17100000</v>
      </c>
      <c r="AH498" s="29">
        <f t="shared" si="200"/>
        <v>17100000</v>
      </c>
      <c r="AI498" s="30">
        <f t="shared" si="201"/>
        <v>0</v>
      </c>
      <c r="AJ498" s="30" t="str">
        <f>IF(ISERROR(AH498/#REF!),"-",AH498/#REF!)</f>
        <v>-</v>
      </c>
      <c r="AK498" s="11"/>
      <c r="AL498" s="11"/>
      <c r="AM498" s="11"/>
      <c r="AN498" s="11"/>
      <c r="AO498" s="11"/>
      <c r="AP498" s="11"/>
      <c r="AQ498" s="11"/>
      <c r="AR498" s="11"/>
    </row>
    <row r="499" spans="1:44" outlineLevel="1" x14ac:dyDescent="0.25">
      <c r="A499" s="23">
        <v>123</v>
      </c>
      <c r="B499" s="23"/>
      <c r="C499" s="179" t="s">
        <v>1544</v>
      </c>
      <c r="D499" s="69">
        <v>44837</v>
      </c>
      <c r="E499" s="124" t="s">
        <v>1031</v>
      </c>
      <c r="F499" s="54" t="s">
        <v>1114</v>
      </c>
      <c r="G499" s="47" t="s">
        <v>1115</v>
      </c>
      <c r="H499" s="33"/>
      <c r="I499" s="33"/>
      <c r="J499" s="541"/>
      <c r="K499" s="243">
        <v>15627500</v>
      </c>
      <c r="L499" s="251" t="s">
        <v>81</v>
      </c>
      <c r="M499" s="28"/>
      <c r="N499" s="28"/>
      <c r="O499" s="28"/>
      <c r="P499" s="34"/>
      <c r="Q499" s="34"/>
      <c r="R499" s="28"/>
      <c r="S499" s="28"/>
      <c r="T499" s="28"/>
      <c r="U499" s="29">
        <f t="shared" si="196"/>
        <v>0</v>
      </c>
      <c r="V499" s="7"/>
      <c r="W499" s="18"/>
      <c r="X499" s="243"/>
      <c r="Y499" s="29">
        <f t="shared" si="197"/>
        <v>0</v>
      </c>
      <c r="Z499" s="28"/>
      <c r="AA499" s="28"/>
      <c r="AB499" s="28"/>
      <c r="AC499" s="29">
        <f t="shared" si="198"/>
        <v>0</v>
      </c>
      <c r="AD499" s="28"/>
      <c r="AE499" s="243">
        <v>15627500</v>
      </c>
      <c r="AF499" s="28"/>
      <c r="AG499" s="29">
        <f t="shared" si="199"/>
        <v>15627500</v>
      </c>
      <c r="AH499" s="29">
        <f t="shared" si="200"/>
        <v>15627500</v>
      </c>
      <c r="AI499" s="30">
        <f t="shared" si="201"/>
        <v>0</v>
      </c>
      <c r="AJ499" s="30" t="str">
        <f>IF(ISERROR(AH499/#REF!),"-",AH499/#REF!)</f>
        <v>-</v>
      </c>
      <c r="AK499" s="11"/>
      <c r="AL499" s="11"/>
      <c r="AM499" s="11"/>
      <c r="AN499" s="11"/>
      <c r="AO499" s="11"/>
      <c r="AP499" s="11"/>
      <c r="AQ499" s="11"/>
      <c r="AR499" s="11"/>
    </row>
    <row r="500" spans="1:44" outlineLevel="1" x14ac:dyDescent="0.25">
      <c r="A500" s="23">
        <v>124</v>
      </c>
      <c r="B500" s="23"/>
      <c r="C500" s="179" t="s">
        <v>1545</v>
      </c>
      <c r="D500" s="69">
        <v>44854</v>
      </c>
      <c r="E500" s="124" t="s">
        <v>806</v>
      </c>
      <c r="F500" s="54" t="s">
        <v>1114</v>
      </c>
      <c r="G500" s="47" t="s">
        <v>1115</v>
      </c>
      <c r="H500" s="33"/>
      <c r="I500" s="33"/>
      <c r="J500" s="541"/>
      <c r="K500" s="243">
        <v>146000000</v>
      </c>
      <c r="L500" s="251" t="s">
        <v>81</v>
      </c>
      <c r="M500" s="28"/>
      <c r="N500" s="28"/>
      <c r="O500" s="28"/>
      <c r="P500" s="34"/>
      <c r="Q500" s="34"/>
      <c r="R500" s="28"/>
      <c r="S500" s="28"/>
      <c r="T500" s="28"/>
      <c r="U500" s="29">
        <f t="shared" si="196"/>
        <v>0</v>
      </c>
      <c r="V500" s="7"/>
      <c r="W500" s="18"/>
      <c r="X500" s="243"/>
      <c r="Y500" s="29">
        <f t="shared" si="197"/>
        <v>0</v>
      </c>
      <c r="Z500" s="28"/>
      <c r="AA500" s="28"/>
      <c r="AB500" s="28"/>
      <c r="AC500" s="29">
        <f t="shared" si="198"/>
        <v>0</v>
      </c>
      <c r="AD500" s="28"/>
      <c r="AE500" s="243">
        <v>146000000</v>
      </c>
      <c r="AF500" s="28"/>
      <c r="AG500" s="29">
        <f t="shared" si="199"/>
        <v>146000000</v>
      </c>
      <c r="AH500" s="29">
        <f t="shared" si="200"/>
        <v>146000000</v>
      </c>
      <c r="AI500" s="30">
        <f t="shared" si="201"/>
        <v>0</v>
      </c>
      <c r="AJ500" s="30" t="str">
        <f>IF(ISERROR(AH500/#REF!),"-",AH500/#REF!)</f>
        <v>-</v>
      </c>
      <c r="AK500" s="11"/>
      <c r="AL500" s="11"/>
      <c r="AM500" s="11"/>
      <c r="AN500" s="11"/>
      <c r="AO500" s="11"/>
      <c r="AP500" s="11"/>
      <c r="AQ500" s="11"/>
      <c r="AR500" s="11"/>
    </row>
    <row r="501" spans="1:44" outlineLevel="1" x14ac:dyDescent="0.25">
      <c r="A501" s="23">
        <v>125</v>
      </c>
      <c r="B501" s="23"/>
      <c r="C501" s="179" t="s">
        <v>1477</v>
      </c>
      <c r="D501" s="69">
        <v>44756</v>
      </c>
      <c r="E501" s="124" t="s">
        <v>1446</v>
      </c>
      <c r="F501" s="54" t="s">
        <v>1114</v>
      </c>
      <c r="G501" s="47" t="s">
        <v>1115</v>
      </c>
      <c r="H501" s="33"/>
      <c r="I501" s="33"/>
      <c r="J501" s="541"/>
      <c r="K501" s="243">
        <v>10260000</v>
      </c>
      <c r="L501" s="251" t="s">
        <v>81</v>
      </c>
      <c r="M501" s="28"/>
      <c r="N501" s="28"/>
      <c r="O501" s="28"/>
      <c r="P501" s="34"/>
      <c r="Q501" s="34"/>
      <c r="R501" s="28"/>
      <c r="S501" s="28"/>
      <c r="T501" s="28"/>
      <c r="U501" s="29">
        <f t="shared" si="196"/>
        <v>0</v>
      </c>
      <c r="V501" s="7"/>
      <c r="W501" s="18"/>
      <c r="X501" s="243"/>
      <c r="Y501" s="29">
        <f t="shared" si="197"/>
        <v>0</v>
      </c>
      <c r="Z501" s="28"/>
      <c r="AA501" s="28"/>
      <c r="AB501" s="28"/>
      <c r="AC501" s="29">
        <f t="shared" si="198"/>
        <v>0</v>
      </c>
      <c r="AD501" s="28"/>
      <c r="AE501" s="243">
        <v>10260000</v>
      </c>
      <c r="AF501" s="28"/>
      <c r="AG501" s="29">
        <f t="shared" si="199"/>
        <v>10260000</v>
      </c>
      <c r="AH501" s="29">
        <f t="shared" si="200"/>
        <v>10260000</v>
      </c>
      <c r="AI501" s="30">
        <f t="shared" si="201"/>
        <v>0</v>
      </c>
      <c r="AJ501" s="30" t="str">
        <f>IF(ISERROR(AH501/#REF!),"-",AH501/#REF!)</f>
        <v>-</v>
      </c>
      <c r="AK501" s="11"/>
      <c r="AL501" s="11"/>
      <c r="AM501" s="11"/>
      <c r="AN501" s="11"/>
      <c r="AO501" s="11"/>
      <c r="AP501" s="11"/>
      <c r="AQ501" s="11"/>
      <c r="AR501" s="11"/>
    </row>
    <row r="502" spans="1:44" outlineLevel="1" x14ac:dyDescent="0.25">
      <c r="A502" s="23">
        <v>126</v>
      </c>
      <c r="B502" s="23"/>
      <c r="C502" s="179" t="s">
        <v>1546</v>
      </c>
      <c r="D502" s="69">
        <v>44867</v>
      </c>
      <c r="E502" s="124" t="s">
        <v>1438</v>
      </c>
      <c r="F502" s="54" t="s">
        <v>1114</v>
      </c>
      <c r="G502" s="47" t="s">
        <v>1115</v>
      </c>
      <c r="H502" s="33"/>
      <c r="I502" s="33"/>
      <c r="J502" s="541"/>
      <c r="K502" s="243">
        <v>15960000</v>
      </c>
      <c r="L502" s="251" t="s">
        <v>81</v>
      </c>
      <c r="M502" s="28"/>
      <c r="N502" s="28"/>
      <c r="O502" s="28"/>
      <c r="P502" s="34"/>
      <c r="Q502" s="34"/>
      <c r="R502" s="28"/>
      <c r="S502" s="28"/>
      <c r="T502" s="28"/>
      <c r="U502" s="29">
        <f t="shared" si="196"/>
        <v>0</v>
      </c>
      <c r="V502" s="7"/>
      <c r="W502" s="18"/>
      <c r="X502" s="243"/>
      <c r="Y502" s="29">
        <f t="shared" si="197"/>
        <v>0</v>
      </c>
      <c r="Z502" s="28"/>
      <c r="AA502" s="28"/>
      <c r="AB502" s="28"/>
      <c r="AC502" s="29">
        <f t="shared" si="198"/>
        <v>0</v>
      </c>
      <c r="AD502" s="28"/>
      <c r="AE502" s="243">
        <v>15960000</v>
      </c>
      <c r="AF502" s="28"/>
      <c r="AG502" s="29">
        <f t="shared" si="199"/>
        <v>15960000</v>
      </c>
      <c r="AH502" s="29">
        <f t="shared" si="200"/>
        <v>15960000</v>
      </c>
      <c r="AI502" s="30">
        <f t="shared" si="201"/>
        <v>0</v>
      </c>
      <c r="AJ502" s="30" t="str">
        <f>IF(ISERROR(AH502/#REF!),"-",AH502/#REF!)</f>
        <v>-</v>
      </c>
      <c r="AK502" s="11"/>
      <c r="AL502" s="11"/>
      <c r="AM502" s="11"/>
      <c r="AN502" s="11"/>
      <c r="AO502" s="11"/>
      <c r="AP502" s="11"/>
      <c r="AQ502" s="11"/>
      <c r="AR502" s="11"/>
    </row>
    <row r="503" spans="1:44" outlineLevel="1" x14ac:dyDescent="0.25">
      <c r="A503" s="23">
        <v>127</v>
      </c>
      <c r="B503" s="23"/>
      <c r="C503" s="179" t="s">
        <v>1547</v>
      </c>
      <c r="D503" s="69">
        <v>44867</v>
      </c>
      <c r="E503" s="124" t="s">
        <v>1031</v>
      </c>
      <c r="F503" s="54" t="s">
        <v>1114</v>
      </c>
      <c r="G503" s="47" t="s">
        <v>1115</v>
      </c>
      <c r="H503" s="33"/>
      <c r="I503" s="33"/>
      <c r="J503" s="541"/>
      <c r="K503" s="243">
        <v>148920000</v>
      </c>
      <c r="L503" s="251" t="s">
        <v>81</v>
      </c>
      <c r="M503" s="28"/>
      <c r="N503" s="28"/>
      <c r="O503" s="28"/>
      <c r="P503" s="34"/>
      <c r="Q503" s="34"/>
      <c r="R503" s="28"/>
      <c r="S503" s="28"/>
      <c r="T503" s="28"/>
      <c r="U503" s="29">
        <f t="shared" si="196"/>
        <v>0</v>
      </c>
      <c r="V503" s="7"/>
      <c r="W503" s="18"/>
      <c r="X503" s="243"/>
      <c r="Y503" s="29">
        <f t="shared" si="197"/>
        <v>0</v>
      </c>
      <c r="Z503" s="28"/>
      <c r="AA503" s="28"/>
      <c r="AB503" s="28"/>
      <c r="AC503" s="29">
        <f t="shared" si="198"/>
        <v>0</v>
      </c>
      <c r="AD503" s="28"/>
      <c r="AE503" s="243">
        <v>148920000</v>
      </c>
      <c r="AF503" s="28"/>
      <c r="AG503" s="29">
        <f t="shared" si="199"/>
        <v>148920000</v>
      </c>
      <c r="AH503" s="29">
        <f t="shared" si="200"/>
        <v>148920000</v>
      </c>
      <c r="AI503" s="30">
        <f t="shared" si="201"/>
        <v>0</v>
      </c>
      <c r="AJ503" s="30" t="str">
        <f>IF(ISERROR(AH503/#REF!),"-",AH503/#REF!)</f>
        <v>-</v>
      </c>
      <c r="AK503" s="11"/>
      <c r="AL503" s="11"/>
      <c r="AM503" s="11"/>
      <c r="AN503" s="11"/>
      <c r="AO503" s="11"/>
      <c r="AP503" s="11"/>
      <c r="AQ503" s="11"/>
      <c r="AR503" s="11"/>
    </row>
    <row r="504" spans="1:44" outlineLevel="1" x14ac:dyDescent="0.25">
      <c r="A504" s="23">
        <v>128</v>
      </c>
      <c r="B504" s="23"/>
      <c r="C504" s="179" t="s">
        <v>1448</v>
      </c>
      <c r="D504" s="69">
        <v>44743</v>
      </c>
      <c r="E504" s="124" t="s">
        <v>1449</v>
      </c>
      <c r="F504" s="54" t="s">
        <v>1114</v>
      </c>
      <c r="G504" s="47" t="s">
        <v>1115</v>
      </c>
      <c r="H504" s="33"/>
      <c r="I504" s="33"/>
      <c r="J504" s="541"/>
      <c r="K504" s="243">
        <v>12960000</v>
      </c>
      <c r="L504" s="251" t="s">
        <v>81</v>
      </c>
      <c r="M504" s="28"/>
      <c r="N504" s="28"/>
      <c r="O504" s="28"/>
      <c r="P504" s="34"/>
      <c r="Q504" s="34"/>
      <c r="R504" s="28"/>
      <c r="S504" s="28"/>
      <c r="T504" s="28"/>
      <c r="U504" s="29">
        <f t="shared" si="196"/>
        <v>0</v>
      </c>
      <c r="V504" s="7"/>
      <c r="W504" s="18"/>
      <c r="X504" s="243"/>
      <c r="Y504" s="29">
        <f t="shared" si="197"/>
        <v>0</v>
      </c>
      <c r="Z504" s="28"/>
      <c r="AA504" s="28"/>
      <c r="AB504" s="28"/>
      <c r="AC504" s="29">
        <f t="shared" si="198"/>
        <v>0</v>
      </c>
      <c r="AD504" s="28"/>
      <c r="AE504" s="243">
        <v>12960000</v>
      </c>
      <c r="AF504" s="28"/>
      <c r="AG504" s="29">
        <f t="shared" si="199"/>
        <v>12960000</v>
      </c>
      <c r="AH504" s="29">
        <f t="shared" si="200"/>
        <v>12960000</v>
      </c>
      <c r="AI504" s="30">
        <f t="shared" si="201"/>
        <v>0</v>
      </c>
      <c r="AJ504" s="30" t="str">
        <f>IF(ISERROR(AH504/#REF!),"-",AH504/#REF!)</f>
        <v>-</v>
      </c>
      <c r="AK504" s="11"/>
      <c r="AL504" s="11"/>
      <c r="AM504" s="11"/>
      <c r="AN504" s="11"/>
      <c r="AO504" s="11"/>
      <c r="AP504" s="11"/>
      <c r="AQ504" s="11"/>
      <c r="AR504" s="11"/>
    </row>
    <row r="505" spans="1:44" outlineLevel="1" x14ac:dyDescent="0.25">
      <c r="A505" s="23">
        <v>129</v>
      </c>
      <c r="B505" s="23"/>
      <c r="C505" s="179" t="s">
        <v>1464</v>
      </c>
      <c r="D505" s="69">
        <v>44750</v>
      </c>
      <c r="E505" s="124" t="s">
        <v>1465</v>
      </c>
      <c r="F505" s="54" t="s">
        <v>1114</v>
      </c>
      <c r="G505" s="47" t="s">
        <v>1115</v>
      </c>
      <c r="H505" s="33"/>
      <c r="I505" s="33"/>
      <c r="J505" s="541"/>
      <c r="K505" s="243">
        <v>5130000</v>
      </c>
      <c r="L505" s="251" t="s">
        <v>81</v>
      </c>
      <c r="M505" s="28"/>
      <c r="N505" s="28"/>
      <c r="O505" s="28"/>
      <c r="P505" s="34"/>
      <c r="Q505" s="34"/>
      <c r="R505" s="28"/>
      <c r="S505" s="28"/>
      <c r="T505" s="28"/>
      <c r="U505" s="29">
        <f t="shared" si="196"/>
        <v>0</v>
      </c>
      <c r="V505" s="7"/>
      <c r="W505" s="18"/>
      <c r="X505" s="243"/>
      <c r="Y505" s="29">
        <f t="shared" si="197"/>
        <v>0</v>
      </c>
      <c r="Z505" s="28"/>
      <c r="AA505" s="28"/>
      <c r="AB505" s="28"/>
      <c r="AC505" s="29">
        <f t="shared" si="198"/>
        <v>0</v>
      </c>
      <c r="AD505" s="28"/>
      <c r="AE505" s="243"/>
      <c r="AF505" s="243">
        <v>5130000</v>
      </c>
      <c r="AG505" s="29">
        <f t="shared" ref="AG505:AG530" si="202">SUM(AD505:AF505)</f>
        <v>5130000</v>
      </c>
      <c r="AH505" s="29">
        <f t="shared" si="200"/>
        <v>5130000</v>
      </c>
      <c r="AI505" s="30">
        <f t="shared" si="201"/>
        <v>0</v>
      </c>
      <c r="AJ505" s="30" t="str">
        <f>IF(ISERROR(AH505/#REF!),"-",AH505/#REF!)</f>
        <v>-</v>
      </c>
      <c r="AK505" s="11"/>
      <c r="AL505" s="11"/>
      <c r="AM505" s="11"/>
      <c r="AN505" s="11"/>
      <c r="AO505" s="11"/>
      <c r="AP505" s="11"/>
      <c r="AQ505" s="11"/>
      <c r="AR505" s="11"/>
    </row>
    <row r="506" spans="1:44" outlineLevel="1" x14ac:dyDescent="0.25">
      <c r="A506" s="23">
        <v>130</v>
      </c>
      <c r="B506" s="23"/>
      <c r="C506" s="179" t="s">
        <v>1501</v>
      </c>
      <c r="D506" s="69">
        <v>44775</v>
      </c>
      <c r="E506" s="124" t="s">
        <v>1465</v>
      </c>
      <c r="F506" s="54" t="s">
        <v>1114</v>
      </c>
      <c r="G506" s="47" t="s">
        <v>1115</v>
      </c>
      <c r="H506" s="33"/>
      <c r="I506" s="33"/>
      <c r="J506" s="541"/>
      <c r="K506" s="243">
        <v>10260000</v>
      </c>
      <c r="L506" s="251" t="s">
        <v>81</v>
      </c>
      <c r="M506" s="28"/>
      <c r="N506" s="28"/>
      <c r="O506" s="28"/>
      <c r="P506" s="34"/>
      <c r="Q506" s="34"/>
      <c r="R506" s="28"/>
      <c r="S506" s="28"/>
      <c r="T506" s="28"/>
      <c r="U506" s="29">
        <f t="shared" si="196"/>
        <v>0</v>
      </c>
      <c r="V506" s="7"/>
      <c r="W506" s="18"/>
      <c r="X506" s="243"/>
      <c r="Y506" s="29">
        <f t="shared" si="197"/>
        <v>0</v>
      </c>
      <c r="Z506" s="28"/>
      <c r="AA506" s="28"/>
      <c r="AB506" s="28"/>
      <c r="AC506" s="29">
        <f t="shared" si="198"/>
        <v>0</v>
      </c>
      <c r="AD506" s="28"/>
      <c r="AE506" s="243"/>
      <c r="AF506" s="243">
        <v>10260000</v>
      </c>
      <c r="AG506" s="29">
        <f t="shared" si="202"/>
        <v>10260000</v>
      </c>
      <c r="AH506" s="29">
        <f t="shared" si="200"/>
        <v>10260000</v>
      </c>
      <c r="AI506" s="30">
        <f t="shared" si="201"/>
        <v>0</v>
      </c>
      <c r="AJ506" s="30" t="str">
        <f>IF(ISERROR(AH506/#REF!),"-",AH506/#REF!)</f>
        <v>-</v>
      </c>
      <c r="AK506" s="11"/>
      <c r="AL506" s="11"/>
      <c r="AM506" s="11"/>
      <c r="AN506" s="11"/>
      <c r="AO506" s="11"/>
      <c r="AP506" s="11"/>
      <c r="AQ506" s="11"/>
      <c r="AR506" s="11"/>
    </row>
    <row r="507" spans="1:44" outlineLevel="1" x14ac:dyDescent="0.25">
      <c r="A507" s="23">
        <v>131</v>
      </c>
      <c r="B507" s="23"/>
      <c r="C507" s="179" t="s">
        <v>1543</v>
      </c>
      <c r="D507" s="69">
        <v>44805</v>
      </c>
      <c r="E507" s="124" t="s">
        <v>1492</v>
      </c>
      <c r="F507" s="54" t="s">
        <v>1114</v>
      </c>
      <c r="G507" s="47" t="s">
        <v>1115</v>
      </c>
      <c r="H507" s="33"/>
      <c r="I507" s="33"/>
      <c r="J507" s="541"/>
      <c r="K507" s="243">
        <v>6080000</v>
      </c>
      <c r="L507" s="251" t="s">
        <v>81</v>
      </c>
      <c r="M507" s="28"/>
      <c r="N507" s="28"/>
      <c r="O507" s="28"/>
      <c r="P507" s="34"/>
      <c r="Q507" s="34"/>
      <c r="R507" s="28"/>
      <c r="S507" s="28"/>
      <c r="T507" s="28"/>
      <c r="U507" s="29">
        <f t="shared" si="191"/>
        <v>0</v>
      </c>
      <c r="V507" s="7"/>
      <c r="W507" s="18"/>
      <c r="X507" s="243"/>
      <c r="Y507" s="29">
        <f t="shared" si="192"/>
        <v>0</v>
      </c>
      <c r="Z507" s="28"/>
      <c r="AA507" s="28"/>
      <c r="AB507" s="28"/>
      <c r="AC507" s="29">
        <f t="shared" si="193"/>
        <v>0</v>
      </c>
      <c r="AD507" s="28"/>
      <c r="AE507" s="243"/>
      <c r="AF507" s="243">
        <v>6080000</v>
      </c>
      <c r="AG507" s="29">
        <f t="shared" si="202"/>
        <v>6080000</v>
      </c>
      <c r="AH507" s="29">
        <f t="shared" si="195"/>
        <v>6080000</v>
      </c>
      <c r="AI507" s="30">
        <f t="shared" si="190"/>
        <v>0</v>
      </c>
      <c r="AJ507" s="30" t="str">
        <f>IF(ISERROR(AH507/#REF!),"-",AH507/#REF!)</f>
        <v>-</v>
      </c>
      <c r="AK507" s="11"/>
      <c r="AL507" s="11"/>
      <c r="AM507" s="11"/>
      <c r="AN507" s="11"/>
      <c r="AO507" s="11"/>
      <c r="AP507" s="11"/>
      <c r="AQ507" s="11"/>
      <c r="AR507" s="11"/>
    </row>
    <row r="508" spans="1:44" outlineLevel="1" x14ac:dyDescent="0.25">
      <c r="A508" s="23">
        <v>132</v>
      </c>
      <c r="B508" s="23"/>
      <c r="C508" s="179" t="s">
        <v>1458</v>
      </c>
      <c r="D508" s="69">
        <v>44770</v>
      </c>
      <c r="E508" s="124" t="s">
        <v>1457</v>
      </c>
      <c r="F508" s="54" t="s">
        <v>1114</v>
      </c>
      <c r="G508" s="47" t="s">
        <v>1115</v>
      </c>
      <c r="H508" s="33"/>
      <c r="I508" s="33"/>
      <c r="J508" s="541"/>
      <c r="K508" s="243">
        <v>17100000</v>
      </c>
      <c r="L508" s="251" t="s">
        <v>81</v>
      </c>
      <c r="M508" s="28"/>
      <c r="N508" s="28"/>
      <c r="O508" s="28"/>
      <c r="P508" s="34"/>
      <c r="Q508" s="34"/>
      <c r="R508" s="28"/>
      <c r="S508" s="28"/>
      <c r="T508" s="28"/>
      <c r="U508" s="29">
        <f t="shared" si="191"/>
        <v>0</v>
      </c>
      <c r="V508" s="7"/>
      <c r="W508" s="18"/>
      <c r="X508" s="243"/>
      <c r="Y508" s="29">
        <f t="shared" si="192"/>
        <v>0</v>
      </c>
      <c r="Z508" s="28"/>
      <c r="AA508" s="28"/>
      <c r="AB508" s="28"/>
      <c r="AC508" s="29">
        <f t="shared" si="193"/>
        <v>0</v>
      </c>
      <c r="AD508" s="28"/>
      <c r="AE508" s="243"/>
      <c r="AF508" s="243">
        <v>17100000</v>
      </c>
      <c r="AG508" s="29">
        <f t="shared" si="202"/>
        <v>17100000</v>
      </c>
      <c r="AH508" s="29">
        <f t="shared" si="195"/>
        <v>17100000</v>
      </c>
      <c r="AI508" s="30">
        <f t="shared" si="190"/>
        <v>0</v>
      </c>
      <c r="AJ508" s="30" t="str">
        <f>IF(ISERROR(AH508/#REF!),"-",AH508/#REF!)</f>
        <v>-</v>
      </c>
      <c r="AK508" s="11"/>
      <c r="AL508" s="11"/>
      <c r="AM508" s="11"/>
      <c r="AN508" s="11"/>
      <c r="AO508" s="11"/>
      <c r="AP508" s="11"/>
      <c r="AQ508" s="11"/>
      <c r="AR508" s="11"/>
    </row>
    <row r="509" spans="1:44" outlineLevel="1" x14ac:dyDescent="0.25">
      <c r="A509" s="23">
        <v>133</v>
      </c>
      <c r="B509" s="23"/>
      <c r="C509" s="179" t="s">
        <v>1336</v>
      </c>
      <c r="D509" s="69">
        <v>44746</v>
      </c>
      <c r="E509" s="124" t="s">
        <v>1450</v>
      </c>
      <c r="F509" s="54" t="s">
        <v>1114</v>
      </c>
      <c r="G509" s="47" t="s">
        <v>1115</v>
      </c>
      <c r="H509" s="33"/>
      <c r="I509" s="33"/>
      <c r="J509" s="541"/>
      <c r="K509" s="243">
        <v>47520000</v>
      </c>
      <c r="L509" s="251" t="s">
        <v>81</v>
      </c>
      <c r="M509" s="28"/>
      <c r="N509" s="28"/>
      <c r="O509" s="28"/>
      <c r="P509" s="34"/>
      <c r="Q509" s="34"/>
      <c r="R509" s="28"/>
      <c r="S509" s="28"/>
      <c r="T509" s="28"/>
      <c r="U509" s="29">
        <f t="shared" si="191"/>
        <v>0</v>
      </c>
      <c r="V509" s="7"/>
      <c r="W509" s="18"/>
      <c r="X509" s="243"/>
      <c r="Y509" s="29">
        <f t="shared" si="192"/>
        <v>0</v>
      </c>
      <c r="Z509" s="28"/>
      <c r="AA509" s="28"/>
      <c r="AB509" s="28"/>
      <c r="AC509" s="29">
        <f t="shared" si="193"/>
        <v>0</v>
      </c>
      <c r="AD509" s="28"/>
      <c r="AE509" s="243"/>
      <c r="AF509" s="243">
        <v>47520000</v>
      </c>
      <c r="AG509" s="29">
        <f t="shared" si="202"/>
        <v>47520000</v>
      </c>
      <c r="AH509" s="29">
        <f t="shared" si="195"/>
        <v>47520000</v>
      </c>
      <c r="AI509" s="30">
        <f t="shared" si="190"/>
        <v>0</v>
      </c>
      <c r="AJ509" s="30" t="str">
        <f>IF(ISERROR(AH509/#REF!),"-",AH509/#REF!)</f>
        <v>-</v>
      </c>
      <c r="AK509" s="11"/>
      <c r="AL509" s="11"/>
      <c r="AM509" s="11"/>
      <c r="AN509" s="11"/>
      <c r="AO509" s="11"/>
      <c r="AP509" s="11"/>
      <c r="AQ509" s="11"/>
      <c r="AR509" s="11"/>
    </row>
    <row r="510" spans="1:44" outlineLevel="1" x14ac:dyDescent="0.25">
      <c r="A510" s="23">
        <v>134</v>
      </c>
      <c r="B510" s="23"/>
      <c r="C510" s="179" t="s">
        <v>1548</v>
      </c>
      <c r="D510" s="69">
        <v>44784</v>
      </c>
      <c r="E510" s="124" t="s">
        <v>1438</v>
      </c>
      <c r="F510" s="54" t="s">
        <v>1114</v>
      </c>
      <c r="G510" s="47" t="s">
        <v>1115</v>
      </c>
      <c r="H510" s="33"/>
      <c r="I510" s="33"/>
      <c r="J510" s="541"/>
      <c r="K510" s="243">
        <v>3420000</v>
      </c>
      <c r="L510" s="251" t="s">
        <v>81</v>
      </c>
      <c r="M510" s="28"/>
      <c r="N510" s="28"/>
      <c r="O510" s="28"/>
      <c r="P510" s="34"/>
      <c r="Q510" s="34"/>
      <c r="R510" s="28"/>
      <c r="S510" s="28"/>
      <c r="T510" s="28"/>
      <c r="U510" s="29">
        <f t="shared" si="191"/>
        <v>0</v>
      </c>
      <c r="V510" s="7"/>
      <c r="W510" s="18"/>
      <c r="X510" s="243"/>
      <c r="Y510" s="29">
        <f t="shared" si="192"/>
        <v>0</v>
      </c>
      <c r="Z510" s="28"/>
      <c r="AA510" s="28"/>
      <c r="AB510" s="28"/>
      <c r="AC510" s="29">
        <f t="shared" si="193"/>
        <v>0</v>
      </c>
      <c r="AD510" s="28"/>
      <c r="AE510" s="243"/>
      <c r="AF510" s="243">
        <v>3420000</v>
      </c>
      <c r="AG510" s="29">
        <f t="shared" si="202"/>
        <v>3420000</v>
      </c>
      <c r="AH510" s="29">
        <f t="shared" si="195"/>
        <v>3420000</v>
      </c>
      <c r="AI510" s="30">
        <f t="shared" si="190"/>
        <v>0</v>
      </c>
      <c r="AJ510" s="30" t="str">
        <f>IF(ISERROR(AH510/#REF!),"-",AH510/#REF!)</f>
        <v>-</v>
      </c>
      <c r="AK510" s="11"/>
      <c r="AL510" s="11"/>
      <c r="AM510" s="11"/>
      <c r="AN510" s="11"/>
      <c r="AO510" s="11"/>
      <c r="AP510" s="11"/>
      <c r="AQ510" s="11"/>
      <c r="AR510" s="11"/>
    </row>
    <row r="511" spans="1:44" outlineLevel="1" x14ac:dyDescent="0.25">
      <c r="A511" s="23">
        <v>135</v>
      </c>
      <c r="B511" s="23"/>
      <c r="C511" s="179" t="s">
        <v>1544</v>
      </c>
      <c r="D511" s="69">
        <v>44837</v>
      </c>
      <c r="E511" s="124" t="s">
        <v>1031</v>
      </c>
      <c r="F511" s="54" t="s">
        <v>1114</v>
      </c>
      <c r="G511" s="47" t="s">
        <v>1115</v>
      </c>
      <c r="H511" s="33"/>
      <c r="I511" s="33"/>
      <c r="J511" s="541"/>
      <c r="K511" s="243">
        <v>6697500</v>
      </c>
      <c r="L511" s="251" t="s">
        <v>81</v>
      </c>
      <c r="M511" s="28"/>
      <c r="N511" s="28"/>
      <c r="O511" s="28"/>
      <c r="P511" s="34"/>
      <c r="Q511" s="34"/>
      <c r="R511" s="28"/>
      <c r="S511" s="28"/>
      <c r="T511" s="28"/>
      <c r="U511" s="29">
        <f t="shared" si="191"/>
        <v>0</v>
      </c>
      <c r="V511" s="7"/>
      <c r="W511" s="18"/>
      <c r="X511" s="243"/>
      <c r="Y511" s="29">
        <f t="shared" si="192"/>
        <v>0</v>
      </c>
      <c r="Z511" s="28"/>
      <c r="AA511" s="28"/>
      <c r="AB511" s="28"/>
      <c r="AC511" s="29">
        <f t="shared" si="193"/>
        <v>0</v>
      </c>
      <c r="AD511" s="28"/>
      <c r="AE511" s="243"/>
      <c r="AF511" s="243">
        <v>6697500</v>
      </c>
      <c r="AG511" s="29">
        <f t="shared" si="202"/>
        <v>6697500</v>
      </c>
      <c r="AH511" s="29">
        <f t="shared" si="195"/>
        <v>6697500</v>
      </c>
      <c r="AI511" s="30">
        <f t="shared" si="190"/>
        <v>0</v>
      </c>
      <c r="AJ511" s="30" t="str">
        <f>IF(ISERROR(AH511/#REF!),"-",AH511/#REF!)</f>
        <v>-</v>
      </c>
      <c r="AK511" s="11"/>
      <c r="AL511" s="11"/>
      <c r="AM511" s="11"/>
      <c r="AN511" s="11"/>
      <c r="AO511" s="11"/>
      <c r="AP511" s="11"/>
      <c r="AQ511" s="11"/>
      <c r="AR511" s="11"/>
    </row>
    <row r="512" spans="1:44" outlineLevel="1" x14ac:dyDescent="0.25">
      <c r="A512" s="23">
        <v>136</v>
      </c>
      <c r="B512" s="23"/>
      <c r="C512" s="179" t="s">
        <v>1521</v>
      </c>
      <c r="D512" s="69">
        <v>44803</v>
      </c>
      <c r="E512" s="124" t="s">
        <v>1522</v>
      </c>
      <c r="F512" s="54" t="s">
        <v>1114</v>
      </c>
      <c r="G512" s="47" t="s">
        <v>1115</v>
      </c>
      <c r="H512" s="33"/>
      <c r="I512" s="33"/>
      <c r="J512" s="541"/>
      <c r="K512" s="243">
        <v>3900000</v>
      </c>
      <c r="L512" s="251" t="s">
        <v>81</v>
      </c>
      <c r="M512" s="28"/>
      <c r="N512" s="28"/>
      <c r="O512" s="28"/>
      <c r="P512" s="34"/>
      <c r="Q512" s="34"/>
      <c r="R512" s="28"/>
      <c r="S512" s="28"/>
      <c r="T512" s="28"/>
      <c r="U512" s="29">
        <f t="shared" si="191"/>
        <v>0</v>
      </c>
      <c r="V512" s="7"/>
      <c r="W512" s="18"/>
      <c r="X512" s="243"/>
      <c r="Y512" s="29">
        <f t="shared" si="192"/>
        <v>0</v>
      </c>
      <c r="Z512" s="28"/>
      <c r="AA512" s="28"/>
      <c r="AB512" s="28"/>
      <c r="AC512" s="29">
        <f t="shared" si="193"/>
        <v>0</v>
      </c>
      <c r="AD512" s="28"/>
      <c r="AE512" s="243"/>
      <c r="AF512" s="243">
        <v>3900000</v>
      </c>
      <c r="AG512" s="29">
        <f t="shared" si="202"/>
        <v>3900000</v>
      </c>
      <c r="AH512" s="29">
        <f t="shared" si="195"/>
        <v>3900000</v>
      </c>
      <c r="AI512" s="30">
        <f t="shared" si="190"/>
        <v>0</v>
      </c>
      <c r="AJ512" s="30" t="str">
        <f>IF(ISERROR(AH512/#REF!),"-",AH512/#REF!)</f>
        <v>-</v>
      </c>
      <c r="AK512" s="11"/>
      <c r="AL512" s="11"/>
      <c r="AM512" s="11"/>
      <c r="AN512" s="11"/>
      <c r="AO512" s="11"/>
      <c r="AP512" s="11"/>
      <c r="AQ512" s="11"/>
      <c r="AR512" s="11"/>
    </row>
    <row r="513" spans="1:44" outlineLevel="1" x14ac:dyDescent="0.25">
      <c r="A513" s="23">
        <v>137</v>
      </c>
      <c r="B513" s="23"/>
      <c r="C513" s="179" t="s">
        <v>1516</v>
      </c>
      <c r="D513" s="69">
        <v>44778</v>
      </c>
      <c r="E513" s="124" t="s">
        <v>1517</v>
      </c>
      <c r="F513" s="54" t="s">
        <v>1114</v>
      </c>
      <c r="G513" s="47" t="s">
        <v>1115</v>
      </c>
      <c r="H513" s="33"/>
      <c r="I513" s="33"/>
      <c r="J513" s="541"/>
      <c r="K513" s="243">
        <v>64050000</v>
      </c>
      <c r="L513" s="251" t="s">
        <v>81</v>
      </c>
      <c r="M513" s="28"/>
      <c r="N513" s="28"/>
      <c r="O513" s="28"/>
      <c r="P513" s="34"/>
      <c r="Q513" s="34"/>
      <c r="R513" s="28"/>
      <c r="S513" s="28"/>
      <c r="T513" s="28"/>
      <c r="U513" s="29">
        <f t="shared" si="191"/>
        <v>0</v>
      </c>
      <c r="V513" s="7"/>
      <c r="W513" s="18"/>
      <c r="X513" s="243"/>
      <c r="Y513" s="29">
        <f t="shared" si="192"/>
        <v>0</v>
      </c>
      <c r="Z513" s="28"/>
      <c r="AA513" s="28"/>
      <c r="AB513" s="28"/>
      <c r="AC513" s="29">
        <f t="shared" si="193"/>
        <v>0</v>
      </c>
      <c r="AD513" s="28"/>
      <c r="AE513" s="243"/>
      <c r="AF513" s="243">
        <v>64050000</v>
      </c>
      <c r="AG513" s="29">
        <f t="shared" si="202"/>
        <v>64050000</v>
      </c>
      <c r="AH513" s="29">
        <f t="shared" si="195"/>
        <v>64050000</v>
      </c>
      <c r="AI513" s="30">
        <f t="shared" si="190"/>
        <v>0</v>
      </c>
      <c r="AJ513" s="30" t="str">
        <f>IF(ISERROR(AH513/#REF!),"-",AH513/#REF!)</f>
        <v>-</v>
      </c>
      <c r="AK513" s="11"/>
      <c r="AL513" s="11"/>
      <c r="AM513" s="11"/>
      <c r="AN513" s="11"/>
      <c r="AO513" s="11"/>
      <c r="AP513" s="11"/>
      <c r="AQ513" s="11"/>
      <c r="AR513" s="11"/>
    </row>
    <row r="514" spans="1:44" outlineLevel="1" x14ac:dyDescent="0.25">
      <c r="A514" s="23">
        <v>138</v>
      </c>
      <c r="B514" s="23"/>
      <c r="C514" s="179" t="s">
        <v>1514</v>
      </c>
      <c r="D514" s="69">
        <v>44760</v>
      </c>
      <c r="E514" s="124" t="s">
        <v>1515</v>
      </c>
      <c r="F514" s="54" t="s">
        <v>1114</v>
      </c>
      <c r="G514" s="47" t="s">
        <v>1115</v>
      </c>
      <c r="H514" s="33"/>
      <c r="I514" s="33"/>
      <c r="J514" s="541"/>
      <c r="K514" s="243">
        <v>43800000</v>
      </c>
      <c r="L514" s="251" t="s">
        <v>81</v>
      </c>
      <c r="M514" s="28"/>
      <c r="N514" s="28"/>
      <c r="O514" s="28"/>
      <c r="P514" s="34"/>
      <c r="Q514" s="34"/>
      <c r="R514" s="28"/>
      <c r="S514" s="28"/>
      <c r="T514" s="28"/>
      <c r="U514" s="29">
        <f t="shared" si="191"/>
        <v>0</v>
      </c>
      <c r="V514" s="7"/>
      <c r="W514" s="18"/>
      <c r="X514" s="243"/>
      <c r="Y514" s="29">
        <f t="shared" si="192"/>
        <v>0</v>
      </c>
      <c r="Z514" s="28"/>
      <c r="AA514" s="28"/>
      <c r="AB514" s="28"/>
      <c r="AC514" s="29">
        <f t="shared" si="193"/>
        <v>0</v>
      </c>
      <c r="AD514" s="28"/>
      <c r="AE514" s="243"/>
      <c r="AF514" s="243">
        <v>43800000</v>
      </c>
      <c r="AG514" s="29">
        <f t="shared" si="202"/>
        <v>43800000</v>
      </c>
      <c r="AH514" s="29">
        <f t="shared" si="195"/>
        <v>43800000</v>
      </c>
      <c r="AI514" s="30">
        <f t="shared" si="190"/>
        <v>0</v>
      </c>
      <c r="AJ514" s="30" t="str">
        <f>IF(ISERROR(AH514/#REF!),"-",AH514/#REF!)</f>
        <v>-</v>
      </c>
      <c r="AK514" s="11"/>
      <c r="AL514" s="11"/>
      <c r="AM514" s="11"/>
      <c r="AN514" s="11"/>
      <c r="AO514" s="11"/>
      <c r="AP514" s="11"/>
      <c r="AQ514" s="11"/>
      <c r="AR514" s="11"/>
    </row>
    <row r="515" spans="1:44" outlineLevel="1" x14ac:dyDescent="0.25">
      <c r="A515" s="23">
        <v>139</v>
      </c>
      <c r="B515" s="23"/>
      <c r="C515" s="179" t="s">
        <v>1549</v>
      </c>
      <c r="D515" s="69">
        <v>44911</v>
      </c>
      <c r="E515" s="124" t="s">
        <v>1442</v>
      </c>
      <c r="F515" s="54" t="s">
        <v>1114</v>
      </c>
      <c r="G515" s="47" t="s">
        <v>1115</v>
      </c>
      <c r="H515" s="33"/>
      <c r="I515" s="33"/>
      <c r="J515" s="541"/>
      <c r="K515" s="243">
        <v>59200000</v>
      </c>
      <c r="L515" s="251" t="s">
        <v>81</v>
      </c>
      <c r="M515" s="28"/>
      <c r="N515" s="28"/>
      <c r="O515" s="28"/>
      <c r="P515" s="34"/>
      <c r="Q515" s="34"/>
      <c r="R515" s="28"/>
      <c r="S515" s="28"/>
      <c r="T515" s="28"/>
      <c r="U515" s="29">
        <f t="shared" si="191"/>
        <v>0</v>
      </c>
      <c r="V515" s="7"/>
      <c r="W515" s="18"/>
      <c r="X515" s="243"/>
      <c r="Y515" s="29">
        <f t="shared" si="192"/>
        <v>0</v>
      </c>
      <c r="Z515" s="28"/>
      <c r="AA515" s="28"/>
      <c r="AB515" s="28"/>
      <c r="AC515" s="29">
        <f t="shared" si="193"/>
        <v>0</v>
      </c>
      <c r="AD515" s="28"/>
      <c r="AE515" s="243"/>
      <c r="AF515" s="243">
        <v>59200000</v>
      </c>
      <c r="AG515" s="29">
        <f t="shared" si="202"/>
        <v>59200000</v>
      </c>
      <c r="AH515" s="29">
        <f t="shared" si="195"/>
        <v>59200000</v>
      </c>
      <c r="AI515" s="30">
        <f t="shared" si="190"/>
        <v>0</v>
      </c>
      <c r="AJ515" s="30" t="str">
        <f>IF(ISERROR(AH515/#REF!),"-",AH515/#REF!)</f>
        <v>-</v>
      </c>
      <c r="AK515" s="11"/>
      <c r="AL515" s="11"/>
      <c r="AM515" s="11"/>
      <c r="AN515" s="11"/>
      <c r="AO515" s="11"/>
      <c r="AP515" s="11"/>
      <c r="AQ515" s="11"/>
      <c r="AR515" s="11"/>
    </row>
    <row r="516" spans="1:44" outlineLevel="1" x14ac:dyDescent="0.25">
      <c r="A516" s="23">
        <v>140</v>
      </c>
      <c r="B516" s="23"/>
      <c r="C516" s="179" t="s">
        <v>1550</v>
      </c>
      <c r="D516" s="69">
        <v>44911</v>
      </c>
      <c r="E516" s="124" t="s">
        <v>1472</v>
      </c>
      <c r="F516" s="54" t="s">
        <v>1114</v>
      </c>
      <c r="G516" s="47" t="s">
        <v>1115</v>
      </c>
      <c r="H516" s="33"/>
      <c r="I516" s="33"/>
      <c r="J516" s="541"/>
      <c r="K516" s="243">
        <v>109500000</v>
      </c>
      <c r="L516" s="251" t="s">
        <v>81</v>
      </c>
      <c r="M516" s="28"/>
      <c r="N516" s="28"/>
      <c r="O516" s="28"/>
      <c r="P516" s="34"/>
      <c r="Q516" s="34"/>
      <c r="R516" s="28"/>
      <c r="S516" s="28"/>
      <c r="T516" s="28"/>
      <c r="U516" s="29">
        <f t="shared" si="191"/>
        <v>0</v>
      </c>
      <c r="V516" s="7"/>
      <c r="W516" s="18"/>
      <c r="X516" s="243"/>
      <c r="Y516" s="29">
        <f t="shared" si="192"/>
        <v>0</v>
      </c>
      <c r="Z516" s="28"/>
      <c r="AA516" s="28"/>
      <c r="AB516" s="28"/>
      <c r="AC516" s="29">
        <f t="shared" si="193"/>
        <v>0</v>
      </c>
      <c r="AD516" s="28"/>
      <c r="AE516" s="243"/>
      <c r="AF516" s="243">
        <v>109500000</v>
      </c>
      <c r="AG516" s="29">
        <f t="shared" si="202"/>
        <v>109500000</v>
      </c>
      <c r="AH516" s="29">
        <f t="shared" si="195"/>
        <v>109500000</v>
      </c>
      <c r="AI516" s="30">
        <f t="shared" si="190"/>
        <v>0</v>
      </c>
      <c r="AJ516" s="30" t="str">
        <f>IF(ISERROR(AH516/#REF!),"-",AH516/#REF!)</f>
        <v>-</v>
      </c>
      <c r="AK516" s="11"/>
      <c r="AL516" s="11"/>
      <c r="AM516" s="11"/>
      <c r="AN516" s="11"/>
      <c r="AO516" s="11"/>
      <c r="AP516" s="11"/>
      <c r="AQ516" s="11"/>
      <c r="AR516" s="11"/>
    </row>
    <row r="517" spans="1:44" outlineLevel="1" x14ac:dyDescent="0.25">
      <c r="A517" s="23">
        <v>141</v>
      </c>
      <c r="B517" s="23"/>
      <c r="C517" s="179" t="s">
        <v>1551</v>
      </c>
      <c r="D517" s="69">
        <v>44917</v>
      </c>
      <c r="E517" s="124" t="s">
        <v>1432</v>
      </c>
      <c r="F517" s="54" t="s">
        <v>1114</v>
      </c>
      <c r="G517" s="47" t="s">
        <v>1115</v>
      </c>
      <c r="H517" s="33"/>
      <c r="I517" s="33"/>
      <c r="J517" s="541"/>
      <c r="K517" s="243">
        <v>47600000</v>
      </c>
      <c r="L517" s="251" t="s">
        <v>81</v>
      </c>
      <c r="M517" s="28"/>
      <c r="N517" s="28"/>
      <c r="O517" s="28"/>
      <c r="P517" s="34"/>
      <c r="Q517" s="34"/>
      <c r="R517" s="28"/>
      <c r="S517" s="28"/>
      <c r="T517" s="28"/>
      <c r="U517" s="29">
        <f t="shared" si="191"/>
        <v>0</v>
      </c>
      <c r="V517" s="7"/>
      <c r="W517" s="18"/>
      <c r="X517" s="243"/>
      <c r="Y517" s="29">
        <f t="shared" si="192"/>
        <v>0</v>
      </c>
      <c r="Z517" s="28"/>
      <c r="AA517" s="28"/>
      <c r="AB517" s="28"/>
      <c r="AC517" s="29">
        <f t="shared" si="193"/>
        <v>0</v>
      </c>
      <c r="AD517" s="28"/>
      <c r="AE517" s="243"/>
      <c r="AF517" s="243">
        <v>47600000</v>
      </c>
      <c r="AG517" s="29">
        <f t="shared" si="202"/>
        <v>47600000</v>
      </c>
      <c r="AH517" s="29">
        <f t="shared" si="195"/>
        <v>47600000</v>
      </c>
      <c r="AI517" s="30">
        <f t="shared" si="190"/>
        <v>0</v>
      </c>
      <c r="AJ517" s="30" t="str">
        <f>IF(ISERROR(AH517/#REF!),"-",AH517/#REF!)</f>
        <v>-</v>
      </c>
      <c r="AK517" s="11"/>
      <c r="AL517" s="11"/>
      <c r="AM517" s="11"/>
      <c r="AN517" s="11"/>
      <c r="AO517" s="11"/>
      <c r="AP517" s="11"/>
      <c r="AQ517" s="11"/>
      <c r="AR517" s="11"/>
    </row>
    <row r="518" spans="1:44" outlineLevel="1" x14ac:dyDescent="0.25">
      <c r="A518" s="23">
        <v>142</v>
      </c>
      <c r="B518" s="23"/>
      <c r="C518" s="179" t="s">
        <v>1552</v>
      </c>
      <c r="D518" s="69">
        <v>44917</v>
      </c>
      <c r="E518" s="124" t="s">
        <v>1457</v>
      </c>
      <c r="F518" s="54" t="s">
        <v>1114</v>
      </c>
      <c r="G518" s="47" t="s">
        <v>1115</v>
      </c>
      <c r="H518" s="33"/>
      <c r="I518" s="33"/>
      <c r="J518" s="541"/>
      <c r="K518" s="243">
        <v>45600000</v>
      </c>
      <c r="L518" s="251" t="s">
        <v>81</v>
      </c>
      <c r="M518" s="28"/>
      <c r="N518" s="28"/>
      <c r="O518" s="28"/>
      <c r="P518" s="34"/>
      <c r="Q518" s="34"/>
      <c r="R518" s="28"/>
      <c r="S518" s="28"/>
      <c r="T518" s="28"/>
      <c r="U518" s="29">
        <f t="shared" si="191"/>
        <v>0</v>
      </c>
      <c r="V518" s="7"/>
      <c r="W518" s="18"/>
      <c r="X518" s="243"/>
      <c r="Y518" s="29">
        <f t="shared" si="192"/>
        <v>0</v>
      </c>
      <c r="Z518" s="28"/>
      <c r="AA518" s="28"/>
      <c r="AB518" s="28"/>
      <c r="AC518" s="29">
        <f t="shared" si="193"/>
        <v>0</v>
      </c>
      <c r="AD518" s="28"/>
      <c r="AE518" s="243"/>
      <c r="AF518" s="243">
        <v>45600000</v>
      </c>
      <c r="AG518" s="29">
        <f t="shared" si="202"/>
        <v>45600000</v>
      </c>
      <c r="AH518" s="29">
        <f t="shared" si="195"/>
        <v>45600000</v>
      </c>
      <c r="AI518" s="30">
        <f t="shared" si="190"/>
        <v>0</v>
      </c>
      <c r="AJ518" s="30" t="str">
        <f>IF(ISERROR(AH518/#REF!),"-",AH518/#REF!)</f>
        <v>-</v>
      </c>
      <c r="AK518" s="11"/>
      <c r="AL518" s="11"/>
      <c r="AM518" s="11"/>
      <c r="AN518" s="11"/>
      <c r="AO518" s="11"/>
      <c r="AP518" s="11"/>
      <c r="AQ518" s="11"/>
      <c r="AR518" s="11"/>
    </row>
    <row r="519" spans="1:44" outlineLevel="1" x14ac:dyDescent="0.25">
      <c r="A519" s="23">
        <v>143</v>
      </c>
      <c r="B519" s="23"/>
      <c r="C519" s="179" t="s">
        <v>1553</v>
      </c>
      <c r="D519" s="69">
        <v>44917</v>
      </c>
      <c r="E519" s="124" t="s">
        <v>1447</v>
      </c>
      <c r="F519" s="54" t="s">
        <v>1114</v>
      </c>
      <c r="G519" s="47" t="s">
        <v>1115</v>
      </c>
      <c r="H519" s="33"/>
      <c r="I519" s="33"/>
      <c r="J519" s="541"/>
      <c r="K519" s="243">
        <v>52800000</v>
      </c>
      <c r="L519" s="251" t="s">
        <v>81</v>
      </c>
      <c r="M519" s="28"/>
      <c r="N519" s="28"/>
      <c r="O519" s="28"/>
      <c r="P519" s="34"/>
      <c r="Q519" s="34"/>
      <c r="R519" s="28"/>
      <c r="S519" s="28"/>
      <c r="T519" s="28"/>
      <c r="U519" s="29">
        <f t="shared" si="191"/>
        <v>0</v>
      </c>
      <c r="V519" s="7"/>
      <c r="W519" s="18"/>
      <c r="X519" s="243"/>
      <c r="Y519" s="29">
        <f t="shared" si="192"/>
        <v>0</v>
      </c>
      <c r="Z519" s="28"/>
      <c r="AA519" s="28"/>
      <c r="AB519" s="28"/>
      <c r="AC519" s="29">
        <f t="shared" si="193"/>
        <v>0</v>
      </c>
      <c r="AD519" s="28"/>
      <c r="AE519" s="243"/>
      <c r="AF519" s="243">
        <v>52800000</v>
      </c>
      <c r="AG519" s="29">
        <f t="shared" si="202"/>
        <v>52800000</v>
      </c>
      <c r="AH519" s="29">
        <f t="shared" si="195"/>
        <v>52800000</v>
      </c>
      <c r="AI519" s="30">
        <f t="shared" si="190"/>
        <v>0</v>
      </c>
      <c r="AJ519" s="30" t="str">
        <f>IF(ISERROR(AH519/#REF!),"-",AH519/#REF!)</f>
        <v>-</v>
      </c>
      <c r="AK519" s="11"/>
      <c r="AL519" s="11"/>
      <c r="AM519" s="11"/>
      <c r="AN519" s="11"/>
      <c r="AO519" s="11"/>
      <c r="AP519" s="11"/>
      <c r="AQ519" s="11"/>
      <c r="AR519" s="11"/>
    </row>
    <row r="520" spans="1:44" outlineLevel="1" x14ac:dyDescent="0.25">
      <c r="A520" s="23">
        <v>144</v>
      </c>
      <c r="B520" s="23"/>
      <c r="C520" s="179" t="s">
        <v>1554</v>
      </c>
      <c r="D520" s="69">
        <v>44923</v>
      </c>
      <c r="E520" s="124" t="s">
        <v>1527</v>
      </c>
      <c r="F520" s="54" t="s">
        <v>1114</v>
      </c>
      <c r="G520" s="47" t="s">
        <v>1115</v>
      </c>
      <c r="H520" s="33"/>
      <c r="I520" s="33"/>
      <c r="J520" s="541"/>
      <c r="K520" s="243">
        <v>22425660</v>
      </c>
      <c r="L520" s="251" t="s">
        <v>81</v>
      </c>
      <c r="M520" s="28"/>
      <c r="N520" s="28"/>
      <c r="O520" s="28"/>
      <c r="P520" s="34"/>
      <c r="Q520" s="34"/>
      <c r="R520" s="28"/>
      <c r="S520" s="28"/>
      <c r="T520" s="28"/>
      <c r="U520" s="29">
        <f t="shared" si="191"/>
        <v>0</v>
      </c>
      <c r="V520" s="7"/>
      <c r="W520" s="18"/>
      <c r="X520" s="243"/>
      <c r="Y520" s="29">
        <f t="shared" si="192"/>
        <v>0</v>
      </c>
      <c r="Z520" s="28"/>
      <c r="AA520" s="28"/>
      <c r="AB520" s="28"/>
      <c r="AC520" s="29">
        <f t="shared" si="193"/>
        <v>0</v>
      </c>
      <c r="AD520" s="28"/>
      <c r="AE520" s="243"/>
      <c r="AF520" s="243">
        <v>22425660</v>
      </c>
      <c r="AG520" s="29">
        <f t="shared" si="202"/>
        <v>22425660</v>
      </c>
      <c r="AH520" s="29">
        <f t="shared" si="195"/>
        <v>22425660</v>
      </c>
      <c r="AI520" s="30">
        <f t="shared" si="190"/>
        <v>0</v>
      </c>
      <c r="AJ520" s="30" t="str">
        <f>IF(ISERROR(AH520/#REF!),"-",AH520/#REF!)</f>
        <v>-</v>
      </c>
      <c r="AK520" s="11"/>
      <c r="AL520" s="11"/>
      <c r="AM520" s="11"/>
      <c r="AN520" s="11"/>
      <c r="AO520" s="11"/>
      <c r="AP520" s="11"/>
      <c r="AQ520" s="11"/>
      <c r="AR520" s="11"/>
    </row>
    <row r="521" spans="1:44" outlineLevel="1" x14ac:dyDescent="0.25">
      <c r="A521" s="23">
        <v>145</v>
      </c>
      <c r="B521" s="23"/>
      <c r="C521" s="179" t="s">
        <v>1555</v>
      </c>
      <c r="D521" s="69">
        <v>44923</v>
      </c>
      <c r="E521" s="124" t="s">
        <v>1438</v>
      </c>
      <c r="F521" s="54" t="s">
        <v>1114</v>
      </c>
      <c r="G521" s="47" t="s">
        <v>1115</v>
      </c>
      <c r="H521" s="33"/>
      <c r="I521" s="33"/>
      <c r="J521" s="541"/>
      <c r="K521" s="243">
        <v>6840000</v>
      </c>
      <c r="L521" s="251" t="s">
        <v>81</v>
      </c>
      <c r="M521" s="28"/>
      <c r="N521" s="28"/>
      <c r="O521" s="28"/>
      <c r="P521" s="34"/>
      <c r="Q521" s="34"/>
      <c r="R521" s="28"/>
      <c r="S521" s="28"/>
      <c r="T521" s="28"/>
      <c r="U521" s="29">
        <f t="shared" si="191"/>
        <v>0</v>
      </c>
      <c r="V521" s="7"/>
      <c r="W521" s="18"/>
      <c r="X521" s="243"/>
      <c r="Y521" s="29">
        <f t="shared" si="192"/>
        <v>0</v>
      </c>
      <c r="Z521" s="28"/>
      <c r="AA521" s="28"/>
      <c r="AB521" s="28"/>
      <c r="AC521" s="29">
        <f t="shared" si="193"/>
        <v>0</v>
      </c>
      <c r="AD521" s="28"/>
      <c r="AE521" s="243"/>
      <c r="AF521" s="243">
        <v>6840000</v>
      </c>
      <c r="AG521" s="29">
        <f t="shared" si="202"/>
        <v>6840000</v>
      </c>
      <c r="AH521" s="29">
        <f t="shared" si="195"/>
        <v>6840000</v>
      </c>
      <c r="AI521" s="30">
        <f t="shared" si="190"/>
        <v>0</v>
      </c>
      <c r="AJ521" s="30" t="str">
        <f>IF(ISERROR(AH521/#REF!),"-",AH521/#REF!)</f>
        <v>-</v>
      </c>
      <c r="AK521" s="11"/>
      <c r="AL521" s="11"/>
      <c r="AM521" s="11"/>
      <c r="AN521" s="11"/>
      <c r="AO521" s="11"/>
      <c r="AP521" s="11"/>
      <c r="AQ521" s="11"/>
      <c r="AR521" s="11"/>
    </row>
    <row r="522" spans="1:44" outlineLevel="1" x14ac:dyDescent="0.25">
      <c r="A522" s="23">
        <v>146</v>
      </c>
      <c r="B522" s="23"/>
      <c r="C522" s="179" t="s">
        <v>1556</v>
      </c>
      <c r="D522" s="69">
        <v>44917</v>
      </c>
      <c r="E522" s="124" t="s">
        <v>1492</v>
      </c>
      <c r="F522" s="54" t="s">
        <v>1114</v>
      </c>
      <c r="G522" s="47" t="s">
        <v>1115</v>
      </c>
      <c r="H522" s="33"/>
      <c r="I522" s="33"/>
      <c r="J522" s="541"/>
      <c r="K522" s="243">
        <v>48000000</v>
      </c>
      <c r="L522" s="251" t="s">
        <v>81</v>
      </c>
      <c r="M522" s="28"/>
      <c r="N522" s="28"/>
      <c r="O522" s="28"/>
      <c r="P522" s="34"/>
      <c r="Q522" s="34"/>
      <c r="R522" s="28"/>
      <c r="S522" s="28"/>
      <c r="T522" s="28"/>
      <c r="U522" s="29">
        <f t="shared" si="191"/>
        <v>0</v>
      </c>
      <c r="V522" s="7"/>
      <c r="W522" s="18"/>
      <c r="X522" s="243"/>
      <c r="Y522" s="29">
        <f t="shared" si="192"/>
        <v>0</v>
      </c>
      <c r="Z522" s="28"/>
      <c r="AA522" s="28"/>
      <c r="AB522" s="28"/>
      <c r="AC522" s="29">
        <f t="shared" si="193"/>
        <v>0</v>
      </c>
      <c r="AD522" s="28"/>
      <c r="AE522" s="243"/>
      <c r="AF522" s="243">
        <v>48000000</v>
      </c>
      <c r="AG522" s="29">
        <f t="shared" si="202"/>
        <v>48000000</v>
      </c>
      <c r="AH522" s="29">
        <f t="shared" si="195"/>
        <v>48000000</v>
      </c>
      <c r="AI522" s="30">
        <f t="shared" si="190"/>
        <v>0</v>
      </c>
      <c r="AJ522" s="30" t="str">
        <f>IF(ISERROR(AH522/#REF!),"-",AH522/#REF!)</f>
        <v>-</v>
      </c>
      <c r="AK522" s="11"/>
      <c r="AL522" s="11"/>
      <c r="AM522" s="11"/>
      <c r="AN522" s="11"/>
      <c r="AO522" s="11"/>
      <c r="AP522" s="11"/>
      <c r="AQ522" s="11"/>
      <c r="AR522" s="11"/>
    </row>
    <row r="523" spans="1:44" outlineLevel="1" x14ac:dyDescent="0.25">
      <c r="A523" s="23">
        <v>147</v>
      </c>
      <c r="B523" s="23"/>
      <c r="C523" s="179" t="s">
        <v>1557</v>
      </c>
      <c r="D523" s="69">
        <v>44911</v>
      </c>
      <c r="E523" s="124" t="s">
        <v>1465</v>
      </c>
      <c r="F523" s="54" t="s">
        <v>1114</v>
      </c>
      <c r="G523" s="47" t="s">
        <v>1115</v>
      </c>
      <c r="H523" s="33"/>
      <c r="I523" s="33"/>
      <c r="J523" s="541"/>
      <c r="K523" s="243">
        <v>29998800</v>
      </c>
      <c r="L523" s="251" t="s">
        <v>81</v>
      </c>
      <c r="M523" s="28"/>
      <c r="N523" s="28"/>
      <c r="O523" s="28"/>
      <c r="P523" s="34"/>
      <c r="Q523" s="34"/>
      <c r="R523" s="28"/>
      <c r="S523" s="28"/>
      <c r="T523" s="28"/>
      <c r="U523" s="29">
        <f t="shared" si="191"/>
        <v>0</v>
      </c>
      <c r="V523" s="7"/>
      <c r="W523" s="18"/>
      <c r="X523" s="243"/>
      <c r="Y523" s="29">
        <f t="shared" si="192"/>
        <v>0</v>
      </c>
      <c r="Z523" s="28"/>
      <c r="AA523" s="28"/>
      <c r="AB523" s="28"/>
      <c r="AC523" s="29">
        <f t="shared" si="193"/>
        <v>0</v>
      </c>
      <c r="AD523" s="28"/>
      <c r="AE523" s="243"/>
      <c r="AF523" s="243">
        <v>29998800</v>
      </c>
      <c r="AG523" s="29">
        <f t="shared" si="202"/>
        <v>29998800</v>
      </c>
      <c r="AH523" s="29">
        <f t="shared" si="195"/>
        <v>29998800</v>
      </c>
      <c r="AI523" s="30">
        <f t="shared" si="190"/>
        <v>0</v>
      </c>
      <c r="AJ523" s="30" t="str">
        <f>IF(ISERROR(AH523/#REF!),"-",AH523/#REF!)</f>
        <v>-</v>
      </c>
      <c r="AK523" s="11"/>
      <c r="AL523" s="11"/>
      <c r="AM523" s="11"/>
      <c r="AN523" s="11"/>
      <c r="AO523" s="11"/>
      <c r="AP523" s="11"/>
      <c r="AQ523" s="11"/>
      <c r="AR523" s="11"/>
    </row>
    <row r="524" spans="1:44" outlineLevel="1" x14ac:dyDescent="0.25">
      <c r="A524" s="23">
        <v>148</v>
      </c>
      <c r="B524" s="23"/>
      <c r="C524" s="179" t="s">
        <v>1558</v>
      </c>
      <c r="D524" s="69">
        <v>44911</v>
      </c>
      <c r="E524" s="124" t="s">
        <v>1483</v>
      </c>
      <c r="F524" s="54" t="s">
        <v>1114</v>
      </c>
      <c r="G524" s="47" t="s">
        <v>1115</v>
      </c>
      <c r="H524" s="33"/>
      <c r="I524" s="33"/>
      <c r="J524" s="541"/>
      <c r="K524" s="243">
        <v>146000000</v>
      </c>
      <c r="L524" s="251" t="s">
        <v>81</v>
      </c>
      <c r="M524" s="28"/>
      <c r="N524" s="28"/>
      <c r="O524" s="28"/>
      <c r="P524" s="34"/>
      <c r="Q524" s="34"/>
      <c r="R524" s="28"/>
      <c r="S524" s="28"/>
      <c r="T524" s="28"/>
      <c r="U524" s="29">
        <f t="shared" si="191"/>
        <v>0</v>
      </c>
      <c r="V524" s="7"/>
      <c r="W524" s="18"/>
      <c r="X524" s="243"/>
      <c r="Y524" s="29">
        <f t="shared" si="192"/>
        <v>0</v>
      </c>
      <c r="Z524" s="28"/>
      <c r="AA524" s="28"/>
      <c r="AB524" s="28"/>
      <c r="AC524" s="29">
        <f t="shared" si="193"/>
        <v>0</v>
      </c>
      <c r="AD524" s="28"/>
      <c r="AE524" s="243"/>
      <c r="AF524" s="243">
        <v>146000000</v>
      </c>
      <c r="AG524" s="29">
        <f t="shared" si="202"/>
        <v>146000000</v>
      </c>
      <c r="AH524" s="29">
        <f t="shared" si="195"/>
        <v>146000000</v>
      </c>
      <c r="AI524" s="30">
        <f t="shared" si="190"/>
        <v>0</v>
      </c>
      <c r="AJ524" s="30" t="str">
        <f>IF(ISERROR(AH524/#REF!),"-",AH524/#REF!)</f>
        <v>-</v>
      </c>
      <c r="AK524" s="11"/>
      <c r="AL524" s="11"/>
      <c r="AM524" s="11"/>
      <c r="AN524" s="11"/>
      <c r="AO524" s="11"/>
      <c r="AP524" s="11"/>
      <c r="AQ524" s="11"/>
      <c r="AR524" s="11"/>
    </row>
    <row r="525" spans="1:44" outlineLevel="1" x14ac:dyDescent="0.25">
      <c r="A525" s="23">
        <v>149</v>
      </c>
      <c r="B525" s="23"/>
      <c r="C525" s="179" t="s">
        <v>1559</v>
      </c>
      <c r="D525" s="69">
        <v>44816</v>
      </c>
      <c r="E525" s="124" t="s">
        <v>1492</v>
      </c>
      <c r="F525" s="54" t="s">
        <v>1114</v>
      </c>
      <c r="G525" s="47" t="s">
        <v>1115</v>
      </c>
      <c r="H525" s="33"/>
      <c r="I525" s="33"/>
      <c r="J525" s="541"/>
      <c r="K525" s="243">
        <v>3800000</v>
      </c>
      <c r="L525" s="251" t="s">
        <v>81</v>
      </c>
      <c r="M525" s="28"/>
      <c r="N525" s="28"/>
      <c r="O525" s="28"/>
      <c r="P525" s="34"/>
      <c r="Q525" s="34"/>
      <c r="R525" s="28"/>
      <c r="S525" s="28"/>
      <c r="T525" s="28"/>
      <c r="U525" s="29">
        <f t="shared" si="191"/>
        <v>0</v>
      </c>
      <c r="V525" s="7"/>
      <c r="W525" s="18"/>
      <c r="X525" s="243"/>
      <c r="Y525" s="29">
        <f t="shared" si="192"/>
        <v>0</v>
      </c>
      <c r="Z525" s="28"/>
      <c r="AA525" s="28"/>
      <c r="AB525" s="28"/>
      <c r="AC525" s="29">
        <f t="shared" si="193"/>
        <v>0</v>
      </c>
      <c r="AD525" s="28"/>
      <c r="AE525" s="243"/>
      <c r="AF525" s="243">
        <v>3800000</v>
      </c>
      <c r="AG525" s="29">
        <f t="shared" si="202"/>
        <v>3800000</v>
      </c>
      <c r="AH525" s="29">
        <f t="shared" si="195"/>
        <v>3800000</v>
      </c>
      <c r="AI525" s="30">
        <f t="shared" si="190"/>
        <v>0</v>
      </c>
      <c r="AJ525" s="30" t="str">
        <f>IF(ISERROR(AH525/#REF!),"-",AH525/#REF!)</f>
        <v>-</v>
      </c>
      <c r="AK525" s="11"/>
      <c r="AL525" s="11"/>
      <c r="AM525" s="11"/>
      <c r="AN525" s="11"/>
      <c r="AO525" s="11"/>
      <c r="AP525" s="11"/>
      <c r="AQ525" s="11"/>
      <c r="AR525" s="11"/>
    </row>
    <row r="526" spans="1:44" outlineLevel="1" x14ac:dyDescent="0.25">
      <c r="A526" s="23">
        <v>150</v>
      </c>
      <c r="B526" s="23"/>
      <c r="C526" s="179" t="s">
        <v>1491</v>
      </c>
      <c r="D526" s="69">
        <v>44760</v>
      </c>
      <c r="E526" s="124" t="s">
        <v>1492</v>
      </c>
      <c r="F526" s="54" t="s">
        <v>1114</v>
      </c>
      <c r="G526" s="47" t="s">
        <v>1115</v>
      </c>
      <c r="H526" s="33"/>
      <c r="I526" s="33"/>
      <c r="J526" s="541"/>
      <c r="K526" s="243">
        <v>43800000</v>
      </c>
      <c r="L526" s="251" t="s">
        <v>81</v>
      </c>
      <c r="M526" s="28"/>
      <c r="N526" s="28"/>
      <c r="O526" s="28"/>
      <c r="P526" s="34"/>
      <c r="Q526" s="34"/>
      <c r="R526" s="28"/>
      <c r="S526" s="28"/>
      <c r="T526" s="28"/>
      <c r="U526" s="29">
        <f t="shared" si="191"/>
        <v>0</v>
      </c>
      <c r="V526" s="7"/>
      <c r="W526" s="18"/>
      <c r="X526" s="243"/>
      <c r="Y526" s="29">
        <f t="shared" si="192"/>
        <v>0</v>
      </c>
      <c r="Z526" s="28"/>
      <c r="AA526" s="28"/>
      <c r="AB526" s="28"/>
      <c r="AC526" s="29">
        <f t="shared" si="193"/>
        <v>0</v>
      </c>
      <c r="AD526" s="28"/>
      <c r="AE526" s="243"/>
      <c r="AF526" s="243">
        <v>43800000</v>
      </c>
      <c r="AG526" s="29">
        <f t="shared" si="202"/>
        <v>43800000</v>
      </c>
      <c r="AH526" s="29">
        <f t="shared" si="195"/>
        <v>43800000</v>
      </c>
      <c r="AI526" s="30">
        <f t="shared" si="190"/>
        <v>0</v>
      </c>
      <c r="AJ526" s="30" t="str">
        <f>IF(ISERROR(AH526/#REF!),"-",AH526/#REF!)</f>
        <v>-</v>
      </c>
      <c r="AK526" s="11"/>
      <c r="AL526" s="11"/>
      <c r="AM526" s="11"/>
      <c r="AN526" s="11"/>
      <c r="AO526" s="11"/>
      <c r="AP526" s="11"/>
      <c r="AQ526" s="11"/>
      <c r="AR526" s="11"/>
    </row>
    <row r="527" spans="1:44" outlineLevel="1" x14ac:dyDescent="0.25">
      <c r="A527" s="23">
        <v>151</v>
      </c>
      <c r="B527" s="23"/>
      <c r="C527" s="179" t="s">
        <v>1488</v>
      </c>
      <c r="D527" s="69">
        <v>44755</v>
      </c>
      <c r="E527" s="124" t="s">
        <v>1451</v>
      </c>
      <c r="F527" s="54" t="s">
        <v>1114</v>
      </c>
      <c r="G527" s="47" t="s">
        <v>1115</v>
      </c>
      <c r="H527" s="33"/>
      <c r="I527" s="33"/>
      <c r="J527" s="541"/>
      <c r="K527" s="243">
        <v>17100000</v>
      </c>
      <c r="L527" s="251" t="s">
        <v>81</v>
      </c>
      <c r="M527" s="28"/>
      <c r="N527" s="28"/>
      <c r="O527" s="28"/>
      <c r="P527" s="34"/>
      <c r="Q527" s="34"/>
      <c r="R527" s="28"/>
      <c r="S527" s="28"/>
      <c r="T527" s="28"/>
      <c r="U527" s="29">
        <f t="shared" si="191"/>
        <v>0</v>
      </c>
      <c r="V527" s="7"/>
      <c r="W527" s="18"/>
      <c r="X527" s="243"/>
      <c r="Y527" s="29">
        <f t="shared" si="192"/>
        <v>0</v>
      </c>
      <c r="Z527" s="28"/>
      <c r="AA527" s="28"/>
      <c r="AB527" s="28"/>
      <c r="AC527" s="29">
        <f t="shared" si="193"/>
        <v>0</v>
      </c>
      <c r="AD527" s="28"/>
      <c r="AE527" s="243"/>
      <c r="AF527" s="243">
        <v>17100000</v>
      </c>
      <c r="AG527" s="29">
        <f t="shared" si="202"/>
        <v>17100000</v>
      </c>
      <c r="AH527" s="29">
        <f t="shared" si="195"/>
        <v>17100000</v>
      </c>
      <c r="AI527" s="30">
        <f t="shared" si="190"/>
        <v>0</v>
      </c>
      <c r="AJ527" s="30" t="str">
        <f>IF(ISERROR(AH527/#REF!),"-",AH527/#REF!)</f>
        <v>-</v>
      </c>
      <c r="AK527" s="11"/>
      <c r="AL527" s="11"/>
      <c r="AM527" s="11"/>
      <c r="AN527" s="11"/>
      <c r="AO527" s="11"/>
      <c r="AP527" s="11"/>
      <c r="AQ527" s="11"/>
      <c r="AR527" s="11"/>
    </row>
    <row r="528" spans="1:44" outlineLevel="1" x14ac:dyDescent="0.25">
      <c r="A528" s="23">
        <v>152</v>
      </c>
      <c r="B528" s="23"/>
      <c r="C528" s="179" t="s">
        <v>1560</v>
      </c>
      <c r="D528" s="69">
        <v>44924</v>
      </c>
      <c r="E528" s="124" t="s">
        <v>1523</v>
      </c>
      <c r="F528" s="54" t="s">
        <v>1114</v>
      </c>
      <c r="G528" s="47" t="s">
        <v>1115</v>
      </c>
      <c r="H528" s="33"/>
      <c r="I528" s="33"/>
      <c r="J528" s="541"/>
      <c r="K528" s="243">
        <v>19440000</v>
      </c>
      <c r="L528" s="251" t="s">
        <v>81</v>
      </c>
      <c r="M528" s="28"/>
      <c r="N528" s="28"/>
      <c r="O528" s="28"/>
      <c r="P528" s="34"/>
      <c r="Q528" s="34"/>
      <c r="R528" s="28"/>
      <c r="S528" s="28"/>
      <c r="T528" s="28"/>
      <c r="U528" s="29">
        <f t="shared" si="191"/>
        <v>0</v>
      </c>
      <c r="V528" s="7"/>
      <c r="W528" s="18"/>
      <c r="X528" s="243"/>
      <c r="Y528" s="29">
        <f t="shared" si="192"/>
        <v>0</v>
      </c>
      <c r="Z528" s="28"/>
      <c r="AA528" s="28"/>
      <c r="AB528" s="28"/>
      <c r="AC528" s="29">
        <f t="shared" si="193"/>
        <v>0</v>
      </c>
      <c r="AD528" s="28"/>
      <c r="AE528" s="243"/>
      <c r="AF528" s="243">
        <v>19440000</v>
      </c>
      <c r="AG528" s="29">
        <f t="shared" si="202"/>
        <v>19440000</v>
      </c>
      <c r="AH528" s="29">
        <f t="shared" si="195"/>
        <v>19440000</v>
      </c>
      <c r="AI528" s="30">
        <f t="shared" si="190"/>
        <v>0</v>
      </c>
      <c r="AJ528" s="30" t="str">
        <f>IF(ISERROR(AH528/#REF!),"-",AH528/#REF!)</f>
        <v>-</v>
      </c>
      <c r="AK528" s="11"/>
      <c r="AL528" s="11"/>
      <c r="AM528" s="11"/>
      <c r="AN528" s="11"/>
      <c r="AO528" s="11"/>
      <c r="AP528" s="11"/>
      <c r="AQ528" s="11"/>
      <c r="AR528" s="11"/>
    </row>
    <row r="529" spans="1:44" outlineLevel="1" x14ac:dyDescent="0.25">
      <c r="A529" s="23">
        <v>153</v>
      </c>
      <c r="B529" s="23"/>
      <c r="C529" s="179" t="s">
        <v>1561</v>
      </c>
      <c r="D529" s="429">
        <v>44924</v>
      </c>
      <c r="E529" s="124" t="s">
        <v>1492</v>
      </c>
      <c r="F529" s="54" t="s">
        <v>1114</v>
      </c>
      <c r="G529" s="47" t="s">
        <v>1115</v>
      </c>
      <c r="H529" s="33"/>
      <c r="I529" s="33"/>
      <c r="J529" s="541"/>
      <c r="K529" s="243">
        <v>160000000</v>
      </c>
      <c r="L529" s="251" t="s">
        <v>81</v>
      </c>
      <c r="M529" s="28"/>
      <c r="N529" s="28"/>
      <c r="O529" s="28"/>
      <c r="P529" s="34"/>
      <c r="Q529" s="34"/>
      <c r="R529" s="28"/>
      <c r="S529" s="28"/>
      <c r="T529" s="28"/>
      <c r="U529" s="29">
        <f t="shared" si="191"/>
        <v>0</v>
      </c>
      <c r="V529" s="7"/>
      <c r="W529" s="18"/>
      <c r="X529" s="243"/>
      <c r="Y529" s="29">
        <f t="shared" si="192"/>
        <v>0</v>
      </c>
      <c r="Z529" s="28"/>
      <c r="AA529" s="28"/>
      <c r="AB529" s="28"/>
      <c r="AC529" s="29">
        <f t="shared" si="193"/>
        <v>0</v>
      </c>
      <c r="AD529" s="28"/>
      <c r="AE529" s="243"/>
      <c r="AF529" s="243">
        <v>160000000</v>
      </c>
      <c r="AG529" s="29">
        <f t="shared" si="202"/>
        <v>160000000</v>
      </c>
      <c r="AH529" s="29">
        <f t="shared" si="195"/>
        <v>160000000</v>
      </c>
      <c r="AI529" s="30">
        <f t="shared" si="190"/>
        <v>0</v>
      </c>
      <c r="AJ529" s="30" t="str">
        <f>IF(ISERROR(AH529/#REF!),"-",AH529/#REF!)</f>
        <v>-</v>
      </c>
      <c r="AK529" s="11"/>
      <c r="AL529" s="11"/>
      <c r="AM529" s="11"/>
      <c r="AN529" s="11"/>
      <c r="AO529" s="11"/>
      <c r="AP529" s="11"/>
      <c r="AQ529" s="11"/>
      <c r="AR529" s="11"/>
    </row>
    <row r="530" spans="1:44" outlineLevel="1" x14ac:dyDescent="0.25">
      <c r="A530" s="23">
        <v>154</v>
      </c>
      <c r="B530" s="23"/>
      <c r="C530" s="179" t="s">
        <v>1562</v>
      </c>
      <c r="D530" s="69">
        <v>44925</v>
      </c>
      <c r="E530" s="124" t="s">
        <v>806</v>
      </c>
      <c r="F530" s="54" t="s">
        <v>1114</v>
      </c>
      <c r="G530" s="47" t="s">
        <v>1115</v>
      </c>
      <c r="H530" s="33"/>
      <c r="I530" s="33"/>
      <c r="J530" s="541"/>
      <c r="K530" s="243">
        <v>109500000</v>
      </c>
      <c r="L530" s="251" t="s">
        <v>81</v>
      </c>
      <c r="M530" s="28"/>
      <c r="N530" s="28"/>
      <c r="O530" s="28"/>
      <c r="P530" s="34"/>
      <c r="Q530" s="34"/>
      <c r="R530" s="28"/>
      <c r="S530" s="28"/>
      <c r="T530" s="28"/>
      <c r="U530" s="29">
        <f t="shared" si="191"/>
        <v>0</v>
      </c>
      <c r="V530" s="7"/>
      <c r="W530" s="18"/>
      <c r="X530" s="243"/>
      <c r="Y530" s="29">
        <f t="shared" si="192"/>
        <v>0</v>
      </c>
      <c r="Z530" s="28"/>
      <c r="AA530" s="28"/>
      <c r="AB530" s="28"/>
      <c r="AC530" s="29">
        <f t="shared" si="193"/>
        <v>0</v>
      </c>
      <c r="AD530" s="28"/>
      <c r="AE530" s="243"/>
      <c r="AF530" s="243">
        <v>109500000</v>
      </c>
      <c r="AG530" s="29">
        <f t="shared" si="202"/>
        <v>109500000</v>
      </c>
      <c r="AH530" s="29">
        <f t="shared" si="195"/>
        <v>109500000</v>
      </c>
      <c r="AI530" s="30">
        <f t="shared" si="190"/>
        <v>0</v>
      </c>
      <c r="AJ530" s="30" t="str">
        <f>IF(ISERROR(AH530/#REF!),"-",AH530/#REF!)</f>
        <v>-</v>
      </c>
      <c r="AK530" s="11"/>
      <c r="AL530" s="11"/>
      <c r="AM530" s="11"/>
      <c r="AN530" s="11"/>
      <c r="AO530" s="11"/>
      <c r="AP530" s="11"/>
      <c r="AQ530" s="11"/>
      <c r="AR530" s="11"/>
    </row>
    <row r="531" spans="1:44" outlineLevel="1" x14ac:dyDescent="0.25">
      <c r="A531" s="23">
        <v>158</v>
      </c>
      <c r="B531" s="23"/>
      <c r="C531" s="140"/>
      <c r="D531" s="69"/>
      <c r="E531" s="124"/>
      <c r="F531" s="54" t="s">
        <v>1114</v>
      </c>
      <c r="G531" s="47" t="s">
        <v>1115</v>
      </c>
      <c r="H531" s="33"/>
      <c r="I531" s="33"/>
      <c r="J531" s="541"/>
      <c r="K531" s="243">
        <v>-5314486</v>
      </c>
      <c r="L531" s="251" t="s">
        <v>81</v>
      </c>
      <c r="M531" s="28"/>
      <c r="N531" s="28"/>
      <c r="O531" s="28"/>
      <c r="P531" s="34"/>
      <c r="Q531" s="34"/>
      <c r="R531" s="28"/>
      <c r="S531" s="28"/>
      <c r="T531" s="28"/>
      <c r="U531" s="29">
        <f t="shared" ref="U531" si="203">SUM(R531:T531)</f>
        <v>0</v>
      </c>
      <c r="V531" s="7"/>
      <c r="W531" s="72"/>
      <c r="X531" s="64"/>
      <c r="Y531" s="29">
        <f t="shared" ref="Y531" si="204">SUM(V531:X531)</f>
        <v>0</v>
      </c>
      <c r="Z531" s="28">
        <v>-112075</v>
      </c>
      <c r="AA531" s="28">
        <v>-38897</v>
      </c>
      <c r="AB531" s="28">
        <f>-3498855+150772</f>
        <v>-3348083</v>
      </c>
      <c r="AC531" s="29">
        <f t="shared" ref="AC531" si="205">SUM(Z531:AB531)</f>
        <v>-3499055</v>
      </c>
      <c r="AD531" s="28"/>
      <c r="AE531" s="28">
        <f>-370000-1445431</f>
        <v>-1815431</v>
      </c>
      <c r="AF531" s="28">
        <f>-906065-3971596</f>
        <v>-4877661</v>
      </c>
      <c r="AG531" s="29">
        <f t="shared" ref="AG531" si="206">SUM(AD531:AF531)</f>
        <v>-6693092</v>
      </c>
      <c r="AH531" s="29">
        <f t="shared" ref="AH531" si="207">+U531+Y531+AC531+AG531</f>
        <v>-10192147</v>
      </c>
      <c r="AI531" s="30">
        <f t="shared" ref="AI531" si="208">IF(ISERROR(AH531/$J$342),0,AH531/$J$342)</f>
        <v>0</v>
      </c>
      <c r="AJ531" s="30" t="str">
        <f>IF(ISERROR(AH531/#REF!),"-",AH531/#REF!)</f>
        <v>-</v>
      </c>
      <c r="AK531" s="11"/>
      <c r="AL531" s="11"/>
      <c r="AM531" s="11"/>
      <c r="AN531" s="11"/>
      <c r="AO531" s="11"/>
      <c r="AP531" s="11"/>
      <c r="AQ531" s="11"/>
      <c r="AR531" s="11"/>
    </row>
    <row r="532" spans="1:44" s="61" customFormat="1" x14ac:dyDescent="0.25">
      <c r="A532" s="538" t="s">
        <v>75</v>
      </c>
      <c r="B532" s="539"/>
      <c r="C532" s="539"/>
      <c r="D532" s="539"/>
      <c r="E532" s="539"/>
      <c r="F532" s="539"/>
      <c r="G532" s="539"/>
      <c r="H532" s="539"/>
      <c r="I532" s="540"/>
      <c r="J532" s="339">
        <f>+J376</f>
        <v>6785405228</v>
      </c>
      <c r="K532" s="339">
        <f>SUM(K377:K531)</f>
        <v>6780241714</v>
      </c>
      <c r="L532" s="445"/>
      <c r="M532" s="339">
        <f>SUM(M346:M367)</f>
        <v>0</v>
      </c>
      <c r="N532" s="339">
        <f>SUM(N346:N367)</f>
        <v>0</v>
      </c>
      <c r="O532" s="339">
        <f>SUM(O346:O367)</f>
        <v>0</v>
      </c>
      <c r="P532" s="344"/>
      <c r="Q532" s="438"/>
      <c r="R532" s="339">
        <f t="shared" ref="R532:AH532" si="209">SUM(R377:R531)</f>
        <v>0</v>
      </c>
      <c r="S532" s="339">
        <f t="shared" si="209"/>
        <v>40823200</v>
      </c>
      <c r="T532" s="339">
        <f t="shared" si="209"/>
        <v>109800000</v>
      </c>
      <c r="U532" s="339">
        <f t="shared" si="209"/>
        <v>150623200</v>
      </c>
      <c r="V532" s="339">
        <f t="shared" si="209"/>
        <v>0</v>
      </c>
      <c r="W532" s="339">
        <f t="shared" si="209"/>
        <v>103920000</v>
      </c>
      <c r="X532" s="339">
        <f t="shared" si="209"/>
        <v>585111500</v>
      </c>
      <c r="Y532" s="339">
        <f t="shared" si="209"/>
        <v>689031500</v>
      </c>
      <c r="Z532" s="339">
        <f t="shared" si="209"/>
        <v>2435187925</v>
      </c>
      <c r="AA532" s="339">
        <f t="shared" si="209"/>
        <v>1034834603</v>
      </c>
      <c r="AB532" s="339">
        <f t="shared" si="209"/>
        <v>253500457</v>
      </c>
      <c r="AC532" s="339">
        <f t="shared" si="209"/>
        <v>3723522985</v>
      </c>
      <c r="AD532" s="339">
        <f t="shared" si="209"/>
        <v>261060000</v>
      </c>
      <c r="AE532" s="339">
        <f t="shared" si="209"/>
        <v>826442069</v>
      </c>
      <c r="AF532" s="339">
        <f t="shared" si="209"/>
        <v>1124684299</v>
      </c>
      <c r="AG532" s="339">
        <f t="shared" si="209"/>
        <v>2212186368</v>
      </c>
      <c r="AH532" s="339">
        <f t="shared" si="209"/>
        <v>6775364053</v>
      </c>
      <c r="AI532" s="345">
        <f>IF(ISERROR(AH522/J522),0,AH522/J522)</f>
        <v>0</v>
      </c>
      <c r="AJ532" s="345">
        <f>IF(ISERROR(AH522/#REF!),0,AH522/#REF!)</f>
        <v>0</v>
      </c>
      <c r="AK532" s="11"/>
      <c r="AL532" s="11"/>
      <c r="AM532" s="11"/>
      <c r="AN532" s="11"/>
      <c r="AO532" s="11"/>
      <c r="AP532" s="11"/>
      <c r="AQ532" s="11"/>
      <c r="AR532" s="11"/>
    </row>
    <row r="533" spans="1:44" x14ac:dyDescent="0.25">
      <c r="A533" s="502" t="s">
        <v>76</v>
      </c>
      <c r="B533" s="503"/>
      <c r="C533" s="503"/>
      <c r="D533" s="503"/>
      <c r="E533" s="504"/>
      <c r="F533" s="16"/>
      <c r="G533" s="5"/>
      <c r="H533" s="17"/>
      <c r="I533" s="17"/>
      <c r="J533" s="505">
        <v>1101607792</v>
      </c>
      <c r="K533" s="7"/>
      <c r="L533" s="18"/>
      <c r="M533" s="19"/>
      <c r="N533" s="19"/>
      <c r="O533" s="19"/>
      <c r="P533" s="5"/>
      <c r="Q533" s="20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336"/>
      <c r="AJ533" s="336"/>
    </row>
    <row r="534" spans="1:44" outlineLevel="1" x14ac:dyDescent="0.25">
      <c r="A534" s="23"/>
      <c r="B534" s="23"/>
      <c r="C534" s="89"/>
      <c r="D534" s="90"/>
      <c r="E534" s="56"/>
      <c r="F534" s="124"/>
      <c r="G534" s="140"/>
      <c r="H534" s="58"/>
      <c r="I534" s="2"/>
      <c r="J534" s="541"/>
      <c r="K534" s="146">
        <v>44978811</v>
      </c>
      <c r="L534" s="251" t="s">
        <v>121</v>
      </c>
      <c r="M534" s="49"/>
      <c r="N534" s="53"/>
      <c r="O534" s="49"/>
      <c r="P534" s="47"/>
      <c r="Q534" s="65"/>
      <c r="R534" s="28">
        <v>7027331</v>
      </c>
      <c r="S534" s="72">
        <v>3208831</v>
      </c>
      <c r="T534" s="28">
        <v>3208831</v>
      </c>
      <c r="U534" s="29">
        <f>SUM(R534:T534)</f>
        <v>13444993</v>
      </c>
      <c r="V534" s="28">
        <v>3208831</v>
      </c>
      <c r="W534" s="28">
        <v>3208831</v>
      </c>
      <c r="X534" s="28">
        <v>3208831</v>
      </c>
      <c r="Y534" s="29">
        <f>+SUM(V534:X534)</f>
        <v>9626493</v>
      </c>
      <c r="Z534" s="28">
        <v>3725004</v>
      </c>
      <c r="AA534" s="28">
        <v>3282570</v>
      </c>
      <c r="AB534" s="498">
        <v>1605602</v>
      </c>
      <c r="AC534" s="29">
        <f>+SUM(Z534:AB534)</f>
        <v>8613176</v>
      </c>
      <c r="AD534" s="28">
        <v>2802570</v>
      </c>
      <c r="AE534" s="28">
        <v>5202570</v>
      </c>
      <c r="AF534" s="28">
        <v>5232644</v>
      </c>
      <c r="AG534" s="29">
        <f>+SUM(AD534:AF534)</f>
        <v>13237784</v>
      </c>
      <c r="AH534" s="29">
        <f>+U534+Y534+AC534+AG534</f>
        <v>44922446</v>
      </c>
      <c r="AI534" s="30">
        <f>IF(ISERROR(AH524/$J$523),0,AH524/$J$523)</f>
        <v>0</v>
      </c>
      <c r="AJ534" s="30" t="str">
        <f>IF(ISERROR(AH534/#REF!),"-",AH534/#REF!)</f>
        <v>-</v>
      </c>
      <c r="AK534" s="11"/>
      <c r="AL534" s="11"/>
      <c r="AM534" s="11"/>
      <c r="AN534" s="11"/>
      <c r="AO534" s="11"/>
      <c r="AP534" s="11"/>
      <c r="AQ534" s="11"/>
      <c r="AR534" s="11"/>
    </row>
    <row r="535" spans="1:44" outlineLevel="1" x14ac:dyDescent="0.25">
      <c r="A535" s="23"/>
      <c r="B535" s="23"/>
      <c r="C535" s="87"/>
      <c r="D535" s="88"/>
      <c r="E535" s="57"/>
      <c r="F535" s="124"/>
      <c r="G535" s="140"/>
      <c r="H535" s="10"/>
      <c r="I535" s="6"/>
      <c r="J535" s="541"/>
      <c r="K535" s="146">
        <f>59535950+170125353</f>
        <v>229661303</v>
      </c>
      <c r="L535" s="251" t="s">
        <v>117</v>
      </c>
      <c r="M535" s="49"/>
      <c r="N535" s="53"/>
      <c r="O535" s="49"/>
      <c r="P535" s="47"/>
      <c r="Q535" s="47"/>
      <c r="R535" s="28"/>
      <c r="S535" s="50">
        <v>11610</v>
      </c>
      <c r="T535" s="28"/>
      <c r="U535" s="29">
        <f t="shared" ref="U535:U537" si="210">SUM(R535:T535)</f>
        <v>11610</v>
      </c>
      <c r="V535" s="28">
        <v>11010</v>
      </c>
      <c r="W535" s="64"/>
      <c r="X535" s="28"/>
      <c r="Y535" s="29">
        <f t="shared" ref="Y535:Y537" si="211">+SUM(V535:X535)</f>
        <v>11010</v>
      </c>
      <c r="Z535" s="28"/>
      <c r="AA535" s="28">
        <f>3140690+83234198</f>
        <v>86374888</v>
      </c>
      <c r="AB535" s="28">
        <f>13392+38550000</f>
        <v>38563392</v>
      </c>
      <c r="AC535" s="29">
        <f t="shared" ref="AC535:AC537" si="212">+SUM(Z535:AB535)</f>
        <v>124938280</v>
      </c>
      <c r="AD535" s="28"/>
      <c r="AE535" s="28">
        <v>7958550</v>
      </c>
      <c r="AF535" s="28">
        <f>51346090+38550000</f>
        <v>89896090</v>
      </c>
      <c r="AG535" s="29">
        <f t="shared" ref="AG535:AG537" si="213">+SUM(AD535:AF535)</f>
        <v>97854640</v>
      </c>
      <c r="AH535" s="29">
        <f t="shared" ref="AH535:AH537" si="214">+U535+Y535+AC535+AG535</f>
        <v>222815540</v>
      </c>
      <c r="AI535" s="30">
        <f t="shared" ref="AI535:AI537" si="215">IF(ISERROR(AH535/$J$523),0,AH535/$J$523)</f>
        <v>0</v>
      </c>
      <c r="AJ535" s="30" t="str">
        <f>IF(ISERROR(AH535/#REF!),"-",AH535/#REF!)</f>
        <v>-</v>
      </c>
      <c r="AK535" s="11"/>
      <c r="AL535" s="11"/>
      <c r="AM535" s="11"/>
      <c r="AN535" s="11"/>
      <c r="AO535" s="11"/>
      <c r="AP535" s="11"/>
      <c r="AQ535" s="11"/>
      <c r="AR535" s="11"/>
    </row>
    <row r="536" spans="1:44" outlineLevel="1" x14ac:dyDescent="0.25">
      <c r="A536" s="23"/>
      <c r="B536" s="23"/>
      <c r="C536" s="87" t="s">
        <v>1563</v>
      </c>
      <c r="D536" s="88">
        <v>44921</v>
      </c>
      <c r="E536" s="195" t="s">
        <v>1564</v>
      </c>
      <c r="F536" s="54" t="s">
        <v>1114</v>
      </c>
      <c r="G536" s="47" t="s">
        <v>1115</v>
      </c>
      <c r="H536" s="10"/>
      <c r="I536" s="6"/>
      <c r="J536" s="541"/>
      <c r="K536" s="146">
        <v>58140000</v>
      </c>
      <c r="L536" s="251" t="s">
        <v>81</v>
      </c>
      <c r="M536" s="49"/>
      <c r="N536" s="53"/>
      <c r="O536" s="49"/>
      <c r="P536" s="47"/>
      <c r="Q536" s="47"/>
      <c r="R536" s="28"/>
      <c r="S536" s="299"/>
      <c r="T536" s="28"/>
      <c r="U536" s="29">
        <f t="shared" si="210"/>
        <v>0</v>
      </c>
      <c r="V536" s="28"/>
      <c r="W536" s="64"/>
      <c r="X536" s="28"/>
      <c r="Y536" s="29">
        <f t="shared" si="211"/>
        <v>0</v>
      </c>
      <c r="Z536" s="28"/>
      <c r="AA536" s="28"/>
      <c r="AB536" s="28"/>
      <c r="AC536" s="29">
        <f t="shared" si="212"/>
        <v>0</v>
      </c>
      <c r="AD536" s="28"/>
      <c r="AE536" s="28"/>
      <c r="AF536" s="28">
        <v>58140000</v>
      </c>
      <c r="AG536" s="29">
        <f t="shared" si="213"/>
        <v>58140000</v>
      </c>
      <c r="AH536" s="29">
        <f t="shared" si="214"/>
        <v>58140000</v>
      </c>
      <c r="AI536" s="30">
        <f t="shared" si="215"/>
        <v>0</v>
      </c>
      <c r="AJ536" s="30" t="str">
        <f>IF(ISERROR(AH536/#REF!),"-",AH536/#REF!)</f>
        <v>-</v>
      </c>
      <c r="AK536" s="11"/>
      <c r="AL536" s="11"/>
      <c r="AM536" s="11"/>
      <c r="AN536" s="11"/>
      <c r="AO536" s="11"/>
      <c r="AP536" s="11"/>
      <c r="AQ536" s="11"/>
      <c r="AR536" s="11"/>
    </row>
    <row r="537" spans="1:44" outlineLevel="1" x14ac:dyDescent="0.25">
      <c r="A537" s="23"/>
      <c r="B537" s="23"/>
      <c r="C537" s="140" t="s">
        <v>1565</v>
      </c>
      <c r="D537" s="90">
        <v>44746</v>
      </c>
      <c r="E537" s="124" t="s">
        <v>1566</v>
      </c>
      <c r="F537" s="54" t="s">
        <v>1114</v>
      </c>
      <c r="G537" s="47" t="s">
        <v>1115</v>
      </c>
      <c r="H537" s="6"/>
      <c r="I537" s="6"/>
      <c r="J537" s="541"/>
      <c r="K537" s="146">
        <v>689175000</v>
      </c>
      <c r="L537" s="251" t="s">
        <v>81</v>
      </c>
      <c r="M537" s="49"/>
      <c r="N537" s="53"/>
      <c r="O537" s="49"/>
      <c r="P537" s="47"/>
      <c r="Q537" s="47"/>
      <c r="R537" s="28"/>
      <c r="S537" s="28"/>
      <c r="T537" s="28"/>
      <c r="U537" s="29">
        <f t="shared" si="210"/>
        <v>0</v>
      </c>
      <c r="V537" s="28"/>
      <c r="W537" s="64"/>
      <c r="X537" s="28"/>
      <c r="Y537" s="29">
        <f t="shared" si="211"/>
        <v>0</v>
      </c>
      <c r="Z537" s="28">
        <v>689175000</v>
      </c>
      <c r="AA537" s="28"/>
      <c r="AB537" s="28"/>
      <c r="AC537" s="29">
        <f t="shared" si="212"/>
        <v>689175000</v>
      </c>
      <c r="AD537" s="28"/>
      <c r="AE537" s="28"/>
      <c r="AF537" s="28"/>
      <c r="AG537" s="29">
        <f t="shared" si="213"/>
        <v>0</v>
      </c>
      <c r="AH537" s="29">
        <f t="shared" si="214"/>
        <v>689175000</v>
      </c>
      <c r="AI537" s="30">
        <f t="shared" si="215"/>
        <v>0</v>
      </c>
      <c r="AJ537" s="30" t="str">
        <f>IF(ISERROR(AH537/#REF!),"-",AH537/#REF!)</f>
        <v>-</v>
      </c>
    </row>
    <row r="538" spans="1:44" s="61" customFormat="1" ht="12.75" customHeight="1" x14ac:dyDescent="0.25">
      <c r="A538" s="538" t="s">
        <v>82</v>
      </c>
      <c r="B538" s="539"/>
      <c r="C538" s="539"/>
      <c r="D538" s="539"/>
      <c r="E538" s="539"/>
      <c r="F538" s="539"/>
      <c r="G538" s="539"/>
      <c r="H538" s="539"/>
      <c r="I538" s="540"/>
      <c r="J538" s="339">
        <f>+J533</f>
        <v>1101607792</v>
      </c>
      <c r="K538" s="339">
        <f>SUM(K534:K537)</f>
        <v>1021955114</v>
      </c>
      <c r="L538" s="353"/>
      <c r="M538" s="339">
        <f>SUM(M524:M537)</f>
        <v>0</v>
      </c>
      <c r="N538" s="339">
        <f>SUM(N524:N537)</f>
        <v>0</v>
      </c>
      <c r="O538" s="339">
        <f>SUM(O524:O537)</f>
        <v>0</v>
      </c>
      <c r="P538" s="344"/>
      <c r="Q538" s="438"/>
      <c r="R538" s="339">
        <f>SUM(R524:R537)</f>
        <v>7027331</v>
      </c>
      <c r="S538" s="339">
        <f>SUM(S524:S537)</f>
        <v>44043641</v>
      </c>
      <c r="T538" s="339">
        <f>SUM(T524:T537)</f>
        <v>113008831</v>
      </c>
      <c r="U538" s="339">
        <f t="shared" ref="U538:AH538" si="216">SUM(U534:U537)</f>
        <v>13456603</v>
      </c>
      <c r="V538" s="339">
        <f t="shared" si="216"/>
        <v>3219841</v>
      </c>
      <c r="W538" s="339">
        <f t="shared" si="216"/>
        <v>3208831</v>
      </c>
      <c r="X538" s="339">
        <f t="shared" si="216"/>
        <v>3208831</v>
      </c>
      <c r="Y538" s="339">
        <f t="shared" si="216"/>
        <v>9637503</v>
      </c>
      <c r="Z538" s="339">
        <f t="shared" si="216"/>
        <v>692900004</v>
      </c>
      <c r="AA538" s="339">
        <f t="shared" si="216"/>
        <v>89657458</v>
      </c>
      <c r="AB538" s="339">
        <f t="shared" si="216"/>
        <v>40168994</v>
      </c>
      <c r="AC538" s="339">
        <f t="shared" si="216"/>
        <v>822726456</v>
      </c>
      <c r="AD538" s="339">
        <f t="shared" si="216"/>
        <v>2802570</v>
      </c>
      <c r="AE538" s="339">
        <f t="shared" si="216"/>
        <v>13161120</v>
      </c>
      <c r="AF538" s="339">
        <f t="shared" si="216"/>
        <v>153268734</v>
      </c>
      <c r="AG538" s="339">
        <f t="shared" si="216"/>
        <v>169232424</v>
      </c>
      <c r="AH538" s="339">
        <f t="shared" si="216"/>
        <v>1015052986</v>
      </c>
      <c r="AI538" s="345">
        <f>IF(ISERROR(#REF!/#REF!),0,#REF!/#REF!)</f>
        <v>0</v>
      </c>
      <c r="AJ538" s="345">
        <f>IF(ISERROR(#REF!/#REF!),0,#REF!/#REF!)</f>
        <v>0</v>
      </c>
      <c r="AK538" s="11"/>
      <c r="AL538" s="11"/>
      <c r="AM538" s="11"/>
      <c r="AN538" s="11"/>
      <c r="AO538" s="11"/>
      <c r="AP538" s="11"/>
      <c r="AQ538" s="11"/>
      <c r="AR538" s="11"/>
    </row>
    <row r="539" spans="1:44" s="59" customFormat="1" ht="15" customHeight="1" x14ac:dyDescent="0.25">
      <c r="A539" s="499" t="str">
        <f>"TOTAL ASIG."&amp;" "&amp;$A$5</f>
        <v>TOTAL ASIG. 24-03-998 "Programa Noche Digna"</v>
      </c>
      <c r="B539" s="500"/>
      <c r="C539" s="500"/>
      <c r="D539" s="500"/>
      <c r="E539" s="500"/>
      <c r="F539" s="500"/>
      <c r="G539" s="500"/>
      <c r="H539" s="500"/>
      <c r="I539" s="501"/>
      <c r="J539" s="341">
        <f>SUM(J31+J61+J79+J96+J139+J164+J195+J245+J267+J293+J305+J321+J335+J355+J375+J532+J538)</f>
        <v>24406900000</v>
      </c>
      <c r="K539" s="341">
        <f>SUM(K31+K61+K79+K96+K139+K164+K195+K245+K267+K293+K305+K321+K335+K355+K375+K532+K538)</f>
        <v>24322083808</v>
      </c>
      <c r="L539" s="434"/>
      <c r="M539" s="341" t="e">
        <f>+M31+M61+M79+M96+M139+M164+#REF!+M236+M248+M274+M283+M306+M522+M320+M341+#REF!</f>
        <v>#REF!</v>
      </c>
      <c r="N539" s="341" t="e">
        <f>+N31+N61+N79+N96+N139+N164+#REF!+N236+N248+N274+N283+N306+N522+N320+N341+#REF!</f>
        <v>#REF!</v>
      </c>
      <c r="O539" s="341" t="e">
        <f>+O31+O61+O79+O96+O139+O164+#REF!+O236+O248+O274+O283+O306+O522+O320+O341+#REF!</f>
        <v>#REF!</v>
      </c>
      <c r="P539" s="342"/>
      <c r="Q539" s="454"/>
      <c r="R539" s="341" t="e">
        <f>+R31+R61+R79+R96+R139+R164+#REF!+R236+R248+R274+R283+R306+R522+R320+R341+#REF!</f>
        <v>#REF!</v>
      </c>
      <c r="S539" s="341" t="e">
        <f>+S31+S61+S79+S96+S139+S164+#REF!+S236+S248+S274+S283+S306+S522+S320+S341+#REF!</f>
        <v>#REF!</v>
      </c>
      <c r="T539" s="341" t="e">
        <f>+T31+T61+T79+T96+T139+T164+#REF!+T236+T248+T274+T283+T306+T522+T320+T341+#REF!</f>
        <v>#REF!</v>
      </c>
      <c r="U539" s="341">
        <f>SUM(U31+U61+U79+U96+U139+U164+U195+U245+U267+U293+U305+U321+U335+U355+U375+U532+U538)</f>
        <v>497879803</v>
      </c>
      <c r="V539" s="341">
        <v>192219841</v>
      </c>
      <c r="W539" s="341">
        <v>757196181</v>
      </c>
      <c r="X539" s="341">
        <v>2574774331</v>
      </c>
      <c r="Y539" s="341">
        <f>SUM(Y31+Y61+Y79+Y96+Y139+Y164+Y195+Y245+Y267+Y293+Y305+Y321+Y335+Y355+Y375+Y532+Y538)</f>
        <v>3750210353</v>
      </c>
      <c r="Z539" s="341">
        <v>8014444009</v>
      </c>
      <c r="AA539" s="341" t="e">
        <f>+AA31+AA61+AA79+AA96+AA139+AA164+#REF!+AA236+AA248+AA274+AA283+AA306+AA522+AA320+AA341+#REF!</f>
        <v>#REF!</v>
      </c>
      <c r="AB539" s="341" t="e">
        <f>+AB31+AB61+AB79+AB96+AB139+AB164+#REF!+AB236+AB248+AB274+AB283+AB306+AB522+AB320+AB341+#REF!+AB365</f>
        <v>#REF!</v>
      </c>
      <c r="AC539" s="341">
        <f t="shared" ref="AC539:AH539" si="217">SUM(AC31+AC61+AC79+AC96+AC139+AC164+AC195+AC245+AC267+AC293+AC305+AC321+AC335+AC355+AC375+AC532+AC538)</f>
        <v>12477163071</v>
      </c>
      <c r="AD539" s="341">
        <f t="shared" si="217"/>
        <v>1036056570</v>
      </c>
      <c r="AE539" s="341">
        <f t="shared" si="217"/>
        <v>1480363189</v>
      </c>
      <c r="AF539" s="341">
        <f t="shared" si="217"/>
        <v>5143231033</v>
      </c>
      <c r="AG539" s="341">
        <f t="shared" si="217"/>
        <v>7659650792</v>
      </c>
      <c r="AH539" s="341">
        <f t="shared" si="217"/>
        <v>24274304019</v>
      </c>
      <c r="AI539" s="343">
        <f>IF(ISERROR(#REF!/#REF!),0,#REF!/#REF!)</f>
        <v>0</v>
      </c>
      <c r="AJ539" s="343">
        <f>IF(ISERROR(#REF!/#REF!),0,#REF!/#REF!)</f>
        <v>0</v>
      </c>
      <c r="AK539" s="14"/>
      <c r="AL539" s="14"/>
      <c r="AM539" s="14"/>
      <c r="AN539" s="14"/>
      <c r="AO539" s="14"/>
      <c r="AP539" s="14"/>
      <c r="AQ539" s="14"/>
      <c r="AR539" s="14"/>
    </row>
    <row r="540" spans="1:44" x14ac:dyDescent="0.25">
      <c r="J540" s="41"/>
      <c r="R540" s="41"/>
      <c r="S540" s="41"/>
      <c r="T540" s="41"/>
      <c r="V540" s="41"/>
      <c r="W540" s="41"/>
      <c r="X540" s="41"/>
      <c r="Z540" s="41"/>
      <c r="AA540" s="41"/>
      <c r="AB540" s="41"/>
      <c r="AD540" s="41"/>
      <c r="AE540" s="41"/>
      <c r="AK540" s="11"/>
      <c r="AL540" s="11"/>
      <c r="AM540" s="11"/>
      <c r="AN540" s="11"/>
      <c r="AO540" s="11"/>
      <c r="AP540" s="11"/>
      <c r="AQ540" s="11"/>
      <c r="AR540" s="11"/>
    </row>
    <row r="541" spans="1:44" x14ac:dyDescent="0.25">
      <c r="J541" s="41"/>
      <c r="R541" s="41"/>
      <c r="S541" s="41"/>
      <c r="T541" s="41"/>
      <c r="V541" s="41"/>
      <c r="W541" s="41"/>
      <c r="X541" s="41"/>
      <c r="Z541" s="41"/>
      <c r="AA541" s="41"/>
      <c r="AB541" s="41"/>
      <c r="AD541" s="41"/>
      <c r="AE541" s="41"/>
      <c r="AK541" s="11"/>
      <c r="AL541" s="11"/>
      <c r="AM541" s="11"/>
      <c r="AN541" s="11"/>
      <c r="AO541" s="11"/>
      <c r="AP541" s="11"/>
      <c r="AQ541" s="11"/>
      <c r="AR541" s="11"/>
    </row>
    <row r="542" spans="1:44" x14ac:dyDescent="0.25">
      <c r="J542" s="154"/>
      <c r="R542" s="41"/>
      <c r="S542" s="41"/>
      <c r="T542" s="41"/>
      <c r="V542" s="41"/>
      <c r="W542" s="41"/>
      <c r="X542" s="41"/>
      <c r="Z542" s="41"/>
      <c r="AA542" s="41"/>
      <c r="AB542" s="41"/>
      <c r="AD542" s="41"/>
      <c r="AE542" s="41"/>
      <c r="AF542" s="41"/>
    </row>
    <row r="543" spans="1:44" x14ac:dyDescent="0.25">
      <c r="J543" s="41"/>
      <c r="K543" s="12"/>
      <c r="R543" s="41"/>
      <c r="S543" s="41"/>
      <c r="T543" s="41"/>
      <c r="V543" s="41"/>
      <c r="W543" s="41"/>
      <c r="X543" s="41"/>
      <c r="Z543" s="41"/>
      <c r="AA543" s="41"/>
      <c r="AB543" s="41"/>
      <c r="AD543" s="41"/>
      <c r="AE543" s="41"/>
      <c r="AK543" s="11"/>
      <c r="AL543" s="11"/>
      <c r="AM543" s="11"/>
      <c r="AN543" s="11"/>
      <c r="AO543" s="11"/>
      <c r="AP543" s="11"/>
      <c r="AQ543" s="11"/>
      <c r="AR543" s="11"/>
    </row>
    <row r="544" spans="1:44" x14ac:dyDescent="0.25">
      <c r="R544" s="41"/>
      <c r="S544" s="41"/>
      <c r="T544" s="41"/>
      <c r="V544" s="41"/>
      <c r="W544" s="41"/>
      <c r="X544" s="41"/>
      <c r="Z544" s="41"/>
      <c r="AA544" s="41"/>
      <c r="AB544" s="41"/>
      <c r="AD544" s="41"/>
      <c r="AE544" s="41"/>
      <c r="AF544" s="41"/>
    </row>
    <row r="545" spans="1:36" x14ac:dyDescent="0.25">
      <c r="J545" s="41"/>
      <c r="K545" s="12"/>
      <c r="R545" s="41"/>
      <c r="S545" s="41"/>
      <c r="T545" s="41"/>
      <c r="V545" s="41"/>
      <c r="W545" s="41"/>
      <c r="X545" s="41"/>
      <c r="Z545" s="41"/>
      <c r="AA545" s="41"/>
      <c r="AB545" s="41"/>
      <c r="AD545" s="41"/>
      <c r="AE545" s="41"/>
      <c r="AF545" s="41"/>
    </row>
    <row r="546" spans="1:36" x14ac:dyDescent="0.25">
      <c r="E546" s="41"/>
      <c r="J546" s="41"/>
      <c r="R546" s="41"/>
      <c r="S546" s="41"/>
      <c r="T546" s="41"/>
      <c r="V546" s="41"/>
      <c r="W546" s="41"/>
      <c r="X546" s="41"/>
      <c r="Z546" s="41"/>
      <c r="AA546" s="41"/>
      <c r="AB546" s="41"/>
      <c r="AD546" s="41"/>
      <c r="AE546" s="41"/>
      <c r="AF546" s="41"/>
    </row>
    <row r="547" spans="1:36" x14ac:dyDescent="0.25">
      <c r="J547" s="41"/>
      <c r="K547" s="12"/>
      <c r="R547" s="41"/>
      <c r="S547" s="41"/>
      <c r="T547" s="41"/>
      <c r="V547" s="41"/>
      <c r="W547" s="41"/>
      <c r="X547" s="41"/>
      <c r="Z547" s="41"/>
      <c r="AA547" s="41"/>
      <c r="AB547" s="41"/>
      <c r="AD547" s="41"/>
      <c r="AE547" s="41"/>
    </row>
    <row r="548" spans="1:36" x14ac:dyDescent="0.25">
      <c r="A548" s="14"/>
      <c r="J548" s="41"/>
      <c r="R548" s="41"/>
      <c r="S548" s="41"/>
      <c r="T548" s="41"/>
      <c r="V548" s="41"/>
      <c r="W548" s="41"/>
      <c r="X548" s="41"/>
      <c r="Z548" s="41"/>
      <c r="AA548" s="41"/>
      <c r="AB548" s="41"/>
      <c r="AD548" s="41"/>
      <c r="AE548" s="41"/>
      <c r="AF548" s="41"/>
    </row>
    <row r="549" spans="1:36" x14ac:dyDescent="0.25">
      <c r="A549" s="14"/>
      <c r="J549" s="41"/>
      <c r="L549" s="244"/>
      <c r="R549" s="41"/>
      <c r="S549" s="41"/>
      <c r="T549" s="41"/>
      <c r="V549" s="41"/>
      <c r="W549" s="41"/>
      <c r="X549" s="41"/>
      <c r="Z549" s="41"/>
      <c r="AA549" s="41"/>
      <c r="AB549" s="41"/>
      <c r="AD549" s="41"/>
      <c r="AE549" s="41"/>
      <c r="AF549" s="41"/>
    </row>
    <row r="550" spans="1:36" x14ac:dyDescent="0.25">
      <c r="A550" s="14"/>
      <c r="J550" s="41"/>
      <c r="R550" s="41"/>
      <c r="S550" s="41"/>
      <c r="T550" s="41"/>
      <c r="V550" s="41"/>
      <c r="W550" s="41"/>
      <c r="X550" s="41"/>
      <c r="Z550" s="41"/>
      <c r="AA550" s="41"/>
      <c r="AB550" s="41"/>
      <c r="AD550" s="41"/>
      <c r="AE550" s="41"/>
      <c r="AF550" s="41"/>
    </row>
    <row r="551" spans="1:36" x14ac:dyDescent="0.25">
      <c r="A551" s="14"/>
      <c r="J551" s="41"/>
      <c r="R551" s="41"/>
      <c r="S551" s="41"/>
      <c r="T551" s="41"/>
      <c r="V551" s="41"/>
      <c r="W551" s="41"/>
      <c r="X551" s="41"/>
      <c r="Z551" s="41"/>
      <c r="AA551" s="41"/>
      <c r="AB551" s="41"/>
      <c r="AD551" s="41"/>
      <c r="AE551" s="41"/>
      <c r="AF551" s="41"/>
    </row>
    <row r="552" spans="1:36" x14ac:dyDescent="0.25">
      <c r="A552" s="14"/>
      <c r="J552" s="41"/>
      <c r="R552" s="41"/>
      <c r="S552" s="41"/>
      <c r="T552" s="41"/>
      <c r="V552" s="41"/>
      <c r="W552" s="41"/>
      <c r="X552" s="41"/>
      <c r="Z552" s="41"/>
      <c r="AA552" s="41"/>
      <c r="AB552" s="41"/>
      <c r="AD552" s="41"/>
      <c r="AE552" s="41"/>
      <c r="AF552" s="41"/>
    </row>
    <row r="553" spans="1:36" x14ac:dyDescent="0.25">
      <c r="A553" s="14"/>
      <c r="J553" s="41"/>
      <c r="R553" s="41"/>
      <c r="S553" s="41"/>
      <c r="T553" s="41"/>
      <c r="V553" s="41"/>
      <c r="W553" s="41"/>
      <c r="X553" s="41"/>
      <c r="Z553" s="41"/>
      <c r="AA553" s="41"/>
      <c r="AB553" s="41"/>
      <c r="AD553" s="41"/>
      <c r="AE553" s="41"/>
      <c r="AF553" s="41"/>
      <c r="AG553" s="14"/>
      <c r="AH553" s="14"/>
      <c r="AI553" s="14"/>
      <c r="AJ553" s="14"/>
    </row>
    <row r="554" spans="1:36" x14ac:dyDescent="0.25">
      <c r="A554" s="14"/>
      <c r="J554" s="41"/>
      <c r="R554" s="41"/>
      <c r="S554" s="41"/>
      <c r="T554" s="41"/>
      <c r="V554" s="41"/>
      <c r="W554" s="41"/>
      <c r="X554" s="41"/>
      <c r="Z554" s="41"/>
      <c r="AA554" s="41"/>
      <c r="AB554" s="41"/>
      <c r="AD554" s="41"/>
      <c r="AE554" s="41"/>
      <c r="AF554" s="41"/>
      <c r="AG554" s="14"/>
      <c r="AH554" s="14"/>
      <c r="AI554" s="14"/>
      <c r="AJ554" s="14"/>
    </row>
    <row r="555" spans="1:36" x14ac:dyDescent="0.25">
      <c r="A555" s="14"/>
      <c r="J555" s="41"/>
      <c r="R555" s="41"/>
      <c r="S555" s="41"/>
      <c r="T555" s="41"/>
      <c r="V555" s="41"/>
      <c r="W555" s="41"/>
      <c r="X555" s="41"/>
      <c r="Z555" s="41"/>
      <c r="AA555" s="41"/>
      <c r="AB555" s="41"/>
      <c r="AD555" s="41"/>
      <c r="AE555" s="41"/>
      <c r="AF555" s="41"/>
      <c r="AG555" s="14"/>
      <c r="AH555" s="14"/>
      <c r="AI555" s="14"/>
      <c r="AJ555" s="14"/>
    </row>
    <row r="556" spans="1:36" x14ac:dyDescent="0.25">
      <c r="A556" s="14"/>
      <c r="J556" s="41"/>
      <c r="R556" s="41"/>
      <c r="S556" s="41"/>
      <c r="T556" s="41"/>
      <c r="V556" s="41"/>
      <c r="W556" s="41"/>
      <c r="X556" s="41"/>
      <c r="Z556" s="41"/>
      <c r="AA556" s="41"/>
      <c r="AB556" s="41"/>
      <c r="AD556" s="41"/>
      <c r="AE556" s="41"/>
      <c r="AF556" s="41"/>
      <c r="AG556" s="14"/>
      <c r="AH556" s="14"/>
      <c r="AI556" s="14"/>
      <c r="AJ556" s="14"/>
    </row>
  </sheetData>
  <mergeCells count="12536">
    <mergeCell ref="A356:E356"/>
    <mergeCell ref="A375:I375"/>
    <mergeCell ref="A376:E376"/>
    <mergeCell ref="XEZ6:XEZ7"/>
    <mergeCell ref="XFA6:XFA7"/>
    <mergeCell ref="XFB6:XFB7"/>
    <mergeCell ref="XFD6:XFD7"/>
    <mergeCell ref="XEQ6:XEQ7"/>
    <mergeCell ref="XER6:XET6"/>
    <mergeCell ref="XEU6:XEU7"/>
    <mergeCell ref="XEV6:XEV7"/>
    <mergeCell ref="XEW6:XEY6"/>
    <mergeCell ref="XEK6:XEK7"/>
    <mergeCell ref="XEL6:XEL7"/>
    <mergeCell ref="XEM6:XEN6"/>
    <mergeCell ref="XEO6:XEO7"/>
    <mergeCell ref="XEP6:XEP7"/>
    <mergeCell ref="XEE6:XEE7"/>
    <mergeCell ref="XEF6:XEF7"/>
    <mergeCell ref="XEG6:XEG7"/>
    <mergeCell ref="XEI6:XEI7"/>
    <mergeCell ref="XEJ6:XEJ7"/>
    <mergeCell ref="XDV6:XDV7"/>
    <mergeCell ref="XDW6:XDY6"/>
    <mergeCell ref="XDZ6:XDZ7"/>
    <mergeCell ref="XEA6:XEA7"/>
    <mergeCell ref="XEB6:XED6"/>
    <mergeCell ref="XDP6:XDP7"/>
    <mergeCell ref="XDQ6:XDQ7"/>
    <mergeCell ref="XDR6:XDS6"/>
    <mergeCell ref="XDT6:XDT7"/>
    <mergeCell ref="XDU6:XDU7"/>
    <mergeCell ref="XDJ6:XDJ7"/>
    <mergeCell ref="XDK6:XDK7"/>
    <mergeCell ref="XDL6:XDL7"/>
    <mergeCell ref="XDN6:XDN7"/>
    <mergeCell ref="XDO6:XDO7"/>
    <mergeCell ref="XDA6:XDA7"/>
    <mergeCell ref="XDB6:XDD6"/>
    <mergeCell ref="XDE6:XDE7"/>
    <mergeCell ref="XDF6:XDF7"/>
    <mergeCell ref="XDG6:XDI6"/>
    <mergeCell ref="XCU6:XCU7"/>
    <mergeCell ref="XCV6:XCV7"/>
    <mergeCell ref="XCW6:XCX6"/>
    <mergeCell ref="XCY6:XCY7"/>
    <mergeCell ref="XCZ6:XCZ7"/>
    <mergeCell ref="XCO6:XCO7"/>
    <mergeCell ref="XCP6:XCP7"/>
    <mergeCell ref="XCQ6:XCQ7"/>
    <mergeCell ref="XCS6:XCS7"/>
    <mergeCell ref="XCT6:XCT7"/>
    <mergeCell ref="XCF6:XCF7"/>
    <mergeCell ref="XCG6:XCI6"/>
    <mergeCell ref="XCJ6:XCJ7"/>
    <mergeCell ref="XCK6:XCK7"/>
    <mergeCell ref="XCL6:XCN6"/>
    <mergeCell ref="XBZ6:XBZ7"/>
    <mergeCell ref="XCA6:XCA7"/>
    <mergeCell ref="XCB6:XCC6"/>
    <mergeCell ref="XCD6:XCD7"/>
    <mergeCell ref="J8:J30"/>
    <mergeCell ref="XCE6:XCE7"/>
    <mergeCell ref="XBT6:XBT7"/>
    <mergeCell ref="XBU6:XBU7"/>
    <mergeCell ref="XBV6:XBV7"/>
    <mergeCell ref="XBX6:XBX7"/>
    <mergeCell ref="XBY6:XBY7"/>
    <mergeCell ref="XBK6:XBK7"/>
    <mergeCell ref="XBL6:XBN6"/>
    <mergeCell ref="XBO6:XBO7"/>
    <mergeCell ref="XBP6:XBP7"/>
    <mergeCell ref="XBQ6:XBS6"/>
    <mergeCell ref="XBE6:XBE7"/>
    <mergeCell ref="XBF6:XBF7"/>
    <mergeCell ref="XBG6:XBH6"/>
    <mergeCell ref="XBI6:XBI7"/>
    <mergeCell ref="XBJ6:XBJ7"/>
    <mergeCell ref="XAY6:XAY7"/>
    <mergeCell ref="XAZ6:XAZ7"/>
    <mergeCell ref="XBA6:XBA7"/>
    <mergeCell ref="XBC6:XBC7"/>
    <mergeCell ref="XBD6:XBD7"/>
    <mergeCell ref="XAP6:XAP7"/>
    <mergeCell ref="XAQ6:XAS6"/>
    <mergeCell ref="XAT6:XAT7"/>
    <mergeCell ref="XAU6:XAU7"/>
    <mergeCell ref="XAV6:XAX6"/>
    <mergeCell ref="XAJ6:XAJ7"/>
    <mergeCell ref="XAK6:XAK7"/>
    <mergeCell ref="XAL6:XAM6"/>
    <mergeCell ref="XAN6:XAN7"/>
    <mergeCell ref="XAO6:XAO7"/>
    <mergeCell ref="XAD6:XAD7"/>
    <mergeCell ref="XAE6:XAE7"/>
    <mergeCell ref="XAF6:XAF7"/>
    <mergeCell ref="XAH6:XAH7"/>
    <mergeCell ref="XAI6:XAI7"/>
    <mergeCell ref="WZU6:WZU7"/>
    <mergeCell ref="WZV6:WZX6"/>
    <mergeCell ref="WZY6:WZY7"/>
    <mergeCell ref="WZZ6:WZZ7"/>
    <mergeCell ref="XAA6:XAC6"/>
    <mergeCell ref="WZO6:WZO7"/>
    <mergeCell ref="WZP6:WZP7"/>
    <mergeCell ref="WZQ6:WZR6"/>
    <mergeCell ref="WZS6:WZS7"/>
    <mergeCell ref="WZT6:WZT7"/>
    <mergeCell ref="WZI6:WZI7"/>
    <mergeCell ref="WZJ6:WZJ7"/>
    <mergeCell ref="WZK6:WZK7"/>
    <mergeCell ref="WZM6:WZM7"/>
    <mergeCell ref="WZN6:WZN7"/>
    <mergeCell ref="WYZ6:WYZ7"/>
    <mergeCell ref="WZA6:WZC6"/>
    <mergeCell ref="WZD6:WZD7"/>
    <mergeCell ref="WZE6:WZE7"/>
    <mergeCell ref="WZF6:WZH6"/>
    <mergeCell ref="WYT6:WYT7"/>
    <mergeCell ref="WYU6:WYU7"/>
    <mergeCell ref="WYV6:WYW6"/>
    <mergeCell ref="WYX6:WYX7"/>
    <mergeCell ref="WYY6:WYY7"/>
    <mergeCell ref="WYN6:WYN7"/>
    <mergeCell ref="WYO6:WYO7"/>
    <mergeCell ref="WYP6:WYP7"/>
    <mergeCell ref="WYR6:WYR7"/>
    <mergeCell ref="WYS6:WYS7"/>
    <mergeCell ref="WYE6:WYE7"/>
    <mergeCell ref="WYF6:WYH6"/>
    <mergeCell ref="WYI6:WYI7"/>
    <mergeCell ref="WYJ6:WYJ7"/>
    <mergeCell ref="WYK6:WYM6"/>
    <mergeCell ref="WXY6:WXY7"/>
    <mergeCell ref="WXZ6:WXZ7"/>
    <mergeCell ref="WYA6:WYB6"/>
    <mergeCell ref="WYC6:WYC7"/>
    <mergeCell ref="WYD6:WYD7"/>
    <mergeCell ref="WXS6:WXS7"/>
    <mergeCell ref="WXT6:WXT7"/>
    <mergeCell ref="WXU6:WXU7"/>
    <mergeCell ref="WXW6:WXW7"/>
    <mergeCell ref="WXX6:WXX7"/>
    <mergeCell ref="WXJ6:WXJ7"/>
    <mergeCell ref="WXK6:WXM6"/>
    <mergeCell ref="WXN6:WXN7"/>
    <mergeCell ref="WXO6:WXO7"/>
    <mergeCell ref="WXP6:WXR6"/>
    <mergeCell ref="WXD6:WXD7"/>
    <mergeCell ref="WXE6:WXE7"/>
    <mergeCell ref="WXF6:WXG6"/>
    <mergeCell ref="WXH6:WXH7"/>
    <mergeCell ref="WXI6:WXI7"/>
    <mergeCell ref="WWX6:WWX7"/>
    <mergeCell ref="WWY6:WWY7"/>
    <mergeCell ref="WWZ6:WWZ7"/>
    <mergeCell ref="WXB6:WXB7"/>
    <mergeCell ref="WXC6:WXC7"/>
    <mergeCell ref="WWO6:WWO7"/>
    <mergeCell ref="WWP6:WWR6"/>
    <mergeCell ref="WWS6:WWS7"/>
    <mergeCell ref="WWT6:WWT7"/>
    <mergeCell ref="WWU6:WWW6"/>
    <mergeCell ref="WWI6:WWI7"/>
    <mergeCell ref="WWJ6:WWJ7"/>
    <mergeCell ref="WWK6:WWL6"/>
    <mergeCell ref="WWM6:WWM7"/>
    <mergeCell ref="WWN6:WWN7"/>
    <mergeCell ref="WWC6:WWC7"/>
    <mergeCell ref="WWD6:WWD7"/>
    <mergeCell ref="WWE6:WWE7"/>
    <mergeCell ref="WWG6:WWG7"/>
    <mergeCell ref="WWH6:WWH7"/>
    <mergeCell ref="WVT6:WVT7"/>
    <mergeCell ref="WVU6:WVW6"/>
    <mergeCell ref="WVX6:WVX7"/>
    <mergeCell ref="WVY6:WVY7"/>
    <mergeCell ref="WVZ6:WWB6"/>
    <mergeCell ref="WVN6:WVN7"/>
    <mergeCell ref="WVO6:WVO7"/>
    <mergeCell ref="WVP6:WVQ6"/>
    <mergeCell ref="WVR6:WVR7"/>
    <mergeCell ref="WVS6:WVS7"/>
    <mergeCell ref="WVH6:WVH7"/>
    <mergeCell ref="WVI6:WVI7"/>
    <mergeCell ref="WVJ6:WVJ7"/>
    <mergeCell ref="WVL6:WVL7"/>
    <mergeCell ref="WVM6:WVM7"/>
    <mergeCell ref="WUY6:WUY7"/>
    <mergeCell ref="WUZ6:WVB6"/>
    <mergeCell ref="WVC6:WVC7"/>
    <mergeCell ref="WVD6:WVD7"/>
    <mergeCell ref="WVE6:WVG6"/>
    <mergeCell ref="WUS6:WUS7"/>
    <mergeCell ref="WUT6:WUT7"/>
    <mergeCell ref="WUU6:WUV6"/>
    <mergeCell ref="WUW6:WUW7"/>
    <mergeCell ref="WUX6:WUX7"/>
    <mergeCell ref="WUM6:WUM7"/>
    <mergeCell ref="WUN6:WUN7"/>
    <mergeCell ref="WUO6:WUO7"/>
    <mergeCell ref="WUQ6:WUQ7"/>
    <mergeCell ref="WUR6:WUR7"/>
    <mergeCell ref="WUD6:WUD7"/>
    <mergeCell ref="WUE6:WUG6"/>
    <mergeCell ref="WUH6:WUH7"/>
    <mergeCell ref="WUI6:WUI7"/>
    <mergeCell ref="WUJ6:WUL6"/>
    <mergeCell ref="WTX6:WTX7"/>
    <mergeCell ref="WTY6:WTY7"/>
    <mergeCell ref="WTZ6:WUA6"/>
    <mergeCell ref="WUB6:WUB7"/>
    <mergeCell ref="WUC6:WUC7"/>
    <mergeCell ref="WTR6:WTR7"/>
    <mergeCell ref="WTS6:WTS7"/>
    <mergeCell ref="WTT6:WTT7"/>
    <mergeCell ref="WTV6:WTV7"/>
    <mergeCell ref="WTW6:WTW7"/>
    <mergeCell ref="WTI6:WTI7"/>
    <mergeCell ref="WTJ6:WTL6"/>
    <mergeCell ref="WTM6:WTM7"/>
    <mergeCell ref="WTN6:WTN7"/>
    <mergeCell ref="WTO6:WTQ6"/>
    <mergeCell ref="WTC6:WTC7"/>
    <mergeCell ref="WTD6:WTD7"/>
    <mergeCell ref="WTE6:WTF6"/>
    <mergeCell ref="WTG6:WTG7"/>
    <mergeCell ref="WTH6:WTH7"/>
    <mergeCell ref="WSW6:WSW7"/>
    <mergeCell ref="WSX6:WSX7"/>
    <mergeCell ref="WSY6:WSY7"/>
    <mergeCell ref="WTA6:WTA7"/>
    <mergeCell ref="WTB6:WTB7"/>
    <mergeCell ref="WSN6:WSN7"/>
    <mergeCell ref="WSO6:WSQ6"/>
    <mergeCell ref="WSR6:WSR7"/>
    <mergeCell ref="WSS6:WSS7"/>
    <mergeCell ref="WST6:WSV6"/>
    <mergeCell ref="WSH6:WSH7"/>
    <mergeCell ref="WSI6:WSI7"/>
    <mergeCell ref="WSJ6:WSK6"/>
    <mergeCell ref="WSL6:WSL7"/>
    <mergeCell ref="WSM6:WSM7"/>
    <mergeCell ref="WSB6:WSB7"/>
    <mergeCell ref="WSC6:WSC7"/>
    <mergeCell ref="WSD6:WSD7"/>
    <mergeCell ref="WSF6:WSF7"/>
    <mergeCell ref="WSG6:WSG7"/>
    <mergeCell ref="WRS6:WRS7"/>
    <mergeCell ref="WRT6:WRV6"/>
    <mergeCell ref="WRW6:WRW7"/>
    <mergeCell ref="WRX6:WRX7"/>
    <mergeCell ref="WRY6:WSA6"/>
    <mergeCell ref="WRM6:WRM7"/>
    <mergeCell ref="WRN6:WRN7"/>
    <mergeCell ref="WRO6:WRP6"/>
    <mergeCell ref="WRQ6:WRQ7"/>
    <mergeCell ref="WRR6:WRR7"/>
    <mergeCell ref="WRG6:WRG7"/>
    <mergeCell ref="WRH6:WRH7"/>
    <mergeCell ref="WRI6:WRI7"/>
    <mergeCell ref="WRK6:WRK7"/>
    <mergeCell ref="WRL6:WRL7"/>
    <mergeCell ref="WQX6:WQX7"/>
    <mergeCell ref="WQY6:WRA6"/>
    <mergeCell ref="WRB6:WRB7"/>
    <mergeCell ref="WRC6:WRC7"/>
    <mergeCell ref="WRD6:WRF6"/>
    <mergeCell ref="WQR6:WQR7"/>
    <mergeCell ref="WQS6:WQS7"/>
    <mergeCell ref="WQT6:WQU6"/>
    <mergeCell ref="WQV6:WQV7"/>
    <mergeCell ref="WQW6:WQW7"/>
    <mergeCell ref="WQL6:WQL7"/>
    <mergeCell ref="WQM6:WQM7"/>
    <mergeCell ref="WQN6:WQN7"/>
    <mergeCell ref="WQP6:WQP7"/>
    <mergeCell ref="WQQ6:WQQ7"/>
    <mergeCell ref="WQC6:WQC7"/>
    <mergeCell ref="WQD6:WQF6"/>
    <mergeCell ref="WQG6:WQG7"/>
    <mergeCell ref="WQH6:WQH7"/>
    <mergeCell ref="WQI6:WQK6"/>
    <mergeCell ref="WPW6:WPW7"/>
    <mergeCell ref="WPX6:WPX7"/>
    <mergeCell ref="WPY6:WPZ6"/>
    <mergeCell ref="WQA6:WQA7"/>
    <mergeCell ref="WQB6:WQB7"/>
    <mergeCell ref="WPQ6:WPQ7"/>
    <mergeCell ref="WPR6:WPR7"/>
    <mergeCell ref="WPS6:WPS7"/>
    <mergeCell ref="WPU6:WPU7"/>
    <mergeCell ref="WPV6:WPV7"/>
    <mergeCell ref="WPH6:WPH7"/>
    <mergeCell ref="WPI6:WPK6"/>
    <mergeCell ref="WPL6:WPL7"/>
    <mergeCell ref="WPM6:WPM7"/>
    <mergeCell ref="WPN6:WPP6"/>
    <mergeCell ref="WPB6:WPB7"/>
    <mergeCell ref="WPC6:WPC7"/>
    <mergeCell ref="WPD6:WPE6"/>
    <mergeCell ref="WPF6:WPF7"/>
    <mergeCell ref="WPG6:WPG7"/>
    <mergeCell ref="WOV6:WOV7"/>
    <mergeCell ref="WOW6:WOW7"/>
    <mergeCell ref="WOX6:WOX7"/>
    <mergeCell ref="WOZ6:WOZ7"/>
    <mergeCell ref="WPA6:WPA7"/>
    <mergeCell ref="WOM6:WOM7"/>
    <mergeCell ref="WON6:WOP6"/>
    <mergeCell ref="WOQ6:WOQ7"/>
    <mergeCell ref="WOR6:WOR7"/>
    <mergeCell ref="WOS6:WOU6"/>
    <mergeCell ref="WOG6:WOG7"/>
    <mergeCell ref="WOH6:WOH7"/>
    <mergeCell ref="WOI6:WOJ6"/>
    <mergeCell ref="WOK6:WOK7"/>
    <mergeCell ref="WOL6:WOL7"/>
    <mergeCell ref="WOA6:WOA7"/>
    <mergeCell ref="WOB6:WOB7"/>
    <mergeCell ref="WOC6:WOC7"/>
    <mergeCell ref="WOE6:WOE7"/>
    <mergeCell ref="WOF6:WOF7"/>
    <mergeCell ref="WNR6:WNR7"/>
    <mergeCell ref="WNS6:WNU6"/>
    <mergeCell ref="WNV6:WNV7"/>
    <mergeCell ref="WNW6:WNW7"/>
    <mergeCell ref="WNX6:WNZ6"/>
    <mergeCell ref="WNL6:WNL7"/>
    <mergeCell ref="WNM6:WNM7"/>
    <mergeCell ref="WNN6:WNO6"/>
    <mergeCell ref="WNP6:WNP7"/>
    <mergeCell ref="WNQ6:WNQ7"/>
    <mergeCell ref="WNF6:WNF7"/>
    <mergeCell ref="WNG6:WNG7"/>
    <mergeCell ref="WNH6:WNH7"/>
    <mergeCell ref="WNJ6:WNJ7"/>
    <mergeCell ref="WNK6:WNK7"/>
    <mergeCell ref="WMW6:WMW7"/>
    <mergeCell ref="WMX6:WMZ6"/>
    <mergeCell ref="WNA6:WNA7"/>
    <mergeCell ref="WNB6:WNB7"/>
    <mergeCell ref="WNC6:WNE6"/>
    <mergeCell ref="WMQ6:WMQ7"/>
    <mergeCell ref="WMR6:WMR7"/>
    <mergeCell ref="WMS6:WMT6"/>
    <mergeCell ref="WMU6:WMU7"/>
    <mergeCell ref="WMV6:WMV7"/>
    <mergeCell ref="WMK6:WMK7"/>
    <mergeCell ref="WML6:WML7"/>
    <mergeCell ref="WMM6:WMM7"/>
    <mergeCell ref="WMO6:WMO7"/>
    <mergeCell ref="WMP6:WMP7"/>
    <mergeCell ref="WMB6:WMB7"/>
    <mergeCell ref="WMC6:WME6"/>
    <mergeCell ref="WMF6:WMF7"/>
    <mergeCell ref="WMG6:WMG7"/>
    <mergeCell ref="WMH6:WMJ6"/>
    <mergeCell ref="WLV6:WLV7"/>
    <mergeCell ref="WLW6:WLW7"/>
    <mergeCell ref="WLX6:WLY6"/>
    <mergeCell ref="WLZ6:WLZ7"/>
    <mergeCell ref="WMA6:WMA7"/>
    <mergeCell ref="WLP6:WLP7"/>
    <mergeCell ref="WLQ6:WLQ7"/>
    <mergeCell ref="WLR6:WLR7"/>
    <mergeCell ref="WLT6:WLT7"/>
    <mergeCell ref="WLU6:WLU7"/>
    <mergeCell ref="WLG6:WLG7"/>
    <mergeCell ref="WLH6:WLJ6"/>
    <mergeCell ref="WLK6:WLK7"/>
    <mergeCell ref="WLL6:WLL7"/>
    <mergeCell ref="WLM6:WLO6"/>
    <mergeCell ref="WLA6:WLA7"/>
    <mergeCell ref="WLB6:WLB7"/>
    <mergeCell ref="WLC6:WLD6"/>
    <mergeCell ref="WLE6:WLE7"/>
    <mergeCell ref="WLF6:WLF7"/>
    <mergeCell ref="WKU6:WKU7"/>
    <mergeCell ref="WKV6:WKV7"/>
    <mergeCell ref="WKW6:WKW7"/>
    <mergeCell ref="WKY6:WKY7"/>
    <mergeCell ref="WKZ6:WKZ7"/>
    <mergeCell ref="WKL6:WKL7"/>
    <mergeCell ref="WKM6:WKO6"/>
    <mergeCell ref="WKP6:WKP7"/>
    <mergeCell ref="WKQ6:WKQ7"/>
    <mergeCell ref="WKR6:WKT6"/>
    <mergeCell ref="WKF6:WKF7"/>
    <mergeCell ref="WKG6:WKG7"/>
    <mergeCell ref="WKH6:WKI6"/>
    <mergeCell ref="WKJ6:WKJ7"/>
    <mergeCell ref="WKK6:WKK7"/>
    <mergeCell ref="WJZ6:WJZ7"/>
    <mergeCell ref="WKA6:WKA7"/>
    <mergeCell ref="WKB6:WKB7"/>
    <mergeCell ref="WKD6:WKD7"/>
    <mergeCell ref="WKE6:WKE7"/>
    <mergeCell ref="WJQ6:WJQ7"/>
    <mergeCell ref="WJR6:WJT6"/>
    <mergeCell ref="WJU6:WJU7"/>
    <mergeCell ref="WJV6:WJV7"/>
    <mergeCell ref="WJW6:WJY6"/>
    <mergeCell ref="WJK6:WJK7"/>
    <mergeCell ref="WJL6:WJL7"/>
    <mergeCell ref="WJM6:WJN6"/>
    <mergeCell ref="WJO6:WJO7"/>
    <mergeCell ref="WJP6:WJP7"/>
    <mergeCell ref="WJE6:WJE7"/>
    <mergeCell ref="WJF6:WJF7"/>
    <mergeCell ref="WJG6:WJG7"/>
    <mergeCell ref="WJI6:WJI7"/>
    <mergeCell ref="WJJ6:WJJ7"/>
    <mergeCell ref="WIV6:WIV7"/>
    <mergeCell ref="WIW6:WIY6"/>
    <mergeCell ref="WIZ6:WIZ7"/>
    <mergeCell ref="WJA6:WJA7"/>
    <mergeCell ref="WJB6:WJD6"/>
    <mergeCell ref="WIP6:WIP7"/>
    <mergeCell ref="WIQ6:WIQ7"/>
    <mergeCell ref="WIR6:WIS6"/>
    <mergeCell ref="WIT6:WIT7"/>
    <mergeCell ref="WIU6:WIU7"/>
    <mergeCell ref="WIJ6:WIJ7"/>
    <mergeCell ref="WIK6:WIK7"/>
    <mergeCell ref="WIL6:WIL7"/>
    <mergeCell ref="WIN6:WIN7"/>
    <mergeCell ref="WIO6:WIO7"/>
    <mergeCell ref="WIA6:WIA7"/>
    <mergeCell ref="WIB6:WID6"/>
    <mergeCell ref="WIE6:WIE7"/>
    <mergeCell ref="WIF6:WIF7"/>
    <mergeCell ref="WIG6:WII6"/>
    <mergeCell ref="WHU6:WHU7"/>
    <mergeCell ref="WHV6:WHV7"/>
    <mergeCell ref="WHW6:WHX6"/>
    <mergeCell ref="WHY6:WHY7"/>
    <mergeCell ref="WHZ6:WHZ7"/>
    <mergeCell ref="WHO6:WHO7"/>
    <mergeCell ref="WHP6:WHP7"/>
    <mergeCell ref="WHQ6:WHQ7"/>
    <mergeCell ref="WHS6:WHS7"/>
    <mergeCell ref="WHT6:WHT7"/>
    <mergeCell ref="WHF6:WHF7"/>
    <mergeCell ref="WHG6:WHI6"/>
    <mergeCell ref="WHJ6:WHJ7"/>
    <mergeCell ref="WHK6:WHK7"/>
    <mergeCell ref="WHL6:WHN6"/>
    <mergeCell ref="WGZ6:WGZ7"/>
    <mergeCell ref="WHA6:WHA7"/>
    <mergeCell ref="WHB6:WHC6"/>
    <mergeCell ref="WHD6:WHD7"/>
    <mergeCell ref="WHE6:WHE7"/>
    <mergeCell ref="WGT6:WGT7"/>
    <mergeCell ref="WGU6:WGU7"/>
    <mergeCell ref="WGV6:WGV7"/>
    <mergeCell ref="WGX6:WGX7"/>
    <mergeCell ref="WGY6:WGY7"/>
    <mergeCell ref="WGK6:WGK7"/>
    <mergeCell ref="WGL6:WGN6"/>
    <mergeCell ref="WGO6:WGO7"/>
    <mergeCell ref="WGP6:WGP7"/>
    <mergeCell ref="WGQ6:WGS6"/>
    <mergeCell ref="WGE6:WGE7"/>
    <mergeCell ref="WGF6:WGF7"/>
    <mergeCell ref="WGG6:WGH6"/>
    <mergeCell ref="WGI6:WGI7"/>
    <mergeCell ref="WGJ6:WGJ7"/>
    <mergeCell ref="WFY6:WFY7"/>
    <mergeCell ref="WFZ6:WFZ7"/>
    <mergeCell ref="WGA6:WGA7"/>
    <mergeCell ref="WGC6:WGC7"/>
    <mergeCell ref="WGD6:WGD7"/>
    <mergeCell ref="WFP6:WFP7"/>
    <mergeCell ref="WFQ6:WFS6"/>
    <mergeCell ref="WFT6:WFT7"/>
    <mergeCell ref="WFU6:WFU7"/>
    <mergeCell ref="WFV6:WFX6"/>
    <mergeCell ref="WFJ6:WFJ7"/>
    <mergeCell ref="WFK6:WFK7"/>
    <mergeCell ref="WFL6:WFM6"/>
    <mergeCell ref="WFN6:WFN7"/>
    <mergeCell ref="WFO6:WFO7"/>
    <mergeCell ref="WFD6:WFD7"/>
    <mergeCell ref="WFE6:WFE7"/>
    <mergeCell ref="WFF6:WFF7"/>
    <mergeCell ref="WFH6:WFH7"/>
    <mergeCell ref="WFI6:WFI7"/>
    <mergeCell ref="WEU6:WEU7"/>
    <mergeCell ref="WEV6:WEX6"/>
    <mergeCell ref="WEY6:WEY7"/>
    <mergeCell ref="WEZ6:WEZ7"/>
    <mergeCell ref="WFA6:WFC6"/>
    <mergeCell ref="WEO6:WEO7"/>
    <mergeCell ref="WEP6:WEP7"/>
    <mergeCell ref="WEQ6:WER6"/>
    <mergeCell ref="WES6:WES7"/>
    <mergeCell ref="WET6:WET7"/>
    <mergeCell ref="WEI6:WEI7"/>
    <mergeCell ref="WEJ6:WEJ7"/>
    <mergeCell ref="WEK6:WEK7"/>
    <mergeCell ref="WEM6:WEM7"/>
    <mergeCell ref="WEN6:WEN7"/>
    <mergeCell ref="WDZ6:WDZ7"/>
    <mergeCell ref="WEA6:WEC6"/>
    <mergeCell ref="WED6:WED7"/>
    <mergeCell ref="WEE6:WEE7"/>
    <mergeCell ref="WEF6:WEH6"/>
    <mergeCell ref="WDT6:WDT7"/>
    <mergeCell ref="WDU6:WDU7"/>
    <mergeCell ref="WDV6:WDW6"/>
    <mergeCell ref="WDX6:WDX7"/>
    <mergeCell ref="WDY6:WDY7"/>
    <mergeCell ref="WDN6:WDN7"/>
    <mergeCell ref="WDO6:WDO7"/>
    <mergeCell ref="WDP6:WDP7"/>
    <mergeCell ref="WDR6:WDR7"/>
    <mergeCell ref="WDS6:WDS7"/>
    <mergeCell ref="WDE6:WDE7"/>
    <mergeCell ref="WDF6:WDH6"/>
    <mergeCell ref="WDI6:WDI7"/>
    <mergeCell ref="WDJ6:WDJ7"/>
    <mergeCell ref="WDK6:WDM6"/>
    <mergeCell ref="WCY6:WCY7"/>
    <mergeCell ref="WCZ6:WCZ7"/>
    <mergeCell ref="WDA6:WDB6"/>
    <mergeCell ref="WDC6:WDC7"/>
    <mergeCell ref="WDD6:WDD7"/>
    <mergeCell ref="WCS6:WCS7"/>
    <mergeCell ref="WCT6:WCT7"/>
    <mergeCell ref="WCU6:WCU7"/>
    <mergeCell ref="WCW6:WCW7"/>
    <mergeCell ref="WCX6:WCX7"/>
    <mergeCell ref="WCJ6:WCJ7"/>
    <mergeCell ref="WCK6:WCM6"/>
    <mergeCell ref="WCN6:WCN7"/>
    <mergeCell ref="WCO6:WCO7"/>
    <mergeCell ref="WCP6:WCR6"/>
    <mergeCell ref="WCD6:WCD7"/>
    <mergeCell ref="WCE6:WCE7"/>
    <mergeCell ref="WCF6:WCG6"/>
    <mergeCell ref="WCH6:WCH7"/>
    <mergeCell ref="WCI6:WCI7"/>
    <mergeCell ref="WBX6:WBX7"/>
    <mergeCell ref="WBY6:WBY7"/>
    <mergeCell ref="WBZ6:WBZ7"/>
    <mergeCell ref="WCB6:WCB7"/>
    <mergeCell ref="WCC6:WCC7"/>
    <mergeCell ref="WBO6:WBO7"/>
    <mergeCell ref="WBP6:WBR6"/>
    <mergeCell ref="WBS6:WBS7"/>
    <mergeCell ref="WBT6:WBT7"/>
    <mergeCell ref="WBU6:WBW6"/>
    <mergeCell ref="WBI6:WBI7"/>
    <mergeCell ref="WBJ6:WBJ7"/>
    <mergeCell ref="WBK6:WBL6"/>
    <mergeCell ref="WBM6:WBM7"/>
    <mergeCell ref="WBN6:WBN7"/>
    <mergeCell ref="WBC6:WBC7"/>
    <mergeCell ref="WBD6:WBD7"/>
    <mergeCell ref="WBE6:WBE7"/>
    <mergeCell ref="WBG6:WBG7"/>
    <mergeCell ref="WBH6:WBH7"/>
    <mergeCell ref="WAT6:WAT7"/>
    <mergeCell ref="WAU6:WAW6"/>
    <mergeCell ref="WAX6:WAX7"/>
    <mergeCell ref="WAY6:WAY7"/>
    <mergeCell ref="WAZ6:WBB6"/>
    <mergeCell ref="WAN6:WAN7"/>
    <mergeCell ref="WAO6:WAO7"/>
    <mergeCell ref="WAP6:WAQ6"/>
    <mergeCell ref="WAR6:WAR7"/>
    <mergeCell ref="WAS6:WAS7"/>
    <mergeCell ref="WAH6:WAH7"/>
    <mergeCell ref="WAI6:WAI7"/>
    <mergeCell ref="WAJ6:WAJ7"/>
    <mergeCell ref="WAL6:WAL7"/>
    <mergeCell ref="WAM6:WAM7"/>
    <mergeCell ref="VZY6:VZY7"/>
    <mergeCell ref="VZZ6:WAB6"/>
    <mergeCell ref="WAC6:WAC7"/>
    <mergeCell ref="WAD6:WAD7"/>
    <mergeCell ref="WAE6:WAG6"/>
    <mergeCell ref="VZS6:VZS7"/>
    <mergeCell ref="VZT6:VZT7"/>
    <mergeCell ref="VZU6:VZV6"/>
    <mergeCell ref="VZW6:VZW7"/>
    <mergeCell ref="VZX6:VZX7"/>
    <mergeCell ref="VZM6:VZM7"/>
    <mergeCell ref="VZN6:VZN7"/>
    <mergeCell ref="VZO6:VZO7"/>
    <mergeCell ref="VZQ6:VZQ7"/>
    <mergeCell ref="VZR6:VZR7"/>
    <mergeCell ref="VZD6:VZD7"/>
    <mergeCell ref="VZE6:VZG6"/>
    <mergeCell ref="VZH6:VZH7"/>
    <mergeCell ref="VZI6:VZI7"/>
    <mergeCell ref="VZJ6:VZL6"/>
    <mergeCell ref="VYX6:VYX7"/>
    <mergeCell ref="VYY6:VYY7"/>
    <mergeCell ref="VYZ6:VZA6"/>
    <mergeCell ref="VZB6:VZB7"/>
    <mergeCell ref="VZC6:VZC7"/>
    <mergeCell ref="VYR6:VYR7"/>
    <mergeCell ref="VYS6:VYS7"/>
    <mergeCell ref="VYT6:VYT7"/>
    <mergeCell ref="VYV6:VYV7"/>
    <mergeCell ref="VYW6:VYW7"/>
    <mergeCell ref="VYI6:VYI7"/>
    <mergeCell ref="VYJ6:VYL6"/>
    <mergeCell ref="VYM6:VYM7"/>
    <mergeCell ref="VYN6:VYN7"/>
    <mergeCell ref="VYO6:VYQ6"/>
    <mergeCell ref="VYC6:VYC7"/>
    <mergeCell ref="VYD6:VYD7"/>
    <mergeCell ref="VYE6:VYF6"/>
    <mergeCell ref="VYG6:VYG7"/>
    <mergeCell ref="VYH6:VYH7"/>
    <mergeCell ref="VXW6:VXW7"/>
    <mergeCell ref="VXX6:VXX7"/>
    <mergeCell ref="VXY6:VXY7"/>
    <mergeCell ref="VYA6:VYA7"/>
    <mergeCell ref="VYB6:VYB7"/>
    <mergeCell ref="VXN6:VXN7"/>
    <mergeCell ref="VXO6:VXQ6"/>
    <mergeCell ref="VXR6:VXR7"/>
    <mergeCell ref="VXS6:VXS7"/>
    <mergeCell ref="VXT6:VXV6"/>
    <mergeCell ref="VXH6:VXH7"/>
    <mergeCell ref="VXI6:VXI7"/>
    <mergeCell ref="VXJ6:VXK6"/>
    <mergeCell ref="VXL6:VXL7"/>
    <mergeCell ref="VXM6:VXM7"/>
    <mergeCell ref="VXB6:VXB7"/>
    <mergeCell ref="VXC6:VXC7"/>
    <mergeCell ref="VXD6:VXD7"/>
    <mergeCell ref="VXF6:VXF7"/>
    <mergeCell ref="VXG6:VXG7"/>
    <mergeCell ref="VWS6:VWS7"/>
    <mergeCell ref="VWT6:VWV6"/>
    <mergeCell ref="VWW6:VWW7"/>
    <mergeCell ref="VWX6:VWX7"/>
    <mergeCell ref="VWY6:VXA6"/>
    <mergeCell ref="VWM6:VWM7"/>
    <mergeCell ref="VWN6:VWN7"/>
    <mergeCell ref="VWO6:VWP6"/>
    <mergeCell ref="VWQ6:VWQ7"/>
    <mergeCell ref="VWR6:VWR7"/>
    <mergeCell ref="VWG6:VWG7"/>
    <mergeCell ref="VWH6:VWH7"/>
    <mergeCell ref="VWI6:VWI7"/>
    <mergeCell ref="VWK6:VWK7"/>
    <mergeCell ref="VWL6:VWL7"/>
    <mergeCell ref="VVX6:VVX7"/>
    <mergeCell ref="VVY6:VWA6"/>
    <mergeCell ref="VWB6:VWB7"/>
    <mergeCell ref="VWC6:VWC7"/>
    <mergeCell ref="VWD6:VWF6"/>
    <mergeCell ref="VVR6:VVR7"/>
    <mergeCell ref="VVS6:VVS7"/>
    <mergeCell ref="VVT6:VVU6"/>
    <mergeCell ref="VVV6:VVV7"/>
    <mergeCell ref="VVW6:VVW7"/>
    <mergeCell ref="VVL6:VVL7"/>
    <mergeCell ref="VVM6:VVM7"/>
    <mergeCell ref="VVN6:VVN7"/>
    <mergeCell ref="VVP6:VVP7"/>
    <mergeCell ref="VVQ6:VVQ7"/>
    <mergeCell ref="VVC6:VVC7"/>
    <mergeCell ref="VVD6:VVF6"/>
    <mergeCell ref="VVG6:VVG7"/>
    <mergeCell ref="VVH6:VVH7"/>
    <mergeCell ref="VVI6:VVK6"/>
    <mergeCell ref="VUW6:VUW7"/>
    <mergeCell ref="VUX6:VUX7"/>
    <mergeCell ref="VUY6:VUZ6"/>
    <mergeCell ref="VVA6:VVA7"/>
    <mergeCell ref="VVB6:VVB7"/>
    <mergeCell ref="VUQ6:VUQ7"/>
    <mergeCell ref="VUR6:VUR7"/>
    <mergeCell ref="VUS6:VUS7"/>
    <mergeCell ref="VUU6:VUU7"/>
    <mergeCell ref="VUV6:VUV7"/>
    <mergeCell ref="VUH6:VUH7"/>
    <mergeCell ref="VUI6:VUK6"/>
    <mergeCell ref="VUL6:VUL7"/>
    <mergeCell ref="VUM6:VUM7"/>
    <mergeCell ref="VUN6:VUP6"/>
    <mergeCell ref="VUB6:VUB7"/>
    <mergeCell ref="VUC6:VUC7"/>
    <mergeCell ref="VUD6:VUE6"/>
    <mergeCell ref="VUF6:VUF7"/>
    <mergeCell ref="VUG6:VUG7"/>
    <mergeCell ref="VTV6:VTV7"/>
    <mergeCell ref="VTW6:VTW7"/>
    <mergeCell ref="VTX6:VTX7"/>
    <mergeCell ref="VTZ6:VTZ7"/>
    <mergeCell ref="VUA6:VUA7"/>
    <mergeCell ref="VTM6:VTM7"/>
    <mergeCell ref="VTN6:VTP6"/>
    <mergeCell ref="VTQ6:VTQ7"/>
    <mergeCell ref="VTR6:VTR7"/>
    <mergeCell ref="VTS6:VTU6"/>
    <mergeCell ref="VTG6:VTG7"/>
    <mergeCell ref="VTH6:VTH7"/>
    <mergeCell ref="VTI6:VTJ6"/>
    <mergeCell ref="VTK6:VTK7"/>
    <mergeCell ref="VTL6:VTL7"/>
    <mergeCell ref="VTA6:VTA7"/>
    <mergeCell ref="VTB6:VTB7"/>
    <mergeCell ref="VTC6:VTC7"/>
    <mergeCell ref="VTE6:VTE7"/>
    <mergeCell ref="VTF6:VTF7"/>
    <mergeCell ref="VSR6:VSR7"/>
    <mergeCell ref="VSS6:VSU6"/>
    <mergeCell ref="VSV6:VSV7"/>
    <mergeCell ref="VSW6:VSW7"/>
    <mergeCell ref="VSX6:VSZ6"/>
    <mergeCell ref="VSL6:VSL7"/>
    <mergeCell ref="VSM6:VSM7"/>
    <mergeCell ref="VSN6:VSO6"/>
    <mergeCell ref="VSP6:VSP7"/>
    <mergeCell ref="VSQ6:VSQ7"/>
    <mergeCell ref="VSF6:VSF7"/>
    <mergeCell ref="VSG6:VSG7"/>
    <mergeCell ref="VSH6:VSH7"/>
    <mergeCell ref="VSJ6:VSJ7"/>
    <mergeCell ref="VSK6:VSK7"/>
    <mergeCell ref="VRW6:VRW7"/>
    <mergeCell ref="VRX6:VRZ6"/>
    <mergeCell ref="VSA6:VSA7"/>
    <mergeCell ref="VSB6:VSB7"/>
    <mergeCell ref="VSC6:VSE6"/>
    <mergeCell ref="VRQ6:VRQ7"/>
    <mergeCell ref="VRR6:VRR7"/>
    <mergeCell ref="VRS6:VRT6"/>
    <mergeCell ref="VRU6:VRU7"/>
    <mergeCell ref="VRV6:VRV7"/>
    <mergeCell ref="VRK6:VRK7"/>
    <mergeCell ref="VRL6:VRL7"/>
    <mergeCell ref="VRM6:VRM7"/>
    <mergeCell ref="VRO6:VRO7"/>
    <mergeCell ref="VRP6:VRP7"/>
    <mergeCell ref="VRB6:VRB7"/>
    <mergeCell ref="VRC6:VRE6"/>
    <mergeCell ref="VRF6:VRF7"/>
    <mergeCell ref="VRG6:VRG7"/>
    <mergeCell ref="VRH6:VRJ6"/>
    <mergeCell ref="VQV6:VQV7"/>
    <mergeCell ref="VQW6:VQW7"/>
    <mergeCell ref="VQX6:VQY6"/>
    <mergeCell ref="VQZ6:VQZ7"/>
    <mergeCell ref="VRA6:VRA7"/>
    <mergeCell ref="VQP6:VQP7"/>
    <mergeCell ref="VQQ6:VQQ7"/>
    <mergeCell ref="VQR6:VQR7"/>
    <mergeCell ref="VQT6:VQT7"/>
    <mergeCell ref="VQU6:VQU7"/>
    <mergeCell ref="VQG6:VQG7"/>
    <mergeCell ref="VQH6:VQJ6"/>
    <mergeCell ref="VQK6:VQK7"/>
    <mergeCell ref="VQL6:VQL7"/>
    <mergeCell ref="VQM6:VQO6"/>
    <mergeCell ref="VQA6:VQA7"/>
    <mergeCell ref="VQB6:VQB7"/>
    <mergeCell ref="VQC6:VQD6"/>
    <mergeCell ref="VQE6:VQE7"/>
    <mergeCell ref="VQF6:VQF7"/>
    <mergeCell ref="VPU6:VPU7"/>
    <mergeCell ref="VPV6:VPV7"/>
    <mergeCell ref="VPW6:VPW7"/>
    <mergeCell ref="VPY6:VPY7"/>
    <mergeCell ref="VPZ6:VPZ7"/>
    <mergeCell ref="VPL6:VPL7"/>
    <mergeCell ref="VPM6:VPO6"/>
    <mergeCell ref="VPP6:VPP7"/>
    <mergeCell ref="VPQ6:VPQ7"/>
    <mergeCell ref="VPR6:VPT6"/>
    <mergeCell ref="VPF6:VPF7"/>
    <mergeCell ref="VPG6:VPG7"/>
    <mergeCell ref="VPH6:VPI6"/>
    <mergeCell ref="VPJ6:VPJ7"/>
    <mergeCell ref="VPK6:VPK7"/>
    <mergeCell ref="VOZ6:VOZ7"/>
    <mergeCell ref="VPA6:VPA7"/>
    <mergeCell ref="VPB6:VPB7"/>
    <mergeCell ref="VPD6:VPD7"/>
    <mergeCell ref="VPE6:VPE7"/>
    <mergeCell ref="VOQ6:VOQ7"/>
    <mergeCell ref="VOR6:VOT6"/>
    <mergeCell ref="VOU6:VOU7"/>
    <mergeCell ref="VOV6:VOV7"/>
    <mergeCell ref="VOW6:VOY6"/>
    <mergeCell ref="VOK6:VOK7"/>
    <mergeCell ref="VOL6:VOL7"/>
    <mergeCell ref="VOM6:VON6"/>
    <mergeCell ref="VOO6:VOO7"/>
    <mergeCell ref="VOP6:VOP7"/>
    <mergeCell ref="VOE6:VOE7"/>
    <mergeCell ref="VOF6:VOF7"/>
    <mergeCell ref="VOG6:VOG7"/>
    <mergeCell ref="VOI6:VOI7"/>
    <mergeCell ref="VOJ6:VOJ7"/>
    <mergeCell ref="VNV6:VNV7"/>
    <mergeCell ref="VNW6:VNY6"/>
    <mergeCell ref="VNZ6:VNZ7"/>
    <mergeCell ref="VOA6:VOA7"/>
    <mergeCell ref="VOB6:VOD6"/>
    <mergeCell ref="VNP6:VNP7"/>
    <mergeCell ref="VNQ6:VNQ7"/>
    <mergeCell ref="VNR6:VNS6"/>
    <mergeCell ref="VNT6:VNT7"/>
    <mergeCell ref="VNU6:VNU7"/>
    <mergeCell ref="VNJ6:VNJ7"/>
    <mergeCell ref="VNK6:VNK7"/>
    <mergeCell ref="VNL6:VNL7"/>
    <mergeCell ref="VNN6:VNN7"/>
    <mergeCell ref="VNO6:VNO7"/>
    <mergeCell ref="VNA6:VNA7"/>
    <mergeCell ref="VNB6:VND6"/>
    <mergeCell ref="VNE6:VNE7"/>
    <mergeCell ref="VNF6:VNF7"/>
    <mergeCell ref="VNG6:VNI6"/>
    <mergeCell ref="VMU6:VMU7"/>
    <mergeCell ref="VMV6:VMV7"/>
    <mergeCell ref="VMW6:VMX6"/>
    <mergeCell ref="VMY6:VMY7"/>
    <mergeCell ref="VMZ6:VMZ7"/>
    <mergeCell ref="VMO6:VMO7"/>
    <mergeCell ref="VMP6:VMP7"/>
    <mergeCell ref="VMQ6:VMQ7"/>
    <mergeCell ref="VMS6:VMS7"/>
    <mergeCell ref="VMT6:VMT7"/>
    <mergeCell ref="VMF6:VMF7"/>
    <mergeCell ref="VMG6:VMI6"/>
    <mergeCell ref="VMJ6:VMJ7"/>
    <mergeCell ref="VMK6:VMK7"/>
    <mergeCell ref="VML6:VMN6"/>
    <mergeCell ref="VLZ6:VLZ7"/>
    <mergeCell ref="VMA6:VMA7"/>
    <mergeCell ref="VMB6:VMC6"/>
    <mergeCell ref="VMD6:VMD7"/>
    <mergeCell ref="VME6:VME7"/>
    <mergeCell ref="VLT6:VLT7"/>
    <mergeCell ref="VLU6:VLU7"/>
    <mergeCell ref="VLV6:VLV7"/>
    <mergeCell ref="VLX6:VLX7"/>
    <mergeCell ref="VLY6:VLY7"/>
    <mergeCell ref="VLK6:VLK7"/>
    <mergeCell ref="VLL6:VLN6"/>
    <mergeCell ref="VLO6:VLO7"/>
    <mergeCell ref="VLP6:VLP7"/>
    <mergeCell ref="VLQ6:VLS6"/>
    <mergeCell ref="VLE6:VLE7"/>
    <mergeCell ref="VLF6:VLF7"/>
    <mergeCell ref="VLG6:VLH6"/>
    <mergeCell ref="VLI6:VLI7"/>
    <mergeCell ref="VLJ6:VLJ7"/>
    <mergeCell ref="VKY6:VKY7"/>
    <mergeCell ref="VKZ6:VKZ7"/>
    <mergeCell ref="VLA6:VLA7"/>
    <mergeCell ref="VLC6:VLC7"/>
    <mergeCell ref="VLD6:VLD7"/>
    <mergeCell ref="VKP6:VKP7"/>
    <mergeCell ref="VKQ6:VKS6"/>
    <mergeCell ref="VKT6:VKT7"/>
    <mergeCell ref="VKU6:VKU7"/>
    <mergeCell ref="VKV6:VKX6"/>
    <mergeCell ref="VKJ6:VKJ7"/>
    <mergeCell ref="VKK6:VKK7"/>
    <mergeCell ref="VKL6:VKM6"/>
    <mergeCell ref="VKN6:VKN7"/>
    <mergeCell ref="VKO6:VKO7"/>
    <mergeCell ref="VKD6:VKD7"/>
    <mergeCell ref="VKE6:VKE7"/>
    <mergeCell ref="VKF6:VKF7"/>
    <mergeCell ref="VKH6:VKH7"/>
    <mergeCell ref="VKI6:VKI7"/>
    <mergeCell ref="VJU6:VJU7"/>
    <mergeCell ref="VJV6:VJX6"/>
    <mergeCell ref="VJY6:VJY7"/>
    <mergeCell ref="VJZ6:VJZ7"/>
    <mergeCell ref="VKA6:VKC6"/>
    <mergeCell ref="VJO6:VJO7"/>
    <mergeCell ref="VJP6:VJP7"/>
    <mergeCell ref="VJQ6:VJR6"/>
    <mergeCell ref="VJS6:VJS7"/>
    <mergeCell ref="VJT6:VJT7"/>
    <mergeCell ref="VJI6:VJI7"/>
    <mergeCell ref="VJJ6:VJJ7"/>
    <mergeCell ref="VJK6:VJK7"/>
    <mergeCell ref="VJM6:VJM7"/>
    <mergeCell ref="VJN6:VJN7"/>
    <mergeCell ref="VIZ6:VIZ7"/>
    <mergeCell ref="VJA6:VJC6"/>
    <mergeCell ref="VJD6:VJD7"/>
    <mergeCell ref="VJE6:VJE7"/>
    <mergeCell ref="VJF6:VJH6"/>
    <mergeCell ref="VIT6:VIT7"/>
    <mergeCell ref="VIU6:VIU7"/>
    <mergeCell ref="VIV6:VIW6"/>
    <mergeCell ref="VIX6:VIX7"/>
    <mergeCell ref="VIY6:VIY7"/>
    <mergeCell ref="VIN6:VIN7"/>
    <mergeCell ref="VIO6:VIO7"/>
    <mergeCell ref="VIP6:VIP7"/>
    <mergeCell ref="VIR6:VIR7"/>
    <mergeCell ref="VIS6:VIS7"/>
    <mergeCell ref="VIE6:VIE7"/>
    <mergeCell ref="VIF6:VIH6"/>
    <mergeCell ref="VII6:VII7"/>
    <mergeCell ref="VIJ6:VIJ7"/>
    <mergeCell ref="VIK6:VIM6"/>
    <mergeCell ref="VHY6:VHY7"/>
    <mergeCell ref="VHZ6:VHZ7"/>
    <mergeCell ref="VIA6:VIB6"/>
    <mergeCell ref="VIC6:VIC7"/>
    <mergeCell ref="VID6:VID7"/>
    <mergeCell ref="VHS6:VHS7"/>
    <mergeCell ref="VHT6:VHT7"/>
    <mergeCell ref="VHU6:VHU7"/>
    <mergeCell ref="VHW6:VHW7"/>
    <mergeCell ref="VHX6:VHX7"/>
    <mergeCell ref="VHJ6:VHJ7"/>
    <mergeCell ref="VHK6:VHM6"/>
    <mergeCell ref="VHN6:VHN7"/>
    <mergeCell ref="VHO6:VHO7"/>
    <mergeCell ref="VHP6:VHR6"/>
    <mergeCell ref="VHD6:VHD7"/>
    <mergeCell ref="VHE6:VHE7"/>
    <mergeCell ref="VHF6:VHG6"/>
    <mergeCell ref="VHH6:VHH7"/>
    <mergeCell ref="VHI6:VHI7"/>
    <mergeCell ref="VGX6:VGX7"/>
    <mergeCell ref="VGY6:VGY7"/>
    <mergeCell ref="VGZ6:VGZ7"/>
    <mergeCell ref="VHB6:VHB7"/>
    <mergeCell ref="VHC6:VHC7"/>
    <mergeCell ref="VGO6:VGO7"/>
    <mergeCell ref="VGP6:VGR6"/>
    <mergeCell ref="VGS6:VGS7"/>
    <mergeCell ref="VGT6:VGT7"/>
    <mergeCell ref="VGU6:VGW6"/>
    <mergeCell ref="VGI6:VGI7"/>
    <mergeCell ref="VGJ6:VGJ7"/>
    <mergeCell ref="VGK6:VGL6"/>
    <mergeCell ref="VGM6:VGM7"/>
    <mergeCell ref="VGN6:VGN7"/>
    <mergeCell ref="VGC6:VGC7"/>
    <mergeCell ref="VGD6:VGD7"/>
    <mergeCell ref="VGE6:VGE7"/>
    <mergeCell ref="VGG6:VGG7"/>
    <mergeCell ref="VGH6:VGH7"/>
    <mergeCell ref="VFT6:VFT7"/>
    <mergeCell ref="VFU6:VFW6"/>
    <mergeCell ref="VFX6:VFX7"/>
    <mergeCell ref="VFY6:VFY7"/>
    <mergeCell ref="VFZ6:VGB6"/>
    <mergeCell ref="VFN6:VFN7"/>
    <mergeCell ref="VFO6:VFO7"/>
    <mergeCell ref="VFP6:VFQ6"/>
    <mergeCell ref="VFR6:VFR7"/>
    <mergeCell ref="VFS6:VFS7"/>
    <mergeCell ref="VFH6:VFH7"/>
    <mergeCell ref="VFI6:VFI7"/>
    <mergeCell ref="VFJ6:VFJ7"/>
    <mergeCell ref="VFL6:VFL7"/>
    <mergeCell ref="VFM6:VFM7"/>
    <mergeCell ref="VEY6:VEY7"/>
    <mergeCell ref="VEZ6:VFB6"/>
    <mergeCell ref="VFC6:VFC7"/>
    <mergeCell ref="VFD6:VFD7"/>
    <mergeCell ref="VFE6:VFG6"/>
    <mergeCell ref="VES6:VES7"/>
    <mergeCell ref="VET6:VET7"/>
    <mergeCell ref="VEU6:VEV6"/>
    <mergeCell ref="VEW6:VEW7"/>
    <mergeCell ref="VEX6:VEX7"/>
    <mergeCell ref="VEM6:VEM7"/>
    <mergeCell ref="VEN6:VEN7"/>
    <mergeCell ref="VEO6:VEO7"/>
    <mergeCell ref="VEQ6:VEQ7"/>
    <mergeCell ref="VER6:VER7"/>
    <mergeCell ref="VED6:VED7"/>
    <mergeCell ref="VEE6:VEG6"/>
    <mergeCell ref="VEH6:VEH7"/>
    <mergeCell ref="VEI6:VEI7"/>
    <mergeCell ref="VEJ6:VEL6"/>
    <mergeCell ref="VDX6:VDX7"/>
    <mergeCell ref="VDY6:VDY7"/>
    <mergeCell ref="VDZ6:VEA6"/>
    <mergeCell ref="VEB6:VEB7"/>
    <mergeCell ref="VEC6:VEC7"/>
    <mergeCell ref="VDR6:VDR7"/>
    <mergeCell ref="VDS6:VDS7"/>
    <mergeCell ref="VDT6:VDT7"/>
    <mergeCell ref="VDV6:VDV7"/>
    <mergeCell ref="VDW6:VDW7"/>
    <mergeCell ref="VDI6:VDI7"/>
    <mergeCell ref="VDJ6:VDL6"/>
    <mergeCell ref="VDM6:VDM7"/>
    <mergeCell ref="VDN6:VDN7"/>
    <mergeCell ref="VDO6:VDQ6"/>
    <mergeCell ref="VDC6:VDC7"/>
    <mergeCell ref="VDD6:VDD7"/>
    <mergeCell ref="VDE6:VDF6"/>
    <mergeCell ref="VDG6:VDG7"/>
    <mergeCell ref="VDH6:VDH7"/>
    <mergeCell ref="VCW6:VCW7"/>
    <mergeCell ref="VCX6:VCX7"/>
    <mergeCell ref="VCY6:VCY7"/>
    <mergeCell ref="VDA6:VDA7"/>
    <mergeCell ref="VDB6:VDB7"/>
    <mergeCell ref="VCN6:VCN7"/>
    <mergeCell ref="VCO6:VCQ6"/>
    <mergeCell ref="VCR6:VCR7"/>
    <mergeCell ref="VCS6:VCS7"/>
    <mergeCell ref="VCT6:VCV6"/>
    <mergeCell ref="VCH6:VCH7"/>
    <mergeCell ref="VCI6:VCI7"/>
    <mergeCell ref="VCJ6:VCK6"/>
    <mergeCell ref="VCL6:VCL7"/>
    <mergeCell ref="VCM6:VCM7"/>
    <mergeCell ref="VCB6:VCB7"/>
    <mergeCell ref="VCC6:VCC7"/>
    <mergeCell ref="VCD6:VCD7"/>
    <mergeCell ref="VCF6:VCF7"/>
    <mergeCell ref="VCG6:VCG7"/>
    <mergeCell ref="VBS6:VBS7"/>
    <mergeCell ref="VBT6:VBV6"/>
    <mergeCell ref="VBW6:VBW7"/>
    <mergeCell ref="VBX6:VBX7"/>
    <mergeCell ref="VBY6:VCA6"/>
    <mergeCell ref="VBM6:VBM7"/>
    <mergeCell ref="VBN6:VBN7"/>
    <mergeCell ref="VBO6:VBP6"/>
    <mergeCell ref="VBQ6:VBQ7"/>
    <mergeCell ref="VBR6:VBR7"/>
    <mergeCell ref="VBG6:VBG7"/>
    <mergeCell ref="VBH6:VBH7"/>
    <mergeCell ref="VBI6:VBI7"/>
    <mergeCell ref="VBK6:VBK7"/>
    <mergeCell ref="VBL6:VBL7"/>
    <mergeCell ref="VAX6:VAX7"/>
    <mergeCell ref="VAY6:VBA6"/>
    <mergeCell ref="VBB6:VBB7"/>
    <mergeCell ref="VBC6:VBC7"/>
    <mergeCell ref="VBD6:VBF6"/>
    <mergeCell ref="VAR6:VAR7"/>
    <mergeCell ref="VAS6:VAS7"/>
    <mergeCell ref="VAT6:VAU6"/>
    <mergeCell ref="VAV6:VAV7"/>
    <mergeCell ref="VAW6:VAW7"/>
    <mergeCell ref="VAL6:VAL7"/>
    <mergeCell ref="VAM6:VAM7"/>
    <mergeCell ref="VAN6:VAN7"/>
    <mergeCell ref="VAP6:VAP7"/>
    <mergeCell ref="VAQ6:VAQ7"/>
    <mergeCell ref="VAC6:VAC7"/>
    <mergeCell ref="VAD6:VAF6"/>
    <mergeCell ref="VAG6:VAG7"/>
    <mergeCell ref="VAH6:VAH7"/>
    <mergeCell ref="VAI6:VAK6"/>
    <mergeCell ref="UZW6:UZW7"/>
    <mergeCell ref="UZX6:UZX7"/>
    <mergeCell ref="UZY6:UZZ6"/>
    <mergeCell ref="VAA6:VAA7"/>
    <mergeCell ref="VAB6:VAB7"/>
    <mergeCell ref="UZQ6:UZQ7"/>
    <mergeCell ref="UZR6:UZR7"/>
    <mergeCell ref="UZS6:UZS7"/>
    <mergeCell ref="UZU6:UZU7"/>
    <mergeCell ref="UZV6:UZV7"/>
    <mergeCell ref="UZH6:UZH7"/>
    <mergeCell ref="UZI6:UZK6"/>
    <mergeCell ref="UZL6:UZL7"/>
    <mergeCell ref="UZM6:UZM7"/>
    <mergeCell ref="UZN6:UZP6"/>
    <mergeCell ref="UZB6:UZB7"/>
    <mergeCell ref="UZC6:UZC7"/>
    <mergeCell ref="UZD6:UZE6"/>
    <mergeCell ref="UZF6:UZF7"/>
    <mergeCell ref="UZG6:UZG7"/>
    <mergeCell ref="UYV6:UYV7"/>
    <mergeCell ref="UYW6:UYW7"/>
    <mergeCell ref="UYX6:UYX7"/>
    <mergeCell ref="UYZ6:UYZ7"/>
    <mergeCell ref="UZA6:UZA7"/>
    <mergeCell ref="UYM6:UYM7"/>
    <mergeCell ref="UYN6:UYP6"/>
    <mergeCell ref="UYQ6:UYQ7"/>
    <mergeCell ref="UYR6:UYR7"/>
    <mergeCell ref="UYS6:UYU6"/>
    <mergeCell ref="UYG6:UYG7"/>
    <mergeCell ref="UYH6:UYH7"/>
    <mergeCell ref="UYI6:UYJ6"/>
    <mergeCell ref="UYK6:UYK7"/>
    <mergeCell ref="UYL6:UYL7"/>
    <mergeCell ref="UYA6:UYA7"/>
    <mergeCell ref="UYB6:UYB7"/>
    <mergeCell ref="UYC6:UYC7"/>
    <mergeCell ref="UYE6:UYE7"/>
    <mergeCell ref="UYF6:UYF7"/>
    <mergeCell ref="UXR6:UXR7"/>
    <mergeCell ref="UXS6:UXU6"/>
    <mergeCell ref="UXV6:UXV7"/>
    <mergeCell ref="UXW6:UXW7"/>
    <mergeCell ref="UXX6:UXZ6"/>
    <mergeCell ref="UXL6:UXL7"/>
    <mergeCell ref="UXM6:UXM7"/>
    <mergeCell ref="UXN6:UXO6"/>
    <mergeCell ref="UXP6:UXP7"/>
    <mergeCell ref="UXQ6:UXQ7"/>
    <mergeCell ref="UXF6:UXF7"/>
    <mergeCell ref="UXG6:UXG7"/>
    <mergeCell ref="UXH6:UXH7"/>
    <mergeCell ref="UXJ6:UXJ7"/>
    <mergeCell ref="UXK6:UXK7"/>
    <mergeCell ref="UWW6:UWW7"/>
    <mergeCell ref="UWX6:UWZ6"/>
    <mergeCell ref="UXA6:UXA7"/>
    <mergeCell ref="UXB6:UXB7"/>
    <mergeCell ref="UXC6:UXE6"/>
    <mergeCell ref="UWQ6:UWQ7"/>
    <mergeCell ref="UWR6:UWR7"/>
    <mergeCell ref="UWS6:UWT6"/>
    <mergeCell ref="UWU6:UWU7"/>
    <mergeCell ref="UWV6:UWV7"/>
    <mergeCell ref="UWK6:UWK7"/>
    <mergeCell ref="UWL6:UWL7"/>
    <mergeCell ref="UWM6:UWM7"/>
    <mergeCell ref="UWO6:UWO7"/>
    <mergeCell ref="UWP6:UWP7"/>
    <mergeCell ref="UWB6:UWB7"/>
    <mergeCell ref="UWC6:UWE6"/>
    <mergeCell ref="UWF6:UWF7"/>
    <mergeCell ref="UWG6:UWG7"/>
    <mergeCell ref="UWH6:UWJ6"/>
    <mergeCell ref="UVV6:UVV7"/>
    <mergeCell ref="UVW6:UVW7"/>
    <mergeCell ref="UVX6:UVY6"/>
    <mergeCell ref="UVZ6:UVZ7"/>
    <mergeCell ref="UWA6:UWA7"/>
    <mergeCell ref="UVP6:UVP7"/>
    <mergeCell ref="UVQ6:UVQ7"/>
    <mergeCell ref="UVR6:UVR7"/>
    <mergeCell ref="UVT6:UVT7"/>
    <mergeCell ref="UVU6:UVU7"/>
    <mergeCell ref="UVG6:UVG7"/>
    <mergeCell ref="UVH6:UVJ6"/>
    <mergeCell ref="UVK6:UVK7"/>
    <mergeCell ref="UVL6:UVL7"/>
    <mergeCell ref="UVM6:UVO6"/>
    <mergeCell ref="UVA6:UVA7"/>
    <mergeCell ref="UVB6:UVB7"/>
    <mergeCell ref="UVC6:UVD6"/>
    <mergeCell ref="UVE6:UVE7"/>
    <mergeCell ref="UVF6:UVF7"/>
    <mergeCell ref="UUU6:UUU7"/>
    <mergeCell ref="UUV6:UUV7"/>
    <mergeCell ref="UUW6:UUW7"/>
    <mergeCell ref="UUY6:UUY7"/>
    <mergeCell ref="UUZ6:UUZ7"/>
    <mergeCell ref="UUL6:UUL7"/>
    <mergeCell ref="UUM6:UUO6"/>
    <mergeCell ref="UUP6:UUP7"/>
    <mergeCell ref="UUQ6:UUQ7"/>
    <mergeCell ref="UUR6:UUT6"/>
    <mergeCell ref="UUF6:UUF7"/>
    <mergeCell ref="UUG6:UUG7"/>
    <mergeCell ref="UUH6:UUI6"/>
    <mergeCell ref="UUJ6:UUJ7"/>
    <mergeCell ref="UUK6:UUK7"/>
    <mergeCell ref="UTZ6:UTZ7"/>
    <mergeCell ref="UUA6:UUA7"/>
    <mergeCell ref="UUB6:UUB7"/>
    <mergeCell ref="UUD6:UUD7"/>
    <mergeCell ref="UUE6:UUE7"/>
    <mergeCell ref="UTQ6:UTQ7"/>
    <mergeCell ref="UTR6:UTT6"/>
    <mergeCell ref="UTU6:UTU7"/>
    <mergeCell ref="UTV6:UTV7"/>
    <mergeCell ref="UTW6:UTY6"/>
    <mergeCell ref="UTK6:UTK7"/>
    <mergeCell ref="UTL6:UTL7"/>
    <mergeCell ref="UTM6:UTN6"/>
    <mergeCell ref="UTO6:UTO7"/>
    <mergeCell ref="UTP6:UTP7"/>
    <mergeCell ref="UTE6:UTE7"/>
    <mergeCell ref="UTF6:UTF7"/>
    <mergeCell ref="UTG6:UTG7"/>
    <mergeCell ref="UTI6:UTI7"/>
    <mergeCell ref="UTJ6:UTJ7"/>
    <mergeCell ref="USV6:USV7"/>
    <mergeCell ref="USW6:USY6"/>
    <mergeCell ref="USZ6:USZ7"/>
    <mergeCell ref="UTA6:UTA7"/>
    <mergeCell ref="UTB6:UTD6"/>
    <mergeCell ref="USP6:USP7"/>
    <mergeCell ref="USQ6:USQ7"/>
    <mergeCell ref="USR6:USS6"/>
    <mergeCell ref="UST6:UST7"/>
    <mergeCell ref="USU6:USU7"/>
    <mergeCell ref="USJ6:USJ7"/>
    <mergeCell ref="USK6:USK7"/>
    <mergeCell ref="USL6:USL7"/>
    <mergeCell ref="USN6:USN7"/>
    <mergeCell ref="USO6:USO7"/>
    <mergeCell ref="USA6:USA7"/>
    <mergeCell ref="USB6:USD6"/>
    <mergeCell ref="USE6:USE7"/>
    <mergeCell ref="USF6:USF7"/>
    <mergeCell ref="USG6:USI6"/>
    <mergeCell ref="URU6:URU7"/>
    <mergeCell ref="URV6:URV7"/>
    <mergeCell ref="URW6:URX6"/>
    <mergeCell ref="URY6:URY7"/>
    <mergeCell ref="URZ6:URZ7"/>
    <mergeCell ref="URO6:URO7"/>
    <mergeCell ref="URP6:URP7"/>
    <mergeCell ref="URQ6:URQ7"/>
    <mergeCell ref="URS6:URS7"/>
    <mergeCell ref="URT6:URT7"/>
    <mergeCell ref="URF6:URF7"/>
    <mergeCell ref="URG6:URI6"/>
    <mergeCell ref="URJ6:URJ7"/>
    <mergeCell ref="URK6:URK7"/>
    <mergeCell ref="URL6:URN6"/>
    <mergeCell ref="UQZ6:UQZ7"/>
    <mergeCell ref="URA6:URA7"/>
    <mergeCell ref="URB6:URC6"/>
    <mergeCell ref="URD6:URD7"/>
    <mergeCell ref="URE6:URE7"/>
    <mergeCell ref="UQT6:UQT7"/>
    <mergeCell ref="UQU6:UQU7"/>
    <mergeCell ref="UQV6:UQV7"/>
    <mergeCell ref="UQX6:UQX7"/>
    <mergeCell ref="UQY6:UQY7"/>
    <mergeCell ref="UQK6:UQK7"/>
    <mergeCell ref="UQL6:UQN6"/>
    <mergeCell ref="UQO6:UQO7"/>
    <mergeCell ref="UQP6:UQP7"/>
    <mergeCell ref="UQQ6:UQS6"/>
    <mergeCell ref="UQE6:UQE7"/>
    <mergeCell ref="UQF6:UQF7"/>
    <mergeCell ref="UQG6:UQH6"/>
    <mergeCell ref="UQI6:UQI7"/>
    <mergeCell ref="UQJ6:UQJ7"/>
    <mergeCell ref="UPY6:UPY7"/>
    <mergeCell ref="UPZ6:UPZ7"/>
    <mergeCell ref="UQA6:UQA7"/>
    <mergeCell ref="UQC6:UQC7"/>
    <mergeCell ref="UQD6:UQD7"/>
    <mergeCell ref="UPP6:UPP7"/>
    <mergeCell ref="UPQ6:UPS6"/>
    <mergeCell ref="UPT6:UPT7"/>
    <mergeCell ref="UPU6:UPU7"/>
    <mergeCell ref="UPV6:UPX6"/>
    <mergeCell ref="UPJ6:UPJ7"/>
    <mergeCell ref="UPK6:UPK7"/>
    <mergeCell ref="UPL6:UPM6"/>
    <mergeCell ref="UPN6:UPN7"/>
    <mergeCell ref="UPO6:UPO7"/>
    <mergeCell ref="UPD6:UPD7"/>
    <mergeCell ref="UPE6:UPE7"/>
    <mergeCell ref="UPF6:UPF7"/>
    <mergeCell ref="UPH6:UPH7"/>
    <mergeCell ref="UPI6:UPI7"/>
    <mergeCell ref="UOU6:UOU7"/>
    <mergeCell ref="UOV6:UOX6"/>
    <mergeCell ref="UOY6:UOY7"/>
    <mergeCell ref="UOZ6:UOZ7"/>
    <mergeCell ref="UPA6:UPC6"/>
    <mergeCell ref="UOO6:UOO7"/>
    <mergeCell ref="UOP6:UOP7"/>
    <mergeCell ref="UOQ6:UOR6"/>
    <mergeCell ref="UOS6:UOS7"/>
    <mergeCell ref="UOT6:UOT7"/>
    <mergeCell ref="UOI6:UOI7"/>
    <mergeCell ref="UOJ6:UOJ7"/>
    <mergeCell ref="UOK6:UOK7"/>
    <mergeCell ref="UOM6:UOM7"/>
    <mergeCell ref="UON6:UON7"/>
    <mergeCell ref="UNZ6:UNZ7"/>
    <mergeCell ref="UOA6:UOC6"/>
    <mergeCell ref="UOD6:UOD7"/>
    <mergeCell ref="UOE6:UOE7"/>
    <mergeCell ref="UOF6:UOH6"/>
    <mergeCell ref="UNT6:UNT7"/>
    <mergeCell ref="UNU6:UNU7"/>
    <mergeCell ref="UNV6:UNW6"/>
    <mergeCell ref="UNX6:UNX7"/>
    <mergeCell ref="UNY6:UNY7"/>
    <mergeCell ref="UNN6:UNN7"/>
    <mergeCell ref="UNO6:UNO7"/>
    <mergeCell ref="UNP6:UNP7"/>
    <mergeCell ref="UNR6:UNR7"/>
    <mergeCell ref="UNS6:UNS7"/>
    <mergeCell ref="UNE6:UNE7"/>
    <mergeCell ref="UNF6:UNH6"/>
    <mergeCell ref="UNI6:UNI7"/>
    <mergeCell ref="UNJ6:UNJ7"/>
    <mergeCell ref="UNK6:UNM6"/>
    <mergeCell ref="UMY6:UMY7"/>
    <mergeCell ref="UMZ6:UMZ7"/>
    <mergeCell ref="UNA6:UNB6"/>
    <mergeCell ref="UNC6:UNC7"/>
    <mergeCell ref="UND6:UND7"/>
    <mergeCell ref="UMS6:UMS7"/>
    <mergeCell ref="UMT6:UMT7"/>
    <mergeCell ref="UMU6:UMU7"/>
    <mergeCell ref="UMW6:UMW7"/>
    <mergeCell ref="UMX6:UMX7"/>
    <mergeCell ref="UMJ6:UMJ7"/>
    <mergeCell ref="UMK6:UMM6"/>
    <mergeCell ref="UMN6:UMN7"/>
    <mergeCell ref="UMO6:UMO7"/>
    <mergeCell ref="UMP6:UMR6"/>
    <mergeCell ref="UMD6:UMD7"/>
    <mergeCell ref="UME6:UME7"/>
    <mergeCell ref="UMF6:UMG6"/>
    <mergeCell ref="UMH6:UMH7"/>
    <mergeCell ref="UMI6:UMI7"/>
    <mergeCell ref="ULX6:ULX7"/>
    <mergeCell ref="ULY6:ULY7"/>
    <mergeCell ref="ULZ6:ULZ7"/>
    <mergeCell ref="UMB6:UMB7"/>
    <mergeCell ref="UMC6:UMC7"/>
    <mergeCell ref="ULO6:ULO7"/>
    <mergeCell ref="ULP6:ULR6"/>
    <mergeCell ref="ULS6:ULS7"/>
    <mergeCell ref="ULT6:ULT7"/>
    <mergeCell ref="ULU6:ULW6"/>
    <mergeCell ref="ULI6:ULI7"/>
    <mergeCell ref="ULJ6:ULJ7"/>
    <mergeCell ref="ULK6:ULL6"/>
    <mergeCell ref="ULM6:ULM7"/>
    <mergeCell ref="ULN6:ULN7"/>
    <mergeCell ref="ULC6:ULC7"/>
    <mergeCell ref="ULD6:ULD7"/>
    <mergeCell ref="ULE6:ULE7"/>
    <mergeCell ref="ULG6:ULG7"/>
    <mergeCell ref="ULH6:ULH7"/>
    <mergeCell ref="UKT6:UKT7"/>
    <mergeCell ref="UKU6:UKW6"/>
    <mergeCell ref="UKX6:UKX7"/>
    <mergeCell ref="UKY6:UKY7"/>
    <mergeCell ref="UKZ6:ULB6"/>
    <mergeCell ref="UKN6:UKN7"/>
    <mergeCell ref="UKO6:UKO7"/>
    <mergeCell ref="UKP6:UKQ6"/>
    <mergeCell ref="UKR6:UKR7"/>
    <mergeCell ref="UKS6:UKS7"/>
    <mergeCell ref="UKH6:UKH7"/>
    <mergeCell ref="UKI6:UKI7"/>
    <mergeCell ref="UKJ6:UKJ7"/>
    <mergeCell ref="UKL6:UKL7"/>
    <mergeCell ref="UKM6:UKM7"/>
    <mergeCell ref="UJY6:UJY7"/>
    <mergeCell ref="UJZ6:UKB6"/>
    <mergeCell ref="UKC6:UKC7"/>
    <mergeCell ref="UKD6:UKD7"/>
    <mergeCell ref="UKE6:UKG6"/>
    <mergeCell ref="UJS6:UJS7"/>
    <mergeCell ref="UJT6:UJT7"/>
    <mergeCell ref="UJU6:UJV6"/>
    <mergeCell ref="UJW6:UJW7"/>
    <mergeCell ref="UJX6:UJX7"/>
    <mergeCell ref="UJM6:UJM7"/>
    <mergeCell ref="UJN6:UJN7"/>
    <mergeCell ref="UJO6:UJO7"/>
    <mergeCell ref="UJQ6:UJQ7"/>
    <mergeCell ref="UJR6:UJR7"/>
    <mergeCell ref="UJD6:UJD7"/>
    <mergeCell ref="UJE6:UJG6"/>
    <mergeCell ref="UJH6:UJH7"/>
    <mergeCell ref="UJI6:UJI7"/>
    <mergeCell ref="UJJ6:UJL6"/>
    <mergeCell ref="UIX6:UIX7"/>
    <mergeCell ref="UIY6:UIY7"/>
    <mergeCell ref="UIZ6:UJA6"/>
    <mergeCell ref="UJB6:UJB7"/>
    <mergeCell ref="UJC6:UJC7"/>
    <mergeCell ref="UIR6:UIR7"/>
    <mergeCell ref="UIS6:UIS7"/>
    <mergeCell ref="UIT6:UIT7"/>
    <mergeCell ref="UIV6:UIV7"/>
    <mergeCell ref="UIW6:UIW7"/>
    <mergeCell ref="UII6:UII7"/>
    <mergeCell ref="UIJ6:UIL6"/>
    <mergeCell ref="UIM6:UIM7"/>
    <mergeCell ref="UIN6:UIN7"/>
    <mergeCell ref="UIO6:UIQ6"/>
    <mergeCell ref="UIC6:UIC7"/>
    <mergeCell ref="UID6:UID7"/>
    <mergeCell ref="UIE6:UIF6"/>
    <mergeCell ref="UIG6:UIG7"/>
    <mergeCell ref="UIH6:UIH7"/>
    <mergeCell ref="UHW6:UHW7"/>
    <mergeCell ref="UHX6:UHX7"/>
    <mergeCell ref="UHY6:UHY7"/>
    <mergeCell ref="UIA6:UIA7"/>
    <mergeCell ref="UIB6:UIB7"/>
    <mergeCell ref="UHN6:UHN7"/>
    <mergeCell ref="UHO6:UHQ6"/>
    <mergeCell ref="UHR6:UHR7"/>
    <mergeCell ref="UHS6:UHS7"/>
    <mergeCell ref="UHT6:UHV6"/>
    <mergeCell ref="UHH6:UHH7"/>
    <mergeCell ref="UHI6:UHI7"/>
    <mergeCell ref="UHJ6:UHK6"/>
    <mergeCell ref="UHL6:UHL7"/>
    <mergeCell ref="UHM6:UHM7"/>
    <mergeCell ref="UHB6:UHB7"/>
    <mergeCell ref="UHC6:UHC7"/>
    <mergeCell ref="UHD6:UHD7"/>
    <mergeCell ref="UHF6:UHF7"/>
    <mergeCell ref="UHG6:UHG7"/>
    <mergeCell ref="UGS6:UGS7"/>
    <mergeCell ref="UGT6:UGV6"/>
    <mergeCell ref="UGW6:UGW7"/>
    <mergeCell ref="UGX6:UGX7"/>
    <mergeCell ref="UGY6:UHA6"/>
    <mergeCell ref="UGM6:UGM7"/>
    <mergeCell ref="UGN6:UGN7"/>
    <mergeCell ref="UGO6:UGP6"/>
    <mergeCell ref="UGQ6:UGQ7"/>
    <mergeCell ref="UGR6:UGR7"/>
    <mergeCell ref="UGG6:UGG7"/>
    <mergeCell ref="UGH6:UGH7"/>
    <mergeCell ref="UGI6:UGI7"/>
    <mergeCell ref="UGK6:UGK7"/>
    <mergeCell ref="UGL6:UGL7"/>
    <mergeCell ref="UFX6:UFX7"/>
    <mergeCell ref="UFY6:UGA6"/>
    <mergeCell ref="UGB6:UGB7"/>
    <mergeCell ref="UGC6:UGC7"/>
    <mergeCell ref="UGD6:UGF6"/>
    <mergeCell ref="UFR6:UFR7"/>
    <mergeCell ref="UFS6:UFS7"/>
    <mergeCell ref="UFT6:UFU6"/>
    <mergeCell ref="UFV6:UFV7"/>
    <mergeCell ref="UFW6:UFW7"/>
    <mergeCell ref="UFL6:UFL7"/>
    <mergeCell ref="UFM6:UFM7"/>
    <mergeCell ref="UFN6:UFN7"/>
    <mergeCell ref="UFP6:UFP7"/>
    <mergeCell ref="UFQ6:UFQ7"/>
    <mergeCell ref="UFC6:UFC7"/>
    <mergeCell ref="UFD6:UFF6"/>
    <mergeCell ref="UFG6:UFG7"/>
    <mergeCell ref="UFH6:UFH7"/>
    <mergeCell ref="UFI6:UFK6"/>
    <mergeCell ref="UEW6:UEW7"/>
    <mergeCell ref="UEX6:UEX7"/>
    <mergeCell ref="UEY6:UEZ6"/>
    <mergeCell ref="UFA6:UFA7"/>
    <mergeCell ref="UFB6:UFB7"/>
    <mergeCell ref="UEQ6:UEQ7"/>
    <mergeCell ref="UER6:UER7"/>
    <mergeCell ref="UES6:UES7"/>
    <mergeCell ref="UEU6:UEU7"/>
    <mergeCell ref="UEV6:UEV7"/>
    <mergeCell ref="UEH6:UEH7"/>
    <mergeCell ref="UEI6:UEK6"/>
    <mergeCell ref="UEL6:UEL7"/>
    <mergeCell ref="UEM6:UEM7"/>
    <mergeCell ref="UEN6:UEP6"/>
    <mergeCell ref="UEB6:UEB7"/>
    <mergeCell ref="UEC6:UEC7"/>
    <mergeCell ref="UED6:UEE6"/>
    <mergeCell ref="UEF6:UEF7"/>
    <mergeCell ref="UEG6:UEG7"/>
    <mergeCell ref="UDV6:UDV7"/>
    <mergeCell ref="UDW6:UDW7"/>
    <mergeCell ref="UDX6:UDX7"/>
    <mergeCell ref="UDZ6:UDZ7"/>
    <mergeCell ref="UEA6:UEA7"/>
    <mergeCell ref="UDM6:UDM7"/>
    <mergeCell ref="UDN6:UDP6"/>
    <mergeCell ref="UDQ6:UDQ7"/>
    <mergeCell ref="UDR6:UDR7"/>
    <mergeCell ref="UDS6:UDU6"/>
    <mergeCell ref="UDG6:UDG7"/>
    <mergeCell ref="UDH6:UDH7"/>
    <mergeCell ref="UDI6:UDJ6"/>
    <mergeCell ref="UDK6:UDK7"/>
    <mergeCell ref="UDL6:UDL7"/>
    <mergeCell ref="UDA6:UDA7"/>
    <mergeCell ref="UDB6:UDB7"/>
    <mergeCell ref="UDC6:UDC7"/>
    <mergeCell ref="UDE6:UDE7"/>
    <mergeCell ref="UDF6:UDF7"/>
    <mergeCell ref="UCR6:UCR7"/>
    <mergeCell ref="UCS6:UCU6"/>
    <mergeCell ref="UCV6:UCV7"/>
    <mergeCell ref="UCW6:UCW7"/>
    <mergeCell ref="UCX6:UCZ6"/>
    <mergeCell ref="UCL6:UCL7"/>
    <mergeCell ref="UCM6:UCM7"/>
    <mergeCell ref="UCN6:UCO6"/>
    <mergeCell ref="UCP6:UCP7"/>
    <mergeCell ref="UCQ6:UCQ7"/>
    <mergeCell ref="UCF6:UCF7"/>
    <mergeCell ref="UCG6:UCG7"/>
    <mergeCell ref="UCH6:UCH7"/>
    <mergeCell ref="UCJ6:UCJ7"/>
    <mergeCell ref="UCK6:UCK7"/>
    <mergeCell ref="UBW6:UBW7"/>
    <mergeCell ref="UBX6:UBZ6"/>
    <mergeCell ref="UCA6:UCA7"/>
    <mergeCell ref="UCB6:UCB7"/>
    <mergeCell ref="UCC6:UCE6"/>
    <mergeCell ref="UBQ6:UBQ7"/>
    <mergeCell ref="UBR6:UBR7"/>
    <mergeCell ref="UBS6:UBT6"/>
    <mergeCell ref="UBU6:UBU7"/>
    <mergeCell ref="UBV6:UBV7"/>
    <mergeCell ref="UBK6:UBK7"/>
    <mergeCell ref="UBL6:UBL7"/>
    <mergeCell ref="UBM6:UBM7"/>
    <mergeCell ref="UBO6:UBO7"/>
    <mergeCell ref="UBP6:UBP7"/>
    <mergeCell ref="UBB6:UBB7"/>
    <mergeCell ref="UBC6:UBE6"/>
    <mergeCell ref="UBF6:UBF7"/>
    <mergeCell ref="UBG6:UBG7"/>
    <mergeCell ref="UBH6:UBJ6"/>
    <mergeCell ref="UAV6:UAV7"/>
    <mergeCell ref="UAW6:UAW7"/>
    <mergeCell ref="UAX6:UAY6"/>
    <mergeCell ref="UAZ6:UAZ7"/>
    <mergeCell ref="UBA6:UBA7"/>
    <mergeCell ref="UAP6:UAP7"/>
    <mergeCell ref="UAQ6:UAQ7"/>
    <mergeCell ref="UAR6:UAR7"/>
    <mergeCell ref="UAT6:UAT7"/>
    <mergeCell ref="UAU6:UAU7"/>
    <mergeCell ref="UAG6:UAG7"/>
    <mergeCell ref="UAH6:UAJ6"/>
    <mergeCell ref="UAK6:UAK7"/>
    <mergeCell ref="UAL6:UAL7"/>
    <mergeCell ref="UAM6:UAO6"/>
    <mergeCell ref="UAA6:UAA7"/>
    <mergeCell ref="UAB6:UAB7"/>
    <mergeCell ref="UAC6:UAD6"/>
    <mergeCell ref="UAE6:UAE7"/>
    <mergeCell ref="UAF6:UAF7"/>
    <mergeCell ref="TZU6:TZU7"/>
    <mergeCell ref="TZV6:TZV7"/>
    <mergeCell ref="TZW6:TZW7"/>
    <mergeCell ref="TZY6:TZY7"/>
    <mergeCell ref="TZZ6:TZZ7"/>
    <mergeCell ref="TZL6:TZL7"/>
    <mergeCell ref="TZM6:TZO6"/>
    <mergeCell ref="TZP6:TZP7"/>
    <mergeCell ref="TZQ6:TZQ7"/>
    <mergeCell ref="TZR6:TZT6"/>
    <mergeCell ref="TZF6:TZF7"/>
    <mergeCell ref="TZG6:TZG7"/>
    <mergeCell ref="TZH6:TZI6"/>
    <mergeCell ref="TZJ6:TZJ7"/>
    <mergeCell ref="TZK6:TZK7"/>
    <mergeCell ref="TYZ6:TYZ7"/>
    <mergeCell ref="TZA6:TZA7"/>
    <mergeCell ref="TZB6:TZB7"/>
    <mergeCell ref="TZD6:TZD7"/>
    <mergeCell ref="TZE6:TZE7"/>
    <mergeCell ref="TYQ6:TYQ7"/>
    <mergeCell ref="TYR6:TYT6"/>
    <mergeCell ref="TYU6:TYU7"/>
    <mergeCell ref="TYV6:TYV7"/>
    <mergeCell ref="TYW6:TYY6"/>
    <mergeCell ref="TYK6:TYK7"/>
    <mergeCell ref="TYL6:TYL7"/>
    <mergeCell ref="TYM6:TYN6"/>
    <mergeCell ref="TYO6:TYO7"/>
    <mergeCell ref="TYP6:TYP7"/>
    <mergeCell ref="TYE6:TYE7"/>
    <mergeCell ref="TYF6:TYF7"/>
    <mergeCell ref="TYG6:TYG7"/>
    <mergeCell ref="TYI6:TYI7"/>
    <mergeCell ref="TYJ6:TYJ7"/>
    <mergeCell ref="TXV6:TXV7"/>
    <mergeCell ref="TXW6:TXY6"/>
    <mergeCell ref="TXZ6:TXZ7"/>
    <mergeCell ref="TYA6:TYA7"/>
    <mergeCell ref="TYB6:TYD6"/>
    <mergeCell ref="TXP6:TXP7"/>
    <mergeCell ref="TXQ6:TXQ7"/>
    <mergeCell ref="TXR6:TXS6"/>
    <mergeCell ref="TXT6:TXT7"/>
    <mergeCell ref="TXU6:TXU7"/>
    <mergeCell ref="TXJ6:TXJ7"/>
    <mergeCell ref="TXK6:TXK7"/>
    <mergeCell ref="TXL6:TXL7"/>
    <mergeCell ref="TXN6:TXN7"/>
    <mergeCell ref="TXO6:TXO7"/>
    <mergeCell ref="TXA6:TXA7"/>
    <mergeCell ref="TXB6:TXD6"/>
    <mergeCell ref="TXE6:TXE7"/>
    <mergeCell ref="TXF6:TXF7"/>
    <mergeCell ref="TXG6:TXI6"/>
    <mergeCell ref="TWU6:TWU7"/>
    <mergeCell ref="TWV6:TWV7"/>
    <mergeCell ref="TWW6:TWX6"/>
    <mergeCell ref="TWY6:TWY7"/>
    <mergeCell ref="TWZ6:TWZ7"/>
    <mergeCell ref="TWO6:TWO7"/>
    <mergeCell ref="TWP6:TWP7"/>
    <mergeCell ref="TWQ6:TWQ7"/>
    <mergeCell ref="TWS6:TWS7"/>
    <mergeCell ref="TWT6:TWT7"/>
    <mergeCell ref="TWF6:TWF7"/>
    <mergeCell ref="TWG6:TWI6"/>
    <mergeCell ref="TWJ6:TWJ7"/>
    <mergeCell ref="TWK6:TWK7"/>
    <mergeCell ref="TWL6:TWN6"/>
    <mergeCell ref="TVZ6:TVZ7"/>
    <mergeCell ref="TWA6:TWA7"/>
    <mergeCell ref="TWB6:TWC6"/>
    <mergeCell ref="TWD6:TWD7"/>
    <mergeCell ref="TWE6:TWE7"/>
    <mergeCell ref="TVT6:TVT7"/>
    <mergeCell ref="TVU6:TVU7"/>
    <mergeCell ref="TVV6:TVV7"/>
    <mergeCell ref="TVX6:TVX7"/>
    <mergeCell ref="TVY6:TVY7"/>
    <mergeCell ref="TVK6:TVK7"/>
    <mergeCell ref="TVL6:TVN6"/>
    <mergeCell ref="TVO6:TVO7"/>
    <mergeCell ref="TVP6:TVP7"/>
    <mergeCell ref="TVQ6:TVS6"/>
    <mergeCell ref="TVE6:TVE7"/>
    <mergeCell ref="TVF6:TVF7"/>
    <mergeCell ref="TVG6:TVH6"/>
    <mergeCell ref="TVI6:TVI7"/>
    <mergeCell ref="TVJ6:TVJ7"/>
    <mergeCell ref="TUY6:TUY7"/>
    <mergeCell ref="TUZ6:TUZ7"/>
    <mergeCell ref="TVA6:TVA7"/>
    <mergeCell ref="TVC6:TVC7"/>
    <mergeCell ref="TVD6:TVD7"/>
    <mergeCell ref="TUP6:TUP7"/>
    <mergeCell ref="TUQ6:TUS6"/>
    <mergeCell ref="TUT6:TUT7"/>
    <mergeCell ref="TUU6:TUU7"/>
    <mergeCell ref="TUV6:TUX6"/>
    <mergeCell ref="TUJ6:TUJ7"/>
    <mergeCell ref="TUK6:TUK7"/>
    <mergeCell ref="TUL6:TUM6"/>
    <mergeCell ref="TUN6:TUN7"/>
    <mergeCell ref="TUO6:TUO7"/>
    <mergeCell ref="TUD6:TUD7"/>
    <mergeCell ref="TUE6:TUE7"/>
    <mergeCell ref="TUF6:TUF7"/>
    <mergeCell ref="TUH6:TUH7"/>
    <mergeCell ref="TUI6:TUI7"/>
    <mergeCell ref="TTU6:TTU7"/>
    <mergeCell ref="TTV6:TTX6"/>
    <mergeCell ref="TTY6:TTY7"/>
    <mergeCell ref="TTZ6:TTZ7"/>
    <mergeCell ref="TUA6:TUC6"/>
    <mergeCell ref="TTO6:TTO7"/>
    <mergeCell ref="TTP6:TTP7"/>
    <mergeCell ref="TTQ6:TTR6"/>
    <mergeCell ref="TTS6:TTS7"/>
    <mergeCell ref="TTT6:TTT7"/>
    <mergeCell ref="TTI6:TTI7"/>
    <mergeCell ref="TTJ6:TTJ7"/>
    <mergeCell ref="TTK6:TTK7"/>
    <mergeCell ref="TTM6:TTM7"/>
    <mergeCell ref="TTN6:TTN7"/>
    <mergeCell ref="TSZ6:TSZ7"/>
    <mergeCell ref="TTA6:TTC6"/>
    <mergeCell ref="TTD6:TTD7"/>
    <mergeCell ref="TTE6:TTE7"/>
    <mergeCell ref="TTF6:TTH6"/>
    <mergeCell ref="TST6:TST7"/>
    <mergeCell ref="TSU6:TSU7"/>
    <mergeCell ref="TSV6:TSW6"/>
    <mergeCell ref="TSX6:TSX7"/>
    <mergeCell ref="TSY6:TSY7"/>
    <mergeCell ref="TSN6:TSN7"/>
    <mergeCell ref="TSO6:TSO7"/>
    <mergeCell ref="TSP6:TSP7"/>
    <mergeCell ref="TSR6:TSR7"/>
    <mergeCell ref="TSS6:TSS7"/>
    <mergeCell ref="TSE6:TSE7"/>
    <mergeCell ref="TSF6:TSH6"/>
    <mergeCell ref="TSI6:TSI7"/>
    <mergeCell ref="TSJ6:TSJ7"/>
    <mergeCell ref="TSK6:TSM6"/>
    <mergeCell ref="TRY6:TRY7"/>
    <mergeCell ref="TRZ6:TRZ7"/>
    <mergeCell ref="TSA6:TSB6"/>
    <mergeCell ref="TSC6:TSC7"/>
    <mergeCell ref="TSD6:TSD7"/>
    <mergeCell ref="TRS6:TRS7"/>
    <mergeCell ref="TRT6:TRT7"/>
    <mergeCell ref="TRU6:TRU7"/>
    <mergeCell ref="TRW6:TRW7"/>
    <mergeCell ref="TRX6:TRX7"/>
    <mergeCell ref="TRJ6:TRJ7"/>
    <mergeCell ref="TRK6:TRM6"/>
    <mergeCell ref="TRN6:TRN7"/>
    <mergeCell ref="TRO6:TRO7"/>
    <mergeCell ref="TRP6:TRR6"/>
    <mergeCell ref="TRD6:TRD7"/>
    <mergeCell ref="TRE6:TRE7"/>
    <mergeCell ref="TRF6:TRG6"/>
    <mergeCell ref="TRH6:TRH7"/>
    <mergeCell ref="TRI6:TRI7"/>
    <mergeCell ref="TQX6:TQX7"/>
    <mergeCell ref="TQY6:TQY7"/>
    <mergeCell ref="TQZ6:TQZ7"/>
    <mergeCell ref="TRB6:TRB7"/>
    <mergeCell ref="TRC6:TRC7"/>
    <mergeCell ref="TQO6:TQO7"/>
    <mergeCell ref="TQP6:TQR6"/>
    <mergeCell ref="TQS6:TQS7"/>
    <mergeCell ref="TQT6:TQT7"/>
    <mergeCell ref="TQU6:TQW6"/>
    <mergeCell ref="TQI6:TQI7"/>
    <mergeCell ref="TQJ6:TQJ7"/>
    <mergeCell ref="TQK6:TQL6"/>
    <mergeCell ref="TQM6:TQM7"/>
    <mergeCell ref="TQN6:TQN7"/>
    <mergeCell ref="TQC6:TQC7"/>
    <mergeCell ref="TQD6:TQD7"/>
    <mergeCell ref="TQE6:TQE7"/>
    <mergeCell ref="TQG6:TQG7"/>
    <mergeCell ref="TQH6:TQH7"/>
    <mergeCell ref="TPT6:TPT7"/>
    <mergeCell ref="TPU6:TPW6"/>
    <mergeCell ref="TPX6:TPX7"/>
    <mergeCell ref="TPY6:TPY7"/>
    <mergeCell ref="TPZ6:TQB6"/>
    <mergeCell ref="TPN6:TPN7"/>
    <mergeCell ref="TPO6:TPO7"/>
    <mergeCell ref="TPP6:TPQ6"/>
    <mergeCell ref="TPR6:TPR7"/>
    <mergeCell ref="TPS6:TPS7"/>
    <mergeCell ref="TPH6:TPH7"/>
    <mergeCell ref="TPI6:TPI7"/>
    <mergeCell ref="TPJ6:TPJ7"/>
    <mergeCell ref="TPL6:TPL7"/>
    <mergeCell ref="TPM6:TPM7"/>
    <mergeCell ref="TOY6:TOY7"/>
    <mergeCell ref="TOZ6:TPB6"/>
    <mergeCell ref="TPC6:TPC7"/>
    <mergeCell ref="TPD6:TPD7"/>
    <mergeCell ref="TPE6:TPG6"/>
    <mergeCell ref="TOS6:TOS7"/>
    <mergeCell ref="TOT6:TOT7"/>
    <mergeCell ref="TOU6:TOV6"/>
    <mergeCell ref="TOW6:TOW7"/>
    <mergeCell ref="TOX6:TOX7"/>
    <mergeCell ref="TOM6:TOM7"/>
    <mergeCell ref="TON6:TON7"/>
    <mergeCell ref="TOO6:TOO7"/>
    <mergeCell ref="TOQ6:TOQ7"/>
    <mergeCell ref="TOR6:TOR7"/>
    <mergeCell ref="TOD6:TOD7"/>
    <mergeCell ref="TOE6:TOG6"/>
    <mergeCell ref="TOH6:TOH7"/>
    <mergeCell ref="TOI6:TOI7"/>
    <mergeCell ref="TOJ6:TOL6"/>
    <mergeCell ref="TNX6:TNX7"/>
    <mergeCell ref="TNY6:TNY7"/>
    <mergeCell ref="TNZ6:TOA6"/>
    <mergeCell ref="TOB6:TOB7"/>
    <mergeCell ref="TOC6:TOC7"/>
    <mergeCell ref="TNR6:TNR7"/>
    <mergeCell ref="TNS6:TNS7"/>
    <mergeCell ref="TNT6:TNT7"/>
    <mergeCell ref="TNV6:TNV7"/>
    <mergeCell ref="TNW6:TNW7"/>
    <mergeCell ref="TNI6:TNI7"/>
    <mergeCell ref="TNJ6:TNL6"/>
    <mergeCell ref="TNM6:TNM7"/>
    <mergeCell ref="TNN6:TNN7"/>
    <mergeCell ref="TNO6:TNQ6"/>
    <mergeCell ref="TNC6:TNC7"/>
    <mergeCell ref="TND6:TND7"/>
    <mergeCell ref="TNE6:TNF6"/>
    <mergeCell ref="TNG6:TNG7"/>
    <mergeCell ref="TNH6:TNH7"/>
    <mergeCell ref="TMW6:TMW7"/>
    <mergeCell ref="TMX6:TMX7"/>
    <mergeCell ref="TMY6:TMY7"/>
    <mergeCell ref="TNA6:TNA7"/>
    <mergeCell ref="TNB6:TNB7"/>
    <mergeCell ref="TMN6:TMN7"/>
    <mergeCell ref="TMO6:TMQ6"/>
    <mergeCell ref="TMR6:TMR7"/>
    <mergeCell ref="TMS6:TMS7"/>
    <mergeCell ref="TMT6:TMV6"/>
    <mergeCell ref="TMH6:TMH7"/>
    <mergeCell ref="TMI6:TMI7"/>
    <mergeCell ref="TMJ6:TMK6"/>
    <mergeCell ref="TML6:TML7"/>
    <mergeCell ref="TMM6:TMM7"/>
    <mergeCell ref="TMB6:TMB7"/>
    <mergeCell ref="TMC6:TMC7"/>
    <mergeCell ref="TMD6:TMD7"/>
    <mergeCell ref="TMF6:TMF7"/>
    <mergeCell ref="TMG6:TMG7"/>
    <mergeCell ref="TLS6:TLS7"/>
    <mergeCell ref="TLT6:TLV6"/>
    <mergeCell ref="TLW6:TLW7"/>
    <mergeCell ref="TLX6:TLX7"/>
    <mergeCell ref="TLY6:TMA6"/>
    <mergeCell ref="TLM6:TLM7"/>
    <mergeCell ref="TLN6:TLN7"/>
    <mergeCell ref="TLO6:TLP6"/>
    <mergeCell ref="TLQ6:TLQ7"/>
    <mergeCell ref="TLR6:TLR7"/>
    <mergeCell ref="TLG6:TLG7"/>
    <mergeCell ref="TLH6:TLH7"/>
    <mergeCell ref="TLI6:TLI7"/>
    <mergeCell ref="TLK6:TLK7"/>
    <mergeCell ref="TLL6:TLL7"/>
    <mergeCell ref="TKX6:TKX7"/>
    <mergeCell ref="TKY6:TLA6"/>
    <mergeCell ref="TLB6:TLB7"/>
    <mergeCell ref="TLC6:TLC7"/>
    <mergeCell ref="TLD6:TLF6"/>
    <mergeCell ref="TKR6:TKR7"/>
    <mergeCell ref="TKS6:TKS7"/>
    <mergeCell ref="TKT6:TKU6"/>
    <mergeCell ref="TKV6:TKV7"/>
    <mergeCell ref="TKW6:TKW7"/>
    <mergeCell ref="TKL6:TKL7"/>
    <mergeCell ref="TKM6:TKM7"/>
    <mergeCell ref="TKN6:TKN7"/>
    <mergeCell ref="TKP6:TKP7"/>
    <mergeCell ref="TKQ6:TKQ7"/>
    <mergeCell ref="TKC6:TKC7"/>
    <mergeCell ref="TKD6:TKF6"/>
    <mergeCell ref="TKG6:TKG7"/>
    <mergeCell ref="TKH6:TKH7"/>
    <mergeCell ref="TKI6:TKK6"/>
    <mergeCell ref="TJW6:TJW7"/>
    <mergeCell ref="TJX6:TJX7"/>
    <mergeCell ref="TJY6:TJZ6"/>
    <mergeCell ref="TKA6:TKA7"/>
    <mergeCell ref="TKB6:TKB7"/>
    <mergeCell ref="TJQ6:TJQ7"/>
    <mergeCell ref="TJR6:TJR7"/>
    <mergeCell ref="TJS6:TJS7"/>
    <mergeCell ref="TJU6:TJU7"/>
    <mergeCell ref="TJV6:TJV7"/>
    <mergeCell ref="TJH6:TJH7"/>
    <mergeCell ref="TJI6:TJK6"/>
    <mergeCell ref="TJL6:TJL7"/>
    <mergeCell ref="TJM6:TJM7"/>
    <mergeCell ref="TJN6:TJP6"/>
    <mergeCell ref="TJB6:TJB7"/>
    <mergeCell ref="TJC6:TJC7"/>
    <mergeCell ref="TJD6:TJE6"/>
    <mergeCell ref="TJF6:TJF7"/>
    <mergeCell ref="TJG6:TJG7"/>
    <mergeCell ref="TIV6:TIV7"/>
    <mergeCell ref="TIW6:TIW7"/>
    <mergeCell ref="TIX6:TIX7"/>
    <mergeCell ref="TIZ6:TIZ7"/>
    <mergeCell ref="TJA6:TJA7"/>
    <mergeCell ref="TIM6:TIM7"/>
    <mergeCell ref="TIN6:TIP6"/>
    <mergeCell ref="TIQ6:TIQ7"/>
    <mergeCell ref="TIR6:TIR7"/>
    <mergeCell ref="TIS6:TIU6"/>
    <mergeCell ref="TIG6:TIG7"/>
    <mergeCell ref="TIH6:TIH7"/>
    <mergeCell ref="TII6:TIJ6"/>
    <mergeCell ref="TIK6:TIK7"/>
    <mergeCell ref="TIL6:TIL7"/>
    <mergeCell ref="TIA6:TIA7"/>
    <mergeCell ref="TIB6:TIB7"/>
    <mergeCell ref="TIC6:TIC7"/>
    <mergeCell ref="TIE6:TIE7"/>
    <mergeCell ref="TIF6:TIF7"/>
    <mergeCell ref="THR6:THR7"/>
    <mergeCell ref="THS6:THU6"/>
    <mergeCell ref="THV6:THV7"/>
    <mergeCell ref="THW6:THW7"/>
    <mergeCell ref="THX6:THZ6"/>
    <mergeCell ref="THL6:THL7"/>
    <mergeCell ref="THM6:THM7"/>
    <mergeCell ref="THN6:THO6"/>
    <mergeCell ref="THP6:THP7"/>
    <mergeCell ref="THQ6:THQ7"/>
    <mergeCell ref="THF6:THF7"/>
    <mergeCell ref="THG6:THG7"/>
    <mergeCell ref="THH6:THH7"/>
    <mergeCell ref="THJ6:THJ7"/>
    <mergeCell ref="THK6:THK7"/>
    <mergeCell ref="TGW6:TGW7"/>
    <mergeCell ref="TGX6:TGZ6"/>
    <mergeCell ref="THA6:THA7"/>
    <mergeCell ref="THB6:THB7"/>
    <mergeCell ref="THC6:THE6"/>
    <mergeCell ref="TGQ6:TGQ7"/>
    <mergeCell ref="TGR6:TGR7"/>
    <mergeCell ref="TGS6:TGT6"/>
    <mergeCell ref="TGU6:TGU7"/>
    <mergeCell ref="TGV6:TGV7"/>
    <mergeCell ref="TGK6:TGK7"/>
    <mergeCell ref="TGL6:TGL7"/>
    <mergeCell ref="TGM6:TGM7"/>
    <mergeCell ref="TGO6:TGO7"/>
    <mergeCell ref="TGP6:TGP7"/>
    <mergeCell ref="TGB6:TGB7"/>
    <mergeCell ref="TGC6:TGE6"/>
    <mergeCell ref="TGF6:TGF7"/>
    <mergeCell ref="TGG6:TGG7"/>
    <mergeCell ref="TGH6:TGJ6"/>
    <mergeCell ref="TFV6:TFV7"/>
    <mergeCell ref="TFW6:TFW7"/>
    <mergeCell ref="TFX6:TFY6"/>
    <mergeCell ref="TFZ6:TFZ7"/>
    <mergeCell ref="TGA6:TGA7"/>
    <mergeCell ref="TFP6:TFP7"/>
    <mergeCell ref="TFQ6:TFQ7"/>
    <mergeCell ref="TFR6:TFR7"/>
    <mergeCell ref="TFT6:TFT7"/>
    <mergeCell ref="TFU6:TFU7"/>
    <mergeCell ref="TFG6:TFG7"/>
    <mergeCell ref="TFH6:TFJ6"/>
    <mergeCell ref="TFK6:TFK7"/>
    <mergeCell ref="TFL6:TFL7"/>
    <mergeCell ref="TFM6:TFO6"/>
    <mergeCell ref="TFA6:TFA7"/>
    <mergeCell ref="TFB6:TFB7"/>
    <mergeCell ref="TFC6:TFD6"/>
    <mergeCell ref="TFE6:TFE7"/>
    <mergeCell ref="TFF6:TFF7"/>
    <mergeCell ref="TEU6:TEU7"/>
    <mergeCell ref="TEV6:TEV7"/>
    <mergeCell ref="TEW6:TEW7"/>
    <mergeCell ref="TEY6:TEY7"/>
    <mergeCell ref="TEZ6:TEZ7"/>
    <mergeCell ref="TEL6:TEL7"/>
    <mergeCell ref="TEM6:TEO6"/>
    <mergeCell ref="TEP6:TEP7"/>
    <mergeCell ref="TEQ6:TEQ7"/>
    <mergeCell ref="TER6:TET6"/>
    <mergeCell ref="TEF6:TEF7"/>
    <mergeCell ref="TEG6:TEG7"/>
    <mergeCell ref="TEH6:TEI6"/>
    <mergeCell ref="TEJ6:TEJ7"/>
    <mergeCell ref="TEK6:TEK7"/>
    <mergeCell ref="TDZ6:TDZ7"/>
    <mergeCell ref="TEA6:TEA7"/>
    <mergeCell ref="TEB6:TEB7"/>
    <mergeCell ref="TED6:TED7"/>
    <mergeCell ref="TEE6:TEE7"/>
    <mergeCell ref="TDQ6:TDQ7"/>
    <mergeCell ref="TDR6:TDT6"/>
    <mergeCell ref="TDU6:TDU7"/>
    <mergeCell ref="TDV6:TDV7"/>
    <mergeCell ref="TDW6:TDY6"/>
    <mergeCell ref="TDK6:TDK7"/>
    <mergeCell ref="TDL6:TDL7"/>
    <mergeCell ref="TDM6:TDN6"/>
    <mergeCell ref="TDO6:TDO7"/>
    <mergeCell ref="TDP6:TDP7"/>
    <mergeCell ref="TDE6:TDE7"/>
    <mergeCell ref="TDF6:TDF7"/>
    <mergeCell ref="TDG6:TDG7"/>
    <mergeCell ref="TDI6:TDI7"/>
    <mergeCell ref="TDJ6:TDJ7"/>
    <mergeCell ref="TCV6:TCV7"/>
    <mergeCell ref="TCW6:TCY6"/>
    <mergeCell ref="TCZ6:TCZ7"/>
    <mergeCell ref="TDA6:TDA7"/>
    <mergeCell ref="TDB6:TDD6"/>
    <mergeCell ref="TCP6:TCP7"/>
    <mergeCell ref="TCQ6:TCQ7"/>
    <mergeCell ref="TCR6:TCS6"/>
    <mergeCell ref="TCT6:TCT7"/>
    <mergeCell ref="TCU6:TCU7"/>
    <mergeCell ref="TCJ6:TCJ7"/>
    <mergeCell ref="TCK6:TCK7"/>
    <mergeCell ref="TCL6:TCL7"/>
    <mergeCell ref="TCN6:TCN7"/>
    <mergeCell ref="TCO6:TCO7"/>
    <mergeCell ref="TCA6:TCA7"/>
    <mergeCell ref="TCB6:TCD6"/>
    <mergeCell ref="TCE6:TCE7"/>
    <mergeCell ref="TCF6:TCF7"/>
    <mergeCell ref="TCG6:TCI6"/>
    <mergeCell ref="TBU6:TBU7"/>
    <mergeCell ref="TBV6:TBV7"/>
    <mergeCell ref="TBW6:TBX6"/>
    <mergeCell ref="TBY6:TBY7"/>
    <mergeCell ref="TBZ6:TBZ7"/>
    <mergeCell ref="TBO6:TBO7"/>
    <mergeCell ref="TBP6:TBP7"/>
    <mergeCell ref="TBQ6:TBQ7"/>
    <mergeCell ref="TBS6:TBS7"/>
    <mergeCell ref="TBT6:TBT7"/>
    <mergeCell ref="TBF6:TBF7"/>
    <mergeCell ref="TBG6:TBI6"/>
    <mergeCell ref="TBJ6:TBJ7"/>
    <mergeCell ref="TBK6:TBK7"/>
    <mergeCell ref="TBL6:TBN6"/>
    <mergeCell ref="TAZ6:TAZ7"/>
    <mergeCell ref="TBA6:TBA7"/>
    <mergeCell ref="TBB6:TBC6"/>
    <mergeCell ref="TBD6:TBD7"/>
    <mergeCell ref="TBE6:TBE7"/>
    <mergeCell ref="TAT6:TAT7"/>
    <mergeCell ref="TAU6:TAU7"/>
    <mergeCell ref="TAV6:TAV7"/>
    <mergeCell ref="TAX6:TAX7"/>
    <mergeCell ref="TAY6:TAY7"/>
    <mergeCell ref="TAK6:TAK7"/>
    <mergeCell ref="TAL6:TAN6"/>
    <mergeCell ref="TAO6:TAO7"/>
    <mergeCell ref="TAP6:TAP7"/>
    <mergeCell ref="TAQ6:TAS6"/>
    <mergeCell ref="TAE6:TAE7"/>
    <mergeCell ref="TAF6:TAF7"/>
    <mergeCell ref="TAG6:TAH6"/>
    <mergeCell ref="TAI6:TAI7"/>
    <mergeCell ref="TAJ6:TAJ7"/>
    <mergeCell ref="SZY6:SZY7"/>
    <mergeCell ref="SZZ6:SZZ7"/>
    <mergeCell ref="TAA6:TAA7"/>
    <mergeCell ref="TAC6:TAC7"/>
    <mergeCell ref="TAD6:TAD7"/>
    <mergeCell ref="SZP6:SZP7"/>
    <mergeCell ref="SZQ6:SZS6"/>
    <mergeCell ref="SZT6:SZT7"/>
    <mergeCell ref="SZU6:SZU7"/>
    <mergeCell ref="SZV6:SZX6"/>
    <mergeCell ref="SZJ6:SZJ7"/>
    <mergeCell ref="SZK6:SZK7"/>
    <mergeCell ref="SZL6:SZM6"/>
    <mergeCell ref="SZN6:SZN7"/>
    <mergeCell ref="SZO6:SZO7"/>
    <mergeCell ref="SZD6:SZD7"/>
    <mergeCell ref="SZE6:SZE7"/>
    <mergeCell ref="SZF6:SZF7"/>
    <mergeCell ref="SZH6:SZH7"/>
    <mergeCell ref="SZI6:SZI7"/>
    <mergeCell ref="SYU6:SYU7"/>
    <mergeCell ref="SYV6:SYX6"/>
    <mergeCell ref="SYY6:SYY7"/>
    <mergeCell ref="SYZ6:SYZ7"/>
    <mergeCell ref="SZA6:SZC6"/>
    <mergeCell ref="SYO6:SYO7"/>
    <mergeCell ref="SYP6:SYP7"/>
    <mergeCell ref="SYQ6:SYR6"/>
    <mergeCell ref="SYS6:SYS7"/>
    <mergeCell ref="SYT6:SYT7"/>
    <mergeCell ref="SYI6:SYI7"/>
    <mergeCell ref="SYJ6:SYJ7"/>
    <mergeCell ref="SYK6:SYK7"/>
    <mergeCell ref="SYM6:SYM7"/>
    <mergeCell ref="SYN6:SYN7"/>
    <mergeCell ref="SXZ6:SXZ7"/>
    <mergeCell ref="SYA6:SYC6"/>
    <mergeCell ref="SYD6:SYD7"/>
    <mergeCell ref="SYE6:SYE7"/>
    <mergeCell ref="SYF6:SYH6"/>
    <mergeCell ref="SXT6:SXT7"/>
    <mergeCell ref="SXU6:SXU7"/>
    <mergeCell ref="SXV6:SXW6"/>
    <mergeCell ref="SXX6:SXX7"/>
    <mergeCell ref="SXY6:SXY7"/>
    <mergeCell ref="SXN6:SXN7"/>
    <mergeCell ref="SXO6:SXO7"/>
    <mergeCell ref="SXP6:SXP7"/>
    <mergeCell ref="SXR6:SXR7"/>
    <mergeCell ref="SXS6:SXS7"/>
    <mergeCell ref="SXE6:SXE7"/>
    <mergeCell ref="SXF6:SXH6"/>
    <mergeCell ref="SXI6:SXI7"/>
    <mergeCell ref="SXJ6:SXJ7"/>
    <mergeCell ref="SXK6:SXM6"/>
    <mergeCell ref="SWY6:SWY7"/>
    <mergeCell ref="SWZ6:SWZ7"/>
    <mergeCell ref="SXA6:SXB6"/>
    <mergeCell ref="SXC6:SXC7"/>
    <mergeCell ref="SXD6:SXD7"/>
    <mergeCell ref="SWS6:SWS7"/>
    <mergeCell ref="SWT6:SWT7"/>
    <mergeCell ref="SWU6:SWU7"/>
    <mergeCell ref="SWW6:SWW7"/>
    <mergeCell ref="SWX6:SWX7"/>
    <mergeCell ref="SWJ6:SWJ7"/>
    <mergeCell ref="SWK6:SWM6"/>
    <mergeCell ref="SWN6:SWN7"/>
    <mergeCell ref="SWO6:SWO7"/>
    <mergeCell ref="SWP6:SWR6"/>
    <mergeCell ref="SWD6:SWD7"/>
    <mergeCell ref="SWE6:SWE7"/>
    <mergeCell ref="SWF6:SWG6"/>
    <mergeCell ref="SWH6:SWH7"/>
    <mergeCell ref="SWI6:SWI7"/>
    <mergeCell ref="SVX6:SVX7"/>
    <mergeCell ref="SVY6:SVY7"/>
    <mergeCell ref="SVZ6:SVZ7"/>
    <mergeCell ref="SWB6:SWB7"/>
    <mergeCell ref="SWC6:SWC7"/>
    <mergeCell ref="SVO6:SVO7"/>
    <mergeCell ref="SVP6:SVR6"/>
    <mergeCell ref="SVS6:SVS7"/>
    <mergeCell ref="SVT6:SVT7"/>
    <mergeCell ref="SVU6:SVW6"/>
    <mergeCell ref="SVI6:SVI7"/>
    <mergeCell ref="SVJ6:SVJ7"/>
    <mergeCell ref="SVK6:SVL6"/>
    <mergeCell ref="SVM6:SVM7"/>
    <mergeCell ref="SVN6:SVN7"/>
    <mergeCell ref="SVC6:SVC7"/>
    <mergeCell ref="SVD6:SVD7"/>
    <mergeCell ref="SVE6:SVE7"/>
    <mergeCell ref="SVG6:SVG7"/>
    <mergeCell ref="SVH6:SVH7"/>
    <mergeCell ref="SUT6:SUT7"/>
    <mergeCell ref="SUU6:SUW6"/>
    <mergeCell ref="SUX6:SUX7"/>
    <mergeCell ref="SUY6:SUY7"/>
    <mergeCell ref="SUZ6:SVB6"/>
    <mergeCell ref="SUN6:SUN7"/>
    <mergeCell ref="SUO6:SUO7"/>
    <mergeCell ref="SUP6:SUQ6"/>
    <mergeCell ref="SUR6:SUR7"/>
    <mergeCell ref="SUS6:SUS7"/>
    <mergeCell ref="SUH6:SUH7"/>
    <mergeCell ref="SUI6:SUI7"/>
    <mergeCell ref="SUJ6:SUJ7"/>
    <mergeCell ref="SUL6:SUL7"/>
    <mergeCell ref="SUM6:SUM7"/>
    <mergeCell ref="STY6:STY7"/>
    <mergeCell ref="STZ6:SUB6"/>
    <mergeCell ref="SUC6:SUC7"/>
    <mergeCell ref="SUD6:SUD7"/>
    <mergeCell ref="SUE6:SUG6"/>
    <mergeCell ref="STS6:STS7"/>
    <mergeCell ref="STT6:STT7"/>
    <mergeCell ref="STU6:STV6"/>
    <mergeCell ref="STW6:STW7"/>
    <mergeCell ref="STX6:STX7"/>
    <mergeCell ref="STM6:STM7"/>
    <mergeCell ref="STN6:STN7"/>
    <mergeCell ref="STO6:STO7"/>
    <mergeCell ref="STQ6:STQ7"/>
    <mergeCell ref="STR6:STR7"/>
    <mergeCell ref="STD6:STD7"/>
    <mergeCell ref="STE6:STG6"/>
    <mergeCell ref="STH6:STH7"/>
    <mergeCell ref="STI6:STI7"/>
    <mergeCell ref="STJ6:STL6"/>
    <mergeCell ref="SSX6:SSX7"/>
    <mergeCell ref="SSY6:SSY7"/>
    <mergeCell ref="SSZ6:STA6"/>
    <mergeCell ref="STB6:STB7"/>
    <mergeCell ref="STC6:STC7"/>
    <mergeCell ref="SSR6:SSR7"/>
    <mergeCell ref="SSS6:SSS7"/>
    <mergeCell ref="SST6:SST7"/>
    <mergeCell ref="SSV6:SSV7"/>
    <mergeCell ref="SSW6:SSW7"/>
    <mergeCell ref="SSI6:SSI7"/>
    <mergeCell ref="SSJ6:SSL6"/>
    <mergeCell ref="SSM6:SSM7"/>
    <mergeCell ref="SSN6:SSN7"/>
    <mergeCell ref="SSO6:SSQ6"/>
    <mergeCell ref="SSC6:SSC7"/>
    <mergeCell ref="SSD6:SSD7"/>
    <mergeCell ref="SSE6:SSF6"/>
    <mergeCell ref="SSG6:SSG7"/>
    <mergeCell ref="SSH6:SSH7"/>
    <mergeCell ref="SRW6:SRW7"/>
    <mergeCell ref="SRX6:SRX7"/>
    <mergeCell ref="SRY6:SRY7"/>
    <mergeCell ref="SSA6:SSA7"/>
    <mergeCell ref="SSB6:SSB7"/>
    <mergeCell ref="SRN6:SRN7"/>
    <mergeCell ref="SRO6:SRQ6"/>
    <mergeCell ref="SRR6:SRR7"/>
    <mergeCell ref="SRS6:SRS7"/>
    <mergeCell ref="SRT6:SRV6"/>
    <mergeCell ref="SRH6:SRH7"/>
    <mergeCell ref="SRI6:SRI7"/>
    <mergeCell ref="SRJ6:SRK6"/>
    <mergeCell ref="SRL6:SRL7"/>
    <mergeCell ref="SRM6:SRM7"/>
    <mergeCell ref="SRB6:SRB7"/>
    <mergeCell ref="SRC6:SRC7"/>
    <mergeCell ref="SRD6:SRD7"/>
    <mergeCell ref="SRF6:SRF7"/>
    <mergeCell ref="SRG6:SRG7"/>
    <mergeCell ref="SQS6:SQS7"/>
    <mergeCell ref="SQT6:SQV6"/>
    <mergeCell ref="SQW6:SQW7"/>
    <mergeCell ref="SQX6:SQX7"/>
    <mergeCell ref="SQY6:SRA6"/>
    <mergeCell ref="SQM6:SQM7"/>
    <mergeCell ref="SQN6:SQN7"/>
    <mergeCell ref="SQO6:SQP6"/>
    <mergeCell ref="SQQ6:SQQ7"/>
    <mergeCell ref="SQR6:SQR7"/>
    <mergeCell ref="SQG6:SQG7"/>
    <mergeCell ref="SQH6:SQH7"/>
    <mergeCell ref="SQI6:SQI7"/>
    <mergeCell ref="SQK6:SQK7"/>
    <mergeCell ref="SQL6:SQL7"/>
    <mergeCell ref="SPX6:SPX7"/>
    <mergeCell ref="SPY6:SQA6"/>
    <mergeCell ref="SQB6:SQB7"/>
    <mergeCell ref="SQC6:SQC7"/>
    <mergeCell ref="SQD6:SQF6"/>
    <mergeCell ref="SPR6:SPR7"/>
    <mergeCell ref="SPS6:SPS7"/>
    <mergeCell ref="SPT6:SPU6"/>
    <mergeCell ref="SPV6:SPV7"/>
    <mergeCell ref="SPW6:SPW7"/>
    <mergeCell ref="SPL6:SPL7"/>
    <mergeCell ref="SPM6:SPM7"/>
    <mergeCell ref="SPN6:SPN7"/>
    <mergeCell ref="SPP6:SPP7"/>
    <mergeCell ref="SPQ6:SPQ7"/>
    <mergeCell ref="SPC6:SPC7"/>
    <mergeCell ref="SPD6:SPF6"/>
    <mergeCell ref="SPG6:SPG7"/>
    <mergeCell ref="SPH6:SPH7"/>
    <mergeCell ref="SPI6:SPK6"/>
    <mergeCell ref="SOW6:SOW7"/>
    <mergeCell ref="SOX6:SOX7"/>
    <mergeCell ref="SOY6:SOZ6"/>
    <mergeCell ref="SPA6:SPA7"/>
    <mergeCell ref="SPB6:SPB7"/>
    <mergeCell ref="SOQ6:SOQ7"/>
    <mergeCell ref="SOR6:SOR7"/>
    <mergeCell ref="SOS6:SOS7"/>
    <mergeCell ref="SOU6:SOU7"/>
    <mergeCell ref="SOV6:SOV7"/>
    <mergeCell ref="SOH6:SOH7"/>
    <mergeCell ref="SOI6:SOK6"/>
    <mergeCell ref="SOL6:SOL7"/>
    <mergeCell ref="SOM6:SOM7"/>
    <mergeCell ref="SON6:SOP6"/>
    <mergeCell ref="SOB6:SOB7"/>
    <mergeCell ref="SOC6:SOC7"/>
    <mergeCell ref="SOD6:SOE6"/>
    <mergeCell ref="SOF6:SOF7"/>
    <mergeCell ref="SOG6:SOG7"/>
    <mergeCell ref="SNV6:SNV7"/>
    <mergeCell ref="SNW6:SNW7"/>
    <mergeCell ref="SNX6:SNX7"/>
    <mergeCell ref="SNZ6:SNZ7"/>
    <mergeCell ref="SOA6:SOA7"/>
    <mergeCell ref="SNM6:SNM7"/>
    <mergeCell ref="SNN6:SNP6"/>
    <mergeCell ref="SNQ6:SNQ7"/>
    <mergeCell ref="SNR6:SNR7"/>
    <mergeCell ref="SNS6:SNU6"/>
    <mergeCell ref="SNG6:SNG7"/>
    <mergeCell ref="SNH6:SNH7"/>
    <mergeCell ref="SNI6:SNJ6"/>
    <mergeCell ref="SNK6:SNK7"/>
    <mergeCell ref="SNL6:SNL7"/>
    <mergeCell ref="SNA6:SNA7"/>
    <mergeCell ref="SNB6:SNB7"/>
    <mergeCell ref="SNC6:SNC7"/>
    <mergeCell ref="SNE6:SNE7"/>
    <mergeCell ref="SNF6:SNF7"/>
    <mergeCell ref="SMR6:SMR7"/>
    <mergeCell ref="SMS6:SMU6"/>
    <mergeCell ref="SMV6:SMV7"/>
    <mergeCell ref="SMW6:SMW7"/>
    <mergeCell ref="SMX6:SMZ6"/>
    <mergeCell ref="SML6:SML7"/>
    <mergeCell ref="SMM6:SMM7"/>
    <mergeCell ref="SMN6:SMO6"/>
    <mergeCell ref="SMP6:SMP7"/>
    <mergeCell ref="SMQ6:SMQ7"/>
    <mergeCell ref="SMF6:SMF7"/>
    <mergeCell ref="SMG6:SMG7"/>
    <mergeCell ref="SMH6:SMH7"/>
    <mergeCell ref="SMJ6:SMJ7"/>
    <mergeCell ref="SMK6:SMK7"/>
    <mergeCell ref="SLW6:SLW7"/>
    <mergeCell ref="SLX6:SLZ6"/>
    <mergeCell ref="SMA6:SMA7"/>
    <mergeCell ref="SMB6:SMB7"/>
    <mergeCell ref="SMC6:SME6"/>
    <mergeCell ref="SLQ6:SLQ7"/>
    <mergeCell ref="SLR6:SLR7"/>
    <mergeCell ref="SLS6:SLT6"/>
    <mergeCell ref="SLU6:SLU7"/>
    <mergeCell ref="SLV6:SLV7"/>
    <mergeCell ref="SLK6:SLK7"/>
    <mergeCell ref="SLL6:SLL7"/>
    <mergeCell ref="SLM6:SLM7"/>
    <mergeCell ref="SLO6:SLO7"/>
    <mergeCell ref="SLP6:SLP7"/>
    <mergeCell ref="SLB6:SLB7"/>
    <mergeCell ref="SLC6:SLE6"/>
    <mergeCell ref="SLF6:SLF7"/>
    <mergeCell ref="SLG6:SLG7"/>
    <mergeCell ref="SLH6:SLJ6"/>
    <mergeCell ref="SKV6:SKV7"/>
    <mergeCell ref="SKW6:SKW7"/>
    <mergeCell ref="SKX6:SKY6"/>
    <mergeCell ref="SKZ6:SKZ7"/>
    <mergeCell ref="SLA6:SLA7"/>
    <mergeCell ref="SKP6:SKP7"/>
    <mergeCell ref="SKQ6:SKQ7"/>
    <mergeCell ref="SKR6:SKR7"/>
    <mergeCell ref="SKT6:SKT7"/>
    <mergeCell ref="SKU6:SKU7"/>
    <mergeCell ref="SKG6:SKG7"/>
    <mergeCell ref="SKH6:SKJ6"/>
    <mergeCell ref="SKK6:SKK7"/>
    <mergeCell ref="SKL6:SKL7"/>
    <mergeCell ref="SKM6:SKO6"/>
    <mergeCell ref="SKA6:SKA7"/>
    <mergeCell ref="SKB6:SKB7"/>
    <mergeCell ref="SKC6:SKD6"/>
    <mergeCell ref="SKE6:SKE7"/>
    <mergeCell ref="SKF6:SKF7"/>
    <mergeCell ref="SJU6:SJU7"/>
    <mergeCell ref="SJV6:SJV7"/>
    <mergeCell ref="SJW6:SJW7"/>
    <mergeCell ref="SJY6:SJY7"/>
    <mergeCell ref="SJZ6:SJZ7"/>
    <mergeCell ref="SJL6:SJL7"/>
    <mergeCell ref="SJM6:SJO6"/>
    <mergeCell ref="SJP6:SJP7"/>
    <mergeCell ref="SJQ6:SJQ7"/>
    <mergeCell ref="SJR6:SJT6"/>
    <mergeCell ref="SJF6:SJF7"/>
    <mergeCell ref="SJG6:SJG7"/>
    <mergeCell ref="SJH6:SJI6"/>
    <mergeCell ref="SJJ6:SJJ7"/>
    <mergeCell ref="SJK6:SJK7"/>
    <mergeCell ref="SIZ6:SIZ7"/>
    <mergeCell ref="SJA6:SJA7"/>
    <mergeCell ref="SJB6:SJB7"/>
    <mergeCell ref="SJD6:SJD7"/>
    <mergeCell ref="SJE6:SJE7"/>
    <mergeCell ref="SIQ6:SIQ7"/>
    <mergeCell ref="SIR6:SIT6"/>
    <mergeCell ref="SIU6:SIU7"/>
    <mergeCell ref="SIV6:SIV7"/>
    <mergeCell ref="SIW6:SIY6"/>
    <mergeCell ref="SIK6:SIK7"/>
    <mergeCell ref="SIL6:SIL7"/>
    <mergeCell ref="SIM6:SIN6"/>
    <mergeCell ref="SIO6:SIO7"/>
    <mergeCell ref="SIP6:SIP7"/>
    <mergeCell ref="SIE6:SIE7"/>
    <mergeCell ref="SIF6:SIF7"/>
    <mergeCell ref="SIG6:SIG7"/>
    <mergeCell ref="SII6:SII7"/>
    <mergeCell ref="SIJ6:SIJ7"/>
    <mergeCell ref="SHV6:SHV7"/>
    <mergeCell ref="SHW6:SHY6"/>
    <mergeCell ref="SHZ6:SHZ7"/>
    <mergeCell ref="SIA6:SIA7"/>
    <mergeCell ref="SIB6:SID6"/>
    <mergeCell ref="SHP6:SHP7"/>
    <mergeCell ref="SHQ6:SHQ7"/>
    <mergeCell ref="SHR6:SHS6"/>
    <mergeCell ref="SHT6:SHT7"/>
    <mergeCell ref="SHU6:SHU7"/>
    <mergeCell ref="SHJ6:SHJ7"/>
    <mergeCell ref="SHK6:SHK7"/>
    <mergeCell ref="SHL6:SHL7"/>
    <mergeCell ref="SHN6:SHN7"/>
    <mergeCell ref="SHO6:SHO7"/>
    <mergeCell ref="SHA6:SHA7"/>
    <mergeCell ref="SHB6:SHD6"/>
    <mergeCell ref="SHE6:SHE7"/>
    <mergeCell ref="SHF6:SHF7"/>
    <mergeCell ref="SHG6:SHI6"/>
    <mergeCell ref="SGU6:SGU7"/>
    <mergeCell ref="SGV6:SGV7"/>
    <mergeCell ref="SGW6:SGX6"/>
    <mergeCell ref="SGY6:SGY7"/>
    <mergeCell ref="SGZ6:SGZ7"/>
    <mergeCell ref="SGO6:SGO7"/>
    <mergeCell ref="SGP6:SGP7"/>
    <mergeCell ref="SGQ6:SGQ7"/>
    <mergeCell ref="SGS6:SGS7"/>
    <mergeCell ref="SGT6:SGT7"/>
    <mergeCell ref="SGF6:SGF7"/>
    <mergeCell ref="SGG6:SGI6"/>
    <mergeCell ref="SGJ6:SGJ7"/>
    <mergeCell ref="SGK6:SGK7"/>
    <mergeCell ref="SGL6:SGN6"/>
    <mergeCell ref="SFZ6:SFZ7"/>
    <mergeCell ref="SGA6:SGA7"/>
    <mergeCell ref="SGB6:SGC6"/>
    <mergeCell ref="SGD6:SGD7"/>
    <mergeCell ref="SGE6:SGE7"/>
    <mergeCell ref="SFT6:SFT7"/>
    <mergeCell ref="SFU6:SFU7"/>
    <mergeCell ref="SFV6:SFV7"/>
    <mergeCell ref="SFX6:SFX7"/>
    <mergeCell ref="SFY6:SFY7"/>
    <mergeCell ref="SFK6:SFK7"/>
    <mergeCell ref="SFL6:SFN6"/>
    <mergeCell ref="SFO6:SFO7"/>
    <mergeCell ref="SFP6:SFP7"/>
    <mergeCell ref="SFQ6:SFS6"/>
    <mergeCell ref="SFE6:SFE7"/>
    <mergeCell ref="SFF6:SFF7"/>
    <mergeCell ref="SFG6:SFH6"/>
    <mergeCell ref="SFI6:SFI7"/>
    <mergeCell ref="SFJ6:SFJ7"/>
    <mergeCell ref="SEY6:SEY7"/>
    <mergeCell ref="SEZ6:SEZ7"/>
    <mergeCell ref="SFA6:SFA7"/>
    <mergeCell ref="SFC6:SFC7"/>
    <mergeCell ref="SFD6:SFD7"/>
    <mergeCell ref="SEP6:SEP7"/>
    <mergeCell ref="SEQ6:SES6"/>
    <mergeCell ref="SET6:SET7"/>
    <mergeCell ref="SEU6:SEU7"/>
    <mergeCell ref="SEV6:SEX6"/>
    <mergeCell ref="SEJ6:SEJ7"/>
    <mergeCell ref="SEK6:SEK7"/>
    <mergeCell ref="SEL6:SEM6"/>
    <mergeCell ref="SEN6:SEN7"/>
    <mergeCell ref="SEO6:SEO7"/>
    <mergeCell ref="SED6:SED7"/>
    <mergeCell ref="SEE6:SEE7"/>
    <mergeCell ref="SEF6:SEF7"/>
    <mergeCell ref="SEH6:SEH7"/>
    <mergeCell ref="SEI6:SEI7"/>
    <mergeCell ref="SDU6:SDU7"/>
    <mergeCell ref="SDV6:SDX6"/>
    <mergeCell ref="SDY6:SDY7"/>
    <mergeCell ref="SDZ6:SDZ7"/>
    <mergeCell ref="SEA6:SEC6"/>
    <mergeCell ref="SDO6:SDO7"/>
    <mergeCell ref="SDP6:SDP7"/>
    <mergeCell ref="SDQ6:SDR6"/>
    <mergeCell ref="SDS6:SDS7"/>
    <mergeCell ref="SDT6:SDT7"/>
    <mergeCell ref="SDI6:SDI7"/>
    <mergeCell ref="SDJ6:SDJ7"/>
    <mergeCell ref="SDK6:SDK7"/>
    <mergeCell ref="SDM6:SDM7"/>
    <mergeCell ref="SDN6:SDN7"/>
    <mergeCell ref="SCZ6:SCZ7"/>
    <mergeCell ref="SDA6:SDC6"/>
    <mergeCell ref="SDD6:SDD7"/>
    <mergeCell ref="SDE6:SDE7"/>
    <mergeCell ref="SDF6:SDH6"/>
    <mergeCell ref="SCT6:SCT7"/>
    <mergeCell ref="SCU6:SCU7"/>
    <mergeCell ref="SCV6:SCW6"/>
    <mergeCell ref="SCX6:SCX7"/>
    <mergeCell ref="SCY6:SCY7"/>
    <mergeCell ref="SCN6:SCN7"/>
    <mergeCell ref="SCO6:SCO7"/>
    <mergeCell ref="SCP6:SCP7"/>
    <mergeCell ref="SCR6:SCR7"/>
    <mergeCell ref="SCS6:SCS7"/>
    <mergeCell ref="SCE6:SCE7"/>
    <mergeCell ref="SCF6:SCH6"/>
    <mergeCell ref="SCI6:SCI7"/>
    <mergeCell ref="SCJ6:SCJ7"/>
    <mergeCell ref="SCK6:SCM6"/>
    <mergeCell ref="SBY6:SBY7"/>
    <mergeCell ref="SBZ6:SBZ7"/>
    <mergeCell ref="SCA6:SCB6"/>
    <mergeCell ref="SCC6:SCC7"/>
    <mergeCell ref="SCD6:SCD7"/>
    <mergeCell ref="SBS6:SBS7"/>
    <mergeCell ref="SBT6:SBT7"/>
    <mergeCell ref="SBU6:SBU7"/>
    <mergeCell ref="SBW6:SBW7"/>
    <mergeCell ref="SBX6:SBX7"/>
    <mergeCell ref="SBJ6:SBJ7"/>
    <mergeCell ref="SBK6:SBM6"/>
    <mergeCell ref="SBN6:SBN7"/>
    <mergeCell ref="SBO6:SBO7"/>
    <mergeCell ref="SBP6:SBR6"/>
    <mergeCell ref="SBD6:SBD7"/>
    <mergeCell ref="SBE6:SBE7"/>
    <mergeCell ref="SBF6:SBG6"/>
    <mergeCell ref="SBH6:SBH7"/>
    <mergeCell ref="SBI6:SBI7"/>
    <mergeCell ref="SAX6:SAX7"/>
    <mergeCell ref="SAY6:SAY7"/>
    <mergeCell ref="SAZ6:SAZ7"/>
    <mergeCell ref="SBB6:SBB7"/>
    <mergeCell ref="SBC6:SBC7"/>
    <mergeCell ref="SAO6:SAO7"/>
    <mergeCell ref="SAP6:SAR6"/>
    <mergeCell ref="SAS6:SAS7"/>
    <mergeCell ref="SAT6:SAT7"/>
    <mergeCell ref="SAU6:SAW6"/>
    <mergeCell ref="SAI6:SAI7"/>
    <mergeCell ref="SAJ6:SAJ7"/>
    <mergeCell ref="SAK6:SAL6"/>
    <mergeCell ref="SAM6:SAM7"/>
    <mergeCell ref="SAN6:SAN7"/>
    <mergeCell ref="SAC6:SAC7"/>
    <mergeCell ref="SAD6:SAD7"/>
    <mergeCell ref="SAE6:SAE7"/>
    <mergeCell ref="SAG6:SAG7"/>
    <mergeCell ref="SAH6:SAH7"/>
    <mergeCell ref="RZT6:RZT7"/>
    <mergeCell ref="RZU6:RZW6"/>
    <mergeCell ref="RZX6:RZX7"/>
    <mergeCell ref="RZY6:RZY7"/>
    <mergeCell ref="RZZ6:SAB6"/>
    <mergeCell ref="RZN6:RZN7"/>
    <mergeCell ref="RZO6:RZO7"/>
    <mergeCell ref="RZP6:RZQ6"/>
    <mergeCell ref="RZR6:RZR7"/>
    <mergeCell ref="RZS6:RZS7"/>
    <mergeCell ref="RZH6:RZH7"/>
    <mergeCell ref="RZI6:RZI7"/>
    <mergeCell ref="RZJ6:RZJ7"/>
    <mergeCell ref="RZL6:RZL7"/>
    <mergeCell ref="RZM6:RZM7"/>
    <mergeCell ref="RYY6:RYY7"/>
    <mergeCell ref="RYZ6:RZB6"/>
    <mergeCell ref="RZC6:RZC7"/>
    <mergeCell ref="RZD6:RZD7"/>
    <mergeCell ref="RZE6:RZG6"/>
    <mergeCell ref="RYS6:RYS7"/>
    <mergeCell ref="RYT6:RYT7"/>
    <mergeCell ref="RYU6:RYV6"/>
    <mergeCell ref="RYW6:RYW7"/>
    <mergeCell ref="RYX6:RYX7"/>
    <mergeCell ref="RYM6:RYM7"/>
    <mergeCell ref="RYN6:RYN7"/>
    <mergeCell ref="RYO6:RYO7"/>
    <mergeCell ref="RYQ6:RYQ7"/>
    <mergeCell ref="RYR6:RYR7"/>
    <mergeCell ref="RYD6:RYD7"/>
    <mergeCell ref="RYE6:RYG6"/>
    <mergeCell ref="RYH6:RYH7"/>
    <mergeCell ref="RYI6:RYI7"/>
    <mergeCell ref="RYJ6:RYL6"/>
    <mergeCell ref="RXX6:RXX7"/>
    <mergeCell ref="RXY6:RXY7"/>
    <mergeCell ref="RXZ6:RYA6"/>
    <mergeCell ref="RYB6:RYB7"/>
    <mergeCell ref="RYC6:RYC7"/>
    <mergeCell ref="RXR6:RXR7"/>
    <mergeCell ref="RXS6:RXS7"/>
    <mergeCell ref="RXT6:RXT7"/>
    <mergeCell ref="RXV6:RXV7"/>
    <mergeCell ref="RXW6:RXW7"/>
    <mergeCell ref="RXI6:RXI7"/>
    <mergeCell ref="RXJ6:RXL6"/>
    <mergeCell ref="RXM6:RXM7"/>
    <mergeCell ref="RXN6:RXN7"/>
    <mergeCell ref="RXO6:RXQ6"/>
    <mergeCell ref="RXC6:RXC7"/>
    <mergeCell ref="RXD6:RXD7"/>
    <mergeCell ref="RXE6:RXF6"/>
    <mergeCell ref="RXG6:RXG7"/>
    <mergeCell ref="RXH6:RXH7"/>
    <mergeCell ref="RWW6:RWW7"/>
    <mergeCell ref="RWX6:RWX7"/>
    <mergeCell ref="RWY6:RWY7"/>
    <mergeCell ref="RXA6:RXA7"/>
    <mergeCell ref="RXB6:RXB7"/>
    <mergeCell ref="RWN6:RWN7"/>
    <mergeCell ref="RWO6:RWQ6"/>
    <mergeCell ref="RWR6:RWR7"/>
    <mergeCell ref="RWS6:RWS7"/>
    <mergeCell ref="RWT6:RWV6"/>
    <mergeCell ref="RWH6:RWH7"/>
    <mergeCell ref="RWI6:RWI7"/>
    <mergeCell ref="RWJ6:RWK6"/>
    <mergeCell ref="RWL6:RWL7"/>
    <mergeCell ref="RWM6:RWM7"/>
    <mergeCell ref="RWB6:RWB7"/>
    <mergeCell ref="RWC6:RWC7"/>
    <mergeCell ref="RWD6:RWD7"/>
    <mergeCell ref="RWF6:RWF7"/>
    <mergeCell ref="RWG6:RWG7"/>
    <mergeCell ref="RVS6:RVS7"/>
    <mergeCell ref="RVT6:RVV6"/>
    <mergeCell ref="RVW6:RVW7"/>
    <mergeCell ref="RVX6:RVX7"/>
    <mergeCell ref="RVY6:RWA6"/>
    <mergeCell ref="RVM6:RVM7"/>
    <mergeCell ref="RVN6:RVN7"/>
    <mergeCell ref="RVO6:RVP6"/>
    <mergeCell ref="RVQ6:RVQ7"/>
    <mergeCell ref="RVR6:RVR7"/>
    <mergeCell ref="RVG6:RVG7"/>
    <mergeCell ref="RVH6:RVH7"/>
    <mergeCell ref="RVI6:RVI7"/>
    <mergeCell ref="RVK6:RVK7"/>
    <mergeCell ref="RVL6:RVL7"/>
    <mergeCell ref="RUX6:RUX7"/>
    <mergeCell ref="RUY6:RVA6"/>
    <mergeCell ref="RVB6:RVB7"/>
    <mergeCell ref="RVC6:RVC7"/>
    <mergeCell ref="RVD6:RVF6"/>
    <mergeCell ref="RUR6:RUR7"/>
    <mergeCell ref="RUS6:RUS7"/>
    <mergeCell ref="RUT6:RUU6"/>
    <mergeCell ref="RUV6:RUV7"/>
    <mergeCell ref="RUW6:RUW7"/>
    <mergeCell ref="RUL6:RUL7"/>
    <mergeCell ref="RUM6:RUM7"/>
    <mergeCell ref="RUN6:RUN7"/>
    <mergeCell ref="RUP6:RUP7"/>
    <mergeCell ref="RUQ6:RUQ7"/>
    <mergeCell ref="RUC6:RUC7"/>
    <mergeCell ref="RUD6:RUF6"/>
    <mergeCell ref="RUG6:RUG7"/>
    <mergeCell ref="RUH6:RUH7"/>
    <mergeCell ref="RUI6:RUK6"/>
    <mergeCell ref="RTW6:RTW7"/>
    <mergeCell ref="RTX6:RTX7"/>
    <mergeCell ref="RTY6:RTZ6"/>
    <mergeCell ref="RUA6:RUA7"/>
    <mergeCell ref="RUB6:RUB7"/>
    <mergeCell ref="RTQ6:RTQ7"/>
    <mergeCell ref="RTR6:RTR7"/>
    <mergeCell ref="RTS6:RTS7"/>
    <mergeCell ref="RTU6:RTU7"/>
    <mergeCell ref="RTV6:RTV7"/>
    <mergeCell ref="RTH6:RTH7"/>
    <mergeCell ref="RTI6:RTK6"/>
    <mergeCell ref="RTL6:RTL7"/>
    <mergeCell ref="RTM6:RTM7"/>
    <mergeCell ref="RTN6:RTP6"/>
    <mergeCell ref="RTB6:RTB7"/>
    <mergeCell ref="RTC6:RTC7"/>
    <mergeCell ref="RTD6:RTE6"/>
    <mergeCell ref="RTF6:RTF7"/>
    <mergeCell ref="RTG6:RTG7"/>
    <mergeCell ref="RSV6:RSV7"/>
    <mergeCell ref="RSW6:RSW7"/>
    <mergeCell ref="RSX6:RSX7"/>
    <mergeCell ref="RSZ6:RSZ7"/>
    <mergeCell ref="RTA6:RTA7"/>
    <mergeCell ref="RSM6:RSM7"/>
    <mergeCell ref="RSN6:RSP6"/>
    <mergeCell ref="RSQ6:RSQ7"/>
    <mergeCell ref="RSR6:RSR7"/>
    <mergeCell ref="RSS6:RSU6"/>
    <mergeCell ref="RSG6:RSG7"/>
    <mergeCell ref="RSH6:RSH7"/>
    <mergeCell ref="RSI6:RSJ6"/>
    <mergeCell ref="RSK6:RSK7"/>
    <mergeCell ref="RSL6:RSL7"/>
    <mergeCell ref="RSA6:RSA7"/>
    <mergeCell ref="RSB6:RSB7"/>
    <mergeCell ref="RSC6:RSC7"/>
    <mergeCell ref="RSE6:RSE7"/>
    <mergeCell ref="RSF6:RSF7"/>
    <mergeCell ref="RRR6:RRR7"/>
    <mergeCell ref="RRS6:RRU6"/>
    <mergeCell ref="RRV6:RRV7"/>
    <mergeCell ref="RRW6:RRW7"/>
    <mergeCell ref="RRX6:RRZ6"/>
    <mergeCell ref="RRL6:RRL7"/>
    <mergeCell ref="RRM6:RRM7"/>
    <mergeCell ref="RRN6:RRO6"/>
    <mergeCell ref="RRP6:RRP7"/>
    <mergeCell ref="RRQ6:RRQ7"/>
    <mergeCell ref="RRF6:RRF7"/>
    <mergeCell ref="RRG6:RRG7"/>
    <mergeCell ref="RRH6:RRH7"/>
    <mergeCell ref="RRJ6:RRJ7"/>
    <mergeCell ref="RRK6:RRK7"/>
    <mergeCell ref="RQW6:RQW7"/>
    <mergeCell ref="RQX6:RQZ6"/>
    <mergeCell ref="RRA6:RRA7"/>
    <mergeCell ref="RRB6:RRB7"/>
    <mergeCell ref="RRC6:RRE6"/>
    <mergeCell ref="RQQ6:RQQ7"/>
    <mergeCell ref="RQR6:RQR7"/>
    <mergeCell ref="RQS6:RQT6"/>
    <mergeCell ref="RQU6:RQU7"/>
    <mergeCell ref="RQV6:RQV7"/>
    <mergeCell ref="RQK6:RQK7"/>
    <mergeCell ref="RQL6:RQL7"/>
    <mergeCell ref="RQM6:RQM7"/>
    <mergeCell ref="RQO6:RQO7"/>
    <mergeCell ref="RQP6:RQP7"/>
    <mergeCell ref="RQB6:RQB7"/>
    <mergeCell ref="RQC6:RQE6"/>
    <mergeCell ref="RQF6:RQF7"/>
    <mergeCell ref="RQG6:RQG7"/>
    <mergeCell ref="RQH6:RQJ6"/>
    <mergeCell ref="RPV6:RPV7"/>
    <mergeCell ref="RPW6:RPW7"/>
    <mergeCell ref="RPX6:RPY6"/>
    <mergeCell ref="RPZ6:RPZ7"/>
    <mergeCell ref="RQA6:RQA7"/>
    <mergeCell ref="RPP6:RPP7"/>
    <mergeCell ref="RPQ6:RPQ7"/>
    <mergeCell ref="RPR6:RPR7"/>
    <mergeCell ref="RPT6:RPT7"/>
    <mergeCell ref="RPU6:RPU7"/>
    <mergeCell ref="RPG6:RPG7"/>
    <mergeCell ref="RPH6:RPJ6"/>
    <mergeCell ref="RPK6:RPK7"/>
    <mergeCell ref="RPL6:RPL7"/>
    <mergeCell ref="RPM6:RPO6"/>
    <mergeCell ref="RPA6:RPA7"/>
    <mergeCell ref="RPB6:RPB7"/>
    <mergeCell ref="RPC6:RPD6"/>
    <mergeCell ref="RPE6:RPE7"/>
    <mergeCell ref="RPF6:RPF7"/>
    <mergeCell ref="ROU6:ROU7"/>
    <mergeCell ref="ROV6:ROV7"/>
    <mergeCell ref="ROW6:ROW7"/>
    <mergeCell ref="ROY6:ROY7"/>
    <mergeCell ref="ROZ6:ROZ7"/>
    <mergeCell ref="ROL6:ROL7"/>
    <mergeCell ref="ROM6:ROO6"/>
    <mergeCell ref="ROP6:ROP7"/>
    <mergeCell ref="ROQ6:ROQ7"/>
    <mergeCell ref="ROR6:ROT6"/>
    <mergeCell ref="ROF6:ROF7"/>
    <mergeCell ref="ROG6:ROG7"/>
    <mergeCell ref="ROH6:ROI6"/>
    <mergeCell ref="ROJ6:ROJ7"/>
    <mergeCell ref="ROK6:ROK7"/>
    <mergeCell ref="RNZ6:RNZ7"/>
    <mergeCell ref="ROA6:ROA7"/>
    <mergeCell ref="ROB6:ROB7"/>
    <mergeCell ref="ROD6:ROD7"/>
    <mergeCell ref="ROE6:ROE7"/>
    <mergeCell ref="RNQ6:RNQ7"/>
    <mergeCell ref="RNR6:RNT6"/>
    <mergeCell ref="RNU6:RNU7"/>
    <mergeCell ref="RNV6:RNV7"/>
    <mergeCell ref="RNW6:RNY6"/>
    <mergeCell ref="RNK6:RNK7"/>
    <mergeCell ref="RNL6:RNL7"/>
    <mergeCell ref="RNM6:RNN6"/>
    <mergeCell ref="RNO6:RNO7"/>
    <mergeCell ref="RNP6:RNP7"/>
    <mergeCell ref="RNE6:RNE7"/>
    <mergeCell ref="RNF6:RNF7"/>
    <mergeCell ref="RNG6:RNG7"/>
    <mergeCell ref="RNI6:RNI7"/>
    <mergeCell ref="RNJ6:RNJ7"/>
    <mergeCell ref="RMV6:RMV7"/>
    <mergeCell ref="RMW6:RMY6"/>
    <mergeCell ref="RMZ6:RMZ7"/>
    <mergeCell ref="RNA6:RNA7"/>
    <mergeCell ref="RNB6:RND6"/>
    <mergeCell ref="RMP6:RMP7"/>
    <mergeCell ref="RMQ6:RMQ7"/>
    <mergeCell ref="RMR6:RMS6"/>
    <mergeCell ref="RMT6:RMT7"/>
    <mergeCell ref="RMU6:RMU7"/>
    <mergeCell ref="RMJ6:RMJ7"/>
    <mergeCell ref="RMK6:RMK7"/>
    <mergeCell ref="RML6:RML7"/>
    <mergeCell ref="RMN6:RMN7"/>
    <mergeCell ref="RMO6:RMO7"/>
    <mergeCell ref="RMA6:RMA7"/>
    <mergeCell ref="RMB6:RMD6"/>
    <mergeCell ref="RME6:RME7"/>
    <mergeCell ref="RMF6:RMF7"/>
    <mergeCell ref="RMG6:RMI6"/>
    <mergeCell ref="RLU6:RLU7"/>
    <mergeCell ref="RLV6:RLV7"/>
    <mergeCell ref="RLW6:RLX6"/>
    <mergeCell ref="RLY6:RLY7"/>
    <mergeCell ref="RLZ6:RLZ7"/>
    <mergeCell ref="RLO6:RLO7"/>
    <mergeCell ref="RLP6:RLP7"/>
    <mergeCell ref="RLQ6:RLQ7"/>
    <mergeCell ref="RLS6:RLS7"/>
    <mergeCell ref="RLT6:RLT7"/>
    <mergeCell ref="RLF6:RLF7"/>
    <mergeCell ref="RLG6:RLI6"/>
    <mergeCell ref="RLJ6:RLJ7"/>
    <mergeCell ref="RLK6:RLK7"/>
    <mergeCell ref="RLL6:RLN6"/>
    <mergeCell ref="RKZ6:RKZ7"/>
    <mergeCell ref="RLA6:RLA7"/>
    <mergeCell ref="RLB6:RLC6"/>
    <mergeCell ref="RLD6:RLD7"/>
    <mergeCell ref="RLE6:RLE7"/>
    <mergeCell ref="RKT6:RKT7"/>
    <mergeCell ref="RKU6:RKU7"/>
    <mergeCell ref="RKV6:RKV7"/>
    <mergeCell ref="RKX6:RKX7"/>
    <mergeCell ref="RKY6:RKY7"/>
    <mergeCell ref="RKK6:RKK7"/>
    <mergeCell ref="RKL6:RKN6"/>
    <mergeCell ref="RKO6:RKO7"/>
    <mergeCell ref="RKP6:RKP7"/>
    <mergeCell ref="RKQ6:RKS6"/>
    <mergeCell ref="RKE6:RKE7"/>
    <mergeCell ref="RKF6:RKF7"/>
    <mergeCell ref="RKG6:RKH6"/>
    <mergeCell ref="RKI6:RKI7"/>
    <mergeCell ref="RKJ6:RKJ7"/>
    <mergeCell ref="RJY6:RJY7"/>
    <mergeCell ref="RJZ6:RJZ7"/>
    <mergeCell ref="RKA6:RKA7"/>
    <mergeCell ref="RKC6:RKC7"/>
    <mergeCell ref="RKD6:RKD7"/>
    <mergeCell ref="RJP6:RJP7"/>
    <mergeCell ref="RJQ6:RJS6"/>
    <mergeCell ref="RJT6:RJT7"/>
    <mergeCell ref="RJU6:RJU7"/>
    <mergeCell ref="RJV6:RJX6"/>
    <mergeCell ref="RJJ6:RJJ7"/>
    <mergeCell ref="RJK6:RJK7"/>
    <mergeCell ref="RJL6:RJM6"/>
    <mergeCell ref="RJN6:RJN7"/>
    <mergeCell ref="RJO6:RJO7"/>
    <mergeCell ref="RJD6:RJD7"/>
    <mergeCell ref="RJE6:RJE7"/>
    <mergeCell ref="RJF6:RJF7"/>
    <mergeCell ref="RJH6:RJH7"/>
    <mergeCell ref="RJI6:RJI7"/>
    <mergeCell ref="RIU6:RIU7"/>
    <mergeCell ref="RIV6:RIX6"/>
    <mergeCell ref="RIY6:RIY7"/>
    <mergeCell ref="RIZ6:RIZ7"/>
    <mergeCell ref="RJA6:RJC6"/>
    <mergeCell ref="RIO6:RIO7"/>
    <mergeCell ref="RIP6:RIP7"/>
    <mergeCell ref="RIQ6:RIR6"/>
    <mergeCell ref="RIS6:RIS7"/>
    <mergeCell ref="RIT6:RIT7"/>
    <mergeCell ref="RII6:RII7"/>
    <mergeCell ref="RIJ6:RIJ7"/>
    <mergeCell ref="RIK6:RIK7"/>
    <mergeCell ref="RIM6:RIM7"/>
    <mergeCell ref="RIN6:RIN7"/>
    <mergeCell ref="RHZ6:RHZ7"/>
    <mergeCell ref="RIA6:RIC6"/>
    <mergeCell ref="RID6:RID7"/>
    <mergeCell ref="RIE6:RIE7"/>
    <mergeCell ref="RIF6:RIH6"/>
    <mergeCell ref="RHT6:RHT7"/>
    <mergeCell ref="RHU6:RHU7"/>
    <mergeCell ref="RHV6:RHW6"/>
    <mergeCell ref="RHX6:RHX7"/>
    <mergeCell ref="RHY6:RHY7"/>
    <mergeCell ref="RHN6:RHN7"/>
    <mergeCell ref="RHO6:RHO7"/>
    <mergeCell ref="RHP6:RHP7"/>
    <mergeCell ref="RHR6:RHR7"/>
    <mergeCell ref="RHS6:RHS7"/>
    <mergeCell ref="RHE6:RHE7"/>
    <mergeCell ref="RHF6:RHH6"/>
    <mergeCell ref="RHI6:RHI7"/>
    <mergeCell ref="RHJ6:RHJ7"/>
    <mergeCell ref="RHK6:RHM6"/>
    <mergeCell ref="RGY6:RGY7"/>
    <mergeCell ref="RGZ6:RGZ7"/>
    <mergeCell ref="RHA6:RHB6"/>
    <mergeCell ref="RHC6:RHC7"/>
    <mergeCell ref="RHD6:RHD7"/>
    <mergeCell ref="RGS6:RGS7"/>
    <mergeCell ref="RGT6:RGT7"/>
    <mergeCell ref="RGU6:RGU7"/>
    <mergeCell ref="RGW6:RGW7"/>
    <mergeCell ref="RGX6:RGX7"/>
    <mergeCell ref="RGJ6:RGJ7"/>
    <mergeCell ref="RGK6:RGM6"/>
    <mergeCell ref="RGN6:RGN7"/>
    <mergeCell ref="RGO6:RGO7"/>
    <mergeCell ref="RGP6:RGR6"/>
    <mergeCell ref="RGD6:RGD7"/>
    <mergeCell ref="RGE6:RGE7"/>
    <mergeCell ref="RGF6:RGG6"/>
    <mergeCell ref="RGH6:RGH7"/>
    <mergeCell ref="RGI6:RGI7"/>
    <mergeCell ref="RFX6:RFX7"/>
    <mergeCell ref="RFY6:RFY7"/>
    <mergeCell ref="RFZ6:RFZ7"/>
    <mergeCell ref="RGB6:RGB7"/>
    <mergeCell ref="RGC6:RGC7"/>
    <mergeCell ref="RFO6:RFO7"/>
    <mergeCell ref="RFP6:RFR6"/>
    <mergeCell ref="RFS6:RFS7"/>
    <mergeCell ref="RFT6:RFT7"/>
    <mergeCell ref="RFU6:RFW6"/>
    <mergeCell ref="RFI6:RFI7"/>
    <mergeCell ref="RFJ6:RFJ7"/>
    <mergeCell ref="RFK6:RFL6"/>
    <mergeCell ref="RFM6:RFM7"/>
    <mergeCell ref="RFN6:RFN7"/>
    <mergeCell ref="RFC6:RFC7"/>
    <mergeCell ref="RFD6:RFD7"/>
    <mergeCell ref="RFE6:RFE7"/>
    <mergeCell ref="RFG6:RFG7"/>
    <mergeCell ref="RFH6:RFH7"/>
    <mergeCell ref="RET6:RET7"/>
    <mergeCell ref="REU6:REW6"/>
    <mergeCell ref="REX6:REX7"/>
    <mergeCell ref="REY6:REY7"/>
    <mergeCell ref="REZ6:RFB6"/>
    <mergeCell ref="REN6:REN7"/>
    <mergeCell ref="REO6:REO7"/>
    <mergeCell ref="REP6:REQ6"/>
    <mergeCell ref="RER6:RER7"/>
    <mergeCell ref="RES6:RES7"/>
    <mergeCell ref="REH6:REH7"/>
    <mergeCell ref="REI6:REI7"/>
    <mergeCell ref="REJ6:REJ7"/>
    <mergeCell ref="REL6:REL7"/>
    <mergeCell ref="REM6:REM7"/>
    <mergeCell ref="RDY6:RDY7"/>
    <mergeCell ref="RDZ6:REB6"/>
    <mergeCell ref="REC6:REC7"/>
    <mergeCell ref="RED6:RED7"/>
    <mergeCell ref="REE6:REG6"/>
    <mergeCell ref="RDS6:RDS7"/>
    <mergeCell ref="RDT6:RDT7"/>
    <mergeCell ref="RDU6:RDV6"/>
    <mergeCell ref="RDW6:RDW7"/>
    <mergeCell ref="RDX6:RDX7"/>
    <mergeCell ref="RDM6:RDM7"/>
    <mergeCell ref="RDN6:RDN7"/>
    <mergeCell ref="RDO6:RDO7"/>
    <mergeCell ref="RDQ6:RDQ7"/>
    <mergeCell ref="RDR6:RDR7"/>
    <mergeCell ref="RDD6:RDD7"/>
    <mergeCell ref="RDE6:RDG6"/>
    <mergeCell ref="RDH6:RDH7"/>
    <mergeCell ref="RDI6:RDI7"/>
    <mergeCell ref="RDJ6:RDL6"/>
    <mergeCell ref="RCX6:RCX7"/>
    <mergeCell ref="RCY6:RCY7"/>
    <mergeCell ref="RCZ6:RDA6"/>
    <mergeCell ref="RDB6:RDB7"/>
    <mergeCell ref="RDC6:RDC7"/>
    <mergeCell ref="RCR6:RCR7"/>
    <mergeCell ref="RCS6:RCS7"/>
    <mergeCell ref="RCT6:RCT7"/>
    <mergeCell ref="RCV6:RCV7"/>
    <mergeCell ref="RCW6:RCW7"/>
    <mergeCell ref="RCI6:RCI7"/>
    <mergeCell ref="RCJ6:RCL6"/>
    <mergeCell ref="RCM6:RCM7"/>
    <mergeCell ref="RCN6:RCN7"/>
    <mergeCell ref="RCO6:RCQ6"/>
    <mergeCell ref="RCC6:RCC7"/>
    <mergeCell ref="RCD6:RCD7"/>
    <mergeCell ref="RCE6:RCF6"/>
    <mergeCell ref="RCG6:RCG7"/>
    <mergeCell ref="RCH6:RCH7"/>
    <mergeCell ref="RBW6:RBW7"/>
    <mergeCell ref="RBX6:RBX7"/>
    <mergeCell ref="RBY6:RBY7"/>
    <mergeCell ref="RCA6:RCA7"/>
    <mergeCell ref="RCB6:RCB7"/>
    <mergeCell ref="RBN6:RBN7"/>
    <mergeCell ref="RBO6:RBQ6"/>
    <mergeCell ref="RBR6:RBR7"/>
    <mergeCell ref="RBS6:RBS7"/>
    <mergeCell ref="RBT6:RBV6"/>
    <mergeCell ref="RBH6:RBH7"/>
    <mergeCell ref="RBI6:RBI7"/>
    <mergeCell ref="RBJ6:RBK6"/>
    <mergeCell ref="RBL6:RBL7"/>
    <mergeCell ref="RBM6:RBM7"/>
    <mergeCell ref="RBB6:RBB7"/>
    <mergeCell ref="RBC6:RBC7"/>
    <mergeCell ref="RBD6:RBD7"/>
    <mergeCell ref="RBF6:RBF7"/>
    <mergeCell ref="RBG6:RBG7"/>
    <mergeCell ref="RAS6:RAS7"/>
    <mergeCell ref="RAT6:RAV6"/>
    <mergeCell ref="RAW6:RAW7"/>
    <mergeCell ref="RAX6:RAX7"/>
    <mergeCell ref="RAY6:RBA6"/>
    <mergeCell ref="RAM6:RAM7"/>
    <mergeCell ref="RAN6:RAN7"/>
    <mergeCell ref="RAO6:RAP6"/>
    <mergeCell ref="RAQ6:RAQ7"/>
    <mergeCell ref="RAR6:RAR7"/>
    <mergeCell ref="RAG6:RAG7"/>
    <mergeCell ref="RAH6:RAH7"/>
    <mergeCell ref="RAI6:RAI7"/>
    <mergeCell ref="RAK6:RAK7"/>
    <mergeCell ref="RAL6:RAL7"/>
    <mergeCell ref="QZX6:QZX7"/>
    <mergeCell ref="QZY6:RAA6"/>
    <mergeCell ref="RAB6:RAB7"/>
    <mergeCell ref="RAC6:RAC7"/>
    <mergeCell ref="RAD6:RAF6"/>
    <mergeCell ref="QZR6:QZR7"/>
    <mergeCell ref="QZS6:QZS7"/>
    <mergeCell ref="QZT6:QZU6"/>
    <mergeCell ref="QZV6:QZV7"/>
    <mergeCell ref="QZW6:QZW7"/>
    <mergeCell ref="QZL6:QZL7"/>
    <mergeCell ref="QZM6:QZM7"/>
    <mergeCell ref="QZN6:QZN7"/>
    <mergeCell ref="QZP6:QZP7"/>
    <mergeCell ref="QZQ6:QZQ7"/>
    <mergeCell ref="QZC6:QZC7"/>
    <mergeCell ref="QZD6:QZF6"/>
    <mergeCell ref="QZG6:QZG7"/>
    <mergeCell ref="QZH6:QZH7"/>
    <mergeCell ref="QZI6:QZK6"/>
    <mergeCell ref="QYW6:QYW7"/>
    <mergeCell ref="QYX6:QYX7"/>
    <mergeCell ref="QYY6:QYZ6"/>
    <mergeCell ref="QZA6:QZA7"/>
    <mergeCell ref="QZB6:QZB7"/>
    <mergeCell ref="QYQ6:QYQ7"/>
    <mergeCell ref="QYR6:QYR7"/>
    <mergeCell ref="QYS6:QYS7"/>
    <mergeCell ref="QYU6:QYU7"/>
    <mergeCell ref="QYV6:QYV7"/>
    <mergeCell ref="QYH6:QYH7"/>
    <mergeCell ref="QYI6:QYK6"/>
    <mergeCell ref="QYL6:QYL7"/>
    <mergeCell ref="QYM6:QYM7"/>
    <mergeCell ref="QYN6:QYP6"/>
    <mergeCell ref="QYB6:QYB7"/>
    <mergeCell ref="QYC6:QYC7"/>
    <mergeCell ref="QYD6:QYE6"/>
    <mergeCell ref="QYF6:QYF7"/>
    <mergeCell ref="QYG6:QYG7"/>
    <mergeCell ref="QXV6:QXV7"/>
    <mergeCell ref="QXW6:QXW7"/>
    <mergeCell ref="QXX6:QXX7"/>
    <mergeCell ref="QXZ6:QXZ7"/>
    <mergeCell ref="QYA6:QYA7"/>
    <mergeCell ref="QXM6:QXM7"/>
    <mergeCell ref="QXN6:QXP6"/>
    <mergeCell ref="QXQ6:QXQ7"/>
    <mergeCell ref="QXR6:QXR7"/>
    <mergeCell ref="QXS6:QXU6"/>
    <mergeCell ref="QXG6:QXG7"/>
    <mergeCell ref="QXH6:QXH7"/>
    <mergeCell ref="QXI6:QXJ6"/>
    <mergeCell ref="QXK6:QXK7"/>
    <mergeCell ref="QXL6:QXL7"/>
    <mergeCell ref="QXA6:QXA7"/>
    <mergeCell ref="QXB6:QXB7"/>
    <mergeCell ref="QXC6:QXC7"/>
    <mergeCell ref="QXE6:QXE7"/>
    <mergeCell ref="QXF6:QXF7"/>
    <mergeCell ref="QWR6:QWR7"/>
    <mergeCell ref="QWS6:QWU6"/>
    <mergeCell ref="QWV6:QWV7"/>
    <mergeCell ref="QWW6:QWW7"/>
    <mergeCell ref="QWX6:QWZ6"/>
    <mergeCell ref="QWL6:QWL7"/>
    <mergeCell ref="QWM6:QWM7"/>
    <mergeCell ref="QWN6:QWO6"/>
    <mergeCell ref="QWP6:QWP7"/>
    <mergeCell ref="QWQ6:QWQ7"/>
    <mergeCell ref="QWF6:QWF7"/>
    <mergeCell ref="QWG6:QWG7"/>
    <mergeCell ref="QWH6:QWH7"/>
    <mergeCell ref="QWJ6:QWJ7"/>
    <mergeCell ref="QWK6:QWK7"/>
    <mergeCell ref="QVW6:QVW7"/>
    <mergeCell ref="QVX6:QVZ6"/>
    <mergeCell ref="QWA6:QWA7"/>
    <mergeCell ref="QWB6:QWB7"/>
    <mergeCell ref="QWC6:QWE6"/>
    <mergeCell ref="QVQ6:QVQ7"/>
    <mergeCell ref="QVR6:QVR7"/>
    <mergeCell ref="QVS6:QVT6"/>
    <mergeCell ref="QVU6:QVU7"/>
    <mergeCell ref="QVV6:QVV7"/>
    <mergeCell ref="QVK6:QVK7"/>
    <mergeCell ref="QVL6:QVL7"/>
    <mergeCell ref="QVM6:QVM7"/>
    <mergeCell ref="QVO6:QVO7"/>
    <mergeCell ref="QVP6:QVP7"/>
    <mergeCell ref="QVB6:QVB7"/>
    <mergeCell ref="QVC6:QVE6"/>
    <mergeCell ref="QVF6:QVF7"/>
    <mergeCell ref="QVG6:QVG7"/>
    <mergeCell ref="QVH6:QVJ6"/>
    <mergeCell ref="QUV6:QUV7"/>
    <mergeCell ref="QUW6:QUW7"/>
    <mergeCell ref="QUX6:QUY6"/>
    <mergeCell ref="QUZ6:QUZ7"/>
    <mergeCell ref="QVA6:QVA7"/>
    <mergeCell ref="QUP6:QUP7"/>
    <mergeCell ref="QUQ6:QUQ7"/>
    <mergeCell ref="QUR6:QUR7"/>
    <mergeCell ref="QUT6:QUT7"/>
    <mergeCell ref="QUU6:QUU7"/>
    <mergeCell ref="QUG6:QUG7"/>
    <mergeCell ref="QUH6:QUJ6"/>
    <mergeCell ref="QUK6:QUK7"/>
    <mergeCell ref="QUL6:QUL7"/>
    <mergeCell ref="QUM6:QUO6"/>
    <mergeCell ref="QUA6:QUA7"/>
    <mergeCell ref="QUB6:QUB7"/>
    <mergeCell ref="QUC6:QUD6"/>
    <mergeCell ref="QUE6:QUE7"/>
    <mergeCell ref="QUF6:QUF7"/>
    <mergeCell ref="QTU6:QTU7"/>
    <mergeCell ref="QTV6:QTV7"/>
    <mergeCell ref="QTW6:QTW7"/>
    <mergeCell ref="QTY6:QTY7"/>
    <mergeCell ref="QTZ6:QTZ7"/>
    <mergeCell ref="QTL6:QTL7"/>
    <mergeCell ref="QTM6:QTO6"/>
    <mergeCell ref="QTP6:QTP7"/>
    <mergeCell ref="QTQ6:QTQ7"/>
    <mergeCell ref="QTR6:QTT6"/>
    <mergeCell ref="QTF6:QTF7"/>
    <mergeCell ref="QTG6:QTG7"/>
    <mergeCell ref="QTH6:QTI6"/>
    <mergeCell ref="QTJ6:QTJ7"/>
    <mergeCell ref="QTK6:QTK7"/>
    <mergeCell ref="QSZ6:QSZ7"/>
    <mergeCell ref="QTA6:QTA7"/>
    <mergeCell ref="QTB6:QTB7"/>
    <mergeCell ref="QTD6:QTD7"/>
    <mergeCell ref="QTE6:QTE7"/>
    <mergeCell ref="QSQ6:QSQ7"/>
    <mergeCell ref="QSR6:QST6"/>
    <mergeCell ref="QSU6:QSU7"/>
    <mergeCell ref="QSV6:QSV7"/>
    <mergeCell ref="QSW6:QSY6"/>
    <mergeCell ref="QSK6:QSK7"/>
    <mergeCell ref="QSL6:QSL7"/>
    <mergeCell ref="QSM6:QSN6"/>
    <mergeCell ref="QSO6:QSO7"/>
    <mergeCell ref="QSP6:QSP7"/>
    <mergeCell ref="QSE6:QSE7"/>
    <mergeCell ref="QSF6:QSF7"/>
    <mergeCell ref="QSG6:QSG7"/>
    <mergeCell ref="QSI6:QSI7"/>
    <mergeCell ref="QSJ6:QSJ7"/>
    <mergeCell ref="QRV6:QRV7"/>
    <mergeCell ref="QRW6:QRY6"/>
    <mergeCell ref="QRZ6:QRZ7"/>
    <mergeCell ref="QSA6:QSA7"/>
    <mergeCell ref="QSB6:QSD6"/>
    <mergeCell ref="QRP6:QRP7"/>
    <mergeCell ref="QRQ6:QRQ7"/>
    <mergeCell ref="QRR6:QRS6"/>
    <mergeCell ref="QRT6:QRT7"/>
    <mergeCell ref="QRU6:QRU7"/>
    <mergeCell ref="QRJ6:QRJ7"/>
    <mergeCell ref="QRK6:QRK7"/>
    <mergeCell ref="QRL6:QRL7"/>
    <mergeCell ref="QRN6:QRN7"/>
    <mergeCell ref="QRO6:QRO7"/>
    <mergeCell ref="QRA6:QRA7"/>
    <mergeCell ref="QRB6:QRD6"/>
    <mergeCell ref="QRE6:QRE7"/>
    <mergeCell ref="QRF6:QRF7"/>
    <mergeCell ref="QRG6:QRI6"/>
    <mergeCell ref="QQU6:QQU7"/>
    <mergeCell ref="QQV6:QQV7"/>
    <mergeCell ref="QQW6:QQX6"/>
    <mergeCell ref="QQY6:QQY7"/>
    <mergeCell ref="QQZ6:QQZ7"/>
    <mergeCell ref="QQO6:QQO7"/>
    <mergeCell ref="QQP6:QQP7"/>
    <mergeCell ref="QQQ6:QQQ7"/>
    <mergeCell ref="QQS6:QQS7"/>
    <mergeCell ref="QQT6:QQT7"/>
    <mergeCell ref="QQF6:QQF7"/>
    <mergeCell ref="QQG6:QQI6"/>
    <mergeCell ref="QQJ6:QQJ7"/>
    <mergeCell ref="QQK6:QQK7"/>
    <mergeCell ref="QQL6:QQN6"/>
    <mergeCell ref="QPZ6:QPZ7"/>
    <mergeCell ref="QQA6:QQA7"/>
    <mergeCell ref="QQB6:QQC6"/>
    <mergeCell ref="QQD6:QQD7"/>
    <mergeCell ref="QQE6:QQE7"/>
    <mergeCell ref="QPT6:QPT7"/>
    <mergeCell ref="QPU6:QPU7"/>
    <mergeCell ref="QPV6:QPV7"/>
    <mergeCell ref="QPX6:QPX7"/>
    <mergeCell ref="QPY6:QPY7"/>
    <mergeCell ref="QPK6:QPK7"/>
    <mergeCell ref="QPL6:QPN6"/>
    <mergeCell ref="QPO6:QPO7"/>
    <mergeCell ref="QPP6:QPP7"/>
    <mergeCell ref="QPQ6:QPS6"/>
    <mergeCell ref="QPE6:QPE7"/>
    <mergeCell ref="QPF6:QPF7"/>
    <mergeCell ref="QPG6:QPH6"/>
    <mergeCell ref="QPI6:QPI7"/>
    <mergeCell ref="QPJ6:QPJ7"/>
    <mergeCell ref="QOY6:QOY7"/>
    <mergeCell ref="QOZ6:QOZ7"/>
    <mergeCell ref="QPA6:QPA7"/>
    <mergeCell ref="QPC6:QPC7"/>
    <mergeCell ref="QPD6:QPD7"/>
    <mergeCell ref="QOP6:QOP7"/>
    <mergeCell ref="QOQ6:QOS6"/>
    <mergeCell ref="QOT6:QOT7"/>
    <mergeCell ref="QOU6:QOU7"/>
    <mergeCell ref="QOV6:QOX6"/>
    <mergeCell ref="QOJ6:QOJ7"/>
    <mergeCell ref="QOK6:QOK7"/>
    <mergeCell ref="QOL6:QOM6"/>
    <mergeCell ref="QON6:QON7"/>
    <mergeCell ref="QOO6:QOO7"/>
    <mergeCell ref="QOD6:QOD7"/>
    <mergeCell ref="QOE6:QOE7"/>
    <mergeCell ref="QOF6:QOF7"/>
    <mergeCell ref="QOH6:QOH7"/>
    <mergeCell ref="QOI6:QOI7"/>
    <mergeCell ref="QNU6:QNU7"/>
    <mergeCell ref="QNV6:QNX6"/>
    <mergeCell ref="QNY6:QNY7"/>
    <mergeCell ref="QNZ6:QNZ7"/>
    <mergeCell ref="QOA6:QOC6"/>
    <mergeCell ref="QNO6:QNO7"/>
    <mergeCell ref="QNP6:QNP7"/>
    <mergeCell ref="QNQ6:QNR6"/>
    <mergeCell ref="QNS6:QNS7"/>
    <mergeCell ref="QNT6:QNT7"/>
    <mergeCell ref="QNI6:QNI7"/>
    <mergeCell ref="QNJ6:QNJ7"/>
    <mergeCell ref="QNK6:QNK7"/>
    <mergeCell ref="QNM6:QNM7"/>
    <mergeCell ref="QNN6:QNN7"/>
    <mergeCell ref="QMZ6:QMZ7"/>
    <mergeCell ref="QNA6:QNC6"/>
    <mergeCell ref="QND6:QND7"/>
    <mergeCell ref="QNE6:QNE7"/>
    <mergeCell ref="QNF6:QNH6"/>
    <mergeCell ref="QMT6:QMT7"/>
    <mergeCell ref="QMU6:QMU7"/>
    <mergeCell ref="QMV6:QMW6"/>
    <mergeCell ref="QMX6:QMX7"/>
    <mergeCell ref="QMY6:QMY7"/>
    <mergeCell ref="QMN6:QMN7"/>
    <mergeCell ref="QMO6:QMO7"/>
    <mergeCell ref="QMP6:QMP7"/>
    <mergeCell ref="QMR6:QMR7"/>
    <mergeCell ref="QMS6:QMS7"/>
    <mergeCell ref="QME6:QME7"/>
    <mergeCell ref="QMF6:QMH6"/>
    <mergeCell ref="QMI6:QMI7"/>
    <mergeCell ref="QMJ6:QMJ7"/>
    <mergeCell ref="QMK6:QMM6"/>
    <mergeCell ref="QLY6:QLY7"/>
    <mergeCell ref="QLZ6:QLZ7"/>
    <mergeCell ref="QMA6:QMB6"/>
    <mergeCell ref="QMC6:QMC7"/>
    <mergeCell ref="QMD6:QMD7"/>
    <mergeCell ref="QLS6:QLS7"/>
    <mergeCell ref="QLT6:QLT7"/>
    <mergeCell ref="QLU6:QLU7"/>
    <mergeCell ref="QLW6:QLW7"/>
    <mergeCell ref="QLX6:QLX7"/>
    <mergeCell ref="QLJ6:QLJ7"/>
    <mergeCell ref="QLK6:QLM6"/>
    <mergeCell ref="QLN6:QLN7"/>
    <mergeCell ref="QLO6:QLO7"/>
    <mergeCell ref="QLP6:QLR6"/>
    <mergeCell ref="QLD6:QLD7"/>
    <mergeCell ref="QLE6:QLE7"/>
    <mergeCell ref="QLF6:QLG6"/>
    <mergeCell ref="QLH6:QLH7"/>
    <mergeCell ref="QLI6:QLI7"/>
    <mergeCell ref="QKX6:QKX7"/>
    <mergeCell ref="QKY6:QKY7"/>
    <mergeCell ref="QKZ6:QKZ7"/>
    <mergeCell ref="QLB6:QLB7"/>
    <mergeCell ref="QLC6:QLC7"/>
    <mergeCell ref="QKO6:QKO7"/>
    <mergeCell ref="QKP6:QKR6"/>
    <mergeCell ref="QKS6:QKS7"/>
    <mergeCell ref="QKT6:QKT7"/>
    <mergeCell ref="QKU6:QKW6"/>
    <mergeCell ref="QKI6:QKI7"/>
    <mergeCell ref="QKJ6:QKJ7"/>
    <mergeCell ref="QKK6:QKL6"/>
    <mergeCell ref="QKM6:QKM7"/>
    <mergeCell ref="QKN6:QKN7"/>
    <mergeCell ref="QKC6:QKC7"/>
    <mergeCell ref="QKD6:QKD7"/>
    <mergeCell ref="QKE6:QKE7"/>
    <mergeCell ref="QKG6:QKG7"/>
    <mergeCell ref="QKH6:QKH7"/>
    <mergeCell ref="QJT6:QJT7"/>
    <mergeCell ref="QJU6:QJW6"/>
    <mergeCell ref="QJX6:QJX7"/>
    <mergeCell ref="QJY6:QJY7"/>
    <mergeCell ref="QJZ6:QKB6"/>
    <mergeCell ref="QJN6:QJN7"/>
    <mergeCell ref="QJO6:QJO7"/>
    <mergeCell ref="QJP6:QJQ6"/>
    <mergeCell ref="QJR6:QJR7"/>
    <mergeCell ref="QJS6:QJS7"/>
    <mergeCell ref="QJH6:QJH7"/>
    <mergeCell ref="QJI6:QJI7"/>
    <mergeCell ref="QJJ6:QJJ7"/>
    <mergeCell ref="QJL6:QJL7"/>
    <mergeCell ref="QJM6:QJM7"/>
    <mergeCell ref="QIY6:QIY7"/>
    <mergeCell ref="QIZ6:QJB6"/>
    <mergeCell ref="QJC6:QJC7"/>
    <mergeCell ref="QJD6:QJD7"/>
    <mergeCell ref="QJE6:QJG6"/>
    <mergeCell ref="QIS6:QIS7"/>
    <mergeCell ref="QIT6:QIT7"/>
    <mergeCell ref="QIU6:QIV6"/>
    <mergeCell ref="QIW6:QIW7"/>
    <mergeCell ref="QIX6:QIX7"/>
    <mergeCell ref="QIM6:QIM7"/>
    <mergeCell ref="QIN6:QIN7"/>
    <mergeCell ref="QIO6:QIO7"/>
    <mergeCell ref="QIQ6:QIQ7"/>
    <mergeCell ref="QIR6:QIR7"/>
    <mergeCell ref="QID6:QID7"/>
    <mergeCell ref="QIE6:QIG6"/>
    <mergeCell ref="QIH6:QIH7"/>
    <mergeCell ref="QII6:QII7"/>
    <mergeCell ref="QIJ6:QIL6"/>
    <mergeCell ref="QHX6:QHX7"/>
    <mergeCell ref="QHY6:QHY7"/>
    <mergeCell ref="QHZ6:QIA6"/>
    <mergeCell ref="QIB6:QIB7"/>
    <mergeCell ref="QIC6:QIC7"/>
    <mergeCell ref="QHR6:QHR7"/>
    <mergeCell ref="QHS6:QHS7"/>
    <mergeCell ref="QHT6:QHT7"/>
    <mergeCell ref="QHV6:QHV7"/>
    <mergeCell ref="QHW6:QHW7"/>
    <mergeCell ref="QHI6:QHI7"/>
    <mergeCell ref="QHJ6:QHL6"/>
    <mergeCell ref="QHM6:QHM7"/>
    <mergeCell ref="QHN6:QHN7"/>
    <mergeCell ref="QHO6:QHQ6"/>
    <mergeCell ref="QHC6:QHC7"/>
    <mergeCell ref="QHD6:QHD7"/>
    <mergeCell ref="QHE6:QHF6"/>
    <mergeCell ref="QHG6:QHG7"/>
    <mergeCell ref="QHH6:QHH7"/>
    <mergeCell ref="QGW6:QGW7"/>
    <mergeCell ref="QGX6:QGX7"/>
    <mergeCell ref="QGY6:QGY7"/>
    <mergeCell ref="QHA6:QHA7"/>
    <mergeCell ref="QHB6:QHB7"/>
    <mergeCell ref="QGN6:QGN7"/>
    <mergeCell ref="QGO6:QGQ6"/>
    <mergeCell ref="QGR6:QGR7"/>
    <mergeCell ref="QGS6:QGS7"/>
    <mergeCell ref="QGT6:QGV6"/>
    <mergeCell ref="QGH6:QGH7"/>
    <mergeCell ref="QGI6:QGI7"/>
    <mergeCell ref="QGJ6:QGK6"/>
    <mergeCell ref="QGL6:QGL7"/>
    <mergeCell ref="QGM6:QGM7"/>
    <mergeCell ref="QGB6:QGB7"/>
    <mergeCell ref="QGC6:QGC7"/>
    <mergeCell ref="QGD6:QGD7"/>
    <mergeCell ref="QGF6:QGF7"/>
    <mergeCell ref="QGG6:QGG7"/>
    <mergeCell ref="QFS6:QFS7"/>
    <mergeCell ref="QFT6:QFV6"/>
    <mergeCell ref="QFW6:QFW7"/>
    <mergeCell ref="QFX6:QFX7"/>
    <mergeCell ref="QFY6:QGA6"/>
    <mergeCell ref="QFM6:QFM7"/>
    <mergeCell ref="QFN6:QFN7"/>
    <mergeCell ref="QFO6:QFP6"/>
    <mergeCell ref="QFQ6:QFQ7"/>
    <mergeCell ref="QFR6:QFR7"/>
    <mergeCell ref="QFG6:QFG7"/>
    <mergeCell ref="QFH6:QFH7"/>
    <mergeCell ref="QFI6:QFI7"/>
    <mergeCell ref="QFK6:QFK7"/>
    <mergeCell ref="QFL6:QFL7"/>
    <mergeCell ref="QEX6:QEX7"/>
    <mergeCell ref="QEY6:QFA6"/>
    <mergeCell ref="QFB6:QFB7"/>
    <mergeCell ref="QFC6:QFC7"/>
    <mergeCell ref="QFD6:QFF6"/>
    <mergeCell ref="QER6:QER7"/>
    <mergeCell ref="QES6:QES7"/>
    <mergeCell ref="QET6:QEU6"/>
    <mergeCell ref="QEV6:QEV7"/>
    <mergeCell ref="QEW6:QEW7"/>
    <mergeCell ref="QEL6:QEL7"/>
    <mergeCell ref="QEM6:QEM7"/>
    <mergeCell ref="QEN6:QEN7"/>
    <mergeCell ref="QEP6:QEP7"/>
    <mergeCell ref="QEQ6:QEQ7"/>
    <mergeCell ref="QEC6:QEC7"/>
    <mergeCell ref="QED6:QEF6"/>
    <mergeCell ref="QEG6:QEG7"/>
    <mergeCell ref="QEH6:QEH7"/>
    <mergeCell ref="QEI6:QEK6"/>
    <mergeCell ref="QDW6:QDW7"/>
    <mergeCell ref="QDX6:QDX7"/>
    <mergeCell ref="QDY6:QDZ6"/>
    <mergeCell ref="QEA6:QEA7"/>
    <mergeCell ref="QEB6:QEB7"/>
    <mergeCell ref="QDQ6:QDQ7"/>
    <mergeCell ref="QDR6:QDR7"/>
    <mergeCell ref="QDS6:QDS7"/>
    <mergeCell ref="QDU6:QDU7"/>
    <mergeCell ref="QDV6:QDV7"/>
    <mergeCell ref="QDH6:QDH7"/>
    <mergeCell ref="QDI6:QDK6"/>
    <mergeCell ref="QDL6:QDL7"/>
    <mergeCell ref="QDM6:QDM7"/>
    <mergeCell ref="QDN6:QDP6"/>
    <mergeCell ref="QDB6:QDB7"/>
    <mergeCell ref="QDC6:QDC7"/>
    <mergeCell ref="QDD6:QDE6"/>
    <mergeCell ref="QDF6:QDF7"/>
    <mergeCell ref="QDG6:QDG7"/>
    <mergeCell ref="QCV6:QCV7"/>
    <mergeCell ref="QCW6:QCW7"/>
    <mergeCell ref="QCX6:QCX7"/>
    <mergeCell ref="QCZ6:QCZ7"/>
    <mergeCell ref="QDA6:QDA7"/>
    <mergeCell ref="QCM6:QCM7"/>
    <mergeCell ref="QCN6:QCP6"/>
    <mergeCell ref="QCQ6:QCQ7"/>
    <mergeCell ref="QCR6:QCR7"/>
    <mergeCell ref="QCS6:QCU6"/>
    <mergeCell ref="QCG6:QCG7"/>
    <mergeCell ref="QCH6:QCH7"/>
    <mergeCell ref="QCI6:QCJ6"/>
    <mergeCell ref="QCK6:QCK7"/>
    <mergeCell ref="QCL6:QCL7"/>
    <mergeCell ref="QCA6:QCA7"/>
    <mergeCell ref="QCB6:QCB7"/>
    <mergeCell ref="QCC6:QCC7"/>
    <mergeCell ref="QCE6:QCE7"/>
    <mergeCell ref="QCF6:QCF7"/>
    <mergeCell ref="QBR6:QBR7"/>
    <mergeCell ref="QBS6:QBU6"/>
    <mergeCell ref="QBV6:QBV7"/>
    <mergeCell ref="QBW6:QBW7"/>
    <mergeCell ref="QBX6:QBZ6"/>
    <mergeCell ref="QBL6:QBL7"/>
    <mergeCell ref="QBM6:QBM7"/>
    <mergeCell ref="QBN6:QBO6"/>
    <mergeCell ref="QBP6:QBP7"/>
    <mergeCell ref="QBQ6:QBQ7"/>
    <mergeCell ref="QBF6:QBF7"/>
    <mergeCell ref="QBG6:QBG7"/>
    <mergeCell ref="QBH6:QBH7"/>
    <mergeCell ref="QBJ6:QBJ7"/>
    <mergeCell ref="QBK6:QBK7"/>
    <mergeCell ref="QAW6:QAW7"/>
    <mergeCell ref="QAX6:QAZ6"/>
    <mergeCell ref="QBA6:QBA7"/>
    <mergeCell ref="QBB6:QBB7"/>
    <mergeCell ref="QBC6:QBE6"/>
    <mergeCell ref="QAQ6:QAQ7"/>
    <mergeCell ref="QAR6:QAR7"/>
    <mergeCell ref="QAS6:QAT6"/>
    <mergeCell ref="QAU6:QAU7"/>
    <mergeCell ref="QAV6:QAV7"/>
    <mergeCell ref="QAK6:QAK7"/>
    <mergeCell ref="QAL6:QAL7"/>
    <mergeCell ref="QAM6:QAM7"/>
    <mergeCell ref="QAO6:QAO7"/>
    <mergeCell ref="QAP6:QAP7"/>
    <mergeCell ref="QAB6:QAB7"/>
    <mergeCell ref="QAC6:QAE6"/>
    <mergeCell ref="QAF6:QAF7"/>
    <mergeCell ref="QAG6:QAG7"/>
    <mergeCell ref="QAH6:QAJ6"/>
    <mergeCell ref="PZV6:PZV7"/>
    <mergeCell ref="PZW6:PZW7"/>
    <mergeCell ref="PZX6:PZY6"/>
    <mergeCell ref="PZZ6:PZZ7"/>
    <mergeCell ref="QAA6:QAA7"/>
    <mergeCell ref="PZP6:PZP7"/>
    <mergeCell ref="PZQ6:PZQ7"/>
    <mergeCell ref="PZR6:PZR7"/>
    <mergeCell ref="PZT6:PZT7"/>
    <mergeCell ref="PZU6:PZU7"/>
    <mergeCell ref="PZG6:PZG7"/>
    <mergeCell ref="PZH6:PZJ6"/>
    <mergeCell ref="PZK6:PZK7"/>
    <mergeCell ref="PZL6:PZL7"/>
    <mergeCell ref="PZM6:PZO6"/>
    <mergeCell ref="PZA6:PZA7"/>
    <mergeCell ref="PZB6:PZB7"/>
    <mergeCell ref="PZC6:PZD6"/>
    <mergeCell ref="PZE6:PZE7"/>
    <mergeCell ref="PZF6:PZF7"/>
    <mergeCell ref="PYU6:PYU7"/>
    <mergeCell ref="PYV6:PYV7"/>
    <mergeCell ref="PYW6:PYW7"/>
    <mergeCell ref="PYY6:PYY7"/>
    <mergeCell ref="PYZ6:PYZ7"/>
    <mergeCell ref="PYL6:PYL7"/>
    <mergeCell ref="PYM6:PYO6"/>
    <mergeCell ref="PYP6:PYP7"/>
    <mergeCell ref="PYQ6:PYQ7"/>
    <mergeCell ref="PYR6:PYT6"/>
    <mergeCell ref="PYF6:PYF7"/>
    <mergeCell ref="PYG6:PYG7"/>
    <mergeCell ref="PYH6:PYI6"/>
    <mergeCell ref="PYJ6:PYJ7"/>
    <mergeCell ref="PYK6:PYK7"/>
    <mergeCell ref="PXZ6:PXZ7"/>
    <mergeCell ref="PYA6:PYA7"/>
    <mergeCell ref="PYB6:PYB7"/>
    <mergeCell ref="PYD6:PYD7"/>
    <mergeCell ref="PYE6:PYE7"/>
    <mergeCell ref="PXQ6:PXQ7"/>
    <mergeCell ref="PXR6:PXT6"/>
    <mergeCell ref="PXU6:PXU7"/>
    <mergeCell ref="PXV6:PXV7"/>
    <mergeCell ref="PXW6:PXY6"/>
    <mergeCell ref="PXK6:PXK7"/>
    <mergeCell ref="PXL6:PXL7"/>
    <mergeCell ref="PXM6:PXN6"/>
    <mergeCell ref="PXO6:PXO7"/>
    <mergeCell ref="PXP6:PXP7"/>
    <mergeCell ref="PXE6:PXE7"/>
    <mergeCell ref="PXF6:PXF7"/>
    <mergeCell ref="PXG6:PXG7"/>
    <mergeCell ref="PXI6:PXI7"/>
    <mergeCell ref="PXJ6:PXJ7"/>
    <mergeCell ref="PWV6:PWV7"/>
    <mergeCell ref="PWW6:PWY6"/>
    <mergeCell ref="PWZ6:PWZ7"/>
    <mergeCell ref="PXA6:PXA7"/>
    <mergeCell ref="PXB6:PXD6"/>
    <mergeCell ref="PWP6:PWP7"/>
    <mergeCell ref="PWQ6:PWQ7"/>
    <mergeCell ref="PWR6:PWS6"/>
    <mergeCell ref="PWT6:PWT7"/>
    <mergeCell ref="PWU6:PWU7"/>
    <mergeCell ref="PWJ6:PWJ7"/>
    <mergeCell ref="PWK6:PWK7"/>
    <mergeCell ref="PWL6:PWL7"/>
    <mergeCell ref="PWN6:PWN7"/>
    <mergeCell ref="PWO6:PWO7"/>
    <mergeCell ref="PWA6:PWA7"/>
    <mergeCell ref="PWB6:PWD6"/>
    <mergeCell ref="PWE6:PWE7"/>
    <mergeCell ref="PWF6:PWF7"/>
    <mergeCell ref="PWG6:PWI6"/>
    <mergeCell ref="PVU6:PVU7"/>
    <mergeCell ref="PVV6:PVV7"/>
    <mergeCell ref="PVW6:PVX6"/>
    <mergeCell ref="PVY6:PVY7"/>
    <mergeCell ref="PVZ6:PVZ7"/>
    <mergeCell ref="PVO6:PVO7"/>
    <mergeCell ref="PVP6:PVP7"/>
    <mergeCell ref="PVQ6:PVQ7"/>
    <mergeCell ref="PVS6:PVS7"/>
    <mergeCell ref="PVT6:PVT7"/>
    <mergeCell ref="PVF6:PVF7"/>
    <mergeCell ref="PVG6:PVI6"/>
    <mergeCell ref="PVJ6:PVJ7"/>
    <mergeCell ref="PVK6:PVK7"/>
    <mergeCell ref="PVL6:PVN6"/>
    <mergeCell ref="PUZ6:PUZ7"/>
    <mergeCell ref="PVA6:PVA7"/>
    <mergeCell ref="PVB6:PVC6"/>
    <mergeCell ref="PVD6:PVD7"/>
    <mergeCell ref="PVE6:PVE7"/>
    <mergeCell ref="PUT6:PUT7"/>
    <mergeCell ref="PUU6:PUU7"/>
    <mergeCell ref="PUV6:PUV7"/>
    <mergeCell ref="PUX6:PUX7"/>
    <mergeCell ref="PUY6:PUY7"/>
    <mergeCell ref="PUK6:PUK7"/>
    <mergeCell ref="PUL6:PUN6"/>
    <mergeCell ref="PUO6:PUO7"/>
    <mergeCell ref="PUP6:PUP7"/>
    <mergeCell ref="PUQ6:PUS6"/>
    <mergeCell ref="PUE6:PUE7"/>
    <mergeCell ref="PUF6:PUF7"/>
    <mergeCell ref="PUG6:PUH6"/>
    <mergeCell ref="PUI6:PUI7"/>
    <mergeCell ref="PUJ6:PUJ7"/>
    <mergeCell ref="PTY6:PTY7"/>
    <mergeCell ref="PTZ6:PTZ7"/>
    <mergeCell ref="PUA6:PUA7"/>
    <mergeCell ref="PUC6:PUC7"/>
    <mergeCell ref="PUD6:PUD7"/>
    <mergeCell ref="PTP6:PTP7"/>
    <mergeCell ref="PTQ6:PTS6"/>
    <mergeCell ref="PTT6:PTT7"/>
    <mergeCell ref="PTU6:PTU7"/>
    <mergeCell ref="PTV6:PTX6"/>
    <mergeCell ref="PTJ6:PTJ7"/>
    <mergeCell ref="PTK6:PTK7"/>
    <mergeCell ref="PTL6:PTM6"/>
    <mergeCell ref="PTN6:PTN7"/>
    <mergeCell ref="PTO6:PTO7"/>
    <mergeCell ref="PTD6:PTD7"/>
    <mergeCell ref="PTE6:PTE7"/>
    <mergeCell ref="PTF6:PTF7"/>
    <mergeCell ref="PTH6:PTH7"/>
    <mergeCell ref="PTI6:PTI7"/>
    <mergeCell ref="PSU6:PSU7"/>
    <mergeCell ref="PSV6:PSX6"/>
    <mergeCell ref="PSY6:PSY7"/>
    <mergeCell ref="PSZ6:PSZ7"/>
    <mergeCell ref="PTA6:PTC6"/>
    <mergeCell ref="PSO6:PSO7"/>
    <mergeCell ref="PSP6:PSP7"/>
    <mergeCell ref="PSQ6:PSR6"/>
    <mergeCell ref="PSS6:PSS7"/>
    <mergeCell ref="PST6:PST7"/>
    <mergeCell ref="PSI6:PSI7"/>
    <mergeCell ref="PSJ6:PSJ7"/>
    <mergeCell ref="PSK6:PSK7"/>
    <mergeCell ref="PSM6:PSM7"/>
    <mergeCell ref="PSN6:PSN7"/>
    <mergeCell ref="PRZ6:PRZ7"/>
    <mergeCell ref="PSA6:PSC6"/>
    <mergeCell ref="PSD6:PSD7"/>
    <mergeCell ref="PSE6:PSE7"/>
    <mergeCell ref="PSF6:PSH6"/>
    <mergeCell ref="PRT6:PRT7"/>
    <mergeCell ref="PRU6:PRU7"/>
    <mergeCell ref="PRV6:PRW6"/>
    <mergeCell ref="PRX6:PRX7"/>
    <mergeCell ref="PRY6:PRY7"/>
    <mergeCell ref="PRN6:PRN7"/>
    <mergeCell ref="PRO6:PRO7"/>
    <mergeCell ref="PRP6:PRP7"/>
    <mergeCell ref="PRR6:PRR7"/>
    <mergeCell ref="PRS6:PRS7"/>
    <mergeCell ref="PRE6:PRE7"/>
    <mergeCell ref="PRF6:PRH6"/>
    <mergeCell ref="PRI6:PRI7"/>
    <mergeCell ref="PRJ6:PRJ7"/>
    <mergeCell ref="PRK6:PRM6"/>
    <mergeCell ref="PQY6:PQY7"/>
    <mergeCell ref="PQZ6:PQZ7"/>
    <mergeCell ref="PRA6:PRB6"/>
    <mergeCell ref="PRC6:PRC7"/>
    <mergeCell ref="PRD6:PRD7"/>
    <mergeCell ref="PQS6:PQS7"/>
    <mergeCell ref="PQT6:PQT7"/>
    <mergeCell ref="PQU6:PQU7"/>
    <mergeCell ref="PQW6:PQW7"/>
    <mergeCell ref="PQX6:PQX7"/>
    <mergeCell ref="PQJ6:PQJ7"/>
    <mergeCell ref="PQK6:PQM6"/>
    <mergeCell ref="PQN6:PQN7"/>
    <mergeCell ref="PQO6:PQO7"/>
    <mergeCell ref="PQP6:PQR6"/>
    <mergeCell ref="PQD6:PQD7"/>
    <mergeCell ref="PQE6:PQE7"/>
    <mergeCell ref="PQF6:PQG6"/>
    <mergeCell ref="PQH6:PQH7"/>
    <mergeCell ref="PQI6:PQI7"/>
    <mergeCell ref="PPX6:PPX7"/>
    <mergeCell ref="PPY6:PPY7"/>
    <mergeCell ref="PPZ6:PPZ7"/>
    <mergeCell ref="PQB6:PQB7"/>
    <mergeCell ref="PQC6:PQC7"/>
    <mergeCell ref="PPO6:PPO7"/>
    <mergeCell ref="PPP6:PPR6"/>
    <mergeCell ref="PPS6:PPS7"/>
    <mergeCell ref="PPT6:PPT7"/>
    <mergeCell ref="PPU6:PPW6"/>
    <mergeCell ref="PPI6:PPI7"/>
    <mergeCell ref="PPJ6:PPJ7"/>
    <mergeCell ref="PPK6:PPL6"/>
    <mergeCell ref="PPM6:PPM7"/>
    <mergeCell ref="PPN6:PPN7"/>
    <mergeCell ref="PPC6:PPC7"/>
    <mergeCell ref="PPD6:PPD7"/>
    <mergeCell ref="PPE6:PPE7"/>
    <mergeCell ref="PPG6:PPG7"/>
    <mergeCell ref="PPH6:PPH7"/>
    <mergeCell ref="POT6:POT7"/>
    <mergeCell ref="POU6:POW6"/>
    <mergeCell ref="POX6:POX7"/>
    <mergeCell ref="POY6:POY7"/>
    <mergeCell ref="POZ6:PPB6"/>
    <mergeCell ref="PON6:PON7"/>
    <mergeCell ref="POO6:POO7"/>
    <mergeCell ref="POP6:POQ6"/>
    <mergeCell ref="POR6:POR7"/>
    <mergeCell ref="POS6:POS7"/>
    <mergeCell ref="POH6:POH7"/>
    <mergeCell ref="POI6:POI7"/>
    <mergeCell ref="POJ6:POJ7"/>
    <mergeCell ref="POL6:POL7"/>
    <mergeCell ref="POM6:POM7"/>
    <mergeCell ref="PNY6:PNY7"/>
    <mergeCell ref="PNZ6:POB6"/>
    <mergeCell ref="POC6:POC7"/>
    <mergeCell ref="POD6:POD7"/>
    <mergeCell ref="POE6:POG6"/>
    <mergeCell ref="PNS6:PNS7"/>
    <mergeCell ref="PNT6:PNT7"/>
    <mergeCell ref="PNU6:PNV6"/>
    <mergeCell ref="PNW6:PNW7"/>
    <mergeCell ref="PNX6:PNX7"/>
    <mergeCell ref="PNM6:PNM7"/>
    <mergeCell ref="PNN6:PNN7"/>
    <mergeCell ref="PNO6:PNO7"/>
    <mergeCell ref="PNQ6:PNQ7"/>
    <mergeCell ref="PNR6:PNR7"/>
    <mergeCell ref="PND6:PND7"/>
    <mergeCell ref="PNE6:PNG6"/>
    <mergeCell ref="PNH6:PNH7"/>
    <mergeCell ref="PNI6:PNI7"/>
    <mergeCell ref="PNJ6:PNL6"/>
    <mergeCell ref="PMX6:PMX7"/>
    <mergeCell ref="PMY6:PMY7"/>
    <mergeCell ref="PMZ6:PNA6"/>
    <mergeCell ref="PNB6:PNB7"/>
    <mergeCell ref="PNC6:PNC7"/>
    <mergeCell ref="PMR6:PMR7"/>
    <mergeCell ref="PMS6:PMS7"/>
    <mergeCell ref="PMT6:PMT7"/>
    <mergeCell ref="PMV6:PMV7"/>
    <mergeCell ref="PMW6:PMW7"/>
    <mergeCell ref="PMI6:PMI7"/>
    <mergeCell ref="PMJ6:PML6"/>
    <mergeCell ref="PMM6:PMM7"/>
    <mergeCell ref="PMN6:PMN7"/>
    <mergeCell ref="PMO6:PMQ6"/>
    <mergeCell ref="PMC6:PMC7"/>
    <mergeCell ref="PMD6:PMD7"/>
    <mergeCell ref="PME6:PMF6"/>
    <mergeCell ref="PMG6:PMG7"/>
    <mergeCell ref="PMH6:PMH7"/>
    <mergeCell ref="PLW6:PLW7"/>
    <mergeCell ref="PLX6:PLX7"/>
    <mergeCell ref="PLY6:PLY7"/>
    <mergeCell ref="PMA6:PMA7"/>
    <mergeCell ref="PMB6:PMB7"/>
    <mergeCell ref="PLN6:PLN7"/>
    <mergeCell ref="PLO6:PLQ6"/>
    <mergeCell ref="PLR6:PLR7"/>
    <mergeCell ref="PLS6:PLS7"/>
    <mergeCell ref="PLT6:PLV6"/>
    <mergeCell ref="PLH6:PLH7"/>
    <mergeCell ref="PLI6:PLI7"/>
    <mergeCell ref="PLJ6:PLK6"/>
    <mergeCell ref="PLL6:PLL7"/>
    <mergeCell ref="PLM6:PLM7"/>
    <mergeCell ref="PLB6:PLB7"/>
    <mergeCell ref="PLC6:PLC7"/>
    <mergeCell ref="PLD6:PLD7"/>
    <mergeCell ref="PLF6:PLF7"/>
    <mergeCell ref="PLG6:PLG7"/>
    <mergeCell ref="PKS6:PKS7"/>
    <mergeCell ref="PKT6:PKV6"/>
    <mergeCell ref="PKW6:PKW7"/>
    <mergeCell ref="PKX6:PKX7"/>
    <mergeCell ref="PKY6:PLA6"/>
    <mergeCell ref="PKM6:PKM7"/>
    <mergeCell ref="PKN6:PKN7"/>
    <mergeCell ref="PKO6:PKP6"/>
    <mergeCell ref="PKQ6:PKQ7"/>
    <mergeCell ref="PKR6:PKR7"/>
    <mergeCell ref="PKG6:PKG7"/>
    <mergeCell ref="PKH6:PKH7"/>
    <mergeCell ref="PKI6:PKI7"/>
    <mergeCell ref="PKK6:PKK7"/>
    <mergeCell ref="PKL6:PKL7"/>
    <mergeCell ref="PJX6:PJX7"/>
    <mergeCell ref="PJY6:PKA6"/>
    <mergeCell ref="PKB6:PKB7"/>
    <mergeCell ref="PKC6:PKC7"/>
    <mergeCell ref="PKD6:PKF6"/>
    <mergeCell ref="PJR6:PJR7"/>
    <mergeCell ref="PJS6:PJS7"/>
    <mergeCell ref="PJT6:PJU6"/>
    <mergeCell ref="PJV6:PJV7"/>
    <mergeCell ref="PJW6:PJW7"/>
    <mergeCell ref="PJL6:PJL7"/>
    <mergeCell ref="PJM6:PJM7"/>
    <mergeCell ref="PJN6:PJN7"/>
    <mergeCell ref="PJP6:PJP7"/>
    <mergeCell ref="PJQ6:PJQ7"/>
    <mergeCell ref="PJC6:PJC7"/>
    <mergeCell ref="PJD6:PJF6"/>
    <mergeCell ref="PJG6:PJG7"/>
    <mergeCell ref="PJH6:PJH7"/>
    <mergeCell ref="PJI6:PJK6"/>
    <mergeCell ref="PIW6:PIW7"/>
    <mergeCell ref="PIX6:PIX7"/>
    <mergeCell ref="PIY6:PIZ6"/>
    <mergeCell ref="PJA6:PJA7"/>
    <mergeCell ref="PJB6:PJB7"/>
    <mergeCell ref="PIQ6:PIQ7"/>
    <mergeCell ref="PIR6:PIR7"/>
    <mergeCell ref="PIS6:PIS7"/>
    <mergeCell ref="PIU6:PIU7"/>
    <mergeCell ref="PIV6:PIV7"/>
    <mergeCell ref="PIH6:PIH7"/>
    <mergeCell ref="PII6:PIK6"/>
    <mergeCell ref="PIL6:PIL7"/>
    <mergeCell ref="PIM6:PIM7"/>
    <mergeCell ref="PIN6:PIP6"/>
    <mergeCell ref="PIB6:PIB7"/>
    <mergeCell ref="PIC6:PIC7"/>
    <mergeCell ref="PID6:PIE6"/>
    <mergeCell ref="PIF6:PIF7"/>
    <mergeCell ref="PIG6:PIG7"/>
    <mergeCell ref="PHV6:PHV7"/>
    <mergeCell ref="PHW6:PHW7"/>
    <mergeCell ref="PHX6:PHX7"/>
    <mergeCell ref="PHZ6:PHZ7"/>
    <mergeCell ref="PIA6:PIA7"/>
    <mergeCell ref="PHM6:PHM7"/>
    <mergeCell ref="PHN6:PHP6"/>
    <mergeCell ref="PHQ6:PHQ7"/>
    <mergeCell ref="PHR6:PHR7"/>
    <mergeCell ref="PHS6:PHU6"/>
    <mergeCell ref="PHG6:PHG7"/>
    <mergeCell ref="PHH6:PHH7"/>
    <mergeCell ref="PHI6:PHJ6"/>
    <mergeCell ref="PHK6:PHK7"/>
    <mergeCell ref="PHL6:PHL7"/>
    <mergeCell ref="PHA6:PHA7"/>
    <mergeCell ref="PHB6:PHB7"/>
    <mergeCell ref="PHC6:PHC7"/>
    <mergeCell ref="PHE6:PHE7"/>
    <mergeCell ref="PHF6:PHF7"/>
    <mergeCell ref="PGR6:PGR7"/>
    <mergeCell ref="PGS6:PGU6"/>
    <mergeCell ref="PGV6:PGV7"/>
    <mergeCell ref="PGW6:PGW7"/>
    <mergeCell ref="PGX6:PGZ6"/>
    <mergeCell ref="PGL6:PGL7"/>
    <mergeCell ref="PGM6:PGM7"/>
    <mergeCell ref="PGN6:PGO6"/>
    <mergeCell ref="PGP6:PGP7"/>
    <mergeCell ref="PGQ6:PGQ7"/>
    <mergeCell ref="PGF6:PGF7"/>
    <mergeCell ref="PGG6:PGG7"/>
    <mergeCell ref="PGH6:PGH7"/>
    <mergeCell ref="PGJ6:PGJ7"/>
    <mergeCell ref="PGK6:PGK7"/>
    <mergeCell ref="PFW6:PFW7"/>
    <mergeCell ref="PFX6:PFZ6"/>
    <mergeCell ref="PGA6:PGA7"/>
    <mergeCell ref="PGB6:PGB7"/>
    <mergeCell ref="PGC6:PGE6"/>
    <mergeCell ref="PFQ6:PFQ7"/>
    <mergeCell ref="PFR6:PFR7"/>
    <mergeCell ref="PFS6:PFT6"/>
    <mergeCell ref="PFU6:PFU7"/>
    <mergeCell ref="PFV6:PFV7"/>
    <mergeCell ref="PFK6:PFK7"/>
    <mergeCell ref="PFL6:PFL7"/>
    <mergeCell ref="PFM6:PFM7"/>
    <mergeCell ref="PFO6:PFO7"/>
    <mergeCell ref="PFP6:PFP7"/>
    <mergeCell ref="PFB6:PFB7"/>
    <mergeCell ref="PFC6:PFE6"/>
    <mergeCell ref="PFF6:PFF7"/>
    <mergeCell ref="PFG6:PFG7"/>
    <mergeCell ref="PFH6:PFJ6"/>
    <mergeCell ref="PEV6:PEV7"/>
    <mergeCell ref="PEW6:PEW7"/>
    <mergeCell ref="PEX6:PEY6"/>
    <mergeCell ref="PEZ6:PEZ7"/>
    <mergeCell ref="PFA6:PFA7"/>
    <mergeCell ref="PEP6:PEP7"/>
    <mergeCell ref="PEQ6:PEQ7"/>
    <mergeCell ref="PER6:PER7"/>
    <mergeCell ref="PET6:PET7"/>
    <mergeCell ref="PEU6:PEU7"/>
    <mergeCell ref="PEG6:PEG7"/>
    <mergeCell ref="PEH6:PEJ6"/>
    <mergeCell ref="PEK6:PEK7"/>
    <mergeCell ref="PEL6:PEL7"/>
    <mergeCell ref="PEM6:PEO6"/>
    <mergeCell ref="PEA6:PEA7"/>
    <mergeCell ref="PEB6:PEB7"/>
    <mergeCell ref="PEC6:PED6"/>
    <mergeCell ref="PEE6:PEE7"/>
    <mergeCell ref="PEF6:PEF7"/>
    <mergeCell ref="PDU6:PDU7"/>
    <mergeCell ref="PDV6:PDV7"/>
    <mergeCell ref="PDW6:PDW7"/>
    <mergeCell ref="PDY6:PDY7"/>
    <mergeCell ref="PDZ6:PDZ7"/>
    <mergeCell ref="PDL6:PDL7"/>
    <mergeCell ref="PDM6:PDO6"/>
    <mergeCell ref="PDP6:PDP7"/>
    <mergeCell ref="PDQ6:PDQ7"/>
    <mergeCell ref="PDR6:PDT6"/>
    <mergeCell ref="PDF6:PDF7"/>
    <mergeCell ref="PDG6:PDG7"/>
    <mergeCell ref="PDH6:PDI6"/>
    <mergeCell ref="PDJ6:PDJ7"/>
    <mergeCell ref="PDK6:PDK7"/>
    <mergeCell ref="PCZ6:PCZ7"/>
    <mergeCell ref="PDA6:PDA7"/>
    <mergeCell ref="PDB6:PDB7"/>
    <mergeCell ref="PDD6:PDD7"/>
    <mergeCell ref="PDE6:PDE7"/>
    <mergeCell ref="PCQ6:PCQ7"/>
    <mergeCell ref="PCR6:PCT6"/>
    <mergeCell ref="PCU6:PCU7"/>
    <mergeCell ref="PCV6:PCV7"/>
    <mergeCell ref="PCW6:PCY6"/>
    <mergeCell ref="PCK6:PCK7"/>
    <mergeCell ref="PCL6:PCL7"/>
    <mergeCell ref="PCM6:PCN6"/>
    <mergeCell ref="PCO6:PCO7"/>
    <mergeCell ref="PCP6:PCP7"/>
    <mergeCell ref="PCE6:PCE7"/>
    <mergeCell ref="PCF6:PCF7"/>
    <mergeCell ref="PCG6:PCG7"/>
    <mergeCell ref="PCI6:PCI7"/>
    <mergeCell ref="PCJ6:PCJ7"/>
    <mergeCell ref="PBV6:PBV7"/>
    <mergeCell ref="PBW6:PBY6"/>
    <mergeCell ref="PBZ6:PBZ7"/>
    <mergeCell ref="PCA6:PCA7"/>
    <mergeCell ref="PCB6:PCD6"/>
    <mergeCell ref="PBP6:PBP7"/>
    <mergeCell ref="PBQ6:PBQ7"/>
    <mergeCell ref="PBR6:PBS6"/>
    <mergeCell ref="PBT6:PBT7"/>
    <mergeCell ref="PBU6:PBU7"/>
    <mergeCell ref="PBJ6:PBJ7"/>
    <mergeCell ref="PBK6:PBK7"/>
    <mergeCell ref="PBL6:PBL7"/>
    <mergeCell ref="PBN6:PBN7"/>
    <mergeCell ref="PBO6:PBO7"/>
    <mergeCell ref="PBA6:PBA7"/>
    <mergeCell ref="PBB6:PBD6"/>
    <mergeCell ref="PBE6:PBE7"/>
    <mergeCell ref="PBF6:PBF7"/>
    <mergeCell ref="PBG6:PBI6"/>
    <mergeCell ref="PAU6:PAU7"/>
    <mergeCell ref="PAV6:PAV7"/>
    <mergeCell ref="PAW6:PAX6"/>
    <mergeCell ref="PAY6:PAY7"/>
    <mergeCell ref="PAZ6:PAZ7"/>
    <mergeCell ref="PAO6:PAO7"/>
    <mergeCell ref="PAP6:PAP7"/>
    <mergeCell ref="PAQ6:PAQ7"/>
    <mergeCell ref="PAS6:PAS7"/>
    <mergeCell ref="PAT6:PAT7"/>
    <mergeCell ref="PAF6:PAF7"/>
    <mergeCell ref="PAG6:PAI6"/>
    <mergeCell ref="PAJ6:PAJ7"/>
    <mergeCell ref="PAK6:PAK7"/>
    <mergeCell ref="PAL6:PAN6"/>
    <mergeCell ref="OZZ6:OZZ7"/>
    <mergeCell ref="PAA6:PAA7"/>
    <mergeCell ref="PAB6:PAC6"/>
    <mergeCell ref="PAD6:PAD7"/>
    <mergeCell ref="PAE6:PAE7"/>
    <mergeCell ref="OZT6:OZT7"/>
    <mergeCell ref="OZU6:OZU7"/>
    <mergeCell ref="OZV6:OZV7"/>
    <mergeCell ref="OZX6:OZX7"/>
    <mergeCell ref="OZY6:OZY7"/>
    <mergeCell ref="OZK6:OZK7"/>
    <mergeCell ref="OZL6:OZN6"/>
    <mergeCell ref="OZO6:OZO7"/>
    <mergeCell ref="OZP6:OZP7"/>
    <mergeCell ref="OZQ6:OZS6"/>
    <mergeCell ref="OZE6:OZE7"/>
    <mergeCell ref="OZF6:OZF7"/>
    <mergeCell ref="OZG6:OZH6"/>
    <mergeCell ref="OZI6:OZI7"/>
    <mergeCell ref="OZJ6:OZJ7"/>
    <mergeCell ref="OYY6:OYY7"/>
    <mergeCell ref="OYZ6:OYZ7"/>
    <mergeCell ref="OZA6:OZA7"/>
    <mergeCell ref="OZC6:OZC7"/>
    <mergeCell ref="OZD6:OZD7"/>
    <mergeCell ref="OYP6:OYP7"/>
    <mergeCell ref="OYQ6:OYS6"/>
    <mergeCell ref="OYT6:OYT7"/>
    <mergeCell ref="OYU6:OYU7"/>
    <mergeCell ref="OYV6:OYX6"/>
    <mergeCell ref="OYJ6:OYJ7"/>
    <mergeCell ref="OYK6:OYK7"/>
    <mergeCell ref="OYL6:OYM6"/>
    <mergeCell ref="OYN6:OYN7"/>
    <mergeCell ref="OYO6:OYO7"/>
    <mergeCell ref="OYD6:OYD7"/>
    <mergeCell ref="OYE6:OYE7"/>
    <mergeCell ref="OYF6:OYF7"/>
    <mergeCell ref="OYH6:OYH7"/>
    <mergeCell ref="OYI6:OYI7"/>
    <mergeCell ref="OXU6:OXU7"/>
    <mergeCell ref="OXV6:OXX6"/>
    <mergeCell ref="OXY6:OXY7"/>
    <mergeCell ref="OXZ6:OXZ7"/>
    <mergeCell ref="OYA6:OYC6"/>
    <mergeCell ref="OXO6:OXO7"/>
    <mergeCell ref="OXP6:OXP7"/>
    <mergeCell ref="OXQ6:OXR6"/>
    <mergeCell ref="OXS6:OXS7"/>
    <mergeCell ref="OXT6:OXT7"/>
    <mergeCell ref="OXI6:OXI7"/>
    <mergeCell ref="OXJ6:OXJ7"/>
    <mergeCell ref="OXK6:OXK7"/>
    <mergeCell ref="OXM6:OXM7"/>
    <mergeCell ref="OXN6:OXN7"/>
    <mergeCell ref="OWZ6:OWZ7"/>
    <mergeCell ref="OXA6:OXC6"/>
    <mergeCell ref="OXD6:OXD7"/>
    <mergeCell ref="OXE6:OXE7"/>
    <mergeCell ref="OXF6:OXH6"/>
    <mergeCell ref="OWT6:OWT7"/>
    <mergeCell ref="OWU6:OWU7"/>
    <mergeCell ref="OWV6:OWW6"/>
    <mergeCell ref="OWX6:OWX7"/>
    <mergeCell ref="OWY6:OWY7"/>
    <mergeCell ref="OWN6:OWN7"/>
    <mergeCell ref="OWO6:OWO7"/>
    <mergeCell ref="OWP6:OWP7"/>
    <mergeCell ref="OWR6:OWR7"/>
    <mergeCell ref="OWS6:OWS7"/>
    <mergeCell ref="OWE6:OWE7"/>
    <mergeCell ref="OWF6:OWH6"/>
    <mergeCell ref="OWI6:OWI7"/>
    <mergeCell ref="OWJ6:OWJ7"/>
    <mergeCell ref="OWK6:OWM6"/>
    <mergeCell ref="OVY6:OVY7"/>
    <mergeCell ref="OVZ6:OVZ7"/>
    <mergeCell ref="OWA6:OWB6"/>
    <mergeCell ref="OWC6:OWC7"/>
    <mergeCell ref="OWD6:OWD7"/>
    <mergeCell ref="OVS6:OVS7"/>
    <mergeCell ref="OVT6:OVT7"/>
    <mergeCell ref="OVU6:OVU7"/>
    <mergeCell ref="OVW6:OVW7"/>
    <mergeCell ref="OVX6:OVX7"/>
    <mergeCell ref="OVJ6:OVJ7"/>
    <mergeCell ref="OVK6:OVM6"/>
    <mergeCell ref="OVN6:OVN7"/>
    <mergeCell ref="OVO6:OVO7"/>
    <mergeCell ref="OVP6:OVR6"/>
    <mergeCell ref="OVD6:OVD7"/>
    <mergeCell ref="OVE6:OVE7"/>
    <mergeCell ref="OVF6:OVG6"/>
    <mergeCell ref="OVH6:OVH7"/>
    <mergeCell ref="OVI6:OVI7"/>
    <mergeCell ref="OUX6:OUX7"/>
    <mergeCell ref="OUY6:OUY7"/>
    <mergeCell ref="OUZ6:OUZ7"/>
    <mergeCell ref="OVB6:OVB7"/>
    <mergeCell ref="OVC6:OVC7"/>
    <mergeCell ref="OUO6:OUO7"/>
    <mergeCell ref="OUP6:OUR6"/>
    <mergeCell ref="OUS6:OUS7"/>
    <mergeCell ref="OUT6:OUT7"/>
    <mergeCell ref="OUU6:OUW6"/>
    <mergeCell ref="OUI6:OUI7"/>
    <mergeCell ref="OUJ6:OUJ7"/>
    <mergeCell ref="OUK6:OUL6"/>
    <mergeCell ref="OUM6:OUM7"/>
    <mergeCell ref="OUN6:OUN7"/>
    <mergeCell ref="OUC6:OUC7"/>
    <mergeCell ref="OUD6:OUD7"/>
    <mergeCell ref="OUE6:OUE7"/>
    <mergeCell ref="OUG6:OUG7"/>
    <mergeCell ref="OUH6:OUH7"/>
    <mergeCell ref="OTT6:OTT7"/>
    <mergeCell ref="OTU6:OTW6"/>
    <mergeCell ref="OTX6:OTX7"/>
    <mergeCell ref="OTY6:OTY7"/>
    <mergeCell ref="OTZ6:OUB6"/>
    <mergeCell ref="OTN6:OTN7"/>
    <mergeCell ref="OTO6:OTO7"/>
    <mergeCell ref="OTP6:OTQ6"/>
    <mergeCell ref="OTR6:OTR7"/>
    <mergeCell ref="OTS6:OTS7"/>
    <mergeCell ref="OTH6:OTH7"/>
    <mergeCell ref="OTI6:OTI7"/>
    <mergeCell ref="OTJ6:OTJ7"/>
    <mergeCell ref="OTL6:OTL7"/>
    <mergeCell ref="OTM6:OTM7"/>
    <mergeCell ref="OSY6:OSY7"/>
    <mergeCell ref="OSZ6:OTB6"/>
    <mergeCell ref="OTC6:OTC7"/>
    <mergeCell ref="OTD6:OTD7"/>
    <mergeCell ref="OTE6:OTG6"/>
    <mergeCell ref="OSS6:OSS7"/>
    <mergeCell ref="OST6:OST7"/>
    <mergeCell ref="OSU6:OSV6"/>
    <mergeCell ref="OSW6:OSW7"/>
    <mergeCell ref="OSX6:OSX7"/>
    <mergeCell ref="OSM6:OSM7"/>
    <mergeCell ref="OSN6:OSN7"/>
    <mergeCell ref="OSO6:OSO7"/>
    <mergeCell ref="OSQ6:OSQ7"/>
    <mergeCell ref="OSR6:OSR7"/>
    <mergeCell ref="OSD6:OSD7"/>
    <mergeCell ref="OSE6:OSG6"/>
    <mergeCell ref="OSH6:OSH7"/>
    <mergeCell ref="OSI6:OSI7"/>
    <mergeCell ref="OSJ6:OSL6"/>
    <mergeCell ref="ORX6:ORX7"/>
    <mergeCell ref="ORY6:ORY7"/>
    <mergeCell ref="ORZ6:OSA6"/>
    <mergeCell ref="OSB6:OSB7"/>
    <mergeCell ref="OSC6:OSC7"/>
    <mergeCell ref="ORR6:ORR7"/>
    <mergeCell ref="ORS6:ORS7"/>
    <mergeCell ref="ORT6:ORT7"/>
    <mergeCell ref="ORV6:ORV7"/>
    <mergeCell ref="ORW6:ORW7"/>
    <mergeCell ref="ORI6:ORI7"/>
    <mergeCell ref="ORJ6:ORL6"/>
    <mergeCell ref="ORM6:ORM7"/>
    <mergeCell ref="ORN6:ORN7"/>
    <mergeCell ref="ORO6:ORQ6"/>
    <mergeCell ref="ORC6:ORC7"/>
    <mergeCell ref="ORD6:ORD7"/>
    <mergeCell ref="ORE6:ORF6"/>
    <mergeCell ref="ORG6:ORG7"/>
    <mergeCell ref="ORH6:ORH7"/>
    <mergeCell ref="OQW6:OQW7"/>
    <mergeCell ref="OQX6:OQX7"/>
    <mergeCell ref="OQY6:OQY7"/>
    <mergeCell ref="ORA6:ORA7"/>
    <mergeCell ref="ORB6:ORB7"/>
    <mergeCell ref="OQN6:OQN7"/>
    <mergeCell ref="OQO6:OQQ6"/>
    <mergeCell ref="OQR6:OQR7"/>
    <mergeCell ref="OQS6:OQS7"/>
    <mergeCell ref="OQT6:OQV6"/>
    <mergeCell ref="OQH6:OQH7"/>
    <mergeCell ref="OQI6:OQI7"/>
    <mergeCell ref="OQJ6:OQK6"/>
    <mergeCell ref="OQL6:OQL7"/>
    <mergeCell ref="OQM6:OQM7"/>
    <mergeCell ref="OQB6:OQB7"/>
    <mergeCell ref="OQC6:OQC7"/>
    <mergeCell ref="OQD6:OQD7"/>
    <mergeCell ref="OQF6:OQF7"/>
    <mergeCell ref="OQG6:OQG7"/>
    <mergeCell ref="OPS6:OPS7"/>
    <mergeCell ref="OPT6:OPV6"/>
    <mergeCell ref="OPW6:OPW7"/>
    <mergeCell ref="OPX6:OPX7"/>
    <mergeCell ref="OPY6:OQA6"/>
    <mergeCell ref="OPM6:OPM7"/>
    <mergeCell ref="OPN6:OPN7"/>
    <mergeCell ref="OPO6:OPP6"/>
    <mergeCell ref="OPQ6:OPQ7"/>
    <mergeCell ref="OPR6:OPR7"/>
    <mergeCell ref="OPG6:OPG7"/>
    <mergeCell ref="OPH6:OPH7"/>
    <mergeCell ref="OPI6:OPI7"/>
    <mergeCell ref="OPK6:OPK7"/>
    <mergeCell ref="OPL6:OPL7"/>
    <mergeCell ref="OOX6:OOX7"/>
    <mergeCell ref="OOY6:OPA6"/>
    <mergeCell ref="OPB6:OPB7"/>
    <mergeCell ref="OPC6:OPC7"/>
    <mergeCell ref="OPD6:OPF6"/>
    <mergeCell ref="OOR6:OOR7"/>
    <mergeCell ref="OOS6:OOS7"/>
    <mergeCell ref="OOT6:OOU6"/>
    <mergeCell ref="OOV6:OOV7"/>
    <mergeCell ref="OOW6:OOW7"/>
    <mergeCell ref="OOL6:OOL7"/>
    <mergeCell ref="OOM6:OOM7"/>
    <mergeCell ref="OON6:OON7"/>
    <mergeCell ref="OOP6:OOP7"/>
    <mergeCell ref="OOQ6:OOQ7"/>
    <mergeCell ref="OOC6:OOC7"/>
    <mergeCell ref="OOD6:OOF6"/>
    <mergeCell ref="OOG6:OOG7"/>
    <mergeCell ref="OOH6:OOH7"/>
    <mergeCell ref="OOI6:OOK6"/>
    <mergeCell ref="ONW6:ONW7"/>
    <mergeCell ref="ONX6:ONX7"/>
    <mergeCell ref="ONY6:ONZ6"/>
    <mergeCell ref="OOA6:OOA7"/>
    <mergeCell ref="OOB6:OOB7"/>
    <mergeCell ref="ONQ6:ONQ7"/>
    <mergeCell ref="ONR6:ONR7"/>
    <mergeCell ref="ONS6:ONS7"/>
    <mergeCell ref="ONU6:ONU7"/>
    <mergeCell ref="ONV6:ONV7"/>
    <mergeCell ref="ONH6:ONH7"/>
    <mergeCell ref="ONI6:ONK6"/>
    <mergeCell ref="ONL6:ONL7"/>
    <mergeCell ref="ONM6:ONM7"/>
    <mergeCell ref="ONN6:ONP6"/>
    <mergeCell ref="ONB6:ONB7"/>
    <mergeCell ref="ONC6:ONC7"/>
    <mergeCell ref="OND6:ONE6"/>
    <mergeCell ref="ONF6:ONF7"/>
    <mergeCell ref="ONG6:ONG7"/>
    <mergeCell ref="OMV6:OMV7"/>
    <mergeCell ref="OMW6:OMW7"/>
    <mergeCell ref="OMX6:OMX7"/>
    <mergeCell ref="OMZ6:OMZ7"/>
    <mergeCell ref="ONA6:ONA7"/>
    <mergeCell ref="OMM6:OMM7"/>
    <mergeCell ref="OMN6:OMP6"/>
    <mergeCell ref="OMQ6:OMQ7"/>
    <mergeCell ref="OMR6:OMR7"/>
    <mergeCell ref="OMS6:OMU6"/>
    <mergeCell ref="OMG6:OMG7"/>
    <mergeCell ref="OMH6:OMH7"/>
    <mergeCell ref="OMI6:OMJ6"/>
    <mergeCell ref="OMK6:OMK7"/>
    <mergeCell ref="OML6:OML7"/>
    <mergeCell ref="OMA6:OMA7"/>
    <mergeCell ref="OMB6:OMB7"/>
    <mergeCell ref="OMC6:OMC7"/>
    <mergeCell ref="OME6:OME7"/>
    <mergeCell ref="OMF6:OMF7"/>
    <mergeCell ref="OLR6:OLR7"/>
    <mergeCell ref="OLS6:OLU6"/>
    <mergeCell ref="OLV6:OLV7"/>
    <mergeCell ref="OLW6:OLW7"/>
    <mergeCell ref="OLX6:OLZ6"/>
    <mergeCell ref="OLL6:OLL7"/>
    <mergeCell ref="OLM6:OLM7"/>
    <mergeCell ref="OLN6:OLO6"/>
    <mergeCell ref="OLP6:OLP7"/>
    <mergeCell ref="OLQ6:OLQ7"/>
    <mergeCell ref="OLF6:OLF7"/>
    <mergeCell ref="OLG6:OLG7"/>
    <mergeCell ref="OLH6:OLH7"/>
    <mergeCell ref="OLJ6:OLJ7"/>
    <mergeCell ref="OLK6:OLK7"/>
    <mergeCell ref="OKW6:OKW7"/>
    <mergeCell ref="OKX6:OKZ6"/>
    <mergeCell ref="OLA6:OLA7"/>
    <mergeCell ref="OLB6:OLB7"/>
    <mergeCell ref="OLC6:OLE6"/>
    <mergeCell ref="OKQ6:OKQ7"/>
    <mergeCell ref="OKR6:OKR7"/>
    <mergeCell ref="OKS6:OKT6"/>
    <mergeCell ref="OKU6:OKU7"/>
    <mergeCell ref="OKV6:OKV7"/>
    <mergeCell ref="OKK6:OKK7"/>
    <mergeCell ref="OKL6:OKL7"/>
    <mergeCell ref="OKM6:OKM7"/>
    <mergeCell ref="OKO6:OKO7"/>
    <mergeCell ref="OKP6:OKP7"/>
    <mergeCell ref="OKB6:OKB7"/>
    <mergeCell ref="OKC6:OKE6"/>
    <mergeCell ref="OKF6:OKF7"/>
    <mergeCell ref="OKG6:OKG7"/>
    <mergeCell ref="OKH6:OKJ6"/>
    <mergeCell ref="OJV6:OJV7"/>
    <mergeCell ref="OJW6:OJW7"/>
    <mergeCell ref="OJX6:OJY6"/>
    <mergeCell ref="OJZ6:OJZ7"/>
    <mergeCell ref="OKA6:OKA7"/>
    <mergeCell ref="OJP6:OJP7"/>
    <mergeCell ref="OJQ6:OJQ7"/>
    <mergeCell ref="OJR6:OJR7"/>
    <mergeCell ref="OJT6:OJT7"/>
    <mergeCell ref="OJU6:OJU7"/>
    <mergeCell ref="OJG6:OJG7"/>
    <mergeCell ref="OJH6:OJJ6"/>
    <mergeCell ref="OJK6:OJK7"/>
    <mergeCell ref="OJL6:OJL7"/>
    <mergeCell ref="OJM6:OJO6"/>
    <mergeCell ref="OJA6:OJA7"/>
    <mergeCell ref="OJB6:OJB7"/>
    <mergeCell ref="OJC6:OJD6"/>
    <mergeCell ref="OJE6:OJE7"/>
    <mergeCell ref="OJF6:OJF7"/>
    <mergeCell ref="OIU6:OIU7"/>
    <mergeCell ref="OIV6:OIV7"/>
    <mergeCell ref="OIW6:OIW7"/>
    <mergeCell ref="OIY6:OIY7"/>
    <mergeCell ref="OIZ6:OIZ7"/>
    <mergeCell ref="OIL6:OIL7"/>
    <mergeCell ref="OIM6:OIO6"/>
    <mergeCell ref="OIP6:OIP7"/>
    <mergeCell ref="OIQ6:OIQ7"/>
    <mergeCell ref="OIR6:OIT6"/>
    <mergeCell ref="OIF6:OIF7"/>
    <mergeCell ref="OIG6:OIG7"/>
    <mergeCell ref="OIH6:OII6"/>
    <mergeCell ref="OIJ6:OIJ7"/>
    <mergeCell ref="OIK6:OIK7"/>
    <mergeCell ref="OHZ6:OHZ7"/>
    <mergeCell ref="OIA6:OIA7"/>
    <mergeCell ref="OIB6:OIB7"/>
    <mergeCell ref="OID6:OID7"/>
    <mergeCell ref="OIE6:OIE7"/>
    <mergeCell ref="OHQ6:OHQ7"/>
    <mergeCell ref="OHR6:OHT6"/>
    <mergeCell ref="OHU6:OHU7"/>
    <mergeCell ref="OHV6:OHV7"/>
    <mergeCell ref="OHW6:OHY6"/>
    <mergeCell ref="OHK6:OHK7"/>
    <mergeCell ref="OHL6:OHL7"/>
    <mergeCell ref="OHM6:OHN6"/>
    <mergeCell ref="OHO6:OHO7"/>
    <mergeCell ref="OHP6:OHP7"/>
    <mergeCell ref="OHE6:OHE7"/>
    <mergeCell ref="OHF6:OHF7"/>
    <mergeCell ref="OHG6:OHG7"/>
    <mergeCell ref="OHI6:OHI7"/>
    <mergeCell ref="OHJ6:OHJ7"/>
    <mergeCell ref="OGV6:OGV7"/>
    <mergeCell ref="OGW6:OGY6"/>
    <mergeCell ref="OGZ6:OGZ7"/>
    <mergeCell ref="OHA6:OHA7"/>
    <mergeCell ref="OHB6:OHD6"/>
    <mergeCell ref="OGP6:OGP7"/>
    <mergeCell ref="OGQ6:OGQ7"/>
    <mergeCell ref="OGR6:OGS6"/>
    <mergeCell ref="OGT6:OGT7"/>
    <mergeCell ref="OGU6:OGU7"/>
    <mergeCell ref="OGJ6:OGJ7"/>
    <mergeCell ref="OGK6:OGK7"/>
    <mergeCell ref="OGL6:OGL7"/>
    <mergeCell ref="OGN6:OGN7"/>
    <mergeCell ref="OGO6:OGO7"/>
    <mergeCell ref="OGA6:OGA7"/>
    <mergeCell ref="OGB6:OGD6"/>
    <mergeCell ref="OGE6:OGE7"/>
    <mergeCell ref="OGF6:OGF7"/>
    <mergeCell ref="OGG6:OGI6"/>
    <mergeCell ref="OFU6:OFU7"/>
    <mergeCell ref="OFV6:OFV7"/>
    <mergeCell ref="OFW6:OFX6"/>
    <mergeCell ref="OFY6:OFY7"/>
    <mergeCell ref="OFZ6:OFZ7"/>
    <mergeCell ref="OFO6:OFO7"/>
    <mergeCell ref="OFP6:OFP7"/>
    <mergeCell ref="OFQ6:OFQ7"/>
    <mergeCell ref="OFS6:OFS7"/>
    <mergeCell ref="OFT6:OFT7"/>
    <mergeCell ref="OFF6:OFF7"/>
    <mergeCell ref="OFG6:OFI6"/>
    <mergeCell ref="OFJ6:OFJ7"/>
    <mergeCell ref="OFK6:OFK7"/>
    <mergeCell ref="OFL6:OFN6"/>
    <mergeCell ref="OEZ6:OEZ7"/>
    <mergeCell ref="OFA6:OFA7"/>
    <mergeCell ref="OFB6:OFC6"/>
    <mergeCell ref="OFD6:OFD7"/>
    <mergeCell ref="OFE6:OFE7"/>
    <mergeCell ref="OET6:OET7"/>
    <mergeCell ref="OEU6:OEU7"/>
    <mergeCell ref="OEV6:OEV7"/>
    <mergeCell ref="OEX6:OEX7"/>
    <mergeCell ref="OEY6:OEY7"/>
    <mergeCell ref="OEK6:OEK7"/>
    <mergeCell ref="OEL6:OEN6"/>
    <mergeCell ref="OEO6:OEO7"/>
    <mergeCell ref="OEP6:OEP7"/>
    <mergeCell ref="OEQ6:OES6"/>
    <mergeCell ref="OEE6:OEE7"/>
    <mergeCell ref="OEF6:OEF7"/>
    <mergeCell ref="OEG6:OEH6"/>
    <mergeCell ref="OEI6:OEI7"/>
    <mergeCell ref="OEJ6:OEJ7"/>
    <mergeCell ref="ODY6:ODY7"/>
    <mergeCell ref="ODZ6:ODZ7"/>
    <mergeCell ref="OEA6:OEA7"/>
    <mergeCell ref="OEC6:OEC7"/>
    <mergeCell ref="OED6:OED7"/>
    <mergeCell ref="ODP6:ODP7"/>
    <mergeCell ref="ODQ6:ODS6"/>
    <mergeCell ref="ODT6:ODT7"/>
    <mergeCell ref="ODU6:ODU7"/>
    <mergeCell ref="ODV6:ODX6"/>
    <mergeCell ref="ODJ6:ODJ7"/>
    <mergeCell ref="ODK6:ODK7"/>
    <mergeCell ref="ODL6:ODM6"/>
    <mergeCell ref="ODN6:ODN7"/>
    <mergeCell ref="ODO6:ODO7"/>
    <mergeCell ref="ODD6:ODD7"/>
    <mergeCell ref="ODE6:ODE7"/>
    <mergeCell ref="ODF6:ODF7"/>
    <mergeCell ref="ODH6:ODH7"/>
    <mergeCell ref="ODI6:ODI7"/>
    <mergeCell ref="OCU6:OCU7"/>
    <mergeCell ref="OCV6:OCX6"/>
    <mergeCell ref="OCY6:OCY7"/>
    <mergeCell ref="OCZ6:OCZ7"/>
    <mergeCell ref="ODA6:ODC6"/>
    <mergeCell ref="OCO6:OCO7"/>
    <mergeCell ref="OCP6:OCP7"/>
    <mergeCell ref="OCQ6:OCR6"/>
    <mergeCell ref="OCS6:OCS7"/>
    <mergeCell ref="OCT6:OCT7"/>
    <mergeCell ref="OCI6:OCI7"/>
    <mergeCell ref="OCJ6:OCJ7"/>
    <mergeCell ref="OCK6:OCK7"/>
    <mergeCell ref="OCM6:OCM7"/>
    <mergeCell ref="OCN6:OCN7"/>
    <mergeCell ref="OBZ6:OBZ7"/>
    <mergeCell ref="OCA6:OCC6"/>
    <mergeCell ref="OCD6:OCD7"/>
    <mergeCell ref="OCE6:OCE7"/>
    <mergeCell ref="OCF6:OCH6"/>
    <mergeCell ref="OBT6:OBT7"/>
    <mergeCell ref="OBU6:OBU7"/>
    <mergeCell ref="OBV6:OBW6"/>
    <mergeCell ref="OBX6:OBX7"/>
    <mergeCell ref="OBY6:OBY7"/>
    <mergeCell ref="OBN6:OBN7"/>
    <mergeCell ref="OBO6:OBO7"/>
    <mergeCell ref="OBP6:OBP7"/>
    <mergeCell ref="OBR6:OBR7"/>
    <mergeCell ref="OBS6:OBS7"/>
    <mergeCell ref="OBE6:OBE7"/>
    <mergeCell ref="OBF6:OBH6"/>
    <mergeCell ref="OBI6:OBI7"/>
    <mergeCell ref="OBJ6:OBJ7"/>
    <mergeCell ref="OBK6:OBM6"/>
    <mergeCell ref="OAY6:OAY7"/>
    <mergeCell ref="OAZ6:OAZ7"/>
    <mergeCell ref="OBA6:OBB6"/>
    <mergeCell ref="OBC6:OBC7"/>
    <mergeCell ref="OBD6:OBD7"/>
    <mergeCell ref="OAS6:OAS7"/>
    <mergeCell ref="OAT6:OAT7"/>
    <mergeCell ref="OAU6:OAU7"/>
    <mergeCell ref="OAW6:OAW7"/>
    <mergeCell ref="OAX6:OAX7"/>
    <mergeCell ref="OAJ6:OAJ7"/>
    <mergeCell ref="OAK6:OAM6"/>
    <mergeCell ref="OAN6:OAN7"/>
    <mergeCell ref="OAO6:OAO7"/>
    <mergeCell ref="OAP6:OAR6"/>
    <mergeCell ref="OAD6:OAD7"/>
    <mergeCell ref="OAE6:OAE7"/>
    <mergeCell ref="OAF6:OAG6"/>
    <mergeCell ref="OAH6:OAH7"/>
    <mergeCell ref="OAI6:OAI7"/>
    <mergeCell ref="NZX6:NZX7"/>
    <mergeCell ref="NZY6:NZY7"/>
    <mergeCell ref="NZZ6:NZZ7"/>
    <mergeCell ref="OAB6:OAB7"/>
    <mergeCell ref="OAC6:OAC7"/>
    <mergeCell ref="NZO6:NZO7"/>
    <mergeCell ref="NZP6:NZR6"/>
    <mergeCell ref="NZS6:NZS7"/>
    <mergeCell ref="NZT6:NZT7"/>
    <mergeCell ref="NZU6:NZW6"/>
    <mergeCell ref="NZI6:NZI7"/>
    <mergeCell ref="NZJ6:NZJ7"/>
    <mergeCell ref="NZK6:NZL6"/>
    <mergeCell ref="NZM6:NZM7"/>
    <mergeCell ref="NZN6:NZN7"/>
    <mergeCell ref="NZC6:NZC7"/>
    <mergeCell ref="NZD6:NZD7"/>
    <mergeCell ref="NZE6:NZE7"/>
    <mergeCell ref="NZG6:NZG7"/>
    <mergeCell ref="NZH6:NZH7"/>
    <mergeCell ref="NYT6:NYT7"/>
    <mergeCell ref="NYU6:NYW6"/>
    <mergeCell ref="NYX6:NYX7"/>
    <mergeCell ref="NYY6:NYY7"/>
    <mergeCell ref="NYZ6:NZB6"/>
    <mergeCell ref="NYN6:NYN7"/>
    <mergeCell ref="NYO6:NYO7"/>
    <mergeCell ref="NYP6:NYQ6"/>
    <mergeCell ref="NYR6:NYR7"/>
    <mergeCell ref="NYS6:NYS7"/>
    <mergeCell ref="NYH6:NYH7"/>
    <mergeCell ref="NYI6:NYI7"/>
    <mergeCell ref="NYJ6:NYJ7"/>
    <mergeCell ref="NYL6:NYL7"/>
    <mergeCell ref="NYM6:NYM7"/>
    <mergeCell ref="NXY6:NXY7"/>
    <mergeCell ref="NXZ6:NYB6"/>
    <mergeCell ref="NYC6:NYC7"/>
    <mergeCell ref="NYD6:NYD7"/>
    <mergeCell ref="NYE6:NYG6"/>
    <mergeCell ref="NXS6:NXS7"/>
    <mergeCell ref="NXT6:NXT7"/>
    <mergeCell ref="NXU6:NXV6"/>
    <mergeCell ref="NXW6:NXW7"/>
    <mergeCell ref="NXX6:NXX7"/>
    <mergeCell ref="NXM6:NXM7"/>
    <mergeCell ref="NXN6:NXN7"/>
    <mergeCell ref="NXO6:NXO7"/>
    <mergeCell ref="NXQ6:NXQ7"/>
    <mergeCell ref="NXR6:NXR7"/>
    <mergeCell ref="NXD6:NXD7"/>
    <mergeCell ref="NXE6:NXG6"/>
    <mergeCell ref="NXH6:NXH7"/>
    <mergeCell ref="NXI6:NXI7"/>
    <mergeCell ref="NXJ6:NXL6"/>
    <mergeCell ref="NWX6:NWX7"/>
    <mergeCell ref="NWY6:NWY7"/>
    <mergeCell ref="NWZ6:NXA6"/>
    <mergeCell ref="NXB6:NXB7"/>
    <mergeCell ref="NXC6:NXC7"/>
    <mergeCell ref="NWR6:NWR7"/>
    <mergeCell ref="NWS6:NWS7"/>
    <mergeCell ref="NWT6:NWT7"/>
    <mergeCell ref="NWV6:NWV7"/>
    <mergeCell ref="NWW6:NWW7"/>
    <mergeCell ref="NWI6:NWI7"/>
    <mergeCell ref="NWJ6:NWL6"/>
    <mergeCell ref="NWM6:NWM7"/>
    <mergeCell ref="NWN6:NWN7"/>
    <mergeCell ref="NWO6:NWQ6"/>
    <mergeCell ref="NWC6:NWC7"/>
    <mergeCell ref="NWD6:NWD7"/>
    <mergeCell ref="NWE6:NWF6"/>
    <mergeCell ref="NWG6:NWG7"/>
    <mergeCell ref="NWH6:NWH7"/>
    <mergeCell ref="NVW6:NVW7"/>
    <mergeCell ref="NVX6:NVX7"/>
    <mergeCell ref="NVY6:NVY7"/>
    <mergeCell ref="NWA6:NWA7"/>
    <mergeCell ref="NWB6:NWB7"/>
    <mergeCell ref="NVN6:NVN7"/>
    <mergeCell ref="NVO6:NVQ6"/>
    <mergeCell ref="NVR6:NVR7"/>
    <mergeCell ref="NVS6:NVS7"/>
    <mergeCell ref="NVT6:NVV6"/>
    <mergeCell ref="NVH6:NVH7"/>
    <mergeCell ref="NVI6:NVI7"/>
    <mergeCell ref="NVJ6:NVK6"/>
    <mergeCell ref="NVL6:NVL7"/>
    <mergeCell ref="NVM6:NVM7"/>
    <mergeCell ref="NVB6:NVB7"/>
    <mergeCell ref="NVC6:NVC7"/>
    <mergeCell ref="NVD6:NVD7"/>
    <mergeCell ref="NVF6:NVF7"/>
    <mergeCell ref="NVG6:NVG7"/>
    <mergeCell ref="NUS6:NUS7"/>
    <mergeCell ref="NUT6:NUV6"/>
    <mergeCell ref="NUW6:NUW7"/>
    <mergeCell ref="NUX6:NUX7"/>
    <mergeCell ref="NUY6:NVA6"/>
    <mergeCell ref="NUM6:NUM7"/>
    <mergeCell ref="NUN6:NUN7"/>
    <mergeCell ref="NUO6:NUP6"/>
    <mergeCell ref="NUQ6:NUQ7"/>
    <mergeCell ref="NUR6:NUR7"/>
    <mergeCell ref="NUG6:NUG7"/>
    <mergeCell ref="NUH6:NUH7"/>
    <mergeCell ref="NUI6:NUI7"/>
    <mergeCell ref="NUK6:NUK7"/>
    <mergeCell ref="NUL6:NUL7"/>
    <mergeCell ref="NTX6:NTX7"/>
    <mergeCell ref="NTY6:NUA6"/>
    <mergeCell ref="NUB6:NUB7"/>
    <mergeCell ref="NUC6:NUC7"/>
    <mergeCell ref="NUD6:NUF6"/>
    <mergeCell ref="NTR6:NTR7"/>
    <mergeCell ref="NTS6:NTS7"/>
    <mergeCell ref="NTT6:NTU6"/>
    <mergeCell ref="NTV6:NTV7"/>
    <mergeCell ref="NTW6:NTW7"/>
    <mergeCell ref="NTL6:NTL7"/>
    <mergeCell ref="NTM6:NTM7"/>
    <mergeCell ref="NTN6:NTN7"/>
    <mergeCell ref="NTP6:NTP7"/>
    <mergeCell ref="NTQ6:NTQ7"/>
    <mergeCell ref="NTC6:NTC7"/>
    <mergeCell ref="NTD6:NTF6"/>
    <mergeCell ref="NTG6:NTG7"/>
    <mergeCell ref="NTH6:NTH7"/>
    <mergeCell ref="NTI6:NTK6"/>
    <mergeCell ref="NSW6:NSW7"/>
    <mergeCell ref="NSX6:NSX7"/>
    <mergeCell ref="NSY6:NSZ6"/>
    <mergeCell ref="NTA6:NTA7"/>
    <mergeCell ref="NTB6:NTB7"/>
    <mergeCell ref="NSQ6:NSQ7"/>
    <mergeCell ref="NSR6:NSR7"/>
    <mergeCell ref="NSS6:NSS7"/>
    <mergeCell ref="NSU6:NSU7"/>
    <mergeCell ref="NSV6:NSV7"/>
    <mergeCell ref="NSH6:NSH7"/>
    <mergeCell ref="NSI6:NSK6"/>
    <mergeCell ref="NSL6:NSL7"/>
    <mergeCell ref="NSM6:NSM7"/>
    <mergeCell ref="NSN6:NSP6"/>
    <mergeCell ref="NSB6:NSB7"/>
    <mergeCell ref="NSC6:NSC7"/>
    <mergeCell ref="NSD6:NSE6"/>
    <mergeCell ref="NSF6:NSF7"/>
    <mergeCell ref="NSG6:NSG7"/>
    <mergeCell ref="NRV6:NRV7"/>
    <mergeCell ref="NRW6:NRW7"/>
    <mergeCell ref="NRX6:NRX7"/>
    <mergeCell ref="NRZ6:NRZ7"/>
    <mergeCell ref="NSA6:NSA7"/>
    <mergeCell ref="NRM6:NRM7"/>
    <mergeCell ref="NRN6:NRP6"/>
    <mergeCell ref="NRQ6:NRQ7"/>
    <mergeCell ref="NRR6:NRR7"/>
    <mergeCell ref="NRS6:NRU6"/>
    <mergeCell ref="NRG6:NRG7"/>
    <mergeCell ref="NRH6:NRH7"/>
    <mergeCell ref="NRI6:NRJ6"/>
    <mergeCell ref="NRK6:NRK7"/>
    <mergeCell ref="NRL6:NRL7"/>
    <mergeCell ref="NRA6:NRA7"/>
    <mergeCell ref="NRB6:NRB7"/>
    <mergeCell ref="NRC6:NRC7"/>
    <mergeCell ref="NRE6:NRE7"/>
    <mergeCell ref="NRF6:NRF7"/>
    <mergeCell ref="NQR6:NQR7"/>
    <mergeCell ref="NQS6:NQU6"/>
    <mergeCell ref="NQV6:NQV7"/>
    <mergeCell ref="NQW6:NQW7"/>
    <mergeCell ref="NQX6:NQZ6"/>
    <mergeCell ref="NQL6:NQL7"/>
    <mergeCell ref="NQM6:NQM7"/>
    <mergeCell ref="NQN6:NQO6"/>
    <mergeCell ref="NQP6:NQP7"/>
    <mergeCell ref="NQQ6:NQQ7"/>
    <mergeCell ref="NQF6:NQF7"/>
    <mergeCell ref="NQG6:NQG7"/>
    <mergeCell ref="NQH6:NQH7"/>
    <mergeCell ref="NQJ6:NQJ7"/>
    <mergeCell ref="NQK6:NQK7"/>
    <mergeCell ref="NPW6:NPW7"/>
    <mergeCell ref="NPX6:NPZ6"/>
    <mergeCell ref="NQA6:NQA7"/>
    <mergeCell ref="NQB6:NQB7"/>
    <mergeCell ref="NQC6:NQE6"/>
    <mergeCell ref="NPQ6:NPQ7"/>
    <mergeCell ref="NPR6:NPR7"/>
    <mergeCell ref="NPS6:NPT6"/>
    <mergeCell ref="NPU6:NPU7"/>
    <mergeCell ref="NPV6:NPV7"/>
    <mergeCell ref="NPK6:NPK7"/>
    <mergeCell ref="NPL6:NPL7"/>
    <mergeCell ref="NPM6:NPM7"/>
    <mergeCell ref="NPO6:NPO7"/>
    <mergeCell ref="NPP6:NPP7"/>
    <mergeCell ref="NPB6:NPB7"/>
    <mergeCell ref="NPC6:NPE6"/>
    <mergeCell ref="NPF6:NPF7"/>
    <mergeCell ref="NPG6:NPG7"/>
    <mergeCell ref="NPH6:NPJ6"/>
    <mergeCell ref="NOV6:NOV7"/>
    <mergeCell ref="NOW6:NOW7"/>
    <mergeCell ref="NOX6:NOY6"/>
    <mergeCell ref="NOZ6:NOZ7"/>
    <mergeCell ref="NPA6:NPA7"/>
    <mergeCell ref="NOP6:NOP7"/>
    <mergeCell ref="NOQ6:NOQ7"/>
    <mergeCell ref="NOR6:NOR7"/>
    <mergeCell ref="NOT6:NOT7"/>
    <mergeCell ref="NOU6:NOU7"/>
    <mergeCell ref="NOG6:NOG7"/>
    <mergeCell ref="NOH6:NOJ6"/>
    <mergeCell ref="NOK6:NOK7"/>
    <mergeCell ref="NOL6:NOL7"/>
    <mergeCell ref="NOM6:NOO6"/>
    <mergeCell ref="NOA6:NOA7"/>
    <mergeCell ref="NOB6:NOB7"/>
    <mergeCell ref="NOC6:NOD6"/>
    <mergeCell ref="NOE6:NOE7"/>
    <mergeCell ref="NOF6:NOF7"/>
    <mergeCell ref="NNU6:NNU7"/>
    <mergeCell ref="NNV6:NNV7"/>
    <mergeCell ref="NNW6:NNW7"/>
    <mergeCell ref="NNY6:NNY7"/>
    <mergeCell ref="NNZ6:NNZ7"/>
    <mergeCell ref="NNL6:NNL7"/>
    <mergeCell ref="NNM6:NNO6"/>
    <mergeCell ref="NNP6:NNP7"/>
    <mergeCell ref="NNQ6:NNQ7"/>
    <mergeCell ref="NNR6:NNT6"/>
    <mergeCell ref="NNF6:NNF7"/>
    <mergeCell ref="NNG6:NNG7"/>
    <mergeCell ref="NNH6:NNI6"/>
    <mergeCell ref="NNJ6:NNJ7"/>
    <mergeCell ref="NNK6:NNK7"/>
    <mergeCell ref="NMZ6:NMZ7"/>
    <mergeCell ref="NNA6:NNA7"/>
    <mergeCell ref="NNB6:NNB7"/>
    <mergeCell ref="NND6:NND7"/>
    <mergeCell ref="NNE6:NNE7"/>
    <mergeCell ref="NMQ6:NMQ7"/>
    <mergeCell ref="NMR6:NMT6"/>
    <mergeCell ref="NMU6:NMU7"/>
    <mergeCell ref="NMV6:NMV7"/>
    <mergeCell ref="NMW6:NMY6"/>
    <mergeCell ref="NMK6:NMK7"/>
    <mergeCell ref="NML6:NML7"/>
    <mergeCell ref="NMM6:NMN6"/>
    <mergeCell ref="NMO6:NMO7"/>
    <mergeCell ref="NMP6:NMP7"/>
    <mergeCell ref="NME6:NME7"/>
    <mergeCell ref="NMF6:NMF7"/>
    <mergeCell ref="NMG6:NMG7"/>
    <mergeCell ref="NMI6:NMI7"/>
    <mergeCell ref="NMJ6:NMJ7"/>
    <mergeCell ref="NLV6:NLV7"/>
    <mergeCell ref="NLW6:NLY6"/>
    <mergeCell ref="NLZ6:NLZ7"/>
    <mergeCell ref="NMA6:NMA7"/>
    <mergeCell ref="NMB6:NMD6"/>
    <mergeCell ref="NLP6:NLP7"/>
    <mergeCell ref="NLQ6:NLQ7"/>
    <mergeCell ref="NLR6:NLS6"/>
    <mergeCell ref="NLT6:NLT7"/>
    <mergeCell ref="NLU6:NLU7"/>
    <mergeCell ref="NLJ6:NLJ7"/>
    <mergeCell ref="NLK6:NLK7"/>
    <mergeCell ref="NLL6:NLL7"/>
    <mergeCell ref="NLN6:NLN7"/>
    <mergeCell ref="NLO6:NLO7"/>
    <mergeCell ref="NLA6:NLA7"/>
    <mergeCell ref="NLB6:NLD6"/>
    <mergeCell ref="NLE6:NLE7"/>
    <mergeCell ref="NLF6:NLF7"/>
    <mergeCell ref="NLG6:NLI6"/>
    <mergeCell ref="NKU6:NKU7"/>
    <mergeCell ref="NKV6:NKV7"/>
    <mergeCell ref="NKW6:NKX6"/>
    <mergeCell ref="NKY6:NKY7"/>
    <mergeCell ref="NKZ6:NKZ7"/>
    <mergeCell ref="NKO6:NKO7"/>
    <mergeCell ref="NKP6:NKP7"/>
    <mergeCell ref="NKQ6:NKQ7"/>
    <mergeCell ref="NKS6:NKS7"/>
    <mergeCell ref="NKT6:NKT7"/>
    <mergeCell ref="NKF6:NKF7"/>
    <mergeCell ref="NKG6:NKI6"/>
    <mergeCell ref="NKJ6:NKJ7"/>
    <mergeCell ref="NKK6:NKK7"/>
    <mergeCell ref="NKL6:NKN6"/>
    <mergeCell ref="NJZ6:NJZ7"/>
    <mergeCell ref="NKA6:NKA7"/>
    <mergeCell ref="NKB6:NKC6"/>
    <mergeCell ref="NKD6:NKD7"/>
    <mergeCell ref="NKE6:NKE7"/>
    <mergeCell ref="NJT6:NJT7"/>
    <mergeCell ref="NJU6:NJU7"/>
    <mergeCell ref="NJV6:NJV7"/>
    <mergeCell ref="NJX6:NJX7"/>
    <mergeCell ref="NJY6:NJY7"/>
    <mergeCell ref="NJK6:NJK7"/>
    <mergeCell ref="NJL6:NJN6"/>
    <mergeCell ref="NJO6:NJO7"/>
    <mergeCell ref="NJP6:NJP7"/>
    <mergeCell ref="NJQ6:NJS6"/>
    <mergeCell ref="NJE6:NJE7"/>
    <mergeCell ref="NJF6:NJF7"/>
    <mergeCell ref="NJG6:NJH6"/>
    <mergeCell ref="NJI6:NJI7"/>
    <mergeCell ref="NJJ6:NJJ7"/>
    <mergeCell ref="NIY6:NIY7"/>
    <mergeCell ref="NIZ6:NIZ7"/>
    <mergeCell ref="NJA6:NJA7"/>
    <mergeCell ref="NJC6:NJC7"/>
    <mergeCell ref="NJD6:NJD7"/>
    <mergeCell ref="NIP6:NIP7"/>
    <mergeCell ref="NIQ6:NIS6"/>
    <mergeCell ref="NIT6:NIT7"/>
    <mergeCell ref="NIU6:NIU7"/>
    <mergeCell ref="NIV6:NIX6"/>
    <mergeCell ref="NIJ6:NIJ7"/>
    <mergeCell ref="NIK6:NIK7"/>
    <mergeCell ref="NIL6:NIM6"/>
    <mergeCell ref="NIN6:NIN7"/>
    <mergeCell ref="NIO6:NIO7"/>
    <mergeCell ref="NID6:NID7"/>
    <mergeCell ref="NIE6:NIE7"/>
    <mergeCell ref="NIF6:NIF7"/>
    <mergeCell ref="NIH6:NIH7"/>
    <mergeCell ref="NII6:NII7"/>
    <mergeCell ref="NHU6:NHU7"/>
    <mergeCell ref="NHV6:NHX6"/>
    <mergeCell ref="NHY6:NHY7"/>
    <mergeCell ref="NHZ6:NHZ7"/>
    <mergeCell ref="NIA6:NIC6"/>
    <mergeCell ref="NHO6:NHO7"/>
    <mergeCell ref="NHP6:NHP7"/>
    <mergeCell ref="NHQ6:NHR6"/>
    <mergeCell ref="NHS6:NHS7"/>
    <mergeCell ref="NHT6:NHT7"/>
    <mergeCell ref="NHI6:NHI7"/>
    <mergeCell ref="NHJ6:NHJ7"/>
    <mergeCell ref="NHK6:NHK7"/>
    <mergeCell ref="NHM6:NHM7"/>
    <mergeCell ref="NHN6:NHN7"/>
    <mergeCell ref="NGZ6:NGZ7"/>
    <mergeCell ref="NHA6:NHC6"/>
    <mergeCell ref="NHD6:NHD7"/>
    <mergeCell ref="NHE6:NHE7"/>
    <mergeCell ref="NHF6:NHH6"/>
    <mergeCell ref="NGT6:NGT7"/>
    <mergeCell ref="NGU6:NGU7"/>
    <mergeCell ref="NGV6:NGW6"/>
    <mergeCell ref="NGX6:NGX7"/>
    <mergeCell ref="NGY6:NGY7"/>
    <mergeCell ref="NGN6:NGN7"/>
    <mergeCell ref="NGO6:NGO7"/>
    <mergeCell ref="NGP6:NGP7"/>
    <mergeCell ref="NGR6:NGR7"/>
    <mergeCell ref="NGS6:NGS7"/>
    <mergeCell ref="NGE6:NGE7"/>
    <mergeCell ref="NGF6:NGH6"/>
    <mergeCell ref="NGI6:NGI7"/>
    <mergeCell ref="NGJ6:NGJ7"/>
    <mergeCell ref="NGK6:NGM6"/>
    <mergeCell ref="NFY6:NFY7"/>
    <mergeCell ref="NFZ6:NFZ7"/>
    <mergeCell ref="NGA6:NGB6"/>
    <mergeCell ref="NGC6:NGC7"/>
    <mergeCell ref="NGD6:NGD7"/>
    <mergeCell ref="NFS6:NFS7"/>
    <mergeCell ref="NFT6:NFT7"/>
    <mergeCell ref="NFU6:NFU7"/>
    <mergeCell ref="NFW6:NFW7"/>
    <mergeCell ref="NFX6:NFX7"/>
    <mergeCell ref="NFJ6:NFJ7"/>
    <mergeCell ref="NFK6:NFM6"/>
    <mergeCell ref="NFN6:NFN7"/>
    <mergeCell ref="NFO6:NFO7"/>
    <mergeCell ref="NFP6:NFR6"/>
    <mergeCell ref="NFD6:NFD7"/>
    <mergeCell ref="NFE6:NFE7"/>
    <mergeCell ref="NFF6:NFG6"/>
    <mergeCell ref="NFH6:NFH7"/>
    <mergeCell ref="NFI6:NFI7"/>
    <mergeCell ref="NEX6:NEX7"/>
    <mergeCell ref="NEY6:NEY7"/>
    <mergeCell ref="NEZ6:NEZ7"/>
    <mergeCell ref="NFB6:NFB7"/>
    <mergeCell ref="NFC6:NFC7"/>
    <mergeCell ref="NEO6:NEO7"/>
    <mergeCell ref="NEP6:NER6"/>
    <mergeCell ref="NES6:NES7"/>
    <mergeCell ref="NET6:NET7"/>
    <mergeCell ref="NEU6:NEW6"/>
    <mergeCell ref="NEI6:NEI7"/>
    <mergeCell ref="NEJ6:NEJ7"/>
    <mergeCell ref="NEK6:NEL6"/>
    <mergeCell ref="NEM6:NEM7"/>
    <mergeCell ref="NEN6:NEN7"/>
    <mergeCell ref="NEC6:NEC7"/>
    <mergeCell ref="NED6:NED7"/>
    <mergeCell ref="NEE6:NEE7"/>
    <mergeCell ref="NEG6:NEG7"/>
    <mergeCell ref="NEH6:NEH7"/>
    <mergeCell ref="NDT6:NDT7"/>
    <mergeCell ref="NDU6:NDW6"/>
    <mergeCell ref="NDX6:NDX7"/>
    <mergeCell ref="NDY6:NDY7"/>
    <mergeCell ref="NDZ6:NEB6"/>
    <mergeCell ref="NDN6:NDN7"/>
    <mergeCell ref="NDO6:NDO7"/>
    <mergeCell ref="NDP6:NDQ6"/>
    <mergeCell ref="NDR6:NDR7"/>
    <mergeCell ref="NDS6:NDS7"/>
    <mergeCell ref="NDH6:NDH7"/>
    <mergeCell ref="NDI6:NDI7"/>
    <mergeCell ref="NDJ6:NDJ7"/>
    <mergeCell ref="NDL6:NDL7"/>
    <mergeCell ref="NDM6:NDM7"/>
    <mergeCell ref="NCY6:NCY7"/>
    <mergeCell ref="NCZ6:NDB6"/>
    <mergeCell ref="NDC6:NDC7"/>
    <mergeCell ref="NDD6:NDD7"/>
    <mergeCell ref="NDE6:NDG6"/>
    <mergeCell ref="NCS6:NCS7"/>
    <mergeCell ref="NCT6:NCT7"/>
    <mergeCell ref="NCU6:NCV6"/>
    <mergeCell ref="NCW6:NCW7"/>
    <mergeCell ref="NCX6:NCX7"/>
    <mergeCell ref="NCM6:NCM7"/>
    <mergeCell ref="NCN6:NCN7"/>
    <mergeCell ref="NCO6:NCO7"/>
    <mergeCell ref="NCQ6:NCQ7"/>
    <mergeCell ref="NCR6:NCR7"/>
    <mergeCell ref="NCD6:NCD7"/>
    <mergeCell ref="NCE6:NCG6"/>
    <mergeCell ref="NCH6:NCH7"/>
    <mergeCell ref="NCI6:NCI7"/>
    <mergeCell ref="NCJ6:NCL6"/>
    <mergeCell ref="NBX6:NBX7"/>
    <mergeCell ref="NBY6:NBY7"/>
    <mergeCell ref="NBZ6:NCA6"/>
    <mergeCell ref="NCB6:NCB7"/>
    <mergeCell ref="NCC6:NCC7"/>
    <mergeCell ref="NBR6:NBR7"/>
    <mergeCell ref="NBS6:NBS7"/>
    <mergeCell ref="NBT6:NBT7"/>
    <mergeCell ref="NBV6:NBV7"/>
    <mergeCell ref="NBW6:NBW7"/>
    <mergeCell ref="NBI6:NBI7"/>
    <mergeCell ref="NBJ6:NBL6"/>
    <mergeCell ref="NBM6:NBM7"/>
    <mergeCell ref="NBN6:NBN7"/>
    <mergeCell ref="NBO6:NBQ6"/>
    <mergeCell ref="NBC6:NBC7"/>
    <mergeCell ref="NBD6:NBD7"/>
    <mergeCell ref="NBE6:NBF6"/>
    <mergeCell ref="NBG6:NBG7"/>
    <mergeCell ref="NBH6:NBH7"/>
    <mergeCell ref="NAW6:NAW7"/>
    <mergeCell ref="NAX6:NAX7"/>
    <mergeCell ref="NAY6:NAY7"/>
    <mergeCell ref="NBA6:NBA7"/>
    <mergeCell ref="NBB6:NBB7"/>
    <mergeCell ref="NAN6:NAN7"/>
    <mergeCell ref="NAO6:NAQ6"/>
    <mergeCell ref="NAR6:NAR7"/>
    <mergeCell ref="NAS6:NAS7"/>
    <mergeCell ref="NAT6:NAV6"/>
    <mergeCell ref="NAH6:NAH7"/>
    <mergeCell ref="NAI6:NAI7"/>
    <mergeCell ref="NAJ6:NAK6"/>
    <mergeCell ref="NAL6:NAL7"/>
    <mergeCell ref="NAM6:NAM7"/>
    <mergeCell ref="NAB6:NAB7"/>
    <mergeCell ref="NAC6:NAC7"/>
    <mergeCell ref="NAD6:NAD7"/>
    <mergeCell ref="NAF6:NAF7"/>
    <mergeCell ref="NAG6:NAG7"/>
    <mergeCell ref="MZS6:MZS7"/>
    <mergeCell ref="MZT6:MZV6"/>
    <mergeCell ref="MZW6:MZW7"/>
    <mergeCell ref="MZX6:MZX7"/>
    <mergeCell ref="MZY6:NAA6"/>
    <mergeCell ref="MZM6:MZM7"/>
    <mergeCell ref="MZN6:MZN7"/>
    <mergeCell ref="MZO6:MZP6"/>
    <mergeCell ref="MZQ6:MZQ7"/>
    <mergeCell ref="MZR6:MZR7"/>
    <mergeCell ref="MZG6:MZG7"/>
    <mergeCell ref="MZH6:MZH7"/>
    <mergeCell ref="MZI6:MZI7"/>
    <mergeCell ref="MZK6:MZK7"/>
    <mergeCell ref="MZL6:MZL7"/>
    <mergeCell ref="MYX6:MYX7"/>
    <mergeCell ref="MYY6:MZA6"/>
    <mergeCell ref="MZB6:MZB7"/>
    <mergeCell ref="MZC6:MZC7"/>
    <mergeCell ref="MZD6:MZF6"/>
    <mergeCell ref="MYR6:MYR7"/>
    <mergeCell ref="MYS6:MYS7"/>
    <mergeCell ref="MYT6:MYU6"/>
    <mergeCell ref="MYV6:MYV7"/>
    <mergeCell ref="MYW6:MYW7"/>
    <mergeCell ref="MYL6:MYL7"/>
    <mergeCell ref="MYM6:MYM7"/>
    <mergeCell ref="MYN6:MYN7"/>
    <mergeCell ref="MYP6:MYP7"/>
    <mergeCell ref="MYQ6:MYQ7"/>
    <mergeCell ref="MYC6:MYC7"/>
    <mergeCell ref="MYD6:MYF6"/>
    <mergeCell ref="MYG6:MYG7"/>
    <mergeCell ref="MYH6:MYH7"/>
    <mergeCell ref="MYI6:MYK6"/>
    <mergeCell ref="MXW6:MXW7"/>
    <mergeCell ref="MXX6:MXX7"/>
    <mergeCell ref="MXY6:MXZ6"/>
    <mergeCell ref="MYA6:MYA7"/>
    <mergeCell ref="MYB6:MYB7"/>
    <mergeCell ref="MXQ6:MXQ7"/>
    <mergeCell ref="MXR6:MXR7"/>
    <mergeCell ref="MXS6:MXS7"/>
    <mergeCell ref="MXU6:MXU7"/>
    <mergeCell ref="MXV6:MXV7"/>
    <mergeCell ref="MXH6:MXH7"/>
    <mergeCell ref="MXI6:MXK6"/>
    <mergeCell ref="MXL6:MXL7"/>
    <mergeCell ref="MXM6:MXM7"/>
    <mergeCell ref="MXN6:MXP6"/>
    <mergeCell ref="MXB6:MXB7"/>
    <mergeCell ref="MXC6:MXC7"/>
    <mergeCell ref="MXD6:MXE6"/>
    <mergeCell ref="MXF6:MXF7"/>
    <mergeCell ref="MXG6:MXG7"/>
    <mergeCell ref="MWV6:MWV7"/>
    <mergeCell ref="MWW6:MWW7"/>
    <mergeCell ref="MWX6:MWX7"/>
    <mergeCell ref="MWZ6:MWZ7"/>
    <mergeCell ref="MXA6:MXA7"/>
    <mergeCell ref="MWM6:MWM7"/>
    <mergeCell ref="MWN6:MWP6"/>
    <mergeCell ref="MWQ6:MWQ7"/>
    <mergeCell ref="MWR6:MWR7"/>
    <mergeCell ref="MWS6:MWU6"/>
    <mergeCell ref="MWG6:MWG7"/>
    <mergeCell ref="MWH6:MWH7"/>
    <mergeCell ref="MWI6:MWJ6"/>
    <mergeCell ref="MWK6:MWK7"/>
    <mergeCell ref="MWL6:MWL7"/>
    <mergeCell ref="MWA6:MWA7"/>
    <mergeCell ref="MWB6:MWB7"/>
    <mergeCell ref="MWC6:MWC7"/>
    <mergeCell ref="MWE6:MWE7"/>
    <mergeCell ref="MWF6:MWF7"/>
    <mergeCell ref="MVR6:MVR7"/>
    <mergeCell ref="MVS6:MVU6"/>
    <mergeCell ref="MVV6:MVV7"/>
    <mergeCell ref="MVW6:MVW7"/>
    <mergeCell ref="MVX6:MVZ6"/>
    <mergeCell ref="MVL6:MVL7"/>
    <mergeCell ref="MVM6:MVM7"/>
    <mergeCell ref="MVN6:MVO6"/>
    <mergeCell ref="MVP6:MVP7"/>
    <mergeCell ref="MVQ6:MVQ7"/>
    <mergeCell ref="MVF6:MVF7"/>
    <mergeCell ref="MVG6:MVG7"/>
    <mergeCell ref="MVH6:MVH7"/>
    <mergeCell ref="MVJ6:MVJ7"/>
    <mergeCell ref="MVK6:MVK7"/>
    <mergeCell ref="MUW6:MUW7"/>
    <mergeCell ref="MUX6:MUZ6"/>
    <mergeCell ref="MVA6:MVA7"/>
    <mergeCell ref="MVB6:MVB7"/>
    <mergeCell ref="MVC6:MVE6"/>
    <mergeCell ref="MUQ6:MUQ7"/>
    <mergeCell ref="MUR6:MUR7"/>
    <mergeCell ref="MUS6:MUT6"/>
    <mergeCell ref="MUU6:MUU7"/>
    <mergeCell ref="MUV6:MUV7"/>
    <mergeCell ref="MUK6:MUK7"/>
    <mergeCell ref="MUL6:MUL7"/>
    <mergeCell ref="MUM6:MUM7"/>
    <mergeCell ref="MUO6:MUO7"/>
    <mergeCell ref="MUP6:MUP7"/>
    <mergeCell ref="MUB6:MUB7"/>
    <mergeCell ref="MUC6:MUE6"/>
    <mergeCell ref="MUF6:MUF7"/>
    <mergeCell ref="MUG6:MUG7"/>
    <mergeCell ref="MUH6:MUJ6"/>
    <mergeCell ref="MTV6:MTV7"/>
    <mergeCell ref="MTW6:MTW7"/>
    <mergeCell ref="MTX6:MTY6"/>
    <mergeCell ref="MTZ6:MTZ7"/>
    <mergeCell ref="MUA6:MUA7"/>
    <mergeCell ref="MTP6:MTP7"/>
    <mergeCell ref="MTQ6:MTQ7"/>
    <mergeCell ref="MTR6:MTR7"/>
    <mergeCell ref="MTT6:MTT7"/>
    <mergeCell ref="MTU6:MTU7"/>
    <mergeCell ref="MTG6:MTG7"/>
    <mergeCell ref="MTH6:MTJ6"/>
    <mergeCell ref="MTK6:MTK7"/>
    <mergeCell ref="MTL6:MTL7"/>
    <mergeCell ref="MTM6:MTO6"/>
    <mergeCell ref="MTA6:MTA7"/>
    <mergeCell ref="MTB6:MTB7"/>
    <mergeCell ref="MTC6:MTD6"/>
    <mergeCell ref="MTE6:MTE7"/>
    <mergeCell ref="MTF6:MTF7"/>
    <mergeCell ref="MSU6:MSU7"/>
    <mergeCell ref="MSV6:MSV7"/>
    <mergeCell ref="MSW6:MSW7"/>
    <mergeCell ref="MSY6:MSY7"/>
    <mergeCell ref="MSZ6:MSZ7"/>
    <mergeCell ref="MSL6:MSL7"/>
    <mergeCell ref="MSM6:MSO6"/>
    <mergeCell ref="MSP6:MSP7"/>
    <mergeCell ref="MSQ6:MSQ7"/>
    <mergeCell ref="MSR6:MST6"/>
    <mergeCell ref="MSF6:MSF7"/>
    <mergeCell ref="MSG6:MSG7"/>
    <mergeCell ref="MSH6:MSI6"/>
    <mergeCell ref="MSJ6:MSJ7"/>
    <mergeCell ref="MSK6:MSK7"/>
    <mergeCell ref="MRZ6:MRZ7"/>
    <mergeCell ref="MSA6:MSA7"/>
    <mergeCell ref="MSB6:MSB7"/>
    <mergeCell ref="MSD6:MSD7"/>
    <mergeCell ref="MSE6:MSE7"/>
    <mergeCell ref="MRQ6:MRQ7"/>
    <mergeCell ref="MRR6:MRT6"/>
    <mergeCell ref="MRU6:MRU7"/>
    <mergeCell ref="MRV6:MRV7"/>
    <mergeCell ref="MRW6:MRY6"/>
    <mergeCell ref="MRK6:MRK7"/>
    <mergeCell ref="MRL6:MRL7"/>
    <mergeCell ref="MRM6:MRN6"/>
    <mergeCell ref="MRO6:MRO7"/>
    <mergeCell ref="MRP6:MRP7"/>
    <mergeCell ref="MRE6:MRE7"/>
    <mergeCell ref="MRF6:MRF7"/>
    <mergeCell ref="MRG6:MRG7"/>
    <mergeCell ref="MRI6:MRI7"/>
    <mergeCell ref="MRJ6:MRJ7"/>
    <mergeCell ref="MQV6:MQV7"/>
    <mergeCell ref="MQW6:MQY6"/>
    <mergeCell ref="MQZ6:MQZ7"/>
    <mergeCell ref="MRA6:MRA7"/>
    <mergeCell ref="MRB6:MRD6"/>
    <mergeCell ref="MQP6:MQP7"/>
    <mergeCell ref="MQQ6:MQQ7"/>
    <mergeCell ref="MQR6:MQS6"/>
    <mergeCell ref="MQT6:MQT7"/>
    <mergeCell ref="MQU6:MQU7"/>
    <mergeCell ref="MQJ6:MQJ7"/>
    <mergeCell ref="MQK6:MQK7"/>
    <mergeCell ref="MQL6:MQL7"/>
    <mergeCell ref="MQN6:MQN7"/>
    <mergeCell ref="MQO6:MQO7"/>
    <mergeCell ref="MQA6:MQA7"/>
    <mergeCell ref="MQB6:MQD6"/>
    <mergeCell ref="MQE6:MQE7"/>
    <mergeCell ref="MQF6:MQF7"/>
    <mergeCell ref="MQG6:MQI6"/>
    <mergeCell ref="MPU6:MPU7"/>
    <mergeCell ref="MPV6:MPV7"/>
    <mergeCell ref="MPW6:MPX6"/>
    <mergeCell ref="MPY6:MPY7"/>
    <mergeCell ref="MPZ6:MPZ7"/>
    <mergeCell ref="MPO6:MPO7"/>
    <mergeCell ref="MPP6:MPP7"/>
    <mergeCell ref="MPQ6:MPQ7"/>
    <mergeCell ref="MPS6:MPS7"/>
    <mergeCell ref="MPT6:MPT7"/>
    <mergeCell ref="MPF6:MPF7"/>
    <mergeCell ref="MPG6:MPI6"/>
    <mergeCell ref="MPJ6:MPJ7"/>
    <mergeCell ref="MPK6:MPK7"/>
    <mergeCell ref="MPL6:MPN6"/>
    <mergeCell ref="MOZ6:MOZ7"/>
    <mergeCell ref="MPA6:MPA7"/>
    <mergeCell ref="MPB6:MPC6"/>
    <mergeCell ref="MPD6:MPD7"/>
    <mergeCell ref="MPE6:MPE7"/>
    <mergeCell ref="MOT6:MOT7"/>
    <mergeCell ref="MOU6:MOU7"/>
    <mergeCell ref="MOV6:MOV7"/>
    <mergeCell ref="MOX6:MOX7"/>
    <mergeCell ref="MOY6:MOY7"/>
    <mergeCell ref="MOK6:MOK7"/>
    <mergeCell ref="MOL6:MON6"/>
    <mergeCell ref="MOO6:MOO7"/>
    <mergeCell ref="MOP6:MOP7"/>
    <mergeCell ref="MOQ6:MOS6"/>
    <mergeCell ref="MOE6:MOE7"/>
    <mergeCell ref="MOF6:MOF7"/>
    <mergeCell ref="MOG6:MOH6"/>
    <mergeCell ref="MOI6:MOI7"/>
    <mergeCell ref="MOJ6:MOJ7"/>
    <mergeCell ref="MNY6:MNY7"/>
    <mergeCell ref="MNZ6:MNZ7"/>
    <mergeCell ref="MOA6:MOA7"/>
    <mergeCell ref="MOC6:MOC7"/>
    <mergeCell ref="MOD6:MOD7"/>
    <mergeCell ref="MNP6:MNP7"/>
    <mergeCell ref="MNQ6:MNS6"/>
    <mergeCell ref="MNT6:MNT7"/>
    <mergeCell ref="MNU6:MNU7"/>
    <mergeCell ref="MNV6:MNX6"/>
    <mergeCell ref="MNJ6:MNJ7"/>
    <mergeCell ref="MNK6:MNK7"/>
    <mergeCell ref="MNL6:MNM6"/>
    <mergeCell ref="MNN6:MNN7"/>
    <mergeCell ref="MNO6:MNO7"/>
    <mergeCell ref="MND6:MND7"/>
    <mergeCell ref="MNE6:MNE7"/>
    <mergeCell ref="MNF6:MNF7"/>
    <mergeCell ref="MNH6:MNH7"/>
    <mergeCell ref="MNI6:MNI7"/>
    <mergeCell ref="MMU6:MMU7"/>
    <mergeCell ref="MMV6:MMX6"/>
    <mergeCell ref="MMY6:MMY7"/>
    <mergeCell ref="MMZ6:MMZ7"/>
    <mergeCell ref="MNA6:MNC6"/>
    <mergeCell ref="MMO6:MMO7"/>
    <mergeCell ref="MMP6:MMP7"/>
    <mergeCell ref="MMQ6:MMR6"/>
    <mergeCell ref="MMS6:MMS7"/>
    <mergeCell ref="MMT6:MMT7"/>
    <mergeCell ref="MMI6:MMI7"/>
    <mergeCell ref="MMJ6:MMJ7"/>
    <mergeCell ref="MMK6:MMK7"/>
    <mergeCell ref="MMM6:MMM7"/>
    <mergeCell ref="MMN6:MMN7"/>
    <mergeCell ref="MLZ6:MLZ7"/>
    <mergeCell ref="MMA6:MMC6"/>
    <mergeCell ref="MMD6:MMD7"/>
    <mergeCell ref="MME6:MME7"/>
    <mergeCell ref="MMF6:MMH6"/>
    <mergeCell ref="MLT6:MLT7"/>
    <mergeCell ref="MLU6:MLU7"/>
    <mergeCell ref="MLV6:MLW6"/>
    <mergeCell ref="MLX6:MLX7"/>
    <mergeCell ref="MLY6:MLY7"/>
    <mergeCell ref="MLN6:MLN7"/>
    <mergeCell ref="MLO6:MLO7"/>
    <mergeCell ref="MLP6:MLP7"/>
    <mergeCell ref="MLR6:MLR7"/>
    <mergeCell ref="MLS6:MLS7"/>
    <mergeCell ref="MLE6:MLE7"/>
    <mergeCell ref="MLF6:MLH6"/>
    <mergeCell ref="MLI6:MLI7"/>
    <mergeCell ref="MLJ6:MLJ7"/>
    <mergeCell ref="MLK6:MLM6"/>
    <mergeCell ref="MKY6:MKY7"/>
    <mergeCell ref="MKZ6:MKZ7"/>
    <mergeCell ref="MLA6:MLB6"/>
    <mergeCell ref="MLC6:MLC7"/>
    <mergeCell ref="MLD6:MLD7"/>
    <mergeCell ref="MKS6:MKS7"/>
    <mergeCell ref="MKT6:MKT7"/>
    <mergeCell ref="MKU6:MKU7"/>
    <mergeCell ref="MKW6:MKW7"/>
    <mergeCell ref="MKX6:MKX7"/>
    <mergeCell ref="MKJ6:MKJ7"/>
    <mergeCell ref="MKK6:MKM6"/>
    <mergeCell ref="MKN6:MKN7"/>
    <mergeCell ref="MKO6:MKO7"/>
    <mergeCell ref="MKP6:MKR6"/>
    <mergeCell ref="MKD6:MKD7"/>
    <mergeCell ref="MKE6:MKE7"/>
    <mergeCell ref="MKF6:MKG6"/>
    <mergeCell ref="MKH6:MKH7"/>
    <mergeCell ref="MKI6:MKI7"/>
    <mergeCell ref="MJX6:MJX7"/>
    <mergeCell ref="MJY6:MJY7"/>
    <mergeCell ref="MJZ6:MJZ7"/>
    <mergeCell ref="MKB6:MKB7"/>
    <mergeCell ref="MKC6:MKC7"/>
    <mergeCell ref="MJO6:MJO7"/>
    <mergeCell ref="MJP6:MJR6"/>
    <mergeCell ref="MJS6:MJS7"/>
    <mergeCell ref="MJT6:MJT7"/>
    <mergeCell ref="MJU6:MJW6"/>
    <mergeCell ref="MJI6:MJI7"/>
    <mergeCell ref="MJJ6:MJJ7"/>
    <mergeCell ref="MJK6:MJL6"/>
    <mergeCell ref="MJM6:MJM7"/>
    <mergeCell ref="MJN6:MJN7"/>
    <mergeCell ref="MJC6:MJC7"/>
    <mergeCell ref="MJD6:MJD7"/>
    <mergeCell ref="MJE6:MJE7"/>
    <mergeCell ref="MJG6:MJG7"/>
    <mergeCell ref="MJH6:MJH7"/>
    <mergeCell ref="MIT6:MIT7"/>
    <mergeCell ref="MIU6:MIW6"/>
    <mergeCell ref="MIX6:MIX7"/>
    <mergeCell ref="MIY6:MIY7"/>
    <mergeCell ref="MIZ6:MJB6"/>
    <mergeCell ref="MIN6:MIN7"/>
    <mergeCell ref="MIO6:MIO7"/>
    <mergeCell ref="MIP6:MIQ6"/>
    <mergeCell ref="MIR6:MIR7"/>
    <mergeCell ref="MIS6:MIS7"/>
    <mergeCell ref="MIH6:MIH7"/>
    <mergeCell ref="MII6:MII7"/>
    <mergeCell ref="MIJ6:MIJ7"/>
    <mergeCell ref="MIL6:MIL7"/>
    <mergeCell ref="MIM6:MIM7"/>
    <mergeCell ref="MHY6:MHY7"/>
    <mergeCell ref="MHZ6:MIB6"/>
    <mergeCell ref="MIC6:MIC7"/>
    <mergeCell ref="MID6:MID7"/>
    <mergeCell ref="MIE6:MIG6"/>
    <mergeCell ref="MHS6:MHS7"/>
    <mergeCell ref="MHT6:MHT7"/>
    <mergeCell ref="MHU6:MHV6"/>
    <mergeCell ref="MHW6:MHW7"/>
    <mergeCell ref="MHX6:MHX7"/>
    <mergeCell ref="MHM6:MHM7"/>
    <mergeCell ref="MHN6:MHN7"/>
    <mergeCell ref="MHO6:MHO7"/>
    <mergeCell ref="MHQ6:MHQ7"/>
    <mergeCell ref="MHR6:MHR7"/>
    <mergeCell ref="MHD6:MHD7"/>
    <mergeCell ref="MHE6:MHG6"/>
    <mergeCell ref="MHH6:MHH7"/>
    <mergeCell ref="MHI6:MHI7"/>
    <mergeCell ref="MHJ6:MHL6"/>
    <mergeCell ref="MGX6:MGX7"/>
    <mergeCell ref="MGY6:MGY7"/>
    <mergeCell ref="MGZ6:MHA6"/>
    <mergeCell ref="MHB6:MHB7"/>
    <mergeCell ref="MHC6:MHC7"/>
    <mergeCell ref="MGR6:MGR7"/>
    <mergeCell ref="MGS6:MGS7"/>
    <mergeCell ref="MGT6:MGT7"/>
    <mergeCell ref="MGV6:MGV7"/>
    <mergeCell ref="MGW6:MGW7"/>
    <mergeCell ref="MGI6:MGI7"/>
    <mergeCell ref="MGJ6:MGL6"/>
    <mergeCell ref="MGM6:MGM7"/>
    <mergeCell ref="MGN6:MGN7"/>
    <mergeCell ref="MGO6:MGQ6"/>
    <mergeCell ref="MGC6:MGC7"/>
    <mergeCell ref="MGD6:MGD7"/>
    <mergeCell ref="MGE6:MGF6"/>
    <mergeCell ref="MGG6:MGG7"/>
    <mergeCell ref="MGH6:MGH7"/>
    <mergeCell ref="MFW6:MFW7"/>
    <mergeCell ref="MFX6:MFX7"/>
    <mergeCell ref="MFY6:MFY7"/>
    <mergeCell ref="MGA6:MGA7"/>
    <mergeCell ref="MGB6:MGB7"/>
    <mergeCell ref="MFN6:MFN7"/>
    <mergeCell ref="MFO6:MFQ6"/>
    <mergeCell ref="MFR6:MFR7"/>
    <mergeCell ref="MFS6:MFS7"/>
    <mergeCell ref="MFT6:MFV6"/>
    <mergeCell ref="MFH6:MFH7"/>
    <mergeCell ref="MFI6:MFI7"/>
    <mergeCell ref="MFJ6:MFK6"/>
    <mergeCell ref="MFL6:MFL7"/>
    <mergeCell ref="MFM6:MFM7"/>
    <mergeCell ref="MFB6:MFB7"/>
    <mergeCell ref="MFC6:MFC7"/>
    <mergeCell ref="MFD6:MFD7"/>
    <mergeCell ref="MFF6:MFF7"/>
    <mergeCell ref="MFG6:MFG7"/>
    <mergeCell ref="MES6:MES7"/>
    <mergeCell ref="MET6:MEV6"/>
    <mergeCell ref="MEW6:MEW7"/>
    <mergeCell ref="MEX6:MEX7"/>
    <mergeCell ref="MEY6:MFA6"/>
    <mergeCell ref="MEM6:MEM7"/>
    <mergeCell ref="MEN6:MEN7"/>
    <mergeCell ref="MEO6:MEP6"/>
    <mergeCell ref="MEQ6:MEQ7"/>
    <mergeCell ref="MER6:MER7"/>
    <mergeCell ref="MEG6:MEG7"/>
    <mergeCell ref="MEH6:MEH7"/>
    <mergeCell ref="MEI6:MEI7"/>
    <mergeCell ref="MEK6:MEK7"/>
    <mergeCell ref="MEL6:MEL7"/>
    <mergeCell ref="MDX6:MDX7"/>
    <mergeCell ref="MDY6:MEA6"/>
    <mergeCell ref="MEB6:MEB7"/>
    <mergeCell ref="MEC6:MEC7"/>
    <mergeCell ref="MED6:MEF6"/>
    <mergeCell ref="MDR6:MDR7"/>
    <mergeCell ref="MDS6:MDS7"/>
    <mergeCell ref="MDT6:MDU6"/>
    <mergeCell ref="MDV6:MDV7"/>
    <mergeCell ref="MDW6:MDW7"/>
    <mergeCell ref="MDL6:MDL7"/>
    <mergeCell ref="MDM6:MDM7"/>
    <mergeCell ref="MDN6:MDN7"/>
    <mergeCell ref="MDP6:MDP7"/>
    <mergeCell ref="MDQ6:MDQ7"/>
    <mergeCell ref="MDC6:MDC7"/>
    <mergeCell ref="MDD6:MDF6"/>
    <mergeCell ref="MDG6:MDG7"/>
    <mergeCell ref="MDH6:MDH7"/>
    <mergeCell ref="MDI6:MDK6"/>
    <mergeCell ref="MCW6:MCW7"/>
    <mergeCell ref="MCX6:MCX7"/>
    <mergeCell ref="MCY6:MCZ6"/>
    <mergeCell ref="MDA6:MDA7"/>
    <mergeCell ref="MDB6:MDB7"/>
    <mergeCell ref="MCQ6:MCQ7"/>
    <mergeCell ref="MCR6:MCR7"/>
    <mergeCell ref="MCS6:MCS7"/>
    <mergeCell ref="MCU6:MCU7"/>
    <mergeCell ref="MCV6:MCV7"/>
    <mergeCell ref="MCH6:MCH7"/>
    <mergeCell ref="MCI6:MCK6"/>
    <mergeCell ref="MCL6:MCL7"/>
    <mergeCell ref="MCM6:MCM7"/>
    <mergeCell ref="MCN6:MCP6"/>
    <mergeCell ref="MCB6:MCB7"/>
    <mergeCell ref="MCC6:MCC7"/>
    <mergeCell ref="MCD6:MCE6"/>
    <mergeCell ref="MCF6:MCF7"/>
    <mergeCell ref="MCG6:MCG7"/>
    <mergeCell ref="MBV6:MBV7"/>
    <mergeCell ref="MBW6:MBW7"/>
    <mergeCell ref="MBX6:MBX7"/>
    <mergeCell ref="MBZ6:MBZ7"/>
    <mergeCell ref="MCA6:MCA7"/>
    <mergeCell ref="MBM6:MBM7"/>
    <mergeCell ref="MBN6:MBP6"/>
    <mergeCell ref="MBQ6:MBQ7"/>
    <mergeCell ref="MBR6:MBR7"/>
    <mergeCell ref="MBS6:MBU6"/>
    <mergeCell ref="MBG6:MBG7"/>
    <mergeCell ref="MBH6:MBH7"/>
    <mergeCell ref="MBI6:MBJ6"/>
    <mergeCell ref="MBK6:MBK7"/>
    <mergeCell ref="MBL6:MBL7"/>
    <mergeCell ref="MBA6:MBA7"/>
    <mergeCell ref="MBB6:MBB7"/>
    <mergeCell ref="MBC6:MBC7"/>
    <mergeCell ref="MBE6:MBE7"/>
    <mergeCell ref="MBF6:MBF7"/>
    <mergeCell ref="MAR6:MAR7"/>
    <mergeCell ref="MAS6:MAU6"/>
    <mergeCell ref="MAV6:MAV7"/>
    <mergeCell ref="MAW6:MAW7"/>
    <mergeCell ref="MAX6:MAZ6"/>
    <mergeCell ref="MAL6:MAL7"/>
    <mergeCell ref="MAM6:MAM7"/>
    <mergeCell ref="MAN6:MAO6"/>
    <mergeCell ref="MAP6:MAP7"/>
    <mergeCell ref="MAQ6:MAQ7"/>
    <mergeCell ref="MAF6:MAF7"/>
    <mergeCell ref="MAG6:MAG7"/>
    <mergeCell ref="MAH6:MAH7"/>
    <mergeCell ref="MAJ6:MAJ7"/>
    <mergeCell ref="MAK6:MAK7"/>
    <mergeCell ref="LZW6:LZW7"/>
    <mergeCell ref="LZX6:LZZ6"/>
    <mergeCell ref="MAA6:MAA7"/>
    <mergeCell ref="MAB6:MAB7"/>
    <mergeCell ref="MAC6:MAE6"/>
    <mergeCell ref="LZQ6:LZQ7"/>
    <mergeCell ref="LZR6:LZR7"/>
    <mergeCell ref="LZS6:LZT6"/>
    <mergeCell ref="LZU6:LZU7"/>
    <mergeCell ref="LZV6:LZV7"/>
    <mergeCell ref="LZK6:LZK7"/>
    <mergeCell ref="LZL6:LZL7"/>
    <mergeCell ref="LZM6:LZM7"/>
    <mergeCell ref="LZO6:LZO7"/>
    <mergeCell ref="LZP6:LZP7"/>
    <mergeCell ref="LZB6:LZB7"/>
    <mergeCell ref="LZC6:LZE6"/>
    <mergeCell ref="LZF6:LZF7"/>
    <mergeCell ref="LZG6:LZG7"/>
    <mergeCell ref="LZH6:LZJ6"/>
    <mergeCell ref="LYV6:LYV7"/>
    <mergeCell ref="LYW6:LYW7"/>
    <mergeCell ref="LYX6:LYY6"/>
    <mergeCell ref="LYZ6:LYZ7"/>
    <mergeCell ref="LZA6:LZA7"/>
    <mergeCell ref="LYP6:LYP7"/>
    <mergeCell ref="LYQ6:LYQ7"/>
    <mergeCell ref="LYR6:LYR7"/>
    <mergeCell ref="LYT6:LYT7"/>
    <mergeCell ref="LYU6:LYU7"/>
    <mergeCell ref="LYG6:LYG7"/>
    <mergeCell ref="LYH6:LYJ6"/>
    <mergeCell ref="LYK6:LYK7"/>
    <mergeCell ref="LYL6:LYL7"/>
    <mergeCell ref="LYM6:LYO6"/>
    <mergeCell ref="LYA6:LYA7"/>
    <mergeCell ref="LYB6:LYB7"/>
    <mergeCell ref="LYC6:LYD6"/>
    <mergeCell ref="LYE6:LYE7"/>
    <mergeCell ref="LYF6:LYF7"/>
    <mergeCell ref="LXU6:LXU7"/>
    <mergeCell ref="LXV6:LXV7"/>
    <mergeCell ref="LXW6:LXW7"/>
    <mergeCell ref="LXY6:LXY7"/>
    <mergeCell ref="LXZ6:LXZ7"/>
    <mergeCell ref="LXL6:LXL7"/>
    <mergeCell ref="LXM6:LXO6"/>
    <mergeCell ref="LXP6:LXP7"/>
    <mergeCell ref="LXQ6:LXQ7"/>
    <mergeCell ref="LXR6:LXT6"/>
    <mergeCell ref="LXF6:LXF7"/>
    <mergeCell ref="LXG6:LXG7"/>
    <mergeCell ref="LXH6:LXI6"/>
    <mergeCell ref="LXJ6:LXJ7"/>
    <mergeCell ref="LXK6:LXK7"/>
    <mergeCell ref="LWZ6:LWZ7"/>
    <mergeCell ref="LXA6:LXA7"/>
    <mergeCell ref="LXB6:LXB7"/>
    <mergeCell ref="LXD6:LXD7"/>
    <mergeCell ref="LXE6:LXE7"/>
    <mergeCell ref="LWQ6:LWQ7"/>
    <mergeCell ref="LWR6:LWT6"/>
    <mergeCell ref="LWU6:LWU7"/>
    <mergeCell ref="LWV6:LWV7"/>
    <mergeCell ref="LWW6:LWY6"/>
    <mergeCell ref="LWK6:LWK7"/>
    <mergeCell ref="LWL6:LWL7"/>
    <mergeCell ref="LWM6:LWN6"/>
    <mergeCell ref="LWO6:LWO7"/>
    <mergeCell ref="LWP6:LWP7"/>
    <mergeCell ref="LWE6:LWE7"/>
    <mergeCell ref="LWF6:LWF7"/>
    <mergeCell ref="LWG6:LWG7"/>
    <mergeCell ref="LWI6:LWI7"/>
    <mergeCell ref="LWJ6:LWJ7"/>
    <mergeCell ref="LVV6:LVV7"/>
    <mergeCell ref="LVW6:LVY6"/>
    <mergeCell ref="LVZ6:LVZ7"/>
    <mergeCell ref="LWA6:LWA7"/>
    <mergeCell ref="LWB6:LWD6"/>
    <mergeCell ref="LVP6:LVP7"/>
    <mergeCell ref="LVQ6:LVQ7"/>
    <mergeCell ref="LVR6:LVS6"/>
    <mergeCell ref="LVT6:LVT7"/>
    <mergeCell ref="LVU6:LVU7"/>
    <mergeCell ref="LVJ6:LVJ7"/>
    <mergeCell ref="LVK6:LVK7"/>
    <mergeCell ref="LVL6:LVL7"/>
    <mergeCell ref="LVN6:LVN7"/>
    <mergeCell ref="LVO6:LVO7"/>
    <mergeCell ref="LVA6:LVA7"/>
    <mergeCell ref="LVB6:LVD6"/>
    <mergeCell ref="LVE6:LVE7"/>
    <mergeCell ref="LVF6:LVF7"/>
    <mergeCell ref="LVG6:LVI6"/>
    <mergeCell ref="LUU6:LUU7"/>
    <mergeCell ref="LUV6:LUV7"/>
    <mergeCell ref="LUW6:LUX6"/>
    <mergeCell ref="LUY6:LUY7"/>
    <mergeCell ref="LUZ6:LUZ7"/>
    <mergeCell ref="LUO6:LUO7"/>
    <mergeCell ref="LUP6:LUP7"/>
    <mergeCell ref="LUQ6:LUQ7"/>
    <mergeCell ref="LUS6:LUS7"/>
    <mergeCell ref="LUT6:LUT7"/>
    <mergeCell ref="LUF6:LUF7"/>
    <mergeCell ref="LUG6:LUI6"/>
    <mergeCell ref="LUJ6:LUJ7"/>
    <mergeCell ref="LUK6:LUK7"/>
    <mergeCell ref="LUL6:LUN6"/>
    <mergeCell ref="LTZ6:LTZ7"/>
    <mergeCell ref="LUA6:LUA7"/>
    <mergeCell ref="LUB6:LUC6"/>
    <mergeCell ref="LUD6:LUD7"/>
    <mergeCell ref="LUE6:LUE7"/>
    <mergeCell ref="LTT6:LTT7"/>
    <mergeCell ref="LTU6:LTU7"/>
    <mergeCell ref="LTV6:LTV7"/>
    <mergeCell ref="LTX6:LTX7"/>
    <mergeCell ref="LTY6:LTY7"/>
    <mergeCell ref="LTK6:LTK7"/>
    <mergeCell ref="LTL6:LTN6"/>
    <mergeCell ref="LTO6:LTO7"/>
    <mergeCell ref="LTP6:LTP7"/>
    <mergeCell ref="LTQ6:LTS6"/>
    <mergeCell ref="LTE6:LTE7"/>
    <mergeCell ref="LTF6:LTF7"/>
    <mergeCell ref="LTG6:LTH6"/>
    <mergeCell ref="LTI6:LTI7"/>
    <mergeCell ref="LTJ6:LTJ7"/>
    <mergeCell ref="LSY6:LSY7"/>
    <mergeCell ref="LSZ6:LSZ7"/>
    <mergeCell ref="LTA6:LTA7"/>
    <mergeCell ref="LTC6:LTC7"/>
    <mergeCell ref="LTD6:LTD7"/>
    <mergeCell ref="LSP6:LSP7"/>
    <mergeCell ref="LSQ6:LSS6"/>
    <mergeCell ref="LST6:LST7"/>
    <mergeCell ref="LSU6:LSU7"/>
    <mergeCell ref="LSV6:LSX6"/>
    <mergeCell ref="LSJ6:LSJ7"/>
    <mergeCell ref="LSK6:LSK7"/>
    <mergeCell ref="LSL6:LSM6"/>
    <mergeCell ref="LSN6:LSN7"/>
    <mergeCell ref="LSO6:LSO7"/>
    <mergeCell ref="LSD6:LSD7"/>
    <mergeCell ref="LSE6:LSE7"/>
    <mergeCell ref="LSF6:LSF7"/>
    <mergeCell ref="LSH6:LSH7"/>
    <mergeCell ref="LSI6:LSI7"/>
    <mergeCell ref="LRU6:LRU7"/>
    <mergeCell ref="LRV6:LRX6"/>
    <mergeCell ref="LRY6:LRY7"/>
    <mergeCell ref="LRZ6:LRZ7"/>
    <mergeCell ref="LSA6:LSC6"/>
    <mergeCell ref="LRO6:LRO7"/>
    <mergeCell ref="LRP6:LRP7"/>
    <mergeCell ref="LRQ6:LRR6"/>
    <mergeCell ref="LRS6:LRS7"/>
    <mergeCell ref="LRT6:LRT7"/>
    <mergeCell ref="LRI6:LRI7"/>
    <mergeCell ref="LRJ6:LRJ7"/>
    <mergeCell ref="LRK6:LRK7"/>
    <mergeCell ref="LRM6:LRM7"/>
    <mergeCell ref="LRN6:LRN7"/>
    <mergeCell ref="LQZ6:LQZ7"/>
    <mergeCell ref="LRA6:LRC6"/>
    <mergeCell ref="LRD6:LRD7"/>
    <mergeCell ref="LRE6:LRE7"/>
    <mergeCell ref="LRF6:LRH6"/>
    <mergeCell ref="LQT6:LQT7"/>
    <mergeCell ref="LQU6:LQU7"/>
    <mergeCell ref="LQV6:LQW6"/>
    <mergeCell ref="LQX6:LQX7"/>
    <mergeCell ref="LQY6:LQY7"/>
    <mergeCell ref="LQN6:LQN7"/>
    <mergeCell ref="LQO6:LQO7"/>
    <mergeCell ref="LQP6:LQP7"/>
    <mergeCell ref="LQR6:LQR7"/>
    <mergeCell ref="LQS6:LQS7"/>
    <mergeCell ref="LQE6:LQE7"/>
    <mergeCell ref="LQF6:LQH6"/>
    <mergeCell ref="LQI6:LQI7"/>
    <mergeCell ref="LQJ6:LQJ7"/>
    <mergeCell ref="LQK6:LQM6"/>
    <mergeCell ref="LPY6:LPY7"/>
    <mergeCell ref="LPZ6:LPZ7"/>
    <mergeCell ref="LQA6:LQB6"/>
    <mergeCell ref="LQC6:LQC7"/>
    <mergeCell ref="LQD6:LQD7"/>
    <mergeCell ref="LPS6:LPS7"/>
    <mergeCell ref="LPT6:LPT7"/>
    <mergeCell ref="LPU6:LPU7"/>
    <mergeCell ref="LPW6:LPW7"/>
    <mergeCell ref="LPX6:LPX7"/>
    <mergeCell ref="LPJ6:LPJ7"/>
    <mergeCell ref="LPK6:LPM6"/>
    <mergeCell ref="LPN6:LPN7"/>
    <mergeCell ref="LPO6:LPO7"/>
    <mergeCell ref="LPP6:LPR6"/>
    <mergeCell ref="LPD6:LPD7"/>
    <mergeCell ref="LPE6:LPE7"/>
    <mergeCell ref="LPF6:LPG6"/>
    <mergeCell ref="LPH6:LPH7"/>
    <mergeCell ref="LPI6:LPI7"/>
    <mergeCell ref="LOX6:LOX7"/>
    <mergeCell ref="LOY6:LOY7"/>
    <mergeCell ref="LOZ6:LOZ7"/>
    <mergeCell ref="LPB6:LPB7"/>
    <mergeCell ref="LPC6:LPC7"/>
    <mergeCell ref="LOO6:LOO7"/>
    <mergeCell ref="LOP6:LOR6"/>
    <mergeCell ref="LOS6:LOS7"/>
    <mergeCell ref="LOT6:LOT7"/>
    <mergeCell ref="LOU6:LOW6"/>
    <mergeCell ref="LOI6:LOI7"/>
    <mergeCell ref="LOJ6:LOJ7"/>
    <mergeCell ref="LOK6:LOL6"/>
    <mergeCell ref="LOM6:LOM7"/>
    <mergeCell ref="LON6:LON7"/>
    <mergeCell ref="LOC6:LOC7"/>
    <mergeCell ref="LOD6:LOD7"/>
    <mergeCell ref="LOE6:LOE7"/>
    <mergeCell ref="LOG6:LOG7"/>
    <mergeCell ref="LOH6:LOH7"/>
    <mergeCell ref="LNT6:LNT7"/>
    <mergeCell ref="LNU6:LNW6"/>
    <mergeCell ref="LNX6:LNX7"/>
    <mergeCell ref="LNY6:LNY7"/>
    <mergeCell ref="LNZ6:LOB6"/>
    <mergeCell ref="LNN6:LNN7"/>
    <mergeCell ref="LNO6:LNO7"/>
    <mergeCell ref="LNP6:LNQ6"/>
    <mergeCell ref="LNR6:LNR7"/>
    <mergeCell ref="LNS6:LNS7"/>
    <mergeCell ref="LNH6:LNH7"/>
    <mergeCell ref="LNI6:LNI7"/>
    <mergeCell ref="LNJ6:LNJ7"/>
    <mergeCell ref="LNL6:LNL7"/>
    <mergeCell ref="LNM6:LNM7"/>
    <mergeCell ref="LMY6:LMY7"/>
    <mergeCell ref="LMZ6:LNB6"/>
    <mergeCell ref="LNC6:LNC7"/>
    <mergeCell ref="LND6:LND7"/>
    <mergeCell ref="LNE6:LNG6"/>
    <mergeCell ref="LMS6:LMS7"/>
    <mergeCell ref="LMT6:LMT7"/>
    <mergeCell ref="LMU6:LMV6"/>
    <mergeCell ref="LMW6:LMW7"/>
    <mergeCell ref="LMX6:LMX7"/>
    <mergeCell ref="LMM6:LMM7"/>
    <mergeCell ref="LMN6:LMN7"/>
    <mergeCell ref="LMO6:LMO7"/>
    <mergeCell ref="LMQ6:LMQ7"/>
    <mergeCell ref="LMR6:LMR7"/>
    <mergeCell ref="LMD6:LMD7"/>
    <mergeCell ref="LME6:LMG6"/>
    <mergeCell ref="LMH6:LMH7"/>
    <mergeCell ref="LMI6:LMI7"/>
    <mergeCell ref="LMJ6:LML6"/>
    <mergeCell ref="LLX6:LLX7"/>
    <mergeCell ref="LLY6:LLY7"/>
    <mergeCell ref="LLZ6:LMA6"/>
    <mergeCell ref="LMB6:LMB7"/>
    <mergeCell ref="LMC6:LMC7"/>
    <mergeCell ref="LLR6:LLR7"/>
    <mergeCell ref="LLS6:LLS7"/>
    <mergeCell ref="LLT6:LLT7"/>
    <mergeCell ref="LLV6:LLV7"/>
    <mergeCell ref="LLW6:LLW7"/>
    <mergeCell ref="LLI6:LLI7"/>
    <mergeCell ref="LLJ6:LLL6"/>
    <mergeCell ref="LLM6:LLM7"/>
    <mergeCell ref="LLN6:LLN7"/>
    <mergeCell ref="LLO6:LLQ6"/>
    <mergeCell ref="LLC6:LLC7"/>
    <mergeCell ref="LLD6:LLD7"/>
    <mergeCell ref="LLE6:LLF6"/>
    <mergeCell ref="LLG6:LLG7"/>
    <mergeCell ref="LLH6:LLH7"/>
    <mergeCell ref="LKW6:LKW7"/>
    <mergeCell ref="LKX6:LKX7"/>
    <mergeCell ref="LKY6:LKY7"/>
    <mergeCell ref="LLA6:LLA7"/>
    <mergeCell ref="LLB6:LLB7"/>
    <mergeCell ref="LKN6:LKN7"/>
    <mergeCell ref="LKO6:LKQ6"/>
    <mergeCell ref="LKR6:LKR7"/>
    <mergeCell ref="LKS6:LKS7"/>
    <mergeCell ref="LKT6:LKV6"/>
    <mergeCell ref="LKH6:LKH7"/>
    <mergeCell ref="LKI6:LKI7"/>
    <mergeCell ref="LKJ6:LKK6"/>
    <mergeCell ref="LKL6:LKL7"/>
    <mergeCell ref="LKM6:LKM7"/>
    <mergeCell ref="LKB6:LKB7"/>
    <mergeCell ref="LKC6:LKC7"/>
    <mergeCell ref="LKD6:LKD7"/>
    <mergeCell ref="LKF6:LKF7"/>
    <mergeCell ref="LKG6:LKG7"/>
    <mergeCell ref="LJS6:LJS7"/>
    <mergeCell ref="LJT6:LJV6"/>
    <mergeCell ref="LJW6:LJW7"/>
    <mergeCell ref="LJX6:LJX7"/>
    <mergeCell ref="LJY6:LKA6"/>
    <mergeCell ref="LJM6:LJM7"/>
    <mergeCell ref="LJN6:LJN7"/>
    <mergeCell ref="LJO6:LJP6"/>
    <mergeCell ref="LJQ6:LJQ7"/>
    <mergeCell ref="LJR6:LJR7"/>
    <mergeCell ref="LJG6:LJG7"/>
    <mergeCell ref="LJH6:LJH7"/>
    <mergeCell ref="LJI6:LJI7"/>
    <mergeCell ref="LJK6:LJK7"/>
    <mergeCell ref="LJL6:LJL7"/>
    <mergeCell ref="LIX6:LIX7"/>
    <mergeCell ref="LIY6:LJA6"/>
    <mergeCell ref="LJB6:LJB7"/>
    <mergeCell ref="LJC6:LJC7"/>
    <mergeCell ref="LJD6:LJF6"/>
    <mergeCell ref="LIR6:LIR7"/>
    <mergeCell ref="LIS6:LIS7"/>
    <mergeCell ref="LIT6:LIU6"/>
    <mergeCell ref="LIV6:LIV7"/>
    <mergeCell ref="LIW6:LIW7"/>
    <mergeCell ref="LIL6:LIL7"/>
    <mergeCell ref="LIM6:LIM7"/>
    <mergeCell ref="LIN6:LIN7"/>
    <mergeCell ref="LIP6:LIP7"/>
    <mergeCell ref="LIQ6:LIQ7"/>
    <mergeCell ref="LIC6:LIC7"/>
    <mergeCell ref="LID6:LIF6"/>
    <mergeCell ref="LIG6:LIG7"/>
    <mergeCell ref="LIH6:LIH7"/>
    <mergeCell ref="LII6:LIK6"/>
    <mergeCell ref="LHW6:LHW7"/>
    <mergeCell ref="LHX6:LHX7"/>
    <mergeCell ref="LHY6:LHZ6"/>
    <mergeCell ref="LIA6:LIA7"/>
    <mergeCell ref="LIB6:LIB7"/>
    <mergeCell ref="LHQ6:LHQ7"/>
    <mergeCell ref="LHR6:LHR7"/>
    <mergeCell ref="LHS6:LHS7"/>
    <mergeCell ref="LHU6:LHU7"/>
    <mergeCell ref="LHV6:LHV7"/>
    <mergeCell ref="LHH6:LHH7"/>
    <mergeCell ref="LHI6:LHK6"/>
    <mergeCell ref="LHL6:LHL7"/>
    <mergeCell ref="LHM6:LHM7"/>
    <mergeCell ref="LHN6:LHP6"/>
    <mergeCell ref="LHB6:LHB7"/>
    <mergeCell ref="LHC6:LHC7"/>
    <mergeCell ref="LHD6:LHE6"/>
    <mergeCell ref="LHF6:LHF7"/>
    <mergeCell ref="LHG6:LHG7"/>
    <mergeCell ref="LGV6:LGV7"/>
    <mergeCell ref="LGW6:LGW7"/>
    <mergeCell ref="LGX6:LGX7"/>
    <mergeCell ref="LGZ6:LGZ7"/>
    <mergeCell ref="LHA6:LHA7"/>
    <mergeCell ref="LGM6:LGM7"/>
    <mergeCell ref="LGN6:LGP6"/>
    <mergeCell ref="LGQ6:LGQ7"/>
    <mergeCell ref="LGR6:LGR7"/>
    <mergeCell ref="LGS6:LGU6"/>
    <mergeCell ref="LGG6:LGG7"/>
    <mergeCell ref="LGH6:LGH7"/>
    <mergeCell ref="LGI6:LGJ6"/>
    <mergeCell ref="LGK6:LGK7"/>
    <mergeCell ref="LGL6:LGL7"/>
    <mergeCell ref="LGA6:LGA7"/>
    <mergeCell ref="LGB6:LGB7"/>
    <mergeCell ref="LGC6:LGC7"/>
    <mergeCell ref="LGE6:LGE7"/>
    <mergeCell ref="LGF6:LGF7"/>
    <mergeCell ref="LFR6:LFR7"/>
    <mergeCell ref="LFS6:LFU6"/>
    <mergeCell ref="LFV6:LFV7"/>
    <mergeCell ref="LFW6:LFW7"/>
    <mergeCell ref="LFX6:LFZ6"/>
    <mergeCell ref="LFL6:LFL7"/>
    <mergeCell ref="LFM6:LFM7"/>
    <mergeCell ref="LFN6:LFO6"/>
    <mergeCell ref="LFP6:LFP7"/>
    <mergeCell ref="LFQ6:LFQ7"/>
    <mergeCell ref="LFF6:LFF7"/>
    <mergeCell ref="LFG6:LFG7"/>
    <mergeCell ref="LFH6:LFH7"/>
    <mergeCell ref="LFJ6:LFJ7"/>
    <mergeCell ref="LFK6:LFK7"/>
    <mergeCell ref="LEW6:LEW7"/>
    <mergeCell ref="LEX6:LEZ6"/>
    <mergeCell ref="LFA6:LFA7"/>
    <mergeCell ref="LFB6:LFB7"/>
    <mergeCell ref="LFC6:LFE6"/>
    <mergeCell ref="LEQ6:LEQ7"/>
    <mergeCell ref="LER6:LER7"/>
    <mergeCell ref="LES6:LET6"/>
    <mergeCell ref="LEU6:LEU7"/>
    <mergeCell ref="LEV6:LEV7"/>
    <mergeCell ref="LEK6:LEK7"/>
    <mergeCell ref="LEL6:LEL7"/>
    <mergeCell ref="LEM6:LEM7"/>
    <mergeCell ref="LEO6:LEO7"/>
    <mergeCell ref="LEP6:LEP7"/>
    <mergeCell ref="LEB6:LEB7"/>
    <mergeCell ref="LEC6:LEE6"/>
    <mergeCell ref="LEF6:LEF7"/>
    <mergeCell ref="LEG6:LEG7"/>
    <mergeCell ref="LEH6:LEJ6"/>
    <mergeCell ref="LDV6:LDV7"/>
    <mergeCell ref="LDW6:LDW7"/>
    <mergeCell ref="LDX6:LDY6"/>
    <mergeCell ref="LDZ6:LDZ7"/>
    <mergeCell ref="LEA6:LEA7"/>
    <mergeCell ref="LDP6:LDP7"/>
    <mergeCell ref="LDQ6:LDQ7"/>
    <mergeCell ref="LDR6:LDR7"/>
    <mergeCell ref="LDT6:LDT7"/>
    <mergeCell ref="LDU6:LDU7"/>
    <mergeCell ref="LDG6:LDG7"/>
    <mergeCell ref="LDH6:LDJ6"/>
    <mergeCell ref="LDK6:LDK7"/>
    <mergeCell ref="LDL6:LDL7"/>
    <mergeCell ref="LDM6:LDO6"/>
    <mergeCell ref="LDA6:LDA7"/>
    <mergeCell ref="LDB6:LDB7"/>
    <mergeCell ref="LDC6:LDD6"/>
    <mergeCell ref="LDE6:LDE7"/>
    <mergeCell ref="LDF6:LDF7"/>
    <mergeCell ref="LCU6:LCU7"/>
    <mergeCell ref="LCV6:LCV7"/>
    <mergeCell ref="LCW6:LCW7"/>
    <mergeCell ref="LCY6:LCY7"/>
    <mergeCell ref="LCZ6:LCZ7"/>
    <mergeCell ref="LCL6:LCL7"/>
    <mergeCell ref="LCM6:LCO6"/>
    <mergeCell ref="LCP6:LCP7"/>
    <mergeCell ref="LCQ6:LCQ7"/>
    <mergeCell ref="LCR6:LCT6"/>
    <mergeCell ref="LCF6:LCF7"/>
    <mergeCell ref="LCG6:LCG7"/>
    <mergeCell ref="LCH6:LCI6"/>
    <mergeCell ref="LCJ6:LCJ7"/>
    <mergeCell ref="LCK6:LCK7"/>
    <mergeCell ref="LBZ6:LBZ7"/>
    <mergeCell ref="LCA6:LCA7"/>
    <mergeCell ref="LCB6:LCB7"/>
    <mergeCell ref="LCD6:LCD7"/>
    <mergeCell ref="LCE6:LCE7"/>
    <mergeCell ref="LBQ6:LBQ7"/>
    <mergeCell ref="LBR6:LBT6"/>
    <mergeCell ref="LBU6:LBU7"/>
    <mergeCell ref="LBV6:LBV7"/>
    <mergeCell ref="LBW6:LBY6"/>
    <mergeCell ref="LBK6:LBK7"/>
    <mergeCell ref="LBL6:LBL7"/>
    <mergeCell ref="LBM6:LBN6"/>
    <mergeCell ref="LBO6:LBO7"/>
    <mergeCell ref="LBP6:LBP7"/>
    <mergeCell ref="LBE6:LBE7"/>
    <mergeCell ref="LBF6:LBF7"/>
    <mergeCell ref="LBG6:LBG7"/>
    <mergeCell ref="LBI6:LBI7"/>
    <mergeCell ref="LBJ6:LBJ7"/>
    <mergeCell ref="LAV6:LAV7"/>
    <mergeCell ref="LAW6:LAY6"/>
    <mergeCell ref="LAZ6:LAZ7"/>
    <mergeCell ref="LBA6:LBA7"/>
    <mergeCell ref="LBB6:LBD6"/>
    <mergeCell ref="LAP6:LAP7"/>
    <mergeCell ref="LAQ6:LAQ7"/>
    <mergeCell ref="LAR6:LAS6"/>
    <mergeCell ref="LAT6:LAT7"/>
    <mergeCell ref="LAU6:LAU7"/>
    <mergeCell ref="LAJ6:LAJ7"/>
    <mergeCell ref="LAK6:LAK7"/>
    <mergeCell ref="LAL6:LAL7"/>
    <mergeCell ref="LAN6:LAN7"/>
    <mergeCell ref="LAO6:LAO7"/>
    <mergeCell ref="LAA6:LAA7"/>
    <mergeCell ref="LAB6:LAD6"/>
    <mergeCell ref="LAE6:LAE7"/>
    <mergeCell ref="LAF6:LAF7"/>
    <mergeCell ref="LAG6:LAI6"/>
    <mergeCell ref="KZU6:KZU7"/>
    <mergeCell ref="KZV6:KZV7"/>
    <mergeCell ref="KZW6:KZX6"/>
    <mergeCell ref="KZY6:KZY7"/>
    <mergeCell ref="KZZ6:KZZ7"/>
    <mergeCell ref="KZO6:KZO7"/>
    <mergeCell ref="KZP6:KZP7"/>
    <mergeCell ref="KZQ6:KZQ7"/>
    <mergeCell ref="KZS6:KZS7"/>
    <mergeCell ref="KZT6:KZT7"/>
    <mergeCell ref="KZF6:KZF7"/>
    <mergeCell ref="KZG6:KZI6"/>
    <mergeCell ref="KZJ6:KZJ7"/>
    <mergeCell ref="KZK6:KZK7"/>
    <mergeCell ref="KZL6:KZN6"/>
    <mergeCell ref="KYZ6:KYZ7"/>
    <mergeCell ref="KZA6:KZA7"/>
    <mergeCell ref="KZB6:KZC6"/>
    <mergeCell ref="KZD6:KZD7"/>
    <mergeCell ref="KZE6:KZE7"/>
    <mergeCell ref="KYT6:KYT7"/>
    <mergeCell ref="KYU6:KYU7"/>
    <mergeCell ref="KYV6:KYV7"/>
    <mergeCell ref="KYX6:KYX7"/>
    <mergeCell ref="KYY6:KYY7"/>
    <mergeCell ref="KYK6:KYK7"/>
    <mergeCell ref="KYL6:KYN6"/>
    <mergeCell ref="KYO6:KYO7"/>
    <mergeCell ref="KYP6:KYP7"/>
    <mergeCell ref="KYQ6:KYS6"/>
    <mergeCell ref="KYE6:KYE7"/>
    <mergeCell ref="KYF6:KYF7"/>
    <mergeCell ref="KYG6:KYH6"/>
    <mergeCell ref="KYI6:KYI7"/>
    <mergeCell ref="KYJ6:KYJ7"/>
    <mergeCell ref="KXY6:KXY7"/>
    <mergeCell ref="KXZ6:KXZ7"/>
    <mergeCell ref="KYA6:KYA7"/>
    <mergeCell ref="KYC6:KYC7"/>
    <mergeCell ref="KYD6:KYD7"/>
    <mergeCell ref="KXP6:KXP7"/>
    <mergeCell ref="KXQ6:KXS6"/>
    <mergeCell ref="KXT6:KXT7"/>
    <mergeCell ref="KXU6:KXU7"/>
    <mergeCell ref="KXV6:KXX6"/>
    <mergeCell ref="KXJ6:KXJ7"/>
    <mergeCell ref="KXK6:KXK7"/>
    <mergeCell ref="KXL6:KXM6"/>
    <mergeCell ref="KXN6:KXN7"/>
    <mergeCell ref="KXO6:KXO7"/>
    <mergeCell ref="KXD6:KXD7"/>
    <mergeCell ref="KXE6:KXE7"/>
    <mergeCell ref="KXF6:KXF7"/>
    <mergeCell ref="KXH6:KXH7"/>
    <mergeCell ref="KXI6:KXI7"/>
    <mergeCell ref="KWU6:KWU7"/>
    <mergeCell ref="KWV6:KWX6"/>
    <mergeCell ref="KWY6:KWY7"/>
    <mergeCell ref="KWZ6:KWZ7"/>
    <mergeCell ref="KXA6:KXC6"/>
    <mergeCell ref="KWO6:KWO7"/>
    <mergeCell ref="KWP6:KWP7"/>
    <mergeCell ref="KWQ6:KWR6"/>
    <mergeCell ref="KWS6:KWS7"/>
    <mergeCell ref="KWT6:KWT7"/>
    <mergeCell ref="KWI6:KWI7"/>
    <mergeCell ref="KWJ6:KWJ7"/>
    <mergeCell ref="KWK6:KWK7"/>
    <mergeCell ref="KWM6:KWM7"/>
    <mergeCell ref="KWN6:KWN7"/>
    <mergeCell ref="KVZ6:KVZ7"/>
    <mergeCell ref="KWA6:KWC6"/>
    <mergeCell ref="KWD6:KWD7"/>
    <mergeCell ref="KWE6:KWE7"/>
    <mergeCell ref="KWF6:KWH6"/>
    <mergeCell ref="KVT6:KVT7"/>
    <mergeCell ref="KVU6:KVU7"/>
    <mergeCell ref="KVV6:KVW6"/>
    <mergeCell ref="KVX6:KVX7"/>
    <mergeCell ref="KVY6:KVY7"/>
    <mergeCell ref="KVN6:KVN7"/>
    <mergeCell ref="KVO6:KVO7"/>
    <mergeCell ref="KVP6:KVP7"/>
    <mergeCell ref="KVR6:KVR7"/>
    <mergeCell ref="KVS6:KVS7"/>
    <mergeCell ref="KVE6:KVE7"/>
    <mergeCell ref="KVF6:KVH6"/>
    <mergeCell ref="KVI6:KVI7"/>
    <mergeCell ref="KVJ6:KVJ7"/>
    <mergeCell ref="KVK6:KVM6"/>
    <mergeCell ref="KUY6:KUY7"/>
    <mergeCell ref="KUZ6:KUZ7"/>
    <mergeCell ref="KVA6:KVB6"/>
    <mergeCell ref="KVC6:KVC7"/>
    <mergeCell ref="KVD6:KVD7"/>
    <mergeCell ref="KUS6:KUS7"/>
    <mergeCell ref="KUT6:KUT7"/>
    <mergeCell ref="KUU6:KUU7"/>
    <mergeCell ref="KUW6:KUW7"/>
    <mergeCell ref="KUX6:KUX7"/>
    <mergeCell ref="KUJ6:KUJ7"/>
    <mergeCell ref="KUK6:KUM6"/>
    <mergeCell ref="KUN6:KUN7"/>
    <mergeCell ref="KUO6:KUO7"/>
    <mergeCell ref="KUP6:KUR6"/>
    <mergeCell ref="KUD6:KUD7"/>
    <mergeCell ref="KUE6:KUE7"/>
    <mergeCell ref="KUF6:KUG6"/>
    <mergeCell ref="KUH6:KUH7"/>
    <mergeCell ref="KUI6:KUI7"/>
    <mergeCell ref="KTX6:KTX7"/>
    <mergeCell ref="KTY6:KTY7"/>
    <mergeCell ref="KTZ6:KTZ7"/>
    <mergeCell ref="KUB6:KUB7"/>
    <mergeCell ref="KUC6:KUC7"/>
    <mergeCell ref="KTO6:KTO7"/>
    <mergeCell ref="KTP6:KTR6"/>
    <mergeCell ref="KTS6:KTS7"/>
    <mergeCell ref="KTT6:KTT7"/>
    <mergeCell ref="KTU6:KTW6"/>
    <mergeCell ref="KTI6:KTI7"/>
    <mergeCell ref="KTJ6:KTJ7"/>
    <mergeCell ref="KTK6:KTL6"/>
    <mergeCell ref="KTM6:KTM7"/>
    <mergeCell ref="KTN6:KTN7"/>
    <mergeCell ref="KTC6:KTC7"/>
    <mergeCell ref="KTD6:KTD7"/>
    <mergeCell ref="KTE6:KTE7"/>
    <mergeCell ref="KTG6:KTG7"/>
    <mergeCell ref="KTH6:KTH7"/>
    <mergeCell ref="KST6:KST7"/>
    <mergeCell ref="KSU6:KSW6"/>
    <mergeCell ref="KSX6:KSX7"/>
    <mergeCell ref="KSY6:KSY7"/>
    <mergeCell ref="KSZ6:KTB6"/>
    <mergeCell ref="KSN6:KSN7"/>
    <mergeCell ref="KSO6:KSO7"/>
    <mergeCell ref="KSP6:KSQ6"/>
    <mergeCell ref="KSR6:KSR7"/>
    <mergeCell ref="KSS6:KSS7"/>
    <mergeCell ref="KSH6:KSH7"/>
    <mergeCell ref="KSI6:KSI7"/>
    <mergeCell ref="KSJ6:KSJ7"/>
    <mergeCell ref="KSL6:KSL7"/>
    <mergeCell ref="KSM6:KSM7"/>
    <mergeCell ref="KRY6:KRY7"/>
    <mergeCell ref="KRZ6:KSB6"/>
    <mergeCell ref="KSC6:KSC7"/>
    <mergeCell ref="KSD6:KSD7"/>
    <mergeCell ref="KSE6:KSG6"/>
    <mergeCell ref="KRS6:KRS7"/>
    <mergeCell ref="KRT6:KRT7"/>
    <mergeCell ref="KRU6:KRV6"/>
    <mergeCell ref="KRW6:KRW7"/>
    <mergeCell ref="KRX6:KRX7"/>
    <mergeCell ref="KRM6:KRM7"/>
    <mergeCell ref="KRN6:KRN7"/>
    <mergeCell ref="KRO6:KRO7"/>
    <mergeCell ref="KRQ6:KRQ7"/>
    <mergeCell ref="KRR6:KRR7"/>
    <mergeCell ref="KRD6:KRD7"/>
    <mergeCell ref="KRE6:KRG6"/>
    <mergeCell ref="KRH6:KRH7"/>
    <mergeCell ref="KRI6:KRI7"/>
    <mergeCell ref="KRJ6:KRL6"/>
    <mergeCell ref="KQX6:KQX7"/>
    <mergeCell ref="KQY6:KQY7"/>
    <mergeCell ref="KQZ6:KRA6"/>
    <mergeCell ref="KRB6:KRB7"/>
    <mergeCell ref="KRC6:KRC7"/>
    <mergeCell ref="KQR6:KQR7"/>
    <mergeCell ref="KQS6:KQS7"/>
    <mergeCell ref="KQT6:KQT7"/>
    <mergeCell ref="KQV6:KQV7"/>
    <mergeCell ref="KQW6:KQW7"/>
    <mergeCell ref="KQI6:KQI7"/>
    <mergeCell ref="KQJ6:KQL6"/>
    <mergeCell ref="KQM6:KQM7"/>
    <mergeCell ref="KQN6:KQN7"/>
    <mergeCell ref="KQO6:KQQ6"/>
    <mergeCell ref="KQC6:KQC7"/>
    <mergeCell ref="KQD6:KQD7"/>
    <mergeCell ref="KQE6:KQF6"/>
    <mergeCell ref="KQG6:KQG7"/>
    <mergeCell ref="KQH6:KQH7"/>
    <mergeCell ref="KPW6:KPW7"/>
    <mergeCell ref="KPX6:KPX7"/>
    <mergeCell ref="KPY6:KPY7"/>
    <mergeCell ref="KQA6:KQA7"/>
    <mergeCell ref="KQB6:KQB7"/>
    <mergeCell ref="KPN6:KPN7"/>
    <mergeCell ref="KPO6:KPQ6"/>
    <mergeCell ref="KPR6:KPR7"/>
    <mergeCell ref="KPS6:KPS7"/>
    <mergeCell ref="KPT6:KPV6"/>
    <mergeCell ref="KPH6:KPH7"/>
    <mergeCell ref="KPI6:KPI7"/>
    <mergeCell ref="KPJ6:KPK6"/>
    <mergeCell ref="KPL6:KPL7"/>
    <mergeCell ref="KPM6:KPM7"/>
    <mergeCell ref="KPB6:KPB7"/>
    <mergeCell ref="KPC6:KPC7"/>
    <mergeCell ref="KPD6:KPD7"/>
    <mergeCell ref="KPF6:KPF7"/>
    <mergeCell ref="KPG6:KPG7"/>
    <mergeCell ref="KOS6:KOS7"/>
    <mergeCell ref="KOT6:KOV6"/>
    <mergeCell ref="KOW6:KOW7"/>
    <mergeCell ref="KOX6:KOX7"/>
    <mergeCell ref="KOY6:KPA6"/>
    <mergeCell ref="KOM6:KOM7"/>
    <mergeCell ref="KON6:KON7"/>
    <mergeCell ref="KOO6:KOP6"/>
    <mergeCell ref="KOQ6:KOQ7"/>
    <mergeCell ref="KOR6:KOR7"/>
    <mergeCell ref="KOG6:KOG7"/>
    <mergeCell ref="KOH6:KOH7"/>
    <mergeCell ref="KOI6:KOI7"/>
    <mergeCell ref="KOK6:KOK7"/>
    <mergeCell ref="KOL6:KOL7"/>
    <mergeCell ref="KNX6:KNX7"/>
    <mergeCell ref="KNY6:KOA6"/>
    <mergeCell ref="KOB6:KOB7"/>
    <mergeCell ref="KOC6:KOC7"/>
    <mergeCell ref="KOD6:KOF6"/>
    <mergeCell ref="KNR6:KNR7"/>
    <mergeCell ref="KNS6:KNS7"/>
    <mergeCell ref="KNT6:KNU6"/>
    <mergeCell ref="KNV6:KNV7"/>
    <mergeCell ref="KNW6:KNW7"/>
    <mergeCell ref="KNL6:KNL7"/>
    <mergeCell ref="KNM6:KNM7"/>
    <mergeCell ref="KNN6:KNN7"/>
    <mergeCell ref="KNP6:KNP7"/>
    <mergeCell ref="KNQ6:KNQ7"/>
    <mergeCell ref="KNC6:KNC7"/>
    <mergeCell ref="KND6:KNF6"/>
    <mergeCell ref="KNG6:KNG7"/>
    <mergeCell ref="KNH6:KNH7"/>
    <mergeCell ref="KNI6:KNK6"/>
    <mergeCell ref="KMW6:KMW7"/>
    <mergeCell ref="KMX6:KMX7"/>
    <mergeCell ref="KMY6:KMZ6"/>
    <mergeCell ref="KNA6:KNA7"/>
    <mergeCell ref="KNB6:KNB7"/>
    <mergeCell ref="KMQ6:KMQ7"/>
    <mergeCell ref="KMR6:KMR7"/>
    <mergeCell ref="KMS6:KMS7"/>
    <mergeCell ref="KMU6:KMU7"/>
    <mergeCell ref="KMV6:KMV7"/>
    <mergeCell ref="KMH6:KMH7"/>
    <mergeCell ref="KMI6:KMK6"/>
    <mergeCell ref="KML6:KML7"/>
    <mergeCell ref="KMM6:KMM7"/>
    <mergeCell ref="KMN6:KMP6"/>
    <mergeCell ref="KMB6:KMB7"/>
    <mergeCell ref="KMC6:KMC7"/>
    <mergeCell ref="KMD6:KME6"/>
    <mergeCell ref="KMF6:KMF7"/>
    <mergeCell ref="KMG6:KMG7"/>
    <mergeCell ref="KLV6:KLV7"/>
    <mergeCell ref="KLW6:KLW7"/>
    <mergeCell ref="KLX6:KLX7"/>
    <mergeCell ref="KLZ6:KLZ7"/>
    <mergeCell ref="KMA6:KMA7"/>
    <mergeCell ref="KLM6:KLM7"/>
    <mergeCell ref="KLN6:KLP6"/>
    <mergeCell ref="KLQ6:KLQ7"/>
    <mergeCell ref="KLR6:KLR7"/>
    <mergeCell ref="KLS6:KLU6"/>
    <mergeCell ref="KLG6:KLG7"/>
    <mergeCell ref="KLH6:KLH7"/>
    <mergeCell ref="KLI6:KLJ6"/>
    <mergeCell ref="KLK6:KLK7"/>
    <mergeCell ref="KLL6:KLL7"/>
    <mergeCell ref="KLA6:KLA7"/>
    <mergeCell ref="KLB6:KLB7"/>
    <mergeCell ref="KLC6:KLC7"/>
    <mergeCell ref="KLE6:KLE7"/>
    <mergeCell ref="KLF6:KLF7"/>
    <mergeCell ref="KKR6:KKR7"/>
    <mergeCell ref="KKS6:KKU6"/>
    <mergeCell ref="KKV6:KKV7"/>
    <mergeCell ref="KKW6:KKW7"/>
    <mergeCell ref="KKX6:KKZ6"/>
    <mergeCell ref="KKL6:KKL7"/>
    <mergeCell ref="KKM6:KKM7"/>
    <mergeCell ref="KKN6:KKO6"/>
    <mergeCell ref="KKP6:KKP7"/>
    <mergeCell ref="KKQ6:KKQ7"/>
    <mergeCell ref="KKF6:KKF7"/>
    <mergeCell ref="KKG6:KKG7"/>
    <mergeCell ref="KKH6:KKH7"/>
    <mergeCell ref="KKJ6:KKJ7"/>
    <mergeCell ref="KKK6:KKK7"/>
    <mergeCell ref="KJW6:KJW7"/>
    <mergeCell ref="KJX6:KJZ6"/>
    <mergeCell ref="KKA6:KKA7"/>
    <mergeCell ref="KKB6:KKB7"/>
    <mergeCell ref="KKC6:KKE6"/>
    <mergeCell ref="KJQ6:KJQ7"/>
    <mergeCell ref="KJR6:KJR7"/>
    <mergeCell ref="KJS6:KJT6"/>
    <mergeCell ref="KJU6:KJU7"/>
    <mergeCell ref="KJV6:KJV7"/>
    <mergeCell ref="KJK6:KJK7"/>
    <mergeCell ref="KJL6:KJL7"/>
    <mergeCell ref="KJM6:KJM7"/>
    <mergeCell ref="KJO6:KJO7"/>
    <mergeCell ref="KJP6:KJP7"/>
    <mergeCell ref="KJB6:KJB7"/>
    <mergeCell ref="KJC6:KJE6"/>
    <mergeCell ref="KJF6:KJF7"/>
    <mergeCell ref="KJG6:KJG7"/>
    <mergeCell ref="KJH6:KJJ6"/>
    <mergeCell ref="KIV6:KIV7"/>
    <mergeCell ref="KIW6:KIW7"/>
    <mergeCell ref="KIX6:KIY6"/>
    <mergeCell ref="KIZ6:KIZ7"/>
    <mergeCell ref="KJA6:KJA7"/>
    <mergeCell ref="KIP6:KIP7"/>
    <mergeCell ref="KIQ6:KIQ7"/>
    <mergeCell ref="KIR6:KIR7"/>
    <mergeCell ref="KIT6:KIT7"/>
    <mergeCell ref="KIU6:KIU7"/>
    <mergeCell ref="KIG6:KIG7"/>
    <mergeCell ref="KIH6:KIJ6"/>
    <mergeCell ref="KIK6:KIK7"/>
    <mergeCell ref="KIL6:KIL7"/>
    <mergeCell ref="KIM6:KIO6"/>
    <mergeCell ref="KIA6:KIA7"/>
    <mergeCell ref="KIB6:KIB7"/>
    <mergeCell ref="KIC6:KID6"/>
    <mergeCell ref="KIE6:KIE7"/>
    <mergeCell ref="KIF6:KIF7"/>
    <mergeCell ref="KHU6:KHU7"/>
    <mergeCell ref="KHV6:KHV7"/>
    <mergeCell ref="KHW6:KHW7"/>
    <mergeCell ref="KHY6:KHY7"/>
    <mergeCell ref="KHZ6:KHZ7"/>
    <mergeCell ref="KHL6:KHL7"/>
    <mergeCell ref="KHM6:KHO6"/>
    <mergeCell ref="KHP6:KHP7"/>
    <mergeCell ref="KHQ6:KHQ7"/>
    <mergeCell ref="KHR6:KHT6"/>
    <mergeCell ref="KHF6:KHF7"/>
    <mergeCell ref="KHG6:KHG7"/>
    <mergeCell ref="KHH6:KHI6"/>
    <mergeCell ref="KHJ6:KHJ7"/>
    <mergeCell ref="KHK6:KHK7"/>
    <mergeCell ref="KGZ6:KGZ7"/>
    <mergeCell ref="KHA6:KHA7"/>
    <mergeCell ref="KHB6:KHB7"/>
    <mergeCell ref="KHD6:KHD7"/>
    <mergeCell ref="KHE6:KHE7"/>
    <mergeCell ref="KGQ6:KGQ7"/>
    <mergeCell ref="KGR6:KGT6"/>
    <mergeCell ref="KGU6:KGU7"/>
    <mergeCell ref="KGV6:KGV7"/>
    <mergeCell ref="KGW6:KGY6"/>
    <mergeCell ref="KGK6:KGK7"/>
    <mergeCell ref="KGL6:KGL7"/>
    <mergeCell ref="KGM6:KGN6"/>
    <mergeCell ref="KGO6:KGO7"/>
    <mergeCell ref="KGP6:KGP7"/>
    <mergeCell ref="KGE6:KGE7"/>
    <mergeCell ref="KGF6:KGF7"/>
    <mergeCell ref="KGG6:KGG7"/>
    <mergeCell ref="KGI6:KGI7"/>
    <mergeCell ref="KGJ6:KGJ7"/>
    <mergeCell ref="KFV6:KFV7"/>
    <mergeCell ref="KFW6:KFY6"/>
    <mergeCell ref="KFZ6:KFZ7"/>
    <mergeCell ref="KGA6:KGA7"/>
    <mergeCell ref="KGB6:KGD6"/>
    <mergeCell ref="KFP6:KFP7"/>
    <mergeCell ref="KFQ6:KFQ7"/>
    <mergeCell ref="KFR6:KFS6"/>
    <mergeCell ref="KFT6:KFT7"/>
    <mergeCell ref="KFU6:KFU7"/>
    <mergeCell ref="KFJ6:KFJ7"/>
    <mergeCell ref="KFK6:KFK7"/>
    <mergeCell ref="KFL6:KFL7"/>
    <mergeCell ref="KFN6:KFN7"/>
    <mergeCell ref="KFO6:KFO7"/>
    <mergeCell ref="KFA6:KFA7"/>
    <mergeCell ref="KFB6:KFD6"/>
    <mergeCell ref="KFE6:KFE7"/>
    <mergeCell ref="KFF6:KFF7"/>
    <mergeCell ref="KFG6:KFI6"/>
    <mergeCell ref="KEU6:KEU7"/>
    <mergeCell ref="KEV6:KEV7"/>
    <mergeCell ref="KEW6:KEX6"/>
    <mergeCell ref="KEY6:KEY7"/>
    <mergeCell ref="KEZ6:KEZ7"/>
    <mergeCell ref="KEO6:KEO7"/>
    <mergeCell ref="KEP6:KEP7"/>
    <mergeCell ref="KEQ6:KEQ7"/>
    <mergeCell ref="KES6:KES7"/>
    <mergeCell ref="KET6:KET7"/>
    <mergeCell ref="KEF6:KEF7"/>
    <mergeCell ref="KEG6:KEI6"/>
    <mergeCell ref="KEJ6:KEJ7"/>
    <mergeCell ref="KEK6:KEK7"/>
    <mergeCell ref="KEL6:KEN6"/>
    <mergeCell ref="KDZ6:KDZ7"/>
    <mergeCell ref="KEA6:KEA7"/>
    <mergeCell ref="KEB6:KEC6"/>
    <mergeCell ref="KED6:KED7"/>
    <mergeCell ref="KEE6:KEE7"/>
    <mergeCell ref="KDT6:KDT7"/>
    <mergeCell ref="KDU6:KDU7"/>
    <mergeCell ref="KDV6:KDV7"/>
    <mergeCell ref="KDX6:KDX7"/>
    <mergeCell ref="KDY6:KDY7"/>
    <mergeCell ref="KDK6:KDK7"/>
    <mergeCell ref="KDL6:KDN6"/>
    <mergeCell ref="KDO6:KDO7"/>
    <mergeCell ref="KDP6:KDP7"/>
    <mergeCell ref="KDQ6:KDS6"/>
    <mergeCell ref="KDE6:KDE7"/>
    <mergeCell ref="KDF6:KDF7"/>
    <mergeCell ref="KDG6:KDH6"/>
    <mergeCell ref="KDI6:KDI7"/>
    <mergeCell ref="KDJ6:KDJ7"/>
    <mergeCell ref="KCY6:KCY7"/>
    <mergeCell ref="KCZ6:KCZ7"/>
    <mergeCell ref="KDA6:KDA7"/>
    <mergeCell ref="KDC6:KDC7"/>
    <mergeCell ref="KDD6:KDD7"/>
    <mergeCell ref="KCP6:KCP7"/>
    <mergeCell ref="KCQ6:KCS6"/>
    <mergeCell ref="KCT6:KCT7"/>
    <mergeCell ref="KCU6:KCU7"/>
    <mergeCell ref="KCV6:KCX6"/>
    <mergeCell ref="KCJ6:KCJ7"/>
    <mergeCell ref="KCK6:KCK7"/>
    <mergeCell ref="KCL6:KCM6"/>
    <mergeCell ref="KCN6:KCN7"/>
    <mergeCell ref="KCO6:KCO7"/>
    <mergeCell ref="KCD6:KCD7"/>
    <mergeCell ref="KCE6:KCE7"/>
    <mergeCell ref="KCF6:KCF7"/>
    <mergeCell ref="KCH6:KCH7"/>
    <mergeCell ref="KCI6:KCI7"/>
    <mergeCell ref="KBU6:KBU7"/>
    <mergeCell ref="KBV6:KBX6"/>
    <mergeCell ref="KBY6:KBY7"/>
    <mergeCell ref="KBZ6:KBZ7"/>
    <mergeCell ref="KCA6:KCC6"/>
    <mergeCell ref="KBO6:KBO7"/>
    <mergeCell ref="KBP6:KBP7"/>
    <mergeCell ref="KBQ6:KBR6"/>
    <mergeCell ref="KBS6:KBS7"/>
    <mergeCell ref="KBT6:KBT7"/>
    <mergeCell ref="KBI6:KBI7"/>
    <mergeCell ref="KBJ6:KBJ7"/>
    <mergeCell ref="KBK6:KBK7"/>
    <mergeCell ref="KBM6:KBM7"/>
    <mergeCell ref="KBN6:KBN7"/>
    <mergeCell ref="KAZ6:KAZ7"/>
    <mergeCell ref="KBA6:KBC6"/>
    <mergeCell ref="KBD6:KBD7"/>
    <mergeCell ref="KBE6:KBE7"/>
    <mergeCell ref="KBF6:KBH6"/>
    <mergeCell ref="KAT6:KAT7"/>
    <mergeCell ref="KAU6:KAU7"/>
    <mergeCell ref="KAV6:KAW6"/>
    <mergeCell ref="KAX6:KAX7"/>
    <mergeCell ref="KAY6:KAY7"/>
    <mergeCell ref="KAN6:KAN7"/>
    <mergeCell ref="KAO6:KAO7"/>
    <mergeCell ref="KAP6:KAP7"/>
    <mergeCell ref="KAR6:KAR7"/>
    <mergeCell ref="KAS6:KAS7"/>
    <mergeCell ref="KAE6:KAE7"/>
    <mergeCell ref="KAF6:KAH6"/>
    <mergeCell ref="KAI6:KAI7"/>
    <mergeCell ref="KAJ6:KAJ7"/>
    <mergeCell ref="KAK6:KAM6"/>
    <mergeCell ref="JZY6:JZY7"/>
    <mergeCell ref="JZZ6:JZZ7"/>
    <mergeCell ref="KAA6:KAB6"/>
    <mergeCell ref="KAC6:KAC7"/>
    <mergeCell ref="KAD6:KAD7"/>
    <mergeCell ref="JZS6:JZS7"/>
    <mergeCell ref="JZT6:JZT7"/>
    <mergeCell ref="JZU6:JZU7"/>
    <mergeCell ref="JZW6:JZW7"/>
    <mergeCell ref="JZX6:JZX7"/>
    <mergeCell ref="JZJ6:JZJ7"/>
    <mergeCell ref="JZK6:JZM6"/>
    <mergeCell ref="JZN6:JZN7"/>
    <mergeCell ref="JZO6:JZO7"/>
    <mergeCell ref="JZP6:JZR6"/>
    <mergeCell ref="JZD6:JZD7"/>
    <mergeCell ref="JZE6:JZE7"/>
    <mergeCell ref="JZF6:JZG6"/>
    <mergeCell ref="JZH6:JZH7"/>
    <mergeCell ref="JZI6:JZI7"/>
    <mergeCell ref="JYX6:JYX7"/>
    <mergeCell ref="JYY6:JYY7"/>
    <mergeCell ref="JYZ6:JYZ7"/>
    <mergeCell ref="JZB6:JZB7"/>
    <mergeCell ref="JZC6:JZC7"/>
    <mergeCell ref="JYO6:JYO7"/>
    <mergeCell ref="JYP6:JYR6"/>
    <mergeCell ref="JYS6:JYS7"/>
    <mergeCell ref="JYT6:JYT7"/>
    <mergeCell ref="JYU6:JYW6"/>
    <mergeCell ref="JYI6:JYI7"/>
    <mergeCell ref="JYJ6:JYJ7"/>
    <mergeCell ref="JYK6:JYL6"/>
    <mergeCell ref="JYM6:JYM7"/>
    <mergeCell ref="JYN6:JYN7"/>
    <mergeCell ref="JYC6:JYC7"/>
    <mergeCell ref="JYD6:JYD7"/>
    <mergeCell ref="JYE6:JYE7"/>
    <mergeCell ref="JYG6:JYG7"/>
    <mergeCell ref="JYH6:JYH7"/>
    <mergeCell ref="JXT6:JXT7"/>
    <mergeCell ref="JXU6:JXW6"/>
    <mergeCell ref="JXX6:JXX7"/>
    <mergeCell ref="JXY6:JXY7"/>
    <mergeCell ref="JXZ6:JYB6"/>
    <mergeCell ref="JXN6:JXN7"/>
    <mergeCell ref="JXO6:JXO7"/>
    <mergeCell ref="JXP6:JXQ6"/>
    <mergeCell ref="JXR6:JXR7"/>
    <mergeCell ref="JXS6:JXS7"/>
    <mergeCell ref="JXH6:JXH7"/>
    <mergeCell ref="JXI6:JXI7"/>
    <mergeCell ref="JXJ6:JXJ7"/>
    <mergeCell ref="JXL6:JXL7"/>
    <mergeCell ref="JXM6:JXM7"/>
    <mergeCell ref="JWY6:JWY7"/>
    <mergeCell ref="JWZ6:JXB6"/>
    <mergeCell ref="JXC6:JXC7"/>
    <mergeCell ref="JXD6:JXD7"/>
    <mergeCell ref="JXE6:JXG6"/>
    <mergeCell ref="JWS6:JWS7"/>
    <mergeCell ref="JWT6:JWT7"/>
    <mergeCell ref="JWU6:JWV6"/>
    <mergeCell ref="JWW6:JWW7"/>
    <mergeCell ref="JWX6:JWX7"/>
    <mergeCell ref="JWM6:JWM7"/>
    <mergeCell ref="JWN6:JWN7"/>
    <mergeCell ref="JWO6:JWO7"/>
    <mergeCell ref="JWQ6:JWQ7"/>
    <mergeCell ref="JWR6:JWR7"/>
    <mergeCell ref="JWD6:JWD7"/>
    <mergeCell ref="JWE6:JWG6"/>
    <mergeCell ref="JWH6:JWH7"/>
    <mergeCell ref="JWI6:JWI7"/>
    <mergeCell ref="JWJ6:JWL6"/>
    <mergeCell ref="JVX6:JVX7"/>
    <mergeCell ref="JVY6:JVY7"/>
    <mergeCell ref="JVZ6:JWA6"/>
    <mergeCell ref="JWB6:JWB7"/>
    <mergeCell ref="JWC6:JWC7"/>
    <mergeCell ref="JVR6:JVR7"/>
    <mergeCell ref="JVS6:JVS7"/>
    <mergeCell ref="JVT6:JVT7"/>
    <mergeCell ref="JVV6:JVV7"/>
    <mergeCell ref="JVW6:JVW7"/>
    <mergeCell ref="JVI6:JVI7"/>
    <mergeCell ref="JVJ6:JVL6"/>
    <mergeCell ref="JVM6:JVM7"/>
    <mergeCell ref="JVN6:JVN7"/>
    <mergeCell ref="JVO6:JVQ6"/>
    <mergeCell ref="JVC6:JVC7"/>
    <mergeCell ref="JVD6:JVD7"/>
    <mergeCell ref="JVE6:JVF6"/>
    <mergeCell ref="JVG6:JVG7"/>
    <mergeCell ref="JVH6:JVH7"/>
    <mergeCell ref="JUW6:JUW7"/>
    <mergeCell ref="JUX6:JUX7"/>
    <mergeCell ref="JUY6:JUY7"/>
    <mergeCell ref="JVA6:JVA7"/>
    <mergeCell ref="JVB6:JVB7"/>
    <mergeCell ref="JUN6:JUN7"/>
    <mergeCell ref="JUO6:JUQ6"/>
    <mergeCell ref="JUR6:JUR7"/>
    <mergeCell ref="JUS6:JUS7"/>
    <mergeCell ref="JUT6:JUV6"/>
    <mergeCell ref="JUH6:JUH7"/>
    <mergeCell ref="JUI6:JUI7"/>
    <mergeCell ref="JUJ6:JUK6"/>
    <mergeCell ref="JUL6:JUL7"/>
    <mergeCell ref="JUM6:JUM7"/>
    <mergeCell ref="JUB6:JUB7"/>
    <mergeCell ref="JUC6:JUC7"/>
    <mergeCell ref="JUD6:JUD7"/>
    <mergeCell ref="JUF6:JUF7"/>
    <mergeCell ref="JUG6:JUG7"/>
    <mergeCell ref="JTS6:JTS7"/>
    <mergeCell ref="JTT6:JTV6"/>
    <mergeCell ref="JTW6:JTW7"/>
    <mergeCell ref="JTX6:JTX7"/>
    <mergeCell ref="JTY6:JUA6"/>
    <mergeCell ref="JTM6:JTM7"/>
    <mergeCell ref="JTN6:JTN7"/>
    <mergeCell ref="JTO6:JTP6"/>
    <mergeCell ref="JTQ6:JTQ7"/>
    <mergeCell ref="JTR6:JTR7"/>
    <mergeCell ref="JTG6:JTG7"/>
    <mergeCell ref="JTH6:JTH7"/>
    <mergeCell ref="JTI6:JTI7"/>
    <mergeCell ref="JTK6:JTK7"/>
    <mergeCell ref="JTL6:JTL7"/>
    <mergeCell ref="JSX6:JSX7"/>
    <mergeCell ref="JSY6:JTA6"/>
    <mergeCell ref="JTB6:JTB7"/>
    <mergeCell ref="JTC6:JTC7"/>
    <mergeCell ref="JTD6:JTF6"/>
    <mergeCell ref="JSR6:JSR7"/>
    <mergeCell ref="JSS6:JSS7"/>
    <mergeCell ref="JST6:JSU6"/>
    <mergeCell ref="JSV6:JSV7"/>
    <mergeCell ref="JSW6:JSW7"/>
    <mergeCell ref="JSL6:JSL7"/>
    <mergeCell ref="JSM6:JSM7"/>
    <mergeCell ref="JSN6:JSN7"/>
    <mergeCell ref="JSP6:JSP7"/>
    <mergeCell ref="JSQ6:JSQ7"/>
    <mergeCell ref="JSC6:JSC7"/>
    <mergeCell ref="JSD6:JSF6"/>
    <mergeCell ref="JSG6:JSG7"/>
    <mergeCell ref="JSH6:JSH7"/>
    <mergeCell ref="JSI6:JSK6"/>
    <mergeCell ref="JRW6:JRW7"/>
    <mergeCell ref="JRX6:JRX7"/>
    <mergeCell ref="JRY6:JRZ6"/>
    <mergeCell ref="JSA6:JSA7"/>
    <mergeCell ref="JSB6:JSB7"/>
    <mergeCell ref="JRQ6:JRQ7"/>
    <mergeCell ref="JRR6:JRR7"/>
    <mergeCell ref="JRS6:JRS7"/>
    <mergeCell ref="JRU6:JRU7"/>
    <mergeCell ref="JRV6:JRV7"/>
    <mergeCell ref="JRH6:JRH7"/>
    <mergeCell ref="JRI6:JRK6"/>
    <mergeCell ref="JRL6:JRL7"/>
    <mergeCell ref="JRM6:JRM7"/>
    <mergeCell ref="JRN6:JRP6"/>
    <mergeCell ref="JRB6:JRB7"/>
    <mergeCell ref="JRC6:JRC7"/>
    <mergeCell ref="JRD6:JRE6"/>
    <mergeCell ref="JRF6:JRF7"/>
    <mergeCell ref="JRG6:JRG7"/>
    <mergeCell ref="JQV6:JQV7"/>
    <mergeCell ref="JQW6:JQW7"/>
    <mergeCell ref="JQX6:JQX7"/>
    <mergeCell ref="JQZ6:JQZ7"/>
    <mergeCell ref="JRA6:JRA7"/>
    <mergeCell ref="JQM6:JQM7"/>
    <mergeCell ref="JQN6:JQP6"/>
    <mergeCell ref="JQQ6:JQQ7"/>
    <mergeCell ref="JQR6:JQR7"/>
    <mergeCell ref="JQS6:JQU6"/>
    <mergeCell ref="JQG6:JQG7"/>
    <mergeCell ref="JQH6:JQH7"/>
    <mergeCell ref="JQI6:JQJ6"/>
    <mergeCell ref="JQK6:JQK7"/>
    <mergeCell ref="JQL6:JQL7"/>
    <mergeCell ref="JQA6:JQA7"/>
    <mergeCell ref="JQB6:JQB7"/>
    <mergeCell ref="JQC6:JQC7"/>
    <mergeCell ref="JQE6:JQE7"/>
    <mergeCell ref="JQF6:JQF7"/>
    <mergeCell ref="JPR6:JPR7"/>
    <mergeCell ref="JPS6:JPU6"/>
    <mergeCell ref="JPV6:JPV7"/>
    <mergeCell ref="JPW6:JPW7"/>
    <mergeCell ref="JPX6:JPZ6"/>
    <mergeCell ref="JPL6:JPL7"/>
    <mergeCell ref="JPM6:JPM7"/>
    <mergeCell ref="JPN6:JPO6"/>
    <mergeCell ref="JPP6:JPP7"/>
    <mergeCell ref="JPQ6:JPQ7"/>
    <mergeCell ref="JPF6:JPF7"/>
    <mergeCell ref="JPG6:JPG7"/>
    <mergeCell ref="JPH6:JPH7"/>
    <mergeCell ref="JPJ6:JPJ7"/>
    <mergeCell ref="JPK6:JPK7"/>
    <mergeCell ref="JOW6:JOW7"/>
    <mergeCell ref="JOX6:JOZ6"/>
    <mergeCell ref="JPA6:JPA7"/>
    <mergeCell ref="JPB6:JPB7"/>
    <mergeCell ref="JPC6:JPE6"/>
    <mergeCell ref="JOQ6:JOQ7"/>
    <mergeCell ref="JOR6:JOR7"/>
    <mergeCell ref="JOS6:JOT6"/>
    <mergeCell ref="JOU6:JOU7"/>
    <mergeCell ref="JOV6:JOV7"/>
    <mergeCell ref="JOK6:JOK7"/>
    <mergeCell ref="JOL6:JOL7"/>
    <mergeCell ref="JOM6:JOM7"/>
    <mergeCell ref="JOO6:JOO7"/>
    <mergeCell ref="JOP6:JOP7"/>
    <mergeCell ref="JOB6:JOB7"/>
    <mergeCell ref="JOC6:JOE6"/>
    <mergeCell ref="JOF6:JOF7"/>
    <mergeCell ref="JOG6:JOG7"/>
    <mergeCell ref="JOH6:JOJ6"/>
    <mergeCell ref="JNV6:JNV7"/>
    <mergeCell ref="JNW6:JNW7"/>
    <mergeCell ref="JNX6:JNY6"/>
    <mergeCell ref="JNZ6:JNZ7"/>
    <mergeCell ref="JOA6:JOA7"/>
    <mergeCell ref="JNP6:JNP7"/>
    <mergeCell ref="JNQ6:JNQ7"/>
    <mergeCell ref="JNR6:JNR7"/>
    <mergeCell ref="JNT6:JNT7"/>
    <mergeCell ref="JNU6:JNU7"/>
    <mergeCell ref="JNG6:JNG7"/>
    <mergeCell ref="JNH6:JNJ6"/>
    <mergeCell ref="JNK6:JNK7"/>
    <mergeCell ref="JNL6:JNL7"/>
    <mergeCell ref="JNM6:JNO6"/>
    <mergeCell ref="JNA6:JNA7"/>
    <mergeCell ref="JNB6:JNB7"/>
    <mergeCell ref="JNC6:JND6"/>
    <mergeCell ref="JNE6:JNE7"/>
    <mergeCell ref="JNF6:JNF7"/>
    <mergeCell ref="JMU6:JMU7"/>
    <mergeCell ref="JMV6:JMV7"/>
    <mergeCell ref="JMW6:JMW7"/>
    <mergeCell ref="JMY6:JMY7"/>
    <mergeCell ref="JMZ6:JMZ7"/>
    <mergeCell ref="JML6:JML7"/>
    <mergeCell ref="JMM6:JMO6"/>
    <mergeCell ref="JMP6:JMP7"/>
    <mergeCell ref="JMQ6:JMQ7"/>
    <mergeCell ref="JMR6:JMT6"/>
    <mergeCell ref="JMF6:JMF7"/>
    <mergeCell ref="JMG6:JMG7"/>
    <mergeCell ref="JMH6:JMI6"/>
    <mergeCell ref="JMJ6:JMJ7"/>
    <mergeCell ref="JMK6:JMK7"/>
    <mergeCell ref="JLZ6:JLZ7"/>
    <mergeCell ref="JMA6:JMA7"/>
    <mergeCell ref="JMB6:JMB7"/>
    <mergeCell ref="JMD6:JMD7"/>
    <mergeCell ref="JME6:JME7"/>
    <mergeCell ref="JLQ6:JLQ7"/>
    <mergeCell ref="JLR6:JLT6"/>
    <mergeCell ref="JLU6:JLU7"/>
    <mergeCell ref="JLV6:JLV7"/>
    <mergeCell ref="JLW6:JLY6"/>
    <mergeCell ref="JLK6:JLK7"/>
    <mergeCell ref="JLL6:JLL7"/>
    <mergeCell ref="JLM6:JLN6"/>
    <mergeCell ref="JLO6:JLO7"/>
    <mergeCell ref="JLP6:JLP7"/>
    <mergeCell ref="JLE6:JLE7"/>
    <mergeCell ref="JLF6:JLF7"/>
    <mergeCell ref="JLG6:JLG7"/>
    <mergeCell ref="JLI6:JLI7"/>
    <mergeCell ref="JLJ6:JLJ7"/>
    <mergeCell ref="JKV6:JKV7"/>
    <mergeCell ref="JKW6:JKY6"/>
    <mergeCell ref="JKZ6:JKZ7"/>
    <mergeCell ref="JLA6:JLA7"/>
    <mergeCell ref="JLB6:JLD6"/>
    <mergeCell ref="JKP6:JKP7"/>
    <mergeCell ref="JKQ6:JKQ7"/>
    <mergeCell ref="JKR6:JKS6"/>
    <mergeCell ref="JKT6:JKT7"/>
    <mergeCell ref="JKU6:JKU7"/>
    <mergeCell ref="JKJ6:JKJ7"/>
    <mergeCell ref="JKK6:JKK7"/>
    <mergeCell ref="JKL6:JKL7"/>
    <mergeCell ref="JKN6:JKN7"/>
    <mergeCell ref="JKO6:JKO7"/>
    <mergeCell ref="JKA6:JKA7"/>
    <mergeCell ref="JKB6:JKD6"/>
    <mergeCell ref="JKE6:JKE7"/>
    <mergeCell ref="JKF6:JKF7"/>
    <mergeCell ref="JKG6:JKI6"/>
    <mergeCell ref="JJU6:JJU7"/>
    <mergeCell ref="JJV6:JJV7"/>
    <mergeCell ref="JJW6:JJX6"/>
    <mergeCell ref="JJY6:JJY7"/>
    <mergeCell ref="JJZ6:JJZ7"/>
    <mergeCell ref="JJO6:JJO7"/>
    <mergeCell ref="JJP6:JJP7"/>
    <mergeCell ref="JJQ6:JJQ7"/>
    <mergeCell ref="JJS6:JJS7"/>
    <mergeCell ref="JJT6:JJT7"/>
    <mergeCell ref="JJF6:JJF7"/>
    <mergeCell ref="JJG6:JJI6"/>
    <mergeCell ref="JJJ6:JJJ7"/>
    <mergeCell ref="JJK6:JJK7"/>
    <mergeCell ref="JJL6:JJN6"/>
    <mergeCell ref="JIZ6:JIZ7"/>
    <mergeCell ref="JJA6:JJA7"/>
    <mergeCell ref="JJB6:JJC6"/>
    <mergeCell ref="JJD6:JJD7"/>
    <mergeCell ref="JJE6:JJE7"/>
    <mergeCell ref="JIT6:JIT7"/>
    <mergeCell ref="JIU6:JIU7"/>
    <mergeCell ref="JIV6:JIV7"/>
    <mergeCell ref="JIX6:JIX7"/>
    <mergeCell ref="JIY6:JIY7"/>
    <mergeCell ref="JIK6:JIK7"/>
    <mergeCell ref="JIL6:JIN6"/>
    <mergeCell ref="JIO6:JIO7"/>
    <mergeCell ref="JIP6:JIP7"/>
    <mergeCell ref="JIQ6:JIS6"/>
    <mergeCell ref="JIE6:JIE7"/>
    <mergeCell ref="JIF6:JIF7"/>
    <mergeCell ref="JIG6:JIH6"/>
    <mergeCell ref="JII6:JII7"/>
    <mergeCell ref="JIJ6:JIJ7"/>
    <mergeCell ref="JHY6:JHY7"/>
    <mergeCell ref="JHZ6:JHZ7"/>
    <mergeCell ref="JIA6:JIA7"/>
    <mergeCell ref="JIC6:JIC7"/>
    <mergeCell ref="JID6:JID7"/>
    <mergeCell ref="JHP6:JHP7"/>
    <mergeCell ref="JHQ6:JHS6"/>
    <mergeCell ref="JHT6:JHT7"/>
    <mergeCell ref="JHU6:JHU7"/>
    <mergeCell ref="JHV6:JHX6"/>
    <mergeCell ref="JHJ6:JHJ7"/>
    <mergeCell ref="JHK6:JHK7"/>
    <mergeCell ref="JHL6:JHM6"/>
    <mergeCell ref="JHN6:JHN7"/>
    <mergeCell ref="JHO6:JHO7"/>
    <mergeCell ref="JHD6:JHD7"/>
    <mergeCell ref="JHE6:JHE7"/>
    <mergeCell ref="JHF6:JHF7"/>
    <mergeCell ref="JHH6:JHH7"/>
    <mergeCell ref="JHI6:JHI7"/>
    <mergeCell ref="JGU6:JGU7"/>
    <mergeCell ref="JGV6:JGX6"/>
    <mergeCell ref="JGY6:JGY7"/>
    <mergeCell ref="JGZ6:JGZ7"/>
    <mergeCell ref="JHA6:JHC6"/>
    <mergeCell ref="JGO6:JGO7"/>
    <mergeCell ref="JGP6:JGP7"/>
    <mergeCell ref="JGQ6:JGR6"/>
    <mergeCell ref="JGS6:JGS7"/>
    <mergeCell ref="JGT6:JGT7"/>
    <mergeCell ref="JGI6:JGI7"/>
    <mergeCell ref="JGJ6:JGJ7"/>
    <mergeCell ref="JGK6:JGK7"/>
    <mergeCell ref="JGM6:JGM7"/>
    <mergeCell ref="JGN6:JGN7"/>
    <mergeCell ref="JFZ6:JFZ7"/>
    <mergeCell ref="JGA6:JGC6"/>
    <mergeCell ref="JGD6:JGD7"/>
    <mergeCell ref="JGE6:JGE7"/>
    <mergeCell ref="JGF6:JGH6"/>
    <mergeCell ref="JFT6:JFT7"/>
    <mergeCell ref="JFU6:JFU7"/>
    <mergeCell ref="JFV6:JFW6"/>
    <mergeCell ref="JFX6:JFX7"/>
    <mergeCell ref="JFY6:JFY7"/>
    <mergeCell ref="JFN6:JFN7"/>
    <mergeCell ref="JFO6:JFO7"/>
    <mergeCell ref="JFP6:JFP7"/>
    <mergeCell ref="JFR6:JFR7"/>
    <mergeCell ref="JFS6:JFS7"/>
    <mergeCell ref="JFE6:JFE7"/>
    <mergeCell ref="JFF6:JFH6"/>
    <mergeCell ref="JFI6:JFI7"/>
    <mergeCell ref="JFJ6:JFJ7"/>
    <mergeCell ref="JFK6:JFM6"/>
    <mergeCell ref="JEY6:JEY7"/>
    <mergeCell ref="JEZ6:JEZ7"/>
    <mergeCell ref="JFA6:JFB6"/>
    <mergeCell ref="JFC6:JFC7"/>
    <mergeCell ref="JFD6:JFD7"/>
    <mergeCell ref="JES6:JES7"/>
    <mergeCell ref="JET6:JET7"/>
    <mergeCell ref="JEU6:JEU7"/>
    <mergeCell ref="JEW6:JEW7"/>
    <mergeCell ref="JEX6:JEX7"/>
    <mergeCell ref="JEJ6:JEJ7"/>
    <mergeCell ref="JEK6:JEM6"/>
    <mergeCell ref="JEN6:JEN7"/>
    <mergeCell ref="JEO6:JEO7"/>
    <mergeCell ref="JEP6:JER6"/>
    <mergeCell ref="JED6:JED7"/>
    <mergeCell ref="JEE6:JEE7"/>
    <mergeCell ref="JEF6:JEG6"/>
    <mergeCell ref="JEH6:JEH7"/>
    <mergeCell ref="JEI6:JEI7"/>
    <mergeCell ref="JDX6:JDX7"/>
    <mergeCell ref="JDY6:JDY7"/>
    <mergeCell ref="JDZ6:JDZ7"/>
    <mergeCell ref="JEB6:JEB7"/>
    <mergeCell ref="JEC6:JEC7"/>
    <mergeCell ref="JDO6:JDO7"/>
    <mergeCell ref="JDP6:JDR6"/>
    <mergeCell ref="JDS6:JDS7"/>
    <mergeCell ref="JDT6:JDT7"/>
    <mergeCell ref="JDU6:JDW6"/>
    <mergeCell ref="JDI6:JDI7"/>
    <mergeCell ref="JDJ6:JDJ7"/>
    <mergeCell ref="JDK6:JDL6"/>
    <mergeCell ref="JDM6:JDM7"/>
    <mergeCell ref="JDN6:JDN7"/>
    <mergeCell ref="JDC6:JDC7"/>
    <mergeCell ref="JDD6:JDD7"/>
    <mergeCell ref="JDE6:JDE7"/>
    <mergeCell ref="JDG6:JDG7"/>
    <mergeCell ref="JDH6:JDH7"/>
    <mergeCell ref="JCT6:JCT7"/>
    <mergeCell ref="JCU6:JCW6"/>
    <mergeCell ref="JCX6:JCX7"/>
    <mergeCell ref="JCY6:JCY7"/>
    <mergeCell ref="JCZ6:JDB6"/>
    <mergeCell ref="JCN6:JCN7"/>
    <mergeCell ref="JCO6:JCO7"/>
    <mergeCell ref="JCP6:JCQ6"/>
    <mergeCell ref="JCR6:JCR7"/>
    <mergeCell ref="JCS6:JCS7"/>
    <mergeCell ref="JCH6:JCH7"/>
    <mergeCell ref="JCI6:JCI7"/>
    <mergeCell ref="JCJ6:JCJ7"/>
    <mergeCell ref="JCL6:JCL7"/>
    <mergeCell ref="JCM6:JCM7"/>
    <mergeCell ref="JBY6:JBY7"/>
    <mergeCell ref="JBZ6:JCB6"/>
    <mergeCell ref="JCC6:JCC7"/>
    <mergeCell ref="JCD6:JCD7"/>
    <mergeCell ref="JCE6:JCG6"/>
    <mergeCell ref="JBS6:JBS7"/>
    <mergeCell ref="JBT6:JBT7"/>
    <mergeCell ref="JBU6:JBV6"/>
    <mergeCell ref="JBW6:JBW7"/>
    <mergeCell ref="JBX6:JBX7"/>
    <mergeCell ref="JBM6:JBM7"/>
    <mergeCell ref="JBN6:JBN7"/>
    <mergeCell ref="JBO6:JBO7"/>
    <mergeCell ref="JBQ6:JBQ7"/>
    <mergeCell ref="JBR6:JBR7"/>
    <mergeCell ref="JBD6:JBD7"/>
    <mergeCell ref="JBE6:JBG6"/>
    <mergeCell ref="JBH6:JBH7"/>
    <mergeCell ref="JBI6:JBI7"/>
    <mergeCell ref="JBJ6:JBL6"/>
    <mergeCell ref="JAX6:JAX7"/>
    <mergeCell ref="JAY6:JAY7"/>
    <mergeCell ref="JAZ6:JBA6"/>
    <mergeCell ref="JBB6:JBB7"/>
    <mergeCell ref="JBC6:JBC7"/>
    <mergeCell ref="JAR6:JAR7"/>
    <mergeCell ref="JAS6:JAS7"/>
    <mergeCell ref="JAT6:JAT7"/>
    <mergeCell ref="JAV6:JAV7"/>
    <mergeCell ref="JAW6:JAW7"/>
    <mergeCell ref="JAI6:JAI7"/>
    <mergeCell ref="JAJ6:JAL6"/>
    <mergeCell ref="JAM6:JAM7"/>
    <mergeCell ref="JAN6:JAN7"/>
    <mergeCell ref="JAO6:JAQ6"/>
    <mergeCell ref="JAC6:JAC7"/>
    <mergeCell ref="JAD6:JAD7"/>
    <mergeCell ref="JAE6:JAF6"/>
    <mergeCell ref="JAG6:JAG7"/>
    <mergeCell ref="JAH6:JAH7"/>
    <mergeCell ref="IZW6:IZW7"/>
    <mergeCell ref="IZX6:IZX7"/>
    <mergeCell ref="IZY6:IZY7"/>
    <mergeCell ref="JAA6:JAA7"/>
    <mergeCell ref="JAB6:JAB7"/>
    <mergeCell ref="IZN6:IZN7"/>
    <mergeCell ref="IZO6:IZQ6"/>
    <mergeCell ref="IZR6:IZR7"/>
    <mergeCell ref="IZS6:IZS7"/>
    <mergeCell ref="IZT6:IZV6"/>
    <mergeCell ref="IZH6:IZH7"/>
    <mergeCell ref="IZI6:IZI7"/>
    <mergeCell ref="IZJ6:IZK6"/>
    <mergeCell ref="IZL6:IZL7"/>
    <mergeCell ref="IZM6:IZM7"/>
    <mergeCell ref="IZB6:IZB7"/>
    <mergeCell ref="IZC6:IZC7"/>
    <mergeCell ref="IZD6:IZD7"/>
    <mergeCell ref="IZF6:IZF7"/>
    <mergeCell ref="IZG6:IZG7"/>
    <mergeCell ref="IYS6:IYS7"/>
    <mergeCell ref="IYT6:IYV6"/>
    <mergeCell ref="IYW6:IYW7"/>
    <mergeCell ref="IYX6:IYX7"/>
    <mergeCell ref="IYY6:IZA6"/>
    <mergeCell ref="IYM6:IYM7"/>
    <mergeCell ref="IYN6:IYN7"/>
    <mergeCell ref="IYO6:IYP6"/>
    <mergeCell ref="IYQ6:IYQ7"/>
    <mergeCell ref="IYR6:IYR7"/>
    <mergeCell ref="IYG6:IYG7"/>
    <mergeCell ref="IYH6:IYH7"/>
    <mergeCell ref="IYI6:IYI7"/>
    <mergeCell ref="IYK6:IYK7"/>
    <mergeCell ref="IYL6:IYL7"/>
    <mergeCell ref="IXX6:IXX7"/>
    <mergeCell ref="IXY6:IYA6"/>
    <mergeCell ref="IYB6:IYB7"/>
    <mergeCell ref="IYC6:IYC7"/>
    <mergeCell ref="IYD6:IYF6"/>
    <mergeCell ref="IXR6:IXR7"/>
    <mergeCell ref="IXS6:IXS7"/>
    <mergeCell ref="IXT6:IXU6"/>
    <mergeCell ref="IXV6:IXV7"/>
    <mergeCell ref="IXW6:IXW7"/>
    <mergeCell ref="IXL6:IXL7"/>
    <mergeCell ref="IXM6:IXM7"/>
    <mergeCell ref="IXN6:IXN7"/>
    <mergeCell ref="IXP6:IXP7"/>
    <mergeCell ref="IXQ6:IXQ7"/>
    <mergeCell ref="IXC6:IXC7"/>
    <mergeCell ref="IXD6:IXF6"/>
    <mergeCell ref="IXG6:IXG7"/>
    <mergeCell ref="IXH6:IXH7"/>
    <mergeCell ref="IXI6:IXK6"/>
    <mergeCell ref="IWW6:IWW7"/>
    <mergeCell ref="IWX6:IWX7"/>
    <mergeCell ref="IWY6:IWZ6"/>
    <mergeCell ref="IXA6:IXA7"/>
    <mergeCell ref="IXB6:IXB7"/>
    <mergeCell ref="IWQ6:IWQ7"/>
    <mergeCell ref="IWR6:IWR7"/>
    <mergeCell ref="IWS6:IWS7"/>
    <mergeCell ref="IWU6:IWU7"/>
    <mergeCell ref="IWV6:IWV7"/>
    <mergeCell ref="IWH6:IWH7"/>
    <mergeCell ref="IWI6:IWK6"/>
    <mergeCell ref="IWL6:IWL7"/>
    <mergeCell ref="IWM6:IWM7"/>
    <mergeCell ref="IWN6:IWP6"/>
    <mergeCell ref="IWB6:IWB7"/>
    <mergeCell ref="IWC6:IWC7"/>
    <mergeCell ref="IWD6:IWE6"/>
    <mergeCell ref="IWF6:IWF7"/>
    <mergeCell ref="IWG6:IWG7"/>
    <mergeCell ref="IVV6:IVV7"/>
    <mergeCell ref="IVW6:IVW7"/>
    <mergeCell ref="IVX6:IVX7"/>
    <mergeCell ref="IVZ6:IVZ7"/>
    <mergeCell ref="IWA6:IWA7"/>
    <mergeCell ref="IVM6:IVM7"/>
    <mergeCell ref="IVN6:IVP6"/>
    <mergeCell ref="IVQ6:IVQ7"/>
    <mergeCell ref="IVR6:IVR7"/>
    <mergeCell ref="IVS6:IVU6"/>
    <mergeCell ref="IVG6:IVG7"/>
    <mergeCell ref="IVH6:IVH7"/>
    <mergeCell ref="IVI6:IVJ6"/>
    <mergeCell ref="IVK6:IVK7"/>
    <mergeCell ref="IVL6:IVL7"/>
    <mergeCell ref="IVA6:IVA7"/>
    <mergeCell ref="IVB6:IVB7"/>
    <mergeCell ref="IVC6:IVC7"/>
    <mergeCell ref="IVE6:IVE7"/>
    <mergeCell ref="IVF6:IVF7"/>
    <mergeCell ref="IUR6:IUR7"/>
    <mergeCell ref="IUS6:IUU6"/>
    <mergeCell ref="IUV6:IUV7"/>
    <mergeCell ref="IUW6:IUW7"/>
    <mergeCell ref="IUX6:IUZ6"/>
    <mergeCell ref="IUL6:IUL7"/>
    <mergeCell ref="IUM6:IUM7"/>
    <mergeCell ref="IUN6:IUO6"/>
    <mergeCell ref="IUP6:IUP7"/>
    <mergeCell ref="IUQ6:IUQ7"/>
    <mergeCell ref="IUF6:IUF7"/>
    <mergeCell ref="IUG6:IUG7"/>
    <mergeCell ref="IUH6:IUH7"/>
    <mergeCell ref="IUJ6:IUJ7"/>
    <mergeCell ref="IUK6:IUK7"/>
    <mergeCell ref="ITW6:ITW7"/>
    <mergeCell ref="ITX6:ITZ6"/>
    <mergeCell ref="IUA6:IUA7"/>
    <mergeCell ref="IUB6:IUB7"/>
    <mergeCell ref="IUC6:IUE6"/>
    <mergeCell ref="ITQ6:ITQ7"/>
    <mergeCell ref="ITR6:ITR7"/>
    <mergeCell ref="ITS6:ITT6"/>
    <mergeCell ref="ITU6:ITU7"/>
    <mergeCell ref="ITV6:ITV7"/>
    <mergeCell ref="ITK6:ITK7"/>
    <mergeCell ref="ITL6:ITL7"/>
    <mergeCell ref="ITM6:ITM7"/>
    <mergeCell ref="ITO6:ITO7"/>
    <mergeCell ref="ITP6:ITP7"/>
    <mergeCell ref="ITB6:ITB7"/>
    <mergeCell ref="ITC6:ITE6"/>
    <mergeCell ref="ITF6:ITF7"/>
    <mergeCell ref="ITG6:ITG7"/>
    <mergeCell ref="ITH6:ITJ6"/>
    <mergeCell ref="ISV6:ISV7"/>
    <mergeCell ref="ISW6:ISW7"/>
    <mergeCell ref="ISX6:ISY6"/>
    <mergeCell ref="ISZ6:ISZ7"/>
    <mergeCell ref="ITA6:ITA7"/>
    <mergeCell ref="ISP6:ISP7"/>
    <mergeCell ref="ISQ6:ISQ7"/>
    <mergeCell ref="ISR6:ISR7"/>
    <mergeCell ref="IST6:IST7"/>
    <mergeCell ref="ISU6:ISU7"/>
    <mergeCell ref="ISG6:ISG7"/>
    <mergeCell ref="ISH6:ISJ6"/>
    <mergeCell ref="ISK6:ISK7"/>
    <mergeCell ref="ISL6:ISL7"/>
    <mergeCell ref="ISM6:ISO6"/>
    <mergeCell ref="ISA6:ISA7"/>
    <mergeCell ref="ISB6:ISB7"/>
    <mergeCell ref="ISC6:ISD6"/>
    <mergeCell ref="ISE6:ISE7"/>
    <mergeCell ref="ISF6:ISF7"/>
    <mergeCell ref="IRU6:IRU7"/>
    <mergeCell ref="IRV6:IRV7"/>
    <mergeCell ref="IRW6:IRW7"/>
    <mergeCell ref="IRY6:IRY7"/>
    <mergeCell ref="IRZ6:IRZ7"/>
    <mergeCell ref="IRL6:IRL7"/>
    <mergeCell ref="IRM6:IRO6"/>
    <mergeCell ref="IRP6:IRP7"/>
    <mergeCell ref="IRQ6:IRQ7"/>
    <mergeCell ref="IRR6:IRT6"/>
    <mergeCell ref="IRF6:IRF7"/>
    <mergeCell ref="IRG6:IRG7"/>
    <mergeCell ref="IRH6:IRI6"/>
    <mergeCell ref="IRJ6:IRJ7"/>
    <mergeCell ref="IRK6:IRK7"/>
    <mergeCell ref="IQZ6:IQZ7"/>
    <mergeCell ref="IRA6:IRA7"/>
    <mergeCell ref="IRB6:IRB7"/>
    <mergeCell ref="IRD6:IRD7"/>
    <mergeCell ref="IRE6:IRE7"/>
    <mergeCell ref="IQQ6:IQQ7"/>
    <mergeCell ref="IQR6:IQT6"/>
    <mergeCell ref="IQU6:IQU7"/>
    <mergeCell ref="IQV6:IQV7"/>
    <mergeCell ref="IQW6:IQY6"/>
    <mergeCell ref="IQK6:IQK7"/>
    <mergeCell ref="IQL6:IQL7"/>
    <mergeCell ref="IQM6:IQN6"/>
    <mergeCell ref="IQO6:IQO7"/>
    <mergeCell ref="IQP6:IQP7"/>
    <mergeCell ref="IQE6:IQE7"/>
    <mergeCell ref="IQF6:IQF7"/>
    <mergeCell ref="IQG6:IQG7"/>
    <mergeCell ref="IQI6:IQI7"/>
    <mergeCell ref="IQJ6:IQJ7"/>
    <mergeCell ref="IPV6:IPV7"/>
    <mergeCell ref="IPW6:IPY6"/>
    <mergeCell ref="IPZ6:IPZ7"/>
    <mergeCell ref="IQA6:IQA7"/>
    <mergeCell ref="IQB6:IQD6"/>
    <mergeCell ref="IPP6:IPP7"/>
    <mergeCell ref="IPQ6:IPQ7"/>
    <mergeCell ref="IPR6:IPS6"/>
    <mergeCell ref="IPT6:IPT7"/>
    <mergeCell ref="IPU6:IPU7"/>
    <mergeCell ref="IPJ6:IPJ7"/>
    <mergeCell ref="IPK6:IPK7"/>
    <mergeCell ref="IPL6:IPL7"/>
    <mergeCell ref="IPN6:IPN7"/>
    <mergeCell ref="IPO6:IPO7"/>
    <mergeCell ref="IPA6:IPA7"/>
    <mergeCell ref="IPB6:IPD6"/>
    <mergeCell ref="IPE6:IPE7"/>
    <mergeCell ref="IPF6:IPF7"/>
    <mergeCell ref="IPG6:IPI6"/>
    <mergeCell ref="IOU6:IOU7"/>
    <mergeCell ref="IOV6:IOV7"/>
    <mergeCell ref="IOW6:IOX6"/>
    <mergeCell ref="IOY6:IOY7"/>
    <mergeCell ref="IOZ6:IOZ7"/>
    <mergeCell ref="IOO6:IOO7"/>
    <mergeCell ref="IOP6:IOP7"/>
    <mergeCell ref="IOQ6:IOQ7"/>
    <mergeCell ref="IOS6:IOS7"/>
    <mergeCell ref="IOT6:IOT7"/>
    <mergeCell ref="IOF6:IOF7"/>
    <mergeCell ref="IOG6:IOI6"/>
    <mergeCell ref="IOJ6:IOJ7"/>
    <mergeCell ref="IOK6:IOK7"/>
    <mergeCell ref="IOL6:ION6"/>
    <mergeCell ref="INZ6:INZ7"/>
    <mergeCell ref="IOA6:IOA7"/>
    <mergeCell ref="IOB6:IOC6"/>
    <mergeCell ref="IOD6:IOD7"/>
    <mergeCell ref="IOE6:IOE7"/>
    <mergeCell ref="INT6:INT7"/>
    <mergeCell ref="INU6:INU7"/>
    <mergeCell ref="INV6:INV7"/>
    <mergeCell ref="INX6:INX7"/>
    <mergeCell ref="INY6:INY7"/>
    <mergeCell ref="INK6:INK7"/>
    <mergeCell ref="INL6:INN6"/>
    <mergeCell ref="INO6:INO7"/>
    <mergeCell ref="INP6:INP7"/>
    <mergeCell ref="INQ6:INS6"/>
    <mergeCell ref="INE6:INE7"/>
    <mergeCell ref="INF6:INF7"/>
    <mergeCell ref="ING6:INH6"/>
    <mergeCell ref="INI6:INI7"/>
    <mergeCell ref="INJ6:INJ7"/>
    <mergeCell ref="IMY6:IMY7"/>
    <mergeCell ref="IMZ6:IMZ7"/>
    <mergeCell ref="INA6:INA7"/>
    <mergeCell ref="INC6:INC7"/>
    <mergeCell ref="IND6:IND7"/>
    <mergeCell ref="IMP6:IMP7"/>
    <mergeCell ref="IMQ6:IMS6"/>
    <mergeCell ref="IMT6:IMT7"/>
    <mergeCell ref="IMU6:IMU7"/>
    <mergeCell ref="IMV6:IMX6"/>
    <mergeCell ref="IMJ6:IMJ7"/>
    <mergeCell ref="IMK6:IMK7"/>
    <mergeCell ref="IML6:IMM6"/>
    <mergeCell ref="IMN6:IMN7"/>
    <mergeCell ref="IMO6:IMO7"/>
    <mergeCell ref="IMD6:IMD7"/>
    <mergeCell ref="IME6:IME7"/>
    <mergeCell ref="IMF6:IMF7"/>
    <mergeCell ref="IMH6:IMH7"/>
    <mergeCell ref="IMI6:IMI7"/>
    <mergeCell ref="ILU6:ILU7"/>
    <mergeCell ref="ILV6:ILX6"/>
    <mergeCell ref="ILY6:ILY7"/>
    <mergeCell ref="ILZ6:ILZ7"/>
    <mergeCell ref="IMA6:IMC6"/>
    <mergeCell ref="ILO6:ILO7"/>
    <mergeCell ref="ILP6:ILP7"/>
    <mergeCell ref="ILQ6:ILR6"/>
    <mergeCell ref="ILS6:ILS7"/>
    <mergeCell ref="ILT6:ILT7"/>
    <mergeCell ref="ILI6:ILI7"/>
    <mergeCell ref="ILJ6:ILJ7"/>
    <mergeCell ref="ILK6:ILK7"/>
    <mergeCell ref="ILM6:ILM7"/>
    <mergeCell ref="ILN6:ILN7"/>
    <mergeCell ref="IKZ6:IKZ7"/>
    <mergeCell ref="ILA6:ILC6"/>
    <mergeCell ref="ILD6:ILD7"/>
    <mergeCell ref="ILE6:ILE7"/>
    <mergeCell ref="ILF6:ILH6"/>
    <mergeCell ref="IKT6:IKT7"/>
    <mergeCell ref="IKU6:IKU7"/>
    <mergeCell ref="IKV6:IKW6"/>
    <mergeCell ref="IKX6:IKX7"/>
    <mergeCell ref="IKY6:IKY7"/>
    <mergeCell ref="IKN6:IKN7"/>
    <mergeCell ref="IKO6:IKO7"/>
    <mergeCell ref="IKP6:IKP7"/>
    <mergeCell ref="IKR6:IKR7"/>
    <mergeCell ref="IKS6:IKS7"/>
    <mergeCell ref="IKE6:IKE7"/>
    <mergeCell ref="IKF6:IKH6"/>
    <mergeCell ref="IKI6:IKI7"/>
    <mergeCell ref="IKJ6:IKJ7"/>
    <mergeCell ref="IKK6:IKM6"/>
    <mergeCell ref="IJY6:IJY7"/>
    <mergeCell ref="IJZ6:IJZ7"/>
    <mergeCell ref="IKA6:IKB6"/>
    <mergeCell ref="IKC6:IKC7"/>
    <mergeCell ref="IKD6:IKD7"/>
    <mergeCell ref="IJS6:IJS7"/>
    <mergeCell ref="IJT6:IJT7"/>
    <mergeCell ref="IJU6:IJU7"/>
    <mergeCell ref="IJW6:IJW7"/>
    <mergeCell ref="IJX6:IJX7"/>
    <mergeCell ref="IJJ6:IJJ7"/>
    <mergeCell ref="IJK6:IJM6"/>
    <mergeCell ref="IJN6:IJN7"/>
    <mergeCell ref="IJO6:IJO7"/>
    <mergeCell ref="IJP6:IJR6"/>
    <mergeCell ref="IJD6:IJD7"/>
    <mergeCell ref="IJE6:IJE7"/>
    <mergeCell ref="IJF6:IJG6"/>
    <mergeCell ref="IJH6:IJH7"/>
    <mergeCell ref="IJI6:IJI7"/>
    <mergeCell ref="IIX6:IIX7"/>
    <mergeCell ref="IIY6:IIY7"/>
    <mergeCell ref="IIZ6:IIZ7"/>
    <mergeCell ref="IJB6:IJB7"/>
    <mergeCell ref="IJC6:IJC7"/>
    <mergeCell ref="IIO6:IIO7"/>
    <mergeCell ref="IIP6:IIR6"/>
    <mergeCell ref="IIS6:IIS7"/>
    <mergeCell ref="IIT6:IIT7"/>
    <mergeCell ref="IIU6:IIW6"/>
    <mergeCell ref="III6:III7"/>
    <mergeCell ref="IIJ6:IIJ7"/>
    <mergeCell ref="IIK6:IIL6"/>
    <mergeCell ref="IIM6:IIM7"/>
    <mergeCell ref="IIN6:IIN7"/>
    <mergeCell ref="IIC6:IIC7"/>
    <mergeCell ref="IID6:IID7"/>
    <mergeCell ref="IIE6:IIE7"/>
    <mergeCell ref="IIG6:IIG7"/>
    <mergeCell ref="IIH6:IIH7"/>
    <mergeCell ref="IHT6:IHT7"/>
    <mergeCell ref="IHU6:IHW6"/>
    <mergeCell ref="IHX6:IHX7"/>
    <mergeCell ref="IHY6:IHY7"/>
    <mergeCell ref="IHZ6:IIB6"/>
    <mergeCell ref="IHN6:IHN7"/>
    <mergeCell ref="IHO6:IHO7"/>
    <mergeCell ref="IHP6:IHQ6"/>
    <mergeCell ref="IHR6:IHR7"/>
    <mergeCell ref="IHS6:IHS7"/>
    <mergeCell ref="IHH6:IHH7"/>
    <mergeCell ref="IHI6:IHI7"/>
    <mergeCell ref="IHJ6:IHJ7"/>
    <mergeCell ref="IHL6:IHL7"/>
    <mergeCell ref="IHM6:IHM7"/>
    <mergeCell ref="IGY6:IGY7"/>
    <mergeCell ref="IGZ6:IHB6"/>
    <mergeCell ref="IHC6:IHC7"/>
    <mergeCell ref="IHD6:IHD7"/>
    <mergeCell ref="IHE6:IHG6"/>
    <mergeCell ref="IGS6:IGS7"/>
    <mergeCell ref="IGT6:IGT7"/>
    <mergeCell ref="IGU6:IGV6"/>
    <mergeCell ref="IGW6:IGW7"/>
    <mergeCell ref="IGX6:IGX7"/>
    <mergeCell ref="IGM6:IGM7"/>
    <mergeCell ref="IGN6:IGN7"/>
    <mergeCell ref="IGO6:IGO7"/>
    <mergeCell ref="IGQ6:IGQ7"/>
    <mergeCell ref="IGR6:IGR7"/>
    <mergeCell ref="IGD6:IGD7"/>
    <mergeCell ref="IGE6:IGG6"/>
    <mergeCell ref="IGH6:IGH7"/>
    <mergeCell ref="IGI6:IGI7"/>
    <mergeCell ref="IGJ6:IGL6"/>
    <mergeCell ref="IFX6:IFX7"/>
    <mergeCell ref="IFY6:IFY7"/>
    <mergeCell ref="IFZ6:IGA6"/>
    <mergeCell ref="IGB6:IGB7"/>
    <mergeCell ref="IGC6:IGC7"/>
    <mergeCell ref="IFR6:IFR7"/>
    <mergeCell ref="IFS6:IFS7"/>
    <mergeCell ref="IFT6:IFT7"/>
    <mergeCell ref="IFV6:IFV7"/>
    <mergeCell ref="IFW6:IFW7"/>
    <mergeCell ref="IFI6:IFI7"/>
    <mergeCell ref="IFJ6:IFL6"/>
    <mergeCell ref="IFM6:IFM7"/>
    <mergeCell ref="IFN6:IFN7"/>
    <mergeCell ref="IFO6:IFQ6"/>
    <mergeCell ref="IFC6:IFC7"/>
    <mergeCell ref="IFD6:IFD7"/>
    <mergeCell ref="IFE6:IFF6"/>
    <mergeCell ref="IFG6:IFG7"/>
    <mergeCell ref="IFH6:IFH7"/>
    <mergeCell ref="IEW6:IEW7"/>
    <mergeCell ref="IEX6:IEX7"/>
    <mergeCell ref="IEY6:IEY7"/>
    <mergeCell ref="IFA6:IFA7"/>
    <mergeCell ref="IFB6:IFB7"/>
    <mergeCell ref="IEN6:IEN7"/>
    <mergeCell ref="IEO6:IEQ6"/>
    <mergeCell ref="IER6:IER7"/>
    <mergeCell ref="IES6:IES7"/>
    <mergeCell ref="IET6:IEV6"/>
    <mergeCell ref="IEH6:IEH7"/>
    <mergeCell ref="IEI6:IEI7"/>
    <mergeCell ref="IEJ6:IEK6"/>
    <mergeCell ref="IEL6:IEL7"/>
    <mergeCell ref="IEM6:IEM7"/>
    <mergeCell ref="IEB6:IEB7"/>
    <mergeCell ref="IEC6:IEC7"/>
    <mergeCell ref="IED6:IED7"/>
    <mergeCell ref="IEF6:IEF7"/>
    <mergeCell ref="IEG6:IEG7"/>
    <mergeCell ref="IDS6:IDS7"/>
    <mergeCell ref="IDT6:IDV6"/>
    <mergeCell ref="IDW6:IDW7"/>
    <mergeCell ref="IDX6:IDX7"/>
    <mergeCell ref="IDY6:IEA6"/>
    <mergeCell ref="IDM6:IDM7"/>
    <mergeCell ref="IDN6:IDN7"/>
    <mergeCell ref="IDO6:IDP6"/>
    <mergeCell ref="IDQ6:IDQ7"/>
    <mergeCell ref="IDR6:IDR7"/>
    <mergeCell ref="IDG6:IDG7"/>
    <mergeCell ref="IDH6:IDH7"/>
    <mergeCell ref="IDI6:IDI7"/>
    <mergeCell ref="IDK6:IDK7"/>
    <mergeCell ref="IDL6:IDL7"/>
    <mergeCell ref="ICX6:ICX7"/>
    <mergeCell ref="ICY6:IDA6"/>
    <mergeCell ref="IDB6:IDB7"/>
    <mergeCell ref="IDC6:IDC7"/>
    <mergeCell ref="IDD6:IDF6"/>
    <mergeCell ref="ICR6:ICR7"/>
    <mergeCell ref="ICS6:ICS7"/>
    <mergeCell ref="ICT6:ICU6"/>
    <mergeCell ref="ICV6:ICV7"/>
    <mergeCell ref="ICW6:ICW7"/>
    <mergeCell ref="ICL6:ICL7"/>
    <mergeCell ref="ICM6:ICM7"/>
    <mergeCell ref="ICN6:ICN7"/>
    <mergeCell ref="ICP6:ICP7"/>
    <mergeCell ref="ICQ6:ICQ7"/>
    <mergeCell ref="ICC6:ICC7"/>
    <mergeCell ref="ICD6:ICF6"/>
    <mergeCell ref="ICG6:ICG7"/>
    <mergeCell ref="ICH6:ICH7"/>
    <mergeCell ref="ICI6:ICK6"/>
    <mergeCell ref="IBW6:IBW7"/>
    <mergeCell ref="IBX6:IBX7"/>
    <mergeCell ref="IBY6:IBZ6"/>
    <mergeCell ref="ICA6:ICA7"/>
    <mergeCell ref="ICB6:ICB7"/>
    <mergeCell ref="IBQ6:IBQ7"/>
    <mergeCell ref="IBR6:IBR7"/>
    <mergeCell ref="IBS6:IBS7"/>
    <mergeCell ref="IBU6:IBU7"/>
    <mergeCell ref="IBV6:IBV7"/>
    <mergeCell ref="IBH6:IBH7"/>
    <mergeCell ref="IBI6:IBK6"/>
    <mergeCell ref="IBL6:IBL7"/>
    <mergeCell ref="IBM6:IBM7"/>
    <mergeCell ref="IBN6:IBP6"/>
    <mergeCell ref="IBB6:IBB7"/>
    <mergeCell ref="IBC6:IBC7"/>
    <mergeCell ref="IBD6:IBE6"/>
    <mergeCell ref="IBF6:IBF7"/>
    <mergeCell ref="IBG6:IBG7"/>
    <mergeCell ref="IAV6:IAV7"/>
    <mergeCell ref="IAW6:IAW7"/>
    <mergeCell ref="IAX6:IAX7"/>
    <mergeCell ref="IAZ6:IAZ7"/>
    <mergeCell ref="IBA6:IBA7"/>
    <mergeCell ref="IAM6:IAM7"/>
    <mergeCell ref="IAN6:IAP6"/>
    <mergeCell ref="IAQ6:IAQ7"/>
    <mergeCell ref="IAR6:IAR7"/>
    <mergeCell ref="IAS6:IAU6"/>
    <mergeCell ref="IAG6:IAG7"/>
    <mergeCell ref="IAH6:IAH7"/>
    <mergeCell ref="IAI6:IAJ6"/>
    <mergeCell ref="IAK6:IAK7"/>
    <mergeCell ref="IAL6:IAL7"/>
    <mergeCell ref="IAA6:IAA7"/>
    <mergeCell ref="IAB6:IAB7"/>
    <mergeCell ref="IAC6:IAC7"/>
    <mergeCell ref="IAE6:IAE7"/>
    <mergeCell ref="IAF6:IAF7"/>
    <mergeCell ref="HZR6:HZR7"/>
    <mergeCell ref="HZS6:HZU6"/>
    <mergeCell ref="HZV6:HZV7"/>
    <mergeCell ref="HZW6:HZW7"/>
    <mergeCell ref="HZX6:HZZ6"/>
    <mergeCell ref="HZL6:HZL7"/>
    <mergeCell ref="HZM6:HZM7"/>
    <mergeCell ref="HZN6:HZO6"/>
    <mergeCell ref="HZP6:HZP7"/>
    <mergeCell ref="HZQ6:HZQ7"/>
    <mergeCell ref="HZF6:HZF7"/>
    <mergeCell ref="HZG6:HZG7"/>
    <mergeCell ref="HZH6:HZH7"/>
    <mergeCell ref="HZJ6:HZJ7"/>
    <mergeCell ref="HZK6:HZK7"/>
    <mergeCell ref="HYW6:HYW7"/>
    <mergeCell ref="HYX6:HYZ6"/>
    <mergeCell ref="HZA6:HZA7"/>
    <mergeCell ref="HZB6:HZB7"/>
    <mergeCell ref="HZC6:HZE6"/>
    <mergeCell ref="HYQ6:HYQ7"/>
    <mergeCell ref="HYR6:HYR7"/>
    <mergeCell ref="HYS6:HYT6"/>
    <mergeCell ref="HYU6:HYU7"/>
    <mergeCell ref="HYV6:HYV7"/>
    <mergeCell ref="HYK6:HYK7"/>
    <mergeCell ref="HYL6:HYL7"/>
    <mergeCell ref="HYM6:HYM7"/>
    <mergeCell ref="HYO6:HYO7"/>
    <mergeCell ref="HYP6:HYP7"/>
    <mergeCell ref="HYB6:HYB7"/>
    <mergeCell ref="HYC6:HYE6"/>
    <mergeCell ref="HYF6:HYF7"/>
    <mergeCell ref="HYG6:HYG7"/>
    <mergeCell ref="HYH6:HYJ6"/>
    <mergeCell ref="HXV6:HXV7"/>
    <mergeCell ref="HXW6:HXW7"/>
    <mergeCell ref="HXX6:HXY6"/>
    <mergeCell ref="HXZ6:HXZ7"/>
    <mergeCell ref="HYA6:HYA7"/>
    <mergeCell ref="HXP6:HXP7"/>
    <mergeCell ref="HXQ6:HXQ7"/>
    <mergeCell ref="HXR6:HXR7"/>
    <mergeCell ref="HXT6:HXT7"/>
    <mergeCell ref="HXU6:HXU7"/>
    <mergeCell ref="HXG6:HXG7"/>
    <mergeCell ref="HXH6:HXJ6"/>
    <mergeCell ref="HXK6:HXK7"/>
    <mergeCell ref="HXL6:HXL7"/>
    <mergeCell ref="HXM6:HXO6"/>
    <mergeCell ref="HXA6:HXA7"/>
    <mergeCell ref="HXB6:HXB7"/>
    <mergeCell ref="HXC6:HXD6"/>
    <mergeCell ref="HXE6:HXE7"/>
    <mergeCell ref="HXF6:HXF7"/>
    <mergeCell ref="HWU6:HWU7"/>
    <mergeCell ref="HWV6:HWV7"/>
    <mergeCell ref="HWW6:HWW7"/>
    <mergeCell ref="HWY6:HWY7"/>
    <mergeCell ref="HWZ6:HWZ7"/>
    <mergeCell ref="HWL6:HWL7"/>
    <mergeCell ref="HWM6:HWO6"/>
    <mergeCell ref="HWP6:HWP7"/>
    <mergeCell ref="HWQ6:HWQ7"/>
    <mergeCell ref="HWR6:HWT6"/>
    <mergeCell ref="HWF6:HWF7"/>
    <mergeCell ref="HWG6:HWG7"/>
    <mergeCell ref="HWH6:HWI6"/>
    <mergeCell ref="HWJ6:HWJ7"/>
    <mergeCell ref="HWK6:HWK7"/>
    <mergeCell ref="HVZ6:HVZ7"/>
    <mergeCell ref="HWA6:HWA7"/>
    <mergeCell ref="HWB6:HWB7"/>
    <mergeCell ref="HWD6:HWD7"/>
    <mergeCell ref="HWE6:HWE7"/>
    <mergeCell ref="HVQ6:HVQ7"/>
    <mergeCell ref="HVR6:HVT6"/>
    <mergeCell ref="HVU6:HVU7"/>
    <mergeCell ref="HVV6:HVV7"/>
    <mergeCell ref="HVW6:HVY6"/>
    <mergeCell ref="HVK6:HVK7"/>
    <mergeCell ref="HVL6:HVL7"/>
    <mergeCell ref="HVM6:HVN6"/>
    <mergeCell ref="HVO6:HVO7"/>
    <mergeCell ref="HVP6:HVP7"/>
    <mergeCell ref="HVE6:HVE7"/>
    <mergeCell ref="HVF6:HVF7"/>
    <mergeCell ref="HVG6:HVG7"/>
    <mergeCell ref="HVI6:HVI7"/>
    <mergeCell ref="HVJ6:HVJ7"/>
    <mergeCell ref="HUV6:HUV7"/>
    <mergeCell ref="HUW6:HUY6"/>
    <mergeCell ref="HUZ6:HUZ7"/>
    <mergeCell ref="HVA6:HVA7"/>
    <mergeCell ref="HVB6:HVD6"/>
    <mergeCell ref="HUP6:HUP7"/>
    <mergeCell ref="HUQ6:HUQ7"/>
    <mergeCell ref="HUR6:HUS6"/>
    <mergeCell ref="HUT6:HUT7"/>
    <mergeCell ref="HUU6:HUU7"/>
    <mergeCell ref="HUJ6:HUJ7"/>
    <mergeCell ref="HUK6:HUK7"/>
    <mergeCell ref="HUL6:HUL7"/>
    <mergeCell ref="HUN6:HUN7"/>
    <mergeCell ref="HUO6:HUO7"/>
    <mergeCell ref="HUA6:HUA7"/>
    <mergeCell ref="HUB6:HUD6"/>
    <mergeCell ref="HUE6:HUE7"/>
    <mergeCell ref="HUF6:HUF7"/>
    <mergeCell ref="HUG6:HUI6"/>
    <mergeCell ref="HTU6:HTU7"/>
    <mergeCell ref="HTV6:HTV7"/>
    <mergeCell ref="HTW6:HTX6"/>
    <mergeCell ref="HTY6:HTY7"/>
    <mergeCell ref="HTZ6:HTZ7"/>
    <mergeCell ref="HTO6:HTO7"/>
    <mergeCell ref="HTP6:HTP7"/>
    <mergeCell ref="HTQ6:HTQ7"/>
    <mergeCell ref="HTS6:HTS7"/>
    <mergeCell ref="HTT6:HTT7"/>
    <mergeCell ref="HTF6:HTF7"/>
    <mergeCell ref="HTG6:HTI6"/>
    <mergeCell ref="HTJ6:HTJ7"/>
    <mergeCell ref="HTK6:HTK7"/>
    <mergeCell ref="HTL6:HTN6"/>
    <mergeCell ref="HSZ6:HSZ7"/>
    <mergeCell ref="HTA6:HTA7"/>
    <mergeCell ref="HTB6:HTC6"/>
    <mergeCell ref="HTD6:HTD7"/>
    <mergeCell ref="HTE6:HTE7"/>
    <mergeCell ref="HST6:HST7"/>
    <mergeCell ref="HSU6:HSU7"/>
    <mergeCell ref="HSV6:HSV7"/>
    <mergeCell ref="HSX6:HSX7"/>
    <mergeCell ref="HSY6:HSY7"/>
    <mergeCell ref="HSK6:HSK7"/>
    <mergeCell ref="HSL6:HSN6"/>
    <mergeCell ref="HSO6:HSO7"/>
    <mergeCell ref="HSP6:HSP7"/>
    <mergeCell ref="HSQ6:HSS6"/>
    <mergeCell ref="HSE6:HSE7"/>
    <mergeCell ref="HSF6:HSF7"/>
    <mergeCell ref="HSG6:HSH6"/>
    <mergeCell ref="HSI6:HSI7"/>
    <mergeCell ref="HSJ6:HSJ7"/>
    <mergeCell ref="HRY6:HRY7"/>
    <mergeCell ref="HRZ6:HRZ7"/>
    <mergeCell ref="HSA6:HSA7"/>
    <mergeCell ref="HSC6:HSC7"/>
    <mergeCell ref="HSD6:HSD7"/>
    <mergeCell ref="HRP6:HRP7"/>
    <mergeCell ref="HRQ6:HRS6"/>
    <mergeCell ref="HRT6:HRT7"/>
    <mergeCell ref="HRU6:HRU7"/>
    <mergeCell ref="HRV6:HRX6"/>
    <mergeCell ref="HRJ6:HRJ7"/>
    <mergeCell ref="HRK6:HRK7"/>
    <mergeCell ref="HRL6:HRM6"/>
    <mergeCell ref="HRN6:HRN7"/>
    <mergeCell ref="HRO6:HRO7"/>
    <mergeCell ref="HRD6:HRD7"/>
    <mergeCell ref="HRE6:HRE7"/>
    <mergeCell ref="HRF6:HRF7"/>
    <mergeCell ref="HRH6:HRH7"/>
    <mergeCell ref="HRI6:HRI7"/>
    <mergeCell ref="HQU6:HQU7"/>
    <mergeCell ref="HQV6:HQX6"/>
    <mergeCell ref="HQY6:HQY7"/>
    <mergeCell ref="HQZ6:HQZ7"/>
    <mergeCell ref="HRA6:HRC6"/>
    <mergeCell ref="HQO6:HQO7"/>
    <mergeCell ref="HQP6:HQP7"/>
    <mergeCell ref="HQQ6:HQR6"/>
    <mergeCell ref="HQS6:HQS7"/>
    <mergeCell ref="HQT6:HQT7"/>
    <mergeCell ref="HQI6:HQI7"/>
    <mergeCell ref="HQJ6:HQJ7"/>
    <mergeCell ref="HQK6:HQK7"/>
    <mergeCell ref="HQM6:HQM7"/>
    <mergeCell ref="HQN6:HQN7"/>
    <mergeCell ref="HPZ6:HPZ7"/>
    <mergeCell ref="HQA6:HQC6"/>
    <mergeCell ref="HQD6:HQD7"/>
    <mergeCell ref="HQE6:HQE7"/>
    <mergeCell ref="HQF6:HQH6"/>
    <mergeCell ref="HPT6:HPT7"/>
    <mergeCell ref="HPU6:HPU7"/>
    <mergeCell ref="HPV6:HPW6"/>
    <mergeCell ref="HPX6:HPX7"/>
    <mergeCell ref="HPY6:HPY7"/>
    <mergeCell ref="HPN6:HPN7"/>
    <mergeCell ref="HPO6:HPO7"/>
    <mergeCell ref="HPP6:HPP7"/>
    <mergeCell ref="HPR6:HPR7"/>
    <mergeCell ref="HPS6:HPS7"/>
    <mergeCell ref="HPE6:HPE7"/>
    <mergeCell ref="HPF6:HPH6"/>
    <mergeCell ref="HPI6:HPI7"/>
    <mergeCell ref="HPJ6:HPJ7"/>
    <mergeCell ref="HPK6:HPM6"/>
    <mergeCell ref="HOY6:HOY7"/>
    <mergeCell ref="HOZ6:HOZ7"/>
    <mergeCell ref="HPA6:HPB6"/>
    <mergeCell ref="HPC6:HPC7"/>
    <mergeCell ref="HPD6:HPD7"/>
    <mergeCell ref="HOS6:HOS7"/>
    <mergeCell ref="HOT6:HOT7"/>
    <mergeCell ref="HOU6:HOU7"/>
    <mergeCell ref="HOW6:HOW7"/>
    <mergeCell ref="HOX6:HOX7"/>
    <mergeCell ref="HOJ6:HOJ7"/>
    <mergeCell ref="HOK6:HOM6"/>
    <mergeCell ref="HON6:HON7"/>
    <mergeCell ref="HOO6:HOO7"/>
    <mergeCell ref="HOP6:HOR6"/>
    <mergeCell ref="HOD6:HOD7"/>
    <mergeCell ref="HOE6:HOE7"/>
    <mergeCell ref="HOF6:HOG6"/>
    <mergeCell ref="HOH6:HOH7"/>
    <mergeCell ref="HOI6:HOI7"/>
    <mergeCell ref="HNX6:HNX7"/>
    <mergeCell ref="HNY6:HNY7"/>
    <mergeCell ref="HNZ6:HNZ7"/>
    <mergeCell ref="HOB6:HOB7"/>
    <mergeCell ref="HOC6:HOC7"/>
    <mergeCell ref="HNO6:HNO7"/>
    <mergeCell ref="HNP6:HNR6"/>
    <mergeCell ref="HNS6:HNS7"/>
    <mergeCell ref="HNT6:HNT7"/>
    <mergeCell ref="HNU6:HNW6"/>
    <mergeCell ref="HNI6:HNI7"/>
    <mergeCell ref="HNJ6:HNJ7"/>
    <mergeCell ref="HNK6:HNL6"/>
    <mergeCell ref="HNM6:HNM7"/>
    <mergeCell ref="HNN6:HNN7"/>
    <mergeCell ref="HNC6:HNC7"/>
    <mergeCell ref="HND6:HND7"/>
    <mergeCell ref="HNE6:HNE7"/>
    <mergeCell ref="HNG6:HNG7"/>
    <mergeCell ref="HNH6:HNH7"/>
    <mergeCell ref="HMT6:HMT7"/>
    <mergeCell ref="HMU6:HMW6"/>
    <mergeCell ref="HMX6:HMX7"/>
    <mergeCell ref="HMY6:HMY7"/>
    <mergeCell ref="HMZ6:HNB6"/>
    <mergeCell ref="HMN6:HMN7"/>
    <mergeCell ref="HMO6:HMO7"/>
    <mergeCell ref="HMP6:HMQ6"/>
    <mergeCell ref="HMR6:HMR7"/>
    <mergeCell ref="HMS6:HMS7"/>
    <mergeCell ref="HMH6:HMH7"/>
    <mergeCell ref="HMI6:HMI7"/>
    <mergeCell ref="HMJ6:HMJ7"/>
    <mergeCell ref="HML6:HML7"/>
    <mergeCell ref="HMM6:HMM7"/>
    <mergeCell ref="HLY6:HLY7"/>
    <mergeCell ref="HLZ6:HMB6"/>
    <mergeCell ref="HMC6:HMC7"/>
    <mergeCell ref="HMD6:HMD7"/>
    <mergeCell ref="HME6:HMG6"/>
    <mergeCell ref="HLS6:HLS7"/>
    <mergeCell ref="HLT6:HLT7"/>
    <mergeCell ref="HLU6:HLV6"/>
    <mergeCell ref="HLW6:HLW7"/>
    <mergeCell ref="HLX6:HLX7"/>
    <mergeCell ref="HLM6:HLM7"/>
    <mergeCell ref="HLN6:HLN7"/>
    <mergeCell ref="HLO6:HLO7"/>
    <mergeCell ref="HLQ6:HLQ7"/>
    <mergeCell ref="HLR6:HLR7"/>
    <mergeCell ref="HLD6:HLD7"/>
    <mergeCell ref="HLE6:HLG6"/>
    <mergeCell ref="HLH6:HLH7"/>
    <mergeCell ref="HLI6:HLI7"/>
    <mergeCell ref="HLJ6:HLL6"/>
    <mergeCell ref="HKX6:HKX7"/>
    <mergeCell ref="HKY6:HKY7"/>
    <mergeCell ref="HKZ6:HLA6"/>
    <mergeCell ref="HLB6:HLB7"/>
    <mergeCell ref="HLC6:HLC7"/>
    <mergeCell ref="HKR6:HKR7"/>
    <mergeCell ref="HKS6:HKS7"/>
    <mergeCell ref="HKT6:HKT7"/>
    <mergeCell ref="HKV6:HKV7"/>
    <mergeCell ref="HKW6:HKW7"/>
    <mergeCell ref="HKI6:HKI7"/>
    <mergeCell ref="HKJ6:HKL6"/>
    <mergeCell ref="HKM6:HKM7"/>
    <mergeCell ref="HKN6:HKN7"/>
    <mergeCell ref="HKO6:HKQ6"/>
    <mergeCell ref="HKC6:HKC7"/>
    <mergeCell ref="HKD6:HKD7"/>
    <mergeCell ref="HKE6:HKF6"/>
    <mergeCell ref="HKG6:HKG7"/>
    <mergeCell ref="HKH6:HKH7"/>
    <mergeCell ref="HJW6:HJW7"/>
    <mergeCell ref="HJX6:HJX7"/>
    <mergeCell ref="HJY6:HJY7"/>
    <mergeCell ref="HKA6:HKA7"/>
    <mergeCell ref="HKB6:HKB7"/>
    <mergeCell ref="HJN6:HJN7"/>
    <mergeCell ref="HJO6:HJQ6"/>
    <mergeCell ref="HJR6:HJR7"/>
    <mergeCell ref="HJS6:HJS7"/>
    <mergeCell ref="HJT6:HJV6"/>
    <mergeCell ref="HJH6:HJH7"/>
    <mergeCell ref="HJI6:HJI7"/>
    <mergeCell ref="HJJ6:HJK6"/>
    <mergeCell ref="HJL6:HJL7"/>
    <mergeCell ref="HJM6:HJM7"/>
    <mergeCell ref="HJB6:HJB7"/>
    <mergeCell ref="HJC6:HJC7"/>
    <mergeCell ref="HJD6:HJD7"/>
    <mergeCell ref="HJF6:HJF7"/>
    <mergeCell ref="HJG6:HJG7"/>
    <mergeCell ref="HIS6:HIS7"/>
    <mergeCell ref="HIT6:HIV6"/>
    <mergeCell ref="HIW6:HIW7"/>
    <mergeCell ref="HIX6:HIX7"/>
    <mergeCell ref="HIY6:HJA6"/>
    <mergeCell ref="HIM6:HIM7"/>
    <mergeCell ref="HIN6:HIN7"/>
    <mergeCell ref="HIO6:HIP6"/>
    <mergeCell ref="HIQ6:HIQ7"/>
    <mergeCell ref="HIR6:HIR7"/>
    <mergeCell ref="HIG6:HIG7"/>
    <mergeCell ref="HIH6:HIH7"/>
    <mergeCell ref="HII6:HII7"/>
    <mergeCell ref="HIK6:HIK7"/>
    <mergeCell ref="HIL6:HIL7"/>
    <mergeCell ref="HHX6:HHX7"/>
    <mergeCell ref="HHY6:HIA6"/>
    <mergeCell ref="HIB6:HIB7"/>
    <mergeCell ref="HIC6:HIC7"/>
    <mergeCell ref="HID6:HIF6"/>
    <mergeCell ref="HHR6:HHR7"/>
    <mergeCell ref="HHS6:HHS7"/>
    <mergeCell ref="HHT6:HHU6"/>
    <mergeCell ref="HHV6:HHV7"/>
    <mergeCell ref="HHW6:HHW7"/>
    <mergeCell ref="HHL6:HHL7"/>
    <mergeCell ref="HHM6:HHM7"/>
    <mergeCell ref="HHN6:HHN7"/>
    <mergeCell ref="HHP6:HHP7"/>
    <mergeCell ref="HHQ6:HHQ7"/>
    <mergeCell ref="HHC6:HHC7"/>
    <mergeCell ref="HHD6:HHF6"/>
    <mergeCell ref="HHG6:HHG7"/>
    <mergeCell ref="HHH6:HHH7"/>
    <mergeCell ref="HHI6:HHK6"/>
    <mergeCell ref="HGW6:HGW7"/>
    <mergeCell ref="HGX6:HGX7"/>
    <mergeCell ref="HGY6:HGZ6"/>
    <mergeCell ref="HHA6:HHA7"/>
    <mergeCell ref="HHB6:HHB7"/>
    <mergeCell ref="HGQ6:HGQ7"/>
    <mergeCell ref="HGR6:HGR7"/>
    <mergeCell ref="HGS6:HGS7"/>
    <mergeCell ref="HGU6:HGU7"/>
    <mergeCell ref="HGV6:HGV7"/>
    <mergeCell ref="HGH6:HGH7"/>
    <mergeCell ref="HGI6:HGK6"/>
    <mergeCell ref="HGL6:HGL7"/>
    <mergeCell ref="HGM6:HGM7"/>
    <mergeCell ref="HGN6:HGP6"/>
    <mergeCell ref="HGB6:HGB7"/>
    <mergeCell ref="HGC6:HGC7"/>
    <mergeCell ref="HGD6:HGE6"/>
    <mergeCell ref="HGF6:HGF7"/>
    <mergeCell ref="HGG6:HGG7"/>
    <mergeCell ref="HFV6:HFV7"/>
    <mergeCell ref="HFW6:HFW7"/>
    <mergeCell ref="HFX6:HFX7"/>
    <mergeCell ref="HFZ6:HFZ7"/>
    <mergeCell ref="HGA6:HGA7"/>
    <mergeCell ref="HFM6:HFM7"/>
    <mergeCell ref="HFN6:HFP6"/>
    <mergeCell ref="HFQ6:HFQ7"/>
    <mergeCell ref="HFR6:HFR7"/>
    <mergeCell ref="HFS6:HFU6"/>
    <mergeCell ref="HFG6:HFG7"/>
    <mergeCell ref="HFH6:HFH7"/>
    <mergeCell ref="HFI6:HFJ6"/>
    <mergeCell ref="HFK6:HFK7"/>
    <mergeCell ref="HFL6:HFL7"/>
    <mergeCell ref="HFA6:HFA7"/>
    <mergeCell ref="HFB6:HFB7"/>
    <mergeCell ref="HFC6:HFC7"/>
    <mergeCell ref="HFE6:HFE7"/>
    <mergeCell ref="HFF6:HFF7"/>
    <mergeCell ref="HER6:HER7"/>
    <mergeCell ref="HES6:HEU6"/>
    <mergeCell ref="HEV6:HEV7"/>
    <mergeCell ref="HEW6:HEW7"/>
    <mergeCell ref="HEX6:HEZ6"/>
    <mergeCell ref="HEL6:HEL7"/>
    <mergeCell ref="HEM6:HEM7"/>
    <mergeCell ref="HEN6:HEO6"/>
    <mergeCell ref="HEP6:HEP7"/>
    <mergeCell ref="HEQ6:HEQ7"/>
    <mergeCell ref="HEF6:HEF7"/>
    <mergeCell ref="HEG6:HEG7"/>
    <mergeCell ref="HEH6:HEH7"/>
    <mergeCell ref="HEJ6:HEJ7"/>
    <mergeCell ref="HEK6:HEK7"/>
    <mergeCell ref="HDW6:HDW7"/>
    <mergeCell ref="HDX6:HDZ6"/>
    <mergeCell ref="HEA6:HEA7"/>
    <mergeCell ref="HEB6:HEB7"/>
    <mergeCell ref="HEC6:HEE6"/>
    <mergeCell ref="HDQ6:HDQ7"/>
    <mergeCell ref="HDR6:HDR7"/>
    <mergeCell ref="HDS6:HDT6"/>
    <mergeCell ref="HDU6:HDU7"/>
    <mergeCell ref="HDV6:HDV7"/>
    <mergeCell ref="HDK6:HDK7"/>
    <mergeCell ref="HDL6:HDL7"/>
    <mergeCell ref="HDM6:HDM7"/>
    <mergeCell ref="HDO6:HDO7"/>
    <mergeCell ref="HDP6:HDP7"/>
    <mergeCell ref="HDB6:HDB7"/>
    <mergeCell ref="HDC6:HDE6"/>
    <mergeCell ref="HDF6:HDF7"/>
    <mergeCell ref="HDG6:HDG7"/>
    <mergeCell ref="HDH6:HDJ6"/>
    <mergeCell ref="HCV6:HCV7"/>
    <mergeCell ref="HCW6:HCW7"/>
    <mergeCell ref="HCX6:HCY6"/>
    <mergeCell ref="HCZ6:HCZ7"/>
    <mergeCell ref="HDA6:HDA7"/>
    <mergeCell ref="HCP6:HCP7"/>
    <mergeCell ref="HCQ6:HCQ7"/>
    <mergeCell ref="HCR6:HCR7"/>
    <mergeCell ref="HCT6:HCT7"/>
    <mergeCell ref="HCU6:HCU7"/>
    <mergeCell ref="HCG6:HCG7"/>
    <mergeCell ref="HCH6:HCJ6"/>
    <mergeCell ref="HCK6:HCK7"/>
    <mergeCell ref="HCL6:HCL7"/>
    <mergeCell ref="HCM6:HCO6"/>
    <mergeCell ref="HCA6:HCA7"/>
    <mergeCell ref="HCB6:HCB7"/>
    <mergeCell ref="HCC6:HCD6"/>
    <mergeCell ref="HCE6:HCE7"/>
    <mergeCell ref="HCF6:HCF7"/>
    <mergeCell ref="HBU6:HBU7"/>
    <mergeCell ref="HBV6:HBV7"/>
    <mergeCell ref="HBW6:HBW7"/>
    <mergeCell ref="HBY6:HBY7"/>
    <mergeCell ref="HBZ6:HBZ7"/>
    <mergeCell ref="HBL6:HBL7"/>
    <mergeCell ref="HBM6:HBO6"/>
    <mergeCell ref="HBP6:HBP7"/>
    <mergeCell ref="HBQ6:HBQ7"/>
    <mergeCell ref="HBR6:HBT6"/>
    <mergeCell ref="HBF6:HBF7"/>
    <mergeCell ref="HBG6:HBG7"/>
    <mergeCell ref="HBH6:HBI6"/>
    <mergeCell ref="HBJ6:HBJ7"/>
    <mergeCell ref="HBK6:HBK7"/>
    <mergeCell ref="HAZ6:HAZ7"/>
    <mergeCell ref="HBA6:HBA7"/>
    <mergeCell ref="HBB6:HBB7"/>
    <mergeCell ref="HBD6:HBD7"/>
    <mergeCell ref="HBE6:HBE7"/>
    <mergeCell ref="HAQ6:HAQ7"/>
    <mergeCell ref="HAR6:HAT6"/>
    <mergeCell ref="HAU6:HAU7"/>
    <mergeCell ref="HAV6:HAV7"/>
    <mergeCell ref="HAW6:HAY6"/>
    <mergeCell ref="HAK6:HAK7"/>
    <mergeCell ref="HAL6:HAL7"/>
    <mergeCell ref="HAM6:HAN6"/>
    <mergeCell ref="HAO6:HAO7"/>
    <mergeCell ref="HAP6:HAP7"/>
    <mergeCell ref="HAE6:HAE7"/>
    <mergeCell ref="HAF6:HAF7"/>
    <mergeCell ref="HAG6:HAG7"/>
    <mergeCell ref="HAI6:HAI7"/>
    <mergeCell ref="HAJ6:HAJ7"/>
    <mergeCell ref="GZV6:GZV7"/>
    <mergeCell ref="GZW6:GZY6"/>
    <mergeCell ref="GZZ6:GZZ7"/>
    <mergeCell ref="HAA6:HAA7"/>
    <mergeCell ref="HAB6:HAD6"/>
    <mergeCell ref="GZP6:GZP7"/>
    <mergeCell ref="GZQ6:GZQ7"/>
    <mergeCell ref="GZR6:GZS6"/>
    <mergeCell ref="GZT6:GZT7"/>
    <mergeCell ref="GZU6:GZU7"/>
    <mergeCell ref="GZJ6:GZJ7"/>
    <mergeCell ref="GZK6:GZK7"/>
    <mergeCell ref="GZL6:GZL7"/>
    <mergeCell ref="GZN6:GZN7"/>
    <mergeCell ref="GZO6:GZO7"/>
    <mergeCell ref="GZA6:GZA7"/>
    <mergeCell ref="GZB6:GZD6"/>
    <mergeCell ref="GZE6:GZE7"/>
    <mergeCell ref="GZF6:GZF7"/>
    <mergeCell ref="GZG6:GZI6"/>
    <mergeCell ref="GYU6:GYU7"/>
    <mergeCell ref="GYV6:GYV7"/>
    <mergeCell ref="GYW6:GYX6"/>
    <mergeCell ref="GYY6:GYY7"/>
    <mergeCell ref="GYZ6:GYZ7"/>
    <mergeCell ref="GYO6:GYO7"/>
    <mergeCell ref="GYP6:GYP7"/>
    <mergeCell ref="GYQ6:GYQ7"/>
    <mergeCell ref="GYS6:GYS7"/>
    <mergeCell ref="GYT6:GYT7"/>
    <mergeCell ref="GYF6:GYF7"/>
    <mergeCell ref="GYG6:GYI6"/>
    <mergeCell ref="GYJ6:GYJ7"/>
    <mergeCell ref="GYK6:GYK7"/>
    <mergeCell ref="GYL6:GYN6"/>
    <mergeCell ref="GXZ6:GXZ7"/>
    <mergeCell ref="GYA6:GYA7"/>
    <mergeCell ref="GYB6:GYC6"/>
    <mergeCell ref="GYD6:GYD7"/>
    <mergeCell ref="GYE6:GYE7"/>
    <mergeCell ref="GXT6:GXT7"/>
    <mergeCell ref="GXU6:GXU7"/>
    <mergeCell ref="GXV6:GXV7"/>
    <mergeCell ref="GXX6:GXX7"/>
    <mergeCell ref="GXY6:GXY7"/>
    <mergeCell ref="GXK6:GXK7"/>
    <mergeCell ref="GXL6:GXN6"/>
    <mergeCell ref="GXO6:GXO7"/>
    <mergeCell ref="GXP6:GXP7"/>
    <mergeCell ref="GXQ6:GXS6"/>
    <mergeCell ref="GXE6:GXE7"/>
    <mergeCell ref="GXF6:GXF7"/>
    <mergeCell ref="GXG6:GXH6"/>
    <mergeCell ref="GXI6:GXI7"/>
    <mergeCell ref="GXJ6:GXJ7"/>
    <mergeCell ref="GWY6:GWY7"/>
    <mergeCell ref="GWZ6:GWZ7"/>
    <mergeCell ref="GXA6:GXA7"/>
    <mergeCell ref="GXC6:GXC7"/>
    <mergeCell ref="GXD6:GXD7"/>
    <mergeCell ref="GWP6:GWP7"/>
    <mergeCell ref="GWQ6:GWS6"/>
    <mergeCell ref="GWT6:GWT7"/>
    <mergeCell ref="GWU6:GWU7"/>
    <mergeCell ref="GWV6:GWX6"/>
    <mergeCell ref="GWJ6:GWJ7"/>
    <mergeCell ref="GWK6:GWK7"/>
    <mergeCell ref="GWL6:GWM6"/>
    <mergeCell ref="GWN6:GWN7"/>
    <mergeCell ref="GWO6:GWO7"/>
    <mergeCell ref="GWD6:GWD7"/>
    <mergeCell ref="GWE6:GWE7"/>
    <mergeCell ref="GWF6:GWF7"/>
    <mergeCell ref="GWH6:GWH7"/>
    <mergeCell ref="GWI6:GWI7"/>
    <mergeCell ref="GVU6:GVU7"/>
    <mergeCell ref="GVV6:GVX6"/>
    <mergeCell ref="GVY6:GVY7"/>
    <mergeCell ref="GVZ6:GVZ7"/>
    <mergeCell ref="GWA6:GWC6"/>
    <mergeCell ref="GVO6:GVO7"/>
    <mergeCell ref="GVP6:GVP7"/>
    <mergeCell ref="GVQ6:GVR6"/>
    <mergeCell ref="GVS6:GVS7"/>
    <mergeCell ref="GVT6:GVT7"/>
    <mergeCell ref="GVI6:GVI7"/>
    <mergeCell ref="GVJ6:GVJ7"/>
    <mergeCell ref="GVK6:GVK7"/>
    <mergeCell ref="GVM6:GVM7"/>
    <mergeCell ref="GVN6:GVN7"/>
    <mergeCell ref="GUZ6:GUZ7"/>
    <mergeCell ref="GVA6:GVC6"/>
    <mergeCell ref="GVD6:GVD7"/>
    <mergeCell ref="GVE6:GVE7"/>
    <mergeCell ref="GVF6:GVH6"/>
    <mergeCell ref="GUT6:GUT7"/>
    <mergeCell ref="GUU6:GUU7"/>
    <mergeCell ref="GUV6:GUW6"/>
    <mergeCell ref="GUX6:GUX7"/>
    <mergeCell ref="GUY6:GUY7"/>
    <mergeCell ref="GUN6:GUN7"/>
    <mergeCell ref="GUO6:GUO7"/>
    <mergeCell ref="GUP6:GUP7"/>
    <mergeCell ref="GUR6:GUR7"/>
    <mergeCell ref="GUS6:GUS7"/>
    <mergeCell ref="GUE6:GUE7"/>
    <mergeCell ref="GUF6:GUH6"/>
    <mergeCell ref="GUI6:GUI7"/>
    <mergeCell ref="GUJ6:GUJ7"/>
    <mergeCell ref="GUK6:GUM6"/>
    <mergeCell ref="GTY6:GTY7"/>
    <mergeCell ref="GTZ6:GTZ7"/>
    <mergeCell ref="GUA6:GUB6"/>
    <mergeCell ref="GUC6:GUC7"/>
    <mergeCell ref="GUD6:GUD7"/>
    <mergeCell ref="GTS6:GTS7"/>
    <mergeCell ref="GTT6:GTT7"/>
    <mergeCell ref="GTU6:GTU7"/>
    <mergeCell ref="GTW6:GTW7"/>
    <mergeCell ref="GTX6:GTX7"/>
    <mergeCell ref="GTJ6:GTJ7"/>
    <mergeCell ref="GTK6:GTM6"/>
    <mergeCell ref="GTN6:GTN7"/>
    <mergeCell ref="GTO6:GTO7"/>
    <mergeCell ref="GTP6:GTR6"/>
    <mergeCell ref="GTD6:GTD7"/>
    <mergeCell ref="GTE6:GTE7"/>
    <mergeCell ref="GTF6:GTG6"/>
    <mergeCell ref="GTH6:GTH7"/>
    <mergeCell ref="GTI6:GTI7"/>
    <mergeCell ref="GSX6:GSX7"/>
    <mergeCell ref="GSY6:GSY7"/>
    <mergeCell ref="GSZ6:GSZ7"/>
    <mergeCell ref="GTB6:GTB7"/>
    <mergeCell ref="GTC6:GTC7"/>
    <mergeCell ref="GSO6:GSO7"/>
    <mergeCell ref="GSP6:GSR6"/>
    <mergeCell ref="GSS6:GSS7"/>
    <mergeCell ref="GST6:GST7"/>
    <mergeCell ref="GSU6:GSW6"/>
    <mergeCell ref="GSI6:GSI7"/>
    <mergeCell ref="GSJ6:GSJ7"/>
    <mergeCell ref="GSK6:GSL6"/>
    <mergeCell ref="GSM6:GSM7"/>
    <mergeCell ref="GSN6:GSN7"/>
    <mergeCell ref="GSC6:GSC7"/>
    <mergeCell ref="GSD6:GSD7"/>
    <mergeCell ref="GSE6:GSE7"/>
    <mergeCell ref="GSG6:GSG7"/>
    <mergeCell ref="GSH6:GSH7"/>
    <mergeCell ref="GRT6:GRT7"/>
    <mergeCell ref="GRU6:GRW6"/>
    <mergeCell ref="GRX6:GRX7"/>
    <mergeCell ref="GRY6:GRY7"/>
    <mergeCell ref="GRZ6:GSB6"/>
    <mergeCell ref="GRN6:GRN7"/>
    <mergeCell ref="GRO6:GRO7"/>
    <mergeCell ref="GRP6:GRQ6"/>
    <mergeCell ref="GRR6:GRR7"/>
    <mergeCell ref="GRS6:GRS7"/>
    <mergeCell ref="GRH6:GRH7"/>
    <mergeCell ref="GRI6:GRI7"/>
    <mergeCell ref="GRJ6:GRJ7"/>
    <mergeCell ref="GRL6:GRL7"/>
    <mergeCell ref="GRM6:GRM7"/>
    <mergeCell ref="GQY6:GQY7"/>
    <mergeCell ref="GQZ6:GRB6"/>
    <mergeCell ref="GRC6:GRC7"/>
    <mergeCell ref="GRD6:GRD7"/>
    <mergeCell ref="GRE6:GRG6"/>
    <mergeCell ref="GQS6:GQS7"/>
    <mergeCell ref="GQT6:GQT7"/>
    <mergeCell ref="GQU6:GQV6"/>
    <mergeCell ref="GQW6:GQW7"/>
    <mergeCell ref="GQX6:GQX7"/>
    <mergeCell ref="GQM6:GQM7"/>
    <mergeCell ref="GQN6:GQN7"/>
    <mergeCell ref="GQO6:GQO7"/>
    <mergeCell ref="GQQ6:GQQ7"/>
    <mergeCell ref="GQR6:GQR7"/>
    <mergeCell ref="GQD6:GQD7"/>
    <mergeCell ref="GQE6:GQG6"/>
    <mergeCell ref="GQH6:GQH7"/>
    <mergeCell ref="GQI6:GQI7"/>
    <mergeCell ref="GQJ6:GQL6"/>
    <mergeCell ref="GPX6:GPX7"/>
    <mergeCell ref="GPY6:GPY7"/>
    <mergeCell ref="GPZ6:GQA6"/>
    <mergeCell ref="GQB6:GQB7"/>
    <mergeCell ref="GQC6:GQC7"/>
    <mergeCell ref="GPR6:GPR7"/>
    <mergeCell ref="GPS6:GPS7"/>
    <mergeCell ref="GPT6:GPT7"/>
    <mergeCell ref="GPV6:GPV7"/>
    <mergeCell ref="GPW6:GPW7"/>
    <mergeCell ref="GPI6:GPI7"/>
    <mergeCell ref="GPJ6:GPL6"/>
    <mergeCell ref="GPM6:GPM7"/>
    <mergeCell ref="GPN6:GPN7"/>
    <mergeCell ref="GPO6:GPQ6"/>
    <mergeCell ref="GPC6:GPC7"/>
    <mergeCell ref="GPD6:GPD7"/>
    <mergeCell ref="GPE6:GPF6"/>
    <mergeCell ref="GPG6:GPG7"/>
    <mergeCell ref="GPH6:GPH7"/>
    <mergeCell ref="GOW6:GOW7"/>
    <mergeCell ref="GOX6:GOX7"/>
    <mergeCell ref="GOY6:GOY7"/>
    <mergeCell ref="GPA6:GPA7"/>
    <mergeCell ref="GPB6:GPB7"/>
    <mergeCell ref="GON6:GON7"/>
    <mergeCell ref="GOO6:GOQ6"/>
    <mergeCell ref="GOR6:GOR7"/>
    <mergeCell ref="GOS6:GOS7"/>
    <mergeCell ref="GOT6:GOV6"/>
    <mergeCell ref="GOH6:GOH7"/>
    <mergeCell ref="GOI6:GOI7"/>
    <mergeCell ref="GOJ6:GOK6"/>
    <mergeCell ref="GOL6:GOL7"/>
    <mergeCell ref="GOM6:GOM7"/>
    <mergeCell ref="GOB6:GOB7"/>
    <mergeCell ref="GOC6:GOC7"/>
    <mergeCell ref="GOD6:GOD7"/>
    <mergeCell ref="GOF6:GOF7"/>
    <mergeCell ref="GOG6:GOG7"/>
    <mergeCell ref="GNS6:GNS7"/>
    <mergeCell ref="GNT6:GNV6"/>
    <mergeCell ref="GNW6:GNW7"/>
    <mergeCell ref="GNX6:GNX7"/>
    <mergeCell ref="GNY6:GOA6"/>
    <mergeCell ref="GNM6:GNM7"/>
    <mergeCell ref="GNN6:GNN7"/>
    <mergeCell ref="GNO6:GNP6"/>
    <mergeCell ref="GNQ6:GNQ7"/>
    <mergeCell ref="GNR6:GNR7"/>
    <mergeCell ref="GNG6:GNG7"/>
    <mergeCell ref="GNH6:GNH7"/>
    <mergeCell ref="GNI6:GNI7"/>
    <mergeCell ref="GNK6:GNK7"/>
    <mergeCell ref="GNL6:GNL7"/>
    <mergeCell ref="GMX6:GMX7"/>
    <mergeCell ref="GMY6:GNA6"/>
    <mergeCell ref="GNB6:GNB7"/>
    <mergeCell ref="GNC6:GNC7"/>
    <mergeCell ref="GND6:GNF6"/>
    <mergeCell ref="GMR6:GMR7"/>
    <mergeCell ref="GMS6:GMS7"/>
    <mergeCell ref="GMT6:GMU6"/>
    <mergeCell ref="GMV6:GMV7"/>
    <mergeCell ref="GMW6:GMW7"/>
    <mergeCell ref="GML6:GML7"/>
    <mergeCell ref="GMM6:GMM7"/>
    <mergeCell ref="GMN6:GMN7"/>
    <mergeCell ref="GMP6:GMP7"/>
    <mergeCell ref="GMQ6:GMQ7"/>
    <mergeCell ref="GMC6:GMC7"/>
    <mergeCell ref="GMD6:GMF6"/>
    <mergeCell ref="GMG6:GMG7"/>
    <mergeCell ref="GMH6:GMH7"/>
    <mergeCell ref="GMI6:GMK6"/>
    <mergeCell ref="GLW6:GLW7"/>
    <mergeCell ref="GLX6:GLX7"/>
    <mergeCell ref="GLY6:GLZ6"/>
    <mergeCell ref="GMA6:GMA7"/>
    <mergeCell ref="GMB6:GMB7"/>
    <mergeCell ref="GLQ6:GLQ7"/>
    <mergeCell ref="GLR6:GLR7"/>
    <mergeCell ref="GLS6:GLS7"/>
    <mergeCell ref="GLU6:GLU7"/>
    <mergeCell ref="GLV6:GLV7"/>
    <mergeCell ref="GLH6:GLH7"/>
    <mergeCell ref="GLI6:GLK6"/>
    <mergeCell ref="GLL6:GLL7"/>
    <mergeCell ref="GLM6:GLM7"/>
    <mergeCell ref="GLN6:GLP6"/>
    <mergeCell ref="GLB6:GLB7"/>
    <mergeCell ref="GLC6:GLC7"/>
    <mergeCell ref="GLD6:GLE6"/>
    <mergeCell ref="GLF6:GLF7"/>
    <mergeCell ref="GLG6:GLG7"/>
    <mergeCell ref="GKV6:GKV7"/>
    <mergeCell ref="GKW6:GKW7"/>
    <mergeCell ref="GKX6:GKX7"/>
    <mergeCell ref="GKZ6:GKZ7"/>
    <mergeCell ref="GLA6:GLA7"/>
    <mergeCell ref="GKM6:GKM7"/>
    <mergeCell ref="GKN6:GKP6"/>
    <mergeCell ref="GKQ6:GKQ7"/>
    <mergeCell ref="GKR6:GKR7"/>
    <mergeCell ref="GKS6:GKU6"/>
    <mergeCell ref="GKG6:GKG7"/>
    <mergeCell ref="GKH6:GKH7"/>
    <mergeCell ref="GKI6:GKJ6"/>
    <mergeCell ref="GKK6:GKK7"/>
    <mergeCell ref="GKL6:GKL7"/>
    <mergeCell ref="GKA6:GKA7"/>
    <mergeCell ref="GKB6:GKB7"/>
    <mergeCell ref="GKC6:GKC7"/>
    <mergeCell ref="GKE6:GKE7"/>
    <mergeCell ref="GKF6:GKF7"/>
    <mergeCell ref="GJR6:GJR7"/>
    <mergeCell ref="GJS6:GJU6"/>
    <mergeCell ref="GJV6:GJV7"/>
    <mergeCell ref="GJW6:GJW7"/>
    <mergeCell ref="GJX6:GJZ6"/>
    <mergeCell ref="GJL6:GJL7"/>
    <mergeCell ref="GJM6:GJM7"/>
    <mergeCell ref="GJN6:GJO6"/>
    <mergeCell ref="GJP6:GJP7"/>
    <mergeCell ref="GJQ6:GJQ7"/>
    <mergeCell ref="GJF6:GJF7"/>
    <mergeCell ref="GJG6:GJG7"/>
    <mergeCell ref="GJH6:GJH7"/>
    <mergeCell ref="GJJ6:GJJ7"/>
    <mergeCell ref="GJK6:GJK7"/>
    <mergeCell ref="GIW6:GIW7"/>
    <mergeCell ref="GIX6:GIZ6"/>
    <mergeCell ref="GJA6:GJA7"/>
    <mergeCell ref="GJB6:GJB7"/>
    <mergeCell ref="GJC6:GJE6"/>
    <mergeCell ref="GIQ6:GIQ7"/>
    <mergeCell ref="GIR6:GIR7"/>
    <mergeCell ref="GIS6:GIT6"/>
    <mergeCell ref="GIU6:GIU7"/>
    <mergeCell ref="GIV6:GIV7"/>
    <mergeCell ref="GIK6:GIK7"/>
    <mergeCell ref="GIL6:GIL7"/>
    <mergeCell ref="GIM6:GIM7"/>
    <mergeCell ref="GIO6:GIO7"/>
    <mergeCell ref="GIP6:GIP7"/>
    <mergeCell ref="GIB6:GIB7"/>
    <mergeCell ref="GIC6:GIE6"/>
    <mergeCell ref="GIF6:GIF7"/>
    <mergeCell ref="GIG6:GIG7"/>
    <mergeCell ref="GIH6:GIJ6"/>
    <mergeCell ref="GHV6:GHV7"/>
    <mergeCell ref="GHW6:GHW7"/>
    <mergeCell ref="GHX6:GHY6"/>
    <mergeCell ref="GHZ6:GHZ7"/>
    <mergeCell ref="GIA6:GIA7"/>
    <mergeCell ref="GHP6:GHP7"/>
    <mergeCell ref="GHQ6:GHQ7"/>
    <mergeCell ref="GHR6:GHR7"/>
    <mergeCell ref="GHT6:GHT7"/>
    <mergeCell ref="GHU6:GHU7"/>
    <mergeCell ref="GHG6:GHG7"/>
    <mergeCell ref="GHH6:GHJ6"/>
    <mergeCell ref="GHK6:GHK7"/>
    <mergeCell ref="GHL6:GHL7"/>
    <mergeCell ref="GHM6:GHO6"/>
    <mergeCell ref="GHA6:GHA7"/>
    <mergeCell ref="GHB6:GHB7"/>
    <mergeCell ref="GHC6:GHD6"/>
    <mergeCell ref="GHE6:GHE7"/>
    <mergeCell ref="GHF6:GHF7"/>
    <mergeCell ref="GGU6:GGU7"/>
    <mergeCell ref="GGV6:GGV7"/>
    <mergeCell ref="GGW6:GGW7"/>
    <mergeCell ref="GGY6:GGY7"/>
    <mergeCell ref="GGZ6:GGZ7"/>
    <mergeCell ref="GGL6:GGL7"/>
    <mergeCell ref="GGM6:GGO6"/>
    <mergeCell ref="GGP6:GGP7"/>
    <mergeCell ref="GGQ6:GGQ7"/>
    <mergeCell ref="GGR6:GGT6"/>
    <mergeCell ref="GGF6:GGF7"/>
    <mergeCell ref="GGG6:GGG7"/>
    <mergeCell ref="GGH6:GGI6"/>
    <mergeCell ref="GGJ6:GGJ7"/>
    <mergeCell ref="GGK6:GGK7"/>
    <mergeCell ref="GFZ6:GFZ7"/>
    <mergeCell ref="GGA6:GGA7"/>
    <mergeCell ref="GGB6:GGB7"/>
    <mergeCell ref="GGD6:GGD7"/>
    <mergeCell ref="GGE6:GGE7"/>
    <mergeCell ref="GFQ6:GFQ7"/>
    <mergeCell ref="GFR6:GFT6"/>
    <mergeCell ref="GFU6:GFU7"/>
    <mergeCell ref="GFV6:GFV7"/>
    <mergeCell ref="GFW6:GFY6"/>
    <mergeCell ref="GFK6:GFK7"/>
    <mergeCell ref="GFL6:GFL7"/>
    <mergeCell ref="GFM6:GFN6"/>
    <mergeCell ref="GFO6:GFO7"/>
    <mergeCell ref="GFP6:GFP7"/>
    <mergeCell ref="GFE6:GFE7"/>
    <mergeCell ref="GFF6:GFF7"/>
    <mergeCell ref="GFG6:GFG7"/>
    <mergeCell ref="GFI6:GFI7"/>
    <mergeCell ref="GFJ6:GFJ7"/>
    <mergeCell ref="GEV6:GEV7"/>
    <mergeCell ref="GEW6:GEY6"/>
    <mergeCell ref="GEZ6:GEZ7"/>
    <mergeCell ref="GFA6:GFA7"/>
    <mergeCell ref="GFB6:GFD6"/>
    <mergeCell ref="GEP6:GEP7"/>
    <mergeCell ref="GEQ6:GEQ7"/>
    <mergeCell ref="GER6:GES6"/>
    <mergeCell ref="GET6:GET7"/>
    <mergeCell ref="GEU6:GEU7"/>
    <mergeCell ref="GEJ6:GEJ7"/>
    <mergeCell ref="GEK6:GEK7"/>
    <mergeCell ref="GEL6:GEL7"/>
    <mergeCell ref="GEN6:GEN7"/>
    <mergeCell ref="GEO6:GEO7"/>
    <mergeCell ref="GEA6:GEA7"/>
    <mergeCell ref="GEB6:GED6"/>
    <mergeCell ref="GEE6:GEE7"/>
    <mergeCell ref="GEF6:GEF7"/>
    <mergeCell ref="GEG6:GEI6"/>
    <mergeCell ref="GDU6:GDU7"/>
    <mergeCell ref="GDV6:GDV7"/>
    <mergeCell ref="GDW6:GDX6"/>
    <mergeCell ref="GDY6:GDY7"/>
    <mergeCell ref="GDZ6:GDZ7"/>
    <mergeCell ref="GDO6:GDO7"/>
    <mergeCell ref="GDP6:GDP7"/>
    <mergeCell ref="GDQ6:GDQ7"/>
    <mergeCell ref="GDS6:GDS7"/>
    <mergeCell ref="GDT6:GDT7"/>
    <mergeCell ref="GDF6:GDF7"/>
    <mergeCell ref="GDG6:GDI6"/>
    <mergeCell ref="GDJ6:GDJ7"/>
    <mergeCell ref="GDK6:GDK7"/>
    <mergeCell ref="GDL6:GDN6"/>
    <mergeCell ref="GCZ6:GCZ7"/>
    <mergeCell ref="GDA6:GDA7"/>
    <mergeCell ref="GDB6:GDC6"/>
    <mergeCell ref="GDD6:GDD7"/>
    <mergeCell ref="GDE6:GDE7"/>
    <mergeCell ref="GCT6:GCT7"/>
    <mergeCell ref="GCU6:GCU7"/>
    <mergeCell ref="GCV6:GCV7"/>
    <mergeCell ref="GCX6:GCX7"/>
    <mergeCell ref="GCY6:GCY7"/>
    <mergeCell ref="GCK6:GCK7"/>
    <mergeCell ref="GCL6:GCN6"/>
    <mergeCell ref="GCO6:GCO7"/>
    <mergeCell ref="GCP6:GCP7"/>
    <mergeCell ref="GCQ6:GCS6"/>
    <mergeCell ref="GCE6:GCE7"/>
    <mergeCell ref="GCF6:GCF7"/>
    <mergeCell ref="GCG6:GCH6"/>
    <mergeCell ref="GCI6:GCI7"/>
    <mergeCell ref="GCJ6:GCJ7"/>
    <mergeCell ref="GBY6:GBY7"/>
    <mergeCell ref="GBZ6:GBZ7"/>
    <mergeCell ref="GCA6:GCA7"/>
    <mergeCell ref="GCC6:GCC7"/>
    <mergeCell ref="GCD6:GCD7"/>
    <mergeCell ref="GBP6:GBP7"/>
    <mergeCell ref="GBQ6:GBS6"/>
    <mergeCell ref="GBT6:GBT7"/>
    <mergeCell ref="GBU6:GBU7"/>
    <mergeCell ref="GBV6:GBX6"/>
    <mergeCell ref="GBJ6:GBJ7"/>
    <mergeCell ref="GBK6:GBK7"/>
    <mergeCell ref="GBL6:GBM6"/>
    <mergeCell ref="GBN6:GBN7"/>
    <mergeCell ref="GBO6:GBO7"/>
    <mergeCell ref="GBD6:GBD7"/>
    <mergeCell ref="GBE6:GBE7"/>
    <mergeCell ref="GBF6:GBF7"/>
    <mergeCell ref="GBH6:GBH7"/>
    <mergeCell ref="GBI6:GBI7"/>
    <mergeCell ref="GAU6:GAU7"/>
    <mergeCell ref="GAV6:GAX6"/>
    <mergeCell ref="GAY6:GAY7"/>
    <mergeCell ref="GAZ6:GAZ7"/>
    <mergeCell ref="GBA6:GBC6"/>
    <mergeCell ref="GAO6:GAO7"/>
    <mergeCell ref="GAP6:GAP7"/>
    <mergeCell ref="GAQ6:GAR6"/>
    <mergeCell ref="GAS6:GAS7"/>
    <mergeCell ref="GAT6:GAT7"/>
    <mergeCell ref="GAI6:GAI7"/>
    <mergeCell ref="GAJ6:GAJ7"/>
    <mergeCell ref="GAK6:GAK7"/>
    <mergeCell ref="GAM6:GAM7"/>
    <mergeCell ref="GAN6:GAN7"/>
    <mergeCell ref="FZZ6:FZZ7"/>
    <mergeCell ref="GAA6:GAC6"/>
    <mergeCell ref="GAD6:GAD7"/>
    <mergeCell ref="GAE6:GAE7"/>
    <mergeCell ref="GAF6:GAH6"/>
    <mergeCell ref="FZT6:FZT7"/>
    <mergeCell ref="FZU6:FZU7"/>
    <mergeCell ref="FZV6:FZW6"/>
    <mergeCell ref="FZX6:FZX7"/>
    <mergeCell ref="FZY6:FZY7"/>
    <mergeCell ref="FZN6:FZN7"/>
    <mergeCell ref="FZO6:FZO7"/>
    <mergeCell ref="FZP6:FZP7"/>
    <mergeCell ref="FZR6:FZR7"/>
    <mergeCell ref="FZS6:FZS7"/>
    <mergeCell ref="FZE6:FZE7"/>
    <mergeCell ref="FZF6:FZH6"/>
    <mergeCell ref="FZI6:FZI7"/>
    <mergeCell ref="FZJ6:FZJ7"/>
    <mergeCell ref="FZK6:FZM6"/>
    <mergeCell ref="FYY6:FYY7"/>
    <mergeCell ref="FYZ6:FYZ7"/>
    <mergeCell ref="FZA6:FZB6"/>
    <mergeCell ref="FZC6:FZC7"/>
    <mergeCell ref="FZD6:FZD7"/>
    <mergeCell ref="FYS6:FYS7"/>
    <mergeCell ref="FYT6:FYT7"/>
    <mergeCell ref="FYU6:FYU7"/>
    <mergeCell ref="FYW6:FYW7"/>
    <mergeCell ref="FYX6:FYX7"/>
    <mergeCell ref="FYJ6:FYJ7"/>
    <mergeCell ref="FYK6:FYM6"/>
    <mergeCell ref="FYN6:FYN7"/>
    <mergeCell ref="FYO6:FYO7"/>
    <mergeCell ref="FYP6:FYR6"/>
    <mergeCell ref="FYD6:FYD7"/>
    <mergeCell ref="FYE6:FYE7"/>
    <mergeCell ref="FYF6:FYG6"/>
    <mergeCell ref="FYH6:FYH7"/>
    <mergeCell ref="FYI6:FYI7"/>
    <mergeCell ref="FXX6:FXX7"/>
    <mergeCell ref="FXY6:FXY7"/>
    <mergeCell ref="FXZ6:FXZ7"/>
    <mergeCell ref="FYB6:FYB7"/>
    <mergeCell ref="FYC6:FYC7"/>
    <mergeCell ref="FXO6:FXO7"/>
    <mergeCell ref="FXP6:FXR6"/>
    <mergeCell ref="FXS6:FXS7"/>
    <mergeCell ref="FXT6:FXT7"/>
    <mergeCell ref="FXU6:FXW6"/>
    <mergeCell ref="FXI6:FXI7"/>
    <mergeCell ref="FXJ6:FXJ7"/>
    <mergeCell ref="FXK6:FXL6"/>
    <mergeCell ref="FXM6:FXM7"/>
    <mergeCell ref="FXN6:FXN7"/>
    <mergeCell ref="FXC6:FXC7"/>
    <mergeCell ref="FXD6:FXD7"/>
    <mergeCell ref="FXE6:FXE7"/>
    <mergeCell ref="FXG6:FXG7"/>
    <mergeCell ref="FXH6:FXH7"/>
    <mergeCell ref="FWT6:FWT7"/>
    <mergeCell ref="FWU6:FWW6"/>
    <mergeCell ref="FWX6:FWX7"/>
    <mergeCell ref="FWY6:FWY7"/>
    <mergeCell ref="FWZ6:FXB6"/>
    <mergeCell ref="FWN6:FWN7"/>
    <mergeCell ref="FWO6:FWO7"/>
    <mergeCell ref="FWP6:FWQ6"/>
    <mergeCell ref="FWR6:FWR7"/>
    <mergeCell ref="FWS6:FWS7"/>
    <mergeCell ref="FWH6:FWH7"/>
    <mergeCell ref="FWI6:FWI7"/>
    <mergeCell ref="FWJ6:FWJ7"/>
    <mergeCell ref="FWL6:FWL7"/>
    <mergeCell ref="FWM6:FWM7"/>
    <mergeCell ref="FVY6:FVY7"/>
    <mergeCell ref="FVZ6:FWB6"/>
    <mergeCell ref="FWC6:FWC7"/>
    <mergeCell ref="FWD6:FWD7"/>
    <mergeCell ref="FWE6:FWG6"/>
    <mergeCell ref="FVS6:FVS7"/>
    <mergeCell ref="FVT6:FVT7"/>
    <mergeCell ref="FVU6:FVV6"/>
    <mergeCell ref="FVW6:FVW7"/>
    <mergeCell ref="FVX6:FVX7"/>
    <mergeCell ref="FVM6:FVM7"/>
    <mergeCell ref="FVN6:FVN7"/>
    <mergeCell ref="FVO6:FVO7"/>
    <mergeCell ref="FVQ6:FVQ7"/>
    <mergeCell ref="FVR6:FVR7"/>
    <mergeCell ref="FVD6:FVD7"/>
    <mergeCell ref="FVE6:FVG6"/>
    <mergeCell ref="FVH6:FVH7"/>
    <mergeCell ref="FVI6:FVI7"/>
    <mergeCell ref="FVJ6:FVL6"/>
    <mergeCell ref="FUX6:FUX7"/>
    <mergeCell ref="FUY6:FUY7"/>
    <mergeCell ref="FUZ6:FVA6"/>
    <mergeCell ref="FVB6:FVB7"/>
    <mergeCell ref="FVC6:FVC7"/>
    <mergeCell ref="FUR6:FUR7"/>
    <mergeCell ref="FUS6:FUS7"/>
    <mergeCell ref="FUT6:FUT7"/>
    <mergeCell ref="FUV6:FUV7"/>
    <mergeCell ref="FUW6:FUW7"/>
    <mergeCell ref="FUI6:FUI7"/>
    <mergeCell ref="FUJ6:FUL6"/>
    <mergeCell ref="FUM6:FUM7"/>
    <mergeCell ref="FUN6:FUN7"/>
    <mergeCell ref="FUO6:FUQ6"/>
    <mergeCell ref="FUC6:FUC7"/>
    <mergeCell ref="FUD6:FUD7"/>
    <mergeCell ref="FUE6:FUF6"/>
    <mergeCell ref="FUG6:FUG7"/>
    <mergeCell ref="FUH6:FUH7"/>
    <mergeCell ref="FTW6:FTW7"/>
    <mergeCell ref="FTX6:FTX7"/>
    <mergeCell ref="FTY6:FTY7"/>
    <mergeCell ref="FUA6:FUA7"/>
    <mergeCell ref="FUB6:FUB7"/>
    <mergeCell ref="FTN6:FTN7"/>
    <mergeCell ref="FTO6:FTQ6"/>
    <mergeCell ref="FTR6:FTR7"/>
    <mergeCell ref="FTS6:FTS7"/>
    <mergeCell ref="FTT6:FTV6"/>
    <mergeCell ref="FTH6:FTH7"/>
    <mergeCell ref="FTI6:FTI7"/>
    <mergeCell ref="FTJ6:FTK6"/>
    <mergeCell ref="FTL6:FTL7"/>
    <mergeCell ref="FTM6:FTM7"/>
    <mergeCell ref="FTB6:FTB7"/>
    <mergeCell ref="FTC6:FTC7"/>
    <mergeCell ref="FTD6:FTD7"/>
    <mergeCell ref="FTF6:FTF7"/>
    <mergeCell ref="FTG6:FTG7"/>
    <mergeCell ref="FSS6:FSS7"/>
    <mergeCell ref="FST6:FSV6"/>
    <mergeCell ref="FSW6:FSW7"/>
    <mergeCell ref="FSX6:FSX7"/>
    <mergeCell ref="FSY6:FTA6"/>
    <mergeCell ref="FSM6:FSM7"/>
    <mergeCell ref="FSN6:FSN7"/>
    <mergeCell ref="FSO6:FSP6"/>
    <mergeCell ref="FSQ6:FSQ7"/>
    <mergeCell ref="FSR6:FSR7"/>
    <mergeCell ref="FSG6:FSG7"/>
    <mergeCell ref="FSH6:FSH7"/>
    <mergeCell ref="FSI6:FSI7"/>
    <mergeCell ref="FSK6:FSK7"/>
    <mergeCell ref="FSL6:FSL7"/>
    <mergeCell ref="FRX6:FRX7"/>
    <mergeCell ref="FRY6:FSA6"/>
    <mergeCell ref="FSB6:FSB7"/>
    <mergeCell ref="FSC6:FSC7"/>
    <mergeCell ref="FSD6:FSF6"/>
    <mergeCell ref="FRR6:FRR7"/>
    <mergeCell ref="FRS6:FRS7"/>
    <mergeCell ref="FRT6:FRU6"/>
    <mergeCell ref="FRV6:FRV7"/>
    <mergeCell ref="FRW6:FRW7"/>
    <mergeCell ref="FRL6:FRL7"/>
    <mergeCell ref="FRM6:FRM7"/>
    <mergeCell ref="FRN6:FRN7"/>
    <mergeCell ref="FRP6:FRP7"/>
    <mergeCell ref="FRQ6:FRQ7"/>
    <mergeCell ref="FRC6:FRC7"/>
    <mergeCell ref="FRD6:FRF6"/>
    <mergeCell ref="FRG6:FRG7"/>
    <mergeCell ref="FRH6:FRH7"/>
    <mergeCell ref="FRI6:FRK6"/>
    <mergeCell ref="FQW6:FQW7"/>
    <mergeCell ref="FQX6:FQX7"/>
    <mergeCell ref="FQY6:FQZ6"/>
    <mergeCell ref="FRA6:FRA7"/>
    <mergeCell ref="FRB6:FRB7"/>
    <mergeCell ref="FQQ6:FQQ7"/>
    <mergeCell ref="FQR6:FQR7"/>
    <mergeCell ref="FQS6:FQS7"/>
    <mergeCell ref="FQU6:FQU7"/>
    <mergeCell ref="FQV6:FQV7"/>
    <mergeCell ref="FQH6:FQH7"/>
    <mergeCell ref="FQI6:FQK6"/>
    <mergeCell ref="FQL6:FQL7"/>
    <mergeCell ref="FQM6:FQM7"/>
    <mergeCell ref="FQN6:FQP6"/>
    <mergeCell ref="FQB6:FQB7"/>
    <mergeCell ref="FQC6:FQC7"/>
    <mergeCell ref="FQD6:FQE6"/>
    <mergeCell ref="FQF6:FQF7"/>
    <mergeCell ref="FQG6:FQG7"/>
    <mergeCell ref="FPV6:FPV7"/>
    <mergeCell ref="FPW6:FPW7"/>
    <mergeCell ref="FPX6:FPX7"/>
    <mergeCell ref="FPZ6:FPZ7"/>
    <mergeCell ref="FQA6:FQA7"/>
    <mergeCell ref="FPM6:FPM7"/>
    <mergeCell ref="FPN6:FPP6"/>
    <mergeCell ref="FPQ6:FPQ7"/>
    <mergeCell ref="FPR6:FPR7"/>
    <mergeCell ref="FPS6:FPU6"/>
    <mergeCell ref="FPG6:FPG7"/>
    <mergeCell ref="FPH6:FPH7"/>
    <mergeCell ref="FPI6:FPJ6"/>
    <mergeCell ref="FPK6:FPK7"/>
    <mergeCell ref="FPL6:FPL7"/>
    <mergeCell ref="FPA6:FPA7"/>
    <mergeCell ref="FPB6:FPB7"/>
    <mergeCell ref="FPC6:FPC7"/>
    <mergeCell ref="FPE6:FPE7"/>
    <mergeCell ref="FPF6:FPF7"/>
    <mergeCell ref="FOR6:FOR7"/>
    <mergeCell ref="FOS6:FOU6"/>
    <mergeCell ref="FOV6:FOV7"/>
    <mergeCell ref="FOW6:FOW7"/>
    <mergeCell ref="FOX6:FOZ6"/>
    <mergeCell ref="FOL6:FOL7"/>
    <mergeCell ref="FOM6:FOM7"/>
    <mergeCell ref="FON6:FOO6"/>
    <mergeCell ref="FOP6:FOP7"/>
    <mergeCell ref="FOQ6:FOQ7"/>
    <mergeCell ref="FOF6:FOF7"/>
    <mergeCell ref="FOG6:FOG7"/>
    <mergeCell ref="FOH6:FOH7"/>
    <mergeCell ref="FOJ6:FOJ7"/>
    <mergeCell ref="FOK6:FOK7"/>
    <mergeCell ref="FNW6:FNW7"/>
    <mergeCell ref="FNX6:FNZ6"/>
    <mergeCell ref="FOA6:FOA7"/>
    <mergeCell ref="FOB6:FOB7"/>
    <mergeCell ref="FOC6:FOE6"/>
    <mergeCell ref="FNQ6:FNQ7"/>
    <mergeCell ref="FNR6:FNR7"/>
    <mergeCell ref="FNS6:FNT6"/>
    <mergeCell ref="FNU6:FNU7"/>
    <mergeCell ref="FNV6:FNV7"/>
    <mergeCell ref="FNK6:FNK7"/>
    <mergeCell ref="FNL6:FNL7"/>
    <mergeCell ref="FNM6:FNM7"/>
    <mergeCell ref="FNO6:FNO7"/>
    <mergeCell ref="FNP6:FNP7"/>
    <mergeCell ref="FNB6:FNB7"/>
    <mergeCell ref="FNC6:FNE6"/>
    <mergeCell ref="FNF6:FNF7"/>
    <mergeCell ref="FNG6:FNG7"/>
    <mergeCell ref="FNH6:FNJ6"/>
    <mergeCell ref="FMV6:FMV7"/>
    <mergeCell ref="FMW6:FMW7"/>
    <mergeCell ref="FMX6:FMY6"/>
    <mergeCell ref="FMZ6:FMZ7"/>
    <mergeCell ref="FNA6:FNA7"/>
    <mergeCell ref="FMP6:FMP7"/>
    <mergeCell ref="FMQ6:FMQ7"/>
    <mergeCell ref="FMR6:FMR7"/>
    <mergeCell ref="FMT6:FMT7"/>
    <mergeCell ref="FMU6:FMU7"/>
    <mergeCell ref="FMG6:FMG7"/>
    <mergeCell ref="FMH6:FMJ6"/>
    <mergeCell ref="FMK6:FMK7"/>
    <mergeCell ref="FML6:FML7"/>
    <mergeCell ref="FMM6:FMO6"/>
    <mergeCell ref="FMA6:FMA7"/>
    <mergeCell ref="FMB6:FMB7"/>
    <mergeCell ref="FMC6:FMD6"/>
    <mergeCell ref="FME6:FME7"/>
    <mergeCell ref="FMF6:FMF7"/>
    <mergeCell ref="FLU6:FLU7"/>
    <mergeCell ref="FLV6:FLV7"/>
    <mergeCell ref="FLW6:FLW7"/>
    <mergeCell ref="FLY6:FLY7"/>
    <mergeCell ref="FLZ6:FLZ7"/>
    <mergeCell ref="FLL6:FLL7"/>
    <mergeCell ref="FLM6:FLO6"/>
    <mergeCell ref="FLP6:FLP7"/>
    <mergeCell ref="FLQ6:FLQ7"/>
    <mergeCell ref="FLR6:FLT6"/>
    <mergeCell ref="FLF6:FLF7"/>
    <mergeCell ref="FLG6:FLG7"/>
    <mergeCell ref="FLH6:FLI6"/>
    <mergeCell ref="FLJ6:FLJ7"/>
    <mergeCell ref="FLK6:FLK7"/>
    <mergeCell ref="FKZ6:FKZ7"/>
    <mergeCell ref="FLA6:FLA7"/>
    <mergeCell ref="FLB6:FLB7"/>
    <mergeCell ref="FLD6:FLD7"/>
    <mergeCell ref="FLE6:FLE7"/>
    <mergeCell ref="FKQ6:FKQ7"/>
    <mergeCell ref="FKR6:FKT6"/>
    <mergeCell ref="FKU6:FKU7"/>
    <mergeCell ref="FKV6:FKV7"/>
    <mergeCell ref="FKW6:FKY6"/>
    <mergeCell ref="FKK6:FKK7"/>
    <mergeCell ref="FKL6:FKL7"/>
    <mergeCell ref="FKM6:FKN6"/>
    <mergeCell ref="FKO6:FKO7"/>
    <mergeCell ref="FKP6:FKP7"/>
    <mergeCell ref="FKE6:FKE7"/>
    <mergeCell ref="FKF6:FKF7"/>
    <mergeCell ref="FKG6:FKG7"/>
    <mergeCell ref="FKI6:FKI7"/>
    <mergeCell ref="FKJ6:FKJ7"/>
    <mergeCell ref="FJV6:FJV7"/>
    <mergeCell ref="FJW6:FJY6"/>
    <mergeCell ref="FJZ6:FJZ7"/>
    <mergeCell ref="FKA6:FKA7"/>
    <mergeCell ref="FKB6:FKD6"/>
    <mergeCell ref="FJP6:FJP7"/>
    <mergeCell ref="FJQ6:FJQ7"/>
    <mergeCell ref="FJR6:FJS6"/>
    <mergeCell ref="FJT6:FJT7"/>
    <mergeCell ref="FJU6:FJU7"/>
    <mergeCell ref="FJJ6:FJJ7"/>
    <mergeCell ref="FJK6:FJK7"/>
    <mergeCell ref="FJL6:FJL7"/>
    <mergeCell ref="FJN6:FJN7"/>
    <mergeCell ref="FJO6:FJO7"/>
    <mergeCell ref="FJA6:FJA7"/>
    <mergeCell ref="FJB6:FJD6"/>
    <mergeCell ref="FJE6:FJE7"/>
    <mergeCell ref="FJF6:FJF7"/>
    <mergeCell ref="FJG6:FJI6"/>
    <mergeCell ref="FIU6:FIU7"/>
    <mergeCell ref="FIV6:FIV7"/>
    <mergeCell ref="FIW6:FIX6"/>
    <mergeCell ref="FIY6:FIY7"/>
    <mergeCell ref="FIZ6:FIZ7"/>
    <mergeCell ref="FIO6:FIO7"/>
    <mergeCell ref="FIP6:FIP7"/>
    <mergeCell ref="FIQ6:FIQ7"/>
    <mergeCell ref="FIS6:FIS7"/>
    <mergeCell ref="FIT6:FIT7"/>
    <mergeCell ref="FIF6:FIF7"/>
    <mergeCell ref="FIG6:FII6"/>
    <mergeCell ref="FIJ6:FIJ7"/>
    <mergeCell ref="FIK6:FIK7"/>
    <mergeCell ref="FIL6:FIN6"/>
    <mergeCell ref="FHZ6:FHZ7"/>
    <mergeCell ref="FIA6:FIA7"/>
    <mergeCell ref="FIB6:FIC6"/>
    <mergeCell ref="FID6:FID7"/>
    <mergeCell ref="FIE6:FIE7"/>
    <mergeCell ref="FHT6:FHT7"/>
    <mergeCell ref="FHU6:FHU7"/>
    <mergeCell ref="FHV6:FHV7"/>
    <mergeCell ref="FHX6:FHX7"/>
    <mergeCell ref="FHY6:FHY7"/>
    <mergeCell ref="FHK6:FHK7"/>
    <mergeCell ref="FHL6:FHN6"/>
    <mergeCell ref="FHO6:FHO7"/>
    <mergeCell ref="FHP6:FHP7"/>
    <mergeCell ref="FHQ6:FHS6"/>
    <mergeCell ref="FHE6:FHE7"/>
    <mergeCell ref="FHF6:FHF7"/>
    <mergeCell ref="FHG6:FHH6"/>
    <mergeCell ref="FHI6:FHI7"/>
    <mergeCell ref="FHJ6:FHJ7"/>
    <mergeCell ref="FGY6:FGY7"/>
    <mergeCell ref="FGZ6:FGZ7"/>
    <mergeCell ref="FHA6:FHA7"/>
    <mergeCell ref="FHC6:FHC7"/>
    <mergeCell ref="FHD6:FHD7"/>
    <mergeCell ref="FGP6:FGP7"/>
    <mergeCell ref="FGQ6:FGS6"/>
    <mergeCell ref="FGT6:FGT7"/>
    <mergeCell ref="FGU6:FGU7"/>
    <mergeCell ref="FGV6:FGX6"/>
    <mergeCell ref="FGJ6:FGJ7"/>
    <mergeCell ref="FGK6:FGK7"/>
    <mergeCell ref="FGL6:FGM6"/>
    <mergeCell ref="FGN6:FGN7"/>
    <mergeCell ref="FGO6:FGO7"/>
    <mergeCell ref="FGD6:FGD7"/>
    <mergeCell ref="FGE6:FGE7"/>
    <mergeCell ref="FGF6:FGF7"/>
    <mergeCell ref="FGH6:FGH7"/>
    <mergeCell ref="FGI6:FGI7"/>
    <mergeCell ref="FFU6:FFU7"/>
    <mergeCell ref="FFV6:FFX6"/>
    <mergeCell ref="FFY6:FFY7"/>
    <mergeCell ref="FFZ6:FFZ7"/>
    <mergeCell ref="FGA6:FGC6"/>
    <mergeCell ref="FFO6:FFO7"/>
    <mergeCell ref="FFP6:FFP7"/>
    <mergeCell ref="FFQ6:FFR6"/>
    <mergeCell ref="FFS6:FFS7"/>
    <mergeCell ref="FFT6:FFT7"/>
    <mergeCell ref="FFI6:FFI7"/>
    <mergeCell ref="FFJ6:FFJ7"/>
    <mergeCell ref="FFK6:FFK7"/>
    <mergeCell ref="FFM6:FFM7"/>
    <mergeCell ref="FFN6:FFN7"/>
    <mergeCell ref="FEZ6:FEZ7"/>
    <mergeCell ref="FFA6:FFC6"/>
    <mergeCell ref="FFD6:FFD7"/>
    <mergeCell ref="FFE6:FFE7"/>
    <mergeCell ref="FFF6:FFH6"/>
    <mergeCell ref="FET6:FET7"/>
    <mergeCell ref="FEU6:FEU7"/>
    <mergeCell ref="FEV6:FEW6"/>
    <mergeCell ref="FEX6:FEX7"/>
    <mergeCell ref="FEY6:FEY7"/>
    <mergeCell ref="FEN6:FEN7"/>
    <mergeCell ref="FEO6:FEO7"/>
    <mergeCell ref="FEP6:FEP7"/>
    <mergeCell ref="FER6:FER7"/>
    <mergeCell ref="FES6:FES7"/>
    <mergeCell ref="FEE6:FEE7"/>
    <mergeCell ref="FEF6:FEH6"/>
    <mergeCell ref="FEI6:FEI7"/>
    <mergeCell ref="FEJ6:FEJ7"/>
    <mergeCell ref="FEK6:FEM6"/>
    <mergeCell ref="FDY6:FDY7"/>
    <mergeCell ref="FDZ6:FDZ7"/>
    <mergeCell ref="FEA6:FEB6"/>
    <mergeCell ref="FEC6:FEC7"/>
    <mergeCell ref="FED6:FED7"/>
    <mergeCell ref="FDS6:FDS7"/>
    <mergeCell ref="FDT6:FDT7"/>
    <mergeCell ref="FDU6:FDU7"/>
    <mergeCell ref="FDW6:FDW7"/>
    <mergeCell ref="FDX6:FDX7"/>
    <mergeCell ref="FDJ6:FDJ7"/>
    <mergeCell ref="FDK6:FDM6"/>
    <mergeCell ref="FDN6:FDN7"/>
    <mergeCell ref="FDO6:FDO7"/>
    <mergeCell ref="FDP6:FDR6"/>
    <mergeCell ref="FDD6:FDD7"/>
    <mergeCell ref="FDE6:FDE7"/>
    <mergeCell ref="FDF6:FDG6"/>
    <mergeCell ref="FDH6:FDH7"/>
    <mergeCell ref="FDI6:FDI7"/>
    <mergeCell ref="FCX6:FCX7"/>
    <mergeCell ref="FCY6:FCY7"/>
    <mergeCell ref="FCZ6:FCZ7"/>
    <mergeCell ref="FDB6:FDB7"/>
    <mergeCell ref="FDC6:FDC7"/>
    <mergeCell ref="FCO6:FCO7"/>
    <mergeCell ref="FCP6:FCR6"/>
    <mergeCell ref="FCS6:FCS7"/>
    <mergeCell ref="FCT6:FCT7"/>
    <mergeCell ref="FCU6:FCW6"/>
    <mergeCell ref="FCI6:FCI7"/>
    <mergeCell ref="FCJ6:FCJ7"/>
    <mergeCell ref="FCK6:FCL6"/>
    <mergeCell ref="FCM6:FCM7"/>
    <mergeCell ref="FCN6:FCN7"/>
    <mergeCell ref="FCC6:FCC7"/>
    <mergeCell ref="FCD6:FCD7"/>
    <mergeCell ref="FCE6:FCE7"/>
    <mergeCell ref="FCG6:FCG7"/>
    <mergeCell ref="FCH6:FCH7"/>
    <mergeCell ref="FBT6:FBT7"/>
    <mergeCell ref="FBU6:FBW6"/>
    <mergeCell ref="FBX6:FBX7"/>
    <mergeCell ref="FBY6:FBY7"/>
    <mergeCell ref="FBZ6:FCB6"/>
    <mergeCell ref="FBN6:FBN7"/>
    <mergeCell ref="FBO6:FBO7"/>
    <mergeCell ref="FBP6:FBQ6"/>
    <mergeCell ref="FBR6:FBR7"/>
    <mergeCell ref="FBS6:FBS7"/>
    <mergeCell ref="FBH6:FBH7"/>
    <mergeCell ref="FBI6:FBI7"/>
    <mergeCell ref="FBJ6:FBJ7"/>
    <mergeCell ref="FBL6:FBL7"/>
    <mergeCell ref="FBM6:FBM7"/>
    <mergeCell ref="FAY6:FAY7"/>
    <mergeCell ref="FAZ6:FBB6"/>
    <mergeCell ref="FBC6:FBC7"/>
    <mergeCell ref="FBD6:FBD7"/>
    <mergeCell ref="FBE6:FBG6"/>
    <mergeCell ref="FAS6:FAS7"/>
    <mergeCell ref="FAT6:FAT7"/>
    <mergeCell ref="FAU6:FAV6"/>
    <mergeCell ref="FAW6:FAW7"/>
    <mergeCell ref="FAX6:FAX7"/>
    <mergeCell ref="FAM6:FAM7"/>
    <mergeCell ref="FAN6:FAN7"/>
    <mergeCell ref="FAO6:FAO7"/>
    <mergeCell ref="FAQ6:FAQ7"/>
    <mergeCell ref="FAR6:FAR7"/>
    <mergeCell ref="FAD6:FAD7"/>
    <mergeCell ref="FAE6:FAG6"/>
    <mergeCell ref="FAH6:FAH7"/>
    <mergeCell ref="FAI6:FAI7"/>
    <mergeCell ref="FAJ6:FAL6"/>
    <mergeCell ref="EZX6:EZX7"/>
    <mergeCell ref="EZY6:EZY7"/>
    <mergeCell ref="EZZ6:FAA6"/>
    <mergeCell ref="FAB6:FAB7"/>
    <mergeCell ref="FAC6:FAC7"/>
    <mergeCell ref="EZR6:EZR7"/>
    <mergeCell ref="EZS6:EZS7"/>
    <mergeCell ref="EZT6:EZT7"/>
    <mergeCell ref="EZV6:EZV7"/>
    <mergeCell ref="EZW6:EZW7"/>
    <mergeCell ref="EZI6:EZI7"/>
    <mergeCell ref="EZJ6:EZL6"/>
    <mergeCell ref="EZM6:EZM7"/>
    <mergeCell ref="EZN6:EZN7"/>
    <mergeCell ref="EZO6:EZQ6"/>
    <mergeCell ref="EZC6:EZC7"/>
    <mergeCell ref="EZD6:EZD7"/>
    <mergeCell ref="EZE6:EZF6"/>
    <mergeCell ref="EZG6:EZG7"/>
    <mergeCell ref="EZH6:EZH7"/>
    <mergeCell ref="EYW6:EYW7"/>
    <mergeCell ref="EYX6:EYX7"/>
    <mergeCell ref="EYY6:EYY7"/>
    <mergeCell ref="EZA6:EZA7"/>
    <mergeCell ref="EZB6:EZB7"/>
    <mergeCell ref="EYN6:EYN7"/>
    <mergeCell ref="EYO6:EYQ6"/>
    <mergeCell ref="EYR6:EYR7"/>
    <mergeCell ref="EYS6:EYS7"/>
    <mergeCell ref="EYT6:EYV6"/>
    <mergeCell ref="EYH6:EYH7"/>
    <mergeCell ref="EYI6:EYI7"/>
    <mergeCell ref="EYJ6:EYK6"/>
    <mergeCell ref="EYL6:EYL7"/>
    <mergeCell ref="EYM6:EYM7"/>
    <mergeCell ref="EYB6:EYB7"/>
    <mergeCell ref="EYC6:EYC7"/>
    <mergeCell ref="EYD6:EYD7"/>
    <mergeCell ref="EYF6:EYF7"/>
    <mergeCell ref="EYG6:EYG7"/>
    <mergeCell ref="EXS6:EXS7"/>
    <mergeCell ref="EXT6:EXV6"/>
    <mergeCell ref="EXW6:EXW7"/>
    <mergeCell ref="EXX6:EXX7"/>
    <mergeCell ref="EXY6:EYA6"/>
    <mergeCell ref="EXM6:EXM7"/>
    <mergeCell ref="EXN6:EXN7"/>
    <mergeCell ref="EXO6:EXP6"/>
    <mergeCell ref="EXQ6:EXQ7"/>
    <mergeCell ref="EXR6:EXR7"/>
    <mergeCell ref="EXG6:EXG7"/>
    <mergeCell ref="EXH6:EXH7"/>
    <mergeCell ref="EXI6:EXI7"/>
    <mergeCell ref="EXK6:EXK7"/>
    <mergeCell ref="EXL6:EXL7"/>
    <mergeCell ref="EWX6:EWX7"/>
    <mergeCell ref="EWY6:EXA6"/>
    <mergeCell ref="EXB6:EXB7"/>
    <mergeCell ref="EXC6:EXC7"/>
    <mergeCell ref="EXD6:EXF6"/>
    <mergeCell ref="EWR6:EWR7"/>
    <mergeCell ref="EWS6:EWS7"/>
    <mergeCell ref="EWT6:EWU6"/>
    <mergeCell ref="EWV6:EWV7"/>
    <mergeCell ref="EWW6:EWW7"/>
    <mergeCell ref="EWL6:EWL7"/>
    <mergeCell ref="EWM6:EWM7"/>
    <mergeCell ref="EWN6:EWN7"/>
    <mergeCell ref="EWP6:EWP7"/>
    <mergeCell ref="EWQ6:EWQ7"/>
    <mergeCell ref="EWC6:EWC7"/>
    <mergeCell ref="EWD6:EWF6"/>
    <mergeCell ref="EWG6:EWG7"/>
    <mergeCell ref="EWH6:EWH7"/>
    <mergeCell ref="EWI6:EWK6"/>
    <mergeCell ref="EVW6:EVW7"/>
    <mergeCell ref="EVX6:EVX7"/>
    <mergeCell ref="EVY6:EVZ6"/>
    <mergeCell ref="EWA6:EWA7"/>
    <mergeCell ref="EWB6:EWB7"/>
    <mergeCell ref="EVQ6:EVQ7"/>
    <mergeCell ref="EVR6:EVR7"/>
    <mergeCell ref="EVS6:EVS7"/>
    <mergeCell ref="EVU6:EVU7"/>
    <mergeCell ref="EVV6:EVV7"/>
    <mergeCell ref="EVH6:EVH7"/>
    <mergeCell ref="EVI6:EVK6"/>
    <mergeCell ref="EVL6:EVL7"/>
    <mergeCell ref="EVM6:EVM7"/>
    <mergeCell ref="EVN6:EVP6"/>
    <mergeCell ref="EVB6:EVB7"/>
    <mergeCell ref="EVC6:EVC7"/>
    <mergeCell ref="EVD6:EVE6"/>
    <mergeCell ref="EVF6:EVF7"/>
    <mergeCell ref="EVG6:EVG7"/>
    <mergeCell ref="EUV6:EUV7"/>
    <mergeCell ref="EUW6:EUW7"/>
    <mergeCell ref="EUX6:EUX7"/>
    <mergeCell ref="EUZ6:EUZ7"/>
    <mergeCell ref="EVA6:EVA7"/>
    <mergeCell ref="EUM6:EUM7"/>
    <mergeCell ref="EUN6:EUP6"/>
    <mergeCell ref="EUQ6:EUQ7"/>
    <mergeCell ref="EUR6:EUR7"/>
    <mergeCell ref="EUS6:EUU6"/>
    <mergeCell ref="EUG6:EUG7"/>
    <mergeCell ref="EUH6:EUH7"/>
    <mergeCell ref="EUI6:EUJ6"/>
    <mergeCell ref="EUK6:EUK7"/>
    <mergeCell ref="EUL6:EUL7"/>
    <mergeCell ref="EUA6:EUA7"/>
    <mergeCell ref="EUB6:EUB7"/>
    <mergeCell ref="EUC6:EUC7"/>
    <mergeCell ref="EUE6:EUE7"/>
    <mergeCell ref="EUF6:EUF7"/>
    <mergeCell ref="ETR6:ETR7"/>
    <mergeCell ref="ETS6:ETU6"/>
    <mergeCell ref="ETV6:ETV7"/>
    <mergeCell ref="ETW6:ETW7"/>
    <mergeCell ref="ETX6:ETZ6"/>
    <mergeCell ref="ETL6:ETL7"/>
    <mergeCell ref="ETM6:ETM7"/>
    <mergeCell ref="ETN6:ETO6"/>
    <mergeCell ref="ETP6:ETP7"/>
    <mergeCell ref="ETQ6:ETQ7"/>
    <mergeCell ref="ETF6:ETF7"/>
    <mergeCell ref="ETG6:ETG7"/>
    <mergeCell ref="ETH6:ETH7"/>
    <mergeCell ref="ETJ6:ETJ7"/>
    <mergeCell ref="ETK6:ETK7"/>
    <mergeCell ref="ESW6:ESW7"/>
    <mergeCell ref="ESX6:ESZ6"/>
    <mergeCell ref="ETA6:ETA7"/>
    <mergeCell ref="ETB6:ETB7"/>
    <mergeCell ref="ETC6:ETE6"/>
    <mergeCell ref="ESQ6:ESQ7"/>
    <mergeCell ref="ESR6:ESR7"/>
    <mergeCell ref="ESS6:EST6"/>
    <mergeCell ref="ESU6:ESU7"/>
    <mergeCell ref="ESV6:ESV7"/>
    <mergeCell ref="ESK6:ESK7"/>
    <mergeCell ref="ESL6:ESL7"/>
    <mergeCell ref="ESM6:ESM7"/>
    <mergeCell ref="ESO6:ESO7"/>
    <mergeCell ref="ESP6:ESP7"/>
    <mergeCell ref="ESB6:ESB7"/>
    <mergeCell ref="ESC6:ESE6"/>
    <mergeCell ref="ESF6:ESF7"/>
    <mergeCell ref="ESG6:ESG7"/>
    <mergeCell ref="ESH6:ESJ6"/>
    <mergeCell ref="ERV6:ERV7"/>
    <mergeCell ref="ERW6:ERW7"/>
    <mergeCell ref="ERX6:ERY6"/>
    <mergeCell ref="ERZ6:ERZ7"/>
    <mergeCell ref="ESA6:ESA7"/>
    <mergeCell ref="ERP6:ERP7"/>
    <mergeCell ref="ERQ6:ERQ7"/>
    <mergeCell ref="ERR6:ERR7"/>
    <mergeCell ref="ERT6:ERT7"/>
    <mergeCell ref="ERU6:ERU7"/>
    <mergeCell ref="ERG6:ERG7"/>
    <mergeCell ref="ERH6:ERJ6"/>
    <mergeCell ref="ERK6:ERK7"/>
    <mergeCell ref="ERL6:ERL7"/>
    <mergeCell ref="ERM6:ERO6"/>
    <mergeCell ref="ERA6:ERA7"/>
    <mergeCell ref="ERB6:ERB7"/>
    <mergeCell ref="ERC6:ERD6"/>
    <mergeCell ref="ERE6:ERE7"/>
    <mergeCell ref="ERF6:ERF7"/>
    <mergeCell ref="EQU6:EQU7"/>
    <mergeCell ref="EQV6:EQV7"/>
    <mergeCell ref="EQW6:EQW7"/>
    <mergeCell ref="EQY6:EQY7"/>
    <mergeCell ref="EQZ6:EQZ7"/>
    <mergeCell ref="EQL6:EQL7"/>
    <mergeCell ref="EQM6:EQO6"/>
    <mergeCell ref="EQP6:EQP7"/>
    <mergeCell ref="EQQ6:EQQ7"/>
    <mergeCell ref="EQR6:EQT6"/>
    <mergeCell ref="EQF6:EQF7"/>
    <mergeCell ref="EQG6:EQG7"/>
    <mergeCell ref="EQH6:EQI6"/>
    <mergeCell ref="EQJ6:EQJ7"/>
    <mergeCell ref="EQK6:EQK7"/>
    <mergeCell ref="EPZ6:EPZ7"/>
    <mergeCell ref="EQA6:EQA7"/>
    <mergeCell ref="EQB6:EQB7"/>
    <mergeCell ref="EQD6:EQD7"/>
    <mergeCell ref="EQE6:EQE7"/>
    <mergeCell ref="EPQ6:EPQ7"/>
    <mergeCell ref="EPR6:EPT6"/>
    <mergeCell ref="EPU6:EPU7"/>
    <mergeCell ref="EPV6:EPV7"/>
    <mergeCell ref="EPW6:EPY6"/>
    <mergeCell ref="EPK6:EPK7"/>
    <mergeCell ref="EPL6:EPL7"/>
    <mergeCell ref="EPM6:EPN6"/>
    <mergeCell ref="EPO6:EPO7"/>
    <mergeCell ref="EPP6:EPP7"/>
    <mergeCell ref="EPE6:EPE7"/>
    <mergeCell ref="EPF6:EPF7"/>
    <mergeCell ref="EPG6:EPG7"/>
    <mergeCell ref="EPI6:EPI7"/>
    <mergeCell ref="EPJ6:EPJ7"/>
    <mergeCell ref="EOV6:EOV7"/>
    <mergeCell ref="EOW6:EOY6"/>
    <mergeCell ref="EOZ6:EOZ7"/>
    <mergeCell ref="EPA6:EPA7"/>
    <mergeCell ref="EPB6:EPD6"/>
    <mergeCell ref="EOP6:EOP7"/>
    <mergeCell ref="EOQ6:EOQ7"/>
    <mergeCell ref="EOR6:EOS6"/>
    <mergeCell ref="EOT6:EOT7"/>
    <mergeCell ref="EOU6:EOU7"/>
    <mergeCell ref="EOJ6:EOJ7"/>
    <mergeCell ref="EOK6:EOK7"/>
    <mergeCell ref="EOL6:EOL7"/>
    <mergeCell ref="EON6:EON7"/>
    <mergeCell ref="EOO6:EOO7"/>
    <mergeCell ref="EOA6:EOA7"/>
    <mergeCell ref="EOB6:EOD6"/>
    <mergeCell ref="EOE6:EOE7"/>
    <mergeCell ref="EOF6:EOF7"/>
    <mergeCell ref="EOG6:EOI6"/>
    <mergeCell ref="ENU6:ENU7"/>
    <mergeCell ref="ENV6:ENV7"/>
    <mergeCell ref="ENW6:ENX6"/>
    <mergeCell ref="ENY6:ENY7"/>
    <mergeCell ref="ENZ6:ENZ7"/>
    <mergeCell ref="ENO6:ENO7"/>
    <mergeCell ref="ENP6:ENP7"/>
    <mergeCell ref="ENQ6:ENQ7"/>
    <mergeCell ref="ENS6:ENS7"/>
    <mergeCell ref="ENT6:ENT7"/>
    <mergeCell ref="ENF6:ENF7"/>
    <mergeCell ref="ENG6:ENI6"/>
    <mergeCell ref="ENJ6:ENJ7"/>
    <mergeCell ref="ENK6:ENK7"/>
    <mergeCell ref="ENL6:ENN6"/>
    <mergeCell ref="EMZ6:EMZ7"/>
    <mergeCell ref="ENA6:ENA7"/>
    <mergeCell ref="ENB6:ENC6"/>
    <mergeCell ref="END6:END7"/>
    <mergeCell ref="ENE6:ENE7"/>
    <mergeCell ref="EMT6:EMT7"/>
    <mergeCell ref="EMU6:EMU7"/>
    <mergeCell ref="EMV6:EMV7"/>
    <mergeCell ref="EMX6:EMX7"/>
    <mergeCell ref="EMY6:EMY7"/>
    <mergeCell ref="EMK6:EMK7"/>
    <mergeCell ref="EML6:EMN6"/>
    <mergeCell ref="EMO6:EMO7"/>
    <mergeCell ref="EMP6:EMP7"/>
    <mergeCell ref="EMQ6:EMS6"/>
    <mergeCell ref="EME6:EME7"/>
    <mergeCell ref="EMF6:EMF7"/>
    <mergeCell ref="EMG6:EMH6"/>
    <mergeCell ref="EMI6:EMI7"/>
    <mergeCell ref="EMJ6:EMJ7"/>
    <mergeCell ref="ELY6:ELY7"/>
    <mergeCell ref="ELZ6:ELZ7"/>
    <mergeCell ref="EMA6:EMA7"/>
    <mergeCell ref="EMC6:EMC7"/>
    <mergeCell ref="EMD6:EMD7"/>
    <mergeCell ref="ELP6:ELP7"/>
    <mergeCell ref="ELQ6:ELS6"/>
    <mergeCell ref="ELT6:ELT7"/>
    <mergeCell ref="ELU6:ELU7"/>
    <mergeCell ref="ELV6:ELX6"/>
    <mergeCell ref="ELJ6:ELJ7"/>
    <mergeCell ref="ELK6:ELK7"/>
    <mergeCell ref="ELL6:ELM6"/>
    <mergeCell ref="ELN6:ELN7"/>
    <mergeCell ref="ELO6:ELO7"/>
    <mergeCell ref="ELD6:ELD7"/>
    <mergeCell ref="ELE6:ELE7"/>
    <mergeCell ref="ELF6:ELF7"/>
    <mergeCell ref="ELH6:ELH7"/>
    <mergeCell ref="ELI6:ELI7"/>
    <mergeCell ref="EKU6:EKU7"/>
    <mergeCell ref="EKV6:EKX6"/>
    <mergeCell ref="EKY6:EKY7"/>
    <mergeCell ref="EKZ6:EKZ7"/>
    <mergeCell ref="ELA6:ELC6"/>
    <mergeCell ref="EKO6:EKO7"/>
    <mergeCell ref="EKP6:EKP7"/>
    <mergeCell ref="EKQ6:EKR6"/>
    <mergeCell ref="EKS6:EKS7"/>
    <mergeCell ref="EKT6:EKT7"/>
    <mergeCell ref="EKI6:EKI7"/>
    <mergeCell ref="EKJ6:EKJ7"/>
    <mergeCell ref="EKK6:EKK7"/>
    <mergeCell ref="EKM6:EKM7"/>
    <mergeCell ref="EKN6:EKN7"/>
    <mergeCell ref="EJZ6:EJZ7"/>
    <mergeCell ref="EKA6:EKC6"/>
    <mergeCell ref="EKD6:EKD7"/>
    <mergeCell ref="EKE6:EKE7"/>
    <mergeCell ref="EKF6:EKH6"/>
    <mergeCell ref="EJT6:EJT7"/>
    <mergeCell ref="EJU6:EJU7"/>
    <mergeCell ref="EJV6:EJW6"/>
    <mergeCell ref="EJX6:EJX7"/>
    <mergeCell ref="EJY6:EJY7"/>
    <mergeCell ref="EJN6:EJN7"/>
    <mergeCell ref="EJO6:EJO7"/>
    <mergeCell ref="EJP6:EJP7"/>
    <mergeCell ref="EJR6:EJR7"/>
    <mergeCell ref="EJS6:EJS7"/>
    <mergeCell ref="EJE6:EJE7"/>
    <mergeCell ref="EJF6:EJH6"/>
    <mergeCell ref="EJI6:EJI7"/>
    <mergeCell ref="EJJ6:EJJ7"/>
    <mergeCell ref="EJK6:EJM6"/>
    <mergeCell ref="EIY6:EIY7"/>
    <mergeCell ref="EIZ6:EIZ7"/>
    <mergeCell ref="EJA6:EJB6"/>
    <mergeCell ref="EJC6:EJC7"/>
    <mergeCell ref="EJD6:EJD7"/>
    <mergeCell ref="EIS6:EIS7"/>
    <mergeCell ref="EIT6:EIT7"/>
    <mergeCell ref="EIU6:EIU7"/>
    <mergeCell ref="EIW6:EIW7"/>
    <mergeCell ref="EIX6:EIX7"/>
    <mergeCell ref="EIJ6:EIJ7"/>
    <mergeCell ref="EIK6:EIM6"/>
    <mergeCell ref="EIN6:EIN7"/>
    <mergeCell ref="EIO6:EIO7"/>
    <mergeCell ref="EIP6:EIR6"/>
    <mergeCell ref="EID6:EID7"/>
    <mergeCell ref="EIE6:EIE7"/>
    <mergeCell ref="EIF6:EIG6"/>
    <mergeCell ref="EIH6:EIH7"/>
    <mergeCell ref="EII6:EII7"/>
    <mergeCell ref="EHX6:EHX7"/>
    <mergeCell ref="EHY6:EHY7"/>
    <mergeCell ref="EHZ6:EHZ7"/>
    <mergeCell ref="EIB6:EIB7"/>
    <mergeCell ref="EIC6:EIC7"/>
    <mergeCell ref="EHO6:EHO7"/>
    <mergeCell ref="EHP6:EHR6"/>
    <mergeCell ref="EHS6:EHS7"/>
    <mergeCell ref="EHT6:EHT7"/>
    <mergeCell ref="EHU6:EHW6"/>
    <mergeCell ref="EHI6:EHI7"/>
    <mergeCell ref="EHJ6:EHJ7"/>
    <mergeCell ref="EHK6:EHL6"/>
    <mergeCell ref="EHM6:EHM7"/>
    <mergeCell ref="EHN6:EHN7"/>
    <mergeCell ref="EHC6:EHC7"/>
    <mergeCell ref="EHD6:EHD7"/>
    <mergeCell ref="EHE6:EHE7"/>
    <mergeCell ref="EHG6:EHG7"/>
    <mergeCell ref="EHH6:EHH7"/>
    <mergeCell ref="EGT6:EGT7"/>
    <mergeCell ref="EGU6:EGW6"/>
    <mergeCell ref="EGX6:EGX7"/>
    <mergeCell ref="EGY6:EGY7"/>
    <mergeCell ref="EGZ6:EHB6"/>
    <mergeCell ref="EGN6:EGN7"/>
    <mergeCell ref="EGO6:EGO7"/>
    <mergeCell ref="EGP6:EGQ6"/>
    <mergeCell ref="EGR6:EGR7"/>
    <mergeCell ref="EGS6:EGS7"/>
    <mergeCell ref="EGH6:EGH7"/>
    <mergeCell ref="EGI6:EGI7"/>
    <mergeCell ref="EGJ6:EGJ7"/>
    <mergeCell ref="EGL6:EGL7"/>
    <mergeCell ref="EGM6:EGM7"/>
    <mergeCell ref="EFY6:EFY7"/>
    <mergeCell ref="EFZ6:EGB6"/>
    <mergeCell ref="EGC6:EGC7"/>
    <mergeCell ref="EGD6:EGD7"/>
    <mergeCell ref="EGE6:EGG6"/>
    <mergeCell ref="EFS6:EFS7"/>
    <mergeCell ref="EFT6:EFT7"/>
    <mergeCell ref="EFU6:EFV6"/>
    <mergeCell ref="EFW6:EFW7"/>
    <mergeCell ref="EFX6:EFX7"/>
    <mergeCell ref="EFM6:EFM7"/>
    <mergeCell ref="EFN6:EFN7"/>
    <mergeCell ref="EFO6:EFO7"/>
    <mergeCell ref="EFQ6:EFQ7"/>
    <mergeCell ref="EFR6:EFR7"/>
    <mergeCell ref="EFD6:EFD7"/>
    <mergeCell ref="EFE6:EFG6"/>
    <mergeCell ref="EFH6:EFH7"/>
    <mergeCell ref="EFI6:EFI7"/>
    <mergeCell ref="EFJ6:EFL6"/>
    <mergeCell ref="EEX6:EEX7"/>
    <mergeCell ref="EEY6:EEY7"/>
    <mergeCell ref="EEZ6:EFA6"/>
    <mergeCell ref="EFB6:EFB7"/>
    <mergeCell ref="EFC6:EFC7"/>
    <mergeCell ref="EER6:EER7"/>
    <mergeCell ref="EES6:EES7"/>
    <mergeCell ref="EET6:EET7"/>
    <mergeCell ref="EEV6:EEV7"/>
    <mergeCell ref="EEW6:EEW7"/>
    <mergeCell ref="EEI6:EEI7"/>
    <mergeCell ref="EEJ6:EEL6"/>
    <mergeCell ref="EEM6:EEM7"/>
    <mergeCell ref="EEN6:EEN7"/>
    <mergeCell ref="EEO6:EEQ6"/>
    <mergeCell ref="EEC6:EEC7"/>
    <mergeCell ref="EED6:EED7"/>
    <mergeCell ref="EEE6:EEF6"/>
    <mergeCell ref="EEG6:EEG7"/>
    <mergeCell ref="EEH6:EEH7"/>
    <mergeCell ref="EDW6:EDW7"/>
    <mergeCell ref="EDX6:EDX7"/>
    <mergeCell ref="EDY6:EDY7"/>
    <mergeCell ref="EEA6:EEA7"/>
    <mergeCell ref="EEB6:EEB7"/>
    <mergeCell ref="EDN6:EDN7"/>
    <mergeCell ref="EDO6:EDQ6"/>
    <mergeCell ref="EDR6:EDR7"/>
    <mergeCell ref="EDS6:EDS7"/>
    <mergeCell ref="EDT6:EDV6"/>
    <mergeCell ref="EDH6:EDH7"/>
    <mergeCell ref="EDI6:EDI7"/>
    <mergeCell ref="EDJ6:EDK6"/>
    <mergeCell ref="EDL6:EDL7"/>
    <mergeCell ref="EDM6:EDM7"/>
    <mergeCell ref="EDB6:EDB7"/>
    <mergeCell ref="EDC6:EDC7"/>
    <mergeCell ref="EDD6:EDD7"/>
    <mergeCell ref="EDF6:EDF7"/>
    <mergeCell ref="EDG6:EDG7"/>
    <mergeCell ref="ECS6:ECS7"/>
    <mergeCell ref="ECT6:ECV6"/>
    <mergeCell ref="ECW6:ECW7"/>
    <mergeCell ref="ECX6:ECX7"/>
    <mergeCell ref="ECY6:EDA6"/>
    <mergeCell ref="ECM6:ECM7"/>
    <mergeCell ref="ECN6:ECN7"/>
    <mergeCell ref="ECO6:ECP6"/>
    <mergeCell ref="ECQ6:ECQ7"/>
    <mergeCell ref="ECR6:ECR7"/>
    <mergeCell ref="ECG6:ECG7"/>
    <mergeCell ref="ECH6:ECH7"/>
    <mergeCell ref="ECI6:ECI7"/>
    <mergeCell ref="ECK6:ECK7"/>
    <mergeCell ref="ECL6:ECL7"/>
    <mergeCell ref="EBX6:EBX7"/>
    <mergeCell ref="EBY6:ECA6"/>
    <mergeCell ref="ECB6:ECB7"/>
    <mergeCell ref="ECC6:ECC7"/>
    <mergeCell ref="ECD6:ECF6"/>
    <mergeCell ref="EBR6:EBR7"/>
    <mergeCell ref="EBS6:EBS7"/>
    <mergeCell ref="EBT6:EBU6"/>
    <mergeCell ref="EBV6:EBV7"/>
    <mergeCell ref="EBW6:EBW7"/>
    <mergeCell ref="EBL6:EBL7"/>
    <mergeCell ref="EBM6:EBM7"/>
    <mergeCell ref="EBN6:EBN7"/>
    <mergeCell ref="EBP6:EBP7"/>
    <mergeCell ref="EBQ6:EBQ7"/>
    <mergeCell ref="EBC6:EBC7"/>
    <mergeCell ref="EBD6:EBF6"/>
    <mergeCell ref="EBG6:EBG7"/>
    <mergeCell ref="EBH6:EBH7"/>
    <mergeCell ref="EBI6:EBK6"/>
    <mergeCell ref="EAW6:EAW7"/>
    <mergeCell ref="EAX6:EAX7"/>
    <mergeCell ref="EAY6:EAZ6"/>
    <mergeCell ref="EBA6:EBA7"/>
    <mergeCell ref="EBB6:EBB7"/>
    <mergeCell ref="EAQ6:EAQ7"/>
    <mergeCell ref="EAR6:EAR7"/>
    <mergeCell ref="EAS6:EAS7"/>
    <mergeCell ref="EAU6:EAU7"/>
    <mergeCell ref="EAV6:EAV7"/>
    <mergeCell ref="EAH6:EAH7"/>
    <mergeCell ref="EAI6:EAK6"/>
    <mergeCell ref="EAL6:EAL7"/>
    <mergeCell ref="EAM6:EAM7"/>
    <mergeCell ref="EAN6:EAP6"/>
    <mergeCell ref="EAB6:EAB7"/>
    <mergeCell ref="EAC6:EAC7"/>
    <mergeCell ref="EAD6:EAE6"/>
    <mergeCell ref="EAF6:EAF7"/>
    <mergeCell ref="EAG6:EAG7"/>
    <mergeCell ref="DZV6:DZV7"/>
    <mergeCell ref="DZW6:DZW7"/>
    <mergeCell ref="DZX6:DZX7"/>
    <mergeCell ref="DZZ6:DZZ7"/>
    <mergeCell ref="EAA6:EAA7"/>
    <mergeCell ref="DZM6:DZM7"/>
    <mergeCell ref="DZN6:DZP6"/>
    <mergeCell ref="DZQ6:DZQ7"/>
    <mergeCell ref="DZR6:DZR7"/>
    <mergeCell ref="DZS6:DZU6"/>
    <mergeCell ref="DZG6:DZG7"/>
    <mergeCell ref="DZH6:DZH7"/>
    <mergeCell ref="DZI6:DZJ6"/>
    <mergeCell ref="DZK6:DZK7"/>
    <mergeCell ref="DZL6:DZL7"/>
    <mergeCell ref="DZA6:DZA7"/>
    <mergeCell ref="DZB6:DZB7"/>
    <mergeCell ref="DZC6:DZC7"/>
    <mergeCell ref="DZE6:DZE7"/>
    <mergeCell ref="DZF6:DZF7"/>
    <mergeCell ref="DYR6:DYR7"/>
    <mergeCell ref="DYS6:DYU6"/>
    <mergeCell ref="DYV6:DYV7"/>
    <mergeCell ref="DYW6:DYW7"/>
    <mergeCell ref="DYX6:DYZ6"/>
    <mergeCell ref="DYL6:DYL7"/>
    <mergeCell ref="DYM6:DYM7"/>
    <mergeCell ref="DYN6:DYO6"/>
    <mergeCell ref="DYP6:DYP7"/>
    <mergeCell ref="DYQ6:DYQ7"/>
    <mergeCell ref="DYF6:DYF7"/>
    <mergeCell ref="DYG6:DYG7"/>
    <mergeCell ref="DYH6:DYH7"/>
    <mergeCell ref="DYJ6:DYJ7"/>
    <mergeCell ref="DYK6:DYK7"/>
    <mergeCell ref="DXW6:DXW7"/>
    <mergeCell ref="DXX6:DXZ6"/>
    <mergeCell ref="DYA6:DYA7"/>
    <mergeCell ref="DYB6:DYB7"/>
    <mergeCell ref="DYC6:DYE6"/>
    <mergeCell ref="DXQ6:DXQ7"/>
    <mergeCell ref="DXR6:DXR7"/>
    <mergeCell ref="DXS6:DXT6"/>
    <mergeCell ref="DXU6:DXU7"/>
    <mergeCell ref="DXV6:DXV7"/>
    <mergeCell ref="DXK6:DXK7"/>
    <mergeCell ref="DXL6:DXL7"/>
    <mergeCell ref="DXM6:DXM7"/>
    <mergeCell ref="DXO6:DXO7"/>
    <mergeCell ref="DXP6:DXP7"/>
    <mergeCell ref="DXB6:DXB7"/>
    <mergeCell ref="DXC6:DXE6"/>
    <mergeCell ref="DXF6:DXF7"/>
    <mergeCell ref="DXG6:DXG7"/>
    <mergeCell ref="DXH6:DXJ6"/>
    <mergeCell ref="DWV6:DWV7"/>
    <mergeCell ref="DWW6:DWW7"/>
    <mergeCell ref="DWX6:DWY6"/>
    <mergeCell ref="DWZ6:DWZ7"/>
    <mergeCell ref="DXA6:DXA7"/>
    <mergeCell ref="DWP6:DWP7"/>
    <mergeCell ref="DWQ6:DWQ7"/>
    <mergeCell ref="DWR6:DWR7"/>
    <mergeCell ref="DWT6:DWT7"/>
    <mergeCell ref="DWU6:DWU7"/>
    <mergeCell ref="DWG6:DWG7"/>
    <mergeCell ref="DWH6:DWJ6"/>
    <mergeCell ref="DWK6:DWK7"/>
    <mergeCell ref="DWL6:DWL7"/>
    <mergeCell ref="DWM6:DWO6"/>
    <mergeCell ref="DWA6:DWA7"/>
    <mergeCell ref="DWB6:DWB7"/>
    <mergeCell ref="DWC6:DWD6"/>
    <mergeCell ref="DWE6:DWE7"/>
    <mergeCell ref="DWF6:DWF7"/>
    <mergeCell ref="DVU6:DVU7"/>
    <mergeCell ref="DVV6:DVV7"/>
    <mergeCell ref="DVW6:DVW7"/>
    <mergeCell ref="DVY6:DVY7"/>
    <mergeCell ref="DVZ6:DVZ7"/>
    <mergeCell ref="DVL6:DVL7"/>
    <mergeCell ref="DVM6:DVO6"/>
    <mergeCell ref="DVP6:DVP7"/>
    <mergeCell ref="DVQ6:DVQ7"/>
    <mergeCell ref="DVR6:DVT6"/>
    <mergeCell ref="DVF6:DVF7"/>
    <mergeCell ref="DVG6:DVG7"/>
    <mergeCell ref="DVH6:DVI6"/>
    <mergeCell ref="DVJ6:DVJ7"/>
    <mergeCell ref="DVK6:DVK7"/>
    <mergeCell ref="DUZ6:DUZ7"/>
    <mergeCell ref="DVA6:DVA7"/>
    <mergeCell ref="DVB6:DVB7"/>
    <mergeCell ref="DVD6:DVD7"/>
    <mergeCell ref="DVE6:DVE7"/>
    <mergeCell ref="DUQ6:DUQ7"/>
    <mergeCell ref="DUR6:DUT6"/>
    <mergeCell ref="DUU6:DUU7"/>
    <mergeCell ref="DUV6:DUV7"/>
    <mergeCell ref="DUW6:DUY6"/>
    <mergeCell ref="DUK6:DUK7"/>
    <mergeCell ref="DUL6:DUL7"/>
    <mergeCell ref="DUM6:DUN6"/>
    <mergeCell ref="DUO6:DUO7"/>
    <mergeCell ref="DUP6:DUP7"/>
    <mergeCell ref="DUE6:DUE7"/>
    <mergeCell ref="DUF6:DUF7"/>
    <mergeCell ref="DUG6:DUG7"/>
    <mergeCell ref="DUI6:DUI7"/>
    <mergeCell ref="DUJ6:DUJ7"/>
    <mergeCell ref="DTV6:DTV7"/>
    <mergeCell ref="DTW6:DTY6"/>
    <mergeCell ref="DTZ6:DTZ7"/>
    <mergeCell ref="DUA6:DUA7"/>
    <mergeCell ref="DUB6:DUD6"/>
    <mergeCell ref="DTP6:DTP7"/>
    <mergeCell ref="DTQ6:DTQ7"/>
    <mergeCell ref="DTR6:DTS6"/>
    <mergeCell ref="DTT6:DTT7"/>
    <mergeCell ref="DTU6:DTU7"/>
    <mergeCell ref="DTJ6:DTJ7"/>
    <mergeCell ref="DTK6:DTK7"/>
    <mergeCell ref="DTL6:DTL7"/>
    <mergeCell ref="DTN6:DTN7"/>
    <mergeCell ref="DTO6:DTO7"/>
    <mergeCell ref="DTA6:DTA7"/>
    <mergeCell ref="DTB6:DTD6"/>
    <mergeCell ref="DTE6:DTE7"/>
    <mergeCell ref="DTF6:DTF7"/>
    <mergeCell ref="DTG6:DTI6"/>
    <mergeCell ref="DSU6:DSU7"/>
    <mergeCell ref="DSV6:DSV7"/>
    <mergeCell ref="DSW6:DSX6"/>
    <mergeCell ref="DSY6:DSY7"/>
    <mergeCell ref="DSZ6:DSZ7"/>
    <mergeCell ref="DSO6:DSO7"/>
    <mergeCell ref="DSP6:DSP7"/>
    <mergeCell ref="DSQ6:DSQ7"/>
    <mergeCell ref="DSS6:DSS7"/>
    <mergeCell ref="DST6:DST7"/>
    <mergeCell ref="DSF6:DSF7"/>
    <mergeCell ref="DSG6:DSI6"/>
    <mergeCell ref="DSJ6:DSJ7"/>
    <mergeCell ref="DSK6:DSK7"/>
    <mergeCell ref="DSL6:DSN6"/>
    <mergeCell ref="DRZ6:DRZ7"/>
    <mergeCell ref="DSA6:DSA7"/>
    <mergeCell ref="DSB6:DSC6"/>
    <mergeCell ref="DSD6:DSD7"/>
    <mergeCell ref="DSE6:DSE7"/>
    <mergeCell ref="DRT6:DRT7"/>
    <mergeCell ref="DRU6:DRU7"/>
    <mergeCell ref="DRV6:DRV7"/>
    <mergeCell ref="DRX6:DRX7"/>
    <mergeCell ref="DRY6:DRY7"/>
    <mergeCell ref="DRK6:DRK7"/>
    <mergeCell ref="DRL6:DRN6"/>
    <mergeCell ref="DRO6:DRO7"/>
    <mergeCell ref="DRP6:DRP7"/>
    <mergeCell ref="DRQ6:DRS6"/>
    <mergeCell ref="DRE6:DRE7"/>
    <mergeCell ref="DRF6:DRF7"/>
    <mergeCell ref="DRG6:DRH6"/>
    <mergeCell ref="DRI6:DRI7"/>
    <mergeCell ref="DRJ6:DRJ7"/>
    <mergeCell ref="DQY6:DQY7"/>
    <mergeCell ref="DQZ6:DQZ7"/>
    <mergeCell ref="DRA6:DRA7"/>
    <mergeCell ref="DRC6:DRC7"/>
    <mergeCell ref="DRD6:DRD7"/>
    <mergeCell ref="DQP6:DQP7"/>
    <mergeCell ref="DQQ6:DQS6"/>
    <mergeCell ref="DQT6:DQT7"/>
    <mergeCell ref="DQU6:DQU7"/>
    <mergeCell ref="DQV6:DQX6"/>
    <mergeCell ref="DQJ6:DQJ7"/>
    <mergeCell ref="DQK6:DQK7"/>
    <mergeCell ref="DQL6:DQM6"/>
    <mergeCell ref="DQN6:DQN7"/>
    <mergeCell ref="DQO6:DQO7"/>
    <mergeCell ref="DQD6:DQD7"/>
    <mergeCell ref="DQE6:DQE7"/>
    <mergeCell ref="DQF6:DQF7"/>
    <mergeCell ref="DQH6:DQH7"/>
    <mergeCell ref="DQI6:DQI7"/>
    <mergeCell ref="DPU6:DPU7"/>
    <mergeCell ref="DPV6:DPX6"/>
    <mergeCell ref="DPY6:DPY7"/>
    <mergeCell ref="DPZ6:DPZ7"/>
    <mergeCell ref="DQA6:DQC6"/>
    <mergeCell ref="DPO6:DPO7"/>
    <mergeCell ref="DPP6:DPP7"/>
    <mergeCell ref="DPQ6:DPR6"/>
    <mergeCell ref="DPS6:DPS7"/>
    <mergeCell ref="DPT6:DPT7"/>
    <mergeCell ref="DPI6:DPI7"/>
    <mergeCell ref="DPJ6:DPJ7"/>
    <mergeCell ref="DPK6:DPK7"/>
    <mergeCell ref="DPM6:DPM7"/>
    <mergeCell ref="DPN6:DPN7"/>
    <mergeCell ref="DOZ6:DOZ7"/>
    <mergeCell ref="DPA6:DPC6"/>
    <mergeCell ref="DPD6:DPD7"/>
    <mergeCell ref="DPE6:DPE7"/>
    <mergeCell ref="DPF6:DPH6"/>
    <mergeCell ref="DOT6:DOT7"/>
    <mergeCell ref="DOU6:DOU7"/>
    <mergeCell ref="DOV6:DOW6"/>
    <mergeCell ref="DOX6:DOX7"/>
    <mergeCell ref="DOY6:DOY7"/>
    <mergeCell ref="DON6:DON7"/>
    <mergeCell ref="DOO6:DOO7"/>
    <mergeCell ref="DOP6:DOP7"/>
    <mergeCell ref="DOR6:DOR7"/>
    <mergeCell ref="DOS6:DOS7"/>
    <mergeCell ref="DOE6:DOE7"/>
    <mergeCell ref="DOF6:DOH6"/>
    <mergeCell ref="DOI6:DOI7"/>
    <mergeCell ref="DOJ6:DOJ7"/>
    <mergeCell ref="DOK6:DOM6"/>
    <mergeCell ref="DNY6:DNY7"/>
    <mergeCell ref="DNZ6:DNZ7"/>
    <mergeCell ref="DOA6:DOB6"/>
    <mergeCell ref="DOC6:DOC7"/>
    <mergeCell ref="DOD6:DOD7"/>
    <mergeCell ref="DNS6:DNS7"/>
    <mergeCell ref="DNT6:DNT7"/>
    <mergeCell ref="DNU6:DNU7"/>
    <mergeCell ref="DNW6:DNW7"/>
    <mergeCell ref="DNX6:DNX7"/>
    <mergeCell ref="DNJ6:DNJ7"/>
    <mergeCell ref="DNK6:DNM6"/>
    <mergeCell ref="DNN6:DNN7"/>
    <mergeCell ref="DNO6:DNO7"/>
    <mergeCell ref="DNP6:DNR6"/>
    <mergeCell ref="DND6:DND7"/>
    <mergeCell ref="DNE6:DNE7"/>
    <mergeCell ref="DNF6:DNG6"/>
    <mergeCell ref="DNH6:DNH7"/>
    <mergeCell ref="DNI6:DNI7"/>
    <mergeCell ref="DMX6:DMX7"/>
    <mergeCell ref="DMY6:DMY7"/>
    <mergeCell ref="DMZ6:DMZ7"/>
    <mergeCell ref="DNB6:DNB7"/>
    <mergeCell ref="DNC6:DNC7"/>
    <mergeCell ref="DMO6:DMO7"/>
    <mergeCell ref="DMP6:DMR6"/>
    <mergeCell ref="DMS6:DMS7"/>
    <mergeCell ref="DMT6:DMT7"/>
    <mergeCell ref="DMU6:DMW6"/>
    <mergeCell ref="DMI6:DMI7"/>
    <mergeCell ref="DMJ6:DMJ7"/>
    <mergeCell ref="DMK6:DML6"/>
    <mergeCell ref="DMM6:DMM7"/>
    <mergeCell ref="DMN6:DMN7"/>
    <mergeCell ref="DMC6:DMC7"/>
    <mergeCell ref="DMD6:DMD7"/>
    <mergeCell ref="DME6:DME7"/>
    <mergeCell ref="DMG6:DMG7"/>
    <mergeCell ref="DMH6:DMH7"/>
    <mergeCell ref="DLT6:DLT7"/>
    <mergeCell ref="DLU6:DLW6"/>
    <mergeCell ref="DLX6:DLX7"/>
    <mergeCell ref="DLY6:DLY7"/>
    <mergeCell ref="DLZ6:DMB6"/>
    <mergeCell ref="DLN6:DLN7"/>
    <mergeCell ref="DLO6:DLO7"/>
    <mergeCell ref="DLP6:DLQ6"/>
    <mergeCell ref="DLR6:DLR7"/>
    <mergeCell ref="DLS6:DLS7"/>
    <mergeCell ref="DLH6:DLH7"/>
    <mergeCell ref="DLI6:DLI7"/>
    <mergeCell ref="DLJ6:DLJ7"/>
    <mergeCell ref="DLL6:DLL7"/>
    <mergeCell ref="DLM6:DLM7"/>
    <mergeCell ref="DKY6:DKY7"/>
    <mergeCell ref="DKZ6:DLB6"/>
    <mergeCell ref="DLC6:DLC7"/>
    <mergeCell ref="DLD6:DLD7"/>
    <mergeCell ref="DLE6:DLG6"/>
    <mergeCell ref="DKS6:DKS7"/>
    <mergeCell ref="DKT6:DKT7"/>
    <mergeCell ref="DKU6:DKV6"/>
    <mergeCell ref="DKW6:DKW7"/>
    <mergeCell ref="DKX6:DKX7"/>
    <mergeCell ref="DKM6:DKM7"/>
    <mergeCell ref="DKN6:DKN7"/>
    <mergeCell ref="DKO6:DKO7"/>
    <mergeCell ref="DKQ6:DKQ7"/>
    <mergeCell ref="DKR6:DKR7"/>
    <mergeCell ref="DKD6:DKD7"/>
    <mergeCell ref="DKE6:DKG6"/>
    <mergeCell ref="DKH6:DKH7"/>
    <mergeCell ref="DKI6:DKI7"/>
    <mergeCell ref="DKJ6:DKL6"/>
    <mergeCell ref="DJX6:DJX7"/>
    <mergeCell ref="DJY6:DJY7"/>
    <mergeCell ref="DJZ6:DKA6"/>
    <mergeCell ref="DKB6:DKB7"/>
    <mergeCell ref="DKC6:DKC7"/>
    <mergeCell ref="DJR6:DJR7"/>
    <mergeCell ref="DJS6:DJS7"/>
    <mergeCell ref="DJT6:DJT7"/>
    <mergeCell ref="DJV6:DJV7"/>
    <mergeCell ref="DJW6:DJW7"/>
    <mergeCell ref="DJI6:DJI7"/>
    <mergeCell ref="DJJ6:DJL6"/>
    <mergeCell ref="DJM6:DJM7"/>
    <mergeCell ref="DJN6:DJN7"/>
    <mergeCell ref="DJO6:DJQ6"/>
    <mergeCell ref="DJC6:DJC7"/>
    <mergeCell ref="DJD6:DJD7"/>
    <mergeCell ref="DJE6:DJF6"/>
    <mergeCell ref="DJG6:DJG7"/>
    <mergeCell ref="DJH6:DJH7"/>
    <mergeCell ref="DIW6:DIW7"/>
    <mergeCell ref="DIX6:DIX7"/>
    <mergeCell ref="DIY6:DIY7"/>
    <mergeCell ref="DJA6:DJA7"/>
    <mergeCell ref="DJB6:DJB7"/>
    <mergeCell ref="DIN6:DIN7"/>
    <mergeCell ref="DIO6:DIQ6"/>
    <mergeCell ref="DIR6:DIR7"/>
    <mergeCell ref="DIS6:DIS7"/>
    <mergeCell ref="DIT6:DIV6"/>
    <mergeCell ref="DIH6:DIH7"/>
    <mergeCell ref="DII6:DII7"/>
    <mergeCell ref="DIJ6:DIK6"/>
    <mergeCell ref="DIL6:DIL7"/>
    <mergeCell ref="DIM6:DIM7"/>
    <mergeCell ref="DIB6:DIB7"/>
    <mergeCell ref="DIC6:DIC7"/>
    <mergeCell ref="DID6:DID7"/>
    <mergeCell ref="DIF6:DIF7"/>
    <mergeCell ref="DIG6:DIG7"/>
    <mergeCell ref="DHS6:DHS7"/>
    <mergeCell ref="DHT6:DHV6"/>
    <mergeCell ref="DHW6:DHW7"/>
    <mergeCell ref="DHX6:DHX7"/>
    <mergeCell ref="DHY6:DIA6"/>
    <mergeCell ref="DHM6:DHM7"/>
    <mergeCell ref="DHN6:DHN7"/>
    <mergeCell ref="DHO6:DHP6"/>
    <mergeCell ref="DHQ6:DHQ7"/>
    <mergeCell ref="DHR6:DHR7"/>
    <mergeCell ref="DHG6:DHG7"/>
    <mergeCell ref="DHH6:DHH7"/>
    <mergeCell ref="DHI6:DHI7"/>
    <mergeCell ref="DHK6:DHK7"/>
    <mergeCell ref="DHL6:DHL7"/>
    <mergeCell ref="DGX6:DGX7"/>
    <mergeCell ref="DGY6:DHA6"/>
    <mergeCell ref="DHB6:DHB7"/>
    <mergeCell ref="DHC6:DHC7"/>
    <mergeCell ref="DHD6:DHF6"/>
    <mergeCell ref="DGR6:DGR7"/>
    <mergeCell ref="DGS6:DGS7"/>
    <mergeCell ref="DGT6:DGU6"/>
    <mergeCell ref="DGV6:DGV7"/>
    <mergeCell ref="DGW6:DGW7"/>
    <mergeCell ref="DGL6:DGL7"/>
    <mergeCell ref="DGM6:DGM7"/>
    <mergeCell ref="DGN6:DGN7"/>
    <mergeCell ref="DGP6:DGP7"/>
    <mergeCell ref="DGQ6:DGQ7"/>
    <mergeCell ref="DGC6:DGC7"/>
    <mergeCell ref="DGD6:DGF6"/>
    <mergeCell ref="DGG6:DGG7"/>
    <mergeCell ref="DGH6:DGH7"/>
    <mergeCell ref="DGI6:DGK6"/>
    <mergeCell ref="DFW6:DFW7"/>
    <mergeCell ref="DFX6:DFX7"/>
    <mergeCell ref="DFY6:DFZ6"/>
    <mergeCell ref="DGA6:DGA7"/>
    <mergeCell ref="DGB6:DGB7"/>
    <mergeCell ref="DFQ6:DFQ7"/>
    <mergeCell ref="DFR6:DFR7"/>
    <mergeCell ref="DFS6:DFS7"/>
    <mergeCell ref="DFU6:DFU7"/>
    <mergeCell ref="DFV6:DFV7"/>
    <mergeCell ref="DFH6:DFH7"/>
    <mergeCell ref="DFI6:DFK6"/>
    <mergeCell ref="DFL6:DFL7"/>
    <mergeCell ref="DFM6:DFM7"/>
    <mergeCell ref="DFN6:DFP6"/>
    <mergeCell ref="DFB6:DFB7"/>
    <mergeCell ref="DFC6:DFC7"/>
    <mergeCell ref="DFD6:DFE6"/>
    <mergeCell ref="DFF6:DFF7"/>
    <mergeCell ref="DFG6:DFG7"/>
    <mergeCell ref="DEV6:DEV7"/>
    <mergeCell ref="DEW6:DEW7"/>
    <mergeCell ref="DEX6:DEX7"/>
    <mergeCell ref="DEZ6:DEZ7"/>
    <mergeCell ref="DFA6:DFA7"/>
    <mergeCell ref="DEM6:DEM7"/>
    <mergeCell ref="DEN6:DEP6"/>
    <mergeCell ref="DEQ6:DEQ7"/>
    <mergeCell ref="DER6:DER7"/>
    <mergeCell ref="DES6:DEU6"/>
    <mergeCell ref="DEG6:DEG7"/>
    <mergeCell ref="DEH6:DEH7"/>
    <mergeCell ref="DEI6:DEJ6"/>
    <mergeCell ref="DEK6:DEK7"/>
    <mergeCell ref="DEL6:DEL7"/>
    <mergeCell ref="DEA6:DEA7"/>
    <mergeCell ref="DEB6:DEB7"/>
    <mergeCell ref="DEC6:DEC7"/>
    <mergeCell ref="DEE6:DEE7"/>
    <mergeCell ref="DEF6:DEF7"/>
    <mergeCell ref="DDR6:DDR7"/>
    <mergeCell ref="DDS6:DDU6"/>
    <mergeCell ref="DDV6:DDV7"/>
    <mergeCell ref="DDW6:DDW7"/>
    <mergeCell ref="DDX6:DDZ6"/>
    <mergeCell ref="DDL6:DDL7"/>
    <mergeCell ref="DDM6:DDM7"/>
    <mergeCell ref="DDN6:DDO6"/>
    <mergeCell ref="DDP6:DDP7"/>
    <mergeCell ref="DDQ6:DDQ7"/>
    <mergeCell ref="DDF6:DDF7"/>
    <mergeCell ref="DDG6:DDG7"/>
    <mergeCell ref="DDH6:DDH7"/>
    <mergeCell ref="DDJ6:DDJ7"/>
    <mergeCell ref="DDK6:DDK7"/>
    <mergeCell ref="DCW6:DCW7"/>
    <mergeCell ref="DCX6:DCZ6"/>
    <mergeCell ref="DDA6:DDA7"/>
    <mergeCell ref="DDB6:DDB7"/>
    <mergeCell ref="DDC6:DDE6"/>
    <mergeCell ref="DCQ6:DCQ7"/>
    <mergeCell ref="DCR6:DCR7"/>
    <mergeCell ref="DCS6:DCT6"/>
    <mergeCell ref="DCU6:DCU7"/>
    <mergeCell ref="DCV6:DCV7"/>
    <mergeCell ref="DCK6:DCK7"/>
    <mergeCell ref="DCL6:DCL7"/>
    <mergeCell ref="DCM6:DCM7"/>
    <mergeCell ref="DCO6:DCO7"/>
    <mergeCell ref="DCP6:DCP7"/>
    <mergeCell ref="DCB6:DCB7"/>
    <mergeCell ref="DCC6:DCE6"/>
    <mergeCell ref="DCF6:DCF7"/>
    <mergeCell ref="DCG6:DCG7"/>
    <mergeCell ref="DCH6:DCJ6"/>
    <mergeCell ref="DBV6:DBV7"/>
    <mergeCell ref="DBW6:DBW7"/>
    <mergeCell ref="DBX6:DBY6"/>
    <mergeCell ref="DBZ6:DBZ7"/>
    <mergeCell ref="DCA6:DCA7"/>
    <mergeCell ref="DBP6:DBP7"/>
    <mergeCell ref="DBQ6:DBQ7"/>
    <mergeCell ref="DBR6:DBR7"/>
    <mergeCell ref="DBT6:DBT7"/>
    <mergeCell ref="DBU6:DBU7"/>
    <mergeCell ref="DBG6:DBG7"/>
    <mergeCell ref="DBH6:DBJ6"/>
    <mergeCell ref="DBK6:DBK7"/>
    <mergeCell ref="DBL6:DBL7"/>
    <mergeCell ref="DBM6:DBO6"/>
    <mergeCell ref="DBA6:DBA7"/>
    <mergeCell ref="DBB6:DBB7"/>
    <mergeCell ref="DBC6:DBD6"/>
    <mergeCell ref="DBE6:DBE7"/>
    <mergeCell ref="DBF6:DBF7"/>
    <mergeCell ref="DAU6:DAU7"/>
    <mergeCell ref="DAV6:DAV7"/>
    <mergeCell ref="DAW6:DAW7"/>
    <mergeCell ref="DAY6:DAY7"/>
    <mergeCell ref="DAZ6:DAZ7"/>
    <mergeCell ref="DAL6:DAL7"/>
    <mergeCell ref="DAM6:DAO6"/>
    <mergeCell ref="DAP6:DAP7"/>
    <mergeCell ref="DAQ6:DAQ7"/>
    <mergeCell ref="DAR6:DAT6"/>
    <mergeCell ref="DAF6:DAF7"/>
    <mergeCell ref="DAG6:DAG7"/>
    <mergeCell ref="DAH6:DAI6"/>
    <mergeCell ref="DAJ6:DAJ7"/>
    <mergeCell ref="DAK6:DAK7"/>
    <mergeCell ref="CZZ6:CZZ7"/>
    <mergeCell ref="DAA6:DAA7"/>
    <mergeCell ref="DAB6:DAB7"/>
    <mergeCell ref="DAD6:DAD7"/>
    <mergeCell ref="DAE6:DAE7"/>
    <mergeCell ref="CZQ6:CZQ7"/>
    <mergeCell ref="CZR6:CZT6"/>
    <mergeCell ref="CZU6:CZU7"/>
    <mergeCell ref="CZV6:CZV7"/>
    <mergeCell ref="CZW6:CZY6"/>
    <mergeCell ref="CZK6:CZK7"/>
    <mergeCell ref="CZL6:CZL7"/>
    <mergeCell ref="CZM6:CZN6"/>
    <mergeCell ref="CZO6:CZO7"/>
    <mergeCell ref="CZP6:CZP7"/>
    <mergeCell ref="CZE6:CZE7"/>
    <mergeCell ref="CZF6:CZF7"/>
    <mergeCell ref="CZG6:CZG7"/>
    <mergeCell ref="CZI6:CZI7"/>
    <mergeCell ref="CZJ6:CZJ7"/>
    <mergeCell ref="CYV6:CYV7"/>
    <mergeCell ref="CYW6:CYY6"/>
    <mergeCell ref="CYZ6:CYZ7"/>
    <mergeCell ref="CZA6:CZA7"/>
    <mergeCell ref="CZB6:CZD6"/>
    <mergeCell ref="CYP6:CYP7"/>
    <mergeCell ref="CYQ6:CYQ7"/>
    <mergeCell ref="CYR6:CYS6"/>
    <mergeCell ref="CYT6:CYT7"/>
    <mergeCell ref="CYU6:CYU7"/>
    <mergeCell ref="CYJ6:CYJ7"/>
    <mergeCell ref="CYK6:CYK7"/>
    <mergeCell ref="CYL6:CYL7"/>
    <mergeCell ref="CYN6:CYN7"/>
    <mergeCell ref="CYO6:CYO7"/>
    <mergeCell ref="CYA6:CYA7"/>
    <mergeCell ref="CYB6:CYD6"/>
    <mergeCell ref="CYE6:CYE7"/>
    <mergeCell ref="CYF6:CYF7"/>
    <mergeCell ref="CYG6:CYI6"/>
    <mergeCell ref="CXU6:CXU7"/>
    <mergeCell ref="CXV6:CXV7"/>
    <mergeCell ref="CXW6:CXX6"/>
    <mergeCell ref="CXY6:CXY7"/>
    <mergeCell ref="CXZ6:CXZ7"/>
    <mergeCell ref="CXO6:CXO7"/>
    <mergeCell ref="CXP6:CXP7"/>
    <mergeCell ref="CXQ6:CXQ7"/>
    <mergeCell ref="CXS6:CXS7"/>
    <mergeCell ref="CXT6:CXT7"/>
    <mergeCell ref="CXF6:CXF7"/>
    <mergeCell ref="CXG6:CXI6"/>
    <mergeCell ref="CXJ6:CXJ7"/>
    <mergeCell ref="CXK6:CXK7"/>
    <mergeCell ref="CXL6:CXN6"/>
    <mergeCell ref="CWZ6:CWZ7"/>
    <mergeCell ref="CXA6:CXA7"/>
    <mergeCell ref="CXB6:CXC6"/>
    <mergeCell ref="CXD6:CXD7"/>
    <mergeCell ref="CXE6:CXE7"/>
    <mergeCell ref="CWT6:CWT7"/>
    <mergeCell ref="CWU6:CWU7"/>
    <mergeCell ref="CWV6:CWV7"/>
    <mergeCell ref="CWX6:CWX7"/>
    <mergeCell ref="CWY6:CWY7"/>
    <mergeCell ref="CWK6:CWK7"/>
    <mergeCell ref="CWL6:CWN6"/>
    <mergeCell ref="CWO6:CWO7"/>
    <mergeCell ref="CWP6:CWP7"/>
    <mergeCell ref="CWQ6:CWS6"/>
    <mergeCell ref="CWE6:CWE7"/>
    <mergeCell ref="CWF6:CWF7"/>
    <mergeCell ref="CWG6:CWH6"/>
    <mergeCell ref="CWI6:CWI7"/>
    <mergeCell ref="CWJ6:CWJ7"/>
    <mergeCell ref="CVY6:CVY7"/>
    <mergeCell ref="CVZ6:CVZ7"/>
    <mergeCell ref="CWA6:CWA7"/>
    <mergeCell ref="CWC6:CWC7"/>
    <mergeCell ref="CWD6:CWD7"/>
    <mergeCell ref="CVP6:CVP7"/>
    <mergeCell ref="CVQ6:CVS6"/>
    <mergeCell ref="CVT6:CVT7"/>
    <mergeCell ref="CVU6:CVU7"/>
    <mergeCell ref="CVV6:CVX6"/>
    <mergeCell ref="CVJ6:CVJ7"/>
    <mergeCell ref="CVK6:CVK7"/>
    <mergeCell ref="CVL6:CVM6"/>
    <mergeCell ref="CVN6:CVN7"/>
    <mergeCell ref="CVO6:CVO7"/>
    <mergeCell ref="CVD6:CVD7"/>
    <mergeCell ref="CVE6:CVE7"/>
    <mergeCell ref="CVF6:CVF7"/>
    <mergeCell ref="CVH6:CVH7"/>
    <mergeCell ref="CVI6:CVI7"/>
    <mergeCell ref="CUU6:CUU7"/>
    <mergeCell ref="CUV6:CUX6"/>
    <mergeCell ref="CUY6:CUY7"/>
    <mergeCell ref="CUZ6:CUZ7"/>
    <mergeCell ref="CVA6:CVC6"/>
    <mergeCell ref="CUO6:CUO7"/>
    <mergeCell ref="CUP6:CUP7"/>
    <mergeCell ref="CUQ6:CUR6"/>
    <mergeCell ref="CUS6:CUS7"/>
    <mergeCell ref="CUT6:CUT7"/>
    <mergeCell ref="CUI6:CUI7"/>
    <mergeCell ref="CUJ6:CUJ7"/>
    <mergeCell ref="CUK6:CUK7"/>
    <mergeCell ref="CUM6:CUM7"/>
    <mergeCell ref="CUN6:CUN7"/>
    <mergeCell ref="CTZ6:CTZ7"/>
    <mergeCell ref="CUA6:CUC6"/>
    <mergeCell ref="CUD6:CUD7"/>
    <mergeCell ref="CUE6:CUE7"/>
    <mergeCell ref="CUF6:CUH6"/>
    <mergeCell ref="CTT6:CTT7"/>
    <mergeCell ref="CTU6:CTU7"/>
    <mergeCell ref="CTV6:CTW6"/>
    <mergeCell ref="CTX6:CTX7"/>
    <mergeCell ref="CTY6:CTY7"/>
    <mergeCell ref="CTN6:CTN7"/>
    <mergeCell ref="CTO6:CTO7"/>
    <mergeCell ref="CTP6:CTP7"/>
    <mergeCell ref="CTR6:CTR7"/>
    <mergeCell ref="CTS6:CTS7"/>
    <mergeCell ref="CTE6:CTE7"/>
    <mergeCell ref="CTF6:CTH6"/>
    <mergeCell ref="CTI6:CTI7"/>
    <mergeCell ref="CTJ6:CTJ7"/>
    <mergeCell ref="CTK6:CTM6"/>
    <mergeCell ref="CSY6:CSY7"/>
    <mergeCell ref="CSZ6:CSZ7"/>
    <mergeCell ref="CTA6:CTB6"/>
    <mergeCell ref="CTC6:CTC7"/>
    <mergeCell ref="CTD6:CTD7"/>
    <mergeCell ref="CSS6:CSS7"/>
    <mergeCell ref="CST6:CST7"/>
    <mergeCell ref="CSU6:CSU7"/>
    <mergeCell ref="CSW6:CSW7"/>
    <mergeCell ref="CSX6:CSX7"/>
    <mergeCell ref="CSJ6:CSJ7"/>
    <mergeCell ref="CSK6:CSM6"/>
    <mergeCell ref="CSN6:CSN7"/>
    <mergeCell ref="CSO6:CSO7"/>
    <mergeCell ref="CSP6:CSR6"/>
    <mergeCell ref="CSD6:CSD7"/>
    <mergeCell ref="CSE6:CSE7"/>
    <mergeCell ref="CSF6:CSG6"/>
    <mergeCell ref="CSH6:CSH7"/>
    <mergeCell ref="CSI6:CSI7"/>
    <mergeCell ref="CRX6:CRX7"/>
    <mergeCell ref="CRY6:CRY7"/>
    <mergeCell ref="CRZ6:CRZ7"/>
    <mergeCell ref="CSB6:CSB7"/>
    <mergeCell ref="CSC6:CSC7"/>
    <mergeCell ref="CRO6:CRO7"/>
    <mergeCell ref="CRP6:CRR6"/>
    <mergeCell ref="CRS6:CRS7"/>
    <mergeCell ref="CRT6:CRT7"/>
    <mergeCell ref="CRU6:CRW6"/>
    <mergeCell ref="CRI6:CRI7"/>
    <mergeCell ref="CRJ6:CRJ7"/>
    <mergeCell ref="CRK6:CRL6"/>
    <mergeCell ref="CRM6:CRM7"/>
    <mergeCell ref="CRN6:CRN7"/>
    <mergeCell ref="CRC6:CRC7"/>
    <mergeCell ref="CRD6:CRD7"/>
    <mergeCell ref="CRE6:CRE7"/>
    <mergeCell ref="CRG6:CRG7"/>
    <mergeCell ref="CRH6:CRH7"/>
    <mergeCell ref="CQT6:CQT7"/>
    <mergeCell ref="CQU6:CQW6"/>
    <mergeCell ref="CQX6:CQX7"/>
    <mergeCell ref="CQY6:CQY7"/>
    <mergeCell ref="CQZ6:CRB6"/>
    <mergeCell ref="CQN6:CQN7"/>
    <mergeCell ref="CQO6:CQO7"/>
    <mergeCell ref="CQP6:CQQ6"/>
    <mergeCell ref="CQR6:CQR7"/>
    <mergeCell ref="CQS6:CQS7"/>
    <mergeCell ref="CQH6:CQH7"/>
    <mergeCell ref="CQI6:CQI7"/>
    <mergeCell ref="CQJ6:CQJ7"/>
    <mergeCell ref="CQL6:CQL7"/>
    <mergeCell ref="CQM6:CQM7"/>
    <mergeCell ref="CPY6:CPY7"/>
    <mergeCell ref="CPZ6:CQB6"/>
    <mergeCell ref="CQC6:CQC7"/>
    <mergeCell ref="CQD6:CQD7"/>
    <mergeCell ref="CQE6:CQG6"/>
    <mergeCell ref="CPS6:CPS7"/>
    <mergeCell ref="CPT6:CPT7"/>
    <mergeCell ref="CPU6:CPV6"/>
    <mergeCell ref="CPW6:CPW7"/>
    <mergeCell ref="CPX6:CPX7"/>
    <mergeCell ref="CPM6:CPM7"/>
    <mergeCell ref="CPN6:CPN7"/>
    <mergeCell ref="CPO6:CPO7"/>
    <mergeCell ref="CPQ6:CPQ7"/>
    <mergeCell ref="CPR6:CPR7"/>
    <mergeCell ref="CPD6:CPD7"/>
    <mergeCell ref="CPE6:CPG6"/>
    <mergeCell ref="CPH6:CPH7"/>
    <mergeCell ref="CPI6:CPI7"/>
    <mergeCell ref="CPJ6:CPL6"/>
    <mergeCell ref="COX6:COX7"/>
    <mergeCell ref="COY6:COY7"/>
    <mergeCell ref="COZ6:CPA6"/>
    <mergeCell ref="CPB6:CPB7"/>
    <mergeCell ref="CPC6:CPC7"/>
    <mergeCell ref="COR6:COR7"/>
    <mergeCell ref="COS6:COS7"/>
    <mergeCell ref="COT6:COT7"/>
    <mergeCell ref="COV6:COV7"/>
    <mergeCell ref="COW6:COW7"/>
    <mergeCell ref="COI6:COI7"/>
    <mergeCell ref="COJ6:COL6"/>
    <mergeCell ref="COM6:COM7"/>
    <mergeCell ref="CON6:CON7"/>
    <mergeCell ref="COO6:COQ6"/>
    <mergeCell ref="COC6:COC7"/>
    <mergeCell ref="COD6:COD7"/>
    <mergeCell ref="COE6:COF6"/>
    <mergeCell ref="COG6:COG7"/>
    <mergeCell ref="COH6:COH7"/>
    <mergeCell ref="CNW6:CNW7"/>
    <mergeCell ref="CNX6:CNX7"/>
    <mergeCell ref="CNY6:CNY7"/>
    <mergeCell ref="COA6:COA7"/>
    <mergeCell ref="COB6:COB7"/>
    <mergeCell ref="CNN6:CNN7"/>
    <mergeCell ref="CNO6:CNQ6"/>
    <mergeCell ref="CNR6:CNR7"/>
    <mergeCell ref="CNS6:CNS7"/>
    <mergeCell ref="CNT6:CNV6"/>
    <mergeCell ref="CNH6:CNH7"/>
    <mergeCell ref="CNI6:CNI7"/>
    <mergeCell ref="CNJ6:CNK6"/>
    <mergeCell ref="CNL6:CNL7"/>
    <mergeCell ref="CNM6:CNM7"/>
    <mergeCell ref="CNB6:CNB7"/>
    <mergeCell ref="CNC6:CNC7"/>
    <mergeCell ref="CND6:CND7"/>
    <mergeCell ref="CNF6:CNF7"/>
    <mergeCell ref="CNG6:CNG7"/>
    <mergeCell ref="CMS6:CMS7"/>
    <mergeCell ref="CMT6:CMV6"/>
    <mergeCell ref="CMW6:CMW7"/>
    <mergeCell ref="CMX6:CMX7"/>
    <mergeCell ref="CMY6:CNA6"/>
    <mergeCell ref="CMM6:CMM7"/>
    <mergeCell ref="CMN6:CMN7"/>
    <mergeCell ref="CMO6:CMP6"/>
    <mergeCell ref="CMQ6:CMQ7"/>
    <mergeCell ref="CMR6:CMR7"/>
    <mergeCell ref="CMG6:CMG7"/>
    <mergeCell ref="CMH6:CMH7"/>
    <mergeCell ref="CMI6:CMI7"/>
    <mergeCell ref="CMK6:CMK7"/>
    <mergeCell ref="CML6:CML7"/>
    <mergeCell ref="CLX6:CLX7"/>
    <mergeCell ref="CLY6:CMA6"/>
    <mergeCell ref="CMB6:CMB7"/>
    <mergeCell ref="CMC6:CMC7"/>
    <mergeCell ref="CMD6:CMF6"/>
    <mergeCell ref="CLR6:CLR7"/>
    <mergeCell ref="CLS6:CLS7"/>
    <mergeCell ref="CLT6:CLU6"/>
    <mergeCell ref="CLV6:CLV7"/>
    <mergeCell ref="CLW6:CLW7"/>
    <mergeCell ref="CLL6:CLL7"/>
    <mergeCell ref="CLM6:CLM7"/>
    <mergeCell ref="CLN6:CLN7"/>
    <mergeCell ref="CLP6:CLP7"/>
    <mergeCell ref="CLQ6:CLQ7"/>
    <mergeCell ref="CLC6:CLC7"/>
    <mergeCell ref="CLD6:CLF6"/>
    <mergeCell ref="CLG6:CLG7"/>
    <mergeCell ref="CLH6:CLH7"/>
    <mergeCell ref="CLI6:CLK6"/>
    <mergeCell ref="CKW6:CKW7"/>
    <mergeCell ref="CKX6:CKX7"/>
    <mergeCell ref="CKY6:CKZ6"/>
    <mergeCell ref="CLA6:CLA7"/>
    <mergeCell ref="CLB6:CLB7"/>
    <mergeCell ref="CKQ6:CKQ7"/>
    <mergeCell ref="CKR6:CKR7"/>
    <mergeCell ref="CKS6:CKS7"/>
    <mergeCell ref="CKU6:CKU7"/>
    <mergeCell ref="CKV6:CKV7"/>
    <mergeCell ref="CKH6:CKH7"/>
    <mergeCell ref="CKI6:CKK6"/>
    <mergeCell ref="CKL6:CKL7"/>
    <mergeCell ref="CKM6:CKM7"/>
    <mergeCell ref="CKN6:CKP6"/>
    <mergeCell ref="CKB6:CKB7"/>
    <mergeCell ref="CKC6:CKC7"/>
    <mergeCell ref="CKD6:CKE6"/>
    <mergeCell ref="CKF6:CKF7"/>
    <mergeCell ref="CKG6:CKG7"/>
    <mergeCell ref="CJV6:CJV7"/>
    <mergeCell ref="CJW6:CJW7"/>
    <mergeCell ref="CJX6:CJX7"/>
    <mergeCell ref="CJZ6:CJZ7"/>
    <mergeCell ref="CKA6:CKA7"/>
    <mergeCell ref="CJM6:CJM7"/>
    <mergeCell ref="CJN6:CJP6"/>
    <mergeCell ref="CJQ6:CJQ7"/>
    <mergeCell ref="CJR6:CJR7"/>
    <mergeCell ref="CJS6:CJU6"/>
    <mergeCell ref="CJG6:CJG7"/>
    <mergeCell ref="CJH6:CJH7"/>
    <mergeCell ref="CJI6:CJJ6"/>
    <mergeCell ref="CJK6:CJK7"/>
    <mergeCell ref="CJL6:CJL7"/>
    <mergeCell ref="CJA6:CJA7"/>
    <mergeCell ref="CJB6:CJB7"/>
    <mergeCell ref="CJC6:CJC7"/>
    <mergeCell ref="CJE6:CJE7"/>
    <mergeCell ref="CJF6:CJF7"/>
    <mergeCell ref="CIR6:CIR7"/>
    <mergeCell ref="CIS6:CIU6"/>
    <mergeCell ref="CIV6:CIV7"/>
    <mergeCell ref="CIW6:CIW7"/>
    <mergeCell ref="CIX6:CIZ6"/>
    <mergeCell ref="CIL6:CIL7"/>
    <mergeCell ref="CIM6:CIM7"/>
    <mergeCell ref="CIN6:CIO6"/>
    <mergeCell ref="CIP6:CIP7"/>
    <mergeCell ref="CIQ6:CIQ7"/>
    <mergeCell ref="CIF6:CIF7"/>
    <mergeCell ref="CIG6:CIG7"/>
    <mergeCell ref="CIH6:CIH7"/>
    <mergeCell ref="CIJ6:CIJ7"/>
    <mergeCell ref="CIK6:CIK7"/>
    <mergeCell ref="CHW6:CHW7"/>
    <mergeCell ref="CHX6:CHZ6"/>
    <mergeCell ref="CIA6:CIA7"/>
    <mergeCell ref="CIB6:CIB7"/>
    <mergeCell ref="CIC6:CIE6"/>
    <mergeCell ref="CHQ6:CHQ7"/>
    <mergeCell ref="CHR6:CHR7"/>
    <mergeCell ref="CHS6:CHT6"/>
    <mergeCell ref="CHU6:CHU7"/>
    <mergeCell ref="CHV6:CHV7"/>
    <mergeCell ref="CHK6:CHK7"/>
    <mergeCell ref="CHL6:CHL7"/>
    <mergeCell ref="CHM6:CHM7"/>
    <mergeCell ref="CHO6:CHO7"/>
    <mergeCell ref="CHP6:CHP7"/>
    <mergeCell ref="CHB6:CHB7"/>
    <mergeCell ref="CHC6:CHE6"/>
    <mergeCell ref="CHF6:CHF7"/>
    <mergeCell ref="CHG6:CHG7"/>
    <mergeCell ref="CHH6:CHJ6"/>
    <mergeCell ref="CGV6:CGV7"/>
    <mergeCell ref="CGW6:CGW7"/>
    <mergeCell ref="CGX6:CGY6"/>
    <mergeCell ref="CGZ6:CGZ7"/>
    <mergeCell ref="CHA6:CHA7"/>
    <mergeCell ref="CGP6:CGP7"/>
    <mergeCell ref="CGQ6:CGQ7"/>
    <mergeCell ref="CGR6:CGR7"/>
    <mergeCell ref="CGT6:CGT7"/>
    <mergeCell ref="CGU6:CGU7"/>
    <mergeCell ref="CGG6:CGG7"/>
    <mergeCell ref="CGH6:CGJ6"/>
    <mergeCell ref="CGK6:CGK7"/>
    <mergeCell ref="CGL6:CGL7"/>
    <mergeCell ref="CGM6:CGO6"/>
    <mergeCell ref="CGA6:CGA7"/>
    <mergeCell ref="CGB6:CGB7"/>
    <mergeCell ref="CGC6:CGD6"/>
    <mergeCell ref="CGE6:CGE7"/>
    <mergeCell ref="CGF6:CGF7"/>
    <mergeCell ref="CFU6:CFU7"/>
    <mergeCell ref="CFV6:CFV7"/>
    <mergeCell ref="CFW6:CFW7"/>
    <mergeCell ref="CFY6:CFY7"/>
    <mergeCell ref="CFZ6:CFZ7"/>
    <mergeCell ref="CFL6:CFL7"/>
    <mergeCell ref="CFM6:CFO6"/>
    <mergeCell ref="CFP6:CFP7"/>
    <mergeCell ref="CFQ6:CFQ7"/>
    <mergeCell ref="CFR6:CFT6"/>
    <mergeCell ref="CFF6:CFF7"/>
    <mergeCell ref="CFG6:CFG7"/>
    <mergeCell ref="CFH6:CFI6"/>
    <mergeCell ref="CFJ6:CFJ7"/>
    <mergeCell ref="CFK6:CFK7"/>
    <mergeCell ref="CEZ6:CEZ7"/>
    <mergeCell ref="CFA6:CFA7"/>
    <mergeCell ref="CFB6:CFB7"/>
    <mergeCell ref="CFD6:CFD7"/>
    <mergeCell ref="CFE6:CFE7"/>
    <mergeCell ref="CEQ6:CEQ7"/>
    <mergeCell ref="CER6:CET6"/>
    <mergeCell ref="CEU6:CEU7"/>
    <mergeCell ref="CEV6:CEV7"/>
    <mergeCell ref="CEW6:CEY6"/>
    <mergeCell ref="CEK6:CEK7"/>
    <mergeCell ref="CEL6:CEL7"/>
    <mergeCell ref="CEM6:CEN6"/>
    <mergeCell ref="CEO6:CEO7"/>
    <mergeCell ref="CEP6:CEP7"/>
    <mergeCell ref="CEE6:CEE7"/>
    <mergeCell ref="CEF6:CEF7"/>
    <mergeCell ref="CEG6:CEG7"/>
    <mergeCell ref="CEI6:CEI7"/>
    <mergeCell ref="CEJ6:CEJ7"/>
    <mergeCell ref="CDV6:CDV7"/>
    <mergeCell ref="CDW6:CDY6"/>
    <mergeCell ref="CDZ6:CDZ7"/>
    <mergeCell ref="CEA6:CEA7"/>
    <mergeCell ref="CEB6:CED6"/>
    <mergeCell ref="CDP6:CDP7"/>
    <mergeCell ref="CDQ6:CDQ7"/>
    <mergeCell ref="CDR6:CDS6"/>
    <mergeCell ref="CDT6:CDT7"/>
    <mergeCell ref="CDU6:CDU7"/>
    <mergeCell ref="CDJ6:CDJ7"/>
    <mergeCell ref="CDK6:CDK7"/>
    <mergeCell ref="CDL6:CDL7"/>
    <mergeCell ref="CDN6:CDN7"/>
    <mergeCell ref="CDO6:CDO7"/>
    <mergeCell ref="CDA6:CDA7"/>
    <mergeCell ref="CDB6:CDD6"/>
    <mergeCell ref="CDE6:CDE7"/>
    <mergeCell ref="CDF6:CDF7"/>
    <mergeCell ref="CDG6:CDI6"/>
    <mergeCell ref="CCU6:CCU7"/>
    <mergeCell ref="CCV6:CCV7"/>
    <mergeCell ref="CCW6:CCX6"/>
    <mergeCell ref="CCY6:CCY7"/>
    <mergeCell ref="CCZ6:CCZ7"/>
    <mergeCell ref="CCO6:CCO7"/>
    <mergeCell ref="CCP6:CCP7"/>
    <mergeCell ref="CCQ6:CCQ7"/>
    <mergeCell ref="CCS6:CCS7"/>
    <mergeCell ref="CCT6:CCT7"/>
    <mergeCell ref="CCF6:CCF7"/>
    <mergeCell ref="CCG6:CCI6"/>
    <mergeCell ref="CCJ6:CCJ7"/>
    <mergeCell ref="CCK6:CCK7"/>
    <mergeCell ref="CCL6:CCN6"/>
    <mergeCell ref="CBZ6:CBZ7"/>
    <mergeCell ref="CCA6:CCA7"/>
    <mergeCell ref="CCB6:CCC6"/>
    <mergeCell ref="CCD6:CCD7"/>
    <mergeCell ref="CCE6:CCE7"/>
    <mergeCell ref="CBT6:CBT7"/>
    <mergeCell ref="CBU6:CBU7"/>
    <mergeCell ref="CBV6:CBV7"/>
    <mergeCell ref="CBX6:CBX7"/>
    <mergeCell ref="CBY6:CBY7"/>
    <mergeCell ref="CBK6:CBK7"/>
    <mergeCell ref="CBL6:CBN6"/>
    <mergeCell ref="CBO6:CBO7"/>
    <mergeCell ref="CBP6:CBP7"/>
    <mergeCell ref="CBQ6:CBS6"/>
    <mergeCell ref="CBE6:CBE7"/>
    <mergeCell ref="CBF6:CBF7"/>
    <mergeCell ref="CBG6:CBH6"/>
    <mergeCell ref="CBI6:CBI7"/>
    <mergeCell ref="CBJ6:CBJ7"/>
    <mergeCell ref="CAY6:CAY7"/>
    <mergeCell ref="CAZ6:CAZ7"/>
    <mergeCell ref="CBA6:CBA7"/>
    <mergeCell ref="CBC6:CBC7"/>
    <mergeCell ref="CBD6:CBD7"/>
    <mergeCell ref="CAP6:CAP7"/>
    <mergeCell ref="CAQ6:CAS6"/>
    <mergeCell ref="CAT6:CAT7"/>
    <mergeCell ref="CAU6:CAU7"/>
    <mergeCell ref="CAV6:CAX6"/>
    <mergeCell ref="CAJ6:CAJ7"/>
    <mergeCell ref="CAK6:CAK7"/>
    <mergeCell ref="CAL6:CAM6"/>
    <mergeCell ref="CAN6:CAN7"/>
    <mergeCell ref="CAO6:CAO7"/>
    <mergeCell ref="CAD6:CAD7"/>
    <mergeCell ref="CAE6:CAE7"/>
    <mergeCell ref="CAF6:CAF7"/>
    <mergeCell ref="CAH6:CAH7"/>
    <mergeCell ref="CAI6:CAI7"/>
    <mergeCell ref="BZU6:BZU7"/>
    <mergeCell ref="BZV6:BZX6"/>
    <mergeCell ref="BZY6:BZY7"/>
    <mergeCell ref="BZZ6:BZZ7"/>
    <mergeCell ref="CAA6:CAC6"/>
    <mergeCell ref="BZO6:BZO7"/>
    <mergeCell ref="BZP6:BZP7"/>
    <mergeCell ref="BZQ6:BZR6"/>
    <mergeCell ref="BZS6:BZS7"/>
    <mergeCell ref="BZT6:BZT7"/>
    <mergeCell ref="BZI6:BZI7"/>
    <mergeCell ref="BZJ6:BZJ7"/>
    <mergeCell ref="BZK6:BZK7"/>
    <mergeCell ref="BZM6:BZM7"/>
    <mergeCell ref="BZN6:BZN7"/>
    <mergeCell ref="BYZ6:BYZ7"/>
    <mergeCell ref="BZA6:BZC6"/>
    <mergeCell ref="BZD6:BZD7"/>
    <mergeCell ref="BZE6:BZE7"/>
    <mergeCell ref="BZF6:BZH6"/>
    <mergeCell ref="BYT6:BYT7"/>
    <mergeCell ref="BYU6:BYU7"/>
    <mergeCell ref="BYV6:BYW6"/>
    <mergeCell ref="BYX6:BYX7"/>
    <mergeCell ref="BYY6:BYY7"/>
    <mergeCell ref="BYN6:BYN7"/>
    <mergeCell ref="BYO6:BYO7"/>
    <mergeCell ref="BYP6:BYP7"/>
    <mergeCell ref="BYR6:BYR7"/>
    <mergeCell ref="BYS6:BYS7"/>
    <mergeCell ref="BYE6:BYE7"/>
    <mergeCell ref="BYF6:BYH6"/>
    <mergeCell ref="BYI6:BYI7"/>
    <mergeCell ref="BYJ6:BYJ7"/>
    <mergeCell ref="BYK6:BYM6"/>
    <mergeCell ref="BXY6:BXY7"/>
    <mergeCell ref="BXZ6:BXZ7"/>
    <mergeCell ref="BYA6:BYB6"/>
    <mergeCell ref="BYC6:BYC7"/>
    <mergeCell ref="BYD6:BYD7"/>
    <mergeCell ref="BXS6:BXS7"/>
    <mergeCell ref="BXT6:BXT7"/>
    <mergeCell ref="BXU6:BXU7"/>
    <mergeCell ref="BXW6:BXW7"/>
    <mergeCell ref="BXX6:BXX7"/>
    <mergeCell ref="BXJ6:BXJ7"/>
    <mergeCell ref="BXK6:BXM6"/>
    <mergeCell ref="BXN6:BXN7"/>
    <mergeCell ref="BXO6:BXO7"/>
    <mergeCell ref="BXP6:BXR6"/>
    <mergeCell ref="BXD6:BXD7"/>
    <mergeCell ref="BXE6:BXE7"/>
    <mergeCell ref="BXF6:BXG6"/>
    <mergeCell ref="BXH6:BXH7"/>
    <mergeCell ref="BXI6:BXI7"/>
    <mergeCell ref="BWX6:BWX7"/>
    <mergeCell ref="BWY6:BWY7"/>
    <mergeCell ref="BWZ6:BWZ7"/>
    <mergeCell ref="BXB6:BXB7"/>
    <mergeCell ref="BXC6:BXC7"/>
    <mergeCell ref="BWO6:BWO7"/>
    <mergeCell ref="BWP6:BWR6"/>
    <mergeCell ref="BWS6:BWS7"/>
    <mergeCell ref="BWT6:BWT7"/>
    <mergeCell ref="BWU6:BWW6"/>
    <mergeCell ref="BWI6:BWI7"/>
    <mergeCell ref="BWJ6:BWJ7"/>
    <mergeCell ref="BWK6:BWL6"/>
    <mergeCell ref="BWM6:BWM7"/>
    <mergeCell ref="BWN6:BWN7"/>
    <mergeCell ref="BWC6:BWC7"/>
    <mergeCell ref="BWD6:BWD7"/>
    <mergeCell ref="BWE6:BWE7"/>
    <mergeCell ref="BWG6:BWG7"/>
    <mergeCell ref="BWH6:BWH7"/>
    <mergeCell ref="BVT6:BVT7"/>
    <mergeCell ref="BVU6:BVW6"/>
    <mergeCell ref="BVX6:BVX7"/>
    <mergeCell ref="BVY6:BVY7"/>
    <mergeCell ref="BVZ6:BWB6"/>
    <mergeCell ref="BVN6:BVN7"/>
    <mergeCell ref="BVO6:BVO7"/>
    <mergeCell ref="BVP6:BVQ6"/>
    <mergeCell ref="BVR6:BVR7"/>
    <mergeCell ref="BVS6:BVS7"/>
    <mergeCell ref="BVH6:BVH7"/>
    <mergeCell ref="BVI6:BVI7"/>
    <mergeCell ref="BVJ6:BVJ7"/>
    <mergeCell ref="BVL6:BVL7"/>
    <mergeCell ref="BVM6:BVM7"/>
    <mergeCell ref="BUY6:BUY7"/>
    <mergeCell ref="BUZ6:BVB6"/>
    <mergeCell ref="BVC6:BVC7"/>
    <mergeCell ref="BVD6:BVD7"/>
    <mergeCell ref="BVE6:BVG6"/>
    <mergeCell ref="BUS6:BUS7"/>
    <mergeCell ref="BUT6:BUT7"/>
    <mergeCell ref="BUU6:BUV6"/>
    <mergeCell ref="BUW6:BUW7"/>
    <mergeCell ref="BUX6:BUX7"/>
    <mergeCell ref="BUM6:BUM7"/>
    <mergeCell ref="BUN6:BUN7"/>
    <mergeCell ref="BUO6:BUO7"/>
    <mergeCell ref="BUQ6:BUQ7"/>
    <mergeCell ref="BUR6:BUR7"/>
    <mergeCell ref="BUD6:BUD7"/>
    <mergeCell ref="BUE6:BUG6"/>
    <mergeCell ref="BUH6:BUH7"/>
    <mergeCell ref="BUI6:BUI7"/>
    <mergeCell ref="BUJ6:BUL6"/>
    <mergeCell ref="BTX6:BTX7"/>
    <mergeCell ref="BTY6:BTY7"/>
    <mergeCell ref="BTZ6:BUA6"/>
    <mergeCell ref="BUB6:BUB7"/>
    <mergeCell ref="BUC6:BUC7"/>
    <mergeCell ref="BTR6:BTR7"/>
    <mergeCell ref="BTS6:BTS7"/>
    <mergeCell ref="BTT6:BTT7"/>
    <mergeCell ref="BTV6:BTV7"/>
    <mergeCell ref="BTW6:BTW7"/>
    <mergeCell ref="BTI6:BTI7"/>
    <mergeCell ref="BTJ6:BTL6"/>
    <mergeCell ref="BTM6:BTM7"/>
    <mergeCell ref="BTN6:BTN7"/>
    <mergeCell ref="BTO6:BTQ6"/>
    <mergeCell ref="BTC6:BTC7"/>
    <mergeCell ref="BTD6:BTD7"/>
    <mergeCell ref="BTE6:BTF6"/>
    <mergeCell ref="BTG6:BTG7"/>
    <mergeCell ref="BTH6:BTH7"/>
    <mergeCell ref="BSW6:BSW7"/>
    <mergeCell ref="BSX6:BSX7"/>
    <mergeCell ref="BSY6:BSY7"/>
    <mergeCell ref="BTA6:BTA7"/>
    <mergeCell ref="BTB6:BTB7"/>
    <mergeCell ref="BSN6:BSN7"/>
    <mergeCell ref="BSO6:BSQ6"/>
    <mergeCell ref="BSR6:BSR7"/>
    <mergeCell ref="BSS6:BSS7"/>
    <mergeCell ref="BST6:BSV6"/>
    <mergeCell ref="BSH6:BSH7"/>
    <mergeCell ref="BSI6:BSI7"/>
    <mergeCell ref="BSJ6:BSK6"/>
    <mergeCell ref="BSL6:BSL7"/>
    <mergeCell ref="BSM6:BSM7"/>
    <mergeCell ref="BSB6:BSB7"/>
    <mergeCell ref="BSC6:BSC7"/>
    <mergeCell ref="BSD6:BSD7"/>
    <mergeCell ref="BSF6:BSF7"/>
    <mergeCell ref="BSG6:BSG7"/>
    <mergeCell ref="BRS6:BRS7"/>
    <mergeCell ref="BRT6:BRV6"/>
    <mergeCell ref="BRW6:BRW7"/>
    <mergeCell ref="BRX6:BRX7"/>
    <mergeCell ref="BRY6:BSA6"/>
    <mergeCell ref="BRM6:BRM7"/>
    <mergeCell ref="BRN6:BRN7"/>
    <mergeCell ref="BRO6:BRP6"/>
    <mergeCell ref="BRQ6:BRQ7"/>
    <mergeCell ref="BRR6:BRR7"/>
    <mergeCell ref="BRG6:BRG7"/>
    <mergeCell ref="BRH6:BRH7"/>
    <mergeCell ref="BRI6:BRI7"/>
    <mergeCell ref="BRK6:BRK7"/>
    <mergeCell ref="BRL6:BRL7"/>
    <mergeCell ref="BQX6:BQX7"/>
    <mergeCell ref="BQY6:BRA6"/>
    <mergeCell ref="BRB6:BRB7"/>
    <mergeCell ref="BRC6:BRC7"/>
    <mergeCell ref="BRD6:BRF6"/>
    <mergeCell ref="BQR6:BQR7"/>
    <mergeCell ref="BQS6:BQS7"/>
    <mergeCell ref="BQT6:BQU6"/>
    <mergeCell ref="BQV6:BQV7"/>
    <mergeCell ref="BQW6:BQW7"/>
    <mergeCell ref="BQL6:BQL7"/>
    <mergeCell ref="BQM6:BQM7"/>
    <mergeCell ref="BQN6:BQN7"/>
    <mergeCell ref="BQP6:BQP7"/>
    <mergeCell ref="BQQ6:BQQ7"/>
    <mergeCell ref="BQC6:BQC7"/>
    <mergeCell ref="BQD6:BQF6"/>
    <mergeCell ref="BQG6:BQG7"/>
    <mergeCell ref="BQH6:BQH7"/>
    <mergeCell ref="BQI6:BQK6"/>
    <mergeCell ref="BPW6:BPW7"/>
    <mergeCell ref="BPX6:BPX7"/>
    <mergeCell ref="BPY6:BPZ6"/>
    <mergeCell ref="BQA6:BQA7"/>
    <mergeCell ref="BQB6:BQB7"/>
    <mergeCell ref="BPQ6:BPQ7"/>
    <mergeCell ref="BPR6:BPR7"/>
    <mergeCell ref="BPS6:BPS7"/>
    <mergeCell ref="BPU6:BPU7"/>
    <mergeCell ref="BPV6:BPV7"/>
    <mergeCell ref="BPH6:BPH7"/>
    <mergeCell ref="BPI6:BPK6"/>
    <mergeCell ref="BPL6:BPL7"/>
    <mergeCell ref="BPM6:BPM7"/>
    <mergeCell ref="BPN6:BPP6"/>
    <mergeCell ref="BPB6:BPB7"/>
    <mergeCell ref="BPC6:BPC7"/>
    <mergeCell ref="BPD6:BPE6"/>
    <mergeCell ref="BPF6:BPF7"/>
    <mergeCell ref="BPG6:BPG7"/>
    <mergeCell ref="BOV6:BOV7"/>
    <mergeCell ref="BOW6:BOW7"/>
    <mergeCell ref="BOX6:BOX7"/>
    <mergeCell ref="BOZ6:BOZ7"/>
    <mergeCell ref="BPA6:BPA7"/>
    <mergeCell ref="BOM6:BOM7"/>
    <mergeCell ref="BON6:BOP6"/>
    <mergeCell ref="BOQ6:BOQ7"/>
    <mergeCell ref="BOR6:BOR7"/>
    <mergeCell ref="BOS6:BOU6"/>
    <mergeCell ref="BOG6:BOG7"/>
    <mergeCell ref="BOH6:BOH7"/>
    <mergeCell ref="BOI6:BOJ6"/>
    <mergeCell ref="BOK6:BOK7"/>
    <mergeCell ref="BOL6:BOL7"/>
    <mergeCell ref="BOA6:BOA7"/>
    <mergeCell ref="BOB6:BOB7"/>
    <mergeCell ref="BOC6:BOC7"/>
    <mergeCell ref="BOE6:BOE7"/>
    <mergeCell ref="BOF6:BOF7"/>
    <mergeCell ref="BNR6:BNR7"/>
    <mergeCell ref="BNS6:BNU6"/>
    <mergeCell ref="BNV6:BNV7"/>
    <mergeCell ref="BNW6:BNW7"/>
    <mergeCell ref="BNX6:BNZ6"/>
    <mergeCell ref="BNL6:BNL7"/>
    <mergeCell ref="BNM6:BNM7"/>
    <mergeCell ref="BNN6:BNO6"/>
    <mergeCell ref="BNP6:BNP7"/>
    <mergeCell ref="BNQ6:BNQ7"/>
    <mergeCell ref="BNF6:BNF7"/>
    <mergeCell ref="BNG6:BNG7"/>
    <mergeCell ref="BNH6:BNH7"/>
    <mergeCell ref="BNJ6:BNJ7"/>
    <mergeCell ref="BNK6:BNK7"/>
    <mergeCell ref="BMW6:BMW7"/>
    <mergeCell ref="BMX6:BMZ6"/>
    <mergeCell ref="BNA6:BNA7"/>
    <mergeCell ref="BNB6:BNB7"/>
    <mergeCell ref="BNC6:BNE6"/>
    <mergeCell ref="BMQ6:BMQ7"/>
    <mergeCell ref="BMR6:BMR7"/>
    <mergeCell ref="BMS6:BMT6"/>
    <mergeCell ref="BMU6:BMU7"/>
    <mergeCell ref="BMV6:BMV7"/>
    <mergeCell ref="BMK6:BMK7"/>
    <mergeCell ref="BML6:BML7"/>
    <mergeCell ref="BMM6:BMM7"/>
    <mergeCell ref="BMO6:BMO7"/>
    <mergeCell ref="BMP6:BMP7"/>
    <mergeCell ref="BMB6:BMB7"/>
    <mergeCell ref="BMC6:BME6"/>
    <mergeCell ref="BMF6:BMF7"/>
    <mergeCell ref="BMG6:BMG7"/>
    <mergeCell ref="BMH6:BMJ6"/>
    <mergeCell ref="BLV6:BLV7"/>
    <mergeCell ref="BLW6:BLW7"/>
    <mergeCell ref="BLX6:BLY6"/>
    <mergeCell ref="BLZ6:BLZ7"/>
    <mergeCell ref="BMA6:BMA7"/>
    <mergeCell ref="BLP6:BLP7"/>
    <mergeCell ref="BLQ6:BLQ7"/>
    <mergeCell ref="BLR6:BLR7"/>
    <mergeCell ref="BLT6:BLT7"/>
    <mergeCell ref="BLU6:BLU7"/>
    <mergeCell ref="BLG6:BLG7"/>
    <mergeCell ref="BLH6:BLJ6"/>
    <mergeCell ref="BLK6:BLK7"/>
    <mergeCell ref="BLL6:BLL7"/>
    <mergeCell ref="BLM6:BLO6"/>
    <mergeCell ref="BLA6:BLA7"/>
    <mergeCell ref="BLB6:BLB7"/>
    <mergeCell ref="BLC6:BLD6"/>
    <mergeCell ref="BLE6:BLE7"/>
    <mergeCell ref="BLF6:BLF7"/>
    <mergeCell ref="BKU6:BKU7"/>
    <mergeCell ref="BKV6:BKV7"/>
    <mergeCell ref="BKW6:BKW7"/>
    <mergeCell ref="BKY6:BKY7"/>
    <mergeCell ref="BKZ6:BKZ7"/>
    <mergeCell ref="BKL6:BKL7"/>
    <mergeCell ref="BKM6:BKO6"/>
    <mergeCell ref="BKP6:BKP7"/>
    <mergeCell ref="BKQ6:BKQ7"/>
    <mergeCell ref="BKR6:BKT6"/>
    <mergeCell ref="BKF6:BKF7"/>
    <mergeCell ref="BKG6:BKG7"/>
    <mergeCell ref="BKH6:BKI6"/>
    <mergeCell ref="BKJ6:BKJ7"/>
    <mergeCell ref="BKK6:BKK7"/>
    <mergeCell ref="BJZ6:BJZ7"/>
    <mergeCell ref="BKA6:BKA7"/>
    <mergeCell ref="BKB6:BKB7"/>
    <mergeCell ref="BKD6:BKD7"/>
    <mergeCell ref="BKE6:BKE7"/>
    <mergeCell ref="BJQ6:BJQ7"/>
    <mergeCell ref="BJR6:BJT6"/>
    <mergeCell ref="BJU6:BJU7"/>
    <mergeCell ref="BJV6:BJV7"/>
    <mergeCell ref="BJW6:BJY6"/>
    <mergeCell ref="BJK6:BJK7"/>
    <mergeCell ref="BJL6:BJL7"/>
    <mergeCell ref="BJM6:BJN6"/>
    <mergeCell ref="BJO6:BJO7"/>
    <mergeCell ref="BJP6:BJP7"/>
    <mergeCell ref="BJE6:BJE7"/>
    <mergeCell ref="BJF6:BJF7"/>
    <mergeCell ref="BJG6:BJG7"/>
    <mergeCell ref="BJI6:BJI7"/>
    <mergeCell ref="BJJ6:BJJ7"/>
    <mergeCell ref="BIV6:BIV7"/>
    <mergeCell ref="BIW6:BIY6"/>
    <mergeCell ref="BIZ6:BIZ7"/>
    <mergeCell ref="BJA6:BJA7"/>
    <mergeCell ref="BJB6:BJD6"/>
    <mergeCell ref="BIP6:BIP7"/>
    <mergeCell ref="BIQ6:BIQ7"/>
    <mergeCell ref="BIR6:BIS6"/>
    <mergeCell ref="BIT6:BIT7"/>
    <mergeCell ref="BIU6:BIU7"/>
    <mergeCell ref="BIJ6:BIJ7"/>
    <mergeCell ref="BIK6:BIK7"/>
    <mergeCell ref="BIL6:BIL7"/>
    <mergeCell ref="BIN6:BIN7"/>
    <mergeCell ref="BIO6:BIO7"/>
    <mergeCell ref="BIA6:BIA7"/>
    <mergeCell ref="BIB6:BID6"/>
    <mergeCell ref="BIE6:BIE7"/>
    <mergeCell ref="BIF6:BIF7"/>
    <mergeCell ref="BIG6:BII6"/>
    <mergeCell ref="BHU6:BHU7"/>
    <mergeCell ref="BHV6:BHV7"/>
    <mergeCell ref="BHW6:BHX6"/>
    <mergeCell ref="BHY6:BHY7"/>
    <mergeCell ref="BHZ6:BHZ7"/>
    <mergeCell ref="BHO6:BHO7"/>
    <mergeCell ref="BHP6:BHP7"/>
    <mergeCell ref="BHQ6:BHQ7"/>
    <mergeCell ref="BHS6:BHS7"/>
    <mergeCell ref="BHT6:BHT7"/>
    <mergeCell ref="BHF6:BHF7"/>
    <mergeCell ref="BHG6:BHI6"/>
    <mergeCell ref="BHJ6:BHJ7"/>
    <mergeCell ref="BHK6:BHK7"/>
    <mergeCell ref="BHL6:BHN6"/>
    <mergeCell ref="BGZ6:BGZ7"/>
    <mergeCell ref="BHA6:BHA7"/>
    <mergeCell ref="BHB6:BHC6"/>
    <mergeCell ref="BHD6:BHD7"/>
    <mergeCell ref="BHE6:BHE7"/>
    <mergeCell ref="BGT6:BGT7"/>
    <mergeCell ref="BGU6:BGU7"/>
    <mergeCell ref="BGV6:BGV7"/>
    <mergeCell ref="BGX6:BGX7"/>
    <mergeCell ref="BGY6:BGY7"/>
    <mergeCell ref="BGK6:BGK7"/>
    <mergeCell ref="BGL6:BGN6"/>
    <mergeCell ref="BGO6:BGO7"/>
    <mergeCell ref="BGP6:BGP7"/>
    <mergeCell ref="BGQ6:BGS6"/>
    <mergeCell ref="BGE6:BGE7"/>
    <mergeCell ref="BGF6:BGF7"/>
    <mergeCell ref="BGG6:BGH6"/>
    <mergeCell ref="BGI6:BGI7"/>
    <mergeCell ref="BGJ6:BGJ7"/>
    <mergeCell ref="BFY6:BFY7"/>
    <mergeCell ref="BFZ6:BFZ7"/>
    <mergeCell ref="BGA6:BGA7"/>
    <mergeCell ref="BGC6:BGC7"/>
    <mergeCell ref="BGD6:BGD7"/>
    <mergeCell ref="BFP6:BFP7"/>
    <mergeCell ref="BFQ6:BFS6"/>
    <mergeCell ref="BFT6:BFT7"/>
    <mergeCell ref="BFU6:BFU7"/>
    <mergeCell ref="BFV6:BFX6"/>
    <mergeCell ref="BFJ6:BFJ7"/>
    <mergeCell ref="BFK6:BFK7"/>
    <mergeCell ref="BFL6:BFM6"/>
    <mergeCell ref="BFN6:BFN7"/>
    <mergeCell ref="BFO6:BFO7"/>
    <mergeCell ref="BFD6:BFD7"/>
    <mergeCell ref="BFE6:BFE7"/>
    <mergeCell ref="BFF6:BFF7"/>
    <mergeCell ref="BFH6:BFH7"/>
    <mergeCell ref="BFI6:BFI7"/>
    <mergeCell ref="BEU6:BEU7"/>
    <mergeCell ref="BEV6:BEX6"/>
    <mergeCell ref="BEY6:BEY7"/>
    <mergeCell ref="BEZ6:BEZ7"/>
    <mergeCell ref="BFA6:BFC6"/>
    <mergeCell ref="BEO6:BEO7"/>
    <mergeCell ref="BEP6:BEP7"/>
    <mergeCell ref="BEQ6:BER6"/>
    <mergeCell ref="BES6:BES7"/>
    <mergeCell ref="BET6:BET7"/>
    <mergeCell ref="BEI6:BEI7"/>
    <mergeCell ref="BEJ6:BEJ7"/>
    <mergeCell ref="BEK6:BEK7"/>
    <mergeCell ref="BEM6:BEM7"/>
    <mergeCell ref="BEN6:BEN7"/>
    <mergeCell ref="BDZ6:BDZ7"/>
    <mergeCell ref="BEA6:BEC6"/>
    <mergeCell ref="BED6:BED7"/>
    <mergeCell ref="BEE6:BEE7"/>
    <mergeCell ref="BEF6:BEH6"/>
    <mergeCell ref="BDT6:BDT7"/>
    <mergeCell ref="BDU6:BDU7"/>
    <mergeCell ref="BDV6:BDW6"/>
    <mergeCell ref="BDX6:BDX7"/>
    <mergeCell ref="BDY6:BDY7"/>
    <mergeCell ref="BDN6:BDN7"/>
    <mergeCell ref="BDO6:BDO7"/>
    <mergeCell ref="BDP6:BDP7"/>
    <mergeCell ref="BDR6:BDR7"/>
    <mergeCell ref="BDS6:BDS7"/>
    <mergeCell ref="BDE6:BDE7"/>
    <mergeCell ref="BDF6:BDH6"/>
    <mergeCell ref="BDI6:BDI7"/>
    <mergeCell ref="BDJ6:BDJ7"/>
    <mergeCell ref="BDK6:BDM6"/>
    <mergeCell ref="BCY6:BCY7"/>
    <mergeCell ref="BCZ6:BCZ7"/>
    <mergeCell ref="BDA6:BDB6"/>
    <mergeCell ref="BDC6:BDC7"/>
    <mergeCell ref="BDD6:BDD7"/>
    <mergeCell ref="BCS6:BCS7"/>
    <mergeCell ref="BCT6:BCT7"/>
    <mergeCell ref="BCU6:BCU7"/>
    <mergeCell ref="BCW6:BCW7"/>
    <mergeCell ref="BCX6:BCX7"/>
    <mergeCell ref="BCJ6:BCJ7"/>
    <mergeCell ref="BCK6:BCM6"/>
    <mergeCell ref="BCN6:BCN7"/>
    <mergeCell ref="BCO6:BCO7"/>
    <mergeCell ref="BCP6:BCR6"/>
    <mergeCell ref="BCD6:BCD7"/>
    <mergeCell ref="BCE6:BCE7"/>
    <mergeCell ref="BCF6:BCG6"/>
    <mergeCell ref="BCH6:BCH7"/>
    <mergeCell ref="BCI6:BCI7"/>
    <mergeCell ref="BBX6:BBX7"/>
    <mergeCell ref="BBY6:BBY7"/>
    <mergeCell ref="BBZ6:BBZ7"/>
    <mergeCell ref="BCB6:BCB7"/>
    <mergeCell ref="BCC6:BCC7"/>
    <mergeCell ref="BBO6:BBO7"/>
    <mergeCell ref="BBP6:BBR6"/>
    <mergeCell ref="BBS6:BBS7"/>
    <mergeCell ref="BBT6:BBT7"/>
    <mergeCell ref="BBU6:BBW6"/>
    <mergeCell ref="BBI6:BBI7"/>
    <mergeCell ref="BBJ6:BBJ7"/>
    <mergeCell ref="BBK6:BBL6"/>
    <mergeCell ref="BBM6:BBM7"/>
    <mergeCell ref="BBN6:BBN7"/>
    <mergeCell ref="BBC6:BBC7"/>
    <mergeCell ref="BBD6:BBD7"/>
    <mergeCell ref="BBE6:BBE7"/>
    <mergeCell ref="BBG6:BBG7"/>
    <mergeCell ref="BBH6:BBH7"/>
    <mergeCell ref="BAT6:BAT7"/>
    <mergeCell ref="BAU6:BAW6"/>
    <mergeCell ref="BAX6:BAX7"/>
    <mergeCell ref="BAY6:BAY7"/>
    <mergeCell ref="BAZ6:BBB6"/>
    <mergeCell ref="BAN6:BAN7"/>
    <mergeCell ref="BAO6:BAO7"/>
    <mergeCell ref="BAP6:BAQ6"/>
    <mergeCell ref="BAR6:BAR7"/>
    <mergeCell ref="BAS6:BAS7"/>
    <mergeCell ref="BAH6:BAH7"/>
    <mergeCell ref="BAI6:BAI7"/>
    <mergeCell ref="BAJ6:BAJ7"/>
    <mergeCell ref="BAL6:BAL7"/>
    <mergeCell ref="BAM6:BAM7"/>
    <mergeCell ref="AZY6:AZY7"/>
    <mergeCell ref="AZZ6:BAB6"/>
    <mergeCell ref="BAC6:BAC7"/>
    <mergeCell ref="BAD6:BAD7"/>
    <mergeCell ref="BAE6:BAG6"/>
    <mergeCell ref="AZS6:AZS7"/>
    <mergeCell ref="AZT6:AZT7"/>
    <mergeCell ref="AZU6:AZV6"/>
    <mergeCell ref="AZW6:AZW7"/>
    <mergeCell ref="AZX6:AZX7"/>
    <mergeCell ref="AZM6:AZM7"/>
    <mergeCell ref="AZN6:AZN7"/>
    <mergeCell ref="AZO6:AZO7"/>
    <mergeCell ref="AZQ6:AZQ7"/>
    <mergeCell ref="AZR6:AZR7"/>
    <mergeCell ref="AZD6:AZD7"/>
    <mergeCell ref="AZE6:AZG6"/>
    <mergeCell ref="AZH6:AZH7"/>
    <mergeCell ref="AZI6:AZI7"/>
    <mergeCell ref="AZJ6:AZL6"/>
    <mergeCell ref="AYX6:AYX7"/>
    <mergeCell ref="AYY6:AYY7"/>
    <mergeCell ref="AYZ6:AZA6"/>
    <mergeCell ref="AZB6:AZB7"/>
    <mergeCell ref="AZC6:AZC7"/>
    <mergeCell ref="AYR6:AYR7"/>
    <mergeCell ref="AYS6:AYS7"/>
    <mergeCell ref="AYT6:AYT7"/>
    <mergeCell ref="AYV6:AYV7"/>
    <mergeCell ref="AYW6:AYW7"/>
    <mergeCell ref="AYI6:AYI7"/>
    <mergeCell ref="AYJ6:AYL6"/>
    <mergeCell ref="AYM6:AYM7"/>
    <mergeCell ref="AYN6:AYN7"/>
    <mergeCell ref="AYO6:AYQ6"/>
    <mergeCell ref="AYC6:AYC7"/>
    <mergeCell ref="AYD6:AYD7"/>
    <mergeCell ref="AYE6:AYF6"/>
    <mergeCell ref="AYG6:AYG7"/>
    <mergeCell ref="AYH6:AYH7"/>
    <mergeCell ref="AXW6:AXW7"/>
    <mergeCell ref="AXX6:AXX7"/>
    <mergeCell ref="AXY6:AXY7"/>
    <mergeCell ref="AYA6:AYA7"/>
    <mergeCell ref="AYB6:AYB7"/>
    <mergeCell ref="AXN6:AXN7"/>
    <mergeCell ref="AXO6:AXQ6"/>
    <mergeCell ref="AXR6:AXR7"/>
    <mergeCell ref="AXS6:AXS7"/>
    <mergeCell ref="AXT6:AXV6"/>
    <mergeCell ref="AXH6:AXH7"/>
    <mergeCell ref="AXI6:AXI7"/>
    <mergeCell ref="AXJ6:AXK6"/>
    <mergeCell ref="AXL6:AXL7"/>
    <mergeCell ref="AXM6:AXM7"/>
    <mergeCell ref="AXB6:AXB7"/>
    <mergeCell ref="AXC6:AXC7"/>
    <mergeCell ref="AXD6:AXD7"/>
    <mergeCell ref="AXF6:AXF7"/>
    <mergeCell ref="AXG6:AXG7"/>
    <mergeCell ref="AWS6:AWS7"/>
    <mergeCell ref="AWT6:AWV6"/>
    <mergeCell ref="AWW6:AWW7"/>
    <mergeCell ref="AWX6:AWX7"/>
    <mergeCell ref="AWY6:AXA6"/>
    <mergeCell ref="AWM6:AWM7"/>
    <mergeCell ref="AWN6:AWN7"/>
    <mergeCell ref="AWO6:AWP6"/>
    <mergeCell ref="AWQ6:AWQ7"/>
    <mergeCell ref="AWR6:AWR7"/>
    <mergeCell ref="AWG6:AWG7"/>
    <mergeCell ref="AWH6:AWH7"/>
    <mergeCell ref="AWI6:AWI7"/>
    <mergeCell ref="AWK6:AWK7"/>
    <mergeCell ref="AWL6:AWL7"/>
    <mergeCell ref="AVX6:AVX7"/>
    <mergeCell ref="AVY6:AWA6"/>
    <mergeCell ref="AWB6:AWB7"/>
    <mergeCell ref="AWC6:AWC7"/>
    <mergeCell ref="AWD6:AWF6"/>
    <mergeCell ref="AVR6:AVR7"/>
    <mergeCell ref="AVS6:AVS7"/>
    <mergeCell ref="AVT6:AVU6"/>
    <mergeCell ref="AVV6:AVV7"/>
    <mergeCell ref="AVW6:AVW7"/>
    <mergeCell ref="AVL6:AVL7"/>
    <mergeCell ref="AVM6:AVM7"/>
    <mergeCell ref="AVN6:AVN7"/>
    <mergeCell ref="AVP6:AVP7"/>
    <mergeCell ref="AVQ6:AVQ7"/>
    <mergeCell ref="AVC6:AVC7"/>
    <mergeCell ref="AVD6:AVF6"/>
    <mergeCell ref="AVG6:AVG7"/>
    <mergeCell ref="AVH6:AVH7"/>
    <mergeCell ref="AVI6:AVK6"/>
    <mergeCell ref="AUW6:AUW7"/>
    <mergeCell ref="AUX6:AUX7"/>
    <mergeCell ref="AUY6:AUZ6"/>
    <mergeCell ref="AVA6:AVA7"/>
    <mergeCell ref="AVB6:AVB7"/>
    <mergeCell ref="AUQ6:AUQ7"/>
    <mergeCell ref="AUR6:AUR7"/>
    <mergeCell ref="AUS6:AUS7"/>
    <mergeCell ref="AUU6:AUU7"/>
    <mergeCell ref="AUV6:AUV7"/>
    <mergeCell ref="AUH6:AUH7"/>
    <mergeCell ref="AUI6:AUK6"/>
    <mergeCell ref="AUL6:AUL7"/>
    <mergeCell ref="AUM6:AUM7"/>
    <mergeCell ref="AUN6:AUP6"/>
    <mergeCell ref="AUB6:AUB7"/>
    <mergeCell ref="AUC6:AUC7"/>
    <mergeCell ref="AUD6:AUE6"/>
    <mergeCell ref="AUF6:AUF7"/>
    <mergeCell ref="AUG6:AUG7"/>
    <mergeCell ref="ATV6:ATV7"/>
    <mergeCell ref="ATW6:ATW7"/>
    <mergeCell ref="ATX6:ATX7"/>
    <mergeCell ref="ATZ6:ATZ7"/>
    <mergeCell ref="AUA6:AUA7"/>
    <mergeCell ref="ATM6:ATM7"/>
    <mergeCell ref="ATN6:ATP6"/>
    <mergeCell ref="ATQ6:ATQ7"/>
    <mergeCell ref="ATR6:ATR7"/>
    <mergeCell ref="ATS6:ATU6"/>
    <mergeCell ref="ATG6:ATG7"/>
    <mergeCell ref="ATH6:ATH7"/>
    <mergeCell ref="ATI6:ATJ6"/>
    <mergeCell ref="ATK6:ATK7"/>
    <mergeCell ref="ATL6:ATL7"/>
    <mergeCell ref="ATA6:ATA7"/>
    <mergeCell ref="ATB6:ATB7"/>
    <mergeCell ref="ATC6:ATC7"/>
    <mergeCell ref="ATE6:ATE7"/>
    <mergeCell ref="ATF6:ATF7"/>
    <mergeCell ref="ASR6:ASR7"/>
    <mergeCell ref="ASS6:ASU6"/>
    <mergeCell ref="ASV6:ASV7"/>
    <mergeCell ref="ASW6:ASW7"/>
    <mergeCell ref="ASX6:ASZ6"/>
    <mergeCell ref="ASL6:ASL7"/>
    <mergeCell ref="ASM6:ASM7"/>
    <mergeCell ref="ASN6:ASO6"/>
    <mergeCell ref="ASP6:ASP7"/>
    <mergeCell ref="ASQ6:ASQ7"/>
    <mergeCell ref="ASF6:ASF7"/>
    <mergeCell ref="ASG6:ASG7"/>
    <mergeCell ref="ASH6:ASH7"/>
    <mergeCell ref="ASJ6:ASJ7"/>
    <mergeCell ref="ASK6:ASK7"/>
    <mergeCell ref="ARW6:ARW7"/>
    <mergeCell ref="ARX6:ARZ6"/>
    <mergeCell ref="ASA6:ASA7"/>
    <mergeCell ref="ASB6:ASB7"/>
    <mergeCell ref="ASC6:ASE6"/>
    <mergeCell ref="ARQ6:ARQ7"/>
    <mergeCell ref="ARR6:ARR7"/>
    <mergeCell ref="ARS6:ART6"/>
    <mergeCell ref="ARU6:ARU7"/>
    <mergeCell ref="ARV6:ARV7"/>
    <mergeCell ref="ARK6:ARK7"/>
    <mergeCell ref="ARL6:ARL7"/>
    <mergeCell ref="ARM6:ARM7"/>
    <mergeCell ref="ARO6:ARO7"/>
    <mergeCell ref="ARP6:ARP7"/>
    <mergeCell ref="ARB6:ARB7"/>
    <mergeCell ref="ARC6:ARE6"/>
    <mergeCell ref="ARF6:ARF7"/>
    <mergeCell ref="ARG6:ARG7"/>
    <mergeCell ref="ARH6:ARJ6"/>
    <mergeCell ref="AQV6:AQV7"/>
    <mergeCell ref="AQW6:AQW7"/>
    <mergeCell ref="AQX6:AQY6"/>
    <mergeCell ref="AQZ6:AQZ7"/>
    <mergeCell ref="ARA6:ARA7"/>
    <mergeCell ref="AQP6:AQP7"/>
    <mergeCell ref="AQQ6:AQQ7"/>
    <mergeCell ref="AQR6:AQR7"/>
    <mergeCell ref="AQT6:AQT7"/>
    <mergeCell ref="AQU6:AQU7"/>
    <mergeCell ref="AQG6:AQG7"/>
    <mergeCell ref="AQH6:AQJ6"/>
    <mergeCell ref="AQK6:AQK7"/>
    <mergeCell ref="AQL6:AQL7"/>
    <mergeCell ref="AQM6:AQO6"/>
    <mergeCell ref="AQA6:AQA7"/>
    <mergeCell ref="AQB6:AQB7"/>
    <mergeCell ref="AQC6:AQD6"/>
    <mergeCell ref="AQE6:AQE7"/>
    <mergeCell ref="AQF6:AQF7"/>
    <mergeCell ref="APU6:APU7"/>
    <mergeCell ref="APV6:APV7"/>
    <mergeCell ref="APW6:APW7"/>
    <mergeCell ref="APY6:APY7"/>
    <mergeCell ref="APZ6:APZ7"/>
    <mergeCell ref="APL6:APL7"/>
    <mergeCell ref="APM6:APO6"/>
    <mergeCell ref="APP6:APP7"/>
    <mergeCell ref="APQ6:APQ7"/>
    <mergeCell ref="APR6:APT6"/>
    <mergeCell ref="APF6:APF7"/>
    <mergeCell ref="APG6:APG7"/>
    <mergeCell ref="APH6:API6"/>
    <mergeCell ref="APJ6:APJ7"/>
    <mergeCell ref="APK6:APK7"/>
    <mergeCell ref="AOZ6:AOZ7"/>
    <mergeCell ref="APA6:APA7"/>
    <mergeCell ref="APB6:APB7"/>
    <mergeCell ref="APD6:APD7"/>
    <mergeCell ref="APE6:APE7"/>
    <mergeCell ref="AOQ6:AOQ7"/>
    <mergeCell ref="AOR6:AOT6"/>
    <mergeCell ref="AOU6:AOU7"/>
    <mergeCell ref="AOV6:AOV7"/>
    <mergeCell ref="AOW6:AOY6"/>
    <mergeCell ref="AOK6:AOK7"/>
    <mergeCell ref="AOL6:AOL7"/>
    <mergeCell ref="AOM6:AON6"/>
    <mergeCell ref="AOO6:AOO7"/>
    <mergeCell ref="AOP6:AOP7"/>
    <mergeCell ref="AOE6:AOE7"/>
    <mergeCell ref="AOF6:AOF7"/>
    <mergeCell ref="AOG6:AOG7"/>
    <mergeCell ref="AOI6:AOI7"/>
    <mergeCell ref="AOJ6:AOJ7"/>
    <mergeCell ref="ANV6:ANV7"/>
    <mergeCell ref="ANW6:ANY6"/>
    <mergeCell ref="ANZ6:ANZ7"/>
    <mergeCell ref="AOA6:AOA7"/>
    <mergeCell ref="AOB6:AOD6"/>
    <mergeCell ref="ANP6:ANP7"/>
    <mergeCell ref="ANQ6:ANQ7"/>
    <mergeCell ref="ANR6:ANS6"/>
    <mergeCell ref="ANT6:ANT7"/>
    <mergeCell ref="ANU6:ANU7"/>
    <mergeCell ref="ANJ6:ANJ7"/>
    <mergeCell ref="ANK6:ANK7"/>
    <mergeCell ref="ANL6:ANL7"/>
    <mergeCell ref="ANN6:ANN7"/>
    <mergeCell ref="ANO6:ANO7"/>
    <mergeCell ref="ANA6:ANA7"/>
    <mergeCell ref="ANB6:AND6"/>
    <mergeCell ref="ANE6:ANE7"/>
    <mergeCell ref="ANF6:ANF7"/>
    <mergeCell ref="ANG6:ANI6"/>
    <mergeCell ref="AMU6:AMU7"/>
    <mergeCell ref="AMV6:AMV7"/>
    <mergeCell ref="AMW6:AMX6"/>
    <mergeCell ref="AMY6:AMY7"/>
    <mergeCell ref="AMZ6:AMZ7"/>
    <mergeCell ref="AMO6:AMO7"/>
    <mergeCell ref="AMP6:AMP7"/>
    <mergeCell ref="AMQ6:AMQ7"/>
    <mergeCell ref="AMS6:AMS7"/>
    <mergeCell ref="AMT6:AMT7"/>
    <mergeCell ref="AMF6:AMF7"/>
    <mergeCell ref="AMG6:AMI6"/>
    <mergeCell ref="AMJ6:AMJ7"/>
    <mergeCell ref="AMK6:AMK7"/>
    <mergeCell ref="AML6:AMN6"/>
    <mergeCell ref="ALZ6:ALZ7"/>
    <mergeCell ref="AMA6:AMA7"/>
    <mergeCell ref="AMB6:AMC6"/>
    <mergeCell ref="AMD6:AMD7"/>
    <mergeCell ref="AME6:AME7"/>
    <mergeCell ref="ALT6:ALT7"/>
    <mergeCell ref="ALU6:ALU7"/>
    <mergeCell ref="ALV6:ALV7"/>
    <mergeCell ref="ALX6:ALX7"/>
    <mergeCell ref="ALY6:ALY7"/>
    <mergeCell ref="ALK6:ALK7"/>
    <mergeCell ref="ALL6:ALN6"/>
    <mergeCell ref="ALO6:ALO7"/>
    <mergeCell ref="ALP6:ALP7"/>
    <mergeCell ref="ALQ6:ALS6"/>
    <mergeCell ref="ALE6:ALE7"/>
    <mergeCell ref="ALF6:ALF7"/>
    <mergeCell ref="ALG6:ALH6"/>
    <mergeCell ref="ALI6:ALI7"/>
    <mergeCell ref="ALJ6:ALJ7"/>
    <mergeCell ref="AKY6:AKY7"/>
    <mergeCell ref="AKZ6:AKZ7"/>
    <mergeCell ref="ALA6:ALA7"/>
    <mergeCell ref="ALC6:ALC7"/>
    <mergeCell ref="ALD6:ALD7"/>
    <mergeCell ref="AKP6:AKP7"/>
    <mergeCell ref="AKQ6:AKS6"/>
    <mergeCell ref="AKT6:AKT7"/>
    <mergeCell ref="AKU6:AKU7"/>
    <mergeCell ref="AKV6:AKX6"/>
    <mergeCell ref="AKJ6:AKJ7"/>
    <mergeCell ref="AKK6:AKK7"/>
    <mergeCell ref="AKL6:AKM6"/>
    <mergeCell ref="AKN6:AKN7"/>
    <mergeCell ref="AKO6:AKO7"/>
    <mergeCell ref="AKD6:AKD7"/>
    <mergeCell ref="AKE6:AKE7"/>
    <mergeCell ref="AKF6:AKF7"/>
    <mergeCell ref="AKH6:AKH7"/>
    <mergeCell ref="AKI6:AKI7"/>
    <mergeCell ref="AJU6:AJU7"/>
    <mergeCell ref="AJV6:AJX6"/>
    <mergeCell ref="AJY6:AJY7"/>
    <mergeCell ref="AJZ6:AJZ7"/>
    <mergeCell ref="AKA6:AKC6"/>
    <mergeCell ref="AJO6:AJO7"/>
    <mergeCell ref="AJP6:AJP7"/>
    <mergeCell ref="AJQ6:AJR6"/>
    <mergeCell ref="AJS6:AJS7"/>
    <mergeCell ref="AJT6:AJT7"/>
    <mergeCell ref="AJI6:AJI7"/>
    <mergeCell ref="AJJ6:AJJ7"/>
    <mergeCell ref="AJK6:AJK7"/>
    <mergeCell ref="AJM6:AJM7"/>
    <mergeCell ref="AJN6:AJN7"/>
    <mergeCell ref="AIZ6:AIZ7"/>
    <mergeCell ref="AJA6:AJC6"/>
    <mergeCell ref="AJD6:AJD7"/>
    <mergeCell ref="AJE6:AJE7"/>
    <mergeCell ref="AJF6:AJH6"/>
    <mergeCell ref="AIT6:AIT7"/>
    <mergeCell ref="AIU6:AIU7"/>
    <mergeCell ref="AIV6:AIW6"/>
    <mergeCell ref="AIX6:AIX7"/>
    <mergeCell ref="AIY6:AIY7"/>
    <mergeCell ref="AIN6:AIN7"/>
    <mergeCell ref="AIO6:AIO7"/>
    <mergeCell ref="AIP6:AIP7"/>
    <mergeCell ref="AIR6:AIR7"/>
    <mergeCell ref="AIS6:AIS7"/>
    <mergeCell ref="AIE6:AIE7"/>
    <mergeCell ref="AIF6:AIH6"/>
    <mergeCell ref="AII6:AII7"/>
    <mergeCell ref="AIJ6:AIJ7"/>
    <mergeCell ref="AIK6:AIM6"/>
    <mergeCell ref="AHY6:AHY7"/>
    <mergeCell ref="AHZ6:AHZ7"/>
    <mergeCell ref="AIA6:AIB6"/>
    <mergeCell ref="AIC6:AIC7"/>
    <mergeCell ref="AID6:AID7"/>
    <mergeCell ref="AHS6:AHS7"/>
    <mergeCell ref="AHT6:AHT7"/>
    <mergeCell ref="AHU6:AHU7"/>
    <mergeCell ref="AHW6:AHW7"/>
    <mergeCell ref="AHX6:AHX7"/>
    <mergeCell ref="AHJ6:AHJ7"/>
    <mergeCell ref="AHK6:AHM6"/>
    <mergeCell ref="AHN6:AHN7"/>
    <mergeCell ref="AHO6:AHO7"/>
    <mergeCell ref="AHP6:AHR6"/>
    <mergeCell ref="AHD6:AHD7"/>
    <mergeCell ref="AHE6:AHE7"/>
    <mergeCell ref="AHF6:AHG6"/>
    <mergeCell ref="AHH6:AHH7"/>
    <mergeCell ref="AHI6:AHI7"/>
    <mergeCell ref="AGX6:AGX7"/>
    <mergeCell ref="AGY6:AGY7"/>
    <mergeCell ref="AGZ6:AGZ7"/>
    <mergeCell ref="AHB6:AHB7"/>
    <mergeCell ref="AHC6:AHC7"/>
    <mergeCell ref="AGO6:AGO7"/>
    <mergeCell ref="AGP6:AGR6"/>
    <mergeCell ref="AGS6:AGS7"/>
    <mergeCell ref="AGT6:AGT7"/>
    <mergeCell ref="AGU6:AGW6"/>
    <mergeCell ref="AGI6:AGI7"/>
    <mergeCell ref="AGJ6:AGJ7"/>
    <mergeCell ref="AGK6:AGL6"/>
    <mergeCell ref="AGM6:AGM7"/>
    <mergeCell ref="AGN6:AGN7"/>
    <mergeCell ref="AGC6:AGC7"/>
    <mergeCell ref="AGD6:AGD7"/>
    <mergeCell ref="AGE6:AGE7"/>
    <mergeCell ref="AGG6:AGG7"/>
    <mergeCell ref="AGH6:AGH7"/>
    <mergeCell ref="AFT6:AFT7"/>
    <mergeCell ref="AFU6:AFW6"/>
    <mergeCell ref="AFX6:AFX7"/>
    <mergeCell ref="AFY6:AFY7"/>
    <mergeCell ref="AFZ6:AGB6"/>
    <mergeCell ref="AFN6:AFN7"/>
    <mergeCell ref="AFO6:AFO7"/>
    <mergeCell ref="AFP6:AFQ6"/>
    <mergeCell ref="AFR6:AFR7"/>
    <mergeCell ref="AFS6:AFS7"/>
    <mergeCell ref="AFH6:AFH7"/>
    <mergeCell ref="AFI6:AFI7"/>
    <mergeCell ref="AFJ6:AFJ7"/>
    <mergeCell ref="AFL6:AFL7"/>
    <mergeCell ref="AFM6:AFM7"/>
    <mergeCell ref="AEY6:AEY7"/>
    <mergeCell ref="AEZ6:AFB6"/>
    <mergeCell ref="AFC6:AFC7"/>
    <mergeCell ref="AFD6:AFD7"/>
    <mergeCell ref="AFE6:AFG6"/>
    <mergeCell ref="AES6:AES7"/>
    <mergeCell ref="AET6:AET7"/>
    <mergeCell ref="AEU6:AEV6"/>
    <mergeCell ref="AEW6:AEW7"/>
    <mergeCell ref="AEX6:AEX7"/>
    <mergeCell ref="AEM6:AEM7"/>
    <mergeCell ref="AEN6:AEN7"/>
    <mergeCell ref="AEO6:AEO7"/>
    <mergeCell ref="AEQ6:AEQ7"/>
    <mergeCell ref="AER6:AER7"/>
    <mergeCell ref="AED6:AED7"/>
    <mergeCell ref="AEE6:AEG6"/>
    <mergeCell ref="AEH6:AEH7"/>
    <mergeCell ref="AEI6:AEI7"/>
    <mergeCell ref="AEJ6:AEL6"/>
    <mergeCell ref="ADX6:ADX7"/>
    <mergeCell ref="ADY6:ADY7"/>
    <mergeCell ref="ADZ6:AEA6"/>
    <mergeCell ref="AEB6:AEB7"/>
    <mergeCell ref="AEC6:AEC7"/>
    <mergeCell ref="ADR6:ADR7"/>
    <mergeCell ref="ADS6:ADS7"/>
    <mergeCell ref="ADT6:ADT7"/>
    <mergeCell ref="ADV6:ADV7"/>
    <mergeCell ref="ADW6:ADW7"/>
    <mergeCell ref="ADI6:ADI7"/>
    <mergeCell ref="ADJ6:ADL6"/>
    <mergeCell ref="ADM6:ADM7"/>
    <mergeCell ref="ADN6:ADN7"/>
    <mergeCell ref="ADO6:ADQ6"/>
    <mergeCell ref="ADC6:ADC7"/>
    <mergeCell ref="ADD6:ADD7"/>
    <mergeCell ref="ADE6:ADF6"/>
    <mergeCell ref="ADG6:ADG7"/>
    <mergeCell ref="ADH6:ADH7"/>
    <mergeCell ref="ACW6:ACW7"/>
    <mergeCell ref="ACX6:ACX7"/>
    <mergeCell ref="ACY6:ACY7"/>
    <mergeCell ref="ADA6:ADA7"/>
    <mergeCell ref="ADB6:ADB7"/>
    <mergeCell ref="ACN6:ACN7"/>
    <mergeCell ref="ACO6:ACQ6"/>
    <mergeCell ref="ACR6:ACR7"/>
    <mergeCell ref="ACS6:ACS7"/>
    <mergeCell ref="ACT6:ACV6"/>
    <mergeCell ref="ACH6:ACH7"/>
    <mergeCell ref="ACI6:ACI7"/>
    <mergeCell ref="ACJ6:ACK6"/>
    <mergeCell ref="ACL6:ACL7"/>
    <mergeCell ref="ACM6:ACM7"/>
    <mergeCell ref="ACB6:ACB7"/>
    <mergeCell ref="ACC6:ACC7"/>
    <mergeCell ref="ACD6:ACD7"/>
    <mergeCell ref="ACF6:ACF7"/>
    <mergeCell ref="ACG6:ACG7"/>
    <mergeCell ref="ABS6:ABS7"/>
    <mergeCell ref="ABT6:ABV6"/>
    <mergeCell ref="ABW6:ABW7"/>
    <mergeCell ref="ABX6:ABX7"/>
    <mergeCell ref="ABY6:ACA6"/>
    <mergeCell ref="ABM6:ABM7"/>
    <mergeCell ref="ABN6:ABN7"/>
    <mergeCell ref="ABO6:ABP6"/>
    <mergeCell ref="ABQ6:ABQ7"/>
    <mergeCell ref="ABR6:ABR7"/>
    <mergeCell ref="ABG6:ABG7"/>
    <mergeCell ref="ABH6:ABH7"/>
    <mergeCell ref="ABI6:ABI7"/>
    <mergeCell ref="ABK6:ABK7"/>
    <mergeCell ref="ABL6:ABL7"/>
    <mergeCell ref="AAX6:AAX7"/>
    <mergeCell ref="AAY6:ABA6"/>
    <mergeCell ref="ABB6:ABB7"/>
    <mergeCell ref="ABC6:ABC7"/>
    <mergeCell ref="ABD6:ABF6"/>
    <mergeCell ref="AAR6:AAR7"/>
    <mergeCell ref="AAS6:AAS7"/>
    <mergeCell ref="AAT6:AAU6"/>
    <mergeCell ref="AAV6:AAV7"/>
    <mergeCell ref="AAW6:AAW7"/>
    <mergeCell ref="AAL6:AAL7"/>
    <mergeCell ref="AAM6:AAM7"/>
    <mergeCell ref="AAN6:AAN7"/>
    <mergeCell ref="AAP6:AAP7"/>
    <mergeCell ref="AAQ6:AAQ7"/>
    <mergeCell ref="AAC6:AAC7"/>
    <mergeCell ref="AAD6:AAF6"/>
    <mergeCell ref="AAG6:AAG7"/>
    <mergeCell ref="AAH6:AAH7"/>
    <mergeCell ref="AAI6:AAK6"/>
    <mergeCell ref="ZW6:ZW7"/>
    <mergeCell ref="ZX6:ZX7"/>
    <mergeCell ref="ZY6:ZZ6"/>
    <mergeCell ref="AAA6:AAA7"/>
    <mergeCell ref="AAB6:AAB7"/>
    <mergeCell ref="ZQ6:ZQ7"/>
    <mergeCell ref="ZR6:ZR7"/>
    <mergeCell ref="ZS6:ZS7"/>
    <mergeCell ref="ZU6:ZU7"/>
    <mergeCell ref="ZV6:ZV7"/>
    <mergeCell ref="ZH6:ZH7"/>
    <mergeCell ref="ZI6:ZK6"/>
    <mergeCell ref="ZL6:ZL7"/>
    <mergeCell ref="ZM6:ZM7"/>
    <mergeCell ref="ZN6:ZP6"/>
    <mergeCell ref="ZB6:ZB7"/>
    <mergeCell ref="ZC6:ZC7"/>
    <mergeCell ref="ZD6:ZE6"/>
    <mergeCell ref="ZF6:ZF7"/>
    <mergeCell ref="ZG6:ZG7"/>
    <mergeCell ref="YV6:YV7"/>
    <mergeCell ref="YW6:YW7"/>
    <mergeCell ref="YX6:YX7"/>
    <mergeCell ref="YZ6:YZ7"/>
    <mergeCell ref="ZA6:ZA7"/>
    <mergeCell ref="YM6:YM7"/>
    <mergeCell ref="YN6:YP6"/>
    <mergeCell ref="YQ6:YQ7"/>
    <mergeCell ref="YR6:YR7"/>
    <mergeCell ref="YS6:YU6"/>
    <mergeCell ref="YG6:YG7"/>
    <mergeCell ref="YH6:YH7"/>
    <mergeCell ref="YI6:YJ6"/>
    <mergeCell ref="YK6:YK7"/>
    <mergeCell ref="YL6:YL7"/>
    <mergeCell ref="YA6:YA7"/>
    <mergeCell ref="YB6:YB7"/>
    <mergeCell ref="YC6:YC7"/>
    <mergeCell ref="YE6:YE7"/>
    <mergeCell ref="YF6:YF7"/>
    <mergeCell ref="XR6:XR7"/>
    <mergeCell ref="XS6:XU6"/>
    <mergeCell ref="XV6:XV7"/>
    <mergeCell ref="XW6:XW7"/>
    <mergeCell ref="XX6:XZ6"/>
    <mergeCell ref="XL6:XL7"/>
    <mergeCell ref="XM6:XM7"/>
    <mergeCell ref="XN6:XO6"/>
    <mergeCell ref="XP6:XP7"/>
    <mergeCell ref="XQ6:XQ7"/>
    <mergeCell ref="XF6:XF7"/>
    <mergeCell ref="XG6:XG7"/>
    <mergeCell ref="XH6:XH7"/>
    <mergeCell ref="XJ6:XJ7"/>
    <mergeCell ref="XK6:XK7"/>
    <mergeCell ref="WW6:WW7"/>
    <mergeCell ref="WX6:WZ6"/>
    <mergeCell ref="XA6:XA7"/>
    <mergeCell ref="XB6:XB7"/>
    <mergeCell ref="XC6:XE6"/>
    <mergeCell ref="WQ6:WQ7"/>
    <mergeCell ref="WR6:WR7"/>
    <mergeCell ref="WS6:WT6"/>
    <mergeCell ref="WU6:WU7"/>
    <mergeCell ref="WV6:WV7"/>
    <mergeCell ref="WK6:WK7"/>
    <mergeCell ref="WL6:WL7"/>
    <mergeCell ref="WM6:WM7"/>
    <mergeCell ref="WO6:WO7"/>
    <mergeCell ref="WP6:WP7"/>
    <mergeCell ref="WB6:WB7"/>
    <mergeCell ref="WC6:WE6"/>
    <mergeCell ref="WF6:WF7"/>
    <mergeCell ref="WG6:WG7"/>
    <mergeCell ref="WH6:WJ6"/>
    <mergeCell ref="VV6:VV7"/>
    <mergeCell ref="VW6:VW7"/>
    <mergeCell ref="VX6:VY6"/>
    <mergeCell ref="VZ6:VZ7"/>
    <mergeCell ref="WA6:WA7"/>
    <mergeCell ref="VP6:VP7"/>
    <mergeCell ref="VQ6:VQ7"/>
    <mergeCell ref="VR6:VR7"/>
    <mergeCell ref="VT6:VT7"/>
    <mergeCell ref="VU6:VU7"/>
    <mergeCell ref="VG6:VG7"/>
    <mergeCell ref="VH6:VJ6"/>
    <mergeCell ref="VK6:VK7"/>
    <mergeCell ref="VL6:VL7"/>
    <mergeCell ref="VM6:VO6"/>
    <mergeCell ref="VA6:VA7"/>
    <mergeCell ref="VB6:VB7"/>
    <mergeCell ref="VC6:VD6"/>
    <mergeCell ref="VE6:VE7"/>
    <mergeCell ref="VF6:VF7"/>
    <mergeCell ref="UU6:UU7"/>
    <mergeCell ref="UV6:UV7"/>
    <mergeCell ref="UW6:UW7"/>
    <mergeCell ref="UY6:UY7"/>
    <mergeCell ref="UZ6:UZ7"/>
    <mergeCell ref="UL6:UL7"/>
    <mergeCell ref="UM6:UO6"/>
    <mergeCell ref="UP6:UP7"/>
    <mergeCell ref="UQ6:UQ7"/>
    <mergeCell ref="UR6:UT6"/>
    <mergeCell ref="UF6:UF7"/>
    <mergeCell ref="UG6:UG7"/>
    <mergeCell ref="UH6:UI6"/>
    <mergeCell ref="UJ6:UJ7"/>
    <mergeCell ref="UK6:UK7"/>
    <mergeCell ref="TZ6:TZ7"/>
    <mergeCell ref="UA6:UA7"/>
    <mergeCell ref="UB6:UB7"/>
    <mergeCell ref="UD6:UD7"/>
    <mergeCell ref="UE6:UE7"/>
    <mergeCell ref="TQ6:TQ7"/>
    <mergeCell ref="TR6:TT6"/>
    <mergeCell ref="TU6:TU7"/>
    <mergeCell ref="TV6:TV7"/>
    <mergeCell ref="TW6:TY6"/>
    <mergeCell ref="TK6:TK7"/>
    <mergeCell ref="TL6:TL7"/>
    <mergeCell ref="TM6:TN6"/>
    <mergeCell ref="TO6:TO7"/>
    <mergeCell ref="TP6:TP7"/>
    <mergeCell ref="TE6:TE7"/>
    <mergeCell ref="TF6:TF7"/>
    <mergeCell ref="TG6:TG7"/>
    <mergeCell ref="TI6:TI7"/>
    <mergeCell ref="TJ6:TJ7"/>
    <mergeCell ref="SV6:SV7"/>
    <mergeCell ref="SW6:SY6"/>
    <mergeCell ref="SZ6:SZ7"/>
    <mergeCell ref="TA6:TA7"/>
    <mergeCell ref="TB6:TD6"/>
    <mergeCell ref="SP6:SP7"/>
    <mergeCell ref="SQ6:SQ7"/>
    <mergeCell ref="SR6:SS6"/>
    <mergeCell ref="ST6:ST7"/>
    <mergeCell ref="SU6:SU7"/>
    <mergeCell ref="SJ6:SJ7"/>
    <mergeCell ref="SK6:SK7"/>
    <mergeCell ref="SL6:SL7"/>
    <mergeCell ref="SN6:SN7"/>
    <mergeCell ref="SO6:SO7"/>
    <mergeCell ref="SA6:SA7"/>
    <mergeCell ref="SB6:SD6"/>
    <mergeCell ref="SE6:SE7"/>
    <mergeCell ref="SF6:SF7"/>
    <mergeCell ref="SG6:SI6"/>
    <mergeCell ref="RU6:RU7"/>
    <mergeCell ref="RV6:RV7"/>
    <mergeCell ref="RW6:RX6"/>
    <mergeCell ref="RY6:RY7"/>
    <mergeCell ref="RZ6:RZ7"/>
    <mergeCell ref="RO6:RO7"/>
    <mergeCell ref="RP6:RP7"/>
    <mergeCell ref="RQ6:RQ7"/>
    <mergeCell ref="RS6:RS7"/>
    <mergeCell ref="RT6:RT7"/>
    <mergeCell ref="RF6:RF7"/>
    <mergeCell ref="RG6:RI6"/>
    <mergeCell ref="RJ6:RJ7"/>
    <mergeCell ref="RK6:RK7"/>
    <mergeCell ref="RL6:RN6"/>
    <mergeCell ref="QZ6:QZ7"/>
    <mergeCell ref="RA6:RA7"/>
    <mergeCell ref="RB6:RC6"/>
    <mergeCell ref="RD6:RD7"/>
    <mergeCell ref="RE6:RE7"/>
    <mergeCell ref="QT6:QT7"/>
    <mergeCell ref="QU6:QU7"/>
    <mergeCell ref="QV6:QV7"/>
    <mergeCell ref="QX6:QX7"/>
    <mergeCell ref="QY6:QY7"/>
    <mergeCell ref="QK6:QK7"/>
    <mergeCell ref="QL6:QN6"/>
    <mergeCell ref="QO6:QO7"/>
    <mergeCell ref="QP6:QP7"/>
    <mergeCell ref="QQ6:QS6"/>
    <mergeCell ref="QE6:QE7"/>
    <mergeCell ref="QF6:QF7"/>
    <mergeCell ref="QG6:QH6"/>
    <mergeCell ref="QI6:QI7"/>
    <mergeCell ref="QJ6:QJ7"/>
    <mergeCell ref="PY6:PY7"/>
    <mergeCell ref="PZ6:PZ7"/>
    <mergeCell ref="QA6:QA7"/>
    <mergeCell ref="QC6:QC7"/>
    <mergeCell ref="QD6:QD7"/>
    <mergeCell ref="PP6:PP7"/>
    <mergeCell ref="PQ6:PS6"/>
    <mergeCell ref="PT6:PT7"/>
    <mergeCell ref="PU6:PU7"/>
    <mergeCell ref="PV6:PX6"/>
    <mergeCell ref="PJ6:PJ7"/>
    <mergeCell ref="PK6:PK7"/>
    <mergeCell ref="PL6:PM6"/>
    <mergeCell ref="PN6:PN7"/>
    <mergeCell ref="PO6:PO7"/>
    <mergeCell ref="PD6:PD7"/>
    <mergeCell ref="PE6:PE7"/>
    <mergeCell ref="PF6:PF7"/>
    <mergeCell ref="PH6:PH7"/>
    <mergeCell ref="PI6:PI7"/>
    <mergeCell ref="OU6:OU7"/>
    <mergeCell ref="OV6:OX6"/>
    <mergeCell ref="OY6:OY7"/>
    <mergeCell ref="OZ6:OZ7"/>
    <mergeCell ref="PA6:PC6"/>
    <mergeCell ref="OO6:OO7"/>
    <mergeCell ref="OP6:OP7"/>
    <mergeCell ref="OQ6:OR6"/>
    <mergeCell ref="OS6:OS7"/>
    <mergeCell ref="OT6:OT7"/>
    <mergeCell ref="OI6:OI7"/>
    <mergeCell ref="OJ6:OJ7"/>
    <mergeCell ref="OK6:OK7"/>
    <mergeCell ref="OM6:OM7"/>
    <mergeCell ref="ON6:ON7"/>
    <mergeCell ref="NZ6:NZ7"/>
    <mergeCell ref="OA6:OC6"/>
    <mergeCell ref="OD6:OD7"/>
    <mergeCell ref="OE6:OE7"/>
    <mergeCell ref="OF6:OH6"/>
    <mergeCell ref="NT6:NT7"/>
    <mergeCell ref="NU6:NU7"/>
    <mergeCell ref="NV6:NW6"/>
    <mergeCell ref="NX6:NX7"/>
    <mergeCell ref="NY6:NY7"/>
    <mergeCell ref="NN6:NN7"/>
    <mergeCell ref="NO6:NO7"/>
    <mergeCell ref="NP6:NP7"/>
    <mergeCell ref="NR6:NR7"/>
    <mergeCell ref="NS6:NS7"/>
    <mergeCell ref="NE6:NE7"/>
    <mergeCell ref="NF6:NH6"/>
    <mergeCell ref="NI6:NI7"/>
    <mergeCell ref="NJ6:NJ7"/>
    <mergeCell ref="NK6:NM6"/>
    <mergeCell ref="MY6:MY7"/>
    <mergeCell ref="MZ6:MZ7"/>
    <mergeCell ref="NA6:NB6"/>
    <mergeCell ref="NC6:NC7"/>
    <mergeCell ref="ND6:ND7"/>
    <mergeCell ref="MS6:MS7"/>
    <mergeCell ref="MT6:MT7"/>
    <mergeCell ref="MU6:MU7"/>
    <mergeCell ref="MW6:MW7"/>
    <mergeCell ref="MX6:MX7"/>
    <mergeCell ref="MJ6:MJ7"/>
    <mergeCell ref="MK6:MM6"/>
    <mergeCell ref="MN6:MN7"/>
    <mergeCell ref="MO6:MO7"/>
    <mergeCell ref="MP6:MR6"/>
    <mergeCell ref="MD6:MD7"/>
    <mergeCell ref="ME6:ME7"/>
    <mergeCell ref="MF6:MG6"/>
    <mergeCell ref="MH6:MH7"/>
    <mergeCell ref="MI6:MI7"/>
    <mergeCell ref="LX6:LX7"/>
    <mergeCell ref="LY6:LY7"/>
    <mergeCell ref="LZ6:LZ7"/>
    <mergeCell ref="MB6:MB7"/>
    <mergeCell ref="MC6:MC7"/>
    <mergeCell ref="LO6:LO7"/>
    <mergeCell ref="LP6:LR6"/>
    <mergeCell ref="LS6:LS7"/>
    <mergeCell ref="LT6:LT7"/>
    <mergeCell ref="LU6:LW6"/>
    <mergeCell ref="LK6:LL6"/>
    <mergeCell ref="LM6:LM7"/>
    <mergeCell ref="LN6:LN7"/>
    <mergeCell ref="LC6:LC7"/>
    <mergeCell ref="LD6:LD7"/>
    <mergeCell ref="LE6:LE7"/>
    <mergeCell ref="LG6:LG7"/>
    <mergeCell ref="LH6:LH7"/>
    <mergeCell ref="KT6:KT7"/>
    <mergeCell ref="KU6:KW6"/>
    <mergeCell ref="KX6:KX7"/>
    <mergeCell ref="KY6:KY7"/>
    <mergeCell ref="KZ6:LB6"/>
    <mergeCell ref="KN6:KN7"/>
    <mergeCell ref="KO6:KO7"/>
    <mergeCell ref="KP6:KQ6"/>
    <mergeCell ref="KR6:KR7"/>
    <mergeCell ref="KS6:KS7"/>
    <mergeCell ref="KH6:KH7"/>
    <mergeCell ref="KI6:KI7"/>
    <mergeCell ref="KJ6:KJ7"/>
    <mergeCell ref="KL6:KL7"/>
    <mergeCell ref="KM6:KM7"/>
    <mergeCell ref="JY6:JY7"/>
    <mergeCell ref="JZ6:KB6"/>
    <mergeCell ref="KC6:KC7"/>
    <mergeCell ref="KD6:KD7"/>
    <mergeCell ref="KE6:KG6"/>
    <mergeCell ref="JS6:JS7"/>
    <mergeCell ref="JT6:JT7"/>
    <mergeCell ref="JU6:JV6"/>
    <mergeCell ref="JW6:JW7"/>
    <mergeCell ref="JX6:JX7"/>
    <mergeCell ref="JR6:JR7"/>
    <mergeCell ref="JD6:JD7"/>
    <mergeCell ref="JE6:JG6"/>
    <mergeCell ref="JH6:JH7"/>
    <mergeCell ref="JI6:JI7"/>
    <mergeCell ref="JJ6:JL6"/>
    <mergeCell ref="IX6:IX7"/>
    <mergeCell ref="IY6:IY7"/>
    <mergeCell ref="IZ6:JA6"/>
    <mergeCell ref="JB6:JB7"/>
    <mergeCell ref="JC6:JC7"/>
    <mergeCell ref="IR6:IR7"/>
    <mergeCell ref="IS6:IS7"/>
    <mergeCell ref="IT6:IT7"/>
    <mergeCell ref="IV6:IV7"/>
    <mergeCell ref="IW6:IW7"/>
    <mergeCell ref="II6:II7"/>
    <mergeCell ref="IJ6:IL6"/>
    <mergeCell ref="IM6:IM7"/>
    <mergeCell ref="IN6:IN7"/>
    <mergeCell ref="IO6:IQ6"/>
    <mergeCell ref="IC6:IC7"/>
    <mergeCell ref="ID6:ID7"/>
    <mergeCell ref="IE6:IF6"/>
    <mergeCell ref="IG6:IG7"/>
    <mergeCell ref="IH6:IH7"/>
    <mergeCell ref="HW6:HW7"/>
    <mergeCell ref="HX6:HX7"/>
    <mergeCell ref="HY6:HY7"/>
    <mergeCell ref="IA6:IA7"/>
    <mergeCell ref="IB6:IB7"/>
    <mergeCell ref="LI6:LI7"/>
    <mergeCell ref="LJ6:LJ7"/>
    <mergeCell ref="HT6:HV6"/>
    <mergeCell ref="HH6:HH7"/>
    <mergeCell ref="HI6:HI7"/>
    <mergeCell ref="HJ6:HK6"/>
    <mergeCell ref="HL6:HL7"/>
    <mergeCell ref="HM6:HM7"/>
    <mergeCell ref="HB6:HB7"/>
    <mergeCell ref="HC6:HC7"/>
    <mergeCell ref="HD6:HD7"/>
    <mergeCell ref="HF6:HF7"/>
    <mergeCell ref="HG6:HG7"/>
    <mergeCell ref="GS6:GS7"/>
    <mergeCell ref="GT6:GV6"/>
    <mergeCell ref="GW6:GW7"/>
    <mergeCell ref="GX6:GX7"/>
    <mergeCell ref="GY6:HA6"/>
    <mergeCell ref="GM6:GM7"/>
    <mergeCell ref="GN6:GN7"/>
    <mergeCell ref="GO6:GP6"/>
    <mergeCell ref="GQ6:GQ7"/>
    <mergeCell ref="GR6:GR7"/>
    <mergeCell ref="GL6:GL7"/>
    <mergeCell ref="FX6:FX7"/>
    <mergeCell ref="FY6:GA6"/>
    <mergeCell ref="GB6:GB7"/>
    <mergeCell ref="GC6:GC7"/>
    <mergeCell ref="GD6:GF6"/>
    <mergeCell ref="FV6:FV7"/>
    <mergeCell ref="FW6:FW7"/>
    <mergeCell ref="JM6:JM7"/>
    <mergeCell ref="JN6:JN7"/>
    <mergeCell ref="JO6:JO7"/>
    <mergeCell ref="JQ6:JQ7"/>
    <mergeCell ref="FI6:FK6"/>
    <mergeCell ref="EW6:EW7"/>
    <mergeCell ref="EX6:EX7"/>
    <mergeCell ref="EY6:EZ6"/>
    <mergeCell ref="FA6:FA7"/>
    <mergeCell ref="FB6:FB7"/>
    <mergeCell ref="EQ6:EQ7"/>
    <mergeCell ref="ER6:ER7"/>
    <mergeCell ref="ES6:ES7"/>
    <mergeCell ref="EU6:EU7"/>
    <mergeCell ref="EV6:EV7"/>
    <mergeCell ref="EH6:EH7"/>
    <mergeCell ref="EI6:EK6"/>
    <mergeCell ref="EL6:EL7"/>
    <mergeCell ref="EM6:EM7"/>
    <mergeCell ref="EN6:EP6"/>
    <mergeCell ref="EB6:EB7"/>
    <mergeCell ref="EC6:EC7"/>
    <mergeCell ref="ED6:EE6"/>
    <mergeCell ref="EF6:EF7"/>
    <mergeCell ref="EG6:EG7"/>
    <mergeCell ref="DV6:DV7"/>
    <mergeCell ref="DW6:DW7"/>
    <mergeCell ref="DX6:DX7"/>
    <mergeCell ref="DZ6:DZ7"/>
    <mergeCell ref="DM6:DM7"/>
    <mergeCell ref="DQ6:DQ7"/>
    <mergeCell ref="HN6:HN7"/>
    <mergeCell ref="HO6:HQ6"/>
    <mergeCell ref="HR6:HR7"/>
    <mergeCell ref="HS6:HS7"/>
    <mergeCell ref="DR6:DR7"/>
    <mergeCell ref="DS6:DU6"/>
    <mergeCell ref="XCP5:XDJ5"/>
    <mergeCell ref="XDK5:XEE5"/>
    <mergeCell ref="XEF5:XEZ5"/>
    <mergeCell ref="XFA5:XFD5"/>
    <mergeCell ref="AK6:AK7"/>
    <mergeCell ref="AL6:AL7"/>
    <mergeCell ref="AM6:AO6"/>
    <mergeCell ref="WYO5:WZI5"/>
    <mergeCell ref="WZJ5:XAD5"/>
    <mergeCell ref="XAE5:XAY5"/>
    <mergeCell ref="XAZ5:XBT5"/>
    <mergeCell ref="XBU5:XCO5"/>
    <mergeCell ref="WUN5:WVH5"/>
    <mergeCell ref="WVI5:WWC5"/>
    <mergeCell ref="WWD5:WWX5"/>
    <mergeCell ref="WWY5:WXS5"/>
    <mergeCell ref="WXT5:WYN5"/>
    <mergeCell ref="WQM5:WRG5"/>
    <mergeCell ref="WRH5:WSB5"/>
    <mergeCell ref="WSC5:WSW5"/>
    <mergeCell ref="WSX5:WTR5"/>
    <mergeCell ref="WTS5:WUM5"/>
    <mergeCell ref="WML5:WNF5"/>
    <mergeCell ref="WNG5:WOA5"/>
    <mergeCell ref="WOB5:WOV5"/>
    <mergeCell ref="WOW5:WPQ5"/>
    <mergeCell ref="WPR5:WQL5"/>
    <mergeCell ref="WIK5:WJE5"/>
    <mergeCell ref="WJF5:WJZ5"/>
    <mergeCell ref="WKA5:WKU5"/>
    <mergeCell ref="WKV5:WLP5"/>
    <mergeCell ref="WLQ5:WMK5"/>
    <mergeCell ref="WEJ5:WFD5"/>
    <mergeCell ref="WFE5:WFY5"/>
    <mergeCell ref="WFZ5:WGT5"/>
    <mergeCell ref="DG6:DG7"/>
    <mergeCell ref="DH6:DH7"/>
    <mergeCell ref="DI6:DJ6"/>
    <mergeCell ref="DK6:DK7"/>
    <mergeCell ref="DL6:DL7"/>
    <mergeCell ref="DA6:DA7"/>
    <mergeCell ref="DB6:DB7"/>
    <mergeCell ref="DC6:DC7"/>
    <mergeCell ref="DE6:DE7"/>
    <mergeCell ref="DF6:DF7"/>
    <mergeCell ref="CR6:CR7"/>
    <mergeCell ref="CS6:CU6"/>
    <mergeCell ref="CV6:CV7"/>
    <mergeCell ref="CW6:CW7"/>
    <mergeCell ref="CX6:CZ6"/>
    <mergeCell ref="CL6:CL7"/>
    <mergeCell ref="CM6:CM7"/>
    <mergeCell ref="FR6:FR7"/>
    <mergeCell ref="FS6:FS7"/>
    <mergeCell ref="FT6:FU6"/>
    <mergeCell ref="WGU5:WHO5"/>
    <mergeCell ref="WHP5:WIJ5"/>
    <mergeCell ref="WAI5:WBC5"/>
    <mergeCell ref="GG6:GG7"/>
    <mergeCell ref="WBD5:WBX5"/>
    <mergeCell ref="GH6:GH7"/>
    <mergeCell ref="WBY5:WCS5"/>
    <mergeCell ref="GI6:GI7"/>
    <mergeCell ref="GK6:GK7"/>
    <mergeCell ref="WCT5:WDN5"/>
    <mergeCell ref="WDO5:WEI5"/>
    <mergeCell ref="VWH5:VXB5"/>
    <mergeCell ref="VXC5:VXW5"/>
    <mergeCell ref="VXX5:VYR5"/>
    <mergeCell ref="VYS5:VZM5"/>
    <mergeCell ref="VZN5:WAH5"/>
    <mergeCell ref="VSG5:VTA5"/>
    <mergeCell ref="VTB5:VTV5"/>
    <mergeCell ref="VTW5:VUQ5"/>
    <mergeCell ref="VUR5:VVL5"/>
    <mergeCell ref="VVM5:VWG5"/>
    <mergeCell ref="VOF5:VOZ5"/>
    <mergeCell ref="VPA5:VPU5"/>
    <mergeCell ref="VPV5:VQP5"/>
    <mergeCell ref="VQQ5:VRK5"/>
    <mergeCell ref="VRL5:VSF5"/>
    <mergeCell ref="VKE5:VKY5"/>
    <mergeCell ref="VKZ5:VLT5"/>
    <mergeCell ref="VLU5:VMO5"/>
    <mergeCell ref="VMP5:VNJ5"/>
    <mergeCell ref="VNK5:VOE5"/>
    <mergeCell ref="VGD5:VGX5"/>
    <mergeCell ref="VGY5:VHS5"/>
    <mergeCell ref="VHT5:VIN5"/>
    <mergeCell ref="VIO5:VJI5"/>
    <mergeCell ref="VJJ5:VKD5"/>
    <mergeCell ref="VCC5:VCW5"/>
    <mergeCell ref="VCX5:VDR5"/>
    <mergeCell ref="VDS5:VEM5"/>
    <mergeCell ref="VEN5:VFH5"/>
    <mergeCell ref="VFI5:VGC5"/>
    <mergeCell ref="UYB5:UYV5"/>
    <mergeCell ref="UYW5:UZQ5"/>
    <mergeCell ref="UZR5:VAL5"/>
    <mergeCell ref="VAM5:VBG5"/>
    <mergeCell ref="VBH5:VCB5"/>
    <mergeCell ref="UUA5:UUU5"/>
    <mergeCell ref="UUV5:UVP5"/>
    <mergeCell ref="UVQ5:UWK5"/>
    <mergeCell ref="UWL5:UXF5"/>
    <mergeCell ref="UXG5:UYA5"/>
    <mergeCell ref="UPZ5:UQT5"/>
    <mergeCell ref="UQU5:URO5"/>
    <mergeCell ref="URP5:USJ5"/>
    <mergeCell ref="USK5:UTE5"/>
    <mergeCell ref="UTF5:UTZ5"/>
    <mergeCell ref="ULY5:UMS5"/>
    <mergeCell ref="UMT5:UNN5"/>
    <mergeCell ref="UNO5:UOI5"/>
    <mergeCell ref="UOJ5:UPD5"/>
    <mergeCell ref="UPE5:UPY5"/>
    <mergeCell ref="UHX5:UIR5"/>
    <mergeCell ref="UIS5:UJM5"/>
    <mergeCell ref="UJN5:UKH5"/>
    <mergeCell ref="UKI5:ULC5"/>
    <mergeCell ref="ULD5:ULX5"/>
    <mergeCell ref="UDW5:UEQ5"/>
    <mergeCell ref="UER5:UFL5"/>
    <mergeCell ref="UFM5:UGG5"/>
    <mergeCell ref="UGH5:UHB5"/>
    <mergeCell ref="UHC5:UHW5"/>
    <mergeCell ref="TZV5:UAP5"/>
    <mergeCell ref="UAQ5:UBK5"/>
    <mergeCell ref="UBL5:UCF5"/>
    <mergeCell ref="UCG5:UDA5"/>
    <mergeCell ref="UDB5:UDV5"/>
    <mergeCell ref="TVU5:TWO5"/>
    <mergeCell ref="TWP5:TXJ5"/>
    <mergeCell ref="TXK5:TYE5"/>
    <mergeCell ref="TYF5:TYZ5"/>
    <mergeCell ref="TZA5:TZU5"/>
    <mergeCell ref="TRT5:TSN5"/>
    <mergeCell ref="TSO5:TTI5"/>
    <mergeCell ref="TTJ5:TUD5"/>
    <mergeCell ref="TUE5:TUY5"/>
    <mergeCell ref="TUZ5:TVT5"/>
    <mergeCell ref="TNS5:TOM5"/>
    <mergeCell ref="TON5:TPH5"/>
    <mergeCell ref="TPI5:TQC5"/>
    <mergeCell ref="TQD5:TQX5"/>
    <mergeCell ref="TQY5:TRS5"/>
    <mergeCell ref="TJR5:TKL5"/>
    <mergeCell ref="TKM5:TLG5"/>
    <mergeCell ref="TLH5:TMB5"/>
    <mergeCell ref="TMC5:TMW5"/>
    <mergeCell ref="TMX5:TNR5"/>
    <mergeCell ref="TFQ5:TGK5"/>
    <mergeCell ref="TGL5:THF5"/>
    <mergeCell ref="THG5:TIA5"/>
    <mergeCell ref="TIB5:TIV5"/>
    <mergeCell ref="TIW5:TJQ5"/>
    <mergeCell ref="TBP5:TCJ5"/>
    <mergeCell ref="TCK5:TDE5"/>
    <mergeCell ref="TDF5:TDZ5"/>
    <mergeCell ref="TEA5:TEU5"/>
    <mergeCell ref="TEV5:TFP5"/>
    <mergeCell ref="SXO5:SYI5"/>
    <mergeCell ref="SYJ5:SZD5"/>
    <mergeCell ref="SZE5:SZY5"/>
    <mergeCell ref="SZZ5:TAT5"/>
    <mergeCell ref="TAU5:TBO5"/>
    <mergeCell ref="STN5:SUH5"/>
    <mergeCell ref="SUI5:SVC5"/>
    <mergeCell ref="SVD5:SVX5"/>
    <mergeCell ref="SVY5:SWS5"/>
    <mergeCell ref="SWT5:SXN5"/>
    <mergeCell ref="SPM5:SQG5"/>
    <mergeCell ref="SQH5:SRB5"/>
    <mergeCell ref="SRC5:SRW5"/>
    <mergeCell ref="SRX5:SSR5"/>
    <mergeCell ref="SSS5:STM5"/>
    <mergeCell ref="SLL5:SMF5"/>
    <mergeCell ref="SMG5:SNA5"/>
    <mergeCell ref="SNB5:SNV5"/>
    <mergeCell ref="SNW5:SOQ5"/>
    <mergeCell ref="SOR5:SPL5"/>
    <mergeCell ref="SHK5:SIE5"/>
    <mergeCell ref="SIF5:SIZ5"/>
    <mergeCell ref="SJA5:SJU5"/>
    <mergeCell ref="SJV5:SKP5"/>
    <mergeCell ref="SKQ5:SLK5"/>
    <mergeCell ref="SDJ5:SED5"/>
    <mergeCell ref="SEE5:SEY5"/>
    <mergeCell ref="SEZ5:SFT5"/>
    <mergeCell ref="SFU5:SGO5"/>
    <mergeCell ref="SGP5:SHJ5"/>
    <mergeCell ref="RZI5:SAC5"/>
    <mergeCell ref="SAD5:SAX5"/>
    <mergeCell ref="SAY5:SBS5"/>
    <mergeCell ref="SBT5:SCN5"/>
    <mergeCell ref="SCO5:SDI5"/>
    <mergeCell ref="RVH5:RWB5"/>
    <mergeCell ref="RWC5:RWW5"/>
    <mergeCell ref="RWX5:RXR5"/>
    <mergeCell ref="RXS5:RYM5"/>
    <mergeCell ref="RYN5:RZH5"/>
    <mergeCell ref="RRG5:RSA5"/>
    <mergeCell ref="RSB5:RSV5"/>
    <mergeCell ref="RSW5:RTQ5"/>
    <mergeCell ref="RTR5:RUL5"/>
    <mergeCell ref="RUM5:RVG5"/>
    <mergeCell ref="RNF5:RNZ5"/>
    <mergeCell ref="ROA5:ROU5"/>
    <mergeCell ref="ROV5:RPP5"/>
    <mergeCell ref="RPQ5:RQK5"/>
    <mergeCell ref="RQL5:RRF5"/>
    <mergeCell ref="RJE5:RJY5"/>
    <mergeCell ref="RJZ5:RKT5"/>
    <mergeCell ref="RKU5:RLO5"/>
    <mergeCell ref="RLP5:RMJ5"/>
    <mergeCell ref="RMK5:RNE5"/>
    <mergeCell ref="RFD5:RFX5"/>
    <mergeCell ref="RFY5:RGS5"/>
    <mergeCell ref="RGT5:RHN5"/>
    <mergeCell ref="RHO5:RII5"/>
    <mergeCell ref="RIJ5:RJD5"/>
    <mergeCell ref="RBC5:RBW5"/>
    <mergeCell ref="RBX5:RCR5"/>
    <mergeCell ref="RCS5:RDM5"/>
    <mergeCell ref="RDN5:REH5"/>
    <mergeCell ref="REI5:RFC5"/>
    <mergeCell ref="QXB5:QXV5"/>
    <mergeCell ref="QXW5:QYQ5"/>
    <mergeCell ref="QYR5:QZL5"/>
    <mergeCell ref="QZM5:RAG5"/>
    <mergeCell ref="RAH5:RBB5"/>
    <mergeCell ref="QTA5:QTU5"/>
    <mergeCell ref="QTV5:QUP5"/>
    <mergeCell ref="QUQ5:QVK5"/>
    <mergeCell ref="QVL5:QWF5"/>
    <mergeCell ref="QWG5:QXA5"/>
    <mergeCell ref="QOZ5:QPT5"/>
    <mergeCell ref="QPU5:QQO5"/>
    <mergeCell ref="QQP5:QRJ5"/>
    <mergeCell ref="QRK5:QSE5"/>
    <mergeCell ref="QSF5:QSZ5"/>
    <mergeCell ref="QKY5:QLS5"/>
    <mergeCell ref="QLT5:QMN5"/>
    <mergeCell ref="QMO5:QNI5"/>
    <mergeCell ref="QNJ5:QOD5"/>
    <mergeCell ref="QOE5:QOY5"/>
    <mergeCell ref="QGX5:QHR5"/>
    <mergeCell ref="QHS5:QIM5"/>
    <mergeCell ref="QIN5:QJH5"/>
    <mergeCell ref="QJI5:QKC5"/>
    <mergeCell ref="QKD5:QKX5"/>
    <mergeCell ref="QCW5:QDQ5"/>
    <mergeCell ref="QDR5:QEL5"/>
    <mergeCell ref="QEM5:QFG5"/>
    <mergeCell ref="QFH5:QGB5"/>
    <mergeCell ref="QGC5:QGW5"/>
    <mergeCell ref="PYV5:PZP5"/>
    <mergeCell ref="PZQ5:QAK5"/>
    <mergeCell ref="QAL5:QBF5"/>
    <mergeCell ref="QBG5:QCA5"/>
    <mergeCell ref="QCB5:QCV5"/>
    <mergeCell ref="PUU5:PVO5"/>
    <mergeCell ref="PVP5:PWJ5"/>
    <mergeCell ref="PWK5:PXE5"/>
    <mergeCell ref="PXF5:PXZ5"/>
    <mergeCell ref="PYA5:PYU5"/>
    <mergeCell ref="PQT5:PRN5"/>
    <mergeCell ref="PRO5:PSI5"/>
    <mergeCell ref="PSJ5:PTD5"/>
    <mergeCell ref="PTE5:PTY5"/>
    <mergeCell ref="PTZ5:PUT5"/>
    <mergeCell ref="PMS5:PNM5"/>
    <mergeCell ref="PNN5:POH5"/>
    <mergeCell ref="POI5:PPC5"/>
    <mergeCell ref="PPD5:PPX5"/>
    <mergeCell ref="PPY5:PQS5"/>
    <mergeCell ref="PIR5:PJL5"/>
    <mergeCell ref="PJM5:PKG5"/>
    <mergeCell ref="PKH5:PLB5"/>
    <mergeCell ref="PLC5:PLW5"/>
    <mergeCell ref="PLX5:PMR5"/>
    <mergeCell ref="PEQ5:PFK5"/>
    <mergeCell ref="PFL5:PGF5"/>
    <mergeCell ref="PGG5:PHA5"/>
    <mergeCell ref="PHB5:PHV5"/>
    <mergeCell ref="PHW5:PIQ5"/>
    <mergeCell ref="PAP5:PBJ5"/>
    <mergeCell ref="PBK5:PCE5"/>
    <mergeCell ref="PCF5:PCZ5"/>
    <mergeCell ref="PDA5:PDU5"/>
    <mergeCell ref="PDV5:PEP5"/>
    <mergeCell ref="OWO5:OXI5"/>
    <mergeCell ref="OXJ5:OYD5"/>
    <mergeCell ref="OYE5:OYY5"/>
    <mergeCell ref="OYZ5:OZT5"/>
    <mergeCell ref="OZU5:PAO5"/>
    <mergeCell ref="OSN5:OTH5"/>
    <mergeCell ref="OTI5:OUC5"/>
    <mergeCell ref="OUD5:OUX5"/>
    <mergeCell ref="OUY5:OVS5"/>
    <mergeCell ref="OVT5:OWN5"/>
    <mergeCell ref="OOM5:OPG5"/>
    <mergeCell ref="OPH5:OQB5"/>
    <mergeCell ref="OQC5:OQW5"/>
    <mergeCell ref="OQX5:ORR5"/>
    <mergeCell ref="ORS5:OSM5"/>
    <mergeCell ref="OKL5:OLF5"/>
    <mergeCell ref="OLG5:OMA5"/>
    <mergeCell ref="OMB5:OMV5"/>
    <mergeCell ref="OMW5:ONQ5"/>
    <mergeCell ref="ONR5:OOL5"/>
    <mergeCell ref="OGK5:OHE5"/>
    <mergeCell ref="OHF5:OHZ5"/>
    <mergeCell ref="OIA5:OIU5"/>
    <mergeCell ref="OIV5:OJP5"/>
    <mergeCell ref="OJQ5:OKK5"/>
    <mergeCell ref="OCJ5:ODD5"/>
    <mergeCell ref="ODE5:ODY5"/>
    <mergeCell ref="ODZ5:OET5"/>
    <mergeCell ref="OEU5:OFO5"/>
    <mergeCell ref="OFP5:OGJ5"/>
    <mergeCell ref="NYI5:NZC5"/>
    <mergeCell ref="NZD5:NZX5"/>
    <mergeCell ref="NZY5:OAS5"/>
    <mergeCell ref="OAT5:OBN5"/>
    <mergeCell ref="OBO5:OCI5"/>
    <mergeCell ref="NUH5:NVB5"/>
    <mergeCell ref="NVC5:NVW5"/>
    <mergeCell ref="NVX5:NWR5"/>
    <mergeCell ref="NWS5:NXM5"/>
    <mergeCell ref="NXN5:NYH5"/>
    <mergeCell ref="NQG5:NRA5"/>
    <mergeCell ref="NRB5:NRV5"/>
    <mergeCell ref="NRW5:NSQ5"/>
    <mergeCell ref="NSR5:NTL5"/>
    <mergeCell ref="NTM5:NUG5"/>
    <mergeCell ref="NMF5:NMZ5"/>
    <mergeCell ref="NNA5:NNU5"/>
    <mergeCell ref="NNV5:NOP5"/>
    <mergeCell ref="NOQ5:NPK5"/>
    <mergeCell ref="NPL5:NQF5"/>
    <mergeCell ref="NIE5:NIY5"/>
    <mergeCell ref="NIZ5:NJT5"/>
    <mergeCell ref="NJU5:NKO5"/>
    <mergeCell ref="NKP5:NLJ5"/>
    <mergeCell ref="NLK5:NME5"/>
    <mergeCell ref="NED5:NEX5"/>
    <mergeCell ref="NEY5:NFS5"/>
    <mergeCell ref="NFT5:NGN5"/>
    <mergeCell ref="NGO5:NHI5"/>
    <mergeCell ref="NHJ5:NID5"/>
    <mergeCell ref="NAC5:NAW5"/>
    <mergeCell ref="NAX5:NBR5"/>
    <mergeCell ref="NBS5:NCM5"/>
    <mergeCell ref="NCN5:NDH5"/>
    <mergeCell ref="NDI5:NEC5"/>
    <mergeCell ref="MWB5:MWV5"/>
    <mergeCell ref="MWW5:MXQ5"/>
    <mergeCell ref="MXR5:MYL5"/>
    <mergeCell ref="MYM5:MZG5"/>
    <mergeCell ref="MZH5:NAB5"/>
    <mergeCell ref="MSA5:MSU5"/>
    <mergeCell ref="MSV5:MTP5"/>
    <mergeCell ref="MTQ5:MUK5"/>
    <mergeCell ref="MUL5:MVF5"/>
    <mergeCell ref="MVG5:MWA5"/>
    <mergeCell ref="MNZ5:MOT5"/>
    <mergeCell ref="MOU5:MPO5"/>
    <mergeCell ref="MPP5:MQJ5"/>
    <mergeCell ref="MQK5:MRE5"/>
    <mergeCell ref="MRF5:MRZ5"/>
    <mergeCell ref="MJY5:MKS5"/>
    <mergeCell ref="MKT5:MLN5"/>
    <mergeCell ref="MLO5:MMI5"/>
    <mergeCell ref="MMJ5:MND5"/>
    <mergeCell ref="MNE5:MNY5"/>
    <mergeCell ref="MFX5:MGR5"/>
    <mergeCell ref="MGS5:MHM5"/>
    <mergeCell ref="MHN5:MIH5"/>
    <mergeCell ref="MII5:MJC5"/>
    <mergeCell ref="MJD5:MJX5"/>
    <mergeCell ref="MBW5:MCQ5"/>
    <mergeCell ref="MCR5:MDL5"/>
    <mergeCell ref="MDM5:MEG5"/>
    <mergeCell ref="MEH5:MFB5"/>
    <mergeCell ref="MFC5:MFW5"/>
    <mergeCell ref="LXV5:LYP5"/>
    <mergeCell ref="LYQ5:LZK5"/>
    <mergeCell ref="LZL5:MAF5"/>
    <mergeCell ref="MAG5:MBA5"/>
    <mergeCell ref="MBB5:MBV5"/>
    <mergeCell ref="LTU5:LUO5"/>
    <mergeCell ref="LUP5:LVJ5"/>
    <mergeCell ref="LVK5:LWE5"/>
    <mergeCell ref="LWF5:LWZ5"/>
    <mergeCell ref="LXA5:LXU5"/>
    <mergeCell ref="LPT5:LQN5"/>
    <mergeCell ref="LQO5:LRI5"/>
    <mergeCell ref="LRJ5:LSD5"/>
    <mergeCell ref="LSE5:LSY5"/>
    <mergeCell ref="LSZ5:LTT5"/>
    <mergeCell ref="LLS5:LMM5"/>
    <mergeCell ref="LMN5:LNH5"/>
    <mergeCell ref="LNI5:LOC5"/>
    <mergeCell ref="LOD5:LOX5"/>
    <mergeCell ref="LOY5:LPS5"/>
    <mergeCell ref="LHR5:LIL5"/>
    <mergeCell ref="LIM5:LJG5"/>
    <mergeCell ref="LJH5:LKB5"/>
    <mergeCell ref="LKC5:LKW5"/>
    <mergeCell ref="LKX5:LLR5"/>
    <mergeCell ref="LDQ5:LEK5"/>
    <mergeCell ref="LEL5:LFF5"/>
    <mergeCell ref="LFG5:LGA5"/>
    <mergeCell ref="LGB5:LGV5"/>
    <mergeCell ref="LGW5:LHQ5"/>
    <mergeCell ref="KZP5:LAJ5"/>
    <mergeCell ref="LAK5:LBE5"/>
    <mergeCell ref="LBF5:LBZ5"/>
    <mergeCell ref="LCA5:LCU5"/>
    <mergeCell ref="LCV5:LDP5"/>
    <mergeCell ref="KVO5:KWI5"/>
    <mergeCell ref="KWJ5:KXD5"/>
    <mergeCell ref="KXE5:KXY5"/>
    <mergeCell ref="KXZ5:KYT5"/>
    <mergeCell ref="KYU5:KZO5"/>
    <mergeCell ref="KRN5:KSH5"/>
    <mergeCell ref="KSI5:KTC5"/>
    <mergeCell ref="KTD5:KTX5"/>
    <mergeCell ref="KTY5:KUS5"/>
    <mergeCell ref="KUT5:KVN5"/>
    <mergeCell ref="KNM5:KOG5"/>
    <mergeCell ref="KOH5:KPB5"/>
    <mergeCell ref="KPC5:KPW5"/>
    <mergeCell ref="KPX5:KQR5"/>
    <mergeCell ref="KQS5:KRM5"/>
    <mergeCell ref="KJL5:KKF5"/>
    <mergeCell ref="KKG5:KLA5"/>
    <mergeCell ref="KLB5:KLV5"/>
    <mergeCell ref="KLW5:KMQ5"/>
    <mergeCell ref="KMR5:KNL5"/>
    <mergeCell ref="KFK5:KGE5"/>
    <mergeCell ref="KGF5:KGZ5"/>
    <mergeCell ref="KHA5:KHU5"/>
    <mergeCell ref="KHV5:KIP5"/>
    <mergeCell ref="KIQ5:KJK5"/>
    <mergeCell ref="KBJ5:KCD5"/>
    <mergeCell ref="KCE5:KCY5"/>
    <mergeCell ref="KCZ5:KDT5"/>
    <mergeCell ref="KDU5:KEO5"/>
    <mergeCell ref="KEP5:KFJ5"/>
    <mergeCell ref="JXI5:JYC5"/>
    <mergeCell ref="JYD5:JYX5"/>
    <mergeCell ref="JYY5:JZS5"/>
    <mergeCell ref="JZT5:KAN5"/>
    <mergeCell ref="KAO5:KBI5"/>
    <mergeCell ref="JTH5:JUB5"/>
    <mergeCell ref="JUC5:JUW5"/>
    <mergeCell ref="JUX5:JVR5"/>
    <mergeCell ref="JVS5:JWM5"/>
    <mergeCell ref="JWN5:JXH5"/>
    <mergeCell ref="JPG5:JQA5"/>
    <mergeCell ref="JQB5:JQV5"/>
    <mergeCell ref="JQW5:JRQ5"/>
    <mergeCell ref="JRR5:JSL5"/>
    <mergeCell ref="JSM5:JTG5"/>
    <mergeCell ref="JLF5:JLZ5"/>
    <mergeCell ref="JMA5:JMU5"/>
    <mergeCell ref="JMV5:JNP5"/>
    <mergeCell ref="JNQ5:JOK5"/>
    <mergeCell ref="JOL5:JPF5"/>
    <mergeCell ref="JHE5:JHY5"/>
    <mergeCell ref="JHZ5:JIT5"/>
    <mergeCell ref="JIU5:JJO5"/>
    <mergeCell ref="JJP5:JKJ5"/>
    <mergeCell ref="JKK5:JLE5"/>
    <mergeCell ref="JDD5:JDX5"/>
    <mergeCell ref="JDY5:JES5"/>
    <mergeCell ref="JET5:JFN5"/>
    <mergeCell ref="JFO5:JGI5"/>
    <mergeCell ref="JGJ5:JHD5"/>
    <mergeCell ref="IZC5:IZW5"/>
    <mergeCell ref="IZX5:JAR5"/>
    <mergeCell ref="JAS5:JBM5"/>
    <mergeCell ref="JBN5:JCH5"/>
    <mergeCell ref="JCI5:JDC5"/>
    <mergeCell ref="IVB5:IVV5"/>
    <mergeCell ref="IVW5:IWQ5"/>
    <mergeCell ref="IWR5:IXL5"/>
    <mergeCell ref="IXM5:IYG5"/>
    <mergeCell ref="IYH5:IZB5"/>
    <mergeCell ref="IRA5:IRU5"/>
    <mergeCell ref="IRV5:ISP5"/>
    <mergeCell ref="ISQ5:ITK5"/>
    <mergeCell ref="ITL5:IUF5"/>
    <mergeCell ref="IUG5:IVA5"/>
    <mergeCell ref="IMZ5:INT5"/>
    <mergeCell ref="INU5:IOO5"/>
    <mergeCell ref="IOP5:IPJ5"/>
    <mergeCell ref="IPK5:IQE5"/>
    <mergeCell ref="IQF5:IQZ5"/>
    <mergeCell ref="IIY5:IJS5"/>
    <mergeCell ref="IJT5:IKN5"/>
    <mergeCell ref="IKO5:ILI5"/>
    <mergeCell ref="ILJ5:IMD5"/>
    <mergeCell ref="IME5:IMY5"/>
    <mergeCell ref="IEX5:IFR5"/>
    <mergeCell ref="IFS5:IGM5"/>
    <mergeCell ref="IGN5:IHH5"/>
    <mergeCell ref="IHI5:IIC5"/>
    <mergeCell ref="IID5:IIX5"/>
    <mergeCell ref="IAW5:IBQ5"/>
    <mergeCell ref="IBR5:ICL5"/>
    <mergeCell ref="ICM5:IDG5"/>
    <mergeCell ref="IDH5:IEB5"/>
    <mergeCell ref="IEC5:IEW5"/>
    <mergeCell ref="HWV5:HXP5"/>
    <mergeCell ref="HXQ5:HYK5"/>
    <mergeCell ref="HYL5:HZF5"/>
    <mergeCell ref="HZG5:IAA5"/>
    <mergeCell ref="IAB5:IAV5"/>
    <mergeCell ref="HSU5:HTO5"/>
    <mergeCell ref="HTP5:HUJ5"/>
    <mergeCell ref="HUK5:HVE5"/>
    <mergeCell ref="HVF5:HVZ5"/>
    <mergeCell ref="HWA5:HWU5"/>
    <mergeCell ref="HOT5:HPN5"/>
    <mergeCell ref="HPO5:HQI5"/>
    <mergeCell ref="HQJ5:HRD5"/>
    <mergeCell ref="HRE5:HRY5"/>
    <mergeCell ref="HRZ5:HST5"/>
    <mergeCell ref="HKS5:HLM5"/>
    <mergeCell ref="HLN5:HMH5"/>
    <mergeCell ref="HMI5:HNC5"/>
    <mergeCell ref="HND5:HNX5"/>
    <mergeCell ref="HNY5:HOS5"/>
    <mergeCell ref="HGR5:HHL5"/>
    <mergeCell ref="HHM5:HIG5"/>
    <mergeCell ref="HIH5:HJB5"/>
    <mergeCell ref="HJC5:HJW5"/>
    <mergeCell ref="HJX5:HKR5"/>
    <mergeCell ref="HCQ5:HDK5"/>
    <mergeCell ref="HDL5:HEF5"/>
    <mergeCell ref="HEG5:HFA5"/>
    <mergeCell ref="HFB5:HFV5"/>
    <mergeCell ref="HFW5:HGQ5"/>
    <mergeCell ref="GYP5:GZJ5"/>
    <mergeCell ref="GZK5:HAE5"/>
    <mergeCell ref="HAF5:HAZ5"/>
    <mergeCell ref="HBA5:HBU5"/>
    <mergeCell ref="HBV5:HCP5"/>
    <mergeCell ref="GUO5:GVI5"/>
    <mergeCell ref="GVJ5:GWD5"/>
    <mergeCell ref="GWE5:GWY5"/>
    <mergeCell ref="GWZ5:GXT5"/>
    <mergeCell ref="GXU5:GYO5"/>
    <mergeCell ref="GQN5:GRH5"/>
    <mergeCell ref="GRI5:GSC5"/>
    <mergeCell ref="GSD5:GSX5"/>
    <mergeCell ref="GSY5:GTS5"/>
    <mergeCell ref="GTT5:GUN5"/>
    <mergeCell ref="GMM5:GNG5"/>
    <mergeCell ref="GNH5:GOB5"/>
    <mergeCell ref="GOC5:GOW5"/>
    <mergeCell ref="GOX5:GPR5"/>
    <mergeCell ref="GPS5:GQM5"/>
    <mergeCell ref="GIL5:GJF5"/>
    <mergeCell ref="GJG5:GKA5"/>
    <mergeCell ref="GKB5:GKV5"/>
    <mergeCell ref="GKW5:GLQ5"/>
    <mergeCell ref="GLR5:GML5"/>
    <mergeCell ref="GEK5:GFE5"/>
    <mergeCell ref="GFF5:GFZ5"/>
    <mergeCell ref="GGA5:GGU5"/>
    <mergeCell ref="GGV5:GHP5"/>
    <mergeCell ref="GHQ5:GIK5"/>
    <mergeCell ref="GAJ5:GBD5"/>
    <mergeCell ref="GBE5:GBY5"/>
    <mergeCell ref="GBZ5:GCT5"/>
    <mergeCell ref="GCU5:GDO5"/>
    <mergeCell ref="GDP5:GEJ5"/>
    <mergeCell ref="FWI5:FXC5"/>
    <mergeCell ref="FXD5:FXX5"/>
    <mergeCell ref="FXY5:FYS5"/>
    <mergeCell ref="FYT5:FZN5"/>
    <mergeCell ref="FZO5:GAI5"/>
    <mergeCell ref="FSH5:FTB5"/>
    <mergeCell ref="FTC5:FTW5"/>
    <mergeCell ref="FTX5:FUR5"/>
    <mergeCell ref="FUS5:FVM5"/>
    <mergeCell ref="FVN5:FWH5"/>
    <mergeCell ref="FOG5:FPA5"/>
    <mergeCell ref="FPB5:FPV5"/>
    <mergeCell ref="FPW5:FQQ5"/>
    <mergeCell ref="FQR5:FRL5"/>
    <mergeCell ref="FRM5:FSG5"/>
    <mergeCell ref="FKF5:FKZ5"/>
    <mergeCell ref="FLA5:FLU5"/>
    <mergeCell ref="FLV5:FMP5"/>
    <mergeCell ref="FMQ5:FNK5"/>
    <mergeCell ref="FNL5:FOF5"/>
    <mergeCell ref="FGE5:FGY5"/>
    <mergeCell ref="FGZ5:FHT5"/>
    <mergeCell ref="FHU5:FIO5"/>
    <mergeCell ref="FIP5:FJJ5"/>
    <mergeCell ref="FJK5:FKE5"/>
    <mergeCell ref="FCD5:FCX5"/>
    <mergeCell ref="FCY5:FDS5"/>
    <mergeCell ref="FDT5:FEN5"/>
    <mergeCell ref="FEO5:FFI5"/>
    <mergeCell ref="FFJ5:FGD5"/>
    <mergeCell ref="EYC5:EYW5"/>
    <mergeCell ref="EYX5:EZR5"/>
    <mergeCell ref="EZS5:FAM5"/>
    <mergeCell ref="FAN5:FBH5"/>
    <mergeCell ref="FBI5:FCC5"/>
    <mergeCell ref="EUB5:EUV5"/>
    <mergeCell ref="EUW5:EVQ5"/>
    <mergeCell ref="EVR5:EWL5"/>
    <mergeCell ref="EWM5:EXG5"/>
    <mergeCell ref="EXH5:EYB5"/>
    <mergeCell ref="EQA5:EQU5"/>
    <mergeCell ref="EQV5:ERP5"/>
    <mergeCell ref="ERQ5:ESK5"/>
    <mergeCell ref="ESL5:ETF5"/>
    <mergeCell ref="ETG5:EUA5"/>
    <mergeCell ref="ELZ5:EMT5"/>
    <mergeCell ref="EMU5:ENO5"/>
    <mergeCell ref="ENP5:EOJ5"/>
    <mergeCell ref="EOK5:EPE5"/>
    <mergeCell ref="EPF5:EPZ5"/>
    <mergeCell ref="EHY5:EIS5"/>
    <mergeCell ref="EIT5:EJN5"/>
    <mergeCell ref="EJO5:EKI5"/>
    <mergeCell ref="EKJ5:ELD5"/>
    <mergeCell ref="ELE5:ELY5"/>
    <mergeCell ref="EDX5:EER5"/>
    <mergeCell ref="EES5:EFM5"/>
    <mergeCell ref="EFN5:EGH5"/>
    <mergeCell ref="EGI5:EHC5"/>
    <mergeCell ref="EHD5:EHX5"/>
    <mergeCell ref="DZW5:EAQ5"/>
    <mergeCell ref="EAR5:EBL5"/>
    <mergeCell ref="EBM5:ECG5"/>
    <mergeCell ref="ECH5:EDB5"/>
    <mergeCell ref="EDC5:EDW5"/>
    <mergeCell ref="DVV5:DWP5"/>
    <mergeCell ref="DWQ5:DXK5"/>
    <mergeCell ref="DXL5:DYF5"/>
    <mergeCell ref="DYG5:DZA5"/>
    <mergeCell ref="DZB5:DZV5"/>
    <mergeCell ref="DRU5:DSO5"/>
    <mergeCell ref="DSP5:DTJ5"/>
    <mergeCell ref="DTK5:DUE5"/>
    <mergeCell ref="DUF5:DUZ5"/>
    <mergeCell ref="DVA5:DVU5"/>
    <mergeCell ref="DNT5:DON5"/>
    <mergeCell ref="DOO5:DPI5"/>
    <mergeCell ref="DPJ5:DQD5"/>
    <mergeCell ref="DQE5:DQY5"/>
    <mergeCell ref="DQZ5:DRT5"/>
    <mergeCell ref="DJS5:DKM5"/>
    <mergeCell ref="DKN5:DLH5"/>
    <mergeCell ref="DLI5:DMC5"/>
    <mergeCell ref="DMD5:DMX5"/>
    <mergeCell ref="DMY5:DNS5"/>
    <mergeCell ref="DFR5:DGL5"/>
    <mergeCell ref="DGM5:DHG5"/>
    <mergeCell ref="DHH5:DIB5"/>
    <mergeCell ref="DIC5:DIW5"/>
    <mergeCell ref="DIX5:DJR5"/>
    <mergeCell ref="DBQ5:DCK5"/>
    <mergeCell ref="DCL5:DDF5"/>
    <mergeCell ref="DDG5:DEA5"/>
    <mergeCell ref="DEB5:DEV5"/>
    <mergeCell ref="DEW5:DFQ5"/>
    <mergeCell ref="CXP5:CYJ5"/>
    <mergeCell ref="CYK5:CZE5"/>
    <mergeCell ref="CZF5:CZZ5"/>
    <mergeCell ref="DAA5:DAU5"/>
    <mergeCell ref="DAV5:DBP5"/>
    <mergeCell ref="CTO5:CUI5"/>
    <mergeCell ref="CUJ5:CVD5"/>
    <mergeCell ref="CVE5:CVY5"/>
    <mergeCell ref="CVZ5:CWT5"/>
    <mergeCell ref="CWU5:CXO5"/>
    <mergeCell ref="CPN5:CQH5"/>
    <mergeCell ref="CQI5:CRC5"/>
    <mergeCell ref="CRD5:CRX5"/>
    <mergeCell ref="CRY5:CSS5"/>
    <mergeCell ref="CST5:CTN5"/>
    <mergeCell ref="CLM5:CMG5"/>
    <mergeCell ref="CMH5:CNB5"/>
    <mergeCell ref="CNC5:CNW5"/>
    <mergeCell ref="CNX5:COR5"/>
    <mergeCell ref="COS5:CPM5"/>
    <mergeCell ref="CHL5:CIF5"/>
    <mergeCell ref="CIG5:CJA5"/>
    <mergeCell ref="CJB5:CJV5"/>
    <mergeCell ref="CJW5:CKQ5"/>
    <mergeCell ref="CKR5:CLL5"/>
    <mergeCell ref="CDK5:CEE5"/>
    <mergeCell ref="CEF5:CEZ5"/>
    <mergeCell ref="CFA5:CFU5"/>
    <mergeCell ref="CFV5:CGP5"/>
    <mergeCell ref="CGQ5:CHK5"/>
    <mergeCell ref="BZJ5:CAD5"/>
    <mergeCell ref="CAE5:CAY5"/>
    <mergeCell ref="CAZ5:CBT5"/>
    <mergeCell ref="CBU5:CCO5"/>
    <mergeCell ref="CCP5:CDJ5"/>
    <mergeCell ref="BVI5:BWC5"/>
    <mergeCell ref="BWD5:BWX5"/>
    <mergeCell ref="BWY5:BXS5"/>
    <mergeCell ref="BXT5:BYN5"/>
    <mergeCell ref="BYO5:BZI5"/>
    <mergeCell ref="BRH5:BSB5"/>
    <mergeCell ref="BSC5:BSW5"/>
    <mergeCell ref="BSX5:BTR5"/>
    <mergeCell ref="BTS5:BUM5"/>
    <mergeCell ref="BUN5:BVH5"/>
    <mergeCell ref="BNG5:BOA5"/>
    <mergeCell ref="BOB5:BOV5"/>
    <mergeCell ref="BOW5:BPQ5"/>
    <mergeCell ref="BPR5:BQL5"/>
    <mergeCell ref="BQM5:BRG5"/>
    <mergeCell ref="BJF5:BJZ5"/>
    <mergeCell ref="BKA5:BKU5"/>
    <mergeCell ref="BKV5:BLP5"/>
    <mergeCell ref="BLQ5:BMK5"/>
    <mergeCell ref="BML5:BNF5"/>
    <mergeCell ref="A1:AJ1"/>
    <mergeCell ref="A2:AJ2"/>
    <mergeCell ref="A3:AJ3"/>
    <mergeCell ref="A4:AJ4"/>
    <mergeCell ref="BFE5:BFY5"/>
    <mergeCell ref="BFZ5:BGT5"/>
    <mergeCell ref="BGU5:BHO5"/>
    <mergeCell ref="BHP5:BIJ5"/>
    <mergeCell ref="BIK5:BJE5"/>
    <mergeCell ref="BBD5:BBX5"/>
    <mergeCell ref="BBY5:BCS5"/>
    <mergeCell ref="BCT5:BDN5"/>
    <mergeCell ref="BDO5:BEI5"/>
    <mergeCell ref="BEJ5:BFD5"/>
    <mergeCell ref="AXC5:AXW5"/>
    <mergeCell ref="AXX5:AYR5"/>
    <mergeCell ref="AYS5:AZM5"/>
    <mergeCell ref="AZN5:BAH5"/>
    <mergeCell ref="BAI5:BBC5"/>
    <mergeCell ref="ATB5:ATV5"/>
    <mergeCell ref="ATW5:AUQ5"/>
    <mergeCell ref="AUR5:AVL5"/>
    <mergeCell ref="AVM5:AWG5"/>
    <mergeCell ref="AWH5:AXB5"/>
    <mergeCell ref="APA5:APU5"/>
    <mergeCell ref="APV5:AQP5"/>
    <mergeCell ref="AQQ5:ARK5"/>
    <mergeCell ref="ARL5:ASF5"/>
    <mergeCell ref="ASG5:ATA5"/>
    <mergeCell ref="AKZ5:ALT5"/>
    <mergeCell ref="ALU5:AMO5"/>
    <mergeCell ref="AMP5:ANJ5"/>
    <mergeCell ref="ANK5:AOE5"/>
    <mergeCell ref="AOF5:AOZ5"/>
    <mergeCell ref="AGY5:AHS5"/>
    <mergeCell ref="AHT5:AIN5"/>
    <mergeCell ref="AIO5:AJI5"/>
    <mergeCell ref="AJJ5:AKD5"/>
    <mergeCell ref="AKE5:AKY5"/>
    <mergeCell ref="J165:J194"/>
    <mergeCell ref="J294:J304"/>
    <mergeCell ref="J62:J78"/>
    <mergeCell ref="J81:J95"/>
    <mergeCell ref="J97:J138"/>
    <mergeCell ref="J306:J320"/>
    <mergeCell ref="J322:J334"/>
    <mergeCell ref="ACX5:ADR5"/>
    <mergeCell ref="ADS5:AEM5"/>
    <mergeCell ref="AEN5:AFH5"/>
    <mergeCell ref="AFI5:AGC5"/>
    <mergeCell ref="AGD5:AGX5"/>
    <mergeCell ref="YW5:ZQ5"/>
    <mergeCell ref="ZR5:AAL5"/>
    <mergeCell ref="AAM5:ABG5"/>
    <mergeCell ref="ABH5:ACB5"/>
    <mergeCell ref="ACC5:ACW5"/>
    <mergeCell ref="UV5:VP5"/>
    <mergeCell ref="VQ5:WK5"/>
    <mergeCell ref="WL5:XF5"/>
    <mergeCell ref="XG5:YA5"/>
    <mergeCell ref="YB5:YV5"/>
    <mergeCell ref="QU5:RO5"/>
    <mergeCell ref="RP5:SJ5"/>
    <mergeCell ref="SK5:TE5"/>
    <mergeCell ref="TF5:TZ5"/>
    <mergeCell ref="UA5:UU5"/>
    <mergeCell ref="MT5:NN5"/>
    <mergeCell ref="NO5:OI5"/>
    <mergeCell ref="OJ5:PD5"/>
    <mergeCell ref="PE5:PY5"/>
    <mergeCell ref="PZ5:QT5"/>
    <mergeCell ref="IS5:JM5"/>
    <mergeCell ref="JN5:KH5"/>
    <mergeCell ref="KI5:LC5"/>
    <mergeCell ref="LD5:LX5"/>
    <mergeCell ref="LY5:MS5"/>
    <mergeCell ref="FL6:FL7"/>
    <mergeCell ref="FM6:FM7"/>
    <mergeCell ref="FN6:FN7"/>
    <mergeCell ref="FP6:FP7"/>
    <mergeCell ref="FQ6:FQ7"/>
    <mergeCell ref="CN6:CO6"/>
    <mergeCell ref="CP6:CP7"/>
    <mergeCell ref="CQ6:CQ7"/>
    <mergeCell ref="CF6:CF7"/>
    <mergeCell ref="CG6:CG7"/>
    <mergeCell ref="CH6:CH7"/>
    <mergeCell ref="CJ6:CJ7"/>
    <mergeCell ref="CK6:CK7"/>
    <mergeCell ref="BW6:BW7"/>
    <mergeCell ref="BX6:BZ6"/>
    <mergeCell ref="CA6:CA7"/>
    <mergeCell ref="CB6:CB7"/>
    <mergeCell ref="CC6:CE6"/>
    <mergeCell ref="BQ6:BQ7"/>
    <mergeCell ref="BR6:BR7"/>
    <mergeCell ref="BS6:BT6"/>
    <mergeCell ref="BU6:BU7"/>
    <mergeCell ref="BV6:BV7"/>
    <mergeCell ref="FC6:FC7"/>
    <mergeCell ref="FD6:FF6"/>
    <mergeCell ref="FG6:FG7"/>
    <mergeCell ref="FH6:FH7"/>
    <mergeCell ref="H6:I6"/>
    <mergeCell ref="J6:J7"/>
    <mergeCell ref="K6:K7"/>
    <mergeCell ref="L6:L7"/>
    <mergeCell ref="P6:P7"/>
    <mergeCell ref="Q6:Q7"/>
    <mergeCell ref="R6:T6"/>
    <mergeCell ref="U6:U7"/>
    <mergeCell ref="Y6:Y7"/>
    <mergeCell ref="AG6:AG7"/>
    <mergeCell ref="A164:I164"/>
    <mergeCell ref="A8:E8"/>
    <mergeCell ref="A32:E32"/>
    <mergeCell ref="A61:I61"/>
    <mergeCell ref="A62:E62"/>
    <mergeCell ref="A79:I79"/>
    <mergeCell ref="A80:E80"/>
    <mergeCell ref="A96:I96"/>
    <mergeCell ref="A97:E97"/>
    <mergeCell ref="A139:I139"/>
    <mergeCell ref="A140:E140"/>
    <mergeCell ref="AP6:AP7"/>
    <mergeCell ref="A5:AJ5"/>
    <mergeCell ref="V6:X6"/>
    <mergeCell ref="Z6:AB6"/>
    <mergeCell ref="AC6:AC7"/>
    <mergeCell ref="AD6:AF6"/>
    <mergeCell ref="AH6:AH7"/>
    <mergeCell ref="AI6:AJ6"/>
    <mergeCell ref="J32:J60"/>
    <mergeCell ref="J140:J163"/>
    <mergeCell ref="C6:C7"/>
    <mergeCell ref="A31:I31"/>
    <mergeCell ref="J533:J537"/>
    <mergeCell ref="J376:J531"/>
    <mergeCell ref="J356:J374"/>
    <mergeCell ref="J268:J292"/>
    <mergeCell ref="A196:E196"/>
    <mergeCell ref="A245:I245"/>
    <mergeCell ref="A246:E246"/>
    <mergeCell ref="A267:I267"/>
    <mergeCell ref="A268:E268"/>
    <mergeCell ref="A293:I293"/>
    <mergeCell ref="A294:E294"/>
    <mergeCell ref="A305:I305"/>
    <mergeCell ref="A306:E306"/>
    <mergeCell ref="A533:E533"/>
    <mergeCell ref="A538:I538"/>
    <mergeCell ref="A539:I539"/>
    <mergeCell ref="A322:E322"/>
    <mergeCell ref="A335:I335"/>
    <mergeCell ref="A336:E336"/>
    <mergeCell ref="A355:I355"/>
    <mergeCell ref="A532:I532"/>
    <mergeCell ref="ER5:FL5"/>
    <mergeCell ref="FM5:GG5"/>
    <mergeCell ref="GH5:HB5"/>
    <mergeCell ref="HC5:HW5"/>
    <mergeCell ref="HX5:IR5"/>
    <mergeCell ref="AQ5:BK5"/>
    <mergeCell ref="CG5:DA5"/>
    <mergeCell ref="DB5:DV5"/>
    <mergeCell ref="DW5:EQ5"/>
    <mergeCell ref="M6:O6"/>
    <mergeCell ref="A321:I321"/>
    <mergeCell ref="A165:E165"/>
    <mergeCell ref="A195:I195"/>
    <mergeCell ref="BK6:BK7"/>
    <mergeCell ref="BL6:BL7"/>
    <mergeCell ref="BM6:BM7"/>
    <mergeCell ref="BO6:BO7"/>
    <mergeCell ref="BP6:BP7"/>
    <mergeCell ref="BB6:BB7"/>
    <mergeCell ref="BC6:BE6"/>
    <mergeCell ref="BF6:BF7"/>
    <mergeCell ref="BG6:BG7"/>
    <mergeCell ref="BH6:BJ6"/>
    <mergeCell ref="AV6:AV7"/>
    <mergeCell ref="AW6:AW7"/>
    <mergeCell ref="AX6:AY6"/>
    <mergeCell ref="AZ6:AZ7"/>
    <mergeCell ref="BA6:BA7"/>
    <mergeCell ref="AQ6:AQ7"/>
    <mergeCell ref="AR6:AR7"/>
    <mergeCell ref="AT6:AT7"/>
    <mergeCell ref="AU6:AU7"/>
    <mergeCell ref="A6:A7"/>
    <mergeCell ref="B6:B7"/>
    <mergeCell ref="D6:D7"/>
    <mergeCell ref="E6:E7"/>
    <mergeCell ref="F6:F7"/>
    <mergeCell ref="G6:G7"/>
    <mergeCell ref="J196:J244"/>
    <mergeCell ref="J246:J266"/>
    <mergeCell ref="J336:J354"/>
    <mergeCell ref="EA6:EA7"/>
    <mergeCell ref="DN6:DP6"/>
  </mergeCells>
  <dataValidations count="9">
    <dataValidation type="decimal" allowBlank="1" showInputMessage="1" showErrorMessage="1" errorTitle="Sólo números" error="Sólo ingresar números sin letras_x000a_" sqref="M238 W343 V251:V257 W367:W368 X250 Z308:AB320 M308:N320 AD294:AE298 W141 X269:X273 X276:X280 V310:W320 T309:T320 W322 W308:X308 X533:X537 X63:X64 X343:X345 Z33:Z35 AB44:AB45 AA153:AA163 X166:X169 M268:N273 V268:W273 R294:T304 R308:S320 R268:T273 AD533:AF537 Z533:AB537 W524:W527 R533:T537 Z268:Z273 AD300:AE304 W98 X98:X101 X141:X144 V166 W166:W167 X322:X324 X367:X374 V235:X235 AD246:AF247 M246:N247 V247 W246:X247 AB221:AB235 R276:T282 M276:N282 V281:W282 AA271:AA273 AD276:AF282 M294:N304 V294:W304 AE250:AE266 AA303:AB304 AA294:AA297 Z279:Z282 V340:X340 AD356:AF364 R343:S364 V364:X364 AA356:AA364 M343:N364 X521 AB361:AB364 Z294 AA33:AB43 AF30 AA44 AF33:AF52 Z63:Z65 AA9:AA12 Z81:Z83 R141:S163 M141:N163 W144:W163 V142:V163 AF98:AF126 T143:T163 Z98:Z102 AF81:AF92 AA98:AA117 Z152:Z163 Z141:Z148 AB141:AB163 AA141:AA151 Z166:Z174 AF141:AF159 AA166:AA179 AB166:AB182 Z246:AB247 Z238:Z240 AB196:AB216 AA238:AB244 AB268:AB273 AA268 AF238 AA276:AB282 Z276 AB294:AB301 AB322:AB331 Z322:Z326 AA322:AA330 AF308:AF315 Z357:Z364 Z343:Z348 AB356 Z336:AB340 AF63:AF72 AA81:AA90 AF250:AF259 AB9:AB30 Z9:Z30 X12:X30 V11:V30 W9:W30 AA20:AA30 M9:N30 R9:T30 AD22:AD30 AD9:AD19 AE24:AE30 AE9:AE21 AF9:AF23 Z45:Z60 AA48:AB60 V33:X60 R33:T60 M33:N60 AD53:AD60 AD33:AD47 AE33:AE60 AA63:AB78 R63:T78 Z70:Z78 M63:N78 X67:X78 V63:W78 AD63:AD78 AE73:AE78 AE63:AE70 AB81:AB95 M81:N95 Z92:AA95 V81:X95 R81:T95 AD81:AE95 AB98:AB138 Z118:Z138 R98:T138 M98:M138 W102:W138 V99:V138 X125:X137 AA124:AA138 AD126:AD138 AD98:AD123 AE127:AE138 AE98:AE125 AD159:AD163 AD141:AD152 AE160:AE163 AE141:AE158 AA183:AA194 Z180:Z194 R166:S194 T167:T194 M166:N194 AB185:AB194 W170:W194 X185:X194 V185:V194 AD187:AD194 AD166:AD184 AE190:AE194 AE166:AE186 AF166:AF189 Z196:AA235 R196:T235 R246:T247 M196:N235 V196:W234 W238:X244 M239:N244 AD196:AD233 T239:T244 R238:S244 AE196:AF235 AD238:AD244 AE239:AE244 R250:S266 T251:T266 M250:N266 AD268:AF273 Z250:AB266 V258:W266 AD260:AD266 AD250:AD258 AF294:AF299 AD308:AE320 AD336:AF340 R322:T340 M322:N340 AA332:AA334 AD322:AF334 Z331:Z334 T356:T364 T344:T354 AA343:AB354 AD343:AD354 AE352:AE354 AE343:AE348 AF343:AF351 V533:V537 AB376:AB453 Z367:AB374 T372:T374 R367:R374 AD367:AF374 S368:S374 M367:N521 Z376:AA521 R376:T521 AB464:AB521 M524:M537 AF376:AF504 AD524:AD530 AD531:AF531 V524:V531 X524:X531 S527:S531 Z524:AB531 R524:R531 T524:T531 AD485:AD521 AD376:AE476" xr:uid="{00000000-0002-0000-1C00-000000000000}">
      <formula1>-100000000</formula1>
      <formula2>10000000000</formula2>
    </dataValidation>
    <dataValidation type="textLength" operator="lessThanOrEqual" allowBlank="1" showInputMessage="1" showErrorMessage="1" sqref="Z84:Z91 V9:V10 V309:W309 V141 W142:W143 V250:W250 V276:W280 AF239:AF244 V367:V368 AF260:AF266 V308 T343 AA152 Y195:AE195 T238 W344:W345 K316:K320 T308 X9:X11 W168:W169 V167:V184 T250 X138 AA91 K308:K314 AF300:AF304 Y375:AH375 T141:T142 T166 W251:W257 K367:K368 T367:T368 T370:T371 S367 V98 W99:W101 X309:X314 W369:W375 AB217:AB220 X281:X282 K276:K282 Z277:Z278 AA298:AA302 K343:K364 W521 AB302 AA45:AA47 Z36:Z44 AF24:AF29 AF53:AF60 Z66:Z69 X145:X163 AF127:AF138 AF93:AF95 X102:X124 Z103:Z117 AA118:AA123 Z149:Z151 AB183:AB184 Z175:Z179 AA180:AA182 AF160:AF163 Z241:Z244 AG195:AJ195 AA269:AA270 K293:K305 AA331 Z327:Z330 AF316:AF320 AC335:AH335 AB357:AB360 AB454:AB463 K66:K70 AA13:AA19 K9:K30 AD20:AD21 AE22:AE23 AB46:AB47 K33:K60 AD48:AD52 K82:K95 K98:K138 AD124:AD125 AE126 K141:K163 AD153:AD158 AE159 X170:X184 AD185:AD186 AE187:AE189 AF190:AF195 K166:K235 X195:X234 L195:W195 L245:U245 V238:V246 W245:AJ245 K238:K247 AD234:AD235 AE238 Y267:AH267 L267:W267 X251:X268 K250:K273 AD259 X293:X305 L293:W293 Y293:AH293 Z295:Z305 L305:W305 Y305 AA305:AH305 AE299 X316:X320 K322:K340 AB332:AB335 X325:X339 V322:V339 W323:W339 U335 Y335:AA335 AA355:AH355 T355:U355 W355 Y355 V343:V363 X346:X363 Z349:Z356 AE349:AE351 AF352:AF354 K370:K521 X532:AH532 R375:V375 R532:V532 X375:X520 AF525:AF530 AF505:AF521 AE477:AE504 W528:W537 K525:K537 AD477:AD484" xr:uid="{00000000-0002-0000-1C00-000001000000}">
      <formula1>255</formula1>
    </dataValidation>
    <dataValidation type="date" errorStyle="information" operator="greaterThan" allowBlank="1" showInputMessage="1" showErrorMessage="1" errorTitle="SÓLO FECHAS" error="Las fechas corresponden al presupuesto 2014" sqref="H322:I322 H343:H344 H323 H63:I78 H11:I30 H81:I95 H33:I60 H308:I314 H293:I305 H276:I282 H316:I320 H346:H364 I343:I364 H141:I163 H166:I235 H239:I247 H250:I273 H325:H340 I323:I340 H367:I521" xr:uid="{00000000-0002-0000-1C00-000002000000}">
      <formula1>42005</formula1>
    </dataValidation>
    <dataValidation type="textLength" operator="lessThanOrEqual" allowBlank="1" showInputMessage="1" showErrorMessage="1" errorTitle="MÁXIMO DE CARACTERES SOBREPASADO" error="Sólo 255 caracteres por celdas" sqref="N238 Q276:Q280 L308:L320 C63:C78 C308:C314 E9:G30 E98:G138 L268:L273 C166:C247 P308:Q320 E33:G60 E308:G320 E293:G305 E141:G163 L246:L247 L196:L235 E276:G282 P281:Q282 L276:L282 L250:L266 P294:Q304 C276:C282 C265:C273 P343:Q364 C316:C320 E353:E364 C322:C340 C141:C163 P141:Q163 L141:L163 E81:G95 P9:Q30 L9:L30 C9:C30 L33:L60 P33:Q60 C33:C60 P63:Q78 E63:G78 L63:L78 L81:L95 P81:Q95 C81:C95 P98:Q138 N98:N138 L98:L138 P166:Q194 L166:L194 P246:Q247 P196:Q235 L238:L244 P238:Q244 E236:E247 E166:G235 F238:G247 P268:Q273 P250:Q266 E250:G273 C250:C259 C261:C263 E291:G291 L294:L304 E284:G284 C284 E287:G289 C287:C288 C293:C305 P322:Q340 L322:L340 E322:G340 F343:G364 E343:E348 E351 C343:C364 L343:L521 P367:Q521 P524:Q537 N524:N537 E367:G537" xr:uid="{00000000-0002-0000-1C00-000003000000}">
      <formula1>255</formula1>
    </dataValidation>
    <dataValidation type="date" operator="greaterThan" allowBlank="1" showInputMessage="1" showErrorMessage="1" errorTitle="Error en Ingresos de Fechas" error="La fecha debe corresponder al Año 2014." sqref="D308:D314 D63:D78 D81:D95 D33:D60 D293:D305 D141:D163 D276:D282 D316:D320 D9:D30 D322:D340 D166:D247 D250:D259 D261:D263 D265:D273 D287:D288 D284 D343:D364 D520:D521 D527 D367:D514" xr:uid="{00000000-0002-0000-1C00-000004000000}">
      <formula1>41275</formula1>
    </dataValidation>
    <dataValidation allowBlank="1" showInputMessage="1" showErrorMessage="1" errorTitle="Sólo números" error="Sólo ingresar números sin letras_x000a_" sqref="O8:O30 P276:P280 O62:O78 O246:O247 O294:O304 O97:O138 O32:O60 O196:O235 O275:O282 O268:O273 O342:O364 O140:O163 O80:O95 O165:O194 O237:O244 O249:O266 O284:O292 O307:O340 O366:O521 O523:O537" xr:uid="{00000000-0002-0000-1C00-000005000000}"/>
    <dataValidation type="date" errorStyle="information" operator="greaterThan" allowBlank="1" showInputMessage="1" showErrorMessage="1" errorTitle="SÓLO FECHAS" error="Las fechas corresponden al Presupuesto 2014" sqref="H324 H345" xr:uid="{00000000-0002-0000-1C00-000006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:I10" xr:uid="{00000000-0002-0000-1C00-000007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:H10" xr:uid="{00000000-0002-0000-1C00-000008000000}">
      <formula1>41275</formula1>
    </dataValidation>
  </dataValidations>
  <printOptions horizontalCentered="1" verticalCentered="1"/>
  <pageMargins left="0" right="0" top="0.74803149606299213" bottom="0.55118110236220474" header="0.31496062992125984" footer="0.31496062992125984"/>
  <pageSetup paperSize="41" scale="39" fitToHeight="4" orientation="landscape" r:id="rId1"/>
  <ignoredErrors>
    <ignoredError sqref="Y96" formula="1"/>
    <ignoredError sqref="AG234:AG244 AG248:AG266 AG307:AG316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DB5"/>
    <pageSetUpPr fitToPage="1"/>
  </sheetPr>
  <dimension ref="A1:AR89"/>
  <sheetViews>
    <sheetView topLeftCell="D1" zoomScaleNormal="100" workbookViewId="0">
      <selection activeCell="J72" sqref="J72"/>
    </sheetView>
  </sheetViews>
  <sheetFormatPr baseColWidth="10" defaultColWidth="11.42578125" defaultRowHeight="12.75" outlineLevelRow="1" outlineLevelCol="1" x14ac:dyDescent="0.25"/>
  <cols>
    <col min="1" max="1" width="3.5703125" style="15" customWidth="1"/>
    <col min="2" max="2" width="13.28515625" style="15" hidden="1" customWidth="1"/>
    <col min="3" max="3" width="11.85546875" style="15" customWidth="1"/>
    <col min="4" max="4" width="10.42578125" style="15" bestFit="1" customWidth="1"/>
    <col min="5" max="5" width="25" style="14" customWidth="1"/>
    <col min="6" max="6" width="22.7109375" style="14" customWidth="1"/>
    <col min="7" max="7" width="11.140625" style="15" customWidth="1"/>
    <col min="8" max="9" width="9.85546875" style="15" customWidth="1"/>
    <col min="10" max="10" width="12.85546875" style="12" customWidth="1"/>
    <col min="11" max="11" width="12.7109375" style="41" customWidth="1"/>
    <col min="12" max="12" width="14.85546875" style="14" customWidth="1"/>
    <col min="13" max="13" width="10.42578125" style="15" hidden="1" customWidth="1"/>
    <col min="14" max="14" width="9.140625" style="15" hidden="1" customWidth="1"/>
    <col min="15" max="15" width="13" style="15" hidden="1" customWidth="1"/>
    <col min="16" max="16" width="10.5703125" style="15" hidden="1" customWidth="1"/>
    <col min="17" max="17" width="13.85546875" style="42" hidden="1" customWidth="1"/>
    <col min="18" max="18" width="12.85546875" style="12" hidden="1" customWidth="1" outlineLevel="1"/>
    <col min="19" max="20" width="12" style="12" hidden="1" customWidth="1" outlineLevel="1"/>
    <col min="21" max="21" width="12" style="12" customWidth="1" collapsed="1"/>
    <col min="22" max="24" width="12.7109375" style="12" hidden="1" customWidth="1" outlineLevel="1"/>
    <col min="25" max="25" width="12.140625" style="12" customWidth="1" collapsed="1"/>
    <col min="26" max="28" width="12.140625" style="12" hidden="1" customWidth="1" outlineLevel="1"/>
    <col min="29" max="29" width="12.140625" style="12" customWidth="1" collapsed="1"/>
    <col min="30" max="32" width="12.140625" style="12" customWidth="1" outlineLevel="1"/>
    <col min="33" max="33" width="12.140625" style="12" customWidth="1"/>
    <col min="34" max="34" width="12" style="12" customWidth="1"/>
    <col min="35" max="35" width="10.28515625" style="169" bestFit="1" customWidth="1"/>
    <col min="36" max="36" width="11.140625" style="169" customWidth="1"/>
    <col min="37" max="16384" width="11.42578125" style="14"/>
  </cols>
  <sheetData>
    <row r="1" spans="1:44" s="11" customFormat="1" ht="16.5" customHeight="1" x14ac:dyDescent="0.25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 s="525"/>
      <c r="AD1" s="525"/>
      <c r="AE1" s="525"/>
      <c r="AF1" s="525"/>
      <c r="AG1" s="525"/>
      <c r="AH1" s="525"/>
      <c r="AI1" s="525"/>
      <c r="AJ1" s="525"/>
    </row>
    <row r="2" spans="1:44" s="11" customFormat="1" ht="16.5" customHeight="1" x14ac:dyDescent="0.25">
      <c r="A2" s="526" t="s">
        <v>1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526"/>
      <c r="S2" s="526"/>
      <c r="T2" s="526"/>
      <c r="U2" s="526"/>
      <c r="V2" s="526"/>
      <c r="W2" s="526"/>
      <c r="X2" s="526"/>
      <c r="Y2" s="526"/>
      <c r="Z2" s="526"/>
      <c r="AA2" s="526"/>
      <c r="AB2" s="526"/>
      <c r="AC2" s="526"/>
      <c r="AD2" s="526"/>
      <c r="AE2" s="526"/>
      <c r="AF2" s="526"/>
      <c r="AG2" s="526"/>
      <c r="AH2" s="526"/>
      <c r="AI2" s="526"/>
      <c r="AJ2" s="526"/>
    </row>
    <row r="3" spans="1:44" s="11" customFormat="1" ht="16.5" customHeight="1" x14ac:dyDescent="0.25">
      <c r="A3" s="550" t="str">
        <f>+'24-03-341 Ind. Proy'!A3:AJ3</f>
        <v>EJECUCIÓN AL 31 DE DICIEMBRE DE 2022</v>
      </c>
      <c r="B3" s="550"/>
      <c r="C3" s="550"/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  <c r="Q3" s="550"/>
      <c r="R3" s="550"/>
      <c r="S3" s="550"/>
      <c r="T3" s="550"/>
      <c r="U3" s="550"/>
      <c r="V3" s="550"/>
      <c r="W3" s="550"/>
      <c r="X3" s="550"/>
      <c r="Y3" s="550"/>
      <c r="Z3" s="550"/>
      <c r="AA3" s="550"/>
      <c r="AB3" s="550"/>
      <c r="AC3" s="550"/>
      <c r="AD3" s="550"/>
      <c r="AE3" s="550"/>
      <c r="AF3" s="550"/>
      <c r="AG3" s="550"/>
      <c r="AH3" s="550"/>
      <c r="AI3" s="550"/>
      <c r="AJ3" s="550"/>
    </row>
    <row r="4" spans="1:44" s="11" customFormat="1" ht="16.5" customHeight="1" x14ac:dyDescent="0.25">
      <c r="A4" s="528" t="s">
        <v>3</v>
      </c>
      <c r="B4" s="528"/>
      <c r="C4" s="528"/>
      <c r="D4" s="528"/>
      <c r="E4" s="528"/>
      <c r="F4" s="528"/>
      <c r="G4" s="528"/>
      <c r="H4" s="528"/>
      <c r="I4" s="528"/>
      <c r="J4" s="528"/>
      <c r="K4" s="528"/>
      <c r="L4" s="528"/>
      <c r="M4" s="528"/>
      <c r="N4" s="528"/>
      <c r="O4" s="528"/>
      <c r="P4" s="528"/>
      <c r="Q4" s="528"/>
      <c r="R4" s="528"/>
      <c r="S4" s="528"/>
      <c r="T4" s="528"/>
      <c r="U4" s="528"/>
      <c r="V4" s="528"/>
      <c r="W4" s="528"/>
      <c r="X4" s="528"/>
      <c r="Y4" s="528"/>
      <c r="Z4" s="528"/>
      <c r="AA4" s="528"/>
      <c r="AB4" s="528"/>
      <c r="AC4" s="528"/>
      <c r="AD4" s="528"/>
      <c r="AE4" s="528"/>
      <c r="AF4" s="528"/>
      <c r="AG4" s="528"/>
      <c r="AH4" s="528"/>
      <c r="AI4" s="528"/>
      <c r="AJ4" s="528"/>
    </row>
    <row r="5" spans="1:44" ht="17.25" customHeight="1" x14ac:dyDescent="0.25">
      <c r="A5" s="529" t="s">
        <v>86</v>
      </c>
      <c r="B5" s="529"/>
      <c r="C5" s="529"/>
      <c r="D5" s="529"/>
      <c r="E5" s="529"/>
      <c r="F5" s="529"/>
      <c r="G5" s="529"/>
      <c r="H5" s="529"/>
      <c r="I5" s="529"/>
      <c r="J5" s="529"/>
      <c r="K5" s="529"/>
      <c r="L5" s="529"/>
      <c r="M5" s="529"/>
      <c r="N5" s="529"/>
      <c r="O5" s="529"/>
      <c r="P5" s="529"/>
      <c r="Q5" s="529"/>
      <c r="R5" s="529"/>
      <c r="S5" s="529"/>
      <c r="T5" s="529"/>
      <c r="U5" s="529"/>
      <c r="V5" s="529"/>
      <c r="W5" s="529"/>
      <c r="X5" s="529"/>
      <c r="Y5" s="529"/>
      <c r="Z5" s="529"/>
      <c r="AA5" s="529"/>
      <c r="AB5" s="529"/>
      <c r="AC5" s="529"/>
      <c r="AD5" s="529"/>
      <c r="AE5" s="529"/>
      <c r="AF5" s="529"/>
      <c r="AG5" s="529"/>
      <c r="AH5" s="529"/>
      <c r="AI5" s="529"/>
      <c r="AJ5" s="529"/>
    </row>
    <row r="6" spans="1:44" s="60" customFormat="1" ht="15" customHeight="1" x14ac:dyDescent="0.25">
      <c r="A6" s="523" t="s">
        <v>5</v>
      </c>
      <c r="B6" s="547" t="s">
        <v>6</v>
      </c>
      <c r="C6" s="547" t="s">
        <v>26</v>
      </c>
      <c r="D6" s="547" t="s">
        <v>8</v>
      </c>
      <c r="E6" s="523" t="s">
        <v>9</v>
      </c>
      <c r="F6" s="547" t="s">
        <v>87</v>
      </c>
      <c r="G6" s="523" t="s">
        <v>11</v>
      </c>
      <c r="H6" s="523" t="s">
        <v>12</v>
      </c>
      <c r="I6" s="523"/>
      <c r="J6" s="530" t="s">
        <v>13</v>
      </c>
      <c r="K6" s="530" t="s">
        <v>14</v>
      </c>
      <c r="L6" s="523" t="s">
        <v>15</v>
      </c>
      <c r="M6" s="535" t="s">
        <v>16</v>
      </c>
      <c r="N6" s="536"/>
      <c r="O6" s="537"/>
      <c r="P6" s="523" t="s">
        <v>17</v>
      </c>
      <c r="Q6" s="547" t="s">
        <v>18</v>
      </c>
      <c r="R6" s="522" t="s">
        <v>19</v>
      </c>
      <c r="S6" s="522"/>
      <c r="T6" s="522"/>
      <c r="U6" s="530" t="s">
        <v>20</v>
      </c>
      <c r="V6" s="522" t="s">
        <v>19</v>
      </c>
      <c r="W6" s="522"/>
      <c r="X6" s="522"/>
      <c r="Y6" s="530" t="s">
        <v>21</v>
      </c>
      <c r="Z6" s="522" t="s">
        <v>19</v>
      </c>
      <c r="AA6" s="522"/>
      <c r="AB6" s="522"/>
      <c r="AC6" s="530" t="s">
        <v>22</v>
      </c>
      <c r="AD6" s="522" t="s">
        <v>19</v>
      </c>
      <c r="AE6" s="522"/>
      <c r="AF6" s="522"/>
      <c r="AG6" s="530" t="s">
        <v>23</v>
      </c>
      <c r="AH6" s="530" t="s">
        <v>24</v>
      </c>
      <c r="AI6" s="532" t="s">
        <v>25</v>
      </c>
      <c r="AJ6" s="532"/>
      <c r="AK6" s="11"/>
      <c r="AL6" s="11"/>
      <c r="AM6" s="11"/>
      <c r="AN6" s="11"/>
      <c r="AO6" s="11"/>
      <c r="AP6" s="11"/>
      <c r="AQ6" s="11"/>
      <c r="AR6" s="11"/>
    </row>
    <row r="7" spans="1:44" s="60" customFormat="1" ht="25.5" x14ac:dyDescent="0.25">
      <c r="A7" s="523"/>
      <c r="B7" s="548"/>
      <c r="C7" s="548"/>
      <c r="D7" s="548"/>
      <c r="E7" s="523"/>
      <c r="F7" s="548"/>
      <c r="G7" s="523"/>
      <c r="H7" s="433" t="s">
        <v>27</v>
      </c>
      <c r="I7" s="433" t="s">
        <v>28</v>
      </c>
      <c r="J7" s="531"/>
      <c r="K7" s="531"/>
      <c r="L7" s="523"/>
      <c r="M7" s="431" t="s">
        <v>29</v>
      </c>
      <c r="N7" s="431" t="s">
        <v>30</v>
      </c>
      <c r="O7" s="431" t="s">
        <v>31</v>
      </c>
      <c r="P7" s="523"/>
      <c r="Q7" s="548"/>
      <c r="R7" s="431" t="s">
        <v>32</v>
      </c>
      <c r="S7" s="431" t="s">
        <v>33</v>
      </c>
      <c r="T7" s="431" t="s">
        <v>34</v>
      </c>
      <c r="U7" s="531"/>
      <c r="V7" s="431" t="s">
        <v>35</v>
      </c>
      <c r="W7" s="431" t="s">
        <v>36</v>
      </c>
      <c r="X7" s="431" t="s">
        <v>37</v>
      </c>
      <c r="Y7" s="531"/>
      <c r="Z7" s="431" t="s">
        <v>38</v>
      </c>
      <c r="AA7" s="431" t="s">
        <v>39</v>
      </c>
      <c r="AB7" s="431" t="s">
        <v>40</v>
      </c>
      <c r="AC7" s="531"/>
      <c r="AD7" s="431" t="s">
        <v>41</v>
      </c>
      <c r="AE7" s="431" t="s">
        <v>42</v>
      </c>
      <c r="AF7" s="431" t="s">
        <v>43</v>
      </c>
      <c r="AG7" s="531"/>
      <c r="AH7" s="531"/>
      <c r="AI7" s="432" t="s">
        <v>44</v>
      </c>
      <c r="AJ7" s="432" t="s">
        <v>45</v>
      </c>
      <c r="AK7" s="11"/>
      <c r="AL7" s="11"/>
      <c r="AM7" s="11"/>
      <c r="AN7" s="11"/>
      <c r="AO7" s="11"/>
      <c r="AP7" s="11"/>
      <c r="AQ7" s="11"/>
      <c r="AR7" s="11"/>
    </row>
    <row r="8" spans="1:44" ht="12.75" hidden="1" customHeight="1" x14ac:dyDescent="0.25">
      <c r="A8" s="517" t="s">
        <v>46</v>
      </c>
      <c r="B8" s="518"/>
      <c r="C8" s="518"/>
      <c r="D8" s="518"/>
      <c r="E8" s="519"/>
      <c r="F8" s="329"/>
      <c r="G8" s="330"/>
      <c r="H8" s="331"/>
      <c r="I8" s="331"/>
      <c r="J8" s="62"/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336"/>
      <c r="AJ8" s="336"/>
    </row>
    <row r="9" spans="1:44" ht="12.75" hidden="1" customHeight="1" outlineLevel="1" x14ac:dyDescent="0.25">
      <c r="A9" s="375">
        <v>1</v>
      </c>
      <c r="B9" s="376"/>
      <c r="C9" s="377"/>
      <c r="D9" s="378"/>
      <c r="E9" s="379"/>
      <c r="F9" s="379"/>
      <c r="G9" s="379"/>
      <c r="H9" s="378"/>
      <c r="I9" s="378"/>
      <c r="J9" s="505"/>
      <c r="K9" s="27"/>
      <c r="L9" s="26"/>
      <c r="M9" s="28"/>
      <c r="N9" s="28"/>
      <c r="O9" s="28"/>
      <c r="P9" s="26"/>
      <c r="Q9" s="26"/>
      <c r="R9" s="28"/>
      <c r="S9" s="28"/>
      <c r="T9" s="28"/>
      <c r="U9" s="29">
        <f>SUM(R9:T9)</f>
        <v>0</v>
      </c>
      <c r="V9" s="28"/>
      <c r="W9" s="28"/>
      <c r="X9" s="28"/>
      <c r="Y9" s="29">
        <f>SUM(V9:X9)</f>
        <v>0</v>
      </c>
      <c r="Z9" s="28"/>
      <c r="AA9" s="28"/>
      <c r="AB9" s="28"/>
      <c r="AC9" s="29">
        <f>SUM(Z9:AB9)</f>
        <v>0</v>
      </c>
      <c r="AD9" s="28"/>
      <c r="AE9" s="28"/>
      <c r="AF9" s="28"/>
      <c r="AG9" s="29">
        <f>SUM(AD9:AF9)</f>
        <v>0</v>
      </c>
      <c r="AH9" s="29">
        <f>SUM(U9,Y9,AC9,AG9)</f>
        <v>0</v>
      </c>
      <c r="AI9" s="30">
        <f>IF(ISERROR(AH9/J9),0,AH9/J9)</f>
        <v>0</v>
      </c>
      <c r="AJ9" s="30">
        <f>IF(ISERROR(AH9/$AH$72),"-",AH9/$AH$72)</f>
        <v>0</v>
      </c>
      <c r="AK9" s="11"/>
      <c r="AL9" s="11"/>
      <c r="AM9" s="11"/>
      <c r="AN9" s="11"/>
      <c r="AO9" s="11"/>
      <c r="AP9" s="11"/>
      <c r="AQ9" s="11"/>
      <c r="AR9" s="11"/>
    </row>
    <row r="10" spans="1:44" ht="12.75" hidden="1" customHeight="1" outlineLevel="1" x14ac:dyDescent="0.25">
      <c r="A10" s="375">
        <v>2</v>
      </c>
      <c r="B10" s="376"/>
      <c r="C10" s="380"/>
      <c r="D10" s="381"/>
      <c r="E10" s="382"/>
      <c r="F10" s="379"/>
      <c r="G10" s="379"/>
      <c r="H10" s="378"/>
      <c r="I10" s="378"/>
      <c r="J10" s="506"/>
      <c r="K10" s="35"/>
      <c r="L10" s="34"/>
      <c r="M10" s="28"/>
      <c r="N10" s="28"/>
      <c r="O10" s="28"/>
      <c r="P10" s="34"/>
      <c r="Q10" s="34"/>
      <c r="R10" s="28"/>
      <c r="S10" s="28"/>
      <c r="T10" s="28"/>
      <c r="U10" s="29">
        <f>SUM(R10:T10)</f>
        <v>0</v>
      </c>
      <c r="V10" s="28"/>
      <c r="W10" s="28"/>
      <c r="X10" s="28"/>
      <c r="Y10" s="29">
        <f>SUM(V10:X10)</f>
        <v>0</v>
      </c>
      <c r="Z10" s="28"/>
      <c r="AA10" s="28"/>
      <c r="AB10" s="28"/>
      <c r="AC10" s="29">
        <f>SUM(Z10:AB10)</f>
        <v>0</v>
      </c>
      <c r="AD10" s="28"/>
      <c r="AE10" s="28"/>
      <c r="AF10" s="28"/>
      <c r="AG10" s="29">
        <f>SUM(AD10:AF10)</f>
        <v>0</v>
      </c>
      <c r="AH10" s="29">
        <f>SUM(U10,Y10,AC10,AG10)</f>
        <v>0</v>
      </c>
      <c r="AI10" s="30">
        <f>IF(ISERROR(AH10/J10),0,AH10/J10)</f>
        <v>0</v>
      </c>
      <c r="AJ10" s="30">
        <f>IF(ISERROR(AH10/$AH$72),"-",AH10/$AH$72)</f>
        <v>0</v>
      </c>
      <c r="AK10" s="11"/>
      <c r="AL10" s="11"/>
      <c r="AM10" s="11"/>
      <c r="AN10" s="11"/>
      <c r="AO10" s="11"/>
      <c r="AP10" s="11"/>
      <c r="AQ10" s="11"/>
      <c r="AR10" s="11"/>
    </row>
    <row r="11" spans="1:44" s="61" customFormat="1" ht="12.75" hidden="1" customHeight="1" collapsed="1" x14ac:dyDescent="0.25">
      <c r="A11" s="538" t="s">
        <v>47</v>
      </c>
      <c r="B11" s="542"/>
      <c r="C11" s="539"/>
      <c r="D11" s="539"/>
      <c r="E11" s="539"/>
      <c r="F11" s="539"/>
      <c r="G11" s="539"/>
      <c r="H11" s="539"/>
      <c r="I11" s="540"/>
      <c r="J11" s="339">
        <f>SUM(J9:J10)</f>
        <v>0</v>
      </c>
      <c r="K11" s="339">
        <f>SUM(K9:K10)</f>
        <v>0</v>
      </c>
      <c r="L11" s="445"/>
      <c r="M11" s="339">
        <f>SUM(M9:M10)</f>
        <v>0</v>
      </c>
      <c r="N11" s="339">
        <f>SUM(N9:N10)</f>
        <v>0</v>
      </c>
      <c r="O11" s="339">
        <f>SUM(O9:O10)</f>
        <v>0</v>
      </c>
      <c r="P11" s="344"/>
      <c r="Q11" s="438"/>
      <c r="R11" s="339">
        <f t="shared" ref="R11:AH11" si="0">SUM(R9:R10)</f>
        <v>0</v>
      </c>
      <c r="S11" s="339">
        <f t="shared" si="0"/>
        <v>0</v>
      </c>
      <c r="T11" s="339">
        <f t="shared" si="0"/>
        <v>0</v>
      </c>
      <c r="U11" s="339">
        <f t="shared" si="0"/>
        <v>0</v>
      </c>
      <c r="V11" s="339">
        <f t="shared" si="0"/>
        <v>0</v>
      </c>
      <c r="W11" s="339">
        <f t="shared" si="0"/>
        <v>0</v>
      </c>
      <c r="X11" s="339">
        <f t="shared" si="0"/>
        <v>0</v>
      </c>
      <c r="Y11" s="339">
        <f t="shared" si="0"/>
        <v>0</v>
      </c>
      <c r="Z11" s="339">
        <f t="shared" si="0"/>
        <v>0</v>
      </c>
      <c r="AA11" s="339">
        <f t="shared" si="0"/>
        <v>0</v>
      </c>
      <c r="AB11" s="339">
        <f t="shared" si="0"/>
        <v>0</v>
      </c>
      <c r="AC11" s="339">
        <f t="shared" si="0"/>
        <v>0</v>
      </c>
      <c r="AD11" s="339">
        <f t="shared" si="0"/>
        <v>0</v>
      </c>
      <c r="AE11" s="339">
        <f t="shared" si="0"/>
        <v>0</v>
      </c>
      <c r="AF11" s="339">
        <f t="shared" si="0"/>
        <v>0</v>
      </c>
      <c r="AG11" s="339">
        <f t="shared" si="0"/>
        <v>0</v>
      </c>
      <c r="AH11" s="339">
        <f t="shared" si="0"/>
        <v>0</v>
      </c>
      <c r="AI11" s="345">
        <f>IF(ISERROR(AH11/J11),0,AH11/J11)</f>
        <v>0</v>
      </c>
      <c r="AJ11" s="345">
        <f>IF(ISERROR(AH11/$AH$72),0,AH11/$AH$72)</f>
        <v>0</v>
      </c>
      <c r="AK11" s="11"/>
      <c r="AL11" s="11"/>
      <c r="AM11" s="11"/>
      <c r="AN11" s="11"/>
      <c r="AO11" s="11"/>
      <c r="AP11" s="11"/>
      <c r="AQ11" s="11"/>
      <c r="AR11" s="11"/>
    </row>
    <row r="12" spans="1:44" ht="12.75" hidden="1" customHeight="1" x14ac:dyDescent="0.25">
      <c r="A12" s="502" t="s">
        <v>48</v>
      </c>
      <c r="B12" s="503"/>
      <c r="C12" s="503"/>
      <c r="D12" s="503"/>
      <c r="E12" s="504"/>
      <c r="F12" s="329"/>
      <c r="G12" s="330"/>
      <c r="H12" s="331"/>
      <c r="I12" s="331"/>
      <c r="J12" s="63"/>
      <c r="K12" s="7"/>
      <c r="L12" s="18"/>
      <c r="M12" s="19"/>
      <c r="N12" s="19"/>
      <c r="O12" s="19"/>
      <c r="P12" s="5"/>
      <c r="Q12" s="20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336"/>
      <c r="AJ12" s="336"/>
    </row>
    <row r="13" spans="1:44" ht="12.75" hidden="1" customHeight="1" outlineLevel="1" x14ac:dyDescent="0.25">
      <c r="A13" s="375">
        <v>1</v>
      </c>
      <c r="B13" s="376"/>
      <c r="C13" s="377"/>
      <c r="D13" s="378"/>
      <c r="E13" s="379"/>
      <c r="F13" s="379"/>
      <c r="G13" s="379"/>
      <c r="H13" s="378"/>
      <c r="I13" s="378"/>
      <c r="J13" s="520"/>
      <c r="K13" s="27"/>
      <c r="L13" s="26" t="s">
        <v>88</v>
      </c>
      <c r="M13" s="28"/>
      <c r="N13" s="28"/>
      <c r="O13" s="28"/>
      <c r="P13" s="26"/>
      <c r="Q13" s="26"/>
      <c r="R13" s="28"/>
      <c r="S13" s="28"/>
      <c r="T13" s="28"/>
      <c r="U13" s="29">
        <f>SUM(R13:T13)</f>
        <v>0</v>
      </c>
      <c r="V13" s="28"/>
      <c r="W13" s="28"/>
      <c r="X13" s="28"/>
      <c r="Y13" s="29">
        <f>SUM(V13:X13)</f>
        <v>0</v>
      </c>
      <c r="Z13" s="28"/>
      <c r="AA13" s="28"/>
      <c r="AB13" s="28"/>
      <c r="AC13" s="29">
        <f>SUM(Z13:AB13)</f>
        <v>0</v>
      </c>
      <c r="AD13" s="28"/>
      <c r="AE13" s="28"/>
      <c r="AF13" s="28"/>
      <c r="AG13" s="29">
        <f>SUM(AD13:AF13)</f>
        <v>0</v>
      </c>
      <c r="AH13" s="29">
        <f>SUM(U13,Y13,AC13,AG13)</f>
        <v>0</v>
      </c>
      <c r="AI13" s="30">
        <f>IF(ISERROR(AH13/J13),0,AH13/J13)</f>
        <v>0</v>
      </c>
      <c r="AJ13" s="30">
        <f>IF(ISERROR(AH13/$AH$72),"-",AH13/$AH$72)</f>
        <v>0</v>
      </c>
      <c r="AK13" s="11"/>
      <c r="AL13" s="11"/>
      <c r="AM13" s="11"/>
      <c r="AN13" s="11"/>
      <c r="AO13" s="11"/>
      <c r="AP13" s="11"/>
      <c r="AQ13" s="11"/>
      <c r="AR13" s="11"/>
    </row>
    <row r="14" spans="1:44" ht="12.75" hidden="1" customHeight="1" outlineLevel="1" x14ac:dyDescent="0.25">
      <c r="A14" s="375">
        <v>2</v>
      </c>
      <c r="B14" s="376"/>
      <c r="C14" s="380"/>
      <c r="D14" s="381"/>
      <c r="E14" s="382"/>
      <c r="F14" s="382"/>
      <c r="G14" s="382"/>
      <c r="H14" s="381"/>
      <c r="I14" s="381"/>
      <c r="J14" s="549"/>
      <c r="K14" s="35"/>
      <c r="L14" s="34"/>
      <c r="M14" s="28"/>
      <c r="N14" s="28"/>
      <c r="O14" s="28"/>
      <c r="P14" s="34"/>
      <c r="Q14" s="34"/>
      <c r="R14" s="28"/>
      <c r="S14" s="28"/>
      <c r="T14" s="28"/>
      <c r="U14" s="29">
        <f>SUM(R14:T14)</f>
        <v>0</v>
      </c>
      <c r="V14" s="28"/>
      <c r="W14" s="28"/>
      <c r="X14" s="28"/>
      <c r="Y14" s="29">
        <f>SUM(V14:X14)</f>
        <v>0</v>
      </c>
      <c r="Z14" s="28"/>
      <c r="AA14" s="28"/>
      <c r="AB14" s="28"/>
      <c r="AC14" s="29">
        <f>SUM(Z14:AB14)</f>
        <v>0</v>
      </c>
      <c r="AD14" s="28"/>
      <c r="AE14" s="28"/>
      <c r="AF14" s="28"/>
      <c r="AG14" s="29">
        <f>SUM(AD14:AF14)</f>
        <v>0</v>
      </c>
      <c r="AH14" s="29">
        <f>SUM(U14,Y14,AC14,AG14)</f>
        <v>0</v>
      </c>
      <c r="AI14" s="30">
        <f>IF(ISERROR(AH14/J14),0,AH14/J14)</f>
        <v>0</v>
      </c>
      <c r="AJ14" s="30">
        <f>IF(ISERROR(AH14/$AH$72),"-",AH14/$AH$72)</f>
        <v>0</v>
      </c>
      <c r="AK14" s="11"/>
      <c r="AL14" s="11"/>
      <c r="AM14" s="11"/>
      <c r="AN14" s="11"/>
      <c r="AO14" s="11"/>
      <c r="AP14" s="11"/>
      <c r="AQ14" s="11"/>
      <c r="AR14" s="11"/>
    </row>
    <row r="15" spans="1:44" s="61" customFormat="1" ht="12.75" hidden="1" customHeight="1" collapsed="1" x14ac:dyDescent="0.25">
      <c r="A15" s="538" t="s">
        <v>49</v>
      </c>
      <c r="B15" s="542"/>
      <c r="C15" s="539"/>
      <c r="D15" s="539"/>
      <c r="E15" s="539"/>
      <c r="F15" s="539"/>
      <c r="G15" s="539"/>
      <c r="H15" s="539"/>
      <c r="I15" s="540"/>
      <c r="J15" s="339">
        <f>SUM(J13:J14)</f>
        <v>0</v>
      </c>
      <c r="K15" s="339">
        <f>SUM(K13:K14)</f>
        <v>0</v>
      </c>
      <c r="L15" s="445"/>
      <c r="M15" s="339">
        <f>SUM(M13:M14)</f>
        <v>0</v>
      </c>
      <c r="N15" s="339">
        <f>SUM(N13:N14)</f>
        <v>0</v>
      </c>
      <c r="O15" s="339">
        <f>SUM(O13:O14)</f>
        <v>0</v>
      </c>
      <c r="P15" s="344"/>
      <c r="Q15" s="438"/>
      <c r="R15" s="339">
        <f t="shared" ref="R15:AH15" si="1">SUM(R13:R14)</f>
        <v>0</v>
      </c>
      <c r="S15" s="339">
        <f t="shared" si="1"/>
        <v>0</v>
      </c>
      <c r="T15" s="339">
        <f t="shared" si="1"/>
        <v>0</v>
      </c>
      <c r="U15" s="339">
        <f t="shared" si="1"/>
        <v>0</v>
      </c>
      <c r="V15" s="339">
        <f t="shared" si="1"/>
        <v>0</v>
      </c>
      <c r="W15" s="339">
        <f t="shared" si="1"/>
        <v>0</v>
      </c>
      <c r="X15" s="339">
        <f t="shared" si="1"/>
        <v>0</v>
      </c>
      <c r="Y15" s="339">
        <f t="shared" si="1"/>
        <v>0</v>
      </c>
      <c r="Z15" s="339">
        <f t="shared" si="1"/>
        <v>0</v>
      </c>
      <c r="AA15" s="339">
        <f t="shared" si="1"/>
        <v>0</v>
      </c>
      <c r="AB15" s="339">
        <f t="shared" si="1"/>
        <v>0</v>
      </c>
      <c r="AC15" s="339">
        <f t="shared" si="1"/>
        <v>0</v>
      </c>
      <c r="AD15" s="339">
        <f t="shared" si="1"/>
        <v>0</v>
      </c>
      <c r="AE15" s="339">
        <f t="shared" si="1"/>
        <v>0</v>
      </c>
      <c r="AF15" s="339">
        <f t="shared" si="1"/>
        <v>0</v>
      </c>
      <c r="AG15" s="339">
        <f t="shared" si="1"/>
        <v>0</v>
      </c>
      <c r="AH15" s="339">
        <f t="shared" si="1"/>
        <v>0</v>
      </c>
      <c r="AI15" s="345">
        <f>IF(ISERROR(AH15/J15),0,AH15/J15)</f>
        <v>0</v>
      </c>
      <c r="AJ15" s="345">
        <f>IF(ISERROR(AH15/$AH$72),0,AH15/$AH$72)</f>
        <v>0</v>
      </c>
      <c r="AK15" s="11"/>
      <c r="AL15" s="11"/>
      <c r="AM15" s="11"/>
      <c r="AN15" s="11"/>
      <c r="AO15" s="11"/>
      <c r="AP15" s="11"/>
      <c r="AQ15" s="11"/>
      <c r="AR15" s="11"/>
    </row>
    <row r="16" spans="1:44" ht="12.75" hidden="1" customHeight="1" x14ac:dyDescent="0.25">
      <c r="A16" s="502" t="s">
        <v>50</v>
      </c>
      <c r="B16" s="503"/>
      <c r="C16" s="503"/>
      <c r="D16" s="503"/>
      <c r="E16" s="504"/>
      <c r="F16" s="329"/>
      <c r="G16" s="330"/>
      <c r="H16" s="331"/>
      <c r="I16" s="331"/>
      <c r="J16" s="62"/>
      <c r="K16" s="7"/>
      <c r="L16" s="18"/>
      <c r="M16" s="19"/>
      <c r="N16" s="19"/>
      <c r="O16" s="19"/>
      <c r="P16" s="5"/>
      <c r="Q16" s="20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336"/>
      <c r="AJ16" s="336"/>
    </row>
    <row r="17" spans="1:44" ht="12.75" hidden="1" customHeight="1" outlineLevel="1" x14ac:dyDescent="0.25">
      <c r="A17" s="375">
        <v>1</v>
      </c>
      <c r="B17" s="376"/>
      <c r="C17" s="377"/>
      <c r="D17" s="378"/>
      <c r="E17" s="379"/>
      <c r="F17" s="379"/>
      <c r="G17" s="379"/>
      <c r="H17" s="378"/>
      <c r="I17" s="378"/>
      <c r="J17" s="505"/>
      <c r="K17" s="27"/>
      <c r="L17" s="26" t="s">
        <v>88</v>
      </c>
      <c r="M17" s="28"/>
      <c r="N17" s="28"/>
      <c r="O17" s="28"/>
      <c r="P17" s="26"/>
      <c r="Q17" s="26"/>
      <c r="R17" s="28"/>
      <c r="S17" s="28"/>
      <c r="T17" s="28"/>
      <c r="U17" s="29">
        <f>SUM(R17:T17)</f>
        <v>0</v>
      </c>
      <c r="V17" s="28"/>
      <c r="W17" s="28"/>
      <c r="X17" s="28"/>
      <c r="Y17" s="29">
        <f>SUM(V17:X17)</f>
        <v>0</v>
      </c>
      <c r="Z17" s="28"/>
      <c r="AA17" s="28"/>
      <c r="AB17" s="28"/>
      <c r="AC17" s="29">
        <f>SUM(Z17:AB17)</f>
        <v>0</v>
      </c>
      <c r="AD17" s="28"/>
      <c r="AE17" s="28"/>
      <c r="AF17" s="28"/>
      <c r="AG17" s="29">
        <f>SUM(AD17:AF17)</f>
        <v>0</v>
      </c>
      <c r="AH17" s="29">
        <f>SUM(U17,Y17,AC17,AG17)</f>
        <v>0</v>
      </c>
      <c r="AI17" s="30">
        <f>IF(ISERROR(AH17/J17),0,AH17/J17)</f>
        <v>0</v>
      </c>
      <c r="AJ17" s="30">
        <f>IF(ISERROR(AH17/$AH$72),"-",AH17/$AH$72)</f>
        <v>0</v>
      </c>
      <c r="AK17" s="11"/>
      <c r="AL17" s="11"/>
      <c r="AM17" s="11"/>
      <c r="AN17" s="11"/>
      <c r="AO17" s="11"/>
      <c r="AP17" s="11"/>
      <c r="AQ17" s="11"/>
      <c r="AR17" s="11"/>
    </row>
    <row r="18" spans="1:44" ht="12.75" hidden="1" customHeight="1" outlineLevel="1" x14ac:dyDescent="0.25">
      <c r="A18" s="375">
        <v>2</v>
      </c>
      <c r="B18" s="376"/>
      <c r="C18" s="380"/>
      <c r="D18" s="381"/>
      <c r="E18" s="382"/>
      <c r="F18" s="382"/>
      <c r="G18" s="382"/>
      <c r="H18" s="381"/>
      <c r="I18" s="381"/>
      <c r="J18" s="541"/>
      <c r="K18" s="35"/>
      <c r="L18" s="34"/>
      <c r="M18" s="28"/>
      <c r="N18" s="28"/>
      <c r="O18" s="28"/>
      <c r="P18" s="34"/>
      <c r="Q18" s="34"/>
      <c r="R18" s="28"/>
      <c r="S18" s="28"/>
      <c r="T18" s="28"/>
      <c r="U18" s="29">
        <f>SUM(R18:T18)</f>
        <v>0</v>
      </c>
      <c r="V18" s="28"/>
      <c r="W18" s="28"/>
      <c r="X18" s="28"/>
      <c r="Y18" s="29">
        <f>SUM(V18:X18)</f>
        <v>0</v>
      </c>
      <c r="Z18" s="28"/>
      <c r="AA18" s="28"/>
      <c r="AB18" s="28"/>
      <c r="AC18" s="29">
        <f>SUM(Z18:AB18)</f>
        <v>0</v>
      </c>
      <c r="AD18" s="28"/>
      <c r="AE18" s="28"/>
      <c r="AF18" s="28"/>
      <c r="AG18" s="29">
        <f>SUM(AD18:AF18)</f>
        <v>0</v>
      </c>
      <c r="AH18" s="29">
        <f>SUM(U18,Y18,AC18,AG18)</f>
        <v>0</v>
      </c>
      <c r="AI18" s="30">
        <f>IF(ISERROR(AH18/J18),0,AH18/J18)</f>
        <v>0</v>
      </c>
      <c r="AJ18" s="30">
        <f>IF(ISERROR(AH18/$AH$72),"-",AH18/$AH$72)</f>
        <v>0</v>
      </c>
      <c r="AK18" s="11"/>
      <c r="AL18" s="11"/>
      <c r="AM18" s="11"/>
      <c r="AN18" s="11"/>
      <c r="AO18" s="11"/>
      <c r="AP18" s="11"/>
      <c r="AQ18" s="11"/>
      <c r="AR18" s="11"/>
    </row>
    <row r="19" spans="1:44" s="61" customFormat="1" ht="12.75" hidden="1" customHeight="1" collapsed="1" x14ac:dyDescent="0.25">
      <c r="A19" s="538" t="s">
        <v>51</v>
      </c>
      <c r="B19" s="542"/>
      <c r="C19" s="539"/>
      <c r="D19" s="539"/>
      <c r="E19" s="539"/>
      <c r="F19" s="539"/>
      <c r="G19" s="539"/>
      <c r="H19" s="539"/>
      <c r="I19" s="540"/>
      <c r="J19" s="339">
        <f>SUM(J17:J18)</f>
        <v>0</v>
      </c>
      <c r="K19" s="339">
        <f>SUM(K17:K18)</f>
        <v>0</v>
      </c>
      <c r="L19" s="445"/>
      <c r="M19" s="339">
        <f>SUM(M17:M18)</f>
        <v>0</v>
      </c>
      <c r="N19" s="339">
        <f>SUM(N17:N18)</f>
        <v>0</v>
      </c>
      <c r="O19" s="339">
        <f>SUM(O17:O18)</f>
        <v>0</v>
      </c>
      <c r="P19" s="344"/>
      <c r="Q19" s="438"/>
      <c r="R19" s="339">
        <f t="shared" ref="R19:AH19" si="2">SUM(R17:R18)</f>
        <v>0</v>
      </c>
      <c r="S19" s="339">
        <f t="shared" si="2"/>
        <v>0</v>
      </c>
      <c r="T19" s="339">
        <f t="shared" si="2"/>
        <v>0</v>
      </c>
      <c r="U19" s="339">
        <f t="shared" si="2"/>
        <v>0</v>
      </c>
      <c r="V19" s="339">
        <f t="shared" si="2"/>
        <v>0</v>
      </c>
      <c r="W19" s="339">
        <f t="shared" si="2"/>
        <v>0</v>
      </c>
      <c r="X19" s="339">
        <f t="shared" si="2"/>
        <v>0</v>
      </c>
      <c r="Y19" s="339">
        <f t="shared" si="2"/>
        <v>0</v>
      </c>
      <c r="Z19" s="339">
        <f t="shared" si="2"/>
        <v>0</v>
      </c>
      <c r="AA19" s="339">
        <f t="shared" si="2"/>
        <v>0</v>
      </c>
      <c r="AB19" s="339">
        <f t="shared" si="2"/>
        <v>0</v>
      </c>
      <c r="AC19" s="339">
        <f t="shared" si="2"/>
        <v>0</v>
      </c>
      <c r="AD19" s="339">
        <f t="shared" si="2"/>
        <v>0</v>
      </c>
      <c r="AE19" s="339">
        <f t="shared" si="2"/>
        <v>0</v>
      </c>
      <c r="AF19" s="339">
        <f t="shared" si="2"/>
        <v>0</v>
      </c>
      <c r="AG19" s="339">
        <f t="shared" si="2"/>
        <v>0</v>
      </c>
      <c r="AH19" s="339">
        <f t="shared" si="2"/>
        <v>0</v>
      </c>
      <c r="AI19" s="345">
        <f>IF(ISERROR(AH19/J19),0,AH19/J19)</f>
        <v>0</v>
      </c>
      <c r="AJ19" s="345">
        <f>IF(ISERROR(AH19/$AH$72),0,AH19/$AH$72)</f>
        <v>0</v>
      </c>
      <c r="AK19" s="11"/>
      <c r="AL19" s="11"/>
      <c r="AM19" s="11"/>
      <c r="AN19" s="11"/>
      <c r="AO19" s="11"/>
      <c r="AP19" s="11"/>
      <c r="AQ19" s="11"/>
      <c r="AR19" s="11"/>
    </row>
    <row r="20" spans="1:44" ht="12.75" hidden="1" customHeight="1" x14ac:dyDescent="0.25">
      <c r="A20" s="502" t="s">
        <v>52</v>
      </c>
      <c r="B20" s="503"/>
      <c r="C20" s="503"/>
      <c r="D20" s="503"/>
      <c r="E20" s="504"/>
      <c r="F20" s="329"/>
      <c r="G20" s="330"/>
      <c r="H20" s="331"/>
      <c r="I20" s="331"/>
      <c r="J20" s="62"/>
      <c r="K20" s="7"/>
      <c r="L20" s="18"/>
      <c r="M20" s="19"/>
      <c r="N20" s="19"/>
      <c r="O20" s="19"/>
      <c r="P20" s="5"/>
      <c r="Q20" s="20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336"/>
      <c r="AJ20" s="336"/>
    </row>
    <row r="21" spans="1:44" ht="12.75" hidden="1" customHeight="1" outlineLevel="1" x14ac:dyDescent="0.25">
      <c r="A21" s="375">
        <v>1</v>
      </c>
      <c r="B21" s="376"/>
      <c r="C21" s="377"/>
      <c r="D21" s="378"/>
      <c r="E21" s="379"/>
      <c r="F21" s="379"/>
      <c r="G21" s="379"/>
      <c r="H21" s="378"/>
      <c r="I21" s="378"/>
      <c r="J21" s="505"/>
      <c r="K21" s="27"/>
      <c r="L21" s="26" t="s">
        <v>88</v>
      </c>
      <c r="M21" s="28"/>
      <c r="N21" s="28"/>
      <c r="O21" s="28"/>
      <c r="P21" s="26"/>
      <c r="Q21" s="26"/>
      <c r="R21" s="28"/>
      <c r="S21" s="28"/>
      <c r="T21" s="28"/>
      <c r="U21" s="29">
        <f>SUM(R21:T21)</f>
        <v>0</v>
      </c>
      <c r="V21" s="28"/>
      <c r="W21" s="28"/>
      <c r="X21" s="28"/>
      <c r="Y21" s="29">
        <f>SUM(V21:X21)</f>
        <v>0</v>
      </c>
      <c r="Z21" s="28"/>
      <c r="AA21" s="28"/>
      <c r="AB21" s="28"/>
      <c r="AC21" s="29">
        <f>SUM(Z21:AB21)</f>
        <v>0</v>
      </c>
      <c r="AD21" s="28"/>
      <c r="AE21" s="28"/>
      <c r="AF21" s="28"/>
      <c r="AG21" s="29">
        <f>SUM(AD21:AF21)</f>
        <v>0</v>
      </c>
      <c r="AH21" s="29">
        <f>SUM(U21,Y21,AC21,AG21)</f>
        <v>0</v>
      </c>
      <c r="AI21" s="30">
        <f>IF(ISERROR(AH21/J21),0,AH21/J21)</f>
        <v>0</v>
      </c>
      <c r="AJ21" s="30">
        <f>IF(ISERROR(AH21/$AH$72),"-",AH21/$AH$72)</f>
        <v>0</v>
      </c>
      <c r="AK21" s="11"/>
      <c r="AL21" s="11"/>
      <c r="AM21" s="11"/>
      <c r="AN21" s="11"/>
      <c r="AO21" s="11"/>
      <c r="AP21" s="11"/>
      <c r="AQ21" s="11"/>
      <c r="AR21" s="11"/>
    </row>
    <row r="22" spans="1:44" ht="12.75" hidden="1" customHeight="1" outlineLevel="1" x14ac:dyDescent="0.25">
      <c r="A22" s="375">
        <v>2</v>
      </c>
      <c r="B22" s="376"/>
      <c r="C22" s="380"/>
      <c r="D22" s="381"/>
      <c r="E22" s="382"/>
      <c r="F22" s="382"/>
      <c r="G22" s="382"/>
      <c r="H22" s="381"/>
      <c r="I22" s="381"/>
      <c r="J22" s="541"/>
      <c r="K22" s="35"/>
      <c r="L22" s="34"/>
      <c r="M22" s="28"/>
      <c r="N22" s="28"/>
      <c r="O22" s="28"/>
      <c r="P22" s="34"/>
      <c r="Q22" s="34"/>
      <c r="R22" s="28"/>
      <c r="S22" s="28"/>
      <c r="T22" s="28"/>
      <c r="U22" s="29">
        <f>SUM(R22:T22)</f>
        <v>0</v>
      </c>
      <c r="V22" s="28"/>
      <c r="W22" s="28"/>
      <c r="X22" s="28"/>
      <c r="Y22" s="29">
        <f>SUM(V22:X22)</f>
        <v>0</v>
      </c>
      <c r="Z22" s="28"/>
      <c r="AA22" s="28"/>
      <c r="AB22" s="28"/>
      <c r="AC22" s="29">
        <f>SUM(Z22:AB22)</f>
        <v>0</v>
      </c>
      <c r="AD22" s="28"/>
      <c r="AE22" s="28"/>
      <c r="AF22" s="28"/>
      <c r="AG22" s="29">
        <f>SUM(AD22:AF22)</f>
        <v>0</v>
      </c>
      <c r="AH22" s="29">
        <f>SUM(U22,Y22,AC22,AG22)</f>
        <v>0</v>
      </c>
      <c r="AI22" s="30">
        <f>IF(ISERROR(AH22/J22),0,AH22/J22)</f>
        <v>0</v>
      </c>
      <c r="AJ22" s="30">
        <f>IF(ISERROR(AH22/$AH$72),"-",AH22/$AH$72)</f>
        <v>0</v>
      </c>
      <c r="AK22" s="11"/>
      <c r="AL22" s="11"/>
      <c r="AM22" s="11"/>
      <c r="AN22" s="11"/>
      <c r="AO22" s="11"/>
      <c r="AP22" s="11"/>
      <c r="AQ22" s="11"/>
      <c r="AR22" s="11"/>
    </row>
    <row r="23" spans="1:44" s="61" customFormat="1" ht="12.75" hidden="1" customHeight="1" collapsed="1" x14ac:dyDescent="0.25">
      <c r="A23" s="538" t="s">
        <v>53</v>
      </c>
      <c r="B23" s="542"/>
      <c r="C23" s="539"/>
      <c r="D23" s="539"/>
      <c r="E23" s="539"/>
      <c r="F23" s="539"/>
      <c r="G23" s="539"/>
      <c r="H23" s="539"/>
      <c r="I23" s="540"/>
      <c r="J23" s="339">
        <f>SUM(J21:J22)</f>
        <v>0</v>
      </c>
      <c r="K23" s="339">
        <f>SUM(K21:K22)</f>
        <v>0</v>
      </c>
      <c r="L23" s="445"/>
      <c r="M23" s="339">
        <f>SUM(M21:M22)</f>
        <v>0</v>
      </c>
      <c r="N23" s="339">
        <f>SUM(N21:N22)</f>
        <v>0</v>
      </c>
      <c r="O23" s="339">
        <f>SUM(O21:O22)</f>
        <v>0</v>
      </c>
      <c r="P23" s="344"/>
      <c r="Q23" s="438"/>
      <c r="R23" s="339">
        <f t="shared" ref="R23:AH23" si="3">SUM(R21:R22)</f>
        <v>0</v>
      </c>
      <c r="S23" s="339">
        <f t="shared" si="3"/>
        <v>0</v>
      </c>
      <c r="T23" s="339">
        <f t="shared" si="3"/>
        <v>0</v>
      </c>
      <c r="U23" s="339">
        <f t="shared" si="3"/>
        <v>0</v>
      </c>
      <c r="V23" s="339">
        <f t="shared" si="3"/>
        <v>0</v>
      </c>
      <c r="W23" s="339">
        <f t="shared" si="3"/>
        <v>0</v>
      </c>
      <c r="X23" s="339">
        <f t="shared" si="3"/>
        <v>0</v>
      </c>
      <c r="Y23" s="339">
        <f t="shared" si="3"/>
        <v>0</v>
      </c>
      <c r="Z23" s="339">
        <f t="shared" si="3"/>
        <v>0</v>
      </c>
      <c r="AA23" s="339">
        <f t="shared" si="3"/>
        <v>0</v>
      </c>
      <c r="AB23" s="339">
        <f t="shared" si="3"/>
        <v>0</v>
      </c>
      <c r="AC23" s="339">
        <f t="shared" si="3"/>
        <v>0</v>
      </c>
      <c r="AD23" s="339">
        <f t="shared" si="3"/>
        <v>0</v>
      </c>
      <c r="AE23" s="339">
        <f t="shared" si="3"/>
        <v>0</v>
      </c>
      <c r="AF23" s="339">
        <f t="shared" si="3"/>
        <v>0</v>
      </c>
      <c r="AG23" s="339">
        <f t="shared" si="3"/>
        <v>0</v>
      </c>
      <c r="AH23" s="339">
        <f t="shared" si="3"/>
        <v>0</v>
      </c>
      <c r="AI23" s="345">
        <f>IF(ISERROR(AH23/J23),0,AH23/J23)</f>
        <v>0</v>
      </c>
      <c r="AJ23" s="345">
        <f>IF(ISERROR(AH23/$AH$72),0,AH23/$AH$72)</f>
        <v>0</v>
      </c>
      <c r="AK23" s="11"/>
      <c r="AL23" s="11"/>
      <c r="AM23" s="11"/>
      <c r="AN23" s="11"/>
      <c r="AO23" s="11"/>
      <c r="AP23" s="11"/>
      <c r="AQ23" s="11"/>
      <c r="AR23" s="11"/>
    </row>
    <row r="24" spans="1:44" ht="12.75" hidden="1" customHeight="1" x14ac:dyDescent="0.25">
      <c r="A24" s="502" t="s">
        <v>54</v>
      </c>
      <c r="B24" s="503"/>
      <c r="C24" s="503"/>
      <c r="D24" s="503"/>
      <c r="E24" s="504"/>
      <c r="F24" s="329"/>
      <c r="G24" s="330"/>
      <c r="H24" s="331"/>
      <c r="I24" s="331"/>
      <c r="J24" s="62"/>
      <c r="K24" s="7"/>
      <c r="L24" s="18"/>
      <c r="M24" s="19"/>
      <c r="N24" s="19"/>
      <c r="O24" s="19"/>
      <c r="P24" s="5"/>
      <c r="Q24" s="20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336"/>
      <c r="AJ24" s="336"/>
    </row>
    <row r="25" spans="1:44" hidden="1" outlineLevel="1" x14ac:dyDescent="0.25">
      <c r="A25" s="375">
        <v>1</v>
      </c>
      <c r="B25" s="376"/>
      <c r="C25" s="383"/>
      <c r="D25" s="384"/>
      <c r="E25" s="385"/>
      <c r="F25" s="161"/>
      <c r="G25" s="161"/>
      <c r="H25" s="386"/>
      <c r="I25" s="386"/>
      <c r="J25" s="505"/>
      <c r="K25" s="50"/>
      <c r="L25" s="26" t="s">
        <v>88</v>
      </c>
      <c r="M25" s="49"/>
      <c r="N25" s="53"/>
      <c r="O25" s="49"/>
      <c r="P25" s="47"/>
      <c r="Q25" s="47"/>
      <c r="R25" s="28"/>
      <c r="S25" s="28"/>
      <c r="T25" s="28"/>
      <c r="U25" s="29">
        <f>SUM(R25:T25)</f>
        <v>0</v>
      </c>
      <c r="V25" s="28"/>
      <c r="W25" s="28"/>
      <c r="X25" s="28"/>
      <c r="Y25" s="29">
        <f>SUM(V25:X25)</f>
        <v>0</v>
      </c>
      <c r="Z25" s="28"/>
      <c r="AA25" s="28"/>
      <c r="AB25" s="28"/>
      <c r="AC25" s="29">
        <f>SUM(Z25:AB25)</f>
        <v>0</v>
      </c>
      <c r="AD25" s="28"/>
      <c r="AE25" s="28">
        <v>0</v>
      </c>
      <c r="AF25" s="28">
        <v>0</v>
      </c>
      <c r="AG25" s="29">
        <f>SUM(AD25:AF25)</f>
        <v>0</v>
      </c>
      <c r="AH25" s="29">
        <f>SUM(U25,Y25,AC25,AG25)</f>
        <v>0</v>
      </c>
      <c r="AI25" s="30">
        <f>IF(ISERROR(AH25/J25),0,AH25/J25)</f>
        <v>0</v>
      </c>
      <c r="AJ25" s="30">
        <f>IF(ISERROR(AH25/$AH$72),"-",AH25/$AH$72)</f>
        <v>0</v>
      </c>
      <c r="AK25" s="11"/>
      <c r="AL25" s="11"/>
      <c r="AM25" s="11"/>
      <c r="AN25" s="11"/>
      <c r="AO25" s="11"/>
      <c r="AP25" s="11"/>
      <c r="AQ25" s="11"/>
      <c r="AR25" s="11"/>
    </row>
    <row r="26" spans="1:44" hidden="1" outlineLevel="1" x14ac:dyDescent="0.25">
      <c r="A26" s="375">
        <v>2</v>
      </c>
      <c r="B26" s="376"/>
      <c r="C26" s="387"/>
      <c r="D26" s="388"/>
      <c r="E26" s="389"/>
      <c r="F26" s="161"/>
      <c r="G26" s="161"/>
      <c r="H26" s="388"/>
      <c r="I26" s="386"/>
      <c r="J26" s="506"/>
      <c r="K26" s="51"/>
      <c r="L26" s="1"/>
      <c r="M26" s="49"/>
      <c r="N26" s="53"/>
      <c r="O26" s="49"/>
      <c r="P26" s="47"/>
      <c r="Q26" s="47"/>
      <c r="R26" s="28"/>
      <c r="S26" s="28"/>
      <c r="T26" s="28"/>
      <c r="U26" s="29">
        <f>SUM(R26:T26)</f>
        <v>0</v>
      </c>
      <c r="V26" s="28"/>
      <c r="W26" s="28"/>
      <c r="X26" s="28"/>
      <c r="Y26" s="29">
        <f>SUM(V26:X26)</f>
        <v>0</v>
      </c>
      <c r="Z26" s="28"/>
      <c r="AA26" s="28"/>
      <c r="AB26" s="28"/>
      <c r="AC26" s="29">
        <f>SUM(Z26:AB26)</f>
        <v>0</v>
      </c>
      <c r="AD26" s="28"/>
      <c r="AE26" s="28">
        <v>0</v>
      </c>
      <c r="AF26" s="28">
        <v>0</v>
      </c>
      <c r="AG26" s="29">
        <f>SUM(AD26:AF26)</f>
        <v>0</v>
      </c>
      <c r="AH26" s="29">
        <f>SUM(U26,Y26,AC26,AG26)</f>
        <v>0</v>
      </c>
      <c r="AI26" s="30">
        <f>IF(ISERROR(AH26/J26),0,AH26/J26)</f>
        <v>0</v>
      </c>
      <c r="AJ26" s="30">
        <f>IF(ISERROR(AH26/$AH$72),"-",AH26/$AH$72)</f>
        <v>0</v>
      </c>
      <c r="AK26" s="11"/>
      <c r="AL26" s="11"/>
      <c r="AM26" s="11"/>
      <c r="AN26" s="11"/>
      <c r="AO26" s="11"/>
      <c r="AP26" s="11"/>
      <c r="AQ26" s="11"/>
      <c r="AR26" s="11"/>
    </row>
    <row r="27" spans="1:44" s="61" customFormat="1" ht="12.75" hidden="1" customHeight="1" collapsed="1" x14ac:dyDescent="0.25">
      <c r="A27" s="538" t="s">
        <v>55</v>
      </c>
      <c r="B27" s="542"/>
      <c r="C27" s="539"/>
      <c r="D27" s="539"/>
      <c r="E27" s="539"/>
      <c r="F27" s="539"/>
      <c r="G27" s="539"/>
      <c r="H27" s="539"/>
      <c r="I27" s="540"/>
      <c r="J27" s="339">
        <f>SUM(J25:J26)</f>
        <v>0</v>
      </c>
      <c r="K27" s="339">
        <f>SUM(K25:K26)</f>
        <v>0</v>
      </c>
      <c r="L27" s="445"/>
      <c r="M27" s="339">
        <f>SUM(M25:M26)</f>
        <v>0</v>
      </c>
      <c r="N27" s="339">
        <f>SUM(N25:N26)</f>
        <v>0</v>
      </c>
      <c r="O27" s="339">
        <f>SUM(O25:O26)</f>
        <v>0</v>
      </c>
      <c r="P27" s="344"/>
      <c r="Q27" s="438"/>
      <c r="R27" s="339">
        <f t="shared" ref="R27:AH27" si="4">SUM(R25:R26)</f>
        <v>0</v>
      </c>
      <c r="S27" s="339">
        <f t="shared" si="4"/>
        <v>0</v>
      </c>
      <c r="T27" s="339">
        <f t="shared" si="4"/>
        <v>0</v>
      </c>
      <c r="U27" s="339">
        <f t="shared" si="4"/>
        <v>0</v>
      </c>
      <c r="V27" s="339">
        <f t="shared" si="4"/>
        <v>0</v>
      </c>
      <c r="W27" s="339">
        <f t="shared" si="4"/>
        <v>0</v>
      </c>
      <c r="X27" s="339">
        <f t="shared" si="4"/>
        <v>0</v>
      </c>
      <c r="Y27" s="339">
        <f t="shared" si="4"/>
        <v>0</v>
      </c>
      <c r="Z27" s="339">
        <f t="shared" si="4"/>
        <v>0</v>
      </c>
      <c r="AA27" s="339">
        <f t="shared" si="4"/>
        <v>0</v>
      </c>
      <c r="AB27" s="339">
        <f t="shared" si="4"/>
        <v>0</v>
      </c>
      <c r="AC27" s="339">
        <f t="shared" si="4"/>
        <v>0</v>
      </c>
      <c r="AD27" s="339">
        <f t="shared" si="4"/>
        <v>0</v>
      </c>
      <c r="AE27" s="339">
        <f t="shared" si="4"/>
        <v>0</v>
      </c>
      <c r="AF27" s="339">
        <f t="shared" si="4"/>
        <v>0</v>
      </c>
      <c r="AG27" s="339">
        <f t="shared" si="4"/>
        <v>0</v>
      </c>
      <c r="AH27" s="339">
        <f t="shared" si="4"/>
        <v>0</v>
      </c>
      <c r="AI27" s="345">
        <f>IF(ISERROR(AH27/J27),0,AH27/J27)</f>
        <v>0</v>
      </c>
      <c r="AJ27" s="345">
        <f>IF(ISERROR(AH27/$AH$72),0,AH27/$AH$72)</f>
        <v>0</v>
      </c>
      <c r="AK27" s="11"/>
      <c r="AL27" s="11"/>
      <c r="AM27" s="11"/>
      <c r="AN27" s="11"/>
      <c r="AO27" s="11"/>
      <c r="AP27" s="11"/>
      <c r="AQ27" s="11"/>
      <c r="AR27" s="11"/>
    </row>
    <row r="28" spans="1:44" ht="12.75" hidden="1" customHeight="1" x14ac:dyDescent="0.25">
      <c r="A28" s="502" t="s">
        <v>56</v>
      </c>
      <c r="B28" s="503"/>
      <c r="C28" s="503"/>
      <c r="D28" s="503"/>
      <c r="E28" s="504"/>
      <c r="F28" s="329"/>
      <c r="G28" s="330"/>
      <c r="H28" s="331"/>
      <c r="I28" s="331"/>
      <c r="J28" s="62"/>
      <c r="K28" s="7"/>
      <c r="L28" s="18"/>
      <c r="M28" s="19"/>
      <c r="N28" s="19"/>
      <c r="O28" s="19"/>
      <c r="P28" s="5"/>
      <c r="Q28" s="20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336"/>
      <c r="AJ28" s="336"/>
    </row>
    <row r="29" spans="1:44" ht="12.75" hidden="1" customHeight="1" outlineLevel="1" x14ac:dyDescent="0.25">
      <c r="A29" s="375">
        <v>1</v>
      </c>
      <c r="B29" s="376"/>
      <c r="C29" s="377"/>
      <c r="D29" s="378"/>
      <c r="E29" s="379"/>
      <c r="F29" s="379"/>
      <c r="G29" s="379"/>
      <c r="H29" s="378"/>
      <c r="I29" s="378"/>
      <c r="J29" s="505"/>
      <c r="K29" s="27"/>
      <c r="L29" s="26" t="s">
        <v>88</v>
      </c>
      <c r="M29" s="28"/>
      <c r="N29" s="28"/>
      <c r="O29" s="28"/>
      <c r="P29" s="26"/>
      <c r="Q29" s="26"/>
      <c r="R29" s="28"/>
      <c r="S29" s="28"/>
      <c r="T29" s="28"/>
      <c r="U29" s="29">
        <f>SUM(R29:T29)</f>
        <v>0</v>
      </c>
      <c r="V29" s="28"/>
      <c r="W29" s="28"/>
      <c r="X29" s="28"/>
      <c r="Y29" s="29">
        <f>SUM(V29:X29)</f>
        <v>0</v>
      </c>
      <c r="Z29" s="28"/>
      <c r="AA29" s="28"/>
      <c r="AB29" s="28"/>
      <c r="AC29" s="29">
        <f>SUM(Z29:AB29)</f>
        <v>0</v>
      </c>
      <c r="AD29" s="28"/>
      <c r="AE29" s="28"/>
      <c r="AF29" s="28"/>
      <c r="AG29" s="29">
        <f>SUM(AD29:AF29)</f>
        <v>0</v>
      </c>
      <c r="AH29" s="29">
        <f>SUM(U29,Y29,AC29,AG29)</f>
        <v>0</v>
      </c>
      <c r="AI29" s="30">
        <f>IF(ISERROR(AH29/J29),0,AH29/J29)</f>
        <v>0</v>
      </c>
      <c r="AJ29" s="30">
        <f>IF(ISERROR(AH29/$AH$72),"-",AH29/$AH$72)</f>
        <v>0</v>
      </c>
      <c r="AK29" s="11"/>
      <c r="AL29" s="11"/>
      <c r="AM29" s="11"/>
      <c r="AN29" s="11"/>
      <c r="AO29" s="11"/>
      <c r="AP29" s="11"/>
      <c r="AQ29" s="11"/>
      <c r="AR29" s="11"/>
    </row>
    <row r="30" spans="1:44" ht="12.75" hidden="1" customHeight="1" outlineLevel="1" x14ac:dyDescent="0.25">
      <c r="A30" s="375">
        <v>2</v>
      </c>
      <c r="B30" s="376"/>
      <c r="C30" s="380"/>
      <c r="D30" s="381"/>
      <c r="E30" s="382"/>
      <c r="F30" s="382"/>
      <c r="G30" s="382"/>
      <c r="H30" s="381"/>
      <c r="I30" s="381"/>
      <c r="J30" s="541"/>
      <c r="K30" s="35"/>
      <c r="L30" s="34"/>
      <c r="M30" s="28"/>
      <c r="N30" s="28"/>
      <c r="O30" s="28"/>
      <c r="P30" s="34"/>
      <c r="Q30" s="34"/>
      <c r="R30" s="28"/>
      <c r="S30" s="28"/>
      <c r="T30" s="28"/>
      <c r="U30" s="29">
        <f>SUM(R30:T30)</f>
        <v>0</v>
      </c>
      <c r="V30" s="28"/>
      <c r="W30" s="28"/>
      <c r="X30" s="28"/>
      <c r="Y30" s="29">
        <f>SUM(V30:X30)</f>
        <v>0</v>
      </c>
      <c r="Z30" s="28"/>
      <c r="AA30" s="28"/>
      <c r="AB30" s="28"/>
      <c r="AC30" s="29">
        <f>SUM(Z30:AB30)</f>
        <v>0</v>
      </c>
      <c r="AD30" s="28"/>
      <c r="AE30" s="28"/>
      <c r="AF30" s="28"/>
      <c r="AG30" s="29">
        <f>SUM(AD30:AF30)</f>
        <v>0</v>
      </c>
      <c r="AH30" s="29">
        <f>SUM(U30,Y30,AC30,AG30)</f>
        <v>0</v>
      </c>
      <c r="AI30" s="30">
        <f>IF(ISERROR(AH30/J30),0,AH30/J30)</f>
        <v>0</v>
      </c>
      <c r="AJ30" s="30">
        <f>IF(ISERROR(AH30/$AH$72),"-",AH30/$AH$72)</f>
        <v>0</v>
      </c>
      <c r="AK30" s="11"/>
      <c r="AL30" s="11"/>
      <c r="AM30" s="11"/>
      <c r="AN30" s="11"/>
      <c r="AO30" s="11"/>
      <c r="AP30" s="11"/>
      <c r="AQ30" s="11"/>
      <c r="AR30" s="11"/>
    </row>
    <row r="31" spans="1:44" s="61" customFormat="1" ht="12.75" hidden="1" customHeight="1" collapsed="1" x14ac:dyDescent="0.25">
      <c r="A31" s="538" t="s">
        <v>57</v>
      </c>
      <c r="B31" s="542"/>
      <c r="C31" s="539"/>
      <c r="D31" s="539"/>
      <c r="E31" s="539"/>
      <c r="F31" s="539"/>
      <c r="G31" s="539"/>
      <c r="H31" s="539"/>
      <c r="I31" s="540"/>
      <c r="J31" s="339">
        <f>SUM(J29:J30)</f>
        <v>0</v>
      </c>
      <c r="K31" s="339">
        <f>SUM(K29:K30)</f>
        <v>0</v>
      </c>
      <c r="L31" s="445"/>
      <c r="M31" s="339">
        <f>SUM(M29:M30)</f>
        <v>0</v>
      </c>
      <c r="N31" s="339">
        <f>SUM(N29:N30)</f>
        <v>0</v>
      </c>
      <c r="O31" s="339">
        <f>SUM(O29:O30)</f>
        <v>0</v>
      </c>
      <c r="P31" s="344"/>
      <c r="Q31" s="438"/>
      <c r="R31" s="339">
        <f t="shared" ref="R31:AH31" si="5">SUM(R29:R30)</f>
        <v>0</v>
      </c>
      <c r="S31" s="339">
        <f t="shared" si="5"/>
        <v>0</v>
      </c>
      <c r="T31" s="339">
        <f t="shared" si="5"/>
        <v>0</v>
      </c>
      <c r="U31" s="339">
        <f t="shared" si="5"/>
        <v>0</v>
      </c>
      <c r="V31" s="339">
        <f t="shared" si="5"/>
        <v>0</v>
      </c>
      <c r="W31" s="339">
        <f t="shared" si="5"/>
        <v>0</v>
      </c>
      <c r="X31" s="339">
        <f t="shared" si="5"/>
        <v>0</v>
      </c>
      <c r="Y31" s="339">
        <f t="shared" si="5"/>
        <v>0</v>
      </c>
      <c r="Z31" s="339">
        <f t="shared" si="5"/>
        <v>0</v>
      </c>
      <c r="AA31" s="339">
        <f t="shared" si="5"/>
        <v>0</v>
      </c>
      <c r="AB31" s="339">
        <f t="shared" si="5"/>
        <v>0</v>
      </c>
      <c r="AC31" s="339">
        <f t="shared" si="5"/>
        <v>0</v>
      </c>
      <c r="AD31" s="339">
        <f t="shared" si="5"/>
        <v>0</v>
      </c>
      <c r="AE31" s="339">
        <f t="shared" si="5"/>
        <v>0</v>
      </c>
      <c r="AF31" s="339">
        <f t="shared" si="5"/>
        <v>0</v>
      </c>
      <c r="AG31" s="339">
        <f t="shared" si="5"/>
        <v>0</v>
      </c>
      <c r="AH31" s="339">
        <f t="shared" si="5"/>
        <v>0</v>
      </c>
      <c r="AI31" s="345">
        <f>IF(ISERROR(AH31/J31),0,AH31/J31)</f>
        <v>0</v>
      </c>
      <c r="AJ31" s="345">
        <f>IF(ISERROR(AH31/$AH$72),0,AH31/$AH$72)</f>
        <v>0</v>
      </c>
      <c r="AK31" s="11"/>
      <c r="AL31" s="11"/>
      <c r="AM31" s="11"/>
      <c r="AN31" s="11"/>
      <c r="AO31" s="11"/>
      <c r="AP31" s="11"/>
      <c r="AQ31" s="11"/>
      <c r="AR31" s="11"/>
    </row>
    <row r="32" spans="1:44" ht="12.75" hidden="1" customHeight="1" x14ac:dyDescent="0.25">
      <c r="A32" s="502" t="s">
        <v>58</v>
      </c>
      <c r="B32" s="503"/>
      <c r="C32" s="503"/>
      <c r="D32" s="503"/>
      <c r="E32" s="504"/>
      <c r="F32" s="329"/>
      <c r="G32" s="330"/>
      <c r="H32" s="331"/>
      <c r="I32" s="331"/>
      <c r="J32" s="62"/>
      <c r="K32" s="7"/>
      <c r="L32" s="18"/>
      <c r="M32" s="19"/>
      <c r="N32" s="19"/>
      <c r="O32" s="19"/>
      <c r="P32" s="5"/>
      <c r="Q32" s="20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336"/>
      <c r="AJ32" s="336"/>
    </row>
    <row r="33" spans="1:44" ht="12.75" hidden="1" customHeight="1" outlineLevel="1" x14ac:dyDescent="0.25">
      <c r="A33" s="375">
        <v>1</v>
      </c>
      <c r="B33" s="376"/>
      <c r="C33" s="377"/>
      <c r="D33" s="378"/>
      <c r="E33" s="379"/>
      <c r="F33" s="379"/>
      <c r="G33" s="379"/>
      <c r="H33" s="378"/>
      <c r="I33" s="378"/>
      <c r="J33" s="505"/>
      <c r="K33" s="27"/>
      <c r="L33" s="26" t="s">
        <v>88</v>
      </c>
      <c r="M33" s="28"/>
      <c r="N33" s="28"/>
      <c r="O33" s="28"/>
      <c r="P33" s="26"/>
      <c r="Q33" s="26"/>
      <c r="R33" s="28"/>
      <c r="S33" s="28"/>
      <c r="T33" s="28"/>
      <c r="U33" s="29">
        <f>SUM(R33:T33)</f>
        <v>0</v>
      </c>
      <c r="V33" s="28"/>
      <c r="W33" s="28"/>
      <c r="X33" s="28"/>
      <c r="Y33" s="29">
        <f>SUM(V33:X33)</f>
        <v>0</v>
      </c>
      <c r="Z33" s="28"/>
      <c r="AA33" s="28"/>
      <c r="AB33" s="28"/>
      <c r="AC33" s="29">
        <f>SUM(Z33:AB33)</f>
        <v>0</v>
      </c>
      <c r="AD33" s="28"/>
      <c r="AE33" s="28"/>
      <c r="AF33" s="28"/>
      <c r="AG33" s="29">
        <f>SUM(AD33:AF33)</f>
        <v>0</v>
      </c>
      <c r="AH33" s="29">
        <f>SUM(U33,Y33,AC33,AG33)</f>
        <v>0</v>
      </c>
      <c r="AI33" s="30">
        <f>IF(ISERROR(AH33/J33),0,AH33/J33)</f>
        <v>0</v>
      </c>
      <c r="AJ33" s="30">
        <f>IF(ISERROR(AH33/$AH$72),"-",AH33/$AH$72)</f>
        <v>0</v>
      </c>
      <c r="AK33" s="11"/>
      <c r="AL33" s="11"/>
      <c r="AM33" s="11"/>
      <c r="AN33" s="11"/>
      <c r="AO33" s="11"/>
      <c r="AP33" s="11"/>
      <c r="AQ33" s="11"/>
      <c r="AR33" s="11"/>
    </row>
    <row r="34" spans="1:44" ht="12.75" hidden="1" customHeight="1" outlineLevel="1" x14ac:dyDescent="0.25">
      <c r="A34" s="375">
        <v>2</v>
      </c>
      <c r="B34" s="376"/>
      <c r="C34" s="380"/>
      <c r="D34" s="381"/>
      <c r="E34" s="382"/>
      <c r="F34" s="382"/>
      <c r="G34" s="382"/>
      <c r="H34" s="381"/>
      <c r="I34" s="381"/>
      <c r="J34" s="541"/>
      <c r="K34" s="35"/>
      <c r="L34" s="34"/>
      <c r="M34" s="28"/>
      <c r="N34" s="28"/>
      <c r="O34" s="28"/>
      <c r="P34" s="34"/>
      <c r="Q34" s="34"/>
      <c r="R34" s="28"/>
      <c r="S34" s="28"/>
      <c r="T34" s="28"/>
      <c r="U34" s="29">
        <f>SUM(R34:T34)</f>
        <v>0</v>
      </c>
      <c r="V34" s="28"/>
      <c r="W34" s="28"/>
      <c r="X34" s="28"/>
      <c r="Y34" s="29">
        <f>SUM(V34:X34)</f>
        <v>0</v>
      </c>
      <c r="Z34" s="28"/>
      <c r="AA34" s="28"/>
      <c r="AB34" s="28"/>
      <c r="AC34" s="29">
        <f>SUM(Z34:AB34)</f>
        <v>0</v>
      </c>
      <c r="AD34" s="28"/>
      <c r="AE34" s="28"/>
      <c r="AF34" s="28"/>
      <c r="AG34" s="29">
        <f>SUM(AD34:AF34)</f>
        <v>0</v>
      </c>
      <c r="AH34" s="29">
        <f>SUM(U34,Y34,AC34,AG34)</f>
        <v>0</v>
      </c>
      <c r="AI34" s="30">
        <f>IF(ISERROR(AH34/J34),0,AH34/J34)</f>
        <v>0</v>
      </c>
      <c r="AJ34" s="30">
        <f>IF(ISERROR(AH34/$AH$72),"-",AH34/$AH$72)</f>
        <v>0</v>
      </c>
      <c r="AK34" s="11"/>
      <c r="AL34" s="11"/>
      <c r="AM34" s="11"/>
      <c r="AN34" s="11"/>
      <c r="AO34" s="11"/>
      <c r="AP34" s="11"/>
      <c r="AQ34" s="11"/>
      <c r="AR34" s="11"/>
    </row>
    <row r="35" spans="1:44" s="61" customFormat="1" ht="12.75" hidden="1" customHeight="1" collapsed="1" x14ac:dyDescent="0.25">
      <c r="A35" s="538" t="s">
        <v>59</v>
      </c>
      <c r="B35" s="542"/>
      <c r="C35" s="539"/>
      <c r="D35" s="539"/>
      <c r="E35" s="539"/>
      <c r="F35" s="539"/>
      <c r="G35" s="539"/>
      <c r="H35" s="539"/>
      <c r="I35" s="540"/>
      <c r="J35" s="339">
        <f>SUM(J33:J34)</f>
        <v>0</v>
      </c>
      <c r="K35" s="339">
        <f>SUM(K33:K34)</f>
        <v>0</v>
      </c>
      <c r="L35" s="445"/>
      <c r="M35" s="339">
        <f>SUM(M33:M34)</f>
        <v>0</v>
      </c>
      <c r="N35" s="339">
        <f>SUM(N33:N34)</f>
        <v>0</v>
      </c>
      <c r="O35" s="339">
        <f>SUM(O33:O34)</f>
        <v>0</v>
      </c>
      <c r="P35" s="344"/>
      <c r="Q35" s="438"/>
      <c r="R35" s="339">
        <f t="shared" ref="R35:AH35" si="6">SUM(R33:R34)</f>
        <v>0</v>
      </c>
      <c r="S35" s="339">
        <f t="shared" si="6"/>
        <v>0</v>
      </c>
      <c r="T35" s="339">
        <f t="shared" si="6"/>
        <v>0</v>
      </c>
      <c r="U35" s="339">
        <f t="shared" si="6"/>
        <v>0</v>
      </c>
      <c r="V35" s="339">
        <f t="shared" si="6"/>
        <v>0</v>
      </c>
      <c r="W35" s="339">
        <f t="shared" si="6"/>
        <v>0</v>
      </c>
      <c r="X35" s="339">
        <f t="shared" si="6"/>
        <v>0</v>
      </c>
      <c r="Y35" s="339">
        <f t="shared" si="6"/>
        <v>0</v>
      </c>
      <c r="Z35" s="339">
        <f t="shared" si="6"/>
        <v>0</v>
      </c>
      <c r="AA35" s="339">
        <f t="shared" si="6"/>
        <v>0</v>
      </c>
      <c r="AB35" s="339">
        <f t="shared" si="6"/>
        <v>0</v>
      </c>
      <c r="AC35" s="339">
        <f t="shared" si="6"/>
        <v>0</v>
      </c>
      <c r="AD35" s="339">
        <f t="shared" si="6"/>
        <v>0</v>
      </c>
      <c r="AE35" s="339">
        <f t="shared" si="6"/>
        <v>0</v>
      </c>
      <c r="AF35" s="339">
        <f t="shared" si="6"/>
        <v>0</v>
      </c>
      <c r="AG35" s="339">
        <f t="shared" si="6"/>
        <v>0</v>
      </c>
      <c r="AH35" s="339">
        <f t="shared" si="6"/>
        <v>0</v>
      </c>
      <c r="AI35" s="345">
        <f>IF(ISERROR(AH35/J35),0,AH35/J35)</f>
        <v>0</v>
      </c>
      <c r="AJ35" s="345">
        <f>IF(ISERROR(AH35/$AH$72),0,AH35/$AH$72)</f>
        <v>0</v>
      </c>
      <c r="AK35" s="11"/>
      <c r="AL35" s="11"/>
      <c r="AM35" s="11"/>
      <c r="AN35" s="11"/>
      <c r="AO35" s="11"/>
      <c r="AP35" s="11"/>
      <c r="AQ35" s="11"/>
      <c r="AR35" s="11"/>
    </row>
    <row r="36" spans="1:44" ht="12.75" hidden="1" customHeight="1" x14ac:dyDescent="0.25">
      <c r="A36" s="502" t="s">
        <v>60</v>
      </c>
      <c r="B36" s="503"/>
      <c r="C36" s="503"/>
      <c r="D36" s="503"/>
      <c r="E36" s="504"/>
      <c r="F36" s="329"/>
      <c r="G36" s="330"/>
      <c r="H36" s="331"/>
      <c r="I36" s="331"/>
      <c r="J36" s="62"/>
      <c r="K36" s="7"/>
      <c r="L36" s="18"/>
      <c r="M36" s="19"/>
      <c r="N36" s="19"/>
      <c r="O36" s="19"/>
      <c r="P36" s="5"/>
      <c r="Q36" s="20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336"/>
      <c r="AJ36" s="336"/>
    </row>
    <row r="37" spans="1:44" ht="12.75" hidden="1" customHeight="1" outlineLevel="1" x14ac:dyDescent="0.25">
      <c r="A37" s="375">
        <v>1</v>
      </c>
      <c r="B37" s="376"/>
      <c r="C37" s="377"/>
      <c r="D37" s="378"/>
      <c r="E37" s="379"/>
      <c r="F37" s="379"/>
      <c r="G37" s="379"/>
      <c r="H37" s="378"/>
      <c r="I37" s="378"/>
      <c r="J37" s="505"/>
      <c r="K37" s="27"/>
      <c r="L37" s="26" t="s">
        <v>89</v>
      </c>
      <c r="M37" s="28"/>
      <c r="N37" s="28"/>
      <c r="O37" s="28"/>
      <c r="P37" s="26"/>
      <c r="Q37" s="26"/>
      <c r="R37" s="28"/>
      <c r="S37" s="28"/>
      <c r="T37" s="28"/>
      <c r="U37" s="29">
        <f>SUM(R37:T37)</f>
        <v>0</v>
      </c>
      <c r="V37" s="28"/>
      <c r="W37" s="28"/>
      <c r="X37" s="28"/>
      <c r="Y37" s="29">
        <f>SUM(V37:X37)</f>
        <v>0</v>
      </c>
      <c r="Z37" s="28"/>
      <c r="AA37" s="28"/>
      <c r="AB37" s="28"/>
      <c r="AC37" s="29">
        <f>SUM(Z37:AB37)</f>
        <v>0</v>
      </c>
      <c r="AD37" s="28"/>
      <c r="AE37" s="28"/>
      <c r="AF37" s="28"/>
      <c r="AG37" s="29">
        <f>SUM(AD37:AF37)</f>
        <v>0</v>
      </c>
      <c r="AH37" s="29">
        <f>SUM(U37,Y37,AC37,AG37)</f>
        <v>0</v>
      </c>
      <c r="AI37" s="30">
        <f>IF(ISERROR(AH37/J37),0,AH37/J37)</f>
        <v>0</v>
      </c>
      <c r="AJ37" s="30">
        <f>IF(ISERROR(AH37/$AH$72),"-",AH37/$AH$72)</f>
        <v>0</v>
      </c>
      <c r="AK37" s="11"/>
      <c r="AL37" s="11"/>
      <c r="AM37" s="11"/>
      <c r="AN37" s="11"/>
      <c r="AO37" s="11"/>
      <c r="AP37" s="11"/>
      <c r="AQ37" s="11"/>
      <c r="AR37" s="11"/>
    </row>
    <row r="38" spans="1:44" ht="12.75" hidden="1" customHeight="1" outlineLevel="1" x14ac:dyDescent="0.25">
      <c r="A38" s="375">
        <v>2</v>
      </c>
      <c r="B38" s="376"/>
      <c r="C38" s="380"/>
      <c r="D38" s="381"/>
      <c r="E38" s="382"/>
      <c r="F38" s="382"/>
      <c r="G38" s="382"/>
      <c r="H38" s="381"/>
      <c r="I38" s="381"/>
      <c r="J38" s="541"/>
      <c r="K38" s="35"/>
      <c r="L38" s="34"/>
      <c r="M38" s="28"/>
      <c r="N38" s="28"/>
      <c r="O38" s="28"/>
      <c r="P38" s="34"/>
      <c r="Q38" s="34"/>
      <c r="R38" s="28"/>
      <c r="S38" s="28"/>
      <c r="T38" s="28"/>
      <c r="U38" s="29">
        <f>SUM(R38:T38)</f>
        <v>0</v>
      </c>
      <c r="V38" s="28"/>
      <c r="W38" s="28"/>
      <c r="X38" s="28"/>
      <c r="Y38" s="29">
        <f>SUM(V38:X38)</f>
        <v>0</v>
      </c>
      <c r="Z38" s="28"/>
      <c r="AA38" s="28"/>
      <c r="AB38" s="28"/>
      <c r="AC38" s="29">
        <f>SUM(Z38:AB38)</f>
        <v>0</v>
      </c>
      <c r="AD38" s="28"/>
      <c r="AE38" s="28"/>
      <c r="AF38" s="28"/>
      <c r="AG38" s="29">
        <f>SUM(AD38:AF38)</f>
        <v>0</v>
      </c>
      <c r="AH38" s="29">
        <f>SUM(U38,Y38,AC38,AG38)</f>
        <v>0</v>
      </c>
      <c r="AI38" s="30">
        <f>IF(ISERROR(AH38/J38),0,AH38/J38)</f>
        <v>0</v>
      </c>
      <c r="AJ38" s="30">
        <f>IF(ISERROR(AH38/$AH$72),"-",AH38/$AH$72)</f>
        <v>0</v>
      </c>
      <c r="AK38" s="11"/>
      <c r="AL38" s="11"/>
      <c r="AM38" s="11"/>
      <c r="AN38" s="11"/>
      <c r="AO38" s="11"/>
      <c r="AP38" s="11"/>
      <c r="AQ38" s="11"/>
      <c r="AR38" s="11"/>
    </row>
    <row r="39" spans="1:44" ht="12.75" hidden="1" customHeight="1" outlineLevel="1" x14ac:dyDescent="0.25">
      <c r="A39" s="375">
        <v>3</v>
      </c>
      <c r="B39" s="376"/>
      <c r="C39" s="380"/>
      <c r="D39" s="381"/>
      <c r="E39" s="382"/>
      <c r="F39" s="382"/>
      <c r="G39" s="382"/>
      <c r="H39" s="381"/>
      <c r="I39" s="381"/>
      <c r="J39" s="506"/>
      <c r="K39" s="35"/>
      <c r="L39" s="34"/>
      <c r="M39" s="28"/>
      <c r="N39" s="28"/>
      <c r="O39" s="28"/>
      <c r="P39" s="34"/>
      <c r="Q39" s="34"/>
      <c r="R39" s="28"/>
      <c r="S39" s="28"/>
      <c r="T39" s="28"/>
      <c r="U39" s="29">
        <f>SUM(R39:T39)</f>
        <v>0</v>
      </c>
      <c r="V39" s="28"/>
      <c r="W39" s="28"/>
      <c r="X39" s="28"/>
      <c r="Y39" s="29">
        <f>SUM(V39:X39)</f>
        <v>0</v>
      </c>
      <c r="Z39" s="28"/>
      <c r="AA39" s="28"/>
      <c r="AB39" s="28"/>
      <c r="AC39" s="29">
        <f>SUM(Z39:AB39)</f>
        <v>0</v>
      </c>
      <c r="AD39" s="28"/>
      <c r="AE39" s="28"/>
      <c r="AF39" s="28"/>
      <c r="AG39" s="29">
        <f>SUM(AD39:AF39)</f>
        <v>0</v>
      </c>
      <c r="AH39" s="29">
        <f>SUM(U39,Y39,AC39,AG39)</f>
        <v>0</v>
      </c>
      <c r="AI39" s="30">
        <f>IF(ISERROR(AH39/J39),0,AH39/J39)</f>
        <v>0</v>
      </c>
      <c r="AJ39" s="30">
        <f>IF(ISERROR(AH39/$AH$72),"-",AH39/$AH$72)</f>
        <v>0</v>
      </c>
    </row>
    <row r="40" spans="1:44" s="61" customFormat="1" ht="12.75" hidden="1" customHeight="1" collapsed="1" x14ac:dyDescent="0.25">
      <c r="A40" s="538" t="s">
        <v>61</v>
      </c>
      <c r="B40" s="542"/>
      <c r="C40" s="539"/>
      <c r="D40" s="539"/>
      <c r="E40" s="539"/>
      <c r="F40" s="539"/>
      <c r="G40" s="539"/>
      <c r="H40" s="539"/>
      <c r="I40" s="540"/>
      <c r="J40" s="339">
        <f>SUM(J37:J39)</f>
        <v>0</v>
      </c>
      <c r="K40" s="339">
        <f>SUM(K37:K39)</f>
        <v>0</v>
      </c>
      <c r="L40" s="445"/>
      <c r="M40" s="339">
        <f>SUM(M37:M39)</f>
        <v>0</v>
      </c>
      <c r="N40" s="339">
        <f>SUM(N37:N39)</f>
        <v>0</v>
      </c>
      <c r="O40" s="339">
        <f>SUM(O37:O39)</f>
        <v>0</v>
      </c>
      <c r="P40" s="344"/>
      <c r="Q40" s="438"/>
      <c r="R40" s="339">
        <f t="shared" ref="R40:AH40" si="7">SUM(R37:R39)</f>
        <v>0</v>
      </c>
      <c r="S40" s="339">
        <f t="shared" si="7"/>
        <v>0</v>
      </c>
      <c r="T40" s="339">
        <f t="shared" si="7"/>
        <v>0</v>
      </c>
      <c r="U40" s="339">
        <f t="shared" si="7"/>
        <v>0</v>
      </c>
      <c r="V40" s="339">
        <f t="shared" si="7"/>
        <v>0</v>
      </c>
      <c r="W40" s="339">
        <f t="shared" si="7"/>
        <v>0</v>
      </c>
      <c r="X40" s="339">
        <f t="shared" si="7"/>
        <v>0</v>
      </c>
      <c r="Y40" s="339">
        <f t="shared" si="7"/>
        <v>0</v>
      </c>
      <c r="Z40" s="339">
        <f t="shared" si="7"/>
        <v>0</v>
      </c>
      <c r="AA40" s="339">
        <f t="shared" si="7"/>
        <v>0</v>
      </c>
      <c r="AB40" s="339">
        <f t="shared" si="7"/>
        <v>0</v>
      </c>
      <c r="AC40" s="339">
        <f t="shared" si="7"/>
        <v>0</v>
      </c>
      <c r="AD40" s="339">
        <f t="shared" si="7"/>
        <v>0</v>
      </c>
      <c r="AE40" s="339">
        <f t="shared" si="7"/>
        <v>0</v>
      </c>
      <c r="AF40" s="339">
        <f t="shared" si="7"/>
        <v>0</v>
      </c>
      <c r="AG40" s="339">
        <f t="shared" si="7"/>
        <v>0</v>
      </c>
      <c r="AH40" s="339">
        <f t="shared" si="7"/>
        <v>0</v>
      </c>
      <c r="AI40" s="345">
        <f>IF(ISERROR(AH40/J40),0,AH40/J40)</f>
        <v>0</v>
      </c>
      <c r="AJ40" s="345">
        <f>IF(ISERROR(AH40/$AH$72),0,AH40/$AH$72)</f>
        <v>0</v>
      </c>
      <c r="AK40" s="11"/>
      <c r="AL40" s="11"/>
      <c r="AM40" s="11"/>
      <c r="AN40" s="11"/>
      <c r="AO40" s="11"/>
      <c r="AP40" s="11"/>
      <c r="AQ40" s="11"/>
      <c r="AR40" s="11"/>
    </row>
    <row r="41" spans="1:44" ht="12.75" hidden="1" customHeight="1" x14ac:dyDescent="0.25">
      <c r="A41" s="502" t="s">
        <v>62</v>
      </c>
      <c r="B41" s="503"/>
      <c r="C41" s="503"/>
      <c r="D41" s="503"/>
      <c r="E41" s="504"/>
      <c r="F41" s="329"/>
      <c r="G41" s="330"/>
      <c r="H41" s="331"/>
      <c r="I41" s="331"/>
      <c r="J41" s="544"/>
      <c r="K41" s="7"/>
      <c r="L41" s="18"/>
      <c r="M41" s="19"/>
      <c r="N41" s="19"/>
      <c r="O41" s="19"/>
      <c r="P41" s="5"/>
      <c r="Q41" s="20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336"/>
      <c r="AJ41" s="336"/>
    </row>
    <row r="42" spans="1:44" ht="12.75" hidden="1" customHeight="1" outlineLevel="1" x14ac:dyDescent="0.25">
      <c r="A42" s="375">
        <v>1</v>
      </c>
      <c r="B42" s="376"/>
      <c r="C42" s="383"/>
      <c r="D42" s="384"/>
      <c r="E42" s="385"/>
      <c r="F42" s="161"/>
      <c r="G42" s="161"/>
      <c r="H42" s="384"/>
      <c r="I42" s="384"/>
      <c r="J42" s="545"/>
      <c r="K42" s="50"/>
      <c r="L42" s="1"/>
      <c r="M42" s="49"/>
      <c r="N42" s="53"/>
      <c r="O42" s="49"/>
      <c r="P42" s="47"/>
      <c r="Q42" s="47"/>
      <c r="R42" s="28"/>
      <c r="S42" s="28"/>
      <c r="T42" s="28"/>
      <c r="U42" s="29">
        <f>SUM(R42:T42)</f>
        <v>0</v>
      </c>
      <c r="V42" s="28"/>
      <c r="W42" s="28"/>
      <c r="X42" s="28"/>
      <c r="Y42" s="29">
        <f>SUM(V42:X42)</f>
        <v>0</v>
      </c>
      <c r="Z42" s="28"/>
      <c r="AA42" s="28"/>
      <c r="AB42" s="28"/>
      <c r="AC42" s="29">
        <f>SUM(Z42:AB42)</f>
        <v>0</v>
      </c>
      <c r="AD42" s="28"/>
      <c r="AE42" s="28">
        <v>0</v>
      </c>
      <c r="AF42" s="28">
        <v>0</v>
      </c>
      <c r="AG42" s="29">
        <f>SUM(AD42:AF42)</f>
        <v>0</v>
      </c>
      <c r="AH42" s="29">
        <f>SUM(U42,Y42,AC42,AG42)</f>
        <v>0</v>
      </c>
      <c r="AI42" s="30">
        <f>IF(ISERROR(AH42/J42),0,AH42/J42)</f>
        <v>0</v>
      </c>
      <c r="AJ42" s="30">
        <f>IF(ISERROR(AH42/$AH$72),"-",AH42/$AH$72)</f>
        <v>0</v>
      </c>
      <c r="AK42" s="11"/>
      <c r="AL42" s="11"/>
      <c r="AM42" s="11"/>
      <c r="AN42" s="11"/>
      <c r="AO42" s="11"/>
      <c r="AP42" s="11"/>
      <c r="AQ42" s="11"/>
      <c r="AR42" s="11"/>
    </row>
    <row r="43" spans="1:44" ht="12.75" hidden="1" customHeight="1" outlineLevel="1" x14ac:dyDescent="0.25">
      <c r="A43" s="375">
        <v>2</v>
      </c>
      <c r="B43" s="376"/>
      <c r="C43" s="383"/>
      <c r="D43" s="384"/>
      <c r="E43" s="385"/>
      <c r="F43" s="161"/>
      <c r="G43" s="161"/>
      <c r="H43" s="384"/>
      <c r="I43" s="384"/>
      <c r="J43" s="546"/>
      <c r="K43" s="50"/>
      <c r="L43" s="1"/>
      <c r="M43" s="49"/>
      <c r="N43" s="53"/>
      <c r="O43" s="49"/>
      <c r="P43" s="47"/>
      <c r="Q43" s="47"/>
      <c r="R43" s="28"/>
      <c r="S43" s="28"/>
      <c r="T43" s="28"/>
      <c r="U43" s="29">
        <f>SUM(R43:T43)</f>
        <v>0</v>
      </c>
      <c r="V43" s="28"/>
      <c r="W43" s="28"/>
      <c r="X43" s="28"/>
      <c r="Y43" s="29">
        <f>SUM(V43:X43)</f>
        <v>0</v>
      </c>
      <c r="Z43" s="28"/>
      <c r="AA43" s="28"/>
      <c r="AB43" s="28"/>
      <c r="AC43" s="29">
        <f>SUM(Z43:AB43)</f>
        <v>0</v>
      </c>
      <c r="AD43" s="28"/>
      <c r="AE43" s="28">
        <v>0</v>
      </c>
      <c r="AF43" s="28">
        <v>0</v>
      </c>
      <c r="AG43" s="29">
        <f>SUM(AD43:AF43)</f>
        <v>0</v>
      </c>
      <c r="AH43" s="29">
        <f>SUM(U43,Y43,AC43,AG43)</f>
        <v>0</v>
      </c>
      <c r="AI43" s="30">
        <f>IF(ISERROR(AH43/J43),0,AH43/J43)</f>
        <v>0</v>
      </c>
      <c r="AJ43" s="30">
        <f>IF(ISERROR(AH43/$AH$72),"-",AH43/$AH$72)</f>
        <v>0</v>
      </c>
      <c r="AK43" s="11"/>
      <c r="AL43" s="11"/>
      <c r="AM43" s="11"/>
      <c r="AN43" s="11"/>
      <c r="AO43" s="11"/>
      <c r="AP43" s="11"/>
      <c r="AQ43" s="11"/>
      <c r="AR43" s="11"/>
    </row>
    <row r="44" spans="1:44" s="61" customFormat="1" ht="12.75" hidden="1" customHeight="1" collapsed="1" x14ac:dyDescent="0.25">
      <c r="A44" s="538" t="s">
        <v>63</v>
      </c>
      <c r="B44" s="542"/>
      <c r="C44" s="539"/>
      <c r="D44" s="539"/>
      <c r="E44" s="539"/>
      <c r="F44" s="539"/>
      <c r="G44" s="539"/>
      <c r="H44" s="539"/>
      <c r="I44" s="540"/>
      <c r="J44" s="339">
        <f>SUM(J41)</f>
        <v>0</v>
      </c>
      <c r="K44" s="339">
        <f>SUM(K42:K43)</f>
        <v>0</v>
      </c>
      <c r="L44" s="445"/>
      <c r="M44" s="339">
        <f>SUM(M43:M43)</f>
        <v>0</v>
      </c>
      <c r="N44" s="339">
        <f>SUM(N43:N43)</f>
        <v>0</v>
      </c>
      <c r="O44" s="339">
        <f>SUM(O43:O43)</f>
        <v>0</v>
      </c>
      <c r="P44" s="344"/>
      <c r="Q44" s="438"/>
      <c r="R44" s="339">
        <f>SUM(R43:R43)</f>
        <v>0</v>
      </c>
      <c r="S44" s="339">
        <f t="shared" ref="S44:AH44" si="8">SUM(S42:S43)</f>
        <v>0</v>
      </c>
      <c r="T44" s="339">
        <f t="shared" si="8"/>
        <v>0</v>
      </c>
      <c r="U44" s="339">
        <f t="shared" si="8"/>
        <v>0</v>
      </c>
      <c r="V44" s="339">
        <f t="shared" si="8"/>
        <v>0</v>
      </c>
      <c r="W44" s="339">
        <f t="shared" si="8"/>
        <v>0</v>
      </c>
      <c r="X44" s="339">
        <f t="shared" si="8"/>
        <v>0</v>
      </c>
      <c r="Y44" s="339">
        <f t="shared" si="8"/>
        <v>0</v>
      </c>
      <c r="Z44" s="339">
        <f t="shared" si="8"/>
        <v>0</v>
      </c>
      <c r="AA44" s="339">
        <f t="shared" si="8"/>
        <v>0</v>
      </c>
      <c r="AB44" s="339">
        <f t="shared" si="8"/>
        <v>0</v>
      </c>
      <c r="AC44" s="339">
        <f t="shared" si="8"/>
        <v>0</v>
      </c>
      <c r="AD44" s="339">
        <f t="shared" si="8"/>
        <v>0</v>
      </c>
      <c r="AE44" s="339">
        <f t="shared" si="8"/>
        <v>0</v>
      </c>
      <c r="AF44" s="339">
        <f t="shared" si="8"/>
        <v>0</v>
      </c>
      <c r="AG44" s="339">
        <f t="shared" si="8"/>
        <v>0</v>
      </c>
      <c r="AH44" s="339">
        <f t="shared" si="8"/>
        <v>0</v>
      </c>
      <c r="AI44" s="345">
        <f>IF(ISERROR(AH44/J44),0,AH44/J44)</f>
        <v>0</v>
      </c>
      <c r="AJ44" s="345">
        <f>IF(ISERROR(AH44/$AH$72),0,AH44/$AH$72)</f>
        <v>0</v>
      </c>
      <c r="AK44" s="11"/>
      <c r="AL44" s="11"/>
      <c r="AM44" s="11"/>
      <c r="AN44" s="11"/>
      <c r="AO44" s="11"/>
      <c r="AP44" s="11"/>
      <c r="AQ44" s="11"/>
      <c r="AR44" s="11"/>
    </row>
    <row r="45" spans="1:44" ht="12.75" hidden="1" customHeight="1" x14ac:dyDescent="0.25">
      <c r="A45" s="502" t="s">
        <v>64</v>
      </c>
      <c r="B45" s="503"/>
      <c r="C45" s="503"/>
      <c r="D45" s="503"/>
      <c r="E45" s="504"/>
      <c r="F45" s="329"/>
      <c r="G45" s="330"/>
      <c r="H45" s="331"/>
      <c r="I45" s="331"/>
      <c r="J45" s="62"/>
      <c r="K45" s="7"/>
      <c r="L45" s="18"/>
      <c r="M45" s="19"/>
      <c r="N45" s="19"/>
      <c r="O45" s="19"/>
      <c r="P45" s="5"/>
      <c r="Q45" s="20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336"/>
      <c r="AJ45" s="336"/>
    </row>
    <row r="46" spans="1:44" hidden="1" outlineLevel="1" x14ac:dyDescent="0.25">
      <c r="A46" s="375">
        <v>1</v>
      </c>
      <c r="B46" s="376"/>
      <c r="C46" s="383"/>
      <c r="D46" s="384"/>
      <c r="E46" s="390"/>
      <c r="F46" s="161"/>
      <c r="G46" s="161"/>
      <c r="H46" s="384"/>
      <c r="I46" s="384"/>
      <c r="J46" s="505"/>
      <c r="K46" s="46"/>
      <c r="L46" s="48"/>
      <c r="M46" s="49"/>
      <c r="N46" s="53"/>
      <c r="O46" s="49"/>
      <c r="P46" s="47"/>
      <c r="Q46" s="47"/>
      <c r="R46" s="28">
        <v>0</v>
      </c>
      <c r="S46" s="28">
        <v>0</v>
      </c>
      <c r="T46" s="28">
        <v>0</v>
      </c>
      <c r="U46" s="29">
        <f>SUM(R46:T46)</f>
        <v>0</v>
      </c>
      <c r="V46" s="28">
        <v>0</v>
      </c>
      <c r="W46" s="28">
        <v>0</v>
      </c>
      <c r="X46" s="28">
        <v>0</v>
      </c>
      <c r="Y46" s="29">
        <f>SUM(V46:X46)</f>
        <v>0</v>
      </c>
      <c r="Z46" s="28">
        <v>0</v>
      </c>
      <c r="AA46" s="28">
        <v>0</v>
      </c>
      <c r="AB46" s="28">
        <v>0</v>
      </c>
      <c r="AC46" s="29">
        <f>SUM(Z46:AB46)</f>
        <v>0</v>
      </c>
      <c r="AD46" s="28">
        <v>0</v>
      </c>
      <c r="AE46" s="28">
        <v>0</v>
      </c>
      <c r="AF46" s="28">
        <v>0</v>
      </c>
      <c r="AG46" s="29">
        <f>SUM(AD46:AF46)</f>
        <v>0</v>
      </c>
      <c r="AH46" s="29">
        <f>SUM(U46,Y46,AC46,AG46)</f>
        <v>0</v>
      </c>
      <c r="AI46" s="30">
        <f>IF(ISERROR(AH46/J46),0,AH46/J46)</f>
        <v>0</v>
      </c>
      <c r="AJ46" s="30">
        <f>IF(ISERROR(AH46/$AH$72),"-",AH46/$AH$72)</f>
        <v>0</v>
      </c>
      <c r="AK46" s="11"/>
      <c r="AL46" s="11"/>
      <c r="AM46" s="11"/>
      <c r="AN46" s="11"/>
      <c r="AO46" s="11"/>
      <c r="AP46" s="11"/>
      <c r="AQ46" s="11"/>
      <c r="AR46" s="11"/>
    </row>
    <row r="47" spans="1:44" ht="12.75" hidden="1" customHeight="1" outlineLevel="1" x14ac:dyDescent="0.25">
      <c r="A47" s="375">
        <v>2</v>
      </c>
      <c r="B47" s="376"/>
      <c r="C47" s="377"/>
      <c r="D47" s="378"/>
      <c r="E47" s="382"/>
      <c r="F47" s="379"/>
      <c r="G47" s="379"/>
      <c r="H47" s="378"/>
      <c r="I47" s="381"/>
      <c r="J47" s="506"/>
      <c r="K47" s="50"/>
      <c r="L47" s="3" t="s">
        <v>88</v>
      </c>
      <c r="M47" s="28"/>
      <c r="N47" s="28"/>
      <c r="O47" s="28"/>
      <c r="P47" s="34"/>
      <c r="Q47" s="34"/>
      <c r="R47" s="28"/>
      <c r="S47" s="28"/>
      <c r="T47" s="28"/>
      <c r="U47" s="29">
        <f>SUM(R47:T47)</f>
        <v>0</v>
      </c>
      <c r="V47" s="28"/>
      <c r="W47" s="28"/>
      <c r="X47" s="28"/>
      <c r="Y47" s="29">
        <f>SUM(V47:X47)</f>
        <v>0</v>
      </c>
      <c r="Z47" s="28"/>
      <c r="AA47" s="28"/>
      <c r="AB47" s="28"/>
      <c r="AC47" s="29">
        <f>SUM(Z47:AB47)</f>
        <v>0</v>
      </c>
      <c r="AD47" s="28"/>
      <c r="AE47" s="28"/>
      <c r="AF47" s="28"/>
      <c r="AG47" s="29">
        <f>SUM(AD47:AF47)</f>
        <v>0</v>
      </c>
      <c r="AH47" s="29">
        <f>SUM(U47,Y47,AC47,AG47)</f>
        <v>0</v>
      </c>
      <c r="AI47" s="30">
        <f>IF(ISERROR(AH47/J47),0,AH47/J47)</f>
        <v>0</v>
      </c>
      <c r="AJ47" s="30">
        <f>IF(ISERROR(AH47/$AH$72),"-",AH47/$AH$72)</f>
        <v>0</v>
      </c>
      <c r="AK47" s="11"/>
      <c r="AL47" s="11"/>
      <c r="AM47" s="11"/>
      <c r="AN47" s="11"/>
      <c r="AO47" s="11"/>
      <c r="AP47" s="11"/>
      <c r="AQ47" s="11"/>
      <c r="AR47" s="11"/>
    </row>
    <row r="48" spans="1:44" s="61" customFormat="1" ht="12.75" hidden="1" customHeight="1" collapsed="1" x14ac:dyDescent="0.25">
      <c r="A48" s="538" t="s">
        <v>65</v>
      </c>
      <c r="B48" s="542"/>
      <c r="C48" s="539"/>
      <c r="D48" s="539"/>
      <c r="E48" s="539"/>
      <c r="F48" s="539"/>
      <c r="G48" s="539"/>
      <c r="H48" s="539"/>
      <c r="I48" s="540"/>
      <c r="J48" s="339">
        <f>SUM(J46:J47)</f>
        <v>0</v>
      </c>
      <c r="K48" s="339">
        <f>SUM(K46:K47)</f>
        <v>0</v>
      </c>
      <c r="L48" s="445"/>
      <c r="M48" s="339">
        <f>SUM(M46:M47)</f>
        <v>0</v>
      </c>
      <c r="N48" s="339">
        <f>SUM(N46:N47)</f>
        <v>0</v>
      </c>
      <c r="O48" s="339">
        <f>SUM(O46:O47)</f>
        <v>0</v>
      </c>
      <c r="P48" s="344"/>
      <c r="Q48" s="438"/>
      <c r="R48" s="339">
        <f t="shared" ref="R48:AH48" si="9">SUM(R46:R47)</f>
        <v>0</v>
      </c>
      <c r="S48" s="339">
        <f t="shared" si="9"/>
        <v>0</v>
      </c>
      <c r="T48" s="339">
        <f t="shared" si="9"/>
        <v>0</v>
      </c>
      <c r="U48" s="339">
        <f t="shared" si="9"/>
        <v>0</v>
      </c>
      <c r="V48" s="339">
        <f t="shared" si="9"/>
        <v>0</v>
      </c>
      <c r="W48" s="339">
        <f t="shared" si="9"/>
        <v>0</v>
      </c>
      <c r="X48" s="339">
        <f t="shared" si="9"/>
        <v>0</v>
      </c>
      <c r="Y48" s="339">
        <f t="shared" si="9"/>
        <v>0</v>
      </c>
      <c r="Z48" s="339">
        <f t="shared" si="9"/>
        <v>0</v>
      </c>
      <c r="AA48" s="339">
        <f t="shared" si="9"/>
        <v>0</v>
      </c>
      <c r="AB48" s="339">
        <f t="shared" si="9"/>
        <v>0</v>
      </c>
      <c r="AC48" s="339">
        <f t="shared" si="9"/>
        <v>0</v>
      </c>
      <c r="AD48" s="339">
        <f t="shared" si="9"/>
        <v>0</v>
      </c>
      <c r="AE48" s="339">
        <f t="shared" si="9"/>
        <v>0</v>
      </c>
      <c r="AF48" s="339">
        <f t="shared" si="9"/>
        <v>0</v>
      </c>
      <c r="AG48" s="339">
        <f t="shared" si="9"/>
        <v>0</v>
      </c>
      <c r="AH48" s="339">
        <f t="shared" si="9"/>
        <v>0</v>
      </c>
      <c r="AI48" s="345">
        <f>IF(ISERROR(AH48/J48),0,AH48/J48)</f>
        <v>0</v>
      </c>
      <c r="AJ48" s="345">
        <f>IF(ISERROR(AH48/$AH$72),0,AH48/$AH$72)</f>
        <v>0</v>
      </c>
      <c r="AK48" s="11"/>
      <c r="AL48" s="11"/>
      <c r="AM48" s="11"/>
      <c r="AN48" s="11"/>
      <c r="AO48" s="11"/>
      <c r="AP48" s="11"/>
      <c r="AQ48" s="11"/>
      <c r="AR48" s="11"/>
    </row>
    <row r="49" spans="1:44" ht="12.75" hidden="1" customHeight="1" x14ac:dyDescent="0.25">
      <c r="A49" s="502" t="s">
        <v>66</v>
      </c>
      <c r="B49" s="503"/>
      <c r="C49" s="503"/>
      <c r="D49" s="503"/>
      <c r="E49" s="504"/>
      <c r="F49" s="329"/>
      <c r="G49" s="330"/>
      <c r="H49" s="331"/>
      <c r="I49" s="331"/>
      <c r="J49" s="62"/>
      <c r="K49" s="7"/>
      <c r="L49" s="18"/>
      <c r="M49" s="19"/>
      <c r="N49" s="19"/>
      <c r="O49" s="19"/>
      <c r="P49" s="5"/>
      <c r="Q49" s="20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336"/>
      <c r="AJ49" s="336"/>
    </row>
    <row r="50" spans="1:44" hidden="1" outlineLevel="1" x14ac:dyDescent="0.25">
      <c r="A50" s="376">
        <v>1</v>
      </c>
      <c r="B50" s="383"/>
      <c r="C50" s="383"/>
      <c r="D50" s="386"/>
      <c r="E50" s="391"/>
      <c r="F50" s="392"/>
      <c r="G50" s="330"/>
      <c r="H50" s="384"/>
      <c r="I50" s="384"/>
      <c r="J50" s="505"/>
      <c r="K50" s="7"/>
      <c r="L50" s="8"/>
      <c r="M50" s="453"/>
      <c r="N50" s="453"/>
      <c r="O50" s="5"/>
      <c r="P50" s="5"/>
      <c r="Q50" s="5"/>
      <c r="R50" s="9"/>
      <c r="S50" s="9"/>
      <c r="T50" s="9"/>
      <c r="U50" s="29">
        <f>SUM(R50:T50)</f>
        <v>0</v>
      </c>
      <c r="V50" s="28"/>
      <c r="W50" s="28"/>
      <c r="X50" s="28"/>
      <c r="Y50" s="29">
        <f>SUM(V50:X50)</f>
        <v>0</v>
      </c>
      <c r="Z50" s="28"/>
      <c r="AA50" s="28"/>
      <c r="AB50" s="28"/>
      <c r="AC50" s="29">
        <f>SUM(Z50:AB50)</f>
        <v>0</v>
      </c>
      <c r="AD50" s="28"/>
      <c r="AE50" s="28"/>
      <c r="AF50" s="28"/>
      <c r="AG50" s="29">
        <f>SUM(AD50:AF50)</f>
        <v>0</v>
      </c>
      <c r="AH50" s="29">
        <f>SUM(U50,Y50,AC50,AG50)</f>
        <v>0</v>
      </c>
      <c r="AI50" s="30">
        <f>IF(ISERROR(AH50/J50),0,AH50/J50)</f>
        <v>0</v>
      </c>
      <c r="AJ50" s="30">
        <f>IF(ISERROR(AH50/$AH$72),"-",AH50/$AH$72)</f>
        <v>0</v>
      </c>
      <c r="AK50" s="11"/>
      <c r="AL50" s="11"/>
      <c r="AM50" s="11"/>
      <c r="AN50" s="11"/>
      <c r="AO50" s="11"/>
      <c r="AP50" s="11"/>
      <c r="AQ50" s="11"/>
      <c r="AR50" s="11"/>
    </row>
    <row r="51" spans="1:44" ht="12.75" hidden="1" customHeight="1" outlineLevel="1" x14ac:dyDescent="0.25">
      <c r="A51" s="376">
        <v>2</v>
      </c>
      <c r="B51" s="376"/>
      <c r="C51" s="393"/>
      <c r="D51" s="381"/>
      <c r="E51" s="393"/>
      <c r="F51" s="393"/>
      <c r="G51" s="393"/>
      <c r="H51" s="381"/>
      <c r="I51" s="381"/>
      <c r="J51" s="541"/>
      <c r="K51" s="50"/>
      <c r="L51" s="3" t="s">
        <v>88</v>
      </c>
      <c r="M51" s="28"/>
      <c r="N51" s="28"/>
      <c r="O51" s="28"/>
      <c r="P51" s="34"/>
      <c r="Q51" s="34"/>
      <c r="R51" s="28"/>
      <c r="S51" s="28"/>
      <c r="T51" s="28"/>
      <c r="U51" s="29">
        <f>SUM(R51:T51)</f>
        <v>0</v>
      </c>
      <c r="V51" s="28"/>
      <c r="W51" s="28"/>
      <c r="X51" s="28"/>
      <c r="Y51" s="29">
        <f>SUM(V51:X51)</f>
        <v>0</v>
      </c>
      <c r="Z51" s="28"/>
      <c r="AA51" s="28"/>
      <c r="AB51" s="28"/>
      <c r="AC51" s="29">
        <f>SUM(Z51:AB51)</f>
        <v>0</v>
      </c>
      <c r="AD51" s="28"/>
      <c r="AE51" s="28"/>
      <c r="AF51" s="28"/>
      <c r="AG51" s="29">
        <f>SUM(AD51:AF51)</f>
        <v>0</v>
      </c>
      <c r="AH51" s="29">
        <f>SUM(U51,Y51,AC51,AG51)</f>
        <v>0</v>
      </c>
      <c r="AI51" s="30">
        <f>IF(ISERROR(AH51/J51),0,AH51/J51)</f>
        <v>0</v>
      </c>
      <c r="AJ51" s="30">
        <f>IF(ISERROR(AH51/$AH$72),"-",AH51/$AH$72)</f>
        <v>0</v>
      </c>
      <c r="AK51" s="11"/>
      <c r="AL51" s="11"/>
      <c r="AM51" s="11"/>
      <c r="AN51" s="11"/>
      <c r="AO51" s="11"/>
      <c r="AP51" s="11"/>
      <c r="AQ51" s="11"/>
      <c r="AR51" s="11"/>
    </row>
    <row r="52" spans="1:44" s="61" customFormat="1" ht="12.75" hidden="1" customHeight="1" collapsed="1" x14ac:dyDescent="0.25">
      <c r="A52" s="543" t="s">
        <v>67</v>
      </c>
      <c r="B52" s="543"/>
      <c r="C52" s="543"/>
      <c r="D52" s="543"/>
      <c r="E52" s="543"/>
      <c r="F52" s="543"/>
      <c r="G52" s="543"/>
      <c r="H52" s="543"/>
      <c r="I52" s="543"/>
      <c r="J52" s="339">
        <f>J50</f>
        <v>0</v>
      </c>
      <c r="K52" s="339">
        <f>SUM(K50:K51)</f>
        <v>0</v>
      </c>
      <c r="L52" s="445"/>
      <c r="M52" s="339">
        <f>SUM(M50:M51)</f>
        <v>0</v>
      </c>
      <c r="N52" s="339">
        <f>SUM(N50:N51)</f>
        <v>0</v>
      </c>
      <c r="O52" s="339">
        <f>SUM(O50:O51)</f>
        <v>0</v>
      </c>
      <c r="P52" s="344"/>
      <c r="Q52" s="438"/>
      <c r="R52" s="339">
        <f t="shared" ref="R52:AH52" si="10">SUM(R50:R51)</f>
        <v>0</v>
      </c>
      <c r="S52" s="339">
        <f t="shared" si="10"/>
        <v>0</v>
      </c>
      <c r="T52" s="339">
        <f t="shared" si="10"/>
        <v>0</v>
      </c>
      <c r="U52" s="339">
        <f t="shared" si="10"/>
        <v>0</v>
      </c>
      <c r="V52" s="339">
        <f t="shared" si="10"/>
        <v>0</v>
      </c>
      <c r="W52" s="339">
        <f t="shared" si="10"/>
        <v>0</v>
      </c>
      <c r="X52" s="339">
        <f t="shared" si="10"/>
        <v>0</v>
      </c>
      <c r="Y52" s="339">
        <f t="shared" si="10"/>
        <v>0</v>
      </c>
      <c r="Z52" s="339">
        <f t="shared" si="10"/>
        <v>0</v>
      </c>
      <c r="AA52" s="339">
        <f t="shared" si="10"/>
        <v>0</v>
      </c>
      <c r="AB52" s="339">
        <f t="shared" si="10"/>
        <v>0</v>
      </c>
      <c r="AC52" s="339">
        <f t="shared" si="10"/>
        <v>0</v>
      </c>
      <c r="AD52" s="339">
        <f t="shared" si="10"/>
        <v>0</v>
      </c>
      <c r="AE52" s="339">
        <f t="shared" si="10"/>
        <v>0</v>
      </c>
      <c r="AF52" s="339">
        <f t="shared" si="10"/>
        <v>0</v>
      </c>
      <c r="AG52" s="339">
        <f t="shared" si="10"/>
        <v>0</v>
      </c>
      <c r="AH52" s="339">
        <f t="shared" si="10"/>
        <v>0</v>
      </c>
      <c r="AI52" s="345">
        <f>IF(ISERROR(AH52/J52),0,AH52/J52)</f>
        <v>0</v>
      </c>
      <c r="AJ52" s="345">
        <f>IF(ISERROR(AH52/$AH$72),0,AH52/$AH$72)</f>
        <v>0</v>
      </c>
      <c r="AK52" s="11"/>
      <c r="AL52" s="11"/>
      <c r="AM52" s="11"/>
      <c r="AN52" s="11"/>
      <c r="AO52" s="11"/>
      <c r="AP52" s="11"/>
      <c r="AQ52" s="11"/>
      <c r="AR52" s="11"/>
    </row>
    <row r="53" spans="1:44" ht="12.75" hidden="1" customHeight="1" x14ac:dyDescent="0.25">
      <c r="A53" s="513" t="s">
        <v>68</v>
      </c>
      <c r="B53" s="514"/>
      <c r="C53" s="514"/>
      <c r="D53" s="514"/>
      <c r="E53" s="515"/>
      <c r="F53" s="332"/>
      <c r="G53" s="333"/>
      <c r="H53" s="334"/>
      <c r="I53" s="334"/>
      <c r="J53" s="62"/>
      <c r="K53" s="7"/>
      <c r="L53" s="18"/>
      <c r="M53" s="19"/>
      <c r="N53" s="19"/>
      <c r="O53" s="19"/>
      <c r="P53" s="5"/>
      <c r="Q53" s="20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336"/>
      <c r="AJ53" s="336"/>
    </row>
    <row r="54" spans="1:44" ht="12.75" hidden="1" customHeight="1" outlineLevel="1" x14ac:dyDescent="0.25">
      <c r="A54" s="375">
        <v>1</v>
      </c>
      <c r="B54" s="376"/>
      <c r="C54" s="377"/>
      <c r="D54" s="378"/>
      <c r="E54" s="379"/>
      <c r="F54" s="379"/>
      <c r="G54" s="379"/>
      <c r="H54" s="378"/>
      <c r="I54" s="378"/>
      <c r="J54" s="505"/>
      <c r="K54" s="27"/>
      <c r="L54" s="26"/>
      <c r="M54" s="28"/>
      <c r="N54" s="28"/>
      <c r="O54" s="28"/>
      <c r="P54" s="26"/>
      <c r="Q54" s="26"/>
      <c r="R54" s="28"/>
      <c r="S54" s="28"/>
      <c r="T54" s="28"/>
      <c r="U54" s="29">
        <f>SUM(R54:T54)</f>
        <v>0</v>
      </c>
      <c r="V54" s="28"/>
      <c r="W54" s="28"/>
      <c r="X54" s="28"/>
      <c r="Y54" s="29">
        <f>SUM(V54:X54)</f>
        <v>0</v>
      </c>
      <c r="Z54" s="28"/>
      <c r="AA54" s="28"/>
      <c r="AB54" s="28"/>
      <c r="AC54" s="29">
        <f>SUM(Z54:AB54)</f>
        <v>0</v>
      </c>
      <c r="AD54" s="28"/>
      <c r="AE54" s="28"/>
      <c r="AF54" s="28"/>
      <c r="AG54" s="29">
        <f>SUM(AD54:AF54)</f>
        <v>0</v>
      </c>
      <c r="AH54" s="29">
        <f>SUM(U54,Y54,AC54,AG54)</f>
        <v>0</v>
      </c>
      <c r="AI54" s="30">
        <f>IF(ISERROR(AH54/J54),0,AH54/J54)</f>
        <v>0</v>
      </c>
      <c r="AJ54" s="30">
        <f>IF(ISERROR(AH54/$AH$72),"-",AH54/$AH$72)</f>
        <v>0</v>
      </c>
      <c r="AK54" s="11"/>
      <c r="AL54" s="11"/>
      <c r="AM54" s="11"/>
      <c r="AN54" s="11"/>
      <c r="AO54" s="11"/>
      <c r="AP54" s="11"/>
      <c r="AQ54" s="11"/>
      <c r="AR54" s="11"/>
    </row>
    <row r="55" spans="1:44" ht="12.75" hidden="1" customHeight="1" outlineLevel="1" x14ac:dyDescent="0.25">
      <c r="A55" s="375">
        <v>2</v>
      </c>
      <c r="B55" s="376"/>
      <c r="C55" s="380"/>
      <c r="D55" s="381"/>
      <c r="E55" s="382"/>
      <c r="F55" s="382"/>
      <c r="G55" s="382"/>
      <c r="H55" s="381"/>
      <c r="I55" s="381"/>
      <c r="J55" s="541"/>
      <c r="K55" s="50"/>
      <c r="L55" s="3" t="s">
        <v>88</v>
      </c>
      <c r="M55" s="28"/>
      <c r="N55" s="28"/>
      <c r="O55" s="28"/>
      <c r="P55" s="34"/>
      <c r="Q55" s="34"/>
      <c r="R55" s="28"/>
      <c r="S55" s="28"/>
      <c r="T55" s="28"/>
      <c r="U55" s="29">
        <f>SUM(R55:T55)</f>
        <v>0</v>
      </c>
      <c r="V55" s="28"/>
      <c r="W55" s="28"/>
      <c r="X55" s="28"/>
      <c r="Y55" s="29">
        <f>SUM(V55:X55)</f>
        <v>0</v>
      </c>
      <c r="Z55" s="28"/>
      <c r="AA55" s="28"/>
      <c r="AB55" s="28"/>
      <c r="AC55" s="29">
        <f>SUM(Z55:AB55)</f>
        <v>0</v>
      </c>
      <c r="AD55" s="28"/>
      <c r="AE55" s="28"/>
      <c r="AF55" s="28"/>
      <c r="AG55" s="29">
        <f>SUM(AD55:AF55)</f>
        <v>0</v>
      </c>
      <c r="AH55" s="29">
        <f>SUM(U55,Y55,AC55,AG55)</f>
        <v>0</v>
      </c>
      <c r="AI55" s="30">
        <f>IF(ISERROR(AH55/J55),0,AH55/J55)</f>
        <v>0</v>
      </c>
      <c r="AJ55" s="30">
        <f>IF(ISERROR(AH55/$AH$72),"-",AH55/$AH$72)</f>
        <v>0</v>
      </c>
      <c r="AK55" s="11"/>
      <c r="AL55" s="11"/>
      <c r="AM55" s="11"/>
      <c r="AN55" s="11"/>
      <c r="AO55" s="11"/>
      <c r="AP55" s="11"/>
      <c r="AQ55" s="11"/>
      <c r="AR55" s="11"/>
    </row>
    <row r="56" spans="1:44" s="61" customFormat="1" ht="12.75" hidden="1" customHeight="1" collapsed="1" x14ac:dyDescent="0.25">
      <c r="A56" s="538" t="s">
        <v>69</v>
      </c>
      <c r="B56" s="539"/>
      <c r="C56" s="539"/>
      <c r="D56" s="539"/>
      <c r="E56" s="539"/>
      <c r="F56" s="539"/>
      <c r="G56" s="539"/>
      <c r="H56" s="539"/>
      <c r="I56" s="540"/>
      <c r="J56" s="339">
        <f>SUM(J54:J55)</f>
        <v>0</v>
      </c>
      <c r="K56" s="339">
        <f>SUM(K54:K55)</f>
        <v>0</v>
      </c>
      <c r="L56" s="445"/>
      <c r="M56" s="339">
        <f>SUM(M54:M55)</f>
        <v>0</v>
      </c>
      <c r="N56" s="339">
        <f>SUM(N54:N55)</f>
        <v>0</v>
      </c>
      <c r="O56" s="339">
        <f>SUM(O54:O55)</f>
        <v>0</v>
      </c>
      <c r="P56" s="344"/>
      <c r="Q56" s="438"/>
      <c r="R56" s="339">
        <f t="shared" ref="R56:AH56" si="11">SUM(R54:R55)</f>
        <v>0</v>
      </c>
      <c r="S56" s="339">
        <f t="shared" si="11"/>
        <v>0</v>
      </c>
      <c r="T56" s="339">
        <f t="shared" si="11"/>
        <v>0</v>
      </c>
      <c r="U56" s="339">
        <f t="shared" si="11"/>
        <v>0</v>
      </c>
      <c r="V56" s="339">
        <f t="shared" si="11"/>
        <v>0</v>
      </c>
      <c r="W56" s="339">
        <f t="shared" si="11"/>
        <v>0</v>
      </c>
      <c r="X56" s="339">
        <f t="shared" si="11"/>
        <v>0</v>
      </c>
      <c r="Y56" s="339">
        <f t="shared" si="11"/>
        <v>0</v>
      </c>
      <c r="Z56" s="339">
        <f t="shared" si="11"/>
        <v>0</v>
      </c>
      <c r="AA56" s="339">
        <f t="shared" si="11"/>
        <v>0</v>
      </c>
      <c r="AB56" s="339">
        <f t="shared" si="11"/>
        <v>0</v>
      </c>
      <c r="AC56" s="339">
        <f t="shared" si="11"/>
        <v>0</v>
      </c>
      <c r="AD56" s="339">
        <f t="shared" si="11"/>
        <v>0</v>
      </c>
      <c r="AE56" s="339">
        <f t="shared" si="11"/>
        <v>0</v>
      </c>
      <c r="AF56" s="339">
        <f t="shared" si="11"/>
        <v>0</v>
      </c>
      <c r="AG56" s="339">
        <f t="shared" si="11"/>
        <v>0</v>
      </c>
      <c r="AH56" s="339">
        <f t="shared" si="11"/>
        <v>0</v>
      </c>
      <c r="AI56" s="345">
        <f>IF(ISERROR(AH56/J56),0,AH56/J56)</f>
        <v>0</v>
      </c>
      <c r="AJ56" s="345">
        <f>IF(ISERROR(AH56/$AH$72),0,AH56/$AH$72)</f>
        <v>0</v>
      </c>
      <c r="AK56" s="11"/>
      <c r="AL56" s="11"/>
      <c r="AM56" s="11"/>
      <c r="AN56" s="11"/>
      <c r="AO56" s="11"/>
      <c r="AP56" s="11"/>
      <c r="AQ56" s="11"/>
      <c r="AR56" s="11"/>
    </row>
    <row r="57" spans="1:44" ht="12.75" hidden="1" customHeight="1" x14ac:dyDescent="0.25">
      <c r="A57" s="502" t="s">
        <v>70</v>
      </c>
      <c r="B57" s="503"/>
      <c r="C57" s="503"/>
      <c r="D57" s="503"/>
      <c r="E57" s="504"/>
      <c r="F57" s="329"/>
      <c r="G57" s="330"/>
      <c r="H57" s="331"/>
      <c r="I57" s="331"/>
      <c r="J57" s="335"/>
      <c r="K57" s="7"/>
      <c r="L57" s="18"/>
      <c r="M57" s="19"/>
      <c r="N57" s="19"/>
      <c r="O57" s="19"/>
      <c r="P57" s="5"/>
      <c r="Q57" s="20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336"/>
      <c r="AJ57" s="336"/>
    </row>
    <row r="58" spans="1:44" ht="12.75" hidden="1" customHeight="1" outlineLevel="1" x14ac:dyDescent="0.25">
      <c r="A58" s="375">
        <v>1</v>
      </c>
      <c r="B58" s="376"/>
      <c r="C58" s="377"/>
      <c r="D58" s="378"/>
      <c r="E58" s="379"/>
      <c r="F58" s="379"/>
      <c r="G58" s="379"/>
      <c r="H58" s="378"/>
      <c r="I58" s="378"/>
      <c r="J58" s="505"/>
      <c r="K58" s="27"/>
      <c r="L58" s="26"/>
      <c r="M58" s="28"/>
      <c r="N58" s="28"/>
      <c r="O58" s="28"/>
      <c r="P58" s="26"/>
      <c r="Q58" s="26"/>
      <c r="R58" s="28"/>
      <c r="S58" s="28"/>
      <c r="T58" s="28"/>
      <c r="U58" s="29">
        <f>SUM(R58:T58)</f>
        <v>0</v>
      </c>
      <c r="V58" s="28"/>
      <c r="W58" s="28"/>
      <c r="X58" s="28"/>
      <c r="Y58" s="29">
        <f>SUM(V58:X58)</f>
        <v>0</v>
      </c>
      <c r="Z58" s="28"/>
      <c r="AA58" s="28"/>
      <c r="AB58" s="28"/>
      <c r="AC58" s="29">
        <f>SUM(Z58:AB58)</f>
        <v>0</v>
      </c>
      <c r="AD58" s="28"/>
      <c r="AE58" s="28"/>
      <c r="AF58" s="28"/>
      <c r="AG58" s="29">
        <f>SUM(AD58:AF58)</f>
        <v>0</v>
      </c>
      <c r="AH58" s="29">
        <f>SUM(U58,Y58,AC58,AG58)</f>
        <v>0</v>
      </c>
      <c r="AI58" s="30">
        <f>IF(ISERROR(AH58/J58),0,AH58/J58)</f>
        <v>0</v>
      </c>
      <c r="AJ58" s="30">
        <f>IF(ISERROR(AH58/$AH$72),"-",AH58/$AH$72)</f>
        <v>0</v>
      </c>
      <c r="AK58" s="11"/>
      <c r="AL58" s="11"/>
      <c r="AM58" s="11"/>
      <c r="AN58" s="11"/>
      <c r="AO58" s="11"/>
      <c r="AP58" s="11"/>
      <c r="AQ58" s="11"/>
      <c r="AR58" s="11"/>
    </row>
    <row r="59" spans="1:44" ht="12.75" hidden="1" customHeight="1" outlineLevel="1" x14ac:dyDescent="0.25">
      <c r="A59" s="375">
        <v>2</v>
      </c>
      <c r="B59" s="376"/>
      <c r="C59" s="380"/>
      <c r="D59" s="381"/>
      <c r="E59" s="382"/>
      <c r="F59" s="382"/>
      <c r="G59" s="382"/>
      <c r="H59" s="381"/>
      <c r="I59" s="381"/>
      <c r="J59" s="506"/>
      <c r="K59" s="50"/>
      <c r="L59" s="3" t="s">
        <v>88</v>
      </c>
      <c r="M59" s="28"/>
      <c r="N59" s="28"/>
      <c r="O59" s="28"/>
      <c r="P59" s="34"/>
      <c r="Q59" s="34"/>
      <c r="R59" s="28"/>
      <c r="S59" s="28"/>
      <c r="T59" s="28"/>
      <c r="U59" s="29">
        <f>SUM(R59:T59)</f>
        <v>0</v>
      </c>
      <c r="V59" s="28"/>
      <c r="W59" s="28"/>
      <c r="X59" s="28"/>
      <c r="Y59" s="29">
        <f>SUM(V59:X59)</f>
        <v>0</v>
      </c>
      <c r="Z59" s="28"/>
      <c r="AA59" s="28"/>
      <c r="AB59" s="28"/>
      <c r="AC59" s="29">
        <f>SUM(Z59:AB59)</f>
        <v>0</v>
      </c>
      <c r="AD59" s="28"/>
      <c r="AE59" s="28"/>
      <c r="AF59" s="28"/>
      <c r="AG59" s="29">
        <f>SUM(AD59:AF59)</f>
        <v>0</v>
      </c>
      <c r="AH59" s="29">
        <f>SUM(U59,Y59,AC59,AG59)</f>
        <v>0</v>
      </c>
      <c r="AI59" s="30">
        <f>IF(ISERROR(AH59/J59),0,AH59/J59)</f>
        <v>0</v>
      </c>
      <c r="AJ59" s="30">
        <f>IF(ISERROR(AH59/$AH$72),"-",AH59/$AH$72)</f>
        <v>0</v>
      </c>
      <c r="AK59" s="11"/>
      <c r="AL59" s="11"/>
      <c r="AM59" s="11"/>
      <c r="AN59" s="11"/>
      <c r="AO59" s="11"/>
      <c r="AP59" s="11"/>
      <c r="AQ59" s="11"/>
      <c r="AR59" s="11"/>
    </row>
    <row r="60" spans="1:44" s="61" customFormat="1" ht="12.75" hidden="1" customHeight="1" collapsed="1" x14ac:dyDescent="0.25">
      <c r="A60" s="538" t="s">
        <v>71</v>
      </c>
      <c r="B60" s="539"/>
      <c r="C60" s="539"/>
      <c r="D60" s="539"/>
      <c r="E60" s="539"/>
      <c r="F60" s="539"/>
      <c r="G60" s="539"/>
      <c r="H60" s="539"/>
      <c r="I60" s="540"/>
      <c r="J60" s="339">
        <f>SUM(J58:J59)</f>
        <v>0</v>
      </c>
      <c r="K60" s="339">
        <f>SUM(K58:K59)</f>
        <v>0</v>
      </c>
      <c r="L60" s="445"/>
      <c r="M60" s="339">
        <f>SUM(M58:M59)</f>
        <v>0</v>
      </c>
      <c r="N60" s="339">
        <f>SUM(N58:N59)</f>
        <v>0</v>
      </c>
      <c r="O60" s="339">
        <f>SUM(O58:O59)</f>
        <v>0</v>
      </c>
      <c r="P60" s="344"/>
      <c r="Q60" s="438"/>
      <c r="R60" s="339">
        <f t="shared" ref="R60:AH60" si="12">SUM(R58:R59)</f>
        <v>0</v>
      </c>
      <c r="S60" s="339">
        <f t="shared" si="12"/>
        <v>0</v>
      </c>
      <c r="T60" s="339">
        <f t="shared" si="12"/>
        <v>0</v>
      </c>
      <c r="U60" s="339">
        <f t="shared" si="12"/>
        <v>0</v>
      </c>
      <c r="V60" s="339">
        <f t="shared" si="12"/>
        <v>0</v>
      </c>
      <c r="W60" s="339">
        <f t="shared" si="12"/>
        <v>0</v>
      </c>
      <c r="X60" s="339">
        <f t="shared" si="12"/>
        <v>0</v>
      </c>
      <c r="Y60" s="339">
        <f t="shared" si="12"/>
        <v>0</v>
      </c>
      <c r="Z60" s="339">
        <f t="shared" si="12"/>
        <v>0</v>
      </c>
      <c r="AA60" s="339">
        <f t="shared" si="12"/>
        <v>0</v>
      </c>
      <c r="AB60" s="339">
        <f t="shared" si="12"/>
        <v>0</v>
      </c>
      <c r="AC60" s="339">
        <f t="shared" si="12"/>
        <v>0</v>
      </c>
      <c r="AD60" s="339">
        <f t="shared" si="12"/>
        <v>0</v>
      </c>
      <c r="AE60" s="339">
        <f t="shared" si="12"/>
        <v>0</v>
      </c>
      <c r="AF60" s="339">
        <f t="shared" si="12"/>
        <v>0</v>
      </c>
      <c r="AG60" s="339">
        <f t="shared" si="12"/>
        <v>0</v>
      </c>
      <c r="AH60" s="339">
        <f t="shared" si="12"/>
        <v>0</v>
      </c>
      <c r="AI60" s="345">
        <f>IF(ISERROR(AH60/J60),0,AH60/J60)</f>
        <v>0</v>
      </c>
      <c r="AJ60" s="345">
        <f>IF(ISERROR(AH60/$AH$72),0,AH60/$AH$72)</f>
        <v>0</v>
      </c>
      <c r="AK60" s="11"/>
      <c r="AL60" s="11"/>
      <c r="AM60" s="11"/>
      <c r="AN60" s="11"/>
      <c r="AO60" s="11"/>
      <c r="AP60" s="11"/>
      <c r="AQ60" s="11"/>
      <c r="AR60" s="11"/>
    </row>
    <row r="61" spans="1:44" ht="12.75" hidden="1" customHeight="1" x14ac:dyDescent="0.25">
      <c r="A61" s="502" t="s">
        <v>72</v>
      </c>
      <c r="B61" s="503"/>
      <c r="C61" s="503"/>
      <c r="D61" s="503"/>
      <c r="E61" s="504"/>
      <c r="F61" s="329"/>
      <c r="G61" s="330"/>
      <c r="H61" s="331"/>
      <c r="I61" s="331"/>
      <c r="J61" s="62"/>
      <c r="K61" s="7"/>
      <c r="L61" s="18"/>
      <c r="M61" s="19"/>
      <c r="N61" s="19"/>
      <c r="O61" s="19"/>
      <c r="P61" s="5"/>
      <c r="Q61" s="20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336"/>
      <c r="AJ61" s="336"/>
    </row>
    <row r="62" spans="1:44" ht="12.75" hidden="1" customHeight="1" outlineLevel="1" x14ac:dyDescent="0.25">
      <c r="A62" s="375">
        <v>1</v>
      </c>
      <c r="B62" s="376"/>
      <c r="C62" s="377"/>
      <c r="D62" s="378"/>
      <c r="E62" s="379"/>
      <c r="F62" s="379"/>
      <c r="G62" s="379"/>
      <c r="H62" s="378"/>
      <c r="I62" s="378"/>
      <c r="J62" s="505"/>
      <c r="K62" s="27"/>
      <c r="L62" s="26"/>
      <c r="M62" s="28"/>
      <c r="N62" s="28"/>
      <c r="O62" s="28"/>
      <c r="P62" s="26"/>
      <c r="Q62" s="26"/>
      <c r="R62" s="28"/>
      <c r="S62" s="28"/>
      <c r="T62" s="28"/>
      <c r="U62" s="29">
        <f>SUM(R62:T62)</f>
        <v>0</v>
      </c>
      <c r="V62" s="28"/>
      <c r="W62" s="28"/>
      <c r="X62" s="28"/>
      <c r="Y62" s="29">
        <f>SUM(V62:X62)</f>
        <v>0</v>
      </c>
      <c r="Z62" s="28"/>
      <c r="AA62" s="28"/>
      <c r="AB62" s="28"/>
      <c r="AC62" s="29">
        <f>SUM(Z62:AB62)</f>
        <v>0</v>
      </c>
      <c r="AD62" s="28"/>
      <c r="AE62" s="28"/>
      <c r="AF62" s="28"/>
      <c r="AG62" s="29">
        <f>SUM(AD62:AF62)</f>
        <v>0</v>
      </c>
      <c r="AH62" s="29">
        <f>SUM(U62,Y62,AC62,AG62)</f>
        <v>0</v>
      </c>
      <c r="AI62" s="30">
        <f>IF(ISERROR(AH62/J62),0,AH62/J62)</f>
        <v>0</v>
      </c>
      <c r="AJ62" s="30">
        <f>IF(ISERROR(AH62/$AH$72),"-",AH62/$AH$72)</f>
        <v>0</v>
      </c>
      <c r="AK62" s="11"/>
      <c r="AL62" s="11"/>
      <c r="AM62" s="11"/>
      <c r="AN62" s="11"/>
      <c r="AO62" s="11"/>
      <c r="AP62" s="11"/>
      <c r="AQ62" s="11"/>
      <c r="AR62" s="11"/>
    </row>
    <row r="63" spans="1:44" ht="12.75" hidden="1" customHeight="1" outlineLevel="1" x14ac:dyDescent="0.25">
      <c r="A63" s="375">
        <v>2</v>
      </c>
      <c r="B63" s="376"/>
      <c r="C63" s="380"/>
      <c r="D63" s="381"/>
      <c r="E63" s="382"/>
      <c r="F63" s="382"/>
      <c r="G63" s="382"/>
      <c r="H63" s="381"/>
      <c r="I63" s="381"/>
      <c r="J63" s="541"/>
      <c r="K63" s="50"/>
      <c r="L63" s="3" t="s">
        <v>88</v>
      </c>
      <c r="M63" s="28"/>
      <c r="N63" s="28"/>
      <c r="O63" s="28"/>
      <c r="P63" s="34"/>
      <c r="Q63" s="34"/>
      <c r="R63" s="28"/>
      <c r="S63" s="28"/>
      <c r="T63" s="28"/>
      <c r="U63" s="29">
        <f>SUM(R63:T63)</f>
        <v>0</v>
      </c>
      <c r="V63" s="28"/>
      <c r="W63" s="28"/>
      <c r="X63" s="28"/>
      <c r="Y63" s="29">
        <f>SUM(V63:X63)</f>
        <v>0</v>
      </c>
      <c r="Z63" s="28"/>
      <c r="AA63" s="28"/>
      <c r="AB63" s="28"/>
      <c r="AC63" s="29">
        <f>SUM(Z63:AB63)</f>
        <v>0</v>
      </c>
      <c r="AD63" s="28"/>
      <c r="AE63" s="28"/>
      <c r="AF63" s="28"/>
      <c r="AG63" s="29">
        <f>SUM(AD63:AF63)</f>
        <v>0</v>
      </c>
      <c r="AH63" s="29">
        <f>SUM(U63,Y63,AC63,AG63)</f>
        <v>0</v>
      </c>
      <c r="AI63" s="30">
        <f>IF(ISERROR(AH63/J63),0,AH63/J63)</f>
        <v>0</v>
      </c>
      <c r="AJ63" s="30">
        <f>IF(ISERROR(AH63/$AH$72),"-",AH63/$AH$72)</f>
        <v>0</v>
      </c>
      <c r="AK63" s="11"/>
      <c r="AL63" s="11"/>
      <c r="AM63" s="11"/>
      <c r="AN63" s="11"/>
      <c r="AO63" s="11"/>
      <c r="AP63" s="11"/>
      <c r="AQ63" s="11"/>
      <c r="AR63" s="11"/>
    </row>
    <row r="64" spans="1:44" s="61" customFormat="1" ht="12.75" hidden="1" customHeight="1" collapsed="1" x14ac:dyDescent="0.25">
      <c r="A64" s="538" t="s">
        <v>73</v>
      </c>
      <c r="B64" s="539"/>
      <c r="C64" s="539"/>
      <c r="D64" s="539"/>
      <c r="E64" s="539"/>
      <c r="F64" s="539"/>
      <c r="G64" s="539"/>
      <c r="H64" s="539"/>
      <c r="I64" s="540"/>
      <c r="J64" s="339">
        <f>SUM(J62:J63)</f>
        <v>0</v>
      </c>
      <c r="K64" s="339">
        <f>SUM(K62:K63)</f>
        <v>0</v>
      </c>
      <c r="L64" s="445"/>
      <c r="M64" s="339">
        <f>SUM(M62:M63)</f>
        <v>0</v>
      </c>
      <c r="N64" s="339">
        <f>SUM(N62:N63)</f>
        <v>0</v>
      </c>
      <c r="O64" s="339">
        <f>SUM(O62:O63)</f>
        <v>0</v>
      </c>
      <c r="P64" s="344"/>
      <c r="Q64" s="438"/>
      <c r="R64" s="339">
        <f t="shared" ref="R64:AH64" si="13">SUM(R62:R63)</f>
        <v>0</v>
      </c>
      <c r="S64" s="339">
        <f t="shared" si="13"/>
        <v>0</v>
      </c>
      <c r="T64" s="339">
        <f t="shared" si="13"/>
        <v>0</v>
      </c>
      <c r="U64" s="339">
        <f t="shared" si="13"/>
        <v>0</v>
      </c>
      <c r="V64" s="339">
        <f t="shared" si="13"/>
        <v>0</v>
      </c>
      <c r="W64" s="339">
        <f t="shared" si="13"/>
        <v>0</v>
      </c>
      <c r="X64" s="339">
        <f t="shared" si="13"/>
        <v>0</v>
      </c>
      <c r="Y64" s="339">
        <f t="shared" si="13"/>
        <v>0</v>
      </c>
      <c r="Z64" s="339">
        <f t="shared" si="13"/>
        <v>0</v>
      </c>
      <c r="AA64" s="339">
        <f t="shared" si="13"/>
        <v>0</v>
      </c>
      <c r="AB64" s="339">
        <f t="shared" si="13"/>
        <v>0</v>
      </c>
      <c r="AC64" s="339">
        <f t="shared" si="13"/>
        <v>0</v>
      </c>
      <c r="AD64" s="339">
        <f t="shared" si="13"/>
        <v>0</v>
      </c>
      <c r="AE64" s="339">
        <f t="shared" si="13"/>
        <v>0</v>
      </c>
      <c r="AF64" s="339">
        <f t="shared" si="13"/>
        <v>0</v>
      </c>
      <c r="AG64" s="339">
        <f t="shared" si="13"/>
        <v>0</v>
      </c>
      <c r="AH64" s="339">
        <f t="shared" si="13"/>
        <v>0</v>
      </c>
      <c r="AI64" s="345">
        <f>IF(ISERROR(AH64/J64),0,AH64/J64)</f>
        <v>0</v>
      </c>
      <c r="AJ64" s="345">
        <f>IF(ISERROR(AH64/$AH$72),0,AH64/$AH$72)</f>
        <v>0</v>
      </c>
      <c r="AK64" s="11"/>
      <c r="AL64" s="11"/>
      <c r="AM64" s="11"/>
      <c r="AN64" s="11"/>
      <c r="AO64" s="11"/>
      <c r="AP64" s="11"/>
      <c r="AQ64" s="11"/>
      <c r="AR64" s="11"/>
    </row>
    <row r="65" spans="1:44" ht="12.75" hidden="1" customHeight="1" x14ac:dyDescent="0.25">
      <c r="A65" s="502" t="s">
        <v>74</v>
      </c>
      <c r="B65" s="503"/>
      <c r="C65" s="503"/>
      <c r="D65" s="503"/>
      <c r="E65" s="504"/>
      <c r="F65" s="329"/>
      <c r="G65" s="330"/>
      <c r="H65" s="331"/>
      <c r="I65" s="331"/>
      <c r="J65" s="62"/>
      <c r="K65" s="7"/>
      <c r="L65" s="18"/>
      <c r="M65" s="19"/>
      <c r="N65" s="19"/>
      <c r="O65" s="19"/>
      <c r="P65" s="5"/>
      <c r="Q65" s="20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336"/>
      <c r="AJ65" s="336"/>
    </row>
    <row r="66" spans="1:44" ht="12.75" hidden="1" customHeight="1" outlineLevel="1" x14ac:dyDescent="0.25">
      <c r="A66" s="375">
        <v>1</v>
      </c>
      <c r="B66" s="376"/>
      <c r="C66" s="377"/>
      <c r="D66" s="378"/>
      <c r="E66" s="379"/>
      <c r="F66" s="379"/>
      <c r="G66" s="379"/>
      <c r="H66" s="378"/>
      <c r="I66" s="378"/>
      <c r="J66" s="505"/>
      <c r="K66" s="27"/>
      <c r="L66" s="3"/>
      <c r="M66" s="28"/>
      <c r="N66" s="28"/>
      <c r="O66" s="28"/>
      <c r="P66" s="26"/>
      <c r="Q66" s="26"/>
      <c r="R66" s="28"/>
      <c r="S66" s="28"/>
      <c r="T66" s="28"/>
      <c r="U66" s="29">
        <f>SUM(R66:T66)</f>
        <v>0</v>
      </c>
      <c r="V66" s="28"/>
      <c r="W66" s="28"/>
      <c r="X66" s="28"/>
      <c r="Y66" s="29">
        <f>SUM(V66:X66)</f>
        <v>0</v>
      </c>
      <c r="Z66" s="28"/>
      <c r="AA66" s="28"/>
      <c r="AB66" s="28"/>
      <c r="AC66" s="29">
        <f>SUM(Z66:AB66)</f>
        <v>0</v>
      </c>
      <c r="AD66" s="28"/>
      <c r="AE66" s="28"/>
      <c r="AF66" s="28"/>
      <c r="AG66" s="29">
        <f>SUM(AD66:AF66)</f>
        <v>0</v>
      </c>
      <c r="AH66" s="29">
        <f>SUM(U66,Y66,AC66,AG66)</f>
        <v>0</v>
      </c>
      <c r="AI66" s="30">
        <f>IF(ISERROR(AH66/J66),0,AH66/J66)</f>
        <v>0</v>
      </c>
      <c r="AJ66" s="30">
        <f>IF(ISERROR(AH66/$AH$72),"-",AH66/$AH$72)</f>
        <v>0</v>
      </c>
      <c r="AK66" s="11"/>
      <c r="AL66" s="11"/>
      <c r="AM66" s="11"/>
      <c r="AN66" s="11"/>
      <c r="AO66" s="11"/>
      <c r="AP66" s="11"/>
      <c r="AQ66" s="11"/>
      <c r="AR66" s="11"/>
    </row>
    <row r="67" spans="1:44" ht="12.75" hidden="1" customHeight="1" outlineLevel="1" x14ac:dyDescent="0.25">
      <c r="A67" s="375">
        <v>2</v>
      </c>
      <c r="B67" s="376"/>
      <c r="C67" s="380"/>
      <c r="D67" s="381"/>
      <c r="E67" s="382"/>
      <c r="F67" s="382"/>
      <c r="G67" s="382"/>
      <c r="H67" s="381"/>
      <c r="I67" s="381"/>
      <c r="J67" s="506"/>
      <c r="K67" s="35"/>
      <c r="L67" s="34"/>
      <c r="M67" s="28"/>
      <c r="N67" s="28"/>
      <c r="O67" s="28"/>
      <c r="P67" s="34"/>
      <c r="Q67" s="34"/>
      <c r="R67" s="28"/>
      <c r="S67" s="28"/>
      <c r="T67" s="28"/>
      <c r="U67" s="29">
        <f>SUM(R67:T67)</f>
        <v>0</v>
      </c>
      <c r="V67" s="28"/>
      <c r="W67" s="28"/>
      <c r="X67" s="28"/>
      <c r="Y67" s="29">
        <f>SUM(V67:X67)</f>
        <v>0</v>
      </c>
      <c r="Z67" s="28"/>
      <c r="AA67" s="28"/>
      <c r="AB67" s="28"/>
      <c r="AC67" s="29">
        <f>SUM(Z67:AB67)</f>
        <v>0</v>
      </c>
      <c r="AD67" s="28"/>
      <c r="AE67" s="28"/>
      <c r="AF67" s="28"/>
      <c r="AG67" s="29">
        <f>SUM(AD67:AF67)</f>
        <v>0</v>
      </c>
      <c r="AH67" s="29">
        <f>SUM(U67,Y67,AC67,AG67)</f>
        <v>0</v>
      </c>
      <c r="AI67" s="30">
        <f>IF(ISERROR(AH67/J67),0,AH67/J67)</f>
        <v>0</v>
      </c>
      <c r="AJ67" s="30">
        <f>IF(ISERROR(AH67/$AH$72),"-",AH67/$AH$72)</f>
        <v>0</v>
      </c>
      <c r="AK67" s="11"/>
      <c r="AL67" s="11"/>
      <c r="AM67" s="11"/>
      <c r="AN67" s="11"/>
      <c r="AO67" s="11"/>
      <c r="AP67" s="11"/>
      <c r="AQ67" s="11"/>
      <c r="AR67" s="11"/>
    </row>
    <row r="68" spans="1:44" s="61" customFormat="1" ht="12.75" hidden="1" customHeight="1" collapsed="1" x14ac:dyDescent="0.25">
      <c r="A68" s="538" t="s">
        <v>75</v>
      </c>
      <c r="B68" s="539"/>
      <c r="C68" s="539"/>
      <c r="D68" s="539"/>
      <c r="E68" s="539"/>
      <c r="F68" s="539"/>
      <c r="G68" s="539"/>
      <c r="H68" s="539"/>
      <c r="I68" s="540"/>
      <c r="J68" s="339">
        <f>SUM(J66:J67)</f>
        <v>0</v>
      </c>
      <c r="K68" s="339">
        <f>SUM(K66:K67)</f>
        <v>0</v>
      </c>
      <c r="L68" s="445"/>
      <c r="M68" s="339">
        <f>SUM(M66:M67)</f>
        <v>0</v>
      </c>
      <c r="N68" s="339">
        <f>SUM(N66:N67)</f>
        <v>0</v>
      </c>
      <c r="O68" s="339">
        <f>SUM(O66:O67)</f>
        <v>0</v>
      </c>
      <c r="P68" s="344"/>
      <c r="Q68" s="438"/>
      <c r="R68" s="339">
        <f t="shared" ref="R68:AH68" si="14">SUM(R66:R67)</f>
        <v>0</v>
      </c>
      <c r="S68" s="339">
        <f t="shared" si="14"/>
        <v>0</v>
      </c>
      <c r="T68" s="339">
        <f t="shared" si="14"/>
        <v>0</v>
      </c>
      <c r="U68" s="339">
        <f t="shared" si="14"/>
        <v>0</v>
      </c>
      <c r="V68" s="339">
        <f t="shared" si="14"/>
        <v>0</v>
      </c>
      <c r="W68" s="339">
        <f t="shared" si="14"/>
        <v>0</v>
      </c>
      <c r="X68" s="339">
        <f t="shared" si="14"/>
        <v>0</v>
      </c>
      <c r="Y68" s="339">
        <f t="shared" si="14"/>
        <v>0</v>
      </c>
      <c r="Z68" s="339">
        <f t="shared" si="14"/>
        <v>0</v>
      </c>
      <c r="AA68" s="339">
        <f t="shared" si="14"/>
        <v>0</v>
      </c>
      <c r="AB68" s="339">
        <f t="shared" si="14"/>
        <v>0</v>
      </c>
      <c r="AC68" s="339">
        <f t="shared" si="14"/>
        <v>0</v>
      </c>
      <c r="AD68" s="339">
        <f t="shared" si="14"/>
        <v>0</v>
      </c>
      <c r="AE68" s="339">
        <f t="shared" si="14"/>
        <v>0</v>
      </c>
      <c r="AF68" s="339">
        <f t="shared" si="14"/>
        <v>0</v>
      </c>
      <c r="AG68" s="339">
        <f t="shared" si="14"/>
        <v>0</v>
      </c>
      <c r="AH68" s="339">
        <f t="shared" si="14"/>
        <v>0</v>
      </c>
      <c r="AI68" s="345">
        <f>IF(ISERROR(AH68/J68),0,AH68/J68)</f>
        <v>0</v>
      </c>
      <c r="AJ68" s="345">
        <f>IF(ISERROR(AH68/$AH$72),0,AH68/$AH$72)</f>
        <v>0</v>
      </c>
      <c r="AK68" s="11"/>
      <c r="AL68" s="11"/>
      <c r="AM68" s="11"/>
      <c r="AN68" s="11"/>
      <c r="AO68" s="11"/>
      <c r="AP68" s="11"/>
      <c r="AQ68" s="11"/>
      <c r="AR68" s="11"/>
    </row>
    <row r="69" spans="1:44" ht="12.75" customHeight="1" x14ac:dyDescent="0.25">
      <c r="A69" s="502" t="s">
        <v>76</v>
      </c>
      <c r="B69" s="503"/>
      <c r="C69" s="503"/>
      <c r="D69" s="503"/>
      <c r="E69" s="504"/>
      <c r="F69" s="329"/>
      <c r="G69" s="330"/>
      <c r="H69" s="331"/>
      <c r="I69" s="331"/>
      <c r="J69" s="440"/>
      <c r="K69" s="7"/>
      <c r="L69" s="18"/>
      <c r="M69" s="19"/>
      <c r="N69" s="19"/>
      <c r="O69" s="19"/>
      <c r="P69" s="5"/>
      <c r="Q69" s="20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336"/>
      <c r="AJ69" s="336"/>
    </row>
    <row r="70" spans="1:44" ht="34.5" customHeight="1" outlineLevel="1" x14ac:dyDescent="0.25">
      <c r="A70" s="23">
        <v>1</v>
      </c>
      <c r="B70" s="23"/>
      <c r="C70" s="5" t="s">
        <v>90</v>
      </c>
      <c r="D70" s="6">
        <v>44692</v>
      </c>
      <c r="E70" s="370"/>
      <c r="F70" s="44" t="s">
        <v>91</v>
      </c>
      <c r="G70" s="140"/>
      <c r="H70" s="58"/>
      <c r="I70" s="374"/>
      <c r="J70" s="243">
        <v>3694817000</v>
      </c>
      <c r="K70" s="146">
        <v>3694817000</v>
      </c>
      <c r="L70" s="3"/>
      <c r="M70" s="49"/>
      <c r="N70" s="142"/>
      <c r="O70" s="49"/>
      <c r="P70" s="143"/>
      <c r="Q70" s="143"/>
      <c r="R70" s="28"/>
      <c r="S70" s="28"/>
      <c r="T70" s="28"/>
      <c r="U70" s="29">
        <f>SUM(R70:T70)</f>
        <v>0</v>
      </c>
      <c r="V70" s="28"/>
      <c r="W70" s="28">
        <v>2862500000</v>
      </c>
      <c r="X70" s="28"/>
      <c r="Y70" s="29">
        <f>SUM(V70:X70)</f>
        <v>2862500000</v>
      </c>
      <c r="Z70" s="28">
        <v>832300000</v>
      </c>
      <c r="AA70" s="28"/>
      <c r="AB70" s="28"/>
      <c r="AC70" s="29">
        <f>SUM(Z70:AB70)</f>
        <v>832300000</v>
      </c>
      <c r="AD70" s="28"/>
      <c r="AE70" s="28">
        <v>0</v>
      </c>
      <c r="AF70" s="28">
        <v>0</v>
      </c>
      <c r="AG70" s="29">
        <f>SUM(AD70:AF70)</f>
        <v>0</v>
      </c>
      <c r="AH70" s="29">
        <f>SUM(U70,Y70,AC70,AG70)</f>
        <v>3694800000</v>
      </c>
      <c r="AI70" s="30">
        <f>IF(ISERROR(AH70/J69),0,AH70/J69)</f>
        <v>0</v>
      </c>
      <c r="AJ70" s="30">
        <f>IF(ISERROR(AH70/$AH$72),0,AH70/$AH$72)</f>
        <v>1</v>
      </c>
      <c r="AK70" s="11"/>
      <c r="AL70" s="11"/>
      <c r="AM70" s="11"/>
      <c r="AN70" s="11"/>
      <c r="AO70" s="11"/>
      <c r="AP70" s="11"/>
      <c r="AQ70" s="11"/>
      <c r="AR70" s="11"/>
    </row>
    <row r="71" spans="1:44" s="61" customFormat="1" x14ac:dyDescent="0.25">
      <c r="A71" s="538" t="s">
        <v>82</v>
      </c>
      <c r="B71" s="539"/>
      <c r="C71" s="539"/>
      <c r="D71" s="539"/>
      <c r="E71" s="539"/>
      <c r="F71" s="539"/>
      <c r="G71" s="539"/>
      <c r="H71" s="539"/>
      <c r="I71" s="540"/>
      <c r="J71" s="346">
        <f>J70</f>
        <v>3694817000</v>
      </c>
      <c r="K71" s="339">
        <f>SUM(K70:K70)</f>
        <v>3694817000</v>
      </c>
      <c r="L71" s="445"/>
      <c r="M71" s="339">
        <f>SUM(M70:M70)</f>
        <v>0</v>
      </c>
      <c r="N71" s="339">
        <f>SUM(N70:N70)</f>
        <v>0</v>
      </c>
      <c r="O71" s="339">
        <f>SUM(O70:O70)</f>
        <v>0</v>
      </c>
      <c r="P71" s="344"/>
      <c r="Q71" s="438"/>
      <c r="R71" s="339">
        <f t="shared" ref="R71:AH71" si="15">SUM(R70:R70)</f>
        <v>0</v>
      </c>
      <c r="S71" s="339">
        <f t="shared" si="15"/>
        <v>0</v>
      </c>
      <c r="T71" s="339">
        <f t="shared" si="15"/>
        <v>0</v>
      </c>
      <c r="U71" s="339">
        <f t="shared" si="15"/>
        <v>0</v>
      </c>
      <c r="V71" s="339">
        <f t="shared" si="15"/>
        <v>0</v>
      </c>
      <c r="W71" s="339">
        <f t="shared" si="15"/>
        <v>2862500000</v>
      </c>
      <c r="X71" s="339">
        <f t="shared" si="15"/>
        <v>0</v>
      </c>
      <c r="Y71" s="339">
        <f t="shared" si="15"/>
        <v>2862500000</v>
      </c>
      <c r="Z71" s="339">
        <f t="shared" si="15"/>
        <v>832300000</v>
      </c>
      <c r="AA71" s="339">
        <f t="shared" si="15"/>
        <v>0</v>
      </c>
      <c r="AB71" s="339">
        <f t="shared" si="15"/>
        <v>0</v>
      </c>
      <c r="AC71" s="339">
        <f t="shared" si="15"/>
        <v>832300000</v>
      </c>
      <c r="AD71" s="339">
        <f t="shared" si="15"/>
        <v>0</v>
      </c>
      <c r="AE71" s="339">
        <f t="shared" si="15"/>
        <v>0</v>
      </c>
      <c r="AF71" s="339">
        <f t="shared" si="15"/>
        <v>0</v>
      </c>
      <c r="AG71" s="339">
        <f t="shared" si="15"/>
        <v>0</v>
      </c>
      <c r="AH71" s="339">
        <f t="shared" si="15"/>
        <v>3694800000</v>
      </c>
      <c r="AI71" s="345">
        <f>IF(ISERROR(AH71/J71),0,AH71/J71)</f>
        <v>0.99999539896021916</v>
      </c>
      <c r="AJ71" s="345">
        <f>IF(ISERROR(AH71/$AH$72),0,AH71/$AH$72)</f>
        <v>1</v>
      </c>
      <c r="AK71" s="11"/>
      <c r="AL71" s="11"/>
      <c r="AM71" s="11"/>
      <c r="AN71" s="11"/>
      <c r="AO71" s="11"/>
      <c r="AP71" s="11"/>
      <c r="AQ71" s="11"/>
      <c r="AR71" s="11"/>
    </row>
    <row r="72" spans="1:44" s="59" customFormat="1" ht="15" customHeight="1" x14ac:dyDescent="0.25">
      <c r="A72" s="499" t="str">
        <f>"TOTAL ASIG."&amp;" "&amp;$A$5</f>
        <v>TOTAL ASIG. 24-01-322 "Subsidio a la Calefacción"</v>
      </c>
      <c r="B72" s="500"/>
      <c r="C72" s="500"/>
      <c r="D72" s="500"/>
      <c r="E72" s="500"/>
      <c r="F72" s="500"/>
      <c r="G72" s="500"/>
      <c r="H72" s="500"/>
      <c r="I72" s="501"/>
      <c r="J72" s="341">
        <f>SUM(J11,J15,J19,J23,J27,J31,J35,J40,J44,J48,J52,J56,J60,J64,J68,J71)</f>
        <v>3694817000</v>
      </c>
      <c r="K72" s="341">
        <f>+K11+K15+K19+K23+K27+K31+K35+K40+K44+K48+K52+K56+K68+K60+K64+K71</f>
        <v>3694817000</v>
      </c>
      <c r="L72" s="434"/>
      <c r="M72" s="341">
        <f>+M11+M15+M19+M23+M27+M31+M35+M40+M44+M48+M52+M56+M68+M60+M64+M71</f>
        <v>0</v>
      </c>
      <c r="N72" s="341">
        <f>+N11+N15+N19+N23+N27+N31+N35+N40+N44+N48+N52+N56+N68+N60+N64+N71</f>
        <v>0</v>
      </c>
      <c r="O72" s="341">
        <f>+O11+O15+O19+O23+O27+O31+O35+O40+O44+O48+O52+O56+O68+O60+O64+O71</f>
        <v>0</v>
      </c>
      <c r="P72" s="342"/>
      <c r="Q72" s="454"/>
      <c r="R72" s="341">
        <f t="shared" ref="R72:AH72" si="16">+R11+R15+R19+R23+R27+R31+R35+R40+R44+R48+R52+R56+R68+R60+R64+R71</f>
        <v>0</v>
      </c>
      <c r="S72" s="341">
        <f t="shared" si="16"/>
        <v>0</v>
      </c>
      <c r="T72" s="341">
        <f t="shared" si="16"/>
        <v>0</v>
      </c>
      <c r="U72" s="341">
        <f t="shared" si="16"/>
        <v>0</v>
      </c>
      <c r="V72" s="341">
        <f t="shared" si="16"/>
        <v>0</v>
      </c>
      <c r="W72" s="341">
        <f t="shared" si="16"/>
        <v>2862500000</v>
      </c>
      <c r="X72" s="341">
        <f t="shared" si="16"/>
        <v>0</v>
      </c>
      <c r="Y72" s="341">
        <f t="shared" si="16"/>
        <v>2862500000</v>
      </c>
      <c r="Z72" s="341">
        <f t="shared" si="16"/>
        <v>832300000</v>
      </c>
      <c r="AA72" s="341">
        <f t="shared" si="16"/>
        <v>0</v>
      </c>
      <c r="AB72" s="341">
        <f t="shared" si="16"/>
        <v>0</v>
      </c>
      <c r="AC72" s="341">
        <f t="shared" si="16"/>
        <v>832300000</v>
      </c>
      <c r="AD72" s="341">
        <f t="shared" si="16"/>
        <v>0</v>
      </c>
      <c r="AE72" s="341">
        <f t="shared" si="16"/>
        <v>0</v>
      </c>
      <c r="AF72" s="341">
        <f t="shared" si="16"/>
        <v>0</v>
      </c>
      <c r="AG72" s="341">
        <f t="shared" si="16"/>
        <v>0</v>
      </c>
      <c r="AH72" s="341">
        <f t="shared" si="16"/>
        <v>3694800000</v>
      </c>
      <c r="AI72" s="343">
        <f>IF(ISERROR(AH72/J72),0,AH72/J72)</f>
        <v>0.99999539896021916</v>
      </c>
      <c r="AJ72" s="343">
        <f>IF(ISERROR(AH72/$AH$72),0,AH72/$AH$72)</f>
        <v>1</v>
      </c>
      <c r="AK72" s="14"/>
      <c r="AL72" s="14"/>
      <c r="AM72" s="14"/>
      <c r="AN72" s="14"/>
      <c r="AO72" s="14"/>
      <c r="AP72" s="14"/>
      <c r="AQ72" s="14"/>
      <c r="AR72" s="14"/>
    </row>
    <row r="73" spans="1:44" x14ac:dyDescent="0.25">
      <c r="J73" s="41"/>
      <c r="R73" s="41"/>
      <c r="S73" s="41"/>
      <c r="T73" s="41"/>
      <c r="V73" s="41"/>
      <c r="W73" s="41"/>
      <c r="X73" s="41"/>
      <c r="Z73" s="41"/>
      <c r="AA73" s="41"/>
      <c r="AB73" s="41"/>
      <c r="AD73" s="41"/>
      <c r="AE73" s="41"/>
      <c r="AF73" s="41"/>
      <c r="AK73" s="11"/>
      <c r="AL73" s="11"/>
      <c r="AM73" s="11"/>
      <c r="AN73" s="11"/>
      <c r="AO73" s="11"/>
      <c r="AP73" s="11"/>
      <c r="AQ73" s="11"/>
      <c r="AR73" s="11"/>
    </row>
    <row r="74" spans="1:44" x14ac:dyDescent="0.25">
      <c r="J74" s="41"/>
      <c r="R74" s="41"/>
      <c r="S74" s="41"/>
      <c r="T74" s="41"/>
      <c r="V74" s="41"/>
      <c r="X74" s="41"/>
      <c r="Z74" s="41"/>
      <c r="AA74" s="41"/>
      <c r="AB74" s="41"/>
      <c r="AD74" s="41"/>
      <c r="AE74" s="41"/>
      <c r="AF74" s="41"/>
      <c r="AK74" s="11"/>
      <c r="AL74" s="11"/>
      <c r="AM74" s="11"/>
      <c r="AN74" s="11"/>
      <c r="AO74" s="11"/>
      <c r="AP74" s="11"/>
      <c r="AQ74" s="11"/>
      <c r="AR74" s="11"/>
    </row>
    <row r="75" spans="1:44" x14ac:dyDescent="0.25">
      <c r="J75" s="41"/>
      <c r="R75" s="41"/>
      <c r="S75" s="41"/>
      <c r="T75" s="41"/>
      <c r="V75" s="41"/>
      <c r="W75" s="41"/>
      <c r="X75" s="41"/>
      <c r="Z75" s="41"/>
      <c r="AA75" s="41"/>
      <c r="AB75" s="41"/>
      <c r="AD75" s="41"/>
      <c r="AE75" s="41"/>
      <c r="AF75" s="41"/>
    </row>
    <row r="76" spans="1:44" x14ac:dyDescent="0.25">
      <c r="J76" s="41"/>
      <c r="R76" s="41"/>
      <c r="S76" s="41"/>
      <c r="T76" s="41"/>
      <c r="V76" s="41"/>
      <c r="W76" s="41"/>
      <c r="X76" s="41"/>
      <c r="Z76" s="41"/>
      <c r="AA76" s="41"/>
      <c r="AB76" s="41"/>
      <c r="AD76" s="41"/>
      <c r="AE76" s="41"/>
      <c r="AF76" s="41"/>
      <c r="AK76" s="11"/>
      <c r="AL76" s="11"/>
      <c r="AM76" s="11"/>
      <c r="AN76" s="11"/>
      <c r="AO76" s="11"/>
      <c r="AP76" s="11"/>
      <c r="AQ76" s="11"/>
      <c r="AR76" s="11"/>
    </row>
    <row r="77" spans="1:44" x14ac:dyDescent="0.25">
      <c r="J77" s="41"/>
      <c r="R77" s="41"/>
      <c r="S77" s="41"/>
      <c r="T77" s="41"/>
      <c r="V77" s="41"/>
      <c r="W77" s="41"/>
      <c r="X77" s="41"/>
      <c r="Z77" s="41"/>
      <c r="AA77" s="41"/>
      <c r="AB77" s="41"/>
      <c r="AD77" s="41"/>
      <c r="AE77" s="41"/>
      <c r="AF77" s="41"/>
    </row>
    <row r="78" spans="1:44" x14ac:dyDescent="0.25">
      <c r="J78" s="41"/>
      <c r="R78" s="41"/>
      <c r="S78" s="41"/>
      <c r="T78" s="41"/>
      <c r="V78" s="41"/>
      <c r="W78" s="41"/>
      <c r="X78" s="41"/>
      <c r="Z78" s="41"/>
      <c r="AA78" s="41"/>
      <c r="AB78" s="41"/>
      <c r="AD78" s="41"/>
      <c r="AE78" s="41"/>
      <c r="AF78" s="41"/>
    </row>
    <row r="79" spans="1:44" x14ac:dyDescent="0.25">
      <c r="J79" s="41"/>
      <c r="R79" s="41"/>
      <c r="S79" s="41"/>
      <c r="T79" s="41"/>
      <c r="V79" s="41"/>
      <c r="W79" s="41"/>
      <c r="X79" s="41"/>
      <c r="Z79" s="41"/>
      <c r="AA79" s="41"/>
      <c r="AB79" s="41"/>
      <c r="AD79" s="41"/>
      <c r="AE79" s="41"/>
      <c r="AF79" s="41"/>
    </row>
    <row r="80" spans="1:44" x14ac:dyDescent="0.25">
      <c r="J80" s="41"/>
      <c r="R80" s="41"/>
      <c r="S80" s="41"/>
      <c r="T80" s="41"/>
      <c r="V80" s="41"/>
      <c r="W80" s="41"/>
      <c r="X80" s="41"/>
      <c r="Z80" s="41"/>
      <c r="AA80" s="41"/>
      <c r="AB80" s="41"/>
      <c r="AD80" s="41"/>
      <c r="AE80" s="41"/>
      <c r="AF80" s="41"/>
    </row>
    <row r="81" spans="1:32" x14ac:dyDescent="0.25">
      <c r="A81" s="14"/>
      <c r="J81" s="41"/>
      <c r="R81" s="41"/>
      <c r="S81" s="41"/>
      <c r="T81" s="41"/>
      <c r="V81" s="41"/>
      <c r="W81" s="41"/>
      <c r="X81" s="41"/>
      <c r="Z81" s="41"/>
      <c r="AA81" s="41"/>
      <c r="AB81" s="41"/>
      <c r="AD81" s="41"/>
      <c r="AE81" s="41"/>
      <c r="AF81" s="41"/>
    </row>
    <row r="82" spans="1:32" x14ac:dyDescent="0.25">
      <c r="A82" s="14"/>
      <c r="J82" s="41"/>
      <c r="R82" s="41"/>
      <c r="S82" s="41"/>
      <c r="T82" s="41"/>
      <c r="V82" s="41"/>
      <c r="W82" s="41"/>
      <c r="X82" s="41"/>
      <c r="Z82" s="41"/>
      <c r="AA82" s="41"/>
      <c r="AB82" s="41"/>
      <c r="AD82" s="41"/>
      <c r="AE82" s="41"/>
      <c r="AF82" s="41"/>
    </row>
    <row r="83" spans="1:32" x14ac:dyDescent="0.25">
      <c r="A83" s="14"/>
      <c r="J83" s="41"/>
      <c r="R83" s="41"/>
      <c r="S83" s="41"/>
      <c r="T83" s="41"/>
      <c r="V83" s="41"/>
      <c r="W83" s="41"/>
      <c r="X83" s="41"/>
      <c r="Z83" s="41"/>
      <c r="AA83" s="41"/>
      <c r="AB83" s="41"/>
      <c r="AD83" s="41"/>
      <c r="AE83" s="41"/>
      <c r="AF83" s="41"/>
    </row>
    <row r="84" spans="1:32" x14ac:dyDescent="0.25">
      <c r="A84" s="14"/>
      <c r="J84" s="41"/>
      <c r="R84" s="41"/>
      <c r="S84" s="41"/>
      <c r="T84" s="41"/>
      <c r="V84" s="41"/>
      <c r="W84" s="41"/>
      <c r="X84" s="41"/>
      <c r="Z84" s="41"/>
      <c r="AA84" s="41"/>
      <c r="AB84" s="41"/>
      <c r="AD84" s="41"/>
      <c r="AE84" s="41"/>
      <c r="AF84" s="41"/>
    </row>
    <row r="85" spans="1:32" x14ac:dyDescent="0.25">
      <c r="A85" s="14"/>
      <c r="J85" s="41"/>
      <c r="R85" s="41"/>
      <c r="S85" s="41"/>
      <c r="T85" s="41"/>
      <c r="V85" s="41"/>
      <c r="W85" s="41"/>
      <c r="X85" s="41"/>
      <c r="Z85" s="41"/>
      <c r="AA85" s="41"/>
      <c r="AB85" s="41"/>
      <c r="AD85" s="41"/>
      <c r="AE85" s="41"/>
      <c r="AF85" s="41"/>
    </row>
    <row r="86" spans="1:32" x14ac:dyDescent="0.25">
      <c r="A86" s="14"/>
      <c r="J86" s="41"/>
      <c r="R86" s="41"/>
      <c r="S86" s="41"/>
      <c r="T86" s="41"/>
      <c r="V86" s="41"/>
      <c r="W86" s="41"/>
      <c r="X86" s="41"/>
      <c r="Z86" s="41"/>
      <c r="AA86" s="41"/>
      <c r="AB86" s="41"/>
      <c r="AD86" s="41"/>
      <c r="AE86" s="41"/>
      <c r="AF86" s="41"/>
    </row>
    <row r="87" spans="1:32" x14ac:dyDescent="0.25">
      <c r="A87" s="14"/>
      <c r="J87" s="41"/>
      <c r="R87" s="41"/>
      <c r="S87" s="41"/>
      <c r="T87" s="41"/>
      <c r="V87" s="41"/>
      <c r="W87" s="41"/>
      <c r="X87" s="41"/>
      <c r="Z87" s="41"/>
      <c r="AA87" s="41"/>
      <c r="AB87" s="41"/>
      <c r="AD87" s="41"/>
      <c r="AE87" s="41"/>
      <c r="AF87" s="41"/>
    </row>
    <row r="88" spans="1:32" x14ac:dyDescent="0.25">
      <c r="A88" s="14"/>
      <c r="J88" s="41"/>
      <c r="R88" s="41"/>
      <c r="S88" s="41"/>
      <c r="T88" s="41"/>
      <c r="V88" s="41"/>
      <c r="W88" s="41"/>
      <c r="X88" s="41"/>
      <c r="Z88" s="41"/>
      <c r="AA88" s="41"/>
      <c r="AB88" s="41"/>
      <c r="AD88" s="41"/>
      <c r="AE88" s="41"/>
      <c r="AF88" s="41"/>
    </row>
    <row r="89" spans="1:32" x14ac:dyDescent="0.25">
      <c r="A89" s="14"/>
      <c r="J89" s="41"/>
      <c r="R89" s="41"/>
      <c r="S89" s="41"/>
      <c r="T89" s="41"/>
      <c r="V89" s="41"/>
      <c r="W89" s="41"/>
      <c r="X89" s="41"/>
      <c r="Z89" s="41"/>
      <c r="AA89" s="41"/>
      <c r="AB89" s="41"/>
      <c r="AD89" s="41"/>
      <c r="AE89" s="41"/>
      <c r="AF89" s="41"/>
    </row>
  </sheetData>
  <mergeCells count="77">
    <mergeCell ref="A1:AJ1"/>
    <mergeCell ref="A2:AJ2"/>
    <mergeCell ref="A3:AJ3"/>
    <mergeCell ref="A4:AJ4"/>
    <mergeCell ref="A5:AJ5"/>
    <mergeCell ref="J13:J14"/>
    <mergeCell ref="Y6:Y7"/>
    <mergeCell ref="Z6:AB6"/>
    <mergeCell ref="AC6:AC7"/>
    <mergeCell ref="AD6:AF6"/>
    <mergeCell ref="M6:O6"/>
    <mergeCell ref="P6:P7"/>
    <mergeCell ref="Q6:Q7"/>
    <mergeCell ref="R6:T6"/>
    <mergeCell ref="U6:U7"/>
    <mergeCell ref="V6:X6"/>
    <mergeCell ref="J6:J7"/>
    <mergeCell ref="K6:K7"/>
    <mergeCell ref="L6:L7"/>
    <mergeCell ref="AI6:AJ6"/>
    <mergeCell ref="A8:E8"/>
    <mergeCell ref="J9:J10"/>
    <mergeCell ref="A11:I11"/>
    <mergeCell ref="A12:E12"/>
    <mergeCell ref="AG6:AG7"/>
    <mergeCell ref="AH6:AH7"/>
    <mergeCell ref="F6:F7"/>
    <mergeCell ref="G6:G7"/>
    <mergeCell ref="H6:I6"/>
    <mergeCell ref="A6:A7"/>
    <mergeCell ref="B6:B7"/>
    <mergeCell ref="C6:C7"/>
    <mergeCell ref="D6:D7"/>
    <mergeCell ref="E6:E7"/>
    <mergeCell ref="J29:J30"/>
    <mergeCell ref="A15:I15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46:J47"/>
    <mergeCell ref="A31:I31"/>
    <mergeCell ref="A32:E32"/>
    <mergeCell ref="J33:J34"/>
    <mergeCell ref="A35:I35"/>
    <mergeCell ref="A36:E36"/>
    <mergeCell ref="J37:J39"/>
    <mergeCell ref="A40:I40"/>
    <mergeCell ref="A41:E41"/>
    <mergeCell ref="J41:J43"/>
    <mergeCell ref="A44:I44"/>
    <mergeCell ref="A45:E45"/>
    <mergeCell ref="J62:J63"/>
    <mergeCell ref="A48:I48"/>
    <mergeCell ref="A49:E49"/>
    <mergeCell ref="J50:J51"/>
    <mergeCell ref="A52:I52"/>
    <mergeCell ref="A53:E53"/>
    <mergeCell ref="J54:J55"/>
    <mergeCell ref="A56:I56"/>
    <mergeCell ref="A57:E57"/>
    <mergeCell ref="J58:J59"/>
    <mergeCell ref="A60:I60"/>
    <mergeCell ref="A61:E61"/>
    <mergeCell ref="A71:I71"/>
    <mergeCell ref="A72:I72"/>
    <mergeCell ref="A64:I64"/>
    <mergeCell ref="A65:E65"/>
    <mergeCell ref="J66:J67"/>
    <mergeCell ref="A68:I68"/>
    <mergeCell ref="A69:E69"/>
  </mergeCells>
  <dataValidations disablePrompts="1" count="10">
    <dataValidation allowBlank="1" showInputMessage="1" showErrorMessage="1" errorTitle="Sólo números" error="Sólo ingresar números sin letras_x000a_" sqref="O41:O43 O61:O63 O65:O67 O45:O47 O57:O59 O36:O39 O32:O34 O28:O30 O8:O10 O12:O14 O16:O18 O20:O22 O24:O26 P50 O49:O51 O53:O55 O69:O70" xr:uid="{00000000-0002-0000-0200-000000000000}"/>
    <dataValidation type="textLength" operator="lessThanOrEqual" allowBlank="1" showInputMessage="1" showErrorMessage="1" errorTitle="MÁXIMO DE CARACTERES SOBREPASADO" error="Sólo 255 caracteres por celdas" sqref="C50:C51 P62:Q63 L58 E62:G63 P66:Q67 E66:G67 C62:C63 C66:C67 L67 P46:Q47 N46 E46:G47 C47 L29:L30 P42:Q43 N42:N43 E42:G43 C29:C30 C33:C34 C37:C39 E37:G39 L37:L39 P37:Q39 E33:G34 L13:L14 P33:Q34 E29:G30 L25 P29:Q30 E9:G10 C9:C10 L9:L10 P9:Q10 P21:Q22 L17:L18 E21:G22 P17:Q18 P70:Q70 E17:G18 P13:Q14 L62 E13:G14 N25:N26 E25:G26 P25:Q26 C21:C22 C17:C18 C13:C14 Q50 L21:L22 E50:G51 P54:Q55 L50 E54:G55 P58:Q59 L54 E58:G59 P51:Q51 C58:C59 C54:C55 L33:L34 N70 E70:G70" xr:uid="{00000000-0002-0000-0200-000001000000}">
      <formula1>255</formula1>
    </dataValidation>
    <dataValidation type="textLength" operator="lessThanOrEqual" allowBlank="1" showInputMessage="1" showErrorMessage="1" sqref="K50:K51 K58:K59 K66:K67 K33:K34 K42:K43 K37:K39 K13:K14 K29:K30 K9:K10 K62:K63 K21:K22 K25:K26 K17:K18 K54:K55 K46:K47" xr:uid="{00000000-0002-0000-0200-000002000000}">
      <formula1>255</formula1>
    </dataValidation>
    <dataValidation type="decimal" allowBlank="1" showInputMessage="1" showErrorMessage="1" errorTitle="Sólo números" error="Sólo ingresar números sin letras_x000a_" sqref="V58:X59 M66:N67 M62:N63 R62:T63 AD62:AF63 Z62:AB63 V62:X63 R66:T67 AD66:AF67 Z66:AB67 V66:X67 M46 M47:N47 V46:X47 AD46:AF47 Z46:AB47 R46:T47 M42:M43 R42:T43 Z42:AB43 V42:X43 AD42:AF43 V37:X39 Z37:AB39 AD37:AF39 R37:T39 V33:X34 Z33:AB34 AD33:AF34 R33:T34 V29:X30 Z29:AB30 AD29:AF30 R29:T30 M37:N39 M29:N30 M33:N34 Z9:AB10 AD9:AF10 R9:T10 V9:X10 M9:N10 R17:T18 R21:T22 AD21:AF22 Z21:AB22 V21:X22 M21:N22 AD17:AF18 Z17:AB18 V17:X18 R13:T14 M17:N18 Z13:AB14 AD13:AF14 V13:X14 M13:N14 R25:T26 M25:M26 Z25:AB26 V25:X26 AD25:AF26 M58:N59 M50:N51 M54:N55 R50:T51 AD50:AF51 Z50:AB51 V50:X51 R54:T55 AD54:AF55 Z54:AB55 V54:X55 R58:T59 AD58:AF59 Z58:AB59 V70:X70 AD70:AF70 M70 T70 Z70:AB70" xr:uid="{00000000-0002-0000-0200-000003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70" xr:uid="{00000000-0002-0000-02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6:D67 D62:D63 D47 D37:D39 D33:D34 D29:D30 D9:D10 D13:D14 D17:D18 D21:D22 D50:D51 D54:D55 D58:D59" xr:uid="{00000000-0002-0000-0200-000005000000}">
      <formula1>41275</formula1>
    </dataValidation>
    <dataValidation type="date" operator="greaterThan" allowBlank="1" showInputMessage="1" showErrorMessage="1" errorTitle="SÓLO FECHAS" error="Las fechas corresponden a las del Año 2013" sqref="H39:I39" xr:uid="{00000000-0002-0000-02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66:I67 H62:I63 H47:I47 H37:I38 H33:I34 H29:I30 H10:I10 H21:I22 H17:I18 H13:I14 H50:I51 H58:I59 H54:I55" xr:uid="{00000000-0002-0000-0200-000007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200-000008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200-000009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41" scale="67" fitToHeight="3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33CCFF"/>
    <pageSetUpPr fitToPage="1"/>
  </sheetPr>
  <dimension ref="A1:AR42"/>
  <sheetViews>
    <sheetView topLeftCell="A7" zoomScaleNormal="100" workbookViewId="0">
      <selection activeCell="AB29" sqref="AB29"/>
    </sheetView>
  </sheetViews>
  <sheetFormatPr baseColWidth="10" defaultColWidth="11.42578125" defaultRowHeight="12.75" outlineLevelCol="1" x14ac:dyDescent="0.25"/>
  <cols>
    <col min="1" max="1" width="39.28515625" style="15" customWidth="1"/>
    <col min="2" max="2" width="12.140625" style="12" customWidth="1"/>
    <col min="3" max="3" width="12.140625" style="15" customWidth="1"/>
    <col min="4" max="4" width="10" style="15" hidden="1" customWidth="1"/>
    <col min="5" max="5" width="10.28515625" style="15" hidden="1" customWidth="1"/>
    <col min="6" max="6" width="9.85546875" style="15" hidden="1" customWidth="1"/>
    <col min="7" max="7" width="10.7109375" style="12" hidden="1" customWidth="1" outlineLevel="1"/>
    <col min="8" max="9" width="8.85546875" style="12" hidden="1" customWidth="1" outlineLevel="1"/>
    <col min="10" max="10" width="11.42578125" style="12" customWidth="1" collapsed="1"/>
    <col min="11" max="11" width="12.28515625" style="12" hidden="1" customWidth="1" outlineLevel="1"/>
    <col min="12" max="12" width="10.140625" style="12" hidden="1" customWidth="1" outlineLevel="1"/>
    <col min="13" max="13" width="12.28515625" style="12" hidden="1" customWidth="1" outlineLevel="1"/>
    <col min="14" max="14" width="11.42578125" style="12" customWidth="1" collapsed="1"/>
    <col min="15" max="17" width="12.5703125" style="12" hidden="1" customWidth="1" outlineLevel="1"/>
    <col min="18" max="18" width="11.42578125" style="12" customWidth="1" collapsed="1"/>
    <col min="19" max="19" width="10.7109375" style="12" customWidth="1" outlineLevel="1"/>
    <col min="20" max="20" width="11.140625" style="12" customWidth="1" outlineLevel="1"/>
    <col min="21" max="21" width="10.7109375" style="12" customWidth="1" outlineLevel="1"/>
    <col min="22" max="23" width="11.42578125" style="12" customWidth="1"/>
    <col min="24" max="24" width="10.140625" style="169" customWidth="1"/>
    <col min="25" max="25" width="11.7109375" style="169" customWidth="1"/>
    <col min="26" max="16384" width="11.42578125" style="14"/>
  </cols>
  <sheetData>
    <row r="1" spans="1:44" s="11" customFormat="1" ht="15" customHeight="1" x14ac:dyDescent="0.25">
      <c r="A1" s="533" t="str">
        <f>+'24-03-351 Ind. Proy'!A1:AJ1</f>
        <v>PARTIDA 21-01-001 "SUBSECRETARIA DE SERVICIOS SOCIALES"</v>
      </c>
      <c r="B1" s="533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533"/>
      <c r="O1" s="533"/>
      <c r="P1" s="533"/>
      <c r="Q1" s="533"/>
      <c r="R1" s="533"/>
      <c r="S1" s="533"/>
      <c r="T1" s="533"/>
      <c r="U1" s="533"/>
      <c r="V1" s="533"/>
      <c r="W1" s="533"/>
      <c r="X1" s="533"/>
      <c r="Y1" s="533"/>
    </row>
    <row r="2" spans="1:44" s="11" customFormat="1" ht="15" customHeight="1" x14ac:dyDescent="0.25">
      <c r="A2" s="526" t="s">
        <v>1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526"/>
      <c r="S2" s="526"/>
      <c r="T2" s="526"/>
      <c r="U2" s="526"/>
      <c r="V2" s="526"/>
      <c r="W2" s="526"/>
      <c r="X2" s="526"/>
      <c r="Y2" s="526"/>
    </row>
    <row r="3" spans="1:44" s="11" customFormat="1" ht="15" customHeight="1" x14ac:dyDescent="0.25">
      <c r="A3" s="526" t="str">
        <f>+'24-03-998 Ind. Proy'!A3:AJ3</f>
        <v>EJECUCIÓN AL 31 DE DICIEMBRE DE 2022</v>
      </c>
      <c r="B3" s="526"/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526"/>
      <c r="Q3" s="526"/>
      <c r="R3" s="526"/>
      <c r="S3" s="526"/>
      <c r="T3" s="526"/>
      <c r="U3" s="526"/>
      <c r="V3" s="526"/>
      <c r="W3" s="526"/>
      <c r="X3" s="526"/>
      <c r="Y3" s="526"/>
    </row>
    <row r="4" spans="1:44" s="11" customFormat="1" ht="15" customHeight="1" x14ac:dyDescent="0.25">
      <c r="A4" s="528" t="s">
        <v>3</v>
      </c>
      <c r="B4" s="528"/>
      <c r="C4" s="528"/>
      <c r="D4" s="528"/>
      <c r="E4" s="528"/>
      <c r="F4" s="528"/>
      <c r="G4" s="528"/>
      <c r="H4" s="528"/>
      <c r="I4" s="528"/>
      <c r="J4" s="528"/>
      <c r="K4" s="528"/>
      <c r="L4" s="528"/>
      <c r="M4" s="528"/>
      <c r="N4" s="528"/>
      <c r="O4" s="528"/>
      <c r="P4" s="528"/>
      <c r="Q4" s="528"/>
      <c r="R4" s="528"/>
      <c r="S4" s="528"/>
      <c r="T4" s="528"/>
      <c r="U4" s="528"/>
      <c r="V4" s="528"/>
      <c r="W4" s="528"/>
      <c r="X4" s="528"/>
      <c r="Y4" s="528"/>
    </row>
    <row r="5" spans="1:44" ht="26.25" customHeight="1" x14ac:dyDescent="0.25">
      <c r="A5" s="338" t="str">
        <f>+'24-03-998 Ind. Proy'!A5:U5</f>
        <v>24-03-998 "Programa Noche Digna"</v>
      </c>
      <c r="B5" s="556"/>
      <c r="C5" s="556"/>
      <c r="D5" s="556"/>
      <c r="E5" s="556"/>
      <c r="F5" s="556"/>
      <c r="G5" s="556"/>
      <c r="H5" s="556"/>
      <c r="I5" s="556"/>
      <c r="J5" s="556"/>
      <c r="K5" s="556"/>
      <c r="L5" s="556"/>
      <c r="M5" s="556"/>
      <c r="N5" s="556"/>
      <c r="O5" s="556"/>
      <c r="P5" s="556"/>
      <c r="Q5" s="556"/>
      <c r="R5" s="556"/>
      <c r="S5" s="556"/>
      <c r="T5" s="556"/>
      <c r="U5" s="556"/>
      <c r="V5" s="556"/>
      <c r="W5" s="556"/>
      <c r="X5" s="556"/>
      <c r="Y5" s="557"/>
      <c r="Z5" s="12"/>
      <c r="AA5" s="12"/>
      <c r="AB5" s="12"/>
      <c r="AC5" s="12"/>
      <c r="AD5" s="12"/>
      <c r="AE5" s="12"/>
      <c r="AF5" s="12"/>
      <c r="AG5" s="12"/>
      <c r="AH5" s="12"/>
      <c r="AI5" s="13"/>
      <c r="AJ5" s="13"/>
    </row>
    <row r="6" spans="1:44" s="15" customFormat="1" ht="17.25" customHeight="1" x14ac:dyDescent="0.25">
      <c r="A6" s="523" t="s">
        <v>7</v>
      </c>
      <c r="B6" s="523" t="s">
        <v>13</v>
      </c>
      <c r="C6" s="547" t="s">
        <v>83</v>
      </c>
      <c r="D6" s="558" t="s">
        <v>16</v>
      </c>
      <c r="E6" s="559"/>
      <c r="F6" s="560"/>
      <c r="G6" s="558" t="s">
        <v>19</v>
      </c>
      <c r="H6" s="559"/>
      <c r="I6" s="560"/>
      <c r="J6" s="522" t="s">
        <v>20</v>
      </c>
      <c r="K6" s="553" t="s">
        <v>19</v>
      </c>
      <c r="L6" s="555"/>
      <c r="M6" s="554"/>
      <c r="N6" s="530" t="s">
        <v>21</v>
      </c>
      <c r="O6" s="553" t="s">
        <v>19</v>
      </c>
      <c r="P6" s="555"/>
      <c r="Q6" s="554"/>
      <c r="R6" s="530" t="s">
        <v>22</v>
      </c>
      <c r="S6" s="553" t="s">
        <v>19</v>
      </c>
      <c r="T6" s="555"/>
      <c r="U6" s="554"/>
      <c r="V6" s="530" t="s">
        <v>23</v>
      </c>
      <c r="W6" s="530" t="s">
        <v>24</v>
      </c>
      <c r="X6" s="553" t="s">
        <v>84</v>
      </c>
      <c r="Y6" s="554"/>
      <c r="Z6" s="551"/>
      <c r="AA6" s="551"/>
      <c r="AB6" s="551"/>
      <c r="AC6" s="551"/>
      <c r="AD6" s="551"/>
      <c r="AE6" s="551"/>
      <c r="AF6" s="551"/>
      <c r="AG6" s="551"/>
      <c r="AH6" s="551"/>
      <c r="AI6" s="552"/>
      <c r="AJ6" s="552"/>
      <c r="AK6" s="11"/>
      <c r="AL6" s="11"/>
      <c r="AM6" s="11"/>
      <c r="AN6" s="11"/>
      <c r="AO6" s="11"/>
      <c r="AP6" s="11"/>
      <c r="AQ6" s="11"/>
      <c r="AR6" s="11"/>
    </row>
    <row r="7" spans="1:44" s="15" customFormat="1" ht="24" customHeight="1" x14ac:dyDescent="0.25">
      <c r="A7" s="523"/>
      <c r="B7" s="523"/>
      <c r="C7" s="548"/>
      <c r="D7" s="433" t="s">
        <v>29</v>
      </c>
      <c r="E7" s="433" t="s">
        <v>30</v>
      </c>
      <c r="F7" s="433" t="s">
        <v>31</v>
      </c>
      <c r="G7" s="433" t="s">
        <v>32</v>
      </c>
      <c r="H7" s="433" t="s">
        <v>33</v>
      </c>
      <c r="I7" s="433" t="s">
        <v>34</v>
      </c>
      <c r="J7" s="522"/>
      <c r="K7" s="431" t="s">
        <v>35</v>
      </c>
      <c r="L7" s="431" t="s">
        <v>36</v>
      </c>
      <c r="M7" s="431" t="s">
        <v>37</v>
      </c>
      <c r="N7" s="531"/>
      <c r="O7" s="431" t="s">
        <v>38</v>
      </c>
      <c r="P7" s="431" t="s">
        <v>39</v>
      </c>
      <c r="Q7" s="431" t="s">
        <v>40</v>
      </c>
      <c r="R7" s="531"/>
      <c r="S7" s="431" t="s">
        <v>41</v>
      </c>
      <c r="T7" s="431" t="s">
        <v>42</v>
      </c>
      <c r="U7" s="431" t="s">
        <v>43</v>
      </c>
      <c r="V7" s="531"/>
      <c r="W7" s="531"/>
      <c r="X7" s="431" t="s">
        <v>44</v>
      </c>
      <c r="Y7" s="431" t="s">
        <v>85</v>
      </c>
      <c r="Z7" s="449"/>
      <c r="AA7" s="449"/>
      <c r="AB7" s="449"/>
      <c r="AC7" s="551"/>
      <c r="AD7" s="449"/>
      <c r="AE7" s="449"/>
      <c r="AF7" s="449"/>
      <c r="AG7" s="551"/>
      <c r="AH7" s="551"/>
      <c r="AI7" s="450"/>
      <c r="AJ7" s="450"/>
      <c r="AK7" s="11"/>
      <c r="AL7" s="11"/>
      <c r="AM7" s="11"/>
      <c r="AN7" s="11"/>
      <c r="AO7" s="11"/>
      <c r="AP7" s="11"/>
      <c r="AQ7" s="11"/>
      <c r="AR7" s="11"/>
    </row>
    <row r="8" spans="1:44" ht="24.75" customHeight="1" x14ac:dyDescent="0.25">
      <c r="A8" s="184" t="s">
        <v>46</v>
      </c>
      <c r="B8" s="447">
        <f>+'24-03-998 Ind. Proy'!J31</f>
        <v>1374576000</v>
      </c>
      <c r="C8" s="447">
        <f>+'24-03-998 Ind. Proy'!K31</f>
        <v>1374576000</v>
      </c>
      <c r="D8" s="447">
        <f>+'24-03-998 Ind. Proy'!M31</f>
        <v>0</v>
      </c>
      <c r="E8" s="447">
        <f>+'24-03-998 Ind. Proy'!N31</f>
        <v>0</v>
      </c>
      <c r="F8" s="447">
        <f>+'24-03-998 Ind. Proy'!O31</f>
        <v>0</v>
      </c>
      <c r="G8" s="447">
        <f>+'24-03-998 Ind. Proy'!R31</f>
        <v>0</v>
      </c>
      <c r="H8" s="447">
        <f>+'24-03-998 Ind. Proy'!S31</f>
        <v>0</v>
      </c>
      <c r="I8" s="447">
        <f>+'24-03-998 Ind. Proy'!T31</f>
        <v>0</v>
      </c>
      <c r="J8" s="447">
        <f>+'24-03-998 Ind. Proy'!U31</f>
        <v>0</v>
      </c>
      <c r="K8" s="447">
        <f>+'24-03-998 Ind. Proy'!V31</f>
        <v>0</v>
      </c>
      <c r="L8" s="447">
        <f>+'24-03-998 Ind. Proy'!W31</f>
        <v>0</v>
      </c>
      <c r="M8" s="447">
        <f>+'24-03-998 Ind. Proy'!X31</f>
        <v>158000000</v>
      </c>
      <c r="N8" s="447">
        <f>+'24-03-998 Ind. Proy'!Y31</f>
        <v>158000000</v>
      </c>
      <c r="O8" s="447">
        <f>+'24-03-998 Ind. Proy'!Z31</f>
        <v>0</v>
      </c>
      <c r="P8" s="447">
        <f>+'24-03-998 Ind. Proy'!AA31</f>
        <v>627216000</v>
      </c>
      <c r="Q8" s="447">
        <f>+'24-03-998 Ind. Proy'!AB31</f>
        <v>0</v>
      </c>
      <c r="R8" s="447">
        <f>+'24-03-998 Ind. Proy'!AC31</f>
        <v>627216000</v>
      </c>
      <c r="S8" s="447">
        <f>+'24-03-998 Ind. Proy'!AD31</f>
        <v>137280000</v>
      </c>
      <c r="T8" s="447">
        <f>+'24-03-998 Ind. Proy'!AE31</f>
        <v>84960000</v>
      </c>
      <c r="U8" s="447">
        <f>+'24-03-998 Ind. Proy'!AF31</f>
        <v>331120000</v>
      </c>
      <c r="V8" s="447">
        <f>+'24-03-998 Ind. Proy'!AG31</f>
        <v>553360000</v>
      </c>
      <c r="W8" s="447">
        <f>+'24-03-998 Ind. Proy'!AH31</f>
        <v>1338576000</v>
      </c>
      <c r="X8" s="185">
        <f>+'24-03-998 Ind. Proy'!AI31</f>
        <v>0.97381010580717253</v>
      </c>
      <c r="Y8" s="185">
        <f>+'24-03-998 Ind. Proy'!AJ31</f>
        <v>0</v>
      </c>
    </row>
    <row r="9" spans="1:44" ht="24.75" customHeight="1" x14ac:dyDescent="0.25">
      <c r="A9" s="43" t="s">
        <v>48</v>
      </c>
      <c r="B9" s="9">
        <f>+'24-03-998 Ind. Proy'!J61</f>
        <v>1334000000</v>
      </c>
      <c r="C9" s="9">
        <f>+'24-03-998 Ind. Proy'!K61</f>
        <v>1334000000</v>
      </c>
      <c r="D9" s="9">
        <f>+'24-03-998 Ind. Proy'!M61</f>
        <v>0</v>
      </c>
      <c r="E9" s="9">
        <f>+'24-03-998 Ind. Proy'!N61</f>
        <v>0</v>
      </c>
      <c r="F9" s="9">
        <f>+'24-03-998 Ind. Proy'!O61</f>
        <v>0</v>
      </c>
      <c r="G9" s="9">
        <f>+'24-03-998 Ind. Proy'!R61</f>
        <v>0</v>
      </c>
      <c r="H9" s="9">
        <f>+'24-03-998 Ind. Proy'!S61</f>
        <v>0</v>
      </c>
      <c r="I9" s="9">
        <f>+'24-03-998 Ind. Proy'!T61</f>
        <v>16200000</v>
      </c>
      <c r="J9" s="9">
        <f>+'24-03-998 Ind. Proy'!U61</f>
        <v>16200000</v>
      </c>
      <c r="K9" s="9">
        <f>+'24-03-998 Ind. Proy'!V61</f>
        <v>0</v>
      </c>
      <c r="L9" s="9">
        <f>+'24-03-998 Ind. Proy'!W61</f>
        <v>18000000</v>
      </c>
      <c r="M9" s="9">
        <f>+'24-03-998 Ind. Proy'!X61</f>
        <v>60200000</v>
      </c>
      <c r="N9" s="9">
        <f>+'24-03-998 Ind. Proy'!Y61</f>
        <v>78200000</v>
      </c>
      <c r="O9" s="9">
        <f>+'24-03-998 Ind. Proy'!Z61</f>
        <v>411480000</v>
      </c>
      <c r="P9" s="9">
        <f>+'24-03-998 Ind. Proy'!AA61</f>
        <v>337260000</v>
      </c>
      <c r="Q9" s="9">
        <f>+'24-03-998 Ind. Proy'!AB61</f>
        <v>0</v>
      </c>
      <c r="R9" s="9">
        <f>+'24-03-998 Ind. Proy'!AC61</f>
        <v>748740000</v>
      </c>
      <c r="S9" s="9">
        <f>+'24-03-998 Ind. Proy'!AD61</f>
        <v>90240000</v>
      </c>
      <c r="T9" s="9">
        <f>+'24-03-998 Ind. Proy'!AE61</f>
        <v>0</v>
      </c>
      <c r="U9" s="9">
        <f>+'24-03-998 Ind. Proy'!AF61</f>
        <v>400620000</v>
      </c>
      <c r="V9" s="9">
        <f>+'24-03-998 Ind. Proy'!AG61</f>
        <v>490860000</v>
      </c>
      <c r="W9" s="9">
        <f>+'24-03-998 Ind. Proy'!AH61</f>
        <v>1334000000</v>
      </c>
      <c r="X9" s="168">
        <f>+'24-03-998 Ind. Proy'!AI61</f>
        <v>1</v>
      </c>
      <c r="Y9" s="168">
        <f>+'24-03-998 Ind. Proy'!AJ61</f>
        <v>0</v>
      </c>
    </row>
    <row r="10" spans="1:44" ht="24.75" customHeight="1" x14ac:dyDescent="0.25">
      <c r="A10" s="43" t="s">
        <v>50</v>
      </c>
      <c r="B10" s="9">
        <f>+'24-03-998 Ind. Proy'!J79</f>
        <v>809000000</v>
      </c>
      <c r="C10" s="9">
        <f>+'24-03-998 Ind. Proy'!K79</f>
        <v>809000000</v>
      </c>
      <c r="D10" s="9">
        <f>+'24-03-998 Ind. Proy'!M79</f>
        <v>0</v>
      </c>
      <c r="E10" s="9">
        <f>+'24-03-998 Ind. Proy'!N79</f>
        <v>0</v>
      </c>
      <c r="F10" s="9">
        <f>+'24-03-998 Ind. Proy'!O79</f>
        <v>0</v>
      </c>
      <c r="G10" s="9">
        <f>+'24-03-998 Ind. Proy'!R79</f>
        <v>0</v>
      </c>
      <c r="H10" s="9">
        <f>+'24-03-998 Ind. Proy'!S79</f>
        <v>0</v>
      </c>
      <c r="I10" s="9">
        <f>+'24-03-998 Ind. Proy'!T79</f>
        <v>0</v>
      </c>
      <c r="J10" s="9">
        <f>+'24-03-998 Ind. Proy'!U79</f>
        <v>110600000</v>
      </c>
      <c r="K10" s="9">
        <f>+'24-03-998 Ind. Proy'!V79</f>
        <v>32400000</v>
      </c>
      <c r="L10" s="9">
        <f>+'24-03-998 Ind. Proy'!W79</f>
        <v>18000000</v>
      </c>
      <c r="M10" s="9">
        <f>+'24-03-998 Ind. Proy'!X79</f>
        <v>60200000</v>
      </c>
      <c r="N10" s="9">
        <f>+'24-03-998 Ind. Proy'!Y79</f>
        <v>110600000</v>
      </c>
      <c r="O10" s="9">
        <f>+'24-03-998 Ind. Proy'!Z79</f>
        <v>310940000</v>
      </c>
      <c r="P10" s="9">
        <f>+'24-03-998 Ind. Proy'!AA79</f>
        <v>21120000</v>
      </c>
      <c r="Q10" s="9">
        <f>+'24-03-998 Ind. Proy'!AB79</f>
        <v>0</v>
      </c>
      <c r="R10" s="9">
        <f>+'24-03-998 Ind. Proy'!AC79</f>
        <v>332060000</v>
      </c>
      <c r="S10" s="9">
        <f>+'24-03-998 Ind. Proy'!AD79</f>
        <v>0</v>
      </c>
      <c r="T10" s="9">
        <f>+'24-03-998 Ind. Proy'!AE79</f>
        <v>34560000</v>
      </c>
      <c r="U10" s="9">
        <f>+'24-03-998 Ind. Proy'!AF79</f>
        <v>331780000</v>
      </c>
      <c r="V10" s="9">
        <f>+'24-03-998 Ind. Proy'!AG79</f>
        <v>366340000</v>
      </c>
      <c r="W10" s="9">
        <f>+'24-03-998 Ind. Proy'!AH79</f>
        <v>809000000</v>
      </c>
      <c r="X10" s="168">
        <f>+'24-03-998 Ind. Proy'!AI79</f>
        <v>1</v>
      </c>
      <c r="Y10" s="168">
        <f>+'24-03-998 Ind. Proy'!AJ79</f>
        <v>0</v>
      </c>
    </row>
    <row r="11" spans="1:44" ht="24.75" customHeight="1" x14ac:dyDescent="0.25">
      <c r="A11" s="43" t="s">
        <v>52</v>
      </c>
      <c r="B11" s="9">
        <f>+'24-03-998 Ind. Proy'!J96</f>
        <v>858720000</v>
      </c>
      <c r="C11" s="9">
        <f>+'24-03-998 Ind. Proy'!K96</f>
        <v>858720000</v>
      </c>
      <c r="D11" s="9">
        <f>+'24-03-998 Ind. Proy'!M96</f>
        <v>0</v>
      </c>
      <c r="E11" s="9">
        <f>+'24-03-998 Ind. Proy'!N96</f>
        <v>0</v>
      </c>
      <c r="F11" s="9">
        <f>+'24-03-998 Ind. Proy'!O96</f>
        <v>0</v>
      </c>
      <c r="G11" s="9">
        <f>+'24-03-998 Ind. Proy'!R96</f>
        <v>0</v>
      </c>
      <c r="H11" s="9">
        <f>+'24-03-998 Ind. Proy'!S96</f>
        <v>0</v>
      </c>
      <c r="I11" s="9">
        <f>+'24-03-998 Ind. Proy'!T96</f>
        <v>0</v>
      </c>
      <c r="J11" s="9">
        <f>+'24-03-998 Ind. Proy'!U96</f>
        <v>0</v>
      </c>
      <c r="K11" s="9">
        <f>+'24-03-998 Ind. Proy'!V96</f>
        <v>16200000</v>
      </c>
      <c r="L11" s="9">
        <f>+'24-03-998 Ind. Proy'!W96</f>
        <v>86000000</v>
      </c>
      <c r="M11" s="9">
        <f>+'24-03-998 Ind. Proy'!X96</f>
        <v>18000000</v>
      </c>
      <c r="N11" s="9">
        <f>+'24-03-998 Ind. Proy'!Y96</f>
        <v>120200000</v>
      </c>
      <c r="O11" s="9">
        <f>+'24-03-998 Ind. Proy'!Z96</f>
        <v>482660000</v>
      </c>
      <c r="P11" s="9">
        <f>+'24-03-998 Ind. Proy'!AA96</f>
        <v>28800000</v>
      </c>
      <c r="Q11" s="9">
        <f>+'24-03-998 Ind. Proy'!AB96</f>
        <v>0</v>
      </c>
      <c r="R11" s="9">
        <f>+'24-03-998 Ind. Proy'!AC96</f>
        <v>511460000</v>
      </c>
      <c r="S11" s="9">
        <f>+'24-03-998 Ind. Proy'!AD96</f>
        <v>17280000</v>
      </c>
      <c r="T11" s="9">
        <f>+'24-03-998 Ind. Proy'!AE96</f>
        <v>0</v>
      </c>
      <c r="U11" s="9">
        <f>+'24-03-998 Ind. Proy'!AF96</f>
        <v>209780000</v>
      </c>
      <c r="V11" s="9">
        <f>+'24-03-998 Ind. Proy'!AG96</f>
        <v>227060000</v>
      </c>
      <c r="W11" s="9">
        <f>+'24-03-998 Ind. Proy'!AH96</f>
        <v>858720000</v>
      </c>
      <c r="X11" s="168">
        <f>+'24-03-998 Ind. Proy'!AI96</f>
        <v>1</v>
      </c>
      <c r="Y11" s="168">
        <f>+'24-03-998 Ind. Proy'!AJ96</f>
        <v>0</v>
      </c>
    </row>
    <row r="12" spans="1:44" ht="24.75" customHeight="1" x14ac:dyDescent="0.25">
      <c r="A12" s="43" t="s">
        <v>54</v>
      </c>
      <c r="B12" s="9">
        <f>+'24-03-998 Ind. Proy'!J139</f>
        <v>2339899800</v>
      </c>
      <c r="C12" s="9">
        <f>+'24-03-998 Ind. Proy'!K139</f>
        <v>2339899800</v>
      </c>
      <c r="D12" s="9">
        <f>+'24-03-998 Ind. Proy'!M139</f>
        <v>0</v>
      </c>
      <c r="E12" s="9">
        <f>+'24-03-998 Ind. Proy'!N139</f>
        <v>0</v>
      </c>
      <c r="F12" s="9">
        <f>+'24-03-998 Ind. Proy'!O139</f>
        <v>0</v>
      </c>
      <c r="G12" s="9">
        <f>+'24-03-998 Ind. Proy'!R139</f>
        <v>0</v>
      </c>
      <c r="H12" s="9">
        <f>+'24-03-998 Ind. Proy'!S139</f>
        <v>0</v>
      </c>
      <c r="I12" s="9">
        <f>+'24-03-998 Ind. Proy'!T139</f>
        <v>0</v>
      </c>
      <c r="J12" s="9">
        <f>+'24-03-998 Ind. Proy'!U139</f>
        <v>0</v>
      </c>
      <c r="K12" s="9">
        <f>+'24-03-998 Ind. Proy'!V139</f>
        <v>16200000</v>
      </c>
      <c r="L12" s="9">
        <f>+'24-03-998 Ind. Proy'!W139</f>
        <v>69204900</v>
      </c>
      <c r="M12" s="9">
        <f>+'24-03-998 Ind. Proy'!X139</f>
        <v>60200000</v>
      </c>
      <c r="N12" s="9">
        <f>+'24-03-998 Ind. Proy'!Y139</f>
        <v>145604900</v>
      </c>
      <c r="O12" s="9">
        <f>+'24-03-998 Ind. Proy'!Z139</f>
        <v>1138040000</v>
      </c>
      <c r="P12" s="9">
        <f>+'24-03-998 Ind. Proy'!AA139</f>
        <v>302824900</v>
      </c>
      <c r="Q12" s="9">
        <f>+'24-03-998 Ind. Proy'!AB139</f>
        <v>0</v>
      </c>
      <c r="R12" s="9">
        <f>+'24-03-998 Ind. Proy'!AC139</f>
        <v>1440864900</v>
      </c>
      <c r="S12" s="9">
        <f>+'24-03-998 Ind. Proy'!AD139</f>
        <v>51720000</v>
      </c>
      <c r="T12" s="9">
        <f>+'24-03-998 Ind. Proy'!AE139</f>
        <v>51840000</v>
      </c>
      <c r="U12" s="9">
        <f>+'24-03-998 Ind. Proy'!AF139</f>
        <v>649870000</v>
      </c>
      <c r="V12" s="9">
        <f>+'24-03-998 Ind. Proy'!AG139</f>
        <v>753430000</v>
      </c>
      <c r="W12" s="9">
        <f>+'24-03-998 Ind. Proy'!AH139</f>
        <v>2339899800</v>
      </c>
      <c r="X12" s="168">
        <f>+'24-03-998 Ind. Proy'!AI139</f>
        <v>1</v>
      </c>
      <c r="Y12" s="168">
        <f>+'24-03-998 Ind. Proy'!AJ139</f>
        <v>0</v>
      </c>
    </row>
    <row r="13" spans="1:44" ht="24.75" customHeight="1" x14ac:dyDescent="0.25">
      <c r="A13" s="43" t="s">
        <v>56</v>
      </c>
      <c r="B13" s="9">
        <f>+'24-03-998 Ind. Proy'!J164</f>
        <v>947020000</v>
      </c>
      <c r="C13" s="9">
        <f>+'24-03-998 Ind. Proy'!K164</f>
        <v>947020000</v>
      </c>
      <c r="D13" s="9">
        <f>+'24-03-998 Ind. Proy'!M164</f>
        <v>0</v>
      </c>
      <c r="E13" s="9">
        <f>+'24-03-998 Ind. Proy'!N164</f>
        <v>0</v>
      </c>
      <c r="F13" s="9">
        <f>+'24-03-998 Ind. Proy'!O164</f>
        <v>0</v>
      </c>
      <c r="G13" s="9">
        <f>+'24-03-998 Ind. Proy'!R164</f>
        <v>0</v>
      </c>
      <c r="H13" s="9">
        <f>+'24-03-998 Ind. Proy'!S164</f>
        <v>0</v>
      </c>
      <c r="I13" s="9">
        <f>+'24-03-998 Ind. Proy'!T164</f>
        <v>32400000</v>
      </c>
      <c r="J13" s="9">
        <f>+'24-03-998 Ind. Proy'!U164</f>
        <v>32400000</v>
      </c>
      <c r="K13" s="9">
        <f>+'24-03-998 Ind. Proy'!V164</f>
        <v>18000000</v>
      </c>
      <c r="L13" s="9">
        <f>+'24-03-998 Ind. Proy'!W164</f>
        <v>60200000</v>
      </c>
      <c r="M13" s="9">
        <f>+'24-03-998 Ind. Proy'!X164</f>
        <v>149400000</v>
      </c>
      <c r="N13" s="9">
        <f>+'24-03-998 Ind. Proy'!Y164</f>
        <v>227600000</v>
      </c>
      <c r="O13" s="9">
        <f>+'24-03-998 Ind. Proy'!Z164</f>
        <v>244580000</v>
      </c>
      <c r="P13" s="9">
        <f>+'24-03-998 Ind. Proy'!AA164</f>
        <v>25800000</v>
      </c>
      <c r="Q13" s="9">
        <f>+'24-03-998 Ind. Proy'!AB164</f>
        <v>0</v>
      </c>
      <c r="R13" s="9">
        <f>+'24-03-998 Ind. Proy'!AC164</f>
        <v>270380000</v>
      </c>
      <c r="S13" s="9">
        <f>+'24-03-998 Ind. Proy'!AD164</f>
        <v>211944000</v>
      </c>
      <c r="T13" s="9">
        <f>+'24-03-998 Ind. Proy'!AE164</f>
        <v>12960000</v>
      </c>
      <c r="U13" s="9">
        <f>+'24-03-998 Ind. Proy'!AF164</f>
        <v>191736000</v>
      </c>
      <c r="V13" s="9">
        <f>+'24-03-998 Ind. Proy'!AG164</f>
        <v>416640000</v>
      </c>
      <c r="W13" s="9">
        <f>+'24-03-998 Ind. Proy'!AH164</f>
        <v>947020000</v>
      </c>
      <c r="X13" s="168">
        <f>+'24-03-998 Ind. Proy'!AI164</f>
        <v>1</v>
      </c>
      <c r="Y13" s="168">
        <f>+'24-03-998 Ind. Proy'!AJ164</f>
        <v>0</v>
      </c>
    </row>
    <row r="14" spans="1:44" ht="24.75" customHeight="1" x14ac:dyDescent="0.25">
      <c r="A14" s="43" t="s">
        <v>58</v>
      </c>
      <c r="B14" s="9">
        <f>+'24-03-998 Ind. Proy'!J195</f>
        <v>1286980000</v>
      </c>
      <c r="C14" s="9">
        <f>+'24-03-998 Ind. Proy'!K195</f>
        <v>1286980000</v>
      </c>
      <c r="D14" s="9">
        <f>+'24-03-998 Ind. Proy'!M165</f>
        <v>0</v>
      </c>
      <c r="E14" s="9">
        <f>+'24-03-998 Ind. Proy'!N165</f>
        <v>0</v>
      </c>
      <c r="F14" s="9">
        <f>+'24-03-998 Ind. Proy'!O165</f>
        <v>0</v>
      </c>
      <c r="G14" s="9">
        <f>+'24-03-998 Ind. Proy'!R165</f>
        <v>0</v>
      </c>
      <c r="H14" s="9">
        <f>+'24-03-998 Ind. Proy'!S165</f>
        <v>0</v>
      </c>
      <c r="I14" s="9">
        <f>+'24-03-998 Ind. Proy'!T165</f>
        <v>0</v>
      </c>
      <c r="J14" s="9">
        <f>+'24-03-998 Ind. Proy'!U195</f>
        <v>16200000</v>
      </c>
      <c r="K14" s="9">
        <f>+'24-03-998 Ind. Proy'!V165</f>
        <v>0</v>
      </c>
      <c r="L14" s="9">
        <f>+'24-03-998 Ind. Proy'!W165</f>
        <v>0</v>
      </c>
      <c r="M14" s="9">
        <f>+'24-03-998 Ind. Proy'!X165</f>
        <v>0</v>
      </c>
      <c r="N14" s="9">
        <f>+'24-03-998 Ind. Proy'!Y195</f>
        <v>396254000</v>
      </c>
      <c r="O14" s="9">
        <f>+'24-03-998 Ind. Proy'!Z165</f>
        <v>0</v>
      </c>
      <c r="P14" s="9">
        <f>+'24-03-998 Ind. Proy'!AA165</f>
        <v>0</v>
      </c>
      <c r="Q14" s="9">
        <f>+'24-03-998 Ind. Proy'!AB165</f>
        <v>0</v>
      </c>
      <c r="R14" s="9">
        <f>+'24-03-998 Ind. Proy'!AC195</f>
        <v>469946000</v>
      </c>
      <c r="S14" s="9">
        <f>+'24-03-998 Ind. Proy'!AD195</f>
        <v>58860000</v>
      </c>
      <c r="T14" s="9">
        <f>+'24-03-998 Ind. Proy'!AE195</f>
        <v>118060000</v>
      </c>
      <c r="U14" s="9">
        <f>+'24-03-998 Ind. Proy'!AF195</f>
        <v>227660000</v>
      </c>
      <c r="V14" s="9">
        <f>+'24-03-998 Ind. Proy'!AG195</f>
        <v>404580000</v>
      </c>
      <c r="W14" s="9">
        <f>+'24-03-998 Ind. Proy'!AH195</f>
        <v>1286980000</v>
      </c>
      <c r="X14" s="168">
        <f>+'24-03-998 Ind. Proy'!AI195</f>
        <v>1</v>
      </c>
      <c r="Y14" s="168">
        <f>+'24-03-998 Ind. Proy'!AJ195</f>
        <v>0</v>
      </c>
    </row>
    <row r="15" spans="1:44" ht="24.75" customHeight="1" x14ac:dyDescent="0.25">
      <c r="A15" s="43" t="s">
        <v>60</v>
      </c>
      <c r="B15" s="9">
        <f>+'24-03-998 Ind. Proy'!J245</f>
        <v>2127231100</v>
      </c>
      <c r="C15" s="9">
        <f>+'24-03-998 Ind. Proy'!K245</f>
        <v>2127231100</v>
      </c>
      <c r="D15" s="9">
        <f>+'24-03-998 Ind. Proy'!M236</f>
        <v>0</v>
      </c>
      <c r="E15" s="9">
        <f>+'24-03-998 Ind. Proy'!N236</f>
        <v>0</v>
      </c>
      <c r="F15" s="9">
        <f>+'24-03-998 Ind. Proy'!O236</f>
        <v>0</v>
      </c>
      <c r="G15" s="9">
        <f>+'24-03-998 Ind. Proy'!R236</f>
        <v>0</v>
      </c>
      <c r="H15" s="9">
        <f>+'24-03-998 Ind. Proy'!S236</f>
        <v>0</v>
      </c>
      <c r="I15" s="9">
        <f>+'24-03-998 Ind. Proy'!T236</f>
        <v>0</v>
      </c>
      <c r="J15" s="9">
        <f>+'24-03-998 Ind. Proy'!U245</f>
        <v>77400000</v>
      </c>
      <c r="K15" s="9">
        <f>+'24-03-998 Ind. Proy'!V236</f>
        <v>0</v>
      </c>
      <c r="L15" s="9">
        <f>+'24-03-998 Ind. Proy'!W236</f>
        <v>0</v>
      </c>
      <c r="M15" s="9">
        <f>+'24-03-998 Ind. Proy'!X236</f>
        <v>0</v>
      </c>
      <c r="N15" s="9">
        <f>+'24-03-998 Ind. Proy'!Y245</f>
        <v>166262450</v>
      </c>
      <c r="O15" s="9">
        <f>+'24-03-998 Ind. Proy'!Z236</f>
        <v>0</v>
      </c>
      <c r="P15" s="9">
        <f>+'24-03-998 Ind. Proy'!AA236</f>
        <v>0</v>
      </c>
      <c r="Q15" s="9">
        <f>+'24-03-998 Ind. Proy'!AB236</f>
        <v>0</v>
      </c>
      <c r="R15" s="9">
        <f>+'24-03-998 Ind. Proy'!AC245</f>
        <v>1364728650</v>
      </c>
      <c r="S15" s="9">
        <f>+'24-03-998 Ind. Proy'!AD245</f>
        <v>71550000</v>
      </c>
      <c r="T15" s="9">
        <f>+'24-03-998 Ind. Proy'!AE245</f>
        <v>102960000</v>
      </c>
      <c r="U15" s="9">
        <f>+'24-03-998 Ind. Proy'!AF245</f>
        <v>344330000</v>
      </c>
      <c r="V15" s="9">
        <f>+'24-03-998 Ind. Proy'!AG245</f>
        <v>518840000</v>
      </c>
      <c r="W15" s="9">
        <f>+'24-03-998 Ind. Proy'!AH245</f>
        <v>2127231100</v>
      </c>
      <c r="X15" s="168">
        <f>+'24-03-998 Ind. Proy'!AI245</f>
        <v>1.6528859034328423</v>
      </c>
      <c r="Y15" s="168">
        <f>+'24-03-998 Ind. Proy'!AJ245</f>
        <v>0</v>
      </c>
    </row>
    <row r="16" spans="1:44" ht="24.75" customHeight="1" x14ac:dyDescent="0.25">
      <c r="A16" s="43" t="s">
        <v>62</v>
      </c>
      <c r="B16" s="9">
        <f>+'24-03-998 Ind. Proy'!J267</f>
        <v>761880000</v>
      </c>
      <c r="C16" s="9">
        <f>+'24-03-998 Ind. Proy'!K267</f>
        <v>761880000</v>
      </c>
      <c r="D16" s="9">
        <f>+'24-03-998 Ind. Proy'!M248</f>
        <v>0</v>
      </c>
      <c r="E16" s="9">
        <f>+'24-03-998 Ind. Proy'!N248</f>
        <v>0</v>
      </c>
      <c r="F16" s="9">
        <f>+'24-03-998 Ind. Proy'!O248</f>
        <v>0</v>
      </c>
      <c r="G16" s="9">
        <f>+'24-03-998 Ind. Proy'!R248</f>
        <v>0</v>
      </c>
      <c r="H16" s="9">
        <f>+'24-03-998 Ind. Proy'!S248</f>
        <v>0</v>
      </c>
      <c r="I16" s="9">
        <f>+'24-03-998 Ind. Proy'!T248</f>
        <v>0</v>
      </c>
      <c r="J16" s="9">
        <f>+'24-03-998 Ind. Proy'!U267</f>
        <v>0</v>
      </c>
      <c r="K16" s="9">
        <f>+'24-03-998 Ind. Proy'!V248</f>
        <v>0</v>
      </c>
      <c r="L16" s="9">
        <f>+'24-03-998 Ind. Proy'!W248</f>
        <v>18000000</v>
      </c>
      <c r="M16" s="9">
        <f>+'24-03-998 Ind. Proy'!X248</f>
        <v>0</v>
      </c>
      <c r="N16" s="9">
        <f>+'24-03-998 Ind. Proy'!Y267</f>
        <v>94400000</v>
      </c>
      <c r="O16" s="9">
        <f>+'24-03-998 Ind. Proy'!Z248</f>
        <v>0</v>
      </c>
      <c r="P16" s="9">
        <f>+'24-03-998 Ind. Proy'!AA248</f>
        <v>0</v>
      </c>
      <c r="Q16" s="9">
        <f>+'24-03-998 Ind. Proy'!AB248</f>
        <v>0</v>
      </c>
      <c r="R16" s="9">
        <f>+'24-03-998 Ind. Proy'!AC267</f>
        <v>357458000</v>
      </c>
      <c r="S16" s="9">
        <f>+'24-03-998 Ind. Proy'!AD267</f>
        <v>12960000</v>
      </c>
      <c r="T16" s="9">
        <f>+'24-03-998 Ind. Proy'!AE267</f>
        <v>0</v>
      </c>
      <c r="U16" s="9">
        <f>+'24-03-998 Ind. Proy'!AF267</f>
        <v>297062000</v>
      </c>
      <c r="V16" s="9">
        <f>+'24-03-998 Ind. Proy'!AG267</f>
        <v>310022000</v>
      </c>
      <c r="W16" s="9">
        <f>+'24-03-998 Ind. Proy'!AH267</f>
        <v>761880000</v>
      </c>
      <c r="X16" s="168">
        <f>+'24-03-998 Ind. Proy'!AI267</f>
        <v>0</v>
      </c>
      <c r="Y16" s="168">
        <f>+'24-03-998 Ind. Proy'!AJ267</f>
        <v>0</v>
      </c>
    </row>
    <row r="17" spans="1:25" ht="24.75" customHeight="1" x14ac:dyDescent="0.25">
      <c r="A17" s="43" t="s">
        <v>64</v>
      </c>
      <c r="B17" s="9">
        <f>+'24-03-998 Ind. Proy'!J293</f>
        <v>1088180000</v>
      </c>
      <c r="C17" s="9">
        <f>+'24-03-998 Ind. Proy'!K293</f>
        <v>1088180000</v>
      </c>
      <c r="D17" s="9">
        <f>+'24-03-998 Ind. Proy'!M274</f>
        <v>0</v>
      </c>
      <c r="E17" s="9">
        <f>+'24-03-998 Ind. Proy'!N274</f>
        <v>0</v>
      </c>
      <c r="F17" s="9">
        <f>+'24-03-998 Ind. Proy'!O274</f>
        <v>0</v>
      </c>
      <c r="G17" s="9">
        <f>+'24-03-998 Ind. Proy'!R274</f>
        <v>0</v>
      </c>
      <c r="H17" s="9">
        <f>+'24-03-998 Ind. Proy'!S274</f>
        <v>0</v>
      </c>
      <c r="I17" s="9">
        <f>+'24-03-998 Ind. Proy'!T274</f>
        <v>0</v>
      </c>
      <c r="J17" s="9">
        <f>+'24-03-998 Ind. Proy'!U293</f>
        <v>32400000</v>
      </c>
      <c r="K17" s="9">
        <f>+'24-03-998 Ind. Proy'!V274</f>
        <v>0</v>
      </c>
      <c r="L17" s="9">
        <f>+'24-03-998 Ind. Proy'!W274</f>
        <v>0</v>
      </c>
      <c r="M17" s="9">
        <f>+'24-03-998 Ind. Proy'!X274</f>
        <v>39900000</v>
      </c>
      <c r="N17" s="9">
        <f>+'24-03-998 Ind. Proy'!Y293</f>
        <v>646160000</v>
      </c>
      <c r="O17" s="9">
        <f>+'24-03-998 Ind. Proy'!Z274</f>
        <v>0</v>
      </c>
      <c r="P17" s="9">
        <f>+'24-03-998 Ind. Proy'!AA274</f>
        <v>0</v>
      </c>
      <c r="Q17" s="9">
        <f>+'24-03-998 Ind. Proy'!AB274</f>
        <v>0</v>
      </c>
      <c r="R17" s="9">
        <f>+'24-03-998 Ind. Proy'!AC293</f>
        <v>111800000</v>
      </c>
      <c r="S17" s="9">
        <f>+'24-03-998 Ind. Proy'!AD293</f>
        <v>94560000</v>
      </c>
      <c r="T17" s="9">
        <f>+'24-03-998 Ind. Proy'!AE293</f>
        <v>21600000</v>
      </c>
      <c r="U17" s="9">
        <f>+'24-03-998 Ind. Proy'!AF293</f>
        <v>181660000</v>
      </c>
      <c r="V17" s="9">
        <f>+'24-03-998 Ind. Proy'!AG293</f>
        <v>297820000</v>
      </c>
      <c r="W17" s="9">
        <f>+'24-03-998 Ind. Proy'!AH293</f>
        <v>1088180000</v>
      </c>
      <c r="X17" s="168">
        <f>+'24-03-998 Ind. Proy'!AI293</f>
        <v>0.8135293148880105</v>
      </c>
      <c r="Y17" s="168">
        <f>+'24-03-998 Ind. Proy'!AJ293</f>
        <v>0</v>
      </c>
    </row>
    <row r="18" spans="1:25" ht="24.75" customHeight="1" x14ac:dyDescent="0.25">
      <c r="A18" s="43" t="s">
        <v>66</v>
      </c>
      <c r="B18" s="9">
        <f>+'24-03-998 Ind. Proy'!J305</f>
        <v>517120000</v>
      </c>
      <c r="C18" s="9">
        <f>+'24-03-998 Ind. Proy'!K305</f>
        <v>517120000</v>
      </c>
      <c r="D18" s="9">
        <f>+'24-03-998 Ind. Proy'!M283</f>
        <v>0</v>
      </c>
      <c r="E18" s="9">
        <f>+'24-03-998 Ind. Proy'!N283</f>
        <v>0</v>
      </c>
      <c r="F18" s="9">
        <f>+'24-03-998 Ind. Proy'!O283</f>
        <v>0</v>
      </c>
      <c r="G18" s="9">
        <f>+'24-03-998 Ind. Proy'!R283</f>
        <v>0</v>
      </c>
      <c r="H18" s="9">
        <f>+'24-03-998 Ind. Proy'!S283</f>
        <v>0</v>
      </c>
      <c r="I18" s="9">
        <f>+'24-03-998 Ind. Proy'!T283</f>
        <v>0</v>
      </c>
      <c r="J18" s="9">
        <f>+'24-03-998 Ind. Proy'!U305</f>
        <v>0</v>
      </c>
      <c r="K18" s="9">
        <f>+'24-03-998 Ind. Proy'!V283</f>
        <v>0</v>
      </c>
      <c r="L18" s="9">
        <f>+'24-03-998 Ind. Proy'!W283</f>
        <v>0</v>
      </c>
      <c r="M18" s="9">
        <f>+'24-03-998 Ind. Proy'!X283</f>
        <v>0</v>
      </c>
      <c r="N18" s="9">
        <f>+'24-03-998 Ind. Proy'!Y305</f>
        <v>60200000</v>
      </c>
      <c r="O18" s="9">
        <f>+'24-03-998 Ind. Proy'!Z283</f>
        <v>0</v>
      </c>
      <c r="P18" s="9">
        <f>+'24-03-998 Ind. Proy'!AA283</f>
        <v>46800000</v>
      </c>
      <c r="Q18" s="9">
        <f>+'24-03-998 Ind. Proy'!AB283</f>
        <v>0</v>
      </c>
      <c r="R18" s="9">
        <f>+'24-03-998 Ind. Proy'!AC305</f>
        <v>153180000</v>
      </c>
      <c r="S18" s="9">
        <f>+'24-03-998 Ind. Proy'!AD305</f>
        <v>0</v>
      </c>
      <c r="T18" s="9">
        <f>+'24-03-998 Ind. Proy'!AE305</f>
        <v>41940000</v>
      </c>
      <c r="U18" s="9">
        <f>+'24-03-998 Ind. Proy'!AF305</f>
        <v>261800000</v>
      </c>
      <c r="V18" s="9">
        <f>+'24-03-998 Ind. Proy'!AG305</f>
        <v>303740000</v>
      </c>
      <c r="W18" s="9">
        <f>+'24-03-998 Ind. Proy'!AH305</f>
        <v>517120000</v>
      </c>
      <c r="X18" s="168">
        <f>+'24-03-998 Ind. Proy'!AI305</f>
        <v>0.54556146451217014</v>
      </c>
      <c r="Y18" s="168">
        <f>+'24-03-998 Ind. Proy'!AJ305</f>
        <v>0</v>
      </c>
    </row>
    <row r="19" spans="1:25" ht="24.75" customHeight="1" x14ac:dyDescent="0.25">
      <c r="A19" s="43" t="s">
        <v>68</v>
      </c>
      <c r="B19" s="9">
        <f>+'24-03-998 Ind. Proy'!J321</f>
        <v>595080000</v>
      </c>
      <c r="C19" s="9">
        <f>+'24-03-998 Ind. Proy'!K321</f>
        <v>595080000</v>
      </c>
      <c r="D19" s="9">
        <f>+'24-03-998 Ind. Proy'!M306</f>
        <v>0</v>
      </c>
      <c r="E19" s="9">
        <f>+'24-03-998 Ind. Proy'!N306</f>
        <v>0</v>
      </c>
      <c r="F19" s="9">
        <f>+'24-03-998 Ind. Proy'!O306</f>
        <v>0</v>
      </c>
      <c r="G19" s="9">
        <f>+'24-03-998 Ind. Proy'!R306</f>
        <v>0</v>
      </c>
      <c r="H19" s="9">
        <f>+'24-03-998 Ind. Proy'!S306</f>
        <v>0</v>
      </c>
      <c r="I19" s="9">
        <f>+'24-03-998 Ind. Proy'!T306</f>
        <v>0</v>
      </c>
      <c r="J19" s="9">
        <f>+'24-03-998 Ind. Proy'!U321</f>
        <v>0</v>
      </c>
      <c r="K19" s="9">
        <f>+'24-03-998 Ind. Proy'!V306</f>
        <v>0</v>
      </c>
      <c r="L19" s="9">
        <f>+'24-03-998 Ind. Proy'!W306</f>
        <v>0</v>
      </c>
      <c r="M19" s="9">
        <f>+'24-03-998 Ind. Proy'!X306</f>
        <v>0</v>
      </c>
      <c r="N19" s="9">
        <f>+'24-03-998 Ind. Proy'!Y321</f>
        <v>189200000</v>
      </c>
      <c r="O19" s="9">
        <f>+'24-03-998 Ind. Proy'!Z306</f>
        <v>0</v>
      </c>
      <c r="P19" s="9">
        <f>+'24-03-998 Ind. Proy'!AA306</f>
        <v>0</v>
      </c>
      <c r="Q19" s="9">
        <f>+'24-03-998 Ind. Proy'!AB306</f>
        <v>0</v>
      </c>
      <c r="R19" s="9">
        <f>+'24-03-998 Ind. Proy'!AC321</f>
        <v>192500000</v>
      </c>
      <c r="S19" s="9">
        <f>+'24-03-998 Ind. Proy'!AD321</f>
        <v>0</v>
      </c>
      <c r="T19" s="9">
        <f>+'24-03-998 Ind. Proy'!AE321</f>
        <v>0</v>
      </c>
      <c r="U19" s="9">
        <f>+'24-03-998 Ind. Proy'!AF321</f>
        <v>213380000</v>
      </c>
      <c r="V19" s="9">
        <f>+'24-03-998 Ind. Proy'!AG321</f>
        <v>213380000</v>
      </c>
      <c r="W19" s="9">
        <f>+'24-03-998 Ind. Proy'!AH321</f>
        <v>595080000</v>
      </c>
      <c r="X19" s="168">
        <f>+'24-03-998 Ind. Proy'!AI321</f>
        <v>0.89896373056994816</v>
      </c>
      <c r="Y19" s="168">
        <f>+'24-03-998 Ind. Proy'!AJ321</f>
        <v>0</v>
      </c>
    </row>
    <row r="20" spans="1:25" ht="24.75" customHeight="1" x14ac:dyDescent="0.25">
      <c r="A20" s="44" t="s">
        <v>70</v>
      </c>
      <c r="B20" s="9">
        <f>+'24-03-998 Ind. Proy'!J335</f>
        <v>539520000</v>
      </c>
      <c r="C20" s="9">
        <f>+'24-03-998 Ind. Proy'!K335</f>
        <v>539520000</v>
      </c>
      <c r="D20" s="9">
        <f>+'24-03-998 Ind. Proy'!M320</f>
        <v>0</v>
      </c>
      <c r="E20" s="9">
        <f>+'24-03-998 Ind. Proy'!N320</f>
        <v>0</v>
      </c>
      <c r="F20" s="9">
        <f>+'24-03-998 Ind. Proy'!O320</f>
        <v>0</v>
      </c>
      <c r="G20" s="9">
        <f>+'24-03-998 Ind. Proy'!R320</f>
        <v>0</v>
      </c>
      <c r="H20" s="9">
        <f>+'24-03-998 Ind. Proy'!S320</f>
        <v>0</v>
      </c>
      <c r="I20" s="9">
        <f>+'24-03-998 Ind. Proy'!T320</f>
        <v>0</v>
      </c>
      <c r="J20" s="9">
        <f>+'24-03-998 Ind. Proy'!U335</f>
        <v>16200000</v>
      </c>
      <c r="K20" s="9">
        <f>+'24-03-998 Ind. Proy'!V320</f>
        <v>0</v>
      </c>
      <c r="L20" s="9">
        <f>+'24-03-998 Ind. Proy'!W320</f>
        <v>0</v>
      </c>
      <c r="M20" s="9">
        <f>+'24-03-998 Ind. Proy'!X320</f>
        <v>0</v>
      </c>
      <c r="N20" s="9">
        <f>+'24-03-998 Ind. Proy'!Y335</f>
        <v>384920000</v>
      </c>
      <c r="O20" s="9">
        <f>+'24-03-998 Ind. Proy'!Z320</f>
        <v>0</v>
      </c>
      <c r="P20" s="9">
        <f>+'24-03-998 Ind. Proy'!AA320</f>
        <v>0</v>
      </c>
      <c r="Q20" s="9">
        <f>+'24-03-998 Ind. Proy'!AB320</f>
        <v>0</v>
      </c>
      <c r="R20" s="9">
        <f>+'24-03-998 Ind. Proy'!AC335</f>
        <v>0</v>
      </c>
      <c r="S20" s="9">
        <f>+'24-03-998 Ind. Proy'!AD335</f>
        <v>25800000</v>
      </c>
      <c r="T20" s="9">
        <f>+'24-03-998 Ind. Proy'!AE335</f>
        <v>64600000</v>
      </c>
      <c r="U20" s="9">
        <f>+'24-03-998 Ind. Proy'!AF335</f>
        <v>48000000</v>
      </c>
      <c r="V20" s="9">
        <f>+'24-03-998 Ind. Proy'!AG335</f>
        <v>138400000</v>
      </c>
      <c r="W20" s="9">
        <f>+'24-03-998 Ind. Proy'!AH335</f>
        <v>539520000</v>
      </c>
      <c r="X20" s="168">
        <f>+'24-03-998 Ind. Proy'!AI335</f>
        <v>0.9395671320153659</v>
      </c>
      <c r="Y20" s="168">
        <f>+'24-03-998 Ind. Proy'!AJ335</f>
        <v>0</v>
      </c>
    </row>
    <row r="21" spans="1:25" ht="24.75" customHeight="1" x14ac:dyDescent="0.25">
      <c r="A21" s="44" t="s">
        <v>72</v>
      </c>
      <c r="B21" s="9">
        <f>+'24-03-998 Ind. Proy'!J355</f>
        <v>1164700000</v>
      </c>
      <c r="C21" s="9">
        <f>+'24-03-998 Ind. Proy'!K355</f>
        <v>1164700000</v>
      </c>
      <c r="D21" s="9">
        <f>+'24-03-998 Ind. Proy'!M341</f>
        <v>0</v>
      </c>
      <c r="E21" s="9">
        <f>+'24-03-998 Ind. Proy'!N341</f>
        <v>0</v>
      </c>
      <c r="F21" s="9">
        <f>+'24-03-998 Ind. Proy'!O341</f>
        <v>0</v>
      </c>
      <c r="G21" s="9">
        <f>+'24-03-998 Ind. Proy'!R341</f>
        <v>0</v>
      </c>
      <c r="H21" s="9">
        <f>+'24-03-998 Ind. Proy'!S341</f>
        <v>0</v>
      </c>
      <c r="I21" s="9">
        <f>+'24-03-998 Ind. Proy'!T341</f>
        <v>0</v>
      </c>
      <c r="J21" s="9">
        <f>+'24-03-998 Ind. Proy'!U355</f>
        <v>16200000</v>
      </c>
      <c r="K21" s="9">
        <f>+'24-03-998 Ind. Proy'!V341</f>
        <v>0</v>
      </c>
      <c r="L21" s="9">
        <f>+'24-03-998 Ind. Proy'!W341</f>
        <v>0</v>
      </c>
      <c r="M21" s="9">
        <f>+'24-03-998 Ind. Proy'!X341</f>
        <v>36000000</v>
      </c>
      <c r="N21" s="9">
        <f>+'24-03-998 Ind. Proy'!Y355</f>
        <v>150200000</v>
      </c>
      <c r="O21" s="9">
        <f>+'24-03-998 Ind. Proy'!Z341</f>
        <v>0</v>
      </c>
      <c r="P21" s="9">
        <f>+'24-03-998 Ind. Proy'!AA341</f>
        <v>0</v>
      </c>
      <c r="Q21" s="9">
        <f>+'24-03-998 Ind. Proy'!AB341</f>
        <v>0</v>
      </c>
      <c r="R21" s="9">
        <f>+'24-03-998 Ind. Proy'!AC355</f>
        <v>768140000</v>
      </c>
      <c r="S21" s="9">
        <f>+'24-03-998 Ind. Proy'!AD355</f>
        <v>0</v>
      </c>
      <c r="T21" s="9">
        <f>+'24-03-998 Ind. Proy'!AE355</f>
        <v>107280000</v>
      </c>
      <c r="U21" s="9">
        <f>+'24-03-998 Ind. Proy'!AF355</f>
        <v>122880000</v>
      </c>
      <c r="V21" s="9">
        <f>+'24-03-998 Ind. Proy'!AG355</f>
        <v>230160000</v>
      </c>
      <c r="W21" s="9">
        <f>+'24-03-998 Ind. Proy'!AH355</f>
        <v>1164700000</v>
      </c>
      <c r="X21" s="168">
        <f>+'24-03-998 Ind. Proy'!AI355</f>
        <v>0.89702635772014361</v>
      </c>
      <c r="Y21" s="168">
        <f>+'24-03-998 Ind. Proy'!AJ355</f>
        <v>0</v>
      </c>
    </row>
    <row r="22" spans="1:25" ht="24.75" customHeight="1" x14ac:dyDescent="0.25">
      <c r="A22" s="44" t="s">
        <v>119</v>
      </c>
      <c r="B22" s="9">
        <f>+'24-03-998 Ind. Proy'!J375</f>
        <v>775980080</v>
      </c>
      <c r="C22" s="9">
        <f>+'24-03-998 Ind. Proy'!K375</f>
        <v>775980080</v>
      </c>
      <c r="D22" s="9">
        <f>+'24-03-998 Ind. Proy'!M365</f>
        <v>0</v>
      </c>
      <c r="E22" s="9">
        <f>+'24-03-998 Ind. Proy'!N365</f>
        <v>0</v>
      </c>
      <c r="F22" s="9">
        <f>+'24-03-998 Ind. Proy'!O365</f>
        <v>0</v>
      </c>
      <c r="G22" s="9">
        <f>+'24-03-998 Ind. Proy'!R342</f>
        <v>0</v>
      </c>
      <c r="H22" s="9">
        <f>+'24-03-998 Ind. Proy'!S342</f>
        <v>0</v>
      </c>
      <c r="I22" s="9">
        <f>+'24-03-998 Ind. Proy'!T342</f>
        <v>0</v>
      </c>
      <c r="J22" s="9">
        <f>+'24-03-998 Ind. Proy'!U375</f>
        <v>16200000</v>
      </c>
      <c r="K22" s="9">
        <f>+'24-03-998 Ind. Proy'!V342</f>
        <v>0</v>
      </c>
      <c r="L22" s="9">
        <f>+'24-03-998 Ind. Proy'!W342</f>
        <v>0</v>
      </c>
      <c r="M22" s="9">
        <f>+'24-03-998 Ind. Proy'!X342</f>
        <v>0</v>
      </c>
      <c r="N22" s="9">
        <f>+'24-03-998 Ind. Proy'!Y375</f>
        <v>123740000</v>
      </c>
      <c r="O22" s="9">
        <f>+'24-03-998 Ind. Proy'!Z342</f>
        <v>70560000</v>
      </c>
      <c r="P22" s="9">
        <f>+'24-03-998 Ind. Proy'!AA342</f>
        <v>0</v>
      </c>
      <c r="Q22" s="9">
        <f>+'24-03-998 Ind. Proy'!AB342</f>
        <v>0</v>
      </c>
      <c r="R22" s="9">
        <f>+'24-03-998 Ind. Proy'!AC375</f>
        <v>582440080</v>
      </c>
      <c r="S22" s="9">
        <f>+'24-03-998 Ind. Proy'!AD375</f>
        <v>0</v>
      </c>
      <c r="T22" s="9">
        <f>+'24-03-998 Ind. Proy'!AE375</f>
        <v>0</v>
      </c>
      <c r="U22" s="9">
        <f>+'24-03-998 Ind. Proy'!AF375</f>
        <v>53600000</v>
      </c>
      <c r="V22" s="9">
        <f>+'24-03-998 Ind. Proy'!AG375</f>
        <v>53600000</v>
      </c>
      <c r="W22" s="9">
        <f>+'24-03-998 Ind. Proy'!AH375</f>
        <v>775980080</v>
      </c>
      <c r="X22" s="168">
        <f>+'24-03-998 Ind. Proy'!AI375</f>
        <v>1</v>
      </c>
      <c r="Y22" s="168">
        <f>+'24-03-998 Ind. Proy'!AJ375</f>
        <v>0</v>
      </c>
    </row>
    <row r="23" spans="1:25" ht="24.75" customHeight="1" x14ac:dyDescent="0.25">
      <c r="A23" s="44" t="s">
        <v>74</v>
      </c>
      <c r="B23" s="9">
        <f>+'24-03-998 Ind. Proy'!J532</f>
        <v>6785405228</v>
      </c>
      <c r="C23" s="9">
        <f>+'24-03-998 Ind. Proy'!K532</f>
        <v>6780241714</v>
      </c>
      <c r="D23" s="9">
        <f>+'24-03-998 Ind. Proy'!M522</f>
        <v>0</v>
      </c>
      <c r="E23" s="9">
        <f>+'24-03-998 Ind. Proy'!N522</f>
        <v>0</v>
      </c>
      <c r="F23" s="9">
        <f>+'24-03-998 Ind. Proy'!O522</f>
        <v>0</v>
      </c>
      <c r="G23" s="9">
        <f>+'24-03-998 Ind. Proy'!R522</f>
        <v>0</v>
      </c>
      <c r="H23" s="9">
        <f>+'24-03-998 Ind. Proy'!S522</f>
        <v>0</v>
      </c>
      <c r="I23" s="9">
        <f>+'24-03-998 Ind. Proy'!T522</f>
        <v>0</v>
      </c>
      <c r="J23" s="9">
        <f>+'24-03-998 Ind. Proy'!U532</f>
        <v>150623200</v>
      </c>
      <c r="K23" s="9">
        <f>+'24-03-998 Ind. Proy'!V522</f>
        <v>0</v>
      </c>
      <c r="L23" s="9">
        <f>+'24-03-998 Ind. Proy'!W522</f>
        <v>0</v>
      </c>
      <c r="M23" s="9">
        <f>+'24-03-998 Ind. Proy'!X522</f>
        <v>0</v>
      </c>
      <c r="N23" s="9">
        <f>+'24-03-998 Ind. Proy'!Y532</f>
        <v>689031500</v>
      </c>
      <c r="O23" s="9">
        <f>+'24-03-998 Ind. Proy'!Z522</f>
        <v>0</v>
      </c>
      <c r="P23" s="9">
        <f>+'24-03-998 Ind. Proy'!AA522</f>
        <v>0</v>
      </c>
      <c r="Q23" s="9">
        <f>+'24-03-998 Ind. Proy'!AB522</f>
        <v>0</v>
      </c>
      <c r="R23" s="9">
        <f>+'24-03-998 Ind. Proy'!AC532</f>
        <v>3723522985</v>
      </c>
      <c r="S23" s="9">
        <f>+'24-03-998 Ind. Proy'!AD532</f>
        <v>261060000</v>
      </c>
      <c r="T23" s="9">
        <f>+'24-03-998 Ind. Proy'!AF532</f>
        <v>1124684299</v>
      </c>
      <c r="U23" s="9">
        <f>+'24-03-998 Ind. Proy'!AF532</f>
        <v>1124684299</v>
      </c>
      <c r="V23" s="9">
        <f>+'24-03-998 Ind. Proy'!AG532</f>
        <v>2212186368</v>
      </c>
      <c r="W23" s="9">
        <f>+'24-03-998 Ind. Proy'!AH532</f>
        <v>6775364053</v>
      </c>
      <c r="X23" s="168">
        <f>+'24-03-998 Ind. Proy'!AI532</f>
        <v>0</v>
      </c>
      <c r="Y23" s="168">
        <f>+'24-03-998 Ind. Proy'!AJ532</f>
        <v>0</v>
      </c>
    </row>
    <row r="24" spans="1:25" ht="24.75" customHeight="1" x14ac:dyDescent="0.25">
      <c r="A24" s="45" t="s">
        <v>76</v>
      </c>
      <c r="B24" s="9">
        <f>+'24-03-998 Ind. Proy'!J538</f>
        <v>1101607792</v>
      </c>
      <c r="C24" s="9">
        <f>+'24-03-998 Ind. Proy'!K538</f>
        <v>1021955114</v>
      </c>
      <c r="D24" s="9">
        <f>+'24-03-998 Ind. Proy'!M344</f>
        <v>0</v>
      </c>
      <c r="E24" s="9">
        <f>+'24-03-998 Ind. Proy'!N344</f>
        <v>0</v>
      </c>
      <c r="F24" s="9">
        <f>+'24-03-998 Ind. Proy'!O344</f>
        <v>0</v>
      </c>
      <c r="G24" s="9">
        <f>+'24-03-998 Ind. Proy'!R344</f>
        <v>0</v>
      </c>
      <c r="H24" s="9">
        <f>+'24-03-998 Ind. Proy'!S344</f>
        <v>0</v>
      </c>
      <c r="I24" s="9">
        <f>+'24-03-998 Ind. Proy'!T344</f>
        <v>0</v>
      </c>
      <c r="J24" s="9">
        <f>+'24-03-998 Ind. Proy'!U538</f>
        <v>13456603</v>
      </c>
      <c r="K24" s="9">
        <f>+'24-03-998 Ind. Proy'!V344</f>
        <v>0</v>
      </c>
      <c r="L24" s="9">
        <f>+'24-03-998 Ind. Proy'!W344</f>
        <v>0</v>
      </c>
      <c r="M24" s="9">
        <f>+'24-03-998 Ind. Proy'!X344</f>
        <v>0</v>
      </c>
      <c r="N24" s="9">
        <f>+'24-03-998 Ind. Proy'!Y538</f>
        <v>9637503</v>
      </c>
      <c r="O24" s="9">
        <f>+'24-03-998 Ind. Proy'!Z344</f>
        <v>146000000</v>
      </c>
      <c r="P24" s="9">
        <f>+'24-03-998 Ind. Proy'!AA344</f>
        <v>0</v>
      </c>
      <c r="Q24" s="9">
        <f>+'24-03-998 Ind. Proy'!AB344</f>
        <v>0</v>
      </c>
      <c r="R24" s="9">
        <f>+'24-03-998 Ind. Proy'!AC538</f>
        <v>822726456</v>
      </c>
      <c r="S24" s="9">
        <f>+'24-03-998 Ind. Proy'!AD538</f>
        <v>2802570</v>
      </c>
      <c r="T24" s="9">
        <f>+'24-03-998 Ind. Proy'!AE538</f>
        <v>13161120</v>
      </c>
      <c r="U24" s="9">
        <f>+'24-03-998 Ind. Proy'!AF538</f>
        <v>153268734</v>
      </c>
      <c r="V24" s="9">
        <f>+'24-03-998 Ind. Proy'!AG538</f>
        <v>169232424</v>
      </c>
      <c r="W24" s="9">
        <f>+'24-03-998 Ind. Proy'!AH538</f>
        <v>1015052986</v>
      </c>
      <c r="X24" s="168">
        <f>+'24-03-998 Ind. Proy'!AI538</f>
        <v>0</v>
      </c>
      <c r="Y24" s="168">
        <f>+'24-03-998 Ind. Proy'!AJ538</f>
        <v>0</v>
      </c>
    </row>
    <row r="25" spans="1:25" ht="20.45" customHeight="1" x14ac:dyDescent="0.25">
      <c r="A25" s="435" t="str">
        <f>"TOTAL ASIG."&amp;" "&amp;$A$5</f>
        <v>TOTAL ASIG. 24-03-998 "Programa Noche Digna"</v>
      </c>
      <c r="B25" s="339">
        <f>SUM(B8:B24)</f>
        <v>24406900000</v>
      </c>
      <c r="C25" s="339">
        <f>SUM(C8:C24)</f>
        <v>24322083808</v>
      </c>
      <c r="D25" s="339">
        <f t="shared" ref="D25:W25" si="0">SUM(D8:D24)</f>
        <v>0</v>
      </c>
      <c r="E25" s="339">
        <f>SUM(E8:E24)</f>
        <v>0</v>
      </c>
      <c r="F25" s="339">
        <f t="shared" si="0"/>
        <v>0</v>
      </c>
      <c r="G25" s="339">
        <f t="shared" si="0"/>
        <v>0</v>
      </c>
      <c r="H25" s="339">
        <f t="shared" si="0"/>
        <v>0</v>
      </c>
      <c r="I25" s="339">
        <f t="shared" si="0"/>
        <v>48600000</v>
      </c>
      <c r="J25" s="339">
        <f>SUM(J8:J24)</f>
        <v>497879803</v>
      </c>
      <c r="K25" s="339">
        <f t="shared" si="0"/>
        <v>82800000</v>
      </c>
      <c r="L25" s="339">
        <f t="shared" si="0"/>
        <v>269404900</v>
      </c>
      <c r="M25" s="339">
        <f t="shared" si="0"/>
        <v>581900000</v>
      </c>
      <c r="N25" s="339">
        <f t="shared" si="0"/>
        <v>3750210353</v>
      </c>
      <c r="O25" s="339">
        <f t="shared" si="0"/>
        <v>2804260000</v>
      </c>
      <c r="P25" s="339">
        <f t="shared" si="0"/>
        <v>1389820900</v>
      </c>
      <c r="Q25" s="339">
        <f t="shared" si="0"/>
        <v>0</v>
      </c>
      <c r="R25" s="339">
        <f t="shared" si="0"/>
        <v>12477163071</v>
      </c>
      <c r="S25" s="339">
        <f t="shared" si="0"/>
        <v>1036056570</v>
      </c>
      <c r="T25" s="339">
        <f t="shared" si="0"/>
        <v>1778605419</v>
      </c>
      <c r="U25" s="339">
        <f t="shared" si="0"/>
        <v>5143231033</v>
      </c>
      <c r="V25" s="339">
        <f t="shared" si="0"/>
        <v>7659650792</v>
      </c>
      <c r="W25" s="339">
        <f t="shared" si="0"/>
        <v>24274304019</v>
      </c>
      <c r="X25" s="340" t="e">
        <f>+'24-03-998 Ind. Proy'!#REF!</f>
        <v>#REF!</v>
      </c>
      <c r="Y25" s="340" t="e">
        <f>'24-03-998 Ind. Proy'!#REF!</f>
        <v>#REF!</v>
      </c>
    </row>
    <row r="26" spans="1:25" x14ac:dyDescent="0.25">
      <c r="B26" s="41"/>
      <c r="G26" s="41"/>
      <c r="H26" s="41"/>
      <c r="I26" s="41"/>
      <c r="K26" s="41"/>
      <c r="L26" s="41"/>
      <c r="M26" s="41"/>
      <c r="O26" s="41"/>
      <c r="P26" s="41"/>
      <c r="Q26" s="41"/>
      <c r="S26" s="41"/>
      <c r="T26" s="41"/>
      <c r="U26" s="41"/>
    </row>
    <row r="27" spans="1:25" x14ac:dyDescent="0.25">
      <c r="B27" s="41"/>
      <c r="G27" s="41"/>
      <c r="H27" s="41"/>
      <c r="I27" s="41"/>
      <c r="K27" s="41"/>
      <c r="L27" s="41"/>
      <c r="M27" s="41"/>
      <c r="O27" s="41"/>
      <c r="P27" s="41"/>
      <c r="Q27" s="41"/>
      <c r="S27" s="41"/>
      <c r="T27" s="41"/>
      <c r="U27" s="41"/>
    </row>
    <row r="28" spans="1:25" x14ac:dyDescent="0.25">
      <c r="B28" s="41"/>
      <c r="G28" s="41"/>
      <c r="H28" s="41"/>
      <c r="I28" s="41"/>
      <c r="K28" s="41"/>
      <c r="L28" s="41"/>
      <c r="M28" s="41"/>
      <c r="O28" s="41"/>
      <c r="P28" s="41"/>
      <c r="Q28" s="41"/>
      <c r="S28" s="41"/>
      <c r="T28" s="41"/>
      <c r="U28" s="41"/>
    </row>
    <row r="29" spans="1:25" x14ac:dyDescent="0.25">
      <c r="B29" s="41"/>
      <c r="G29" s="41"/>
      <c r="H29" s="41"/>
      <c r="I29" s="41"/>
      <c r="K29" s="41"/>
      <c r="L29" s="41"/>
      <c r="M29" s="41"/>
      <c r="O29" s="41"/>
      <c r="P29" s="41"/>
      <c r="Q29" s="41"/>
      <c r="S29" s="41"/>
      <c r="T29" s="41"/>
      <c r="U29" s="41"/>
    </row>
    <row r="30" spans="1:25" x14ac:dyDescent="0.25">
      <c r="B30" s="41"/>
      <c r="G30" s="41"/>
      <c r="H30" s="41"/>
      <c r="I30" s="41"/>
      <c r="K30" s="41"/>
      <c r="L30" s="41"/>
      <c r="M30" s="41"/>
      <c r="O30" s="41"/>
      <c r="P30" s="41"/>
      <c r="Q30" s="41"/>
      <c r="S30" s="41"/>
      <c r="T30" s="41"/>
      <c r="U30" s="41"/>
    </row>
    <row r="31" spans="1:25" x14ac:dyDescent="0.25">
      <c r="B31" s="41"/>
      <c r="G31" s="41"/>
      <c r="H31" s="41"/>
      <c r="I31" s="41"/>
      <c r="K31" s="41"/>
      <c r="L31" s="41"/>
      <c r="M31" s="41"/>
      <c r="O31" s="41"/>
      <c r="P31" s="41"/>
      <c r="Q31" s="41"/>
      <c r="S31" s="41"/>
      <c r="T31" s="41"/>
      <c r="U31" s="41"/>
    </row>
    <row r="32" spans="1:25" x14ac:dyDescent="0.25">
      <c r="B32" s="41"/>
      <c r="G32" s="41"/>
      <c r="H32" s="41"/>
      <c r="I32" s="41"/>
      <c r="K32" s="41"/>
      <c r="L32" s="41"/>
      <c r="M32" s="41"/>
      <c r="O32" s="41"/>
      <c r="P32" s="41"/>
      <c r="Q32" s="41"/>
      <c r="S32" s="41"/>
      <c r="T32" s="41"/>
      <c r="U32" s="41"/>
    </row>
    <row r="33" spans="1:25" x14ac:dyDescent="0.25">
      <c r="B33" s="41"/>
      <c r="G33" s="41"/>
      <c r="H33" s="41"/>
      <c r="I33" s="41"/>
      <c r="K33" s="41"/>
      <c r="L33" s="41"/>
      <c r="M33" s="41"/>
      <c r="O33" s="41"/>
      <c r="P33" s="41"/>
      <c r="Q33" s="41"/>
      <c r="S33" s="41"/>
      <c r="T33" s="41"/>
      <c r="U33" s="41"/>
    </row>
    <row r="34" spans="1:25" x14ac:dyDescent="0.25">
      <c r="A34" s="14"/>
      <c r="B34" s="41"/>
      <c r="G34" s="41"/>
      <c r="H34" s="41"/>
      <c r="I34" s="41"/>
      <c r="K34" s="41"/>
      <c r="L34" s="41"/>
      <c r="M34" s="41"/>
      <c r="O34" s="41"/>
      <c r="P34" s="41"/>
      <c r="Q34" s="41"/>
      <c r="S34" s="41"/>
      <c r="T34" s="41"/>
      <c r="U34" s="41"/>
      <c r="V34" s="14"/>
      <c r="W34" s="14"/>
      <c r="X34" s="15"/>
      <c r="Y34" s="15"/>
    </row>
    <row r="35" spans="1:25" x14ac:dyDescent="0.25">
      <c r="A35" s="14"/>
      <c r="B35" s="41"/>
      <c r="G35" s="41"/>
      <c r="H35" s="41"/>
      <c r="I35" s="41"/>
      <c r="K35" s="41"/>
      <c r="L35" s="41"/>
      <c r="M35" s="41"/>
      <c r="O35" s="41"/>
      <c r="P35" s="41"/>
      <c r="Q35" s="41"/>
      <c r="S35" s="41"/>
      <c r="T35" s="41"/>
      <c r="U35" s="41"/>
      <c r="V35" s="14"/>
      <c r="W35" s="14"/>
      <c r="X35" s="15"/>
      <c r="Y35" s="15"/>
    </row>
    <row r="36" spans="1:25" x14ac:dyDescent="0.25">
      <c r="A36" s="14"/>
      <c r="B36" s="41"/>
      <c r="G36" s="41"/>
      <c r="H36" s="41"/>
      <c r="I36" s="41"/>
      <c r="K36" s="41"/>
      <c r="L36" s="41"/>
      <c r="M36" s="41"/>
      <c r="O36" s="41"/>
      <c r="P36" s="41"/>
      <c r="Q36" s="41"/>
      <c r="S36" s="41"/>
      <c r="T36" s="41"/>
      <c r="U36" s="41"/>
      <c r="V36" s="14"/>
      <c r="W36" s="14"/>
      <c r="X36" s="15"/>
      <c r="Y36" s="15"/>
    </row>
    <row r="37" spans="1:25" x14ac:dyDescent="0.25">
      <c r="A37" s="14"/>
      <c r="B37" s="41"/>
      <c r="G37" s="41"/>
      <c r="H37" s="41"/>
      <c r="I37" s="41"/>
      <c r="K37" s="41"/>
      <c r="L37" s="41"/>
      <c r="M37" s="41"/>
      <c r="O37" s="41"/>
      <c r="P37" s="41"/>
      <c r="Q37" s="41"/>
      <c r="S37" s="41"/>
      <c r="T37" s="41"/>
      <c r="U37" s="41"/>
      <c r="V37" s="14"/>
      <c r="W37" s="14"/>
      <c r="X37" s="15"/>
      <c r="Y37" s="15"/>
    </row>
    <row r="38" spans="1:25" x14ac:dyDescent="0.25">
      <c r="A38" s="14"/>
      <c r="B38" s="41"/>
      <c r="G38" s="41"/>
      <c r="H38" s="41"/>
      <c r="I38" s="41"/>
      <c r="K38" s="41"/>
      <c r="L38" s="41"/>
      <c r="M38" s="41"/>
      <c r="O38" s="41"/>
      <c r="P38" s="41"/>
      <c r="Q38" s="41"/>
      <c r="S38" s="41"/>
      <c r="T38" s="41"/>
      <c r="U38" s="41"/>
      <c r="V38" s="14"/>
      <c r="W38" s="14"/>
      <c r="X38" s="15"/>
      <c r="Y38" s="15"/>
    </row>
    <row r="39" spans="1:25" x14ac:dyDescent="0.25">
      <c r="A39" s="14"/>
      <c r="B39" s="41"/>
      <c r="G39" s="41"/>
      <c r="H39" s="41"/>
      <c r="I39" s="41"/>
      <c r="K39" s="41"/>
      <c r="L39" s="41"/>
      <c r="M39" s="41"/>
      <c r="O39" s="41"/>
      <c r="P39" s="41"/>
      <c r="Q39" s="41"/>
      <c r="S39" s="41"/>
      <c r="T39" s="41"/>
      <c r="U39" s="41"/>
      <c r="V39" s="14"/>
      <c r="W39" s="14"/>
      <c r="X39" s="15"/>
      <c r="Y39" s="15"/>
    </row>
    <row r="40" spans="1:25" x14ac:dyDescent="0.25">
      <c r="A40" s="14"/>
      <c r="B40" s="41"/>
      <c r="G40" s="41"/>
      <c r="H40" s="41"/>
      <c r="I40" s="41"/>
      <c r="K40" s="41"/>
      <c r="L40" s="41"/>
      <c r="M40" s="41"/>
      <c r="O40" s="41"/>
      <c r="P40" s="41"/>
      <c r="Q40" s="41"/>
      <c r="S40" s="41"/>
      <c r="T40" s="41"/>
      <c r="U40" s="41"/>
      <c r="V40" s="14"/>
      <c r="W40" s="14"/>
      <c r="X40" s="15"/>
      <c r="Y40" s="15"/>
    </row>
    <row r="41" spans="1:25" x14ac:dyDescent="0.25">
      <c r="A41" s="14"/>
      <c r="B41" s="41"/>
      <c r="G41" s="41"/>
      <c r="H41" s="41"/>
      <c r="I41" s="41"/>
      <c r="K41" s="41"/>
      <c r="L41" s="41"/>
      <c r="M41" s="41"/>
      <c r="O41" s="41"/>
      <c r="P41" s="41"/>
      <c r="Q41" s="41"/>
      <c r="S41" s="41"/>
      <c r="T41" s="41"/>
      <c r="U41" s="41"/>
      <c r="V41" s="14"/>
      <c r="W41" s="14"/>
      <c r="X41" s="15"/>
      <c r="Y41" s="15"/>
    </row>
    <row r="42" spans="1:25" x14ac:dyDescent="0.25">
      <c r="A42" s="14"/>
      <c r="B42" s="41"/>
      <c r="G42" s="41"/>
      <c r="H42" s="41"/>
      <c r="I42" s="41"/>
      <c r="K42" s="41"/>
      <c r="L42" s="41"/>
      <c r="M42" s="41"/>
      <c r="O42" s="41"/>
      <c r="P42" s="41"/>
      <c r="Q42" s="41"/>
      <c r="S42" s="41"/>
      <c r="T42" s="41"/>
      <c r="U42" s="41"/>
      <c r="V42" s="14"/>
      <c r="W42" s="14"/>
      <c r="X42" s="15"/>
      <c r="Y42" s="15"/>
    </row>
  </sheetData>
  <mergeCells count="25">
    <mergeCell ref="AD6:AF6"/>
    <mergeCell ref="AH6:AH7"/>
    <mergeCell ref="AI6:AJ6"/>
    <mergeCell ref="AG6:AG7"/>
    <mergeCell ref="A6:A7"/>
    <mergeCell ref="B6:B7"/>
    <mergeCell ref="R6:R7"/>
    <mergeCell ref="S6:U6"/>
    <mergeCell ref="X6:Y6"/>
    <mergeCell ref="Z6:AB6"/>
    <mergeCell ref="AC6:AC7"/>
    <mergeCell ref="A1:Y1"/>
    <mergeCell ref="A2:Y2"/>
    <mergeCell ref="A3:Y3"/>
    <mergeCell ref="A4:Y4"/>
    <mergeCell ref="V6:V7"/>
    <mergeCell ref="W6:W7"/>
    <mergeCell ref="J6:J7"/>
    <mergeCell ref="B5:Y5"/>
    <mergeCell ref="C6:C7"/>
    <mergeCell ref="D6:F6"/>
    <mergeCell ref="G6:I6"/>
    <mergeCell ref="K6:M6"/>
    <mergeCell ref="N6:N7"/>
    <mergeCell ref="O6:Q6"/>
  </mergeCells>
  <printOptions horizontalCentered="1" verticalCentered="1"/>
  <pageMargins left="0" right="0" top="0.74803149606299213" bottom="0.74803149606299213" header="0.31496062992125984" footer="0.31496062992125984"/>
  <pageSetup paperSize="41" scale="99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007DB5"/>
    <pageSetUpPr fitToPage="1"/>
  </sheetPr>
  <dimension ref="A1:AR89"/>
  <sheetViews>
    <sheetView zoomScaleNormal="100" workbookViewId="0">
      <pane xSplit="5" ySplit="7" topLeftCell="F69" activePane="bottomRight" state="frozen"/>
      <selection pane="topRight" activeCell="A3" sqref="A3:AJ3"/>
      <selection pane="bottomLeft" activeCell="A3" sqref="A3:AJ3"/>
      <selection pane="bottomRight" activeCell="AF71" sqref="AF71"/>
    </sheetView>
  </sheetViews>
  <sheetFormatPr baseColWidth="10" defaultColWidth="11.42578125" defaultRowHeight="12.75" outlineLevelRow="1" outlineLevelCol="1" x14ac:dyDescent="0.25"/>
  <cols>
    <col min="1" max="1" width="3.5703125" style="15" customWidth="1"/>
    <col min="2" max="2" width="13.28515625" style="15" hidden="1" customWidth="1"/>
    <col min="3" max="3" width="11.85546875" style="15" customWidth="1"/>
    <col min="4" max="4" width="10.42578125" style="15" bestFit="1" customWidth="1"/>
    <col min="5" max="5" width="29.140625" style="14" customWidth="1"/>
    <col min="6" max="6" width="26.42578125" style="14" customWidth="1"/>
    <col min="7" max="7" width="11.140625" style="15" customWidth="1"/>
    <col min="8" max="9" width="9.85546875" style="15" customWidth="1"/>
    <col min="10" max="10" width="12.85546875" style="12" customWidth="1"/>
    <col min="11" max="11" width="12.7109375" style="41" customWidth="1"/>
    <col min="12" max="12" width="14.85546875" style="14" customWidth="1"/>
    <col min="13" max="13" width="10.42578125" style="15" hidden="1" customWidth="1"/>
    <col min="14" max="14" width="9.140625" style="15" hidden="1" customWidth="1"/>
    <col min="15" max="15" width="13" style="15" hidden="1" customWidth="1"/>
    <col min="16" max="16" width="10.5703125" style="15" hidden="1" customWidth="1"/>
    <col min="17" max="17" width="13.85546875" style="42" hidden="1" customWidth="1"/>
    <col min="18" max="18" width="12.85546875" style="12" hidden="1" customWidth="1" outlineLevel="1"/>
    <col min="19" max="20" width="12" style="12" hidden="1" customWidth="1" outlineLevel="1"/>
    <col min="21" max="21" width="12" style="12" customWidth="1" collapsed="1"/>
    <col min="22" max="24" width="12" style="12" hidden="1" customWidth="1" outlineLevel="1"/>
    <col min="25" max="25" width="10.42578125" style="12" bestFit="1" customWidth="1" collapsed="1"/>
    <col min="26" max="26" width="4.28515625" style="12" hidden="1" customWidth="1" outlineLevel="1"/>
    <col min="27" max="27" width="7.5703125" style="12" hidden="1" customWidth="1" outlineLevel="1"/>
    <col min="28" max="28" width="8.42578125" style="12" hidden="1" customWidth="1" outlineLevel="1"/>
    <col min="29" max="29" width="10" style="12" bestFit="1" customWidth="1" collapsed="1"/>
    <col min="30" max="30" width="6.140625" style="12" customWidth="1" outlineLevel="1"/>
    <col min="31" max="31" width="8.140625" style="12" customWidth="1" outlineLevel="1"/>
    <col min="32" max="32" width="7.7109375" style="12" customWidth="1" outlineLevel="1"/>
    <col min="33" max="33" width="10" style="12" bestFit="1" customWidth="1"/>
    <col min="34" max="34" width="12" style="12" customWidth="1"/>
    <col min="35" max="35" width="10.28515625" style="169" bestFit="1" customWidth="1"/>
    <col min="36" max="36" width="11.140625" style="169" customWidth="1"/>
    <col min="37" max="16384" width="11.42578125" style="14"/>
  </cols>
  <sheetData>
    <row r="1" spans="1:44" s="11" customFormat="1" ht="16.5" customHeight="1" x14ac:dyDescent="0.25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 s="525"/>
      <c r="AD1" s="525"/>
      <c r="AE1" s="525"/>
      <c r="AF1" s="525"/>
      <c r="AG1" s="525"/>
      <c r="AH1" s="525"/>
      <c r="AI1" s="525"/>
      <c r="AJ1" s="525"/>
    </row>
    <row r="2" spans="1:44" s="11" customFormat="1" ht="16.5" customHeight="1" x14ac:dyDescent="0.25">
      <c r="A2" s="526" t="s">
        <v>1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526"/>
      <c r="S2" s="526"/>
      <c r="T2" s="526"/>
      <c r="U2" s="526"/>
      <c r="V2" s="526"/>
      <c r="W2" s="526"/>
      <c r="X2" s="526"/>
      <c r="Y2" s="526"/>
      <c r="Z2" s="526"/>
      <c r="AA2" s="526"/>
      <c r="AB2" s="526"/>
      <c r="AC2" s="526"/>
      <c r="AD2" s="526"/>
      <c r="AE2" s="526"/>
      <c r="AF2" s="526"/>
      <c r="AG2" s="526"/>
      <c r="AH2" s="526"/>
      <c r="AI2" s="526"/>
      <c r="AJ2" s="526"/>
    </row>
    <row r="3" spans="1:44" s="11" customFormat="1" ht="16.5" customHeight="1" x14ac:dyDescent="0.25">
      <c r="A3" s="550" t="str">
        <f>+'24-03-341 Ind. Proy'!A3:AJ3</f>
        <v>EJECUCIÓN AL 31 DE DICIEMBRE DE 2022</v>
      </c>
      <c r="B3" s="550"/>
      <c r="C3" s="550"/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  <c r="Q3" s="550"/>
      <c r="R3" s="550"/>
      <c r="S3" s="550"/>
      <c r="T3" s="550"/>
      <c r="U3" s="550"/>
      <c r="V3" s="550"/>
      <c r="W3" s="550"/>
      <c r="X3" s="550"/>
      <c r="Y3" s="550"/>
      <c r="Z3" s="550"/>
      <c r="AA3" s="550"/>
      <c r="AB3" s="550"/>
      <c r="AC3" s="550"/>
      <c r="AD3" s="550"/>
      <c r="AE3" s="550"/>
      <c r="AF3" s="550"/>
      <c r="AG3" s="550"/>
      <c r="AH3" s="550"/>
      <c r="AI3" s="550"/>
      <c r="AJ3" s="550"/>
    </row>
    <row r="4" spans="1:44" s="11" customFormat="1" ht="16.5" customHeight="1" x14ac:dyDescent="0.25">
      <c r="A4" s="528" t="s">
        <v>3</v>
      </c>
      <c r="B4" s="528"/>
      <c r="C4" s="528"/>
      <c r="D4" s="528"/>
      <c r="E4" s="528"/>
      <c r="F4" s="528"/>
      <c r="G4" s="528"/>
      <c r="H4" s="528"/>
      <c r="I4" s="528"/>
      <c r="J4" s="528"/>
      <c r="K4" s="528"/>
      <c r="L4" s="528"/>
      <c r="M4" s="528"/>
      <c r="N4" s="528"/>
      <c r="O4" s="528"/>
      <c r="P4" s="528"/>
      <c r="Q4" s="528"/>
      <c r="R4" s="528"/>
      <c r="S4" s="528"/>
      <c r="T4" s="528"/>
      <c r="U4" s="528"/>
      <c r="V4" s="528"/>
      <c r="W4" s="528"/>
      <c r="X4" s="528"/>
      <c r="Y4" s="528"/>
      <c r="Z4" s="528"/>
      <c r="AA4" s="528"/>
      <c r="AB4" s="528"/>
      <c r="AC4" s="528"/>
      <c r="AD4" s="528"/>
      <c r="AE4" s="528"/>
      <c r="AF4" s="528"/>
      <c r="AG4" s="528"/>
      <c r="AH4" s="528"/>
      <c r="AI4" s="528"/>
      <c r="AJ4" s="528"/>
    </row>
    <row r="5" spans="1:44" ht="17.25" customHeight="1" x14ac:dyDescent="0.25">
      <c r="A5" s="529" t="s">
        <v>1567</v>
      </c>
      <c r="B5" s="529"/>
      <c r="C5" s="529"/>
      <c r="D5" s="529"/>
      <c r="E5" s="529"/>
      <c r="F5" s="529"/>
      <c r="G5" s="529"/>
      <c r="H5" s="529"/>
      <c r="I5" s="529"/>
      <c r="J5" s="529"/>
      <c r="K5" s="529"/>
      <c r="L5" s="529"/>
      <c r="M5" s="529"/>
      <c r="N5" s="529"/>
      <c r="O5" s="529"/>
      <c r="P5" s="529"/>
      <c r="Q5" s="529"/>
      <c r="R5" s="529"/>
      <c r="S5" s="529"/>
      <c r="T5" s="529"/>
      <c r="U5" s="529"/>
      <c r="V5" s="529"/>
      <c r="W5" s="529"/>
      <c r="X5" s="529"/>
      <c r="Y5" s="529"/>
      <c r="Z5" s="529"/>
      <c r="AA5" s="529"/>
      <c r="AB5" s="529"/>
      <c r="AC5" s="529"/>
      <c r="AD5" s="529"/>
      <c r="AE5" s="529"/>
      <c r="AF5" s="529"/>
      <c r="AG5" s="529"/>
      <c r="AH5" s="529"/>
      <c r="AI5" s="529"/>
      <c r="AJ5" s="529"/>
    </row>
    <row r="6" spans="1:44" s="60" customFormat="1" ht="15" customHeight="1" x14ac:dyDescent="0.25">
      <c r="A6" s="523" t="s">
        <v>5</v>
      </c>
      <c r="B6" s="547" t="s">
        <v>6</v>
      </c>
      <c r="C6" s="547" t="s">
        <v>26</v>
      </c>
      <c r="D6" s="547" t="s">
        <v>8</v>
      </c>
      <c r="E6" s="523" t="s">
        <v>9</v>
      </c>
      <c r="F6" s="547" t="s">
        <v>10</v>
      </c>
      <c r="G6" s="523" t="s">
        <v>11</v>
      </c>
      <c r="H6" s="523" t="s">
        <v>12</v>
      </c>
      <c r="I6" s="523"/>
      <c r="J6" s="530" t="s">
        <v>13</v>
      </c>
      <c r="K6" s="530" t="s">
        <v>14</v>
      </c>
      <c r="L6" s="523" t="s">
        <v>15</v>
      </c>
      <c r="M6" s="535" t="s">
        <v>16</v>
      </c>
      <c r="N6" s="536"/>
      <c r="O6" s="537"/>
      <c r="P6" s="523" t="s">
        <v>17</v>
      </c>
      <c r="Q6" s="547" t="s">
        <v>18</v>
      </c>
      <c r="R6" s="522" t="s">
        <v>19</v>
      </c>
      <c r="S6" s="522"/>
      <c r="T6" s="522"/>
      <c r="U6" s="530" t="s">
        <v>20</v>
      </c>
      <c r="V6" s="522" t="s">
        <v>19</v>
      </c>
      <c r="W6" s="522"/>
      <c r="X6" s="522"/>
      <c r="Y6" s="530" t="s">
        <v>21</v>
      </c>
      <c r="Z6" s="522" t="s">
        <v>19</v>
      </c>
      <c r="AA6" s="522"/>
      <c r="AB6" s="522"/>
      <c r="AC6" s="530" t="s">
        <v>22</v>
      </c>
      <c r="AD6" s="522" t="s">
        <v>19</v>
      </c>
      <c r="AE6" s="522"/>
      <c r="AF6" s="522"/>
      <c r="AG6" s="530" t="s">
        <v>23</v>
      </c>
      <c r="AH6" s="530" t="s">
        <v>24</v>
      </c>
      <c r="AI6" s="532" t="s">
        <v>25</v>
      </c>
      <c r="AJ6" s="532"/>
      <c r="AK6" s="11"/>
      <c r="AL6" s="11"/>
      <c r="AM6" s="11"/>
      <c r="AN6" s="11"/>
      <c r="AO6" s="11"/>
      <c r="AP6" s="11"/>
      <c r="AQ6" s="11"/>
      <c r="AR6" s="11"/>
    </row>
    <row r="7" spans="1:44" s="60" customFormat="1" ht="25.5" x14ac:dyDescent="0.25">
      <c r="A7" s="523"/>
      <c r="B7" s="548"/>
      <c r="C7" s="548"/>
      <c r="D7" s="548"/>
      <c r="E7" s="523"/>
      <c r="F7" s="548"/>
      <c r="G7" s="523"/>
      <c r="H7" s="433" t="s">
        <v>27</v>
      </c>
      <c r="I7" s="433" t="s">
        <v>28</v>
      </c>
      <c r="J7" s="531"/>
      <c r="K7" s="531"/>
      <c r="L7" s="523"/>
      <c r="M7" s="431" t="s">
        <v>29</v>
      </c>
      <c r="N7" s="431" t="s">
        <v>30</v>
      </c>
      <c r="O7" s="431" t="s">
        <v>31</v>
      </c>
      <c r="P7" s="523"/>
      <c r="Q7" s="548"/>
      <c r="R7" s="431" t="s">
        <v>32</v>
      </c>
      <c r="S7" s="431" t="s">
        <v>33</v>
      </c>
      <c r="T7" s="431" t="s">
        <v>34</v>
      </c>
      <c r="U7" s="531"/>
      <c r="V7" s="431" t="s">
        <v>35</v>
      </c>
      <c r="W7" s="431" t="s">
        <v>36</v>
      </c>
      <c r="X7" s="431" t="s">
        <v>37</v>
      </c>
      <c r="Y7" s="531"/>
      <c r="Z7" s="431" t="s">
        <v>38</v>
      </c>
      <c r="AA7" s="431" t="s">
        <v>39</v>
      </c>
      <c r="AB7" s="431" t="s">
        <v>40</v>
      </c>
      <c r="AC7" s="531"/>
      <c r="AD7" s="431" t="s">
        <v>41</v>
      </c>
      <c r="AE7" s="431" t="s">
        <v>42</v>
      </c>
      <c r="AF7" s="431" t="s">
        <v>43</v>
      </c>
      <c r="AG7" s="531"/>
      <c r="AH7" s="531"/>
      <c r="AI7" s="432" t="s">
        <v>44</v>
      </c>
      <c r="AJ7" s="432" t="s">
        <v>45</v>
      </c>
      <c r="AK7" s="11"/>
      <c r="AL7" s="11"/>
      <c r="AM7" s="11"/>
      <c r="AN7" s="11"/>
      <c r="AO7" s="11"/>
      <c r="AP7" s="11"/>
      <c r="AQ7" s="11"/>
      <c r="AR7" s="11"/>
    </row>
    <row r="8" spans="1:44" ht="12.75" hidden="1" customHeight="1" x14ac:dyDescent="0.25">
      <c r="A8" s="579" t="s">
        <v>46</v>
      </c>
      <c r="B8" s="580"/>
      <c r="C8" s="580"/>
      <c r="D8" s="580"/>
      <c r="E8" s="590"/>
      <c r="F8" s="16"/>
      <c r="G8" s="5"/>
      <c r="H8" s="17"/>
      <c r="I8" s="17"/>
      <c r="J8" s="62"/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167"/>
      <c r="AJ8" s="167"/>
    </row>
    <row r="9" spans="1:44" ht="12.75" hidden="1" customHeight="1" outlineLevel="1" x14ac:dyDescent="0.25">
      <c r="A9" s="22">
        <v>1</v>
      </c>
      <c r="B9" s="23"/>
      <c r="C9" s="24"/>
      <c r="D9" s="25"/>
      <c r="E9" s="26"/>
      <c r="F9" s="26"/>
      <c r="G9" s="26"/>
      <c r="H9" s="25"/>
      <c r="I9" s="25"/>
      <c r="J9" s="505"/>
      <c r="K9" s="27"/>
      <c r="L9" s="26"/>
      <c r="M9" s="28"/>
      <c r="N9" s="28"/>
      <c r="O9" s="28"/>
      <c r="P9" s="26"/>
      <c r="Q9" s="26"/>
      <c r="R9" s="28"/>
      <c r="S9" s="28"/>
      <c r="T9" s="28"/>
      <c r="U9" s="29">
        <f>SUM(R9:T9)</f>
        <v>0</v>
      </c>
      <c r="V9" s="28"/>
      <c r="W9" s="28"/>
      <c r="X9" s="28"/>
      <c r="Y9" s="29">
        <f>SUM(V9:X9)</f>
        <v>0</v>
      </c>
      <c r="Z9" s="28"/>
      <c r="AA9" s="28"/>
      <c r="AB9" s="28"/>
      <c r="AC9" s="29">
        <f>SUM(Z9:AB9)</f>
        <v>0</v>
      </c>
      <c r="AD9" s="28"/>
      <c r="AE9" s="28"/>
      <c r="AF9" s="28"/>
      <c r="AG9" s="29">
        <f>SUM(AD9:AF9)</f>
        <v>0</v>
      </c>
      <c r="AH9" s="29">
        <f>SUM(U9,Y9,AC9,AG9)</f>
        <v>0</v>
      </c>
      <c r="AI9" s="168">
        <f>IF(ISERROR(AH9/J9),0,AH9/J9)</f>
        <v>0</v>
      </c>
      <c r="AJ9" s="168">
        <f>IF(ISERROR(AH9/$AH$72),"-",AH9/$AH$72)</f>
        <v>0</v>
      </c>
      <c r="AK9" s="11"/>
      <c r="AL9" s="11"/>
      <c r="AM9" s="11"/>
      <c r="AN9" s="11"/>
      <c r="AO9" s="11"/>
      <c r="AP9" s="11"/>
      <c r="AQ9" s="11"/>
      <c r="AR9" s="11"/>
    </row>
    <row r="10" spans="1:44" ht="12.75" hidden="1" customHeight="1" outlineLevel="1" x14ac:dyDescent="0.25">
      <c r="A10" s="22">
        <v>2</v>
      </c>
      <c r="B10" s="23"/>
      <c r="C10" s="32"/>
      <c r="D10" s="33"/>
      <c r="E10" s="34"/>
      <c r="F10" s="26"/>
      <c r="G10" s="26"/>
      <c r="H10" s="25"/>
      <c r="I10" s="25"/>
      <c r="J10" s="506"/>
      <c r="K10" s="35"/>
      <c r="L10" s="34"/>
      <c r="M10" s="28"/>
      <c r="N10" s="28"/>
      <c r="O10" s="28"/>
      <c r="P10" s="34"/>
      <c r="Q10" s="34"/>
      <c r="R10" s="28"/>
      <c r="S10" s="28"/>
      <c r="T10" s="28"/>
      <c r="U10" s="29">
        <f>SUM(R10:T10)</f>
        <v>0</v>
      </c>
      <c r="V10" s="28"/>
      <c r="W10" s="28"/>
      <c r="X10" s="28"/>
      <c r="Y10" s="29">
        <f>SUM(V10:X10)</f>
        <v>0</v>
      </c>
      <c r="Z10" s="28"/>
      <c r="AA10" s="28"/>
      <c r="AB10" s="28"/>
      <c r="AC10" s="29">
        <f>SUM(Z10:AB10)</f>
        <v>0</v>
      </c>
      <c r="AD10" s="28"/>
      <c r="AE10" s="28"/>
      <c r="AF10" s="28"/>
      <c r="AG10" s="29">
        <f>SUM(AD10:AF10)</f>
        <v>0</v>
      </c>
      <c r="AH10" s="29">
        <f>SUM(U10,Y10,AC10,AG10)</f>
        <v>0</v>
      </c>
      <c r="AI10" s="168">
        <f>IF(ISERROR(AH10/J10),0,AH10/J10)</f>
        <v>0</v>
      </c>
      <c r="AJ10" s="168">
        <f>IF(ISERROR(AH10/$AH$72),"-",AH10/$AH$72)</f>
        <v>0</v>
      </c>
      <c r="AK10" s="11"/>
      <c r="AL10" s="11"/>
      <c r="AM10" s="11"/>
      <c r="AN10" s="11"/>
      <c r="AO10" s="11"/>
      <c r="AP10" s="11"/>
      <c r="AQ10" s="11"/>
      <c r="AR10" s="11"/>
    </row>
    <row r="11" spans="1:44" s="61" customFormat="1" ht="12.75" hidden="1" customHeight="1" collapsed="1" x14ac:dyDescent="0.25">
      <c r="A11" s="538" t="s">
        <v>47</v>
      </c>
      <c r="B11" s="542"/>
      <c r="C11" s="539"/>
      <c r="D11" s="539"/>
      <c r="E11" s="539"/>
      <c r="F11" s="539"/>
      <c r="G11" s="539"/>
      <c r="H11" s="539"/>
      <c r="I11" s="540"/>
      <c r="J11" s="339">
        <f>SUM(J9:J10)</f>
        <v>0</v>
      </c>
      <c r="K11" s="339">
        <f>SUM(K9:K10)</f>
        <v>0</v>
      </c>
      <c r="L11" s="445"/>
      <c r="M11" s="339">
        <f>SUM(M9:M10)</f>
        <v>0</v>
      </c>
      <c r="N11" s="339">
        <f>SUM(N9:N10)</f>
        <v>0</v>
      </c>
      <c r="O11" s="339">
        <f>SUM(O9:O10)</f>
        <v>0</v>
      </c>
      <c r="P11" s="344"/>
      <c r="Q11" s="438"/>
      <c r="R11" s="339">
        <f t="shared" ref="R11:AH11" si="0">SUM(R9:R10)</f>
        <v>0</v>
      </c>
      <c r="S11" s="339">
        <f t="shared" si="0"/>
        <v>0</v>
      </c>
      <c r="T11" s="339">
        <f t="shared" si="0"/>
        <v>0</v>
      </c>
      <c r="U11" s="339">
        <f t="shared" si="0"/>
        <v>0</v>
      </c>
      <c r="V11" s="339">
        <f t="shared" si="0"/>
        <v>0</v>
      </c>
      <c r="W11" s="339">
        <f t="shared" si="0"/>
        <v>0</v>
      </c>
      <c r="X11" s="339">
        <f t="shared" si="0"/>
        <v>0</v>
      </c>
      <c r="Y11" s="339">
        <f t="shared" si="0"/>
        <v>0</v>
      </c>
      <c r="Z11" s="339">
        <f t="shared" si="0"/>
        <v>0</v>
      </c>
      <c r="AA11" s="339">
        <f t="shared" si="0"/>
        <v>0</v>
      </c>
      <c r="AB11" s="339">
        <f t="shared" si="0"/>
        <v>0</v>
      </c>
      <c r="AC11" s="339">
        <f t="shared" si="0"/>
        <v>0</v>
      </c>
      <c r="AD11" s="339">
        <f t="shared" si="0"/>
        <v>0</v>
      </c>
      <c r="AE11" s="339">
        <f t="shared" si="0"/>
        <v>0</v>
      </c>
      <c r="AF11" s="339">
        <f t="shared" si="0"/>
        <v>0</v>
      </c>
      <c r="AG11" s="339">
        <f t="shared" si="0"/>
        <v>0</v>
      </c>
      <c r="AH11" s="339">
        <f t="shared" si="0"/>
        <v>0</v>
      </c>
      <c r="AI11" s="340">
        <f>IF(ISERROR(AH11/J11),0,AH11/J11)</f>
        <v>0</v>
      </c>
      <c r="AJ11" s="340">
        <f>IF(ISERROR(AH11/$AH$72),0,AH11/$AH$72)</f>
        <v>0</v>
      </c>
      <c r="AK11" s="11"/>
      <c r="AL11" s="11"/>
      <c r="AM11" s="11"/>
      <c r="AN11" s="11"/>
      <c r="AO11" s="11"/>
      <c r="AP11" s="11"/>
      <c r="AQ11" s="11"/>
      <c r="AR11" s="11"/>
    </row>
    <row r="12" spans="1:44" ht="12.75" hidden="1" customHeight="1" x14ac:dyDescent="0.25">
      <c r="A12" s="626" t="s">
        <v>48</v>
      </c>
      <c r="B12" s="627"/>
      <c r="C12" s="627"/>
      <c r="D12" s="627"/>
      <c r="E12" s="628"/>
      <c r="F12" s="16"/>
      <c r="G12" s="5"/>
      <c r="H12" s="17"/>
      <c r="I12" s="17"/>
      <c r="J12" s="63"/>
      <c r="K12" s="7"/>
      <c r="L12" s="18"/>
      <c r="M12" s="19"/>
      <c r="N12" s="19"/>
      <c r="O12" s="19"/>
      <c r="P12" s="5"/>
      <c r="Q12" s="20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167"/>
      <c r="AJ12" s="167"/>
    </row>
    <row r="13" spans="1:44" ht="12.75" hidden="1" customHeight="1" outlineLevel="1" x14ac:dyDescent="0.25">
      <c r="A13" s="22">
        <v>1</v>
      </c>
      <c r="B13" s="23"/>
      <c r="C13" s="24"/>
      <c r="D13" s="25"/>
      <c r="E13" s="26"/>
      <c r="F13" s="26"/>
      <c r="G13" s="26"/>
      <c r="H13" s="25"/>
      <c r="I13" s="25"/>
      <c r="J13" s="520"/>
      <c r="K13" s="27"/>
      <c r="L13" s="26" t="s">
        <v>88</v>
      </c>
      <c r="M13" s="28"/>
      <c r="N13" s="28"/>
      <c r="O13" s="28"/>
      <c r="P13" s="26"/>
      <c r="Q13" s="26"/>
      <c r="R13" s="28"/>
      <c r="S13" s="28"/>
      <c r="T13" s="28"/>
      <c r="U13" s="29">
        <f>SUM(R13:T13)</f>
        <v>0</v>
      </c>
      <c r="V13" s="28"/>
      <c r="W13" s="28"/>
      <c r="X13" s="28"/>
      <c r="Y13" s="29">
        <f>SUM(V13:X13)</f>
        <v>0</v>
      </c>
      <c r="Z13" s="28"/>
      <c r="AA13" s="28"/>
      <c r="AB13" s="28"/>
      <c r="AC13" s="29">
        <f>SUM(Z13:AB13)</f>
        <v>0</v>
      </c>
      <c r="AD13" s="28"/>
      <c r="AE13" s="28"/>
      <c r="AF13" s="28"/>
      <c r="AG13" s="29">
        <f>SUM(AD13:AF13)</f>
        <v>0</v>
      </c>
      <c r="AH13" s="29">
        <f>SUM(U13,Y13,AC13,AG13)</f>
        <v>0</v>
      </c>
      <c r="AI13" s="168">
        <f>IF(ISERROR(AH13/J13),0,AH13/J13)</f>
        <v>0</v>
      </c>
      <c r="AJ13" s="168">
        <f>IF(ISERROR(AH13/$AH$72),"-",AH13/$AH$72)</f>
        <v>0</v>
      </c>
      <c r="AK13" s="11"/>
      <c r="AL13" s="11"/>
      <c r="AM13" s="11"/>
      <c r="AN13" s="11"/>
      <c r="AO13" s="11"/>
      <c r="AP13" s="11"/>
      <c r="AQ13" s="11"/>
      <c r="AR13" s="11"/>
    </row>
    <row r="14" spans="1:44" ht="12.75" hidden="1" customHeight="1" outlineLevel="1" x14ac:dyDescent="0.25">
      <c r="A14" s="22">
        <v>2</v>
      </c>
      <c r="B14" s="23"/>
      <c r="C14" s="32"/>
      <c r="D14" s="33"/>
      <c r="E14" s="34"/>
      <c r="F14" s="34"/>
      <c r="G14" s="34"/>
      <c r="H14" s="33"/>
      <c r="I14" s="33"/>
      <c r="J14" s="549"/>
      <c r="K14" s="35"/>
      <c r="L14" s="34"/>
      <c r="M14" s="28"/>
      <c r="N14" s="28"/>
      <c r="O14" s="28"/>
      <c r="P14" s="34"/>
      <c r="Q14" s="34"/>
      <c r="R14" s="28"/>
      <c r="S14" s="28"/>
      <c r="T14" s="28"/>
      <c r="U14" s="29">
        <f>SUM(R14:T14)</f>
        <v>0</v>
      </c>
      <c r="V14" s="28"/>
      <c r="W14" s="28"/>
      <c r="X14" s="28"/>
      <c r="Y14" s="29">
        <f>SUM(V14:X14)</f>
        <v>0</v>
      </c>
      <c r="Z14" s="28"/>
      <c r="AA14" s="28"/>
      <c r="AB14" s="28"/>
      <c r="AC14" s="29">
        <f>SUM(Z14:AB14)</f>
        <v>0</v>
      </c>
      <c r="AD14" s="28"/>
      <c r="AE14" s="28"/>
      <c r="AF14" s="28"/>
      <c r="AG14" s="29">
        <f>SUM(AD14:AF14)</f>
        <v>0</v>
      </c>
      <c r="AH14" s="29">
        <f>SUM(U14,Y14,AC14,AG14)</f>
        <v>0</v>
      </c>
      <c r="AI14" s="168">
        <f>IF(ISERROR(AH14/J14),0,AH14/J14)</f>
        <v>0</v>
      </c>
      <c r="AJ14" s="168">
        <f>IF(ISERROR(AH14/$AH$72),"-",AH14/$AH$72)</f>
        <v>0</v>
      </c>
      <c r="AK14" s="11"/>
      <c r="AL14" s="11"/>
      <c r="AM14" s="11"/>
      <c r="AN14" s="11"/>
      <c r="AO14" s="11"/>
      <c r="AP14" s="11"/>
      <c r="AQ14" s="11"/>
      <c r="AR14" s="11"/>
    </row>
    <row r="15" spans="1:44" s="61" customFormat="1" ht="12.75" hidden="1" customHeight="1" collapsed="1" x14ac:dyDescent="0.25">
      <c r="A15" s="538" t="s">
        <v>49</v>
      </c>
      <c r="B15" s="542"/>
      <c r="C15" s="539"/>
      <c r="D15" s="539"/>
      <c r="E15" s="539"/>
      <c r="F15" s="539"/>
      <c r="G15" s="539"/>
      <c r="H15" s="539"/>
      <c r="I15" s="540"/>
      <c r="J15" s="339">
        <f>SUM(J13:J14)</f>
        <v>0</v>
      </c>
      <c r="K15" s="339">
        <f>SUM(K13:K14)</f>
        <v>0</v>
      </c>
      <c r="L15" s="445"/>
      <c r="M15" s="339">
        <f>SUM(M13:M14)</f>
        <v>0</v>
      </c>
      <c r="N15" s="339">
        <f>SUM(N13:N14)</f>
        <v>0</v>
      </c>
      <c r="O15" s="339">
        <f>SUM(O13:O14)</f>
        <v>0</v>
      </c>
      <c r="P15" s="344"/>
      <c r="Q15" s="438"/>
      <c r="R15" s="339">
        <f t="shared" ref="R15:AH15" si="1">SUM(R13:R14)</f>
        <v>0</v>
      </c>
      <c r="S15" s="339">
        <f t="shared" si="1"/>
        <v>0</v>
      </c>
      <c r="T15" s="339">
        <f t="shared" si="1"/>
        <v>0</v>
      </c>
      <c r="U15" s="339">
        <f t="shared" si="1"/>
        <v>0</v>
      </c>
      <c r="V15" s="339">
        <f t="shared" si="1"/>
        <v>0</v>
      </c>
      <c r="W15" s="339">
        <f t="shared" si="1"/>
        <v>0</v>
      </c>
      <c r="X15" s="339">
        <f t="shared" si="1"/>
        <v>0</v>
      </c>
      <c r="Y15" s="339">
        <f t="shared" si="1"/>
        <v>0</v>
      </c>
      <c r="Z15" s="339">
        <f t="shared" si="1"/>
        <v>0</v>
      </c>
      <c r="AA15" s="339">
        <f t="shared" si="1"/>
        <v>0</v>
      </c>
      <c r="AB15" s="339">
        <f t="shared" si="1"/>
        <v>0</v>
      </c>
      <c r="AC15" s="339">
        <f t="shared" si="1"/>
        <v>0</v>
      </c>
      <c r="AD15" s="339">
        <f t="shared" si="1"/>
        <v>0</v>
      </c>
      <c r="AE15" s="339">
        <f t="shared" si="1"/>
        <v>0</v>
      </c>
      <c r="AF15" s="339">
        <f t="shared" si="1"/>
        <v>0</v>
      </c>
      <c r="AG15" s="339">
        <f t="shared" si="1"/>
        <v>0</v>
      </c>
      <c r="AH15" s="339">
        <f t="shared" si="1"/>
        <v>0</v>
      </c>
      <c r="AI15" s="340">
        <f>IF(ISERROR(AH15/J15),0,AH15/J15)</f>
        <v>0</v>
      </c>
      <c r="AJ15" s="340">
        <f>IF(ISERROR(AH15/$AH$72),0,AH15/$AH$72)</f>
        <v>0</v>
      </c>
      <c r="AK15" s="11"/>
      <c r="AL15" s="11"/>
      <c r="AM15" s="11"/>
      <c r="AN15" s="11"/>
      <c r="AO15" s="11"/>
      <c r="AP15" s="11"/>
      <c r="AQ15" s="11"/>
      <c r="AR15" s="11"/>
    </row>
    <row r="16" spans="1:44" ht="12.75" hidden="1" customHeight="1" x14ac:dyDescent="0.25">
      <c r="A16" s="626" t="s">
        <v>50</v>
      </c>
      <c r="B16" s="627"/>
      <c r="C16" s="627"/>
      <c r="D16" s="627"/>
      <c r="E16" s="628"/>
      <c r="F16" s="16"/>
      <c r="G16" s="5"/>
      <c r="H16" s="17"/>
      <c r="I16" s="17"/>
      <c r="J16" s="62"/>
      <c r="K16" s="7"/>
      <c r="L16" s="18"/>
      <c r="M16" s="19"/>
      <c r="N16" s="19"/>
      <c r="O16" s="19"/>
      <c r="P16" s="5"/>
      <c r="Q16" s="20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167"/>
      <c r="AJ16" s="167"/>
    </row>
    <row r="17" spans="1:44" ht="12.75" hidden="1" customHeight="1" outlineLevel="1" x14ac:dyDescent="0.25">
      <c r="A17" s="22">
        <v>1</v>
      </c>
      <c r="B17" s="23"/>
      <c r="C17" s="24"/>
      <c r="D17" s="25"/>
      <c r="E17" s="26"/>
      <c r="F17" s="26"/>
      <c r="G17" s="26"/>
      <c r="H17" s="25"/>
      <c r="I17" s="25"/>
      <c r="J17" s="505"/>
      <c r="K17" s="27"/>
      <c r="L17" s="26" t="s">
        <v>88</v>
      </c>
      <c r="M17" s="28"/>
      <c r="N17" s="28"/>
      <c r="O17" s="28"/>
      <c r="P17" s="26"/>
      <c r="Q17" s="26"/>
      <c r="R17" s="28"/>
      <c r="S17" s="28"/>
      <c r="T17" s="28"/>
      <c r="U17" s="29">
        <f>SUM(R17:T17)</f>
        <v>0</v>
      </c>
      <c r="V17" s="28"/>
      <c r="W17" s="28"/>
      <c r="X17" s="28"/>
      <c r="Y17" s="29">
        <f>SUM(V17:X17)</f>
        <v>0</v>
      </c>
      <c r="Z17" s="28"/>
      <c r="AA17" s="28"/>
      <c r="AB17" s="28"/>
      <c r="AC17" s="29">
        <f>SUM(Z17:AB17)</f>
        <v>0</v>
      </c>
      <c r="AD17" s="28"/>
      <c r="AE17" s="28"/>
      <c r="AF17" s="28"/>
      <c r="AG17" s="29">
        <f>SUM(AD17:AF17)</f>
        <v>0</v>
      </c>
      <c r="AH17" s="29">
        <f>SUM(U17,Y17,AC17,AG17)</f>
        <v>0</v>
      </c>
      <c r="AI17" s="168">
        <f>IF(ISERROR(AH17/J17),0,AH17/J17)</f>
        <v>0</v>
      </c>
      <c r="AJ17" s="168">
        <f>IF(ISERROR(AH17/$AH$72),"-",AH17/$AH$72)</f>
        <v>0</v>
      </c>
      <c r="AK17" s="11"/>
      <c r="AL17" s="11"/>
      <c r="AM17" s="11"/>
      <c r="AN17" s="11"/>
      <c r="AO17" s="11"/>
      <c r="AP17" s="11"/>
      <c r="AQ17" s="11"/>
      <c r="AR17" s="11"/>
    </row>
    <row r="18" spans="1:44" ht="12.75" hidden="1" customHeight="1" outlineLevel="1" x14ac:dyDescent="0.25">
      <c r="A18" s="22">
        <v>2</v>
      </c>
      <c r="B18" s="23"/>
      <c r="C18" s="32"/>
      <c r="D18" s="33"/>
      <c r="E18" s="34"/>
      <c r="F18" s="34"/>
      <c r="G18" s="34"/>
      <c r="H18" s="33"/>
      <c r="I18" s="33"/>
      <c r="J18" s="541"/>
      <c r="K18" s="35"/>
      <c r="L18" s="34"/>
      <c r="M18" s="28"/>
      <c r="N18" s="28"/>
      <c r="O18" s="28"/>
      <c r="P18" s="34"/>
      <c r="Q18" s="34"/>
      <c r="R18" s="28"/>
      <c r="S18" s="28"/>
      <c r="T18" s="28"/>
      <c r="U18" s="29">
        <f>SUM(R18:T18)</f>
        <v>0</v>
      </c>
      <c r="V18" s="28"/>
      <c r="W18" s="28"/>
      <c r="X18" s="28"/>
      <c r="Y18" s="29">
        <f>SUM(V18:X18)</f>
        <v>0</v>
      </c>
      <c r="Z18" s="28"/>
      <c r="AA18" s="28"/>
      <c r="AB18" s="28"/>
      <c r="AC18" s="29">
        <f>SUM(Z18:AB18)</f>
        <v>0</v>
      </c>
      <c r="AD18" s="28"/>
      <c r="AE18" s="28"/>
      <c r="AF18" s="28"/>
      <c r="AG18" s="29">
        <f>SUM(AD18:AF18)</f>
        <v>0</v>
      </c>
      <c r="AH18" s="29">
        <f>SUM(U18,Y18,AC18,AG18)</f>
        <v>0</v>
      </c>
      <c r="AI18" s="168">
        <f>IF(ISERROR(AH18/J18),0,AH18/J18)</f>
        <v>0</v>
      </c>
      <c r="AJ18" s="168">
        <f>IF(ISERROR(AH18/$AH$72),"-",AH18/$AH$72)</f>
        <v>0</v>
      </c>
      <c r="AK18" s="11"/>
      <c r="AL18" s="11"/>
      <c r="AM18" s="11"/>
      <c r="AN18" s="11"/>
      <c r="AO18" s="11"/>
      <c r="AP18" s="11"/>
      <c r="AQ18" s="11"/>
      <c r="AR18" s="11"/>
    </row>
    <row r="19" spans="1:44" s="61" customFormat="1" ht="12.75" hidden="1" customHeight="1" collapsed="1" x14ac:dyDescent="0.25">
      <c r="A19" s="538" t="s">
        <v>51</v>
      </c>
      <c r="B19" s="542"/>
      <c r="C19" s="539"/>
      <c r="D19" s="539"/>
      <c r="E19" s="539"/>
      <c r="F19" s="539"/>
      <c r="G19" s="539"/>
      <c r="H19" s="539"/>
      <c r="I19" s="540"/>
      <c r="J19" s="339">
        <f>SUM(J17:J18)</f>
        <v>0</v>
      </c>
      <c r="K19" s="339">
        <f>SUM(K17:K18)</f>
        <v>0</v>
      </c>
      <c r="L19" s="445"/>
      <c r="M19" s="339">
        <f>SUM(M17:M18)</f>
        <v>0</v>
      </c>
      <c r="N19" s="339">
        <f>SUM(N17:N18)</f>
        <v>0</v>
      </c>
      <c r="O19" s="339">
        <f>SUM(O17:O18)</f>
        <v>0</v>
      </c>
      <c r="P19" s="344"/>
      <c r="Q19" s="438"/>
      <c r="R19" s="339">
        <f t="shared" ref="R19:AH19" si="2">SUM(R17:R18)</f>
        <v>0</v>
      </c>
      <c r="S19" s="339">
        <f t="shared" si="2"/>
        <v>0</v>
      </c>
      <c r="T19" s="339">
        <f t="shared" si="2"/>
        <v>0</v>
      </c>
      <c r="U19" s="339">
        <f t="shared" si="2"/>
        <v>0</v>
      </c>
      <c r="V19" s="339">
        <f t="shared" si="2"/>
        <v>0</v>
      </c>
      <c r="W19" s="339">
        <f t="shared" si="2"/>
        <v>0</v>
      </c>
      <c r="X19" s="339">
        <f t="shared" si="2"/>
        <v>0</v>
      </c>
      <c r="Y19" s="339">
        <f t="shared" si="2"/>
        <v>0</v>
      </c>
      <c r="Z19" s="339">
        <f t="shared" si="2"/>
        <v>0</v>
      </c>
      <c r="AA19" s="339">
        <f t="shared" si="2"/>
        <v>0</v>
      </c>
      <c r="AB19" s="339">
        <f t="shared" si="2"/>
        <v>0</v>
      </c>
      <c r="AC19" s="339">
        <f t="shared" si="2"/>
        <v>0</v>
      </c>
      <c r="AD19" s="339">
        <f t="shared" si="2"/>
        <v>0</v>
      </c>
      <c r="AE19" s="339">
        <f t="shared" si="2"/>
        <v>0</v>
      </c>
      <c r="AF19" s="339">
        <f t="shared" si="2"/>
        <v>0</v>
      </c>
      <c r="AG19" s="339">
        <f t="shared" si="2"/>
        <v>0</v>
      </c>
      <c r="AH19" s="339">
        <f t="shared" si="2"/>
        <v>0</v>
      </c>
      <c r="AI19" s="340">
        <f>IF(ISERROR(AH19/J19),0,AH19/J19)</f>
        <v>0</v>
      </c>
      <c r="AJ19" s="340">
        <f>IF(ISERROR(AH19/$AH$72),0,AH19/$AH$72)</f>
        <v>0</v>
      </c>
      <c r="AK19" s="11"/>
      <c r="AL19" s="11"/>
      <c r="AM19" s="11"/>
      <c r="AN19" s="11"/>
      <c r="AO19" s="11"/>
      <c r="AP19" s="11"/>
      <c r="AQ19" s="11"/>
      <c r="AR19" s="11"/>
    </row>
    <row r="20" spans="1:44" ht="12.75" hidden="1" customHeight="1" x14ac:dyDescent="0.25">
      <c r="A20" s="626" t="s">
        <v>52</v>
      </c>
      <c r="B20" s="627"/>
      <c r="C20" s="627"/>
      <c r="D20" s="627"/>
      <c r="E20" s="628"/>
      <c r="F20" s="16"/>
      <c r="G20" s="5"/>
      <c r="H20" s="17"/>
      <c r="I20" s="17"/>
      <c r="J20" s="62"/>
      <c r="K20" s="7"/>
      <c r="L20" s="18"/>
      <c r="M20" s="19"/>
      <c r="N20" s="19"/>
      <c r="O20" s="19"/>
      <c r="P20" s="5"/>
      <c r="Q20" s="20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167"/>
      <c r="AJ20" s="167"/>
    </row>
    <row r="21" spans="1:44" ht="12.75" hidden="1" customHeight="1" outlineLevel="1" x14ac:dyDescent="0.25">
      <c r="A21" s="22">
        <v>1</v>
      </c>
      <c r="B21" s="23"/>
      <c r="C21" s="24"/>
      <c r="D21" s="25"/>
      <c r="E21" s="26"/>
      <c r="F21" s="26"/>
      <c r="G21" s="26"/>
      <c r="H21" s="25"/>
      <c r="I21" s="25"/>
      <c r="J21" s="505"/>
      <c r="K21" s="27"/>
      <c r="L21" s="26" t="s">
        <v>88</v>
      </c>
      <c r="M21" s="28"/>
      <c r="N21" s="28"/>
      <c r="O21" s="28"/>
      <c r="P21" s="26"/>
      <c r="Q21" s="26"/>
      <c r="R21" s="28"/>
      <c r="S21" s="28"/>
      <c r="T21" s="28"/>
      <c r="U21" s="29">
        <f>SUM(R21:T21)</f>
        <v>0</v>
      </c>
      <c r="V21" s="28"/>
      <c r="W21" s="28"/>
      <c r="X21" s="28"/>
      <c r="Y21" s="29">
        <f>SUM(V21:X21)</f>
        <v>0</v>
      </c>
      <c r="Z21" s="28"/>
      <c r="AA21" s="28"/>
      <c r="AB21" s="28"/>
      <c r="AC21" s="29">
        <f>SUM(Z21:AB21)</f>
        <v>0</v>
      </c>
      <c r="AD21" s="28"/>
      <c r="AE21" s="28"/>
      <c r="AF21" s="28"/>
      <c r="AG21" s="29">
        <f>SUM(AD21:AF21)</f>
        <v>0</v>
      </c>
      <c r="AH21" s="29">
        <f>SUM(U21,Y21,AC21,AG21)</f>
        <v>0</v>
      </c>
      <c r="AI21" s="168">
        <f>IF(ISERROR(AH21/J21),0,AH21/J21)</f>
        <v>0</v>
      </c>
      <c r="AJ21" s="168">
        <f>IF(ISERROR(AH21/$AH$72),"-",AH21/$AH$72)</f>
        <v>0</v>
      </c>
      <c r="AK21" s="11"/>
      <c r="AL21" s="11"/>
      <c r="AM21" s="11"/>
      <c r="AN21" s="11"/>
      <c r="AO21" s="11"/>
      <c r="AP21" s="11"/>
      <c r="AQ21" s="11"/>
      <c r="AR21" s="11"/>
    </row>
    <row r="22" spans="1:44" ht="12.75" hidden="1" customHeight="1" outlineLevel="1" x14ac:dyDescent="0.25">
      <c r="A22" s="22">
        <v>2</v>
      </c>
      <c r="B22" s="23"/>
      <c r="C22" s="32"/>
      <c r="D22" s="33"/>
      <c r="E22" s="34"/>
      <c r="F22" s="34"/>
      <c r="G22" s="34"/>
      <c r="H22" s="33"/>
      <c r="I22" s="33"/>
      <c r="J22" s="541"/>
      <c r="K22" s="35"/>
      <c r="L22" s="34"/>
      <c r="M22" s="28"/>
      <c r="N22" s="28"/>
      <c r="O22" s="28"/>
      <c r="P22" s="34"/>
      <c r="Q22" s="34"/>
      <c r="R22" s="28"/>
      <c r="S22" s="28"/>
      <c r="T22" s="28"/>
      <c r="U22" s="29">
        <f>SUM(R22:T22)</f>
        <v>0</v>
      </c>
      <c r="V22" s="28"/>
      <c r="W22" s="28"/>
      <c r="X22" s="28"/>
      <c r="Y22" s="29">
        <f>SUM(V22:X22)</f>
        <v>0</v>
      </c>
      <c r="Z22" s="28"/>
      <c r="AA22" s="28"/>
      <c r="AB22" s="28"/>
      <c r="AC22" s="29">
        <f>SUM(Z22:AB22)</f>
        <v>0</v>
      </c>
      <c r="AD22" s="28"/>
      <c r="AE22" s="28"/>
      <c r="AF22" s="28"/>
      <c r="AG22" s="29">
        <f>SUM(AD22:AF22)</f>
        <v>0</v>
      </c>
      <c r="AH22" s="29">
        <f>SUM(U22,Y22,AC22,AG22)</f>
        <v>0</v>
      </c>
      <c r="AI22" s="168">
        <f>IF(ISERROR(AH22/J22),0,AH22/J22)</f>
        <v>0</v>
      </c>
      <c r="AJ22" s="168">
        <f>IF(ISERROR(AH22/$AH$72),"-",AH22/$AH$72)</f>
        <v>0</v>
      </c>
      <c r="AK22" s="11"/>
      <c r="AL22" s="11"/>
      <c r="AM22" s="11"/>
      <c r="AN22" s="11"/>
      <c r="AO22" s="11"/>
      <c r="AP22" s="11"/>
      <c r="AQ22" s="11"/>
      <c r="AR22" s="11"/>
    </row>
    <row r="23" spans="1:44" s="61" customFormat="1" ht="12.75" hidden="1" customHeight="1" collapsed="1" x14ac:dyDescent="0.25">
      <c r="A23" s="538" t="s">
        <v>53</v>
      </c>
      <c r="B23" s="542"/>
      <c r="C23" s="539"/>
      <c r="D23" s="539"/>
      <c r="E23" s="539"/>
      <c r="F23" s="539"/>
      <c r="G23" s="539"/>
      <c r="H23" s="539"/>
      <c r="I23" s="540"/>
      <c r="J23" s="339">
        <f>SUM(J21:J22)</f>
        <v>0</v>
      </c>
      <c r="K23" s="339">
        <f>SUM(K21:K22)</f>
        <v>0</v>
      </c>
      <c r="L23" s="445"/>
      <c r="M23" s="339">
        <f>SUM(M21:M22)</f>
        <v>0</v>
      </c>
      <c r="N23" s="339">
        <f>SUM(N21:N22)</f>
        <v>0</v>
      </c>
      <c r="O23" s="339">
        <f>SUM(O21:O22)</f>
        <v>0</v>
      </c>
      <c r="P23" s="344"/>
      <c r="Q23" s="438"/>
      <c r="R23" s="339">
        <f t="shared" ref="R23:AH23" si="3">SUM(R21:R22)</f>
        <v>0</v>
      </c>
      <c r="S23" s="339">
        <f t="shared" si="3"/>
        <v>0</v>
      </c>
      <c r="T23" s="339">
        <f t="shared" si="3"/>
        <v>0</v>
      </c>
      <c r="U23" s="339">
        <f t="shared" si="3"/>
        <v>0</v>
      </c>
      <c r="V23" s="339">
        <f t="shared" si="3"/>
        <v>0</v>
      </c>
      <c r="W23" s="339">
        <f t="shared" si="3"/>
        <v>0</v>
      </c>
      <c r="X23" s="339">
        <f t="shared" si="3"/>
        <v>0</v>
      </c>
      <c r="Y23" s="339">
        <f t="shared" si="3"/>
        <v>0</v>
      </c>
      <c r="Z23" s="339">
        <f t="shared" si="3"/>
        <v>0</v>
      </c>
      <c r="AA23" s="339">
        <f t="shared" si="3"/>
        <v>0</v>
      </c>
      <c r="AB23" s="339">
        <f t="shared" si="3"/>
        <v>0</v>
      </c>
      <c r="AC23" s="339">
        <f t="shared" si="3"/>
        <v>0</v>
      </c>
      <c r="AD23" s="339">
        <f t="shared" si="3"/>
        <v>0</v>
      </c>
      <c r="AE23" s="339">
        <f t="shared" si="3"/>
        <v>0</v>
      </c>
      <c r="AF23" s="339">
        <f t="shared" si="3"/>
        <v>0</v>
      </c>
      <c r="AG23" s="339">
        <f t="shared" si="3"/>
        <v>0</v>
      </c>
      <c r="AH23" s="339">
        <f t="shared" si="3"/>
        <v>0</v>
      </c>
      <c r="AI23" s="340">
        <f>IF(ISERROR(AH23/J23),0,AH23/J23)</f>
        <v>0</v>
      </c>
      <c r="AJ23" s="340">
        <f>IF(ISERROR(AH23/$AH$72),0,AH23/$AH$72)</f>
        <v>0</v>
      </c>
      <c r="AK23" s="11"/>
      <c r="AL23" s="11"/>
      <c r="AM23" s="11"/>
      <c r="AN23" s="11"/>
      <c r="AO23" s="11"/>
      <c r="AP23" s="11"/>
      <c r="AQ23" s="11"/>
      <c r="AR23" s="11"/>
    </row>
    <row r="24" spans="1:44" ht="12.75" hidden="1" customHeight="1" x14ac:dyDescent="0.25">
      <c r="A24" s="626" t="s">
        <v>54</v>
      </c>
      <c r="B24" s="627"/>
      <c r="C24" s="627"/>
      <c r="D24" s="627"/>
      <c r="E24" s="628"/>
      <c r="F24" s="329"/>
      <c r="G24" s="330"/>
      <c r="H24" s="331"/>
      <c r="I24" s="331"/>
      <c r="J24" s="62"/>
      <c r="K24" s="7"/>
      <c r="L24" s="18"/>
      <c r="M24" s="19"/>
      <c r="N24" s="19"/>
      <c r="O24" s="19"/>
      <c r="P24" s="5"/>
      <c r="Q24" s="20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167"/>
      <c r="AJ24" s="167"/>
    </row>
    <row r="25" spans="1:44" hidden="1" outlineLevel="1" x14ac:dyDescent="0.25">
      <c r="A25" s="308">
        <v>1</v>
      </c>
      <c r="B25" s="309"/>
      <c r="C25" s="310"/>
      <c r="D25" s="311"/>
      <c r="E25" s="312"/>
      <c r="F25" s="313"/>
      <c r="G25" s="313"/>
      <c r="H25" s="314"/>
      <c r="I25" s="314"/>
      <c r="J25" s="505"/>
      <c r="K25" s="50"/>
      <c r="L25" s="26" t="s">
        <v>88</v>
      </c>
      <c r="M25" s="49"/>
      <c r="N25" s="53"/>
      <c r="O25" s="49"/>
      <c r="P25" s="47"/>
      <c r="Q25" s="47"/>
      <c r="R25" s="28"/>
      <c r="S25" s="28"/>
      <c r="T25" s="28"/>
      <c r="U25" s="29">
        <f>SUM(R25:T25)</f>
        <v>0</v>
      </c>
      <c r="V25" s="28"/>
      <c r="W25" s="28"/>
      <c r="X25" s="28"/>
      <c r="Y25" s="29">
        <f>SUM(V25:X25)</f>
        <v>0</v>
      </c>
      <c r="Z25" s="28"/>
      <c r="AA25" s="28"/>
      <c r="AB25" s="28"/>
      <c r="AC25" s="29">
        <f>SUM(Z25:AB25)</f>
        <v>0</v>
      </c>
      <c r="AD25" s="28"/>
      <c r="AE25" s="28">
        <v>0</v>
      </c>
      <c r="AF25" s="28">
        <v>0</v>
      </c>
      <c r="AG25" s="29">
        <f>SUM(AD25:AF25)</f>
        <v>0</v>
      </c>
      <c r="AH25" s="29">
        <f>SUM(U25,Y25,AC25,AG25)</f>
        <v>0</v>
      </c>
      <c r="AI25" s="168">
        <f>IF(ISERROR(AH25/J25),0,AH25/J25)</f>
        <v>0</v>
      </c>
      <c r="AJ25" s="168">
        <f>IF(ISERROR(AH25/$AH$72),"-",AH25/$AH$72)</f>
        <v>0</v>
      </c>
      <c r="AK25" s="11"/>
      <c r="AL25" s="11"/>
      <c r="AM25" s="11"/>
      <c r="AN25" s="11"/>
      <c r="AO25" s="11"/>
      <c r="AP25" s="11"/>
      <c r="AQ25" s="11"/>
      <c r="AR25" s="11"/>
    </row>
    <row r="26" spans="1:44" hidden="1" outlineLevel="1" x14ac:dyDescent="0.25">
      <c r="A26" s="308">
        <v>2</v>
      </c>
      <c r="B26" s="309"/>
      <c r="C26" s="315"/>
      <c r="D26" s="316"/>
      <c r="E26" s="317"/>
      <c r="F26" s="313"/>
      <c r="G26" s="313"/>
      <c r="H26" s="316"/>
      <c r="I26" s="314"/>
      <c r="J26" s="506"/>
      <c r="K26" s="51"/>
      <c r="L26" s="1"/>
      <c r="M26" s="49"/>
      <c r="N26" s="53"/>
      <c r="O26" s="49"/>
      <c r="P26" s="47"/>
      <c r="Q26" s="47"/>
      <c r="R26" s="28"/>
      <c r="S26" s="28"/>
      <c r="T26" s="28"/>
      <c r="U26" s="29">
        <f>SUM(R26:T26)</f>
        <v>0</v>
      </c>
      <c r="V26" s="28"/>
      <c r="W26" s="28"/>
      <c r="X26" s="28"/>
      <c r="Y26" s="29">
        <f>SUM(V26:X26)</f>
        <v>0</v>
      </c>
      <c r="Z26" s="28"/>
      <c r="AA26" s="28"/>
      <c r="AB26" s="28"/>
      <c r="AC26" s="29">
        <f>SUM(Z26:AB26)</f>
        <v>0</v>
      </c>
      <c r="AD26" s="28"/>
      <c r="AE26" s="28">
        <v>0</v>
      </c>
      <c r="AF26" s="28">
        <v>0</v>
      </c>
      <c r="AG26" s="29">
        <f>SUM(AD26:AF26)</f>
        <v>0</v>
      </c>
      <c r="AH26" s="29">
        <f>SUM(U26,Y26,AC26,AG26)</f>
        <v>0</v>
      </c>
      <c r="AI26" s="168">
        <f>IF(ISERROR(AH26/J26),0,AH26/J26)</f>
        <v>0</v>
      </c>
      <c r="AJ26" s="168">
        <f>IF(ISERROR(AH26/$AH$72),"-",AH26/$AH$72)</f>
        <v>0</v>
      </c>
      <c r="AK26" s="11"/>
      <c r="AL26" s="11"/>
      <c r="AM26" s="11"/>
      <c r="AN26" s="11"/>
      <c r="AO26" s="11"/>
      <c r="AP26" s="11"/>
      <c r="AQ26" s="11"/>
      <c r="AR26" s="11"/>
    </row>
    <row r="27" spans="1:44" s="61" customFormat="1" ht="12.75" hidden="1" customHeight="1" collapsed="1" x14ac:dyDescent="0.25">
      <c r="A27" s="538" t="s">
        <v>55</v>
      </c>
      <c r="B27" s="542"/>
      <c r="C27" s="539"/>
      <c r="D27" s="539"/>
      <c r="E27" s="539"/>
      <c r="F27" s="539"/>
      <c r="G27" s="539"/>
      <c r="H27" s="539"/>
      <c r="I27" s="540"/>
      <c r="J27" s="339">
        <f>SUM(J25:J26)</f>
        <v>0</v>
      </c>
      <c r="K27" s="339">
        <f>SUM(K25:K26)</f>
        <v>0</v>
      </c>
      <c r="L27" s="445"/>
      <c r="M27" s="339">
        <f>SUM(M25:M26)</f>
        <v>0</v>
      </c>
      <c r="N27" s="339">
        <f>SUM(N25:N26)</f>
        <v>0</v>
      </c>
      <c r="O27" s="339">
        <f>SUM(O25:O26)</f>
        <v>0</v>
      </c>
      <c r="P27" s="344"/>
      <c r="Q27" s="438"/>
      <c r="R27" s="339">
        <f t="shared" ref="R27:AH27" si="4">SUM(R25:R26)</f>
        <v>0</v>
      </c>
      <c r="S27" s="339">
        <f t="shared" si="4"/>
        <v>0</v>
      </c>
      <c r="T27" s="339">
        <f t="shared" si="4"/>
        <v>0</v>
      </c>
      <c r="U27" s="339">
        <f t="shared" si="4"/>
        <v>0</v>
      </c>
      <c r="V27" s="339">
        <f t="shared" si="4"/>
        <v>0</v>
      </c>
      <c r="W27" s="339">
        <f t="shared" si="4"/>
        <v>0</v>
      </c>
      <c r="X27" s="339">
        <f t="shared" si="4"/>
        <v>0</v>
      </c>
      <c r="Y27" s="339">
        <f t="shared" si="4"/>
        <v>0</v>
      </c>
      <c r="Z27" s="339">
        <f t="shared" si="4"/>
        <v>0</v>
      </c>
      <c r="AA27" s="339">
        <f t="shared" si="4"/>
        <v>0</v>
      </c>
      <c r="AB27" s="339">
        <f t="shared" si="4"/>
        <v>0</v>
      </c>
      <c r="AC27" s="339">
        <f t="shared" si="4"/>
        <v>0</v>
      </c>
      <c r="AD27" s="339">
        <f t="shared" si="4"/>
        <v>0</v>
      </c>
      <c r="AE27" s="339">
        <f t="shared" si="4"/>
        <v>0</v>
      </c>
      <c r="AF27" s="339">
        <f t="shared" si="4"/>
        <v>0</v>
      </c>
      <c r="AG27" s="339">
        <f t="shared" si="4"/>
        <v>0</v>
      </c>
      <c r="AH27" s="339">
        <f t="shared" si="4"/>
        <v>0</v>
      </c>
      <c r="AI27" s="345">
        <f>IF(ISERROR(AH27/J27),0,AH27/J27)</f>
        <v>0</v>
      </c>
      <c r="AJ27" s="345">
        <f>IF(ISERROR(AH27/$AH$72),0,AH27/$AH$72)</f>
        <v>0</v>
      </c>
      <c r="AK27" s="11"/>
      <c r="AL27" s="11"/>
      <c r="AM27" s="11"/>
      <c r="AN27" s="11"/>
      <c r="AO27" s="11"/>
      <c r="AP27" s="11"/>
      <c r="AQ27" s="11"/>
      <c r="AR27" s="11"/>
    </row>
    <row r="28" spans="1:44" ht="12.75" hidden="1" customHeight="1" x14ac:dyDescent="0.25">
      <c r="A28" s="626" t="s">
        <v>56</v>
      </c>
      <c r="B28" s="627"/>
      <c r="C28" s="627"/>
      <c r="D28" s="627"/>
      <c r="E28" s="628"/>
      <c r="F28" s="329"/>
      <c r="G28" s="330"/>
      <c r="H28" s="331"/>
      <c r="I28" s="331"/>
      <c r="J28" s="62"/>
      <c r="K28" s="7"/>
      <c r="L28" s="18"/>
      <c r="M28" s="19"/>
      <c r="N28" s="19"/>
      <c r="O28" s="19"/>
      <c r="P28" s="5"/>
      <c r="Q28" s="20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336"/>
      <c r="AJ28" s="336"/>
    </row>
    <row r="29" spans="1:44" ht="12.75" hidden="1" customHeight="1" outlineLevel="1" x14ac:dyDescent="0.25">
      <c r="A29" s="308">
        <v>1</v>
      </c>
      <c r="B29" s="309"/>
      <c r="C29" s="318"/>
      <c r="D29" s="319"/>
      <c r="E29" s="320"/>
      <c r="F29" s="320"/>
      <c r="G29" s="320"/>
      <c r="H29" s="319"/>
      <c r="I29" s="319"/>
      <c r="J29" s="505"/>
      <c r="K29" s="27"/>
      <c r="L29" s="26" t="s">
        <v>88</v>
      </c>
      <c r="M29" s="28"/>
      <c r="N29" s="28"/>
      <c r="O29" s="28"/>
      <c r="P29" s="26"/>
      <c r="Q29" s="26"/>
      <c r="R29" s="28"/>
      <c r="S29" s="28"/>
      <c r="T29" s="28"/>
      <c r="U29" s="29">
        <f>SUM(R29:T29)</f>
        <v>0</v>
      </c>
      <c r="V29" s="28"/>
      <c r="W29" s="28"/>
      <c r="X29" s="28"/>
      <c r="Y29" s="29">
        <f>SUM(V29:X29)</f>
        <v>0</v>
      </c>
      <c r="Z29" s="28"/>
      <c r="AA29" s="28"/>
      <c r="AB29" s="28"/>
      <c r="AC29" s="29">
        <f>SUM(Z29:AB29)</f>
        <v>0</v>
      </c>
      <c r="AD29" s="28"/>
      <c r="AE29" s="28"/>
      <c r="AF29" s="28"/>
      <c r="AG29" s="29">
        <f>SUM(AD29:AF29)</f>
        <v>0</v>
      </c>
      <c r="AH29" s="29">
        <f>SUM(U29,Y29,AC29,AG29)</f>
        <v>0</v>
      </c>
      <c r="AI29" s="30">
        <f>IF(ISERROR(AH29/J29),0,AH29/J29)</f>
        <v>0</v>
      </c>
      <c r="AJ29" s="30">
        <f>IF(ISERROR(AH29/$AH$72),"-",AH29/$AH$72)</f>
        <v>0</v>
      </c>
      <c r="AK29" s="11"/>
      <c r="AL29" s="11"/>
      <c r="AM29" s="11"/>
      <c r="AN29" s="11"/>
      <c r="AO29" s="11"/>
      <c r="AP29" s="11"/>
      <c r="AQ29" s="11"/>
      <c r="AR29" s="11"/>
    </row>
    <row r="30" spans="1:44" ht="12.75" hidden="1" customHeight="1" outlineLevel="1" x14ac:dyDescent="0.25">
      <c r="A30" s="308">
        <v>2</v>
      </c>
      <c r="B30" s="309"/>
      <c r="C30" s="321"/>
      <c r="D30" s="322"/>
      <c r="E30" s="323"/>
      <c r="F30" s="323"/>
      <c r="G30" s="323"/>
      <c r="H30" s="322"/>
      <c r="I30" s="322"/>
      <c r="J30" s="541"/>
      <c r="K30" s="35"/>
      <c r="L30" s="34"/>
      <c r="M30" s="28"/>
      <c r="N30" s="28"/>
      <c r="O30" s="28"/>
      <c r="P30" s="34"/>
      <c r="Q30" s="34"/>
      <c r="R30" s="28"/>
      <c r="S30" s="28"/>
      <c r="T30" s="28"/>
      <c r="U30" s="29">
        <f>SUM(R30:T30)</f>
        <v>0</v>
      </c>
      <c r="V30" s="28"/>
      <c r="W30" s="28"/>
      <c r="X30" s="28"/>
      <c r="Y30" s="29">
        <f>SUM(V30:X30)</f>
        <v>0</v>
      </c>
      <c r="Z30" s="28"/>
      <c r="AA30" s="28"/>
      <c r="AB30" s="28"/>
      <c r="AC30" s="29">
        <f>SUM(Z30:AB30)</f>
        <v>0</v>
      </c>
      <c r="AD30" s="28"/>
      <c r="AE30" s="28"/>
      <c r="AF30" s="28"/>
      <c r="AG30" s="29">
        <f>SUM(AD30:AF30)</f>
        <v>0</v>
      </c>
      <c r="AH30" s="29">
        <f>SUM(U30,Y30,AC30,AG30)</f>
        <v>0</v>
      </c>
      <c r="AI30" s="30">
        <f>IF(ISERROR(AH30/J30),0,AH30/J30)</f>
        <v>0</v>
      </c>
      <c r="AJ30" s="30">
        <f>IF(ISERROR(AH30/$AH$72),"-",AH30/$AH$72)</f>
        <v>0</v>
      </c>
      <c r="AK30" s="11"/>
      <c r="AL30" s="11"/>
      <c r="AM30" s="11"/>
      <c r="AN30" s="11"/>
      <c r="AO30" s="11"/>
      <c r="AP30" s="11"/>
      <c r="AQ30" s="11"/>
      <c r="AR30" s="11"/>
    </row>
    <row r="31" spans="1:44" s="61" customFormat="1" ht="12.75" hidden="1" customHeight="1" collapsed="1" x14ac:dyDescent="0.25">
      <c r="A31" s="538" t="s">
        <v>57</v>
      </c>
      <c r="B31" s="542"/>
      <c r="C31" s="539"/>
      <c r="D31" s="539"/>
      <c r="E31" s="539"/>
      <c r="F31" s="539"/>
      <c r="G31" s="539"/>
      <c r="H31" s="539"/>
      <c r="I31" s="540"/>
      <c r="J31" s="339">
        <f>SUM(J29:J30)</f>
        <v>0</v>
      </c>
      <c r="K31" s="339">
        <f>SUM(K29:K30)</f>
        <v>0</v>
      </c>
      <c r="L31" s="445"/>
      <c r="M31" s="339">
        <f>SUM(M29:M30)</f>
        <v>0</v>
      </c>
      <c r="N31" s="339">
        <f>SUM(N29:N30)</f>
        <v>0</v>
      </c>
      <c r="O31" s="339">
        <f>SUM(O29:O30)</f>
        <v>0</v>
      </c>
      <c r="P31" s="344"/>
      <c r="Q31" s="438"/>
      <c r="R31" s="339">
        <f t="shared" ref="R31:AH31" si="5">SUM(R29:R30)</f>
        <v>0</v>
      </c>
      <c r="S31" s="339">
        <f t="shared" si="5"/>
        <v>0</v>
      </c>
      <c r="T31" s="339">
        <f t="shared" si="5"/>
        <v>0</v>
      </c>
      <c r="U31" s="339">
        <f t="shared" si="5"/>
        <v>0</v>
      </c>
      <c r="V31" s="339">
        <f t="shared" si="5"/>
        <v>0</v>
      </c>
      <c r="W31" s="339">
        <f t="shared" si="5"/>
        <v>0</v>
      </c>
      <c r="X31" s="339">
        <f t="shared" si="5"/>
        <v>0</v>
      </c>
      <c r="Y31" s="339">
        <f t="shared" si="5"/>
        <v>0</v>
      </c>
      <c r="Z31" s="339">
        <f t="shared" si="5"/>
        <v>0</v>
      </c>
      <c r="AA31" s="339">
        <f t="shared" si="5"/>
        <v>0</v>
      </c>
      <c r="AB31" s="339">
        <f t="shared" si="5"/>
        <v>0</v>
      </c>
      <c r="AC31" s="339">
        <f t="shared" si="5"/>
        <v>0</v>
      </c>
      <c r="AD31" s="339">
        <f t="shared" si="5"/>
        <v>0</v>
      </c>
      <c r="AE31" s="339">
        <f t="shared" si="5"/>
        <v>0</v>
      </c>
      <c r="AF31" s="339">
        <f t="shared" si="5"/>
        <v>0</v>
      </c>
      <c r="AG31" s="339">
        <f t="shared" si="5"/>
        <v>0</v>
      </c>
      <c r="AH31" s="339">
        <f t="shared" si="5"/>
        <v>0</v>
      </c>
      <c r="AI31" s="345">
        <f>IF(ISERROR(AH31/J31),0,AH31/J31)</f>
        <v>0</v>
      </c>
      <c r="AJ31" s="345">
        <f>IF(ISERROR(AH31/$AH$72),0,AH31/$AH$72)</f>
        <v>0</v>
      </c>
      <c r="AK31" s="11"/>
      <c r="AL31" s="11"/>
      <c r="AM31" s="11"/>
      <c r="AN31" s="11"/>
      <c r="AO31" s="11"/>
      <c r="AP31" s="11"/>
      <c r="AQ31" s="11"/>
      <c r="AR31" s="11"/>
    </row>
    <row r="32" spans="1:44" ht="12.75" hidden="1" customHeight="1" x14ac:dyDescent="0.25">
      <c r="A32" s="626" t="s">
        <v>58</v>
      </c>
      <c r="B32" s="627"/>
      <c r="C32" s="627"/>
      <c r="D32" s="627"/>
      <c r="E32" s="628"/>
      <c r="F32" s="329"/>
      <c r="G32" s="330"/>
      <c r="H32" s="331"/>
      <c r="I32" s="331"/>
      <c r="J32" s="62"/>
      <c r="K32" s="7"/>
      <c r="L32" s="18"/>
      <c r="M32" s="19"/>
      <c r="N32" s="19"/>
      <c r="O32" s="19"/>
      <c r="P32" s="5"/>
      <c r="Q32" s="20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336"/>
      <c r="AJ32" s="336"/>
    </row>
    <row r="33" spans="1:44" ht="12.75" hidden="1" customHeight="1" outlineLevel="1" x14ac:dyDescent="0.25">
      <c r="A33" s="308">
        <v>1</v>
      </c>
      <c r="B33" s="309"/>
      <c r="C33" s="318"/>
      <c r="D33" s="319"/>
      <c r="E33" s="320"/>
      <c r="F33" s="320"/>
      <c r="G33" s="320"/>
      <c r="H33" s="319"/>
      <c r="I33" s="319"/>
      <c r="J33" s="505"/>
      <c r="K33" s="27"/>
      <c r="L33" s="26" t="s">
        <v>88</v>
      </c>
      <c r="M33" s="28"/>
      <c r="N33" s="28"/>
      <c r="O33" s="28"/>
      <c r="P33" s="26"/>
      <c r="Q33" s="26"/>
      <c r="R33" s="28"/>
      <c r="S33" s="28"/>
      <c r="T33" s="28"/>
      <c r="U33" s="29">
        <f>SUM(R33:T33)</f>
        <v>0</v>
      </c>
      <c r="V33" s="28"/>
      <c r="W33" s="28"/>
      <c r="X33" s="28"/>
      <c r="Y33" s="29">
        <f>SUM(V33:X33)</f>
        <v>0</v>
      </c>
      <c r="Z33" s="28"/>
      <c r="AA33" s="28"/>
      <c r="AB33" s="28"/>
      <c r="AC33" s="29">
        <f>SUM(Z33:AB33)</f>
        <v>0</v>
      </c>
      <c r="AD33" s="28"/>
      <c r="AE33" s="28"/>
      <c r="AF33" s="28"/>
      <c r="AG33" s="29">
        <f>SUM(AD33:AF33)</f>
        <v>0</v>
      </c>
      <c r="AH33" s="29">
        <f>SUM(U33,Y33,AC33,AG33)</f>
        <v>0</v>
      </c>
      <c r="AI33" s="30">
        <f>IF(ISERROR(AH33/J33),0,AH33/J33)</f>
        <v>0</v>
      </c>
      <c r="AJ33" s="30">
        <f>IF(ISERROR(AH33/$AH$72),"-",AH33/$AH$72)</f>
        <v>0</v>
      </c>
      <c r="AK33" s="11"/>
      <c r="AL33" s="11"/>
      <c r="AM33" s="11"/>
      <c r="AN33" s="11"/>
      <c r="AO33" s="11"/>
      <c r="AP33" s="11"/>
      <c r="AQ33" s="11"/>
      <c r="AR33" s="11"/>
    </row>
    <row r="34" spans="1:44" ht="12.75" hidden="1" customHeight="1" outlineLevel="1" x14ac:dyDescent="0.25">
      <c r="A34" s="308">
        <v>2</v>
      </c>
      <c r="B34" s="309"/>
      <c r="C34" s="321"/>
      <c r="D34" s="322"/>
      <c r="E34" s="323"/>
      <c r="F34" s="323"/>
      <c r="G34" s="323"/>
      <c r="H34" s="322"/>
      <c r="I34" s="322"/>
      <c r="J34" s="541"/>
      <c r="K34" s="35"/>
      <c r="L34" s="34"/>
      <c r="M34" s="28"/>
      <c r="N34" s="28"/>
      <c r="O34" s="28"/>
      <c r="P34" s="34"/>
      <c r="Q34" s="34"/>
      <c r="R34" s="28"/>
      <c r="S34" s="28"/>
      <c r="T34" s="28"/>
      <c r="U34" s="29">
        <f>SUM(R34:T34)</f>
        <v>0</v>
      </c>
      <c r="V34" s="28"/>
      <c r="W34" s="28"/>
      <c r="X34" s="28"/>
      <c r="Y34" s="29">
        <f>SUM(V34:X34)</f>
        <v>0</v>
      </c>
      <c r="Z34" s="28"/>
      <c r="AA34" s="28"/>
      <c r="AB34" s="28"/>
      <c r="AC34" s="29">
        <f>SUM(Z34:AB34)</f>
        <v>0</v>
      </c>
      <c r="AD34" s="28"/>
      <c r="AE34" s="28"/>
      <c r="AF34" s="28"/>
      <c r="AG34" s="29">
        <f>SUM(AD34:AF34)</f>
        <v>0</v>
      </c>
      <c r="AH34" s="29">
        <f>SUM(U34,Y34,AC34,AG34)</f>
        <v>0</v>
      </c>
      <c r="AI34" s="30">
        <f>IF(ISERROR(AH34/J34),0,AH34/J34)</f>
        <v>0</v>
      </c>
      <c r="AJ34" s="30">
        <f>IF(ISERROR(AH34/$AH$72),"-",AH34/$AH$72)</f>
        <v>0</v>
      </c>
      <c r="AK34" s="11"/>
      <c r="AL34" s="11"/>
      <c r="AM34" s="11"/>
      <c r="AN34" s="11"/>
      <c r="AO34" s="11"/>
      <c r="AP34" s="11"/>
      <c r="AQ34" s="11"/>
      <c r="AR34" s="11"/>
    </row>
    <row r="35" spans="1:44" s="61" customFormat="1" ht="12.75" hidden="1" customHeight="1" collapsed="1" x14ac:dyDescent="0.25">
      <c r="A35" s="538" t="s">
        <v>59</v>
      </c>
      <c r="B35" s="542"/>
      <c r="C35" s="539"/>
      <c r="D35" s="539"/>
      <c r="E35" s="539"/>
      <c r="F35" s="539"/>
      <c r="G35" s="539"/>
      <c r="H35" s="539"/>
      <c r="I35" s="540"/>
      <c r="J35" s="339">
        <f>SUM(J33:J34)</f>
        <v>0</v>
      </c>
      <c r="K35" s="339">
        <f>SUM(K33:K34)</f>
        <v>0</v>
      </c>
      <c r="L35" s="445"/>
      <c r="M35" s="339">
        <f>SUM(M33:M34)</f>
        <v>0</v>
      </c>
      <c r="N35" s="339">
        <f>SUM(N33:N34)</f>
        <v>0</v>
      </c>
      <c r="O35" s="339">
        <f>SUM(O33:O34)</f>
        <v>0</v>
      </c>
      <c r="P35" s="344"/>
      <c r="Q35" s="438"/>
      <c r="R35" s="339">
        <f t="shared" ref="R35:AH35" si="6">SUM(R33:R34)</f>
        <v>0</v>
      </c>
      <c r="S35" s="339">
        <f t="shared" si="6"/>
        <v>0</v>
      </c>
      <c r="T35" s="339">
        <f t="shared" si="6"/>
        <v>0</v>
      </c>
      <c r="U35" s="339">
        <f t="shared" si="6"/>
        <v>0</v>
      </c>
      <c r="V35" s="339">
        <f t="shared" si="6"/>
        <v>0</v>
      </c>
      <c r="W35" s="339">
        <f t="shared" si="6"/>
        <v>0</v>
      </c>
      <c r="X35" s="339">
        <f t="shared" si="6"/>
        <v>0</v>
      </c>
      <c r="Y35" s="339">
        <f t="shared" si="6"/>
        <v>0</v>
      </c>
      <c r="Z35" s="339">
        <f t="shared" si="6"/>
        <v>0</v>
      </c>
      <c r="AA35" s="339">
        <f t="shared" si="6"/>
        <v>0</v>
      </c>
      <c r="AB35" s="339">
        <f t="shared" si="6"/>
        <v>0</v>
      </c>
      <c r="AC35" s="339">
        <f t="shared" si="6"/>
        <v>0</v>
      </c>
      <c r="AD35" s="339">
        <f t="shared" si="6"/>
        <v>0</v>
      </c>
      <c r="AE35" s="339">
        <f t="shared" si="6"/>
        <v>0</v>
      </c>
      <c r="AF35" s="339">
        <f t="shared" si="6"/>
        <v>0</v>
      </c>
      <c r="AG35" s="339">
        <f t="shared" si="6"/>
        <v>0</v>
      </c>
      <c r="AH35" s="339">
        <f t="shared" si="6"/>
        <v>0</v>
      </c>
      <c r="AI35" s="345">
        <f>IF(ISERROR(AH35/J35),0,AH35/J35)</f>
        <v>0</v>
      </c>
      <c r="AJ35" s="345">
        <f>IF(ISERROR(AH35/$AH$72),0,AH35/$AH$72)</f>
        <v>0</v>
      </c>
      <c r="AK35" s="11"/>
      <c r="AL35" s="11"/>
      <c r="AM35" s="11"/>
      <c r="AN35" s="11"/>
      <c r="AO35" s="11"/>
      <c r="AP35" s="11"/>
      <c r="AQ35" s="11"/>
      <c r="AR35" s="11"/>
    </row>
    <row r="36" spans="1:44" ht="12.75" hidden="1" customHeight="1" x14ac:dyDescent="0.25">
      <c r="A36" s="626" t="s">
        <v>60</v>
      </c>
      <c r="B36" s="627"/>
      <c r="C36" s="627"/>
      <c r="D36" s="627"/>
      <c r="E36" s="628"/>
      <c r="F36" s="329"/>
      <c r="G36" s="330"/>
      <c r="H36" s="331"/>
      <c r="I36" s="331"/>
      <c r="J36" s="62"/>
      <c r="K36" s="7"/>
      <c r="L36" s="18"/>
      <c r="M36" s="19"/>
      <c r="N36" s="19"/>
      <c r="O36" s="19"/>
      <c r="P36" s="5"/>
      <c r="Q36" s="20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336"/>
      <c r="AJ36" s="336"/>
    </row>
    <row r="37" spans="1:44" ht="12.75" hidden="1" customHeight="1" outlineLevel="1" x14ac:dyDescent="0.25">
      <c r="A37" s="308">
        <v>1</v>
      </c>
      <c r="B37" s="309"/>
      <c r="C37" s="318"/>
      <c r="D37" s="319"/>
      <c r="E37" s="320"/>
      <c r="F37" s="320"/>
      <c r="G37" s="320"/>
      <c r="H37" s="319"/>
      <c r="I37" s="319"/>
      <c r="J37" s="505"/>
      <c r="K37" s="27"/>
      <c r="L37" s="26" t="s">
        <v>89</v>
      </c>
      <c r="M37" s="28"/>
      <c r="N37" s="28"/>
      <c r="O37" s="28"/>
      <c r="P37" s="26"/>
      <c r="Q37" s="26"/>
      <c r="R37" s="28"/>
      <c r="S37" s="28"/>
      <c r="T37" s="28"/>
      <c r="U37" s="29">
        <f>SUM(R37:T37)</f>
        <v>0</v>
      </c>
      <c r="V37" s="28"/>
      <c r="W37" s="28"/>
      <c r="X37" s="28"/>
      <c r="Y37" s="29">
        <f>SUM(V37:X37)</f>
        <v>0</v>
      </c>
      <c r="Z37" s="28"/>
      <c r="AA37" s="28"/>
      <c r="AB37" s="28"/>
      <c r="AC37" s="29">
        <f>SUM(Z37:AB37)</f>
        <v>0</v>
      </c>
      <c r="AD37" s="28"/>
      <c r="AE37" s="28"/>
      <c r="AF37" s="28"/>
      <c r="AG37" s="29">
        <f>SUM(AD37:AF37)</f>
        <v>0</v>
      </c>
      <c r="AH37" s="29">
        <f>SUM(U37,Y37,AC37,AG37)</f>
        <v>0</v>
      </c>
      <c r="AI37" s="30">
        <f>IF(ISERROR(AH37/J37),0,AH37/J37)</f>
        <v>0</v>
      </c>
      <c r="AJ37" s="30">
        <f>IF(ISERROR(AH37/$AH$72),"-",AH37/$AH$72)</f>
        <v>0</v>
      </c>
      <c r="AK37" s="11"/>
      <c r="AL37" s="11"/>
      <c r="AM37" s="11"/>
      <c r="AN37" s="11"/>
      <c r="AO37" s="11"/>
      <c r="AP37" s="11"/>
      <c r="AQ37" s="11"/>
      <c r="AR37" s="11"/>
    </row>
    <row r="38" spans="1:44" ht="12.75" hidden="1" customHeight="1" outlineLevel="1" x14ac:dyDescent="0.25">
      <c r="A38" s="308">
        <v>2</v>
      </c>
      <c r="B38" s="309"/>
      <c r="C38" s="321"/>
      <c r="D38" s="322"/>
      <c r="E38" s="323"/>
      <c r="F38" s="323"/>
      <c r="G38" s="323"/>
      <c r="H38" s="322"/>
      <c r="I38" s="322"/>
      <c r="J38" s="541"/>
      <c r="K38" s="35"/>
      <c r="L38" s="34"/>
      <c r="M38" s="28"/>
      <c r="N38" s="28"/>
      <c r="O38" s="28"/>
      <c r="P38" s="34"/>
      <c r="Q38" s="34"/>
      <c r="R38" s="28"/>
      <c r="S38" s="28"/>
      <c r="T38" s="28"/>
      <c r="U38" s="29">
        <f>SUM(R38:T38)</f>
        <v>0</v>
      </c>
      <c r="V38" s="28"/>
      <c r="W38" s="28"/>
      <c r="X38" s="28"/>
      <c r="Y38" s="29">
        <f>SUM(V38:X38)</f>
        <v>0</v>
      </c>
      <c r="Z38" s="28"/>
      <c r="AA38" s="28"/>
      <c r="AB38" s="28"/>
      <c r="AC38" s="29">
        <f>SUM(Z38:AB38)</f>
        <v>0</v>
      </c>
      <c r="AD38" s="28"/>
      <c r="AE38" s="28"/>
      <c r="AF38" s="28"/>
      <c r="AG38" s="29">
        <f>SUM(AD38:AF38)</f>
        <v>0</v>
      </c>
      <c r="AH38" s="29">
        <f>SUM(U38,Y38,AC38,AG38)</f>
        <v>0</v>
      </c>
      <c r="AI38" s="30">
        <f>IF(ISERROR(AH38/J38),0,AH38/J38)</f>
        <v>0</v>
      </c>
      <c r="AJ38" s="30">
        <f>IF(ISERROR(AH38/$AH$72),"-",AH38/$AH$72)</f>
        <v>0</v>
      </c>
      <c r="AK38" s="11"/>
      <c r="AL38" s="11"/>
      <c r="AM38" s="11"/>
      <c r="AN38" s="11"/>
      <c r="AO38" s="11"/>
      <c r="AP38" s="11"/>
      <c r="AQ38" s="11"/>
      <c r="AR38" s="11"/>
    </row>
    <row r="39" spans="1:44" ht="12.75" hidden="1" customHeight="1" outlineLevel="1" x14ac:dyDescent="0.25">
      <c r="A39" s="308">
        <v>3</v>
      </c>
      <c r="B39" s="309"/>
      <c r="C39" s="321"/>
      <c r="D39" s="322"/>
      <c r="E39" s="323"/>
      <c r="F39" s="323"/>
      <c r="G39" s="323"/>
      <c r="H39" s="322"/>
      <c r="I39" s="322"/>
      <c r="J39" s="506"/>
      <c r="K39" s="35"/>
      <c r="L39" s="34"/>
      <c r="M39" s="28"/>
      <c r="N39" s="28"/>
      <c r="O39" s="28"/>
      <c r="P39" s="34"/>
      <c r="Q39" s="34"/>
      <c r="R39" s="28"/>
      <c r="S39" s="28"/>
      <c r="T39" s="28"/>
      <c r="U39" s="29">
        <f>SUM(R39:T39)</f>
        <v>0</v>
      </c>
      <c r="V39" s="28"/>
      <c r="W39" s="28"/>
      <c r="X39" s="28"/>
      <c r="Y39" s="29">
        <f>SUM(V39:X39)</f>
        <v>0</v>
      </c>
      <c r="Z39" s="28"/>
      <c r="AA39" s="28"/>
      <c r="AB39" s="28"/>
      <c r="AC39" s="29">
        <f>SUM(Z39:AB39)</f>
        <v>0</v>
      </c>
      <c r="AD39" s="28"/>
      <c r="AE39" s="28"/>
      <c r="AF39" s="28"/>
      <c r="AG39" s="29">
        <f>SUM(AD39:AF39)</f>
        <v>0</v>
      </c>
      <c r="AH39" s="29">
        <f>SUM(U39,Y39,AC39,AG39)</f>
        <v>0</v>
      </c>
      <c r="AI39" s="30">
        <f>IF(ISERROR(AH39/J39),0,AH39/J39)</f>
        <v>0</v>
      </c>
      <c r="AJ39" s="30">
        <f>IF(ISERROR(AH39/$AH$72),"-",AH39/$AH$72)</f>
        <v>0</v>
      </c>
    </row>
    <row r="40" spans="1:44" s="61" customFormat="1" ht="12.75" hidden="1" customHeight="1" collapsed="1" x14ac:dyDescent="0.25">
      <c r="A40" s="538" t="s">
        <v>61</v>
      </c>
      <c r="B40" s="542"/>
      <c r="C40" s="539"/>
      <c r="D40" s="539"/>
      <c r="E40" s="539"/>
      <c r="F40" s="539"/>
      <c r="G40" s="539"/>
      <c r="H40" s="539"/>
      <c r="I40" s="540"/>
      <c r="J40" s="339">
        <f>SUM(J37:J39)</f>
        <v>0</v>
      </c>
      <c r="K40" s="339">
        <f>SUM(K37:K39)</f>
        <v>0</v>
      </c>
      <c r="L40" s="445"/>
      <c r="M40" s="339">
        <f>SUM(M37:M39)</f>
        <v>0</v>
      </c>
      <c r="N40" s="339">
        <f>SUM(N37:N39)</f>
        <v>0</v>
      </c>
      <c r="O40" s="339">
        <f>SUM(O37:O39)</f>
        <v>0</v>
      </c>
      <c r="P40" s="344"/>
      <c r="Q40" s="438"/>
      <c r="R40" s="339">
        <f t="shared" ref="R40:AH40" si="7">SUM(R37:R39)</f>
        <v>0</v>
      </c>
      <c r="S40" s="339">
        <f t="shared" si="7"/>
        <v>0</v>
      </c>
      <c r="T40" s="339">
        <f t="shared" si="7"/>
        <v>0</v>
      </c>
      <c r="U40" s="339">
        <f t="shared" si="7"/>
        <v>0</v>
      </c>
      <c r="V40" s="339">
        <f t="shared" si="7"/>
        <v>0</v>
      </c>
      <c r="W40" s="339">
        <f t="shared" si="7"/>
        <v>0</v>
      </c>
      <c r="X40" s="339">
        <f t="shared" si="7"/>
        <v>0</v>
      </c>
      <c r="Y40" s="339">
        <f t="shared" si="7"/>
        <v>0</v>
      </c>
      <c r="Z40" s="339">
        <f t="shared" si="7"/>
        <v>0</v>
      </c>
      <c r="AA40" s="339">
        <f t="shared" si="7"/>
        <v>0</v>
      </c>
      <c r="AB40" s="339">
        <f t="shared" si="7"/>
        <v>0</v>
      </c>
      <c r="AC40" s="339">
        <f t="shared" si="7"/>
        <v>0</v>
      </c>
      <c r="AD40" s="339">
        <f t="shared" si="7"/>
        <v>0</v>
      </c>
      <c r="AE40" s="339">
        <f t="shared" si="7"/>
        <v>0</v>
      </c>
      <c r="AF40" s="339">
        <f t="shared" si="7"/>
        <v>0</v>
      </c>
      <c r="AG40" s="339">
        <f t="shared" si="7"/>
        <v>0</v>
      </c>
      <c r="AH40" s="339">
        <f t="shared" si="7"/>
        <v>0</v>
      </c>
      <c r="AI40" s="345">
        <f>IF(ISERROR(AH40/J40),0,AH40/J40)</f>
        <v>0</v>
      </c>
      <c r="AJ40" s="345">
        <f>IF(ISERROR(AH40/$AH$72),0,AH40/$AH$72)</f>
        <v>0</v>
      </c>
      <c r="AK40" s="11"/>
      <c r="AL40" s="11"/>
      <c r="AM40" s="11"/>
      <c r="AN40" s="11"/>
      <c r="AO40" s="11"/>
      <c r="AP40" s="11"/>
      <c r="AQ40" s="11"/>
      <c r="AR40" s="11"/>
    </row>
    <row r="41" spans="1:44" ht="12.75" hidden="1" customHeight="1" x14ac:dyDescent="0.25">
      <c r="A41" s="626" t="s">
        <v>62</v>
      </c>
      <c r="B41" s="627"/>
      <c r="C41" s="627"/>
      <c r="D41" s="627"/>
      <c r="E41" s="628"/>
      <c r="F41" s="329"/>
      <c r="G41" s="330"/>
      <c r="H41" s="331"/>
      <c r="I41" s="331"/>
      <c r="J41" s="544"/>
      <c r="K41" s="7"/>
      <c r="L41" s="18"/>
      <c r="M41" s="19"/>
      <c r="N41" s="19"/>
      <c r="O41" s="19"/>
      <c r="P41" s="5"/>
      <c r="Q41" s="20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336"/>
      <c r="AJ41" s="336"/>
    </row>
    <row r="42" spans="1:44" ht="12.75" hidden="1" customHeight="1" outlineLevel="1" x14ac:dyDescent="0.25">
      <c r="A42" s="308">
        <v>1</v>
      </c>
      <c r="B42" s="309"/>
      <c r="C42" s="310"/>
      <c r="D42" s="311"/>
      <c r="E42" s="312"/>
      <c r="F42" s="313"/>
      <c r="G42" s="313"/>
      <c r="H42" s="311"/>
      <c r="I42" s="311"/>
      <c r="J42" s="545"/>
      <c r="K42" s="50"/>
      <c r="L42" s="1"/>
      <c r="M42" s="49"/>
      <c r="N42" s="53"/>
      <c r="O42" s="49"/>
      <c r="P42" s="47"/>
      <c r="Q42" s="47"/>
      <c r="R42" s="28"/>
      <c r="S42" s="28"/>
      <c r="T42" s="28"/>
      <c r="U42" s="29">
        <f>SUM(R42:T42)</f>
        <v>0</v>
      </c>
      <c r="V42" s="28"/>
      <c r="W42" s="28"/>
      <c r="X42" s="28"/>
      <c r="Y42" s="29">
        <f>SUM(V42:X42)</f>
        <v>0</v>
      </c>
      <c r="Z42" s="28"/>
      <c r="AA42" s="28"/>
      <c r="AB42" s="28"/>
      <c r="AC42" s="29">
        <f>SUM(Z42:AB42)</f>
        <v>0</v>
      </c>
      <c r="AD42" s="28"/>
      <c r="AE42" s="28">
        <v>0</v>
      </c>
      <c r="AF42" s="28">
        <v>0</v>
      </c>
      <c r="AG42" s="29">
        <f>SUM(AD42:AF42)</f>
        <v>0</v>
      </c>
      <c r="AH42" s="29">
        <f>SUM(U42,Y42,AC42,AG42)</f>
        <v>0</v>
      </c>
      <c r="AI42" s="30">
        <f>IF(ISERROR(AH42/J42),0,AH42/J42)</f>
        <v>0</v>
      </c>
      <c r="AJ42" s="30">
        <f>IF(ISERROR(AH42/$AH$72),"-",AH42/$AH$72)</f>
        <v>0</v>
      </c>
      <c r="AK42" s="11"/>
      <c r="AL42" s="11"/>
      <c r="AM42" s="11"/>
      <c r="AN42" s="11"/>
      <c r="AO42" s="11"/>
      <c r="AP42" s="11"/>
      <c r="AQ42" s="11"/>
      <c r="AR42" s="11"/>
    </row>
    <row r="43" spans="1:44" ht="12.75" hidden="1" customHeight="1" outlineLevel="1" x14ac:dyDescent="0.25">
      <c r="A43" s="308">
        <v>1</v>
      </c>
      <c r="B43" s="309"/>
      <c r="C43" s="310"/>
      <c r="D43" s="311"/>
      <c r="E43" s="312"/>
      <c r="F43" s="313"/>
      <c r="G43" s="313"/>
      <c r="H43" s="311"/>
      <c r="I43" s="311"/>
      <c r="J43" s="546"/>
      <c r="K43" s="50"/>
      <c r="L43" s="1"/>
      <c r="M43" s="49"/>
      <c r="N43" s="53"/>
      <c r="O43" s="49"/>
      <c r="P43" s="47"/>
      <c r="Q43" s="47"/>
      <c r="R43" s="28"/>
      <c r="S43" s="28"/>
      <c r="T43" s="28"/>
      <c r="U43" s="29">
        <f>SUM(R43:T43)</f>
        <v>0</v>
      </c>
      <c r="V43" s="28"/>
      <c r="W43" s="28"/>
      <c r="X43" s="28"/>
      <c r="Y43" s="29">
        <f>SUM(V43:X43)</f>
        <v>0</v>
      </c>
      <c r="Z43" s="28"/>
      <c r="AA43" s="28"/>
      <c r="AB43" s="28"/>
      <c r="AC43" s="29">
        <f>SUM(Z43:AB43)</f>
        <v>0</v>
      </c>
      <c r="AD43" s="28"/>
      <c r="AE43" s="28">
        <v>0</v>
      </c>
      <c r="AF43" s="28">
        <v>0</v>
      </c>
      <c r="AG43" s="29">
        <f>SUM(AD43:AF43)</f>
        <v>0</v>
      </c>
      <c r="AH43" s="29">
        <f>SUM(U43,Y43,AC43,AG43)</f>
        <v>0</v>
      </c>
      <c r="AI43" s="30">
        <f>IF(ISERROR(AH43/J43),0,AH43/J43)</f>
        <v>0</v>
      </c>
      <c r="AJ43" s="30">
        <f>IF(ISERROR(AH43/$AH$72),"-",AH43/$AH$72)</f>
        <v>0</v>
      </c>
      <c r="AK43" s="11"/>
      <c r="AL43" s="11"/>
      <c r="AM43" s="11"/>
      <c r="AN43" s="11"/>
      <c r="AO43" s="11"/>
      <c r="AP43" s="11"/>
      <c r="AQ43" s="11"/>
      <c r="AR43" s="11"/>
    </row>
    <row r="44" spans="1:44" s="61" customFormat="1" ht="12.75" hidden="1" customHeight="1" collapsed="1" x14ac:dyDescent="0.25">
      <c r="A44" s="538" t="s">
        <v>63</v>
      </c>
      <c r="B44" s="542"/>
      <c r="C44" s="539"/>
      <c r="D44" s="539"/>
      <c r="E44" s="539"/>
      <c r="F44" s="539"/>
      <c r="G44" s="539"/>
      <c r="H44" s="539"/>
      <c r="I44" s="540"/>
      <c r="J44" s="339">
        <f>SUM(J41)</f>
        <v>0</v>
      </c>
      <c r="K44" s="339">
        <f>SUM(K42:K43)</f>
        <v>0</v>
      </c>
      <c r="L44" s="445"/>
      <c r="M44" s="339">
        <f>SUM(M43:M43)</f>
        <v>0</v>
      </c>
      <c r="N44" s="339">
        <f>SUM(N43:N43)</f>
        <v>0</v>
      </c>
      <c r="O44" s="339">
        <f>SUM(O43:O43)</f>
        <v>0</v>
      </c>
      <c r="P44" s="344"/>
      <c r="Q44" s="438"/>
      <c r="R44" s="339">
        <f>SUM(R43:R43)</f>
        <v>0</v>
      </c>
      <c r="S44" s="339">
        <f t="shared" ref="S44:AH44" si="8">SUM(S42:S43)</f>
        <v>0</v>
      </c>
      <c r="T44" s="339">
        <f t="shared" si="8"/>
        <v>0</v>
      </c>
      <c r="U44" s="339">
        <f t="shared" si="8"/>
        <v>0</v>
      </c>
      <c r="V44" s="339">
        <f t="shared" si="8"/>
        <v>0</v>
      </c>
      <c r="W44" s="339">
        <f t="shared" si="8"/>
        <v>0</v>
      </c>
      <c r="X44" s="339">
        <f t="shared" si="8"/>
        <v>0</v>
      </c>
      <c r="Y44" s="339">
        <f t="shared" si="8"/>
        <v>0</v>
      </c>
      <c r="Z44" s="339">
        <f t="shared" si="8"/>
        <v>0</v>
      </c>
      <c r="AA44" s="339">
        <f t="shared" si="8"/>
        <v>0</v>
      </c>
      <c r="AB44" s="339">
        <f t="shared" si="8"/>
        <v>0</v>
      </c>
      <c r="AC44" s="339">
        <f t="shared" si="8"/>
        <v>0</v>
      </c>
      <c r="AD44" s="339">
        <f t="shared" si="8"/>
        <v>0</v>
      </c>
      <c r="AE44" s="339">
        <f t="shared" si="8"/>
        <v>0</v>
      </c>
      <c r="AF44" s="339">
        <f t="shared" si="8"/>
        <v>0</v>
      </c>
      <c r="AG44" s="339">
        <f t="shared" si="8"/>
        <v>0</v>
      </c>
      <c r="AH44" s="339">
        <f t="shared" si="8"/>
        <v>0</v>
      </c>
      <c r="AI44" s="345">
        <f>IF(ISERROR(AH44/J44),0,AH44/J44)</f>
        <v>0</v>
      </c>
      <c r="AJ44" s="345">
        <f>IF(ISERROR(AH44/$AH$72),0,AH44/$AH$72)</f>
        <v>0</v>
      </c>
      <c r="AK44" s="11"/>
      <c r="AL44" s="11"/>
      <c r="AM44" s="11"/>
      <c r="AN44" s="11"/>
      <c r="AO44" s="11"/>
      <c r="AP44" s="11"/>
      <c r="AQ44" s="11"/>
      <c r="AR44" s="11"/>
    </row>
    <row r="45" spans="1:44" ht="12.75" hidden="1" customHeight="1" x14ac:dyDescent="0.25">
      <c r="A45" s="626" t="s">
        <v>64</v>
      </c>
      <c r="B45" s="627"/>
      <c r="C45" s="627"/>
      <c r="D45" s="627"/>
      <c r="E45" s="628"/>
      <c r="F45" s="329"/>
      <c r="G45" s="330"/>
      <c r="H45" s="331"/>
      <c r="I45" s="331"/>
      <c r="J45" s="62"/>
      <c r="K45" s="7"/>
      <c r="L45" s="18"/>
      <c r="M45" s="19"/>
      <c r="N45" s="19"/>
      <c r="O45" s="19"/>
      <c r="P45" s="5"/>
      <c r="Q45" s="20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336"/>
      <c r="AJ45" s="336"/>
    </row>
    <row r="46" spans="1:44" hidden="1" outlineLevel="1" x14ac:dyDescent="0.25">
      <c r="A46" s="308">
        <v>1</v>
      </c>
      <c r="B46" s="309"/>
      <c r="C46" s="310"/>
      <c r="D46" s="311"/>
      <c r="E46" s="324"/>
      <c r="F46" s="313"/>
      <c r="G46" s="313"/>
      <c r="H46" s="311"/>
      <c r="I46" s="311"/>
      <c r="J46" s="505"/>
      <c r="K46" s="46"/>
      <c r="L46" s="48"/>
      <c r="M46" s="49"/>
      <c r="N46" s="53"/>
      <c r="O46" s="49"/>
      <c r="P46" s="47"/>
      <c r="Q46" s="47"/>
      <c r="R46" s="28">
        <v>0</v>
      </c>
      <c r="S46" s="28">
        <v>0</v>
      </c>
      <c r="T46" s="28">
        <v>0</v>
      </c>
      <c r="U46" s="29">
        <f>SUM(R46:T46)</f>
        <v>0</v>
      </c>
      <c r="V46" s="28">
        <v>0</v>
      </c>
      <c r="W46" s="28">
        <v>0</v>
      </c>
      <c r="X46" s="28">
        <v>0</v>
      </c>
      <c r="Y46" s="29">
        <f>SUM(V46:X46)</f>
        <v>0</v>
      </c>
      <c r="Z46" s="28">
        <v>0</v>
      </c>
      <c r="AA46" s="28">
        <v>0</v>
      </c>
      <c r="AB46" s="28">
        <v>0</v>
      </c>
      <c r="AC46" s="29">
        <f>SUM(Z46:AB46)</f>
        <v>0</v>
      </c>
      <c r="AD46" s="28">
        <v>0</v>
      </c>
      <c r="AE46" s="28">
        <v>0</v>
      </c>
      <c r="AF46" s="28">
        <v>0</v>
      </c>
      <c r="AG46" s="29">
        <f>SUM(AD46:AF46)</f>
        <v>0</v>
      </c>
      <c r="AH46" s="29">
        <f>SUM(U46,Y46,AC46,AG46)</f>
        <v>0</v>
      </c>
      <c r="AI46" s="30">
        <f>IF(ISERROR(AH46/J46),0,AH46/J46)</f>
        <v>0</v>
      </c>
      <c r="AJ46" s="30">
        <f>IF(ISERROR(AH46/$AH$72),"-",AH46/$AH$72)</f>
        <v>0</v>
      </c>
      <c r="AK46" s="11"/>
      <c r="AL46" s="11"/>
      <c r="AM46" s="11"/>
      <c r="AN46" s="11"/>
      <c r="AO46" s="11"/>
      <c r="AP46" s="11"/>
      <c r="AQ46" s="11"/>
      <c r="AR46" s="11"/>
    </row>
    <row r="47" spans="1:44" ht="12.75" hidden="1" customHeight="1" outlineLevel="1" x14ac:dyDescent="0.25">
      <c r="A47" s="308">
        <v>2</v>
      </c>
      <c r="B47" s="309"/>
      <c r="C47" s="318"/>
      <c r="D47" s="319"/>
      <c r="E47" s="323"/>
      <c r="F47" s="320"/>
      <c r="G47" s="320"/>
      <c r="H47" s="319"/>
      <c r="I47" s="322"/>
      <c r="J47" s="506"/>
      <c r="K47" s="50"/>
      <c r="L47" s="1" t="s">
        <v>88</v>
      </c>
      <c r="M47" s="28"/>
      <c r="N47" s="28"/>
      <c r="O47" s="28"/>
      <c r="P47" s="34"/>
      <c r="Q47" s="34"/>
      <c r="R47" s="28"/>
      <c r="S47" s="28"/>
      <c r="T47" s="28"/>
      <c r="U47" s="29">
        <f>SUM(R47:T47)</f>
        <v>0</v>
      </c>
      <c r="V47" s="28"/>
      <c r="W47" s="28"/>
      <c r="X47" s="28"/>
      <c r="Y47" s="29">
        <f>SUM(V47:X47)</f>
        <v>0</v>
      </c>
      <c r="Z47" s="28"/>
      <c r="AA47" s="28"/>
      <c r="AB47" s="28"/>
      <c r="AC47" s="29">
        <f>SUM(Z47:AB47)</f>
        <v>0</v>
      </c>
      <c r="AD47" s="28"/>
      <c r="AE47" s="28"/>
      <c r="AF47" s="28"/>
      <c r="AG47" s="29">
        <f>SUM(AD47:AF47)</f>
        <v>0</v>
      </c>
      <c r="AH47" s="29">
        <f>SUM(U47,Y47,AC47,AG47)</f>
        <v>0</v>
      </c>
      <c r="AI47" s="30">
        <f>IF(ISERROR(AH47/J47),0,AH47/J47)</f>
        <v>0</v>
      </c>
      <c r="AJ47" s="30">
        <f>IF(ISERROR(AH47/$AH$72),"-",AH47/$AH$72)</f>
        <v>0</v>
      </c>
      <c r="AK47" s="11"/>
      <c r="AL47" s="11"/>
      <c r="AM47" s="11"/>
      <c r="AN47" s="11"/>
      <c r="AO47" s="11"/>
      <c r="AP47" s="11"/>
      <c r="AQ47" s="11"/>
      <c r="AR47" s="11"/>
    </row>
    <row r="48" spans="1:44" s="61" customFormat="1" ht="12.75" hidden="1" customHeight="1" collapsed="1" x14ac:dyDescent="0.25">
      <c r="A48" s="538" t="s">
        <v>65</v>
      </c>
      <c r="B48" s="542"/>
      <c r="C48" s="539"/>
      <c r="D48" s="539"/>
      <c r="E48" s="539"/>
      <c r="F48" s="539"/>
      <c r="G48" s="539"/>
      <c r="H48" s="539"/>
      <c r="I48" s="540"/>
      <c r="J48" s="339">
        <f>SUM(J46:J47)</f>
        <v>0</v>
      </c>
      <c r="K48" s="339">
        <f>SUM(K46:K47)</f>
        <v>0</v>
      </c>
      <c r="L48" s="445"/>
      <c r="M48" s="339">
        <f>SUM(M46:M47)</f>
        <v>0</v>
      </c>
      <c r="N48" s="339">
        <f>SUM(N46:N47)</f>
        <v>0</v>
      </c>
      <c r="O48" s="339">
        <f>SUM(O46:O47)</f>
        <v>0</v>
      </c>
      <c r="P48" s="344"/>
      <c r="Q48" s="438"/>
      <c r="R48" s="339">
        <f t="shared" ref="R48:AH48" si="9">SUM(R46:R47)</f>
        <v>0</v>
      </c>
      <c r="S48" s="339">
        <f t="shared" si="9"/>
        <v>0</v>
      </c>
      <c r="T48" s="339">
        <f t="shared" si="9"/>
        <v>0</v>
      </c>
      <c r="U48" s="339">
        <f t="shared" si="9"/>
        <v>0</v>
      </c>
      <c r="V48" s="339">
        <f t="shared" si="9"/>
        <v>0</v>
      </c>
      <c r="W48" s="339">
        <f t="shared" si="9"/>
        <v>0</v>
      </c>
      <c r="X48" s="339">
        <f t="shared" si="9"/>
        <v>0</v>
      </c>
      <c r="Y48" s="339">
        <f t="shared" si="9"/>
        <v>0</v>
      </c>
      <c r="Z48" s="339">
        <f t="shared" si="9"/>
        <v>0</v>
      </c>
      <c r="AA48" s="339">
        <f t="shared" si="9"/>
        <v>0</v>
      </c>
      <c r="AB48" s="339">
        <f t="shared" si="9"/>
        <v>0</v>
      </c>
      <c r="AC48" s="339">
        <f t="shared" si="9"/>
        <v>0</v>
      </c>
      <c r="AD48" s="339">
        <f t="shared" si="9"/>
        <v>0</v>
      </c>
      <c r="AE48" s="339">
        <f t="shared" si="9"/>
        <v>0</v>
      </c>
      <c r="AF48" s="339">
        <f t="shared" si="9"/>
        <v>0</v>
      </c>
      <c r="AG48" s="339">
        <f t="shared" si="9"/>
        <v>0</v>
      </c>
      <c r="AH48" s="339">
        <f t="shared" si="9"/>
        <v>0</v>
      </c>
      <c r="AI48" s="345">
        <f>IF(ISERROR(AH48/J48),0,AH48/J48)</f>
        <v>0</v>
      </c>
      <c r="AJ48" s="345">
        <f>IF(ISERROR(AH48/$AH$72),0,AH48/$AH$72)</f>
        <v>0</v>
      </c>
      <c r="AK48" s="11"/>
      <c r="AL48" s="11"/>
      <c r="AM48" s="11"/>
      <c r="AN48" s="11"/>
      <c r="AO48" s="11"/>
      <c r="AP48" s="11"/>
      <c r="AQ48" s="11"/>
      <c r="AR48" s="11"/>
    </row>
    <row r="49" spans="1:44" ht="12.75" hidden="1" customHeight="1" x14ac:dyDescent="0.25">
      <c r="A49" s="626" t="s">
        <v>66</v>
      </c>
      <c r="B49" s="627"/>
      <c r="C49" s="627"/>
      <c r="D49" s="627"/>
      <c r="E49" s="628"/>
      <c r="F49" s="329"/>
      <c r="G49" s="330"/>
      <c r="H49" s="331"/>
      <c r="I49" s="331"/>
      <c r="J49" s="62"/>
      <c r="K49" s="7"/>
      <c r="L49" s="18"/>
      <c r="M49" s="19"/>
      <c r="N49" s="19"/>
      <c r="O49" s="19"/>
      <c r="P49" s="5"/>
      <c r="Q49" s="20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336"/>
      <c r="AJ49" s="336"/>
    </row>
    <row r="50" spans="1:44" hidden="1" outlineLevel="1" x14ac:dyDescent="0.25">
      <c r="A50" s="309">
        <v>1</v>
      </c>
      <c r="B50" s="310"/>
      <c r="C50" s="310"/>
      <c r="D50" s="314"/>
      <c r="E50" s="325"/>
      <c r="F50" s="326"/>
      <c r="G50" s="327"/>
      <c r="H50" s="311"/>
      <c r="I50" s="311"/>
      <c r="J50" s="505"/>
      <c r="K50" s="7"/>
      <c r="L50" s="8"/>
      <c r="M50" s="453"/>
      <c r="N50" s="453"/>
      <c r="O50" s="5"/>
      <c r="P50" s="5"/>
      <c r="Q50" s="5"/>
      <c r="R50" s="9"/>
      <c r="S50" s="9"/>
      <c r="T50" s="9"/>
      <c r="U50" s="29">
        <f>SUM(R50:T50)</f>
        <v>0</v>
      </c>
      <c r="V50" s="28"/>
      <c r="W50" s="28"/>
      <c r="X50" s="28"/>
      <c r="Y50" s="29">
        <f>SUM(V50:X50)</f>
        <v>0</v>
      </c>
      <c r="Z50" s="28"/>
      <c r="AA50" s="28"/>
      <c r="AB50" s="28"/>
      <c r="AC50" s="29">
        <f>SUM(Z50:AB50)</f>
        <v>0</v>
      </c>
      <c r="AD50" s="28"/>
      <c r="AE50" s="28"/>
      <c r="AF50" s="28"/>
      <c r="AG50" s="29">
        <f>SUM(AD50:AF50)</f>
        <v>0</v>
      </c>
      <c r="AH50" s="29">
        <f>SUM(U50,Y50,AC50,AG50)</f>
        <v>0</v>
      </c>
      <c r="AI50" s="30">
        <f>IF(ISERROR(AH50/J50),0,AH50/J50)</f>
        <v>0</v>
      </c>
      <c r="AJ50" s="30">
        <f>IF(ISERROR(AH50/$AH$72),"-",AH50/$AH$72)</f>
        <v>0</v>
      </c>
      <c r="AK50" s="11"/>
      <c r="AL50" s="11"/>
      <c r="AM50" s="11"/>
      <c r="AN50" s="11"/>
      <c r="AO50" s="11"/>
      <c r="AP50" s="11"/>
      <c r="AQ50" s="11"/>
      <c r="AR50" s="11"/>
    </row>
    <row r="51" spans="1:44" ht="12.75" hidden="1" customHeight="1" outlineLevel="1" x14ac:dyDescent="0.25">
      <c r="A51" s="309">
        <v>2</v>
      </c>
      <c r="B51" s="309"/>
      <c r="C51" s="328"/>
      <c r="D51" s="322"/>
      <c r="E51" s="328"/>
      <c r="F51" s="328"/>
      <c r="G51" s="328"/>
      <c r="H51" s="322"/>
      <c r="I51" s="322"/>
      <c r="J51" s="541"/>
      <c r="K51" s="50"/>
      <c r="L51" s="1" t="s">
        <v>88</v>
      </c>
      <c r="M51" s="28"/>
      <c r="N51" s="28"/>
      <c r="O51" s="28"/>
      <c r="P51" s="34"/>
      <c r="Q51" s="34"/>
      <c r="R51" s="28"/>
      <c r="S51" s="28"/>
      <c r="T51" s="28"/>
      <c r="U51" s="29">
        <f>SUM(R51:T51)</f>
        <v>0</v>
      </c>
      <c r="V51" s="28"/>
      <c r="W51" s="28"/>
      <c r="X51" s="28"/>
      <c r="Y51" s="29">
        <f>SUM(V51:X51)</f>
        <v>0</v>
      </c>
      <c r="Z51" s="28"/>
      <c r="AA51" s="28"/>
      <c r="AB51" s="28"/>
      <c r="AC51" s="29">
        <f>SUM(Z51:AB51)</f>
        <v>0</v>
      </c>
      <c r="AD51" s="28"/>
      <c r="AE51" s="28"/>
      <c r="AF51" s="28"/>
      <c r="AG51" s="29">
        <f>SUM(AD51:AF51)</f>
        <v>0</v>
      </c>
      <c r="AH51" s="29">
        <f>SUM(U51,Y51,AC51,AG51)</f>
        <v>0</v>
      </c>
      <c r="AI51" s="30">
        <f>IF(ISERROR(AH51/J51),0,AH51/J51)</f>
        <v>0</v>
      </c>
      <c r="AJ51" s="30">
        <f>IF(ISERROR(AH51/$AH$72),"-",AH51/$AH$72)</f>
        <v>0</v>
      </c>
      <c r="AK51" s="11"/>
      <c r="AL51" s="11"/>
      <c r="AM51" s="11"/>
      <c r="AN51" s="11"/>
      <c r="AO51" s="11"/>
      <c r="AP51" s="11"/>
      <c r="AQ51" s="11"/>
      <c r="AR51" s="11"/>
    </row>
    <row r="52" spans="1:44" s="61" customFormat="1" ht="12.75" hidden="1" customHeight="1" collapsed="1" x14ac:dyDescent="0.25">
      <c r="A52" s="543" t="s">
        <v>67</v>
      </c>
      <c r="B52" s="543"/>
      <c r="C52" s="543"/>
      <c r="D52" s="543"/>
      <c r="E52" s="543"/>
      <c r="F52" s="543"/>
      <c r="G52" s="543"/>
      <c r="H52" s="543"/>
      <c r="I52" s="543"/>
      <c r="J52" s="339">
        <f>J50</f>
        <v>0</v>
      </c>
      <c r="K52" s="339">
        <f>SUM(K50:K51)</f>
        <v>0</v>
      </c>
      <c r="L52" s="445"/>
      <c r="M52" s="339">
        <f>SUM(M50:M51)</f>
        <v>0</v>
      </c>
      <c r="N52" s="339">
        <f>SUM(N50:N51)</f>
        <v>0</v>
      </c>
      <c r="O52" s="339">
        <f>SUM(O50:O51)</f>
        <v>0</v>
      </c>
      <c r="P52" s="344"/>
      <c r="Q52" s="438"/>
      <c r="R52" s="339">
        <f t="shared" ref="R52:AH52" si="10">SUM(R50:R51)</f>
        <v>0</v>
      </c>
      <c r="S52" s="339">
        <f t="shared" si="10"/>
        <v>0</v>
      </c>
      <c r="T52" s="339">
        <f t="shared" si="10"/>
        <v>0</v>
      </c>
      <c r="U52" s="339">
        <f t="shared" si="10"/>
        <v>0</v>
      </c>
      <c r="V52" s="339">
        <f t="shared" si="10"/>
        <v>0</v>
      </c>
      <c r="W52" s="339">
        <f t="shared" si="10"/>
        <v>0</v>
      </c>
      <c r="X52" s="339">
        <f t="shared" si="10"/>
        <v>0</v>
      </c>
      <c r="Y52" s="339">
        <f t="shared" si="10"/>
        <v>0</v>
      </c>
      <c r="Z52" s="339">
        <f t="shared" si="10"/>
        <v>0</v>
      </c>
      <c r="AA52" s="339">
        <f t="shared" si="10"/>
        <v>0</v>
      </c>
      <c r="AB52" s="339">
        <f t="shared" si="10"/>
        <v>0</v>
      </c>
      <c r="AC52" s="339">
        <f t="shared" si="10"/>
        <v>0</v>
      </c>
      <c r="AD52" s="339">
        <f t="shared" si="10"/>
        <v>0</v>
      </c>
      <c r="AE52" s="339">
        <f t="shared" si="10"/>
        <v>0</v>
      </c>
      <c r="AF52" s="339">
        <f t="shared" si="10"/>
        <v>0</v>
      </c>
      <c r="AG52" s="339">
        <f t="shared" si="10"/>
        <v>0</v>
      </c>
      <c r="AH52" s="339">
        <f t="shared" si="10"/>
        <v>0</v>
      </c>
      <c r="AI52" s="345">
        <f>IF(ISERROR(AH52/J52),0,AH52/J52)</f>
        <v>0</v>
      </c>
      <c r="AJ52" s="345">
        <f>IF(ISERROR(AH52/$AH$72),0,AH52/$AH$72)</f>
        <v>0</v>
      </c>
      <c r="AK52" s="11"/>
      <c r="AL52" s="11"/>
      <c r="AM52" s="11"/>
      <c r="AN52" s="11"/>
      <c r="AO52" s="11"/>
      <c r="AP52" s="11"/>
      <c r="AQ52" s="11"/>
      <c r="AR52" s="11"/>
    </row>
    <row r="53" spans="1:44" ht="12.75" hidden="1" customHeight="1" x14ac:dyDescent="0.25">
      <c r="A53" s="629" t="s">
        <v>68</v>
      </c>
      <c r="B53" s="630"/>
      <c r="C53" s="630"/>
      <c r="D53" s="630"/>
      <c r="E53" s="631"/>
      <c r="F53" s="332"/>
      <c r="G53" s="333"/>
      <c r="H53" s="334"/>
      <c r="I53" s="334"/>
      <c r="J53" s="62"/>
      <c r="K53" s="7"/>
      <c r="L53" s="18"/>
      <c r="M53" s="19"/>
      <c r="N53" s="19"/>
      <c r="O53" s="19"/>
      <c r="P53" s="5"/>
      <c r="Q53" s="20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336"/>
      <c r="AJ53" s="336"/>
    </row>
    <row r="54" spans="1:44" ht="12.75" hidden="1" customHeight="1" outlineLevel="1" x14ac:dyDescent="0.25">
      <c r="A54" s="308">
        <v>1</v>
      </c>
      <c r="B54" s="309"/>
      <c r="C54" s="318"/>
      <c r="D54" s="319"/>
      <c r="E54" s="320"/>
      <c r="F54" s="320"/>
      <c r="G54" s="320"/>
      <c r="H54" s="319"/>
      <c r="I54" s="319"/>
      <c r="J54" s="505"/>
      <c r="K54" s="27"/>
      <c r="L54" s="26"/>
      <c r="M54" s="28"/>
      <c r="N54" s="28"/>
      <c r="O54" s="28"/>
      <c r="P54" s="26"/>
      <c r="Q54" s="26"/>
      <c r="R54" s="28"/>
      <c r="S54" s="28"/>
      <c r="T54" s="28"/>
      <c r="U54" s="29">
        <f>SUM(R54:T54)</f>
        <v>0</v>
      </c>
      <c r="V54" s="28"/>
      <c r="W54" s="28"/>
      <c r="X54" s="28"/>
      <c r="Y54" s="29">
        <f>SUM(V54:X54)</f>
        <v>0</v>
      </c>
      <c r="Z54" s="28"/>
      <c r="AA54" s="28"/>
      <c r="AB54" s="28"/>
      <c r="AC54" s="29">
        <f>SUM(Z54:AB54)</f>
        <v>0</v>
      </c>
      <c r="AD54" s="28"/>
      <c r="AE54" s="28"/>
      <c r="AF54" s="28"/>
      <c r="AG54" s="29">
        <f>SUM(AD54:AF54)</f>
        <v>0</v>
      </c>
      <c r="AH54" s="29">
        <f>SUM(U54,Y54,AC54,AG54)</f>
        <v>0</v>
      </c>
      <c r="AI54" s="30">
        <f>IF(ISERROR(AH54/J54),0,AH54/J54)</f>
        <v>0</v>
      </c>
      <c r="AJ54" s="30">
        <f>IF(ISERROR(AH54/$AH$72),"-",AH54/$AH$72)</f>
        <v>0</v>
      </c>
      <c r="AK54" s="11"/>
      <c r="AL54" s="11"/>
      <c r="AM54" s="11"/>
      <c r="AN54" s="11"/>
      <c r="AO54" s="11"/>
      <c r="AP54" s="11"/>
      <c r="AQ54" s="11"/>
      <c r="AR54" s="11"/>
    </row>
    <row r="55" spans="1:44" ht="12.75" hidden="1" customHeight="1" outlineLevel="1" x14ac:dyDescent="0.25">
      <c r="A55" s="308">
        <v>2</v>
      </c>
      <c r="B55" s="309"/>
      <c r="C55" s="321"/>
      <c r="D55" s="322"/>
      <c r="E55" s="323"/>
      <c r="F55" s="323"/>
      <c r="G55" s="323"/>
      <c r="H55" s="322"/>
      <c r="I55" s="322"/>
      <c r="J55" s="541"/>
      <c r="K55" s="50"/>
      <c r="L55" s="1" t="s">
        <v>88</v>
      </c>
      <c r="M55" s="28"/>
      <c r="N55" s="28"/>
      <c r="O55" s="28"/>
      <c r="P55" s="34"/>
      <c r="Q55" s="34"/>
      <c r="R55" s="28"/>
      <c r="S55" s="28"/>
      <c r="T55" s="28"/>
      <c r="U55" s="29">
        <f>SUM(R55:T55)</f>
        <v>0</v>
      </c>
      <c r="V55" s="28"/>
      <c r="W55" s="28"/>
      <c r="X55" s="28"/>
      <c r="Y55" s="29">
        <f>SUM(V55:X55)</f>
        <v>0</v>
      </c>
      <c r="Z55" s="28"/>
      <c r="AA55" s="28"/>
      <c r="AB55" s="28"/>
      <c r="AC55" s="29">
        <f>SUM(Z55:AB55)</f>
        <v>0</v>
      </c>
      <c r="AD55" s="28"/>
      <c r="AE55" s="28"/>
      <c r="AF55" s="28"/>
      <c r="AG55" s="29">
        <f>SUM(AD55:AF55)</f>
        <v>0</v>
      </c>
      <c r="AH55" s="29">
        <f>SUM(U55,Y55,AC55,AG55)</f>
        <v>0</v>
      </c>
      <c r="AI55" s="30">
        <f>IF(ISERROR(AH55/J55),0,AH55/J55)</f>
        <v>0</v>
      </c>
      <c r="AJ55" s="30">
        <f>IF(ISERROR(AH55/$AH$72),"-",AH55/$AH$72)</f>
        <v>0</v>
      </c>
      <c r="AK55" s="11"/>
      <c r="AL55" s="11"/>
      <c r="AM55" s="11"/>
      <c r="AN55" s="11"/>
      <c r="AO55" s="11"/>
      <c r="AP55" s="11"/>
      <c r="AQ55" s="11"/>
      <c r="AR55" s="11"/>
    </row>
    <row r="56" spans="1:44" s="61" customFormat="1" ht="12.75" hidden="1" customHeight="1" collapsed="1" x14ac:dyDescent="0.25">
      <c r="A56" s="538" t="s">
        <v>69</v>
      </c>
      <c r="B56" s="539"/>
      <c r="C56" s="539"/>
      <c r="D56" s="539"/>
      <c r="E56" s="539"/>
      <c r="F56" s="539"/>
      <c r="G56" s="539"/>
      <c r="H56" s="539"/>
      <c r="I56" s="540"/>
      <c r="J56" s="339">
        <f>SUM(J54:J55)</f>
        <v>0</v>
      </c>
      <c r="K56" s="339">
        <f>SUM(K54:K55)</f>
        <v>0</v>
      </c>
      <c r="L56" s="445"/>
      <c r="M56" s="339">
        <f>SUM(M54:M55)</f>
        <v>0</v>
      </c>
      <c r="N56" s="339">
        <f>SUM(N54:N55)</f>
        <v>0</v>
      </c>
      <c r="O56" s="339">
        <f>SUM(O54:O55)</f>
        <v>0</v>
      </c>
      <c r="P56" s="344"/>
      <c r="Q56" s="438"/>
      <c r="R56" s="339">
        <f t="shared" ref="R56:AH56" si="11">SUM(R54:R55)</f>
        <v>0</v>
      </c>
      <c r="S56" s="339">
        <f t="shared" si="11"/>
        <v>0</v>
      </c>
      <c r="T56" s="339">
        <f t="shared" si="11"/>
        <v>0</v>
      </c>
      <c r="U56" s="339">
        <f t="shared" si="11"/>
        <v>0</v>
      </c>
      <c r="V56" s="339">
        <f t="shared" si="11"/>
        <v>0</v>
      </c>
      <c r="W56" s="339">
        <f t="shared" si="11"/>
        <v>0</v>
      </c>
      <c r="X56" s="339">
        <f t="shared" si="11"/>
        <v>0</v>
      </c>
      <c r="Y56" s="339">
        <f t="shared" si="11"/>
        <v>0</v>
      </c>
      <c r="Z56" s="339">
        <f t="shared" si="11"/>
        <v>0</v>
      </c>
      <c r="AA56" s="339">
        <f t="shared" si="11"/>
        <v>0</v>
      </c>
      <c r="AB56" s="339">
        <f t="shared" si="11"/>
        <v>0</v>
      </c>
      <c r="AC56" s="339">
        <f t="shared" si="11"/>
        <v>0</v>
      </c>
      <c r="AD56" s="339">
        <f t="shared" si="11"/>
        <v>0</v>
      </c>
      <c r="AE56" s="339">
        <f t="shared" si="11"/>
        <v>0</v>
      </c>
      <c r="AF56" s="339">
        <f t="shared" si="11"/>
        <v>0</v>
      </c>
      <c r="AG56" s="339">
        <f t="shared" si="11"/>
        <v>0</v>
      </c>
      <c r="AH56" s="339">
        <f t="shared" si="11"/>
        <v>0</v>
      </c>
      <c r="AI56" s="345">
        <f>IF(ISERROR(AH56/J56),0,AH56/J56)</f>
        <v>0</v>
      </c>
      <c r="AJ56" s="345">
        <f>IF(ISERROR(AH56/$AH$72),0,AH56/$AH$72)</f>
        <v>0</v>
      </c>
      <c r="AK56" s="11"/>
      <c r="AL56" s="11"/>
      <c r="AM56" s="11"/>
      <c r="AN56" s="11"/>
      <c r="AO56" s="11"/>
      <c r="AP56" s="11"/>
      <c r="AQ56" s="11"/>
      <c r="AR56" s="11"/>
    </row>
    <row r="57" spans="1:44" ht="12.75" hidden="1" customHeight="1" x14ac:dyDescent="0.25">
      <c r="A57" s="626" t="s">
        <v>70</v>
      </c>
      <c r="B57" s="627"/>
      <c r="C57" s="627"/>
      <c r="D57" s="627"/>
      <c r="E57" s="628"/>
      <c r="F57" s="329"/>
      <c r="G57" s="330"/>
      <c r="H57" s="331"/>
      <c r="I57" s="331"/>
      <c r="J57" s="62"/>
      <c r="K57" s="7"/>
      <c r="L57" s="18"/>
      <c r="M57" s="19"/>
      <c r="N57" s="19"/>
      <c r="O57" s="19"/>
      <c r="P57" s="5"/>
      <c r="Q57" s="20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336"/>
      <c r="AJ57" s="336"/>
    </row>
    <row r="58" spans="1:44" ht="12.75" hidden="1" customHeight="1" outlineLevel="1" x14ac:dyDescent="0.25">
      <c r="A58" s="308">
        <v>1</v>
      </c>
      <c r="B58" s="309"/>
      <c r="C58" s="318"/>
      <c r="D58" s="319"/>
      <c r="E58" s="320"/>
      <c r="F58" s="320"/>
      <c r="G58" s="320"/>
      <c r="H58" s="319"/>
      <c r="I58" s="319"/>
      <c r="J58" s="505"/>
      <c r="K58" s="27"/>
      <c r="L58" s="26"/>
      <c r="M58" s="28"/>
      <c r="N58" s="28"/>
      <c r="O58" s="28"/>
      <c r="P58" s="26"/>
      <c r="Q58" s="26"/>
      <c r="R58" s="28"/>
      <c r="S58" s="28"/>
      <c r="T58" s="28"/>
      <c r="U58" s="29">
        <f>SUM(R58:T58)</f>
        <v>0</v>
      </c>
      <c r="V58" s="28"/>
      <c r="W58" s="28"/>
      <c r="X58" s="28"/>
      <c r="Y58" s="29">
        <f>SUM(V58:X58)</f>
        <v>0</v>
      </c>
      <c r="Z58" s="28"/>
      <c r="AA58" s="28"/>
      <c r="AB58" s="28"/>
      <c r="AC58" s="29">
        <f>SUM(Z58:AB58)</f>
        <v>0</v>
      </c>
      <c r="AD58" s="28"/>
      <c r="AE58" s="28"/>
      <c r="AF58" s="28"/>
      <c r="AG58" s="29">
        <f>SUM(AD58:AF58)</f>
        <v>0</v>
      </c>
      <c r="AH58" s="29">
        <f>SUM(U58,Y58,AC58,AG58)</f>
        <v>0</v>
      </c>
      <c r="AI58" s="30">
        <f>IF(ISERROR(AH58/J58),0,AH58/J58)</f>
        <v>0</v>
      </c>
      <c r="AJ58" s="30">
        <f>IF(ISERROR(AH58/$AH$72),"-",AH58/$AH$72)</f>
        <v>0</v>
      </c>
      <c r="AK58" s="11"/>
      <c r="AL58" s="11"/>
      <c r="AM58" s="11"/>
      <c r="AN58" s="11"/>
      <c r="AO58" s="11"/>
      <c r="AP58" s="11"/>
      <c r="AQ58" s="11"/>
      <c r="AR58" s="11"/>
    </row>
    <row r="59" spans="1:44" ht="12.75" hidden="1" customHeight="1" outlineLevel="1" x14ac:dyDescent="0.25">
      <c r="A59" s="308">
        <v>2</v>
      </c>
      <c r="B59" s="309"/>
      <c r="C59" s="321"/>
      <c r="D59" s="322"/>
      <c r="E59" s="323"/>
      <c r="F59" s="323"/>
      <c r="G59" s="323"/>
      <c r="H59" s="322"/>
      <c r="I59" s="322"/>
      <c r="J59" s="506"/>
      <c r="K59" s="50"/>
      <c r="L59" s="1" t="s">
        <v>88</v>
      </c>
      <c r="M59" s="28"/>
      <c r="N59" s="28"/>
      <c r="O59" s="28"/>
      <c r="P59" s="34"/>
      <c r="Q59" s="34"/>
      <c r="R59" s="28"/>
      <c r="S59" s="28"/>
      <c r="T59" s="28"/>
      <c r="U59" s="29">
        <f>SUM(R59:T59)</f>
        <v>0</v>
      </c>
      <c r="V59" s="28"/>
      <c r="W59" s="28"/>
      <c r="X59" s="28"/>
      <c r="Y59" s="29">
        <f>SUM(V59:X59)</f>
        <v>0</v>
      </c>
      <c r="Z59" s="28"/>
      <c r="AA59" s="28"/>
      <c r="AB59" s="28"/>
      <c r="AC59" s="29">
        <f>SUM(Z59:AB59)</f>
        <v>0</v>
      </c>
      <c r="AD59" s="28"/>
      <c r="AE59" s="28"/>
      <c r="AF59" s="28"/>
      <c r="AG59" s="29">
        <f>SUM(AD59:AF59)</f>
        <v>0</v>
      </c>
      <c r="AH59" s="29">
        <f>SUM(U59,Y59,AC59,AG59)</f>
        <v>0</v>
      </c>
      <c r="AI59" s="30">
        <f>IF(ISERROR(AH59/J59),0,AH59/J59)</f>
        <v>0</v>
      </c>
      <c r="AJ59" s="30">
        <f>IF(ISERROR(AH59/$AH$72),"-",AH59/$AH$72)</f>
        <v>0</v>
      </c>
      <c r="AK59" s="11"/>
      <c r="AL59" s="11"/>
      <c r="AM59" s="11"/>
      <c r="AN59" s="11"/>
      <c r="AO59" s="11"/>
      <c r="AP59" s="11"/>
      <c r="AQ59" s="11"/>
      <c r="AR59" s="11"/>
    </row>
    <row r="60" spans="1:44" s="61" customFormat="1" ht="12.75" hidden="1" customHeight="1" collapsed="1" x14ac:dyDescent="0.25">
      <c r="A60" s="538" t="s">
        <v>71</v>
      </c>
      <c r="B60" s="539"/>
      <c r="C60" s="539"/>
      <c r="D60" s="539"/>
      <c r="E60" s="539"/>
      <c r="F60" s="539"/>
      <c r="G60" s="539"/>
      <c r="H60" s="539"/>
      <c r="I60" s="540"/>
      <c r="J60" s="339">
        <f>SUM(J58:J59)</f>
        <v>0</v>
      </c>
      <c r="K60" s="339">
        <f>SUM(K58:K59)</f>
        <v>0</v>
      </c>
      <c r="L60" s="445"/>
      <c r="M60" s="339">
        <f>SUM(M58:M59)</f>
        <v>0</v>
      </c>
      <c r="N60" s="339">
        <f>SUM(N58:N59)</f>
        <v>0</v>
      </c>
      <c r="O60" s="339">
        <f>SUM(O58:O59)</f>
        <v>0</v>
      </c>
      <c r="P60" s="344"/>
      <c r="Q60" s="438"/>
      <c r="R60" s="339">
        <f t="shared" ref="R60:AH60" si="12">SUM(R58:R59)</f>
        <v>0</v>
      </c>
      <c r="S60" s="339">
        <f t="shared" si="12"/>
        <v>0</v>
      </c>
      <c r="T60" s="339">
        <f t="shared" si="12"/>
        <v>0</v>
      </c>
      <c r="U60" s="339">
        <f t="shared" si="12"/>
        <v>0</v>
      </c>
      <c r="V60" s="339">
        <f t="shared" si="12"/>
        <v>0</v>
      </c>
      <c r="W60" s="339">
        <f t="shared" si="12"/>
        <v>0</v>
      </c>
      <c r="X60" s="339">
        <f t="shared" si="12"/>
        <v>0</v>
      </c>
      <c r="Y60" s="339">
        <f t="shared" si="12"/>
        <v>0</v>
      </c>
      <c r="Z60" s="339">
        <f t="shared" si="12"/>
        <v>0</v>
      </c>
      <c r="AA60" s="339">
        <f t="shared" si="12"/>
        <v>0</v>
      </c>
      <c r="AB60" s="339">
        <f t="shared" si="12"/>
        <v>0</v>
      </c>
      <c r="AC60" s="339">
        <f t="shared" si="12"/>
        <v>0</v>
      </c>
      <c r="AD60" s="339">
        <f t="shared" si="12"/>
        <v>0</v>
      </c>
      <c r="AE60" s="339">
        <f t="shared" si="12"/>
        <v>0</v>
      </c>
      <c r="AF60" s="339">
        <f t="shared" si="12"/>
        <v>0</v>
      </c>
      <c r="AG60" s="339">
        <f t="shared" si="12"/>
        <v>0</v>
      </c>
      <c r="AH60" s="339">
        <f t="shared" si="12"/>
        <v>0</v>
      </c>
      <c r="AI60" s="345">
        <f>IF(ISERROR(AH60/J60),0,AH60/J60)</f>
        <v>0</v>
      </c>
      <c r="AJ60" s="345">
        <f>IF(ISERROR(AH60/$AH$72),0,AH60/$AH$72)</f>
        <v>0</v>
      </c>
      <c r="AK60" s="11"/>
      <c r="AL60" s="11"/>
      <c r="AM60" s="11"/>
      <c r="AN60" s="11"/>
      <c r="AO60" s="11"/>
      <c r="AP60" s="11"/>
      <c r="AQ60" s="11"/>
      <c r="AR60" s="11"/>
    </row>
    <row r="61" spans="1:44" ht="12.75" hidden="1" customHeight="1" x14ac:dyDescent="0.25">
      <c r="A61" s="626" t="s">
        <v>72</v>
      </c>
      <c r="B61" s="627"/>
      <c r="C61" s="627"/>
      <c r="D61" s="627"/>
      <c r="E61" s="628"/>
      <c r="F61" s="329"/>
      <c r="G61" s="330"/>
      <c r="H61" s="331"/>
      <c r="I61" s="331"/>
      <c r="J61" s="62"/>
      <c r="K61" s="7"/>
      <c r="L61" s="18"/>
      <c r="M61" s="19"/>
      <c r="N61" s="19"/>
      <c r="O61" s="19"/>
      <c r="P61" s="5"/>
      <c r="Q61" s="20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336"/>
      <c r="AJ61" s="336"/>
    </row>
    <row r="62" spans="1:44" ht="12.75" hidden="1" customHeight="1" outlineLevel="1" x14ac:dyDescent="0.25">
      <c r="A62" s="308">
        <v>1</v>
      </c>
      <c r="B62" s="309"/>
      <c r="C62" s="318"/>
      <c r="D62" s="319"/>
      <c r="E62" s="320"/>
      <c r="F62" s="320"/>
      <c r="G62" s="320"/>
      <c r="H62" s="319"/>
      <c r="I62" s="319"/>
      <c r="J62" s="505"/>
      <c r="K62" s="27"/>
      <c r="L62" s="26"/>
      <c r="M62" s="28"/>
      <c r="N62" s="28"/>
      <c r="O62" s="28"/>
      <c r="P62" s="26"/>
      <c r="Q62" s="26"/>
      <c r="R62" s="28"/>
      <c r="S62" s="28"/>
      <c r="T62" s="28"/>
      <c r="U62" s="29">
        <f>SUM(R62:T62)</f>
        <v>0</v>
      </c>
      <c r="V62" s="28"/>
      <c r="W62" s="28"/>
      <c r="X62" s="28"/>
      <c r="Y62" s="29">
        <f>SUM(V62:X62)</f>
        <v>0</v>
      </c>
      <c r="Z62" s="28"/>
      <c r="AA62" s="28"/>
      <c r="AB62" s="28"/>
      <c r="AC62" s="29">
        <f>SUM(Z62:AB62)</f>
        <v>0</v>
      </c>
      <c r="AD62" s="28"/>
      <c r="AE62" s="28"/>
      <c r="AF62" s="28"/>
      <c r="AG62" s="29">
        <f>SUM(AD62:AF62)</f>
        <v>0</v>
      </c>
      <c r="AH62" s="29">
        <f>SUM(U62,Y62,AC62,AG62)</f>
        <v>0</v>
      </c>
      <c r="AI62" s="30">
        <f>IF(ISERROR(AH62/J62),0,AH62/J62)</f>
        <v>0</v>
      </c>
      <c r="AJ62" s="30">
        <f>IF(ISERROR(AH62/$AH$72),"-",AH62/$AH$72)</f>
        <v>0</v>
      </c>
      <c r="AK62" s="11"/>
      <c r="AL62" s="11"/>
      <c r="AM62" s="11"/>
      <c r="AN62" s="11"/>
      <c r="AO62" s="11"/>
      <c r="AP62" s="11"/>
      <c r="AQ62" s="11"/>
      <c r="AR62" s="11"/>
    </row>
    <row r="63" spans="1:44" ht="12.75" hidden="1" customHeight="1" outlineLevel="1" x14ac:dyDescent="0.25">
      <c r="A63" s="308">
        <v>2</v>
      </c>
      <c r="B63" s="309"/>
      <c r="C63" s="321"/>
      <c r="D63" s="322"/>
      <c r="E63" s="323"/>
      <c r="F63" s="323"/>
      <c r="G63" s="323"/>
      <c r="H63" s="322"/>
      <c r="I63" s="322"/>
      <c r="J63" s="541"/>
      <c r="K63" s="50"/>
      <c r="L63" s="1" t="s">
        <v>88</v>
      </c>
      <c r="M63" s="28"/>
      <c r="N63" s="28"/>
      <c r="O63" s="28"/>
      <c r="P63" s="34"/>
      <c r="Q63" s="34"/>
      <c r="R63" s="28"/>
      <c r="S63" s="28"/>
      <c r="T63" s="28"/>
      <c r="U63" s="29">
        <f>SUM(R63:T63)</f>
        <v>0</v>
      </c>
      <c r="V63" s="28"/>
      <c r="W63" s="28"/>
      <c r="X63" s="28"/>
      <c r="Y63" s="29">
        <f>SUM(V63:X63)</f>
        <v>0</v>
      </c>
      <c r="Z63" s="28"/>
      <c r="AA63" s="28"/>
      <c r="AB63" s="28"/>
      <c r="AC63" s="29">
        <f>SUM(Z63:AB63)</f>
        <v>0</v>
      </c>
      <c r="AD63" s="28"/>
      <c r="AE63" s="28"/>
      <c r="AF63" s="28"/>
      <c r="AG63" s="29">
        <f>SUM(AD63:AF63)</f>
        <v>0</v>
      </c>
      <c r="AH63" s="29">
        <f>SUM(U63,Y63,AC63,AG63)</f>
        <v>0</v>
      </c>
      <c r="AI63" s="30">
        <f>IF(ISERROR(AH63/J63),0,AH63/J63)</f>
        <v>0</v>
      </c>
      <c r="AJ63" s="30">
        <f>IF(ISERROR(AH63/$AH$72),"-",AH63/$AH$72)</f>
        <v>0</v>
      </c>
      <c r="AK63" s="11"/>
      <c r="AL63" s="11"/>
      <c r="AM63" s="11"/>
      <c r="AN63" s="11"/>
      <c r="AO63" s="11"/>
      <c r="AP63" s="11"/>
      <c r="AQ63" s="11"/>
      <c r="AR63" s="11"/>
    </row>
    <row r="64" spans="1:44" s="61" customFormat="1" ht="12.75" hidden="1" customHeight="1" collapsed="1" x14ac:dyDescent="0.25">
      <c r="A64" s="538" t="s">
        <v>73</v>
      </c>
      <c r="B64" s="539"/>
      <c r="C64" s="539"/>
      <c r="D64" s="539"/>
      <c r="E64" s="539"/>
      <c r="F64" s="539"/>
      <c r="G64" s="539"/>
      <c r="H64" s="539"/>
      <c r="I64" s="540"/>
      <c r="J64" s="339">
        <f>SUM(J62:J63)</f>
        <v>0</v>
      </c>
      <c r="K64" s="339">
        <f>SUM(K62:K63)</f>
        <v>0</v>
      </c>
      <c r="L64" s="445"/>
      <c r="M64" s="339">
        <f>SUM(M62:M63)</f>
        <v>0</v>
      </c>
      <c r="N64" s="339">
        <f>SUM(N62:N63)</f>
        <v>0</v>
      </c>
      <c r="O64" s="339">
        <f>SUM(O62:O63)</f>
        <v>0</v>
      </c>
      <c r="P64" s="344"/>
      <c r="Q64" s="438"/>
      <c r="R64" s="339">
        <f t="shared" ref="R64:AH64" si="13">SUM(R62:R63)</f>
        <v>0</v>
      </c>
      <c r="S64" s="339">
        <f t="shared" si="13"/>
        <v>0</v>
      </c>
      <c r="T64" s="339">
        <f t="shared" si="13"/>
        <v>0</v>
      </c>
      <c r="U64" s="339">
        <f t="shared" si="13"/>
        <v>0</v>
      </c>
      <c r="V64" s="339">
        <f t="shared" si="13"/>
        <v>0</v>
      </c>
      <c r="W64" s="339">
        <f t="shared" si="13"/>
        <v>0</v>
      </c>
      <c r="X64" s="339">
        <f t="shared" si="13"/>
        <v>0</v>
      </c>
      <c r="Y64" s="339">
        <f t="shared" si="13"/>
        <v>0</v>
      </c>
      <c r="Z64" s="339">
        <f t="shared" si="13"/>
        <v>0</v>
      </c>
      <c r="AA64" s="339">
        <f t="shared" si="13"/>
        <v>0</v>
      </c>
      <c r="AB64" s="339">
        <f t="shared" si="13"/>
        <v>0</v>
      </c>
      <c r="AC64" s="339">
        <f t="shared" si="13"/>
        <v>0</v>
      </c>
      <c r="AD64" s="339">
        <f t="shared" si="13"/>
        <v>0</v>
      </c>
      <c r="AE64" s="339">
        <f t="shared" si="13"/>
        <v>0</v>
      </c>
      <c r="AF64" s="339">
        <f t="shared" si="13"/>
        <v>0</v>
      </c>
      <c r="AG64" s="339">
        <f t="shared" si="13"/>
        <v>0</v>
      </c>
      <c r="AH64" s="339">
        <f t="shared" si="13"/>
        <v>0</v>
      </c>
      <c r="AI64" s="345">
        <f>IF(ISERROR(AH64/J64),0,AH64/J64)</f>
        <v>0</v>
      </c>
      <c r="AJ64" s="345">
        <f>IF(ISERROR(AH64/$AH$72),0,AH64/$AH$72)</f>
        <v>0</v>
      </c>
      <c r="AK64" s="11"/>
      <c r="AL64" s="11"/>
      <c r="AM64" s="11"/>
      <c r="AN64" s="11"/>
      <c r="AO64" s="11"/>
      <c r="AP64" s="11"/>
      <c r="AQ64" s="11"/>
      <c r="AR64" s="11"/>
    </row>
    <row r="65" spans="1:44" ht="12.75" hidden="1" customHeight="1" x14ac:dyDescent="0.25">
      <c r="A65" s="626" t="s">
        <v>74</v>
      </c>
      <c r="B65" s="627"/>
      <c r="C65" s="627"/>
      <c r="D65" s="627"/>
      <c r="E65" s="628"/>
      <c r="F65" s="329"/>
      <c r="G65" s="330"/>
      <c r="H65" s="331"/>
      <c r="I65" s="331"/>
      <c r="J65" s="62"/>
      <c r="K65" s="7"/>
      <c r="L65" s="18"/>
      <c r="M65" s="19"/>
      <c r="N65" s="19"/>
      <c r="O65" s="19"/>
      <c r="P65" s="5"/>
      <c r="Q65" s="20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336"/>
      <c r="AJ65" s="336"/>
    </row>
    <row r="66" spans="1:44" ht="12.75" hidden="1" customHeight="1" outlineLevel="1" x14ac:dyDescent="0.25">
      <c r="A66" s="308">
        <v>1</v>
      </c>
      <c r="B66" s="309"/>
      <c r="C66" s="318"/>
      <c r="D66" s="319"/>
      <c r="E66" s="320"/>
      <c r="F66" s="320"/>
      <c r="G66" s="320"/>
      <c r="H66" s="319"/>
      <c r="I66" s="319"/>
      <c r="J66" s="505"/>
      <c r="K66" s="27"/>
      <c r="L66" s="3" t="s">
        <v>88</v>
      </c>
      <c r="M66" s="28"/>
      <c r="N66" s="28"/>
      <c r="O66" s="28"/>
      <c r="P66" s="26"/>
      <c r="Q66" s="26"/>
      <c r="R66" s="28"/>
      <c r="S66" s="28"/>
      <c r="T66" s="28"/>
      <c r="U66" s="29">
        <f>SUM(R66:T66)</f>
        <v>0</v>
      </c>
      <c r="V66" s="28"/>
      <c r="W66" s="28"/>
      <c r="X66" s="28"/>
      <c r="Y66" s="29">
        <f>SUM(V66:X66)</f>
        <v>0</v>
      </c>
      <c r="Z66" s="28"/>
      <c r="AA66" s="28"/>
      <c r="AB66" s="28"/>
      <c r="AC66" s="29">
        <f>SUM(Z66:AB66)</f>
        <v>0</v>
      </c>
      <c r="AD66" s="28"/>
      <c r="AE66" s="28"/>
      <c r="AF66" s="28"/>
      <c r="AG66" s="29">
        <f>SUM(AD66:AF66)</f>
        <v>0</v>
      </c>
      <c r="AH66" s="29">
        <f>SUM(U66,Y66,AC66,AG66)</f>
        <v>0</v>
      </c>
      <c r="AI66" s="30">
        <f>IF(ISERROR(AH66/J66),0,AH66/J66)</f>
        <v>0</v>
      </c>
      <c r="AJ66" s="30">
        <f>IF(ISERROR(AH66/$AH$72),"-",AH66/$AH$72)</f>
        <v>0</v>
      </c>
      <c r="AK66" s="11"/>
      <c r="AL66" s="11"/>
      <c r="AM66" s="11"/>
      <c r="AN66" s="11"/>
      <c r="AO66" s="11"/>
      <c r="AP66" s="11"/>
      <c r="AQ66" s="11"/>
      <c r="AR66" s="11"/>
    </row>
    <row r="67" spans="1:44" ht="12.75" hidden="1" customHeight="1" outlineLevel="1" x14ac:dyDescent="0.25">
      <c r="A67" s="308">
        <v>2</v>
      </c>
      <c r="B67" s="309"/>
      <c r="C67" s="321"/>
      <c r="D67" s="322"/>
      <c r="E67" s="323"/>
      <c r="F67" s="323"/>
      <c r="G67" s="323"/>
      <c r="H67" s="322"/>
      <c r="I67" s="322"/>
      <c r="J67" s="506"/>
      <c r="K67" s="35"/>
      <c r="L67" s="34"/>
      <c r="M67" s="28"/>
      <c r="N67" s="28"/>
      <c r="O67" s="28"/>
      <c r="P67" s="34"/>
      <c r="Q67" s="34"/>
      <c r="R67" s="28"/>
      <c r="S67" s="28"/>
      <c r="T67" s="28"/>
      <c r="U67" s="29">
        <f>SUM(R67:T67)</f>
        <v>0</v>
      </c>
      <c r="V67" s="28"/>
      <c r="W67" s="28"/>
      <c r="X67" s="28"/>
      <c r="Y67" s="29">
        <f>SUM(V67:X67)</f>
        <v>0</v>
      </c>
      <c r="Z67" s="28"/>
      <c r="AA67" s="28"/>
      <c r="AB67" s="28"/>
      <c r="AC67" s="29">
        <f>SUM(Z67:AB67)</f>
        <v>0</v>
      </c>
      <c r="AD67" s="28"/>
      <c r="AE67" s="28"/>
      <c r="AF67" s="28"/>
      <c r="AG67" s="29">
        <f>SUM(AD67:AF67)</f>
        <v>0</v>
      </c>
      <c r="AH67" s="29">
        <f>SUM(U67,Y67,AC67,AG67)</f>
        <v>0</v>
      </c>
      <c r="AI67" s="30">
        <f>IF(ISERROR(AH67/J67),0,AH67/J67)</f>
        <v>0</v>
      </c>
      <c r="AJ67" s="30">
        <f>IF(ISERROR(AH67/$AH$72),"-",AH67/$AH$72)</f>
        <v>0</v>
      </c>
      <c r="AK67" s="11"/>
      <c r="AL67" s="11"/>
      <c r="AM67" s="11"/>
      <c r="AN67" s="11"/>
      <c r="AO67" s="11"/>
      <c r="AP67" s="11"/>
      <c r="AQ67" s="11"/>
      <c r="AR67" s="11"/>
    </row>
    <row r="68" spans="1:44" s="61" customFormat="1" ht="12.75" hidden="1" customHeight="1" collapsed="1" x14ac:dyDescent="0.25">
      <c r="A68" s="538" t="s">
        <v>75</v>
      </c>
      <c r="B68" s="539"/>
      <c r="C68" s="539"/>
      <c r="D68" s="539"/>
      <c r="E68" s="539"/>
      <c r="F68" s="539"/>
      <c r="G68" s="539"/>
      <c r="H68" s="539"/>
      <c r="I68" s="540"/>
      <c r="J68" s="339">
        <f>SUM(J66:J67)</f>
        <v>0</v>
      </c>
      <c r="K68" s="339">
        <f>SUM(K66:K67)</f>
        <v>0</v>
      </c>
      <c r="L68" s="445"/>
      <c r="M68" s="339">
        <f>SUM(M66:M67)</f>
        <v>0</v>
      </c>
      <c r="N68" s="339">
        <f>SUM(N66:N67)</f>
        <v>0</v>
      </c>
      <c r="O68" s="339">
        <f>SUM(O66:O67)</f>
        <v>0</v>
      </c>
      <c r="P68" s="344"/>
      <c r="Q68" s="438"/>
      <c r="R68" s="339">
        <f t="shared" ref="R68:AH68" si="14">SUM(R66:R67)</f>
        <v>0</v>
      </c>
      <c r="S68" s="339">
        <f t="shared" si="14"/>
        <v>0</v>
      </c>
      <c r="T68" s="339">
        <f t="shared" si="14"/>
        <v>0</v>
      </c>
      <c r="U68" s="339">
        <f t="shared" si="14"/>
        <v>0</v>
      </c>
      <c r="V68" s="339">
        <f t="shared" si="14"/>
        <v>0</v>
      </c>
      <c r="W68" s="339">
        <f t="shared" si="14"/>
        <v>0</v>
      </c>
      <c r="X68" s="339">
        <f t="shared" si="14"/>
        <v>0</v>
      </c>
      <c r="Y68" s="339">
        <f t="shared" si="14"/>
        <v>0</v>
      </c>
      <c r="Z68" s="339">
        <f t="shared" si="14"/>
        <v>0</v>
      </c>
      <c r="AA68" s="339">
        <f t="shared" si="14"/>
        <v>0</v>
      </c>
      <c r="AB68" s="339">
        <f t="shared" si="14"/>
        <v>0</v>
      </c>
      <c r="AC68" s="339">
        <f t="shared" si="14"/>
        <v>0</v>
      </c>
      <c r="AD68" s="339">
        <f t="shared" si="14"/>
        <v>0</v>
      </c>
      <c r="AE68" s="339">
        <f t="shared" si="14"/>
        <v>0</v>
      </c>
      <c r="AF68" s="339">
        <f t="shared" si="14"/>
        <v>0</v>
      </c>
      <c r="AG68" s="339">
        <f t="shared" si="14"/>
        <v>0</v>
      </c>
      <c r="AH68" s="339">
        <f t="shared" si="14"/>
        <v>0</v>
      </c>
      <c r="AI68" s="345">
        <f>IF(ISERROR(AH68/J68),0,AH68/J68)</f>
        <v>0</v>
      </c>
      <c r="AJ68" s="345">
        <f>IF(ISERROR(AH68/$AH$72),0,AH68/$AH$72)</f>
        <v>0</v>
      </c>
      <c r="AK68" s="11"/>
      <c r="AL68" s="11"/>
      <c r="AM68" s="11"/>
      <c r="AN68" s="11"/>
      <c r="AO68" s="11"/>
      <c r="AP68" s="11"/>
      <c r="AQ68" s="11"/>
      <c r="AR68" s="11"/>
    </row>
    <row r="69" spans="1:44" ht="12.75" customHeight="1" x14ac:dyDescent="0.25">
      <c r="A69" s="626" t="s">
        <v>76</v>
      </c>
      <c r="B69" s="627"/>
      <c r="C69" s="627"/>
      <c r="D69" s="627"/>
      <c r="E69" s="628"/>
      <c r="F69" s="329"/>
      <c r="G69" s="330"/>
      <c r="H69" s="331"/>
      <c r="I69" s="331"/>
      <c r="J69" s="510">
        <v>12638000</v>
      </c>
      <c r="K69" s="7"/>
      <c r="L69" s="18"/>
      <c r="M69" s="19"/>
      <c r="N69" s="19"/>
      <c r="O69" s="19"/>
      <c r="P69" s="5"/>
      <c r="Q69" s="20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336"/>
      <c r="AJ69" s="336"/>
    </row>
    <row r="70" spans="1:44" outlineLevel="1" x14ac:dyDescent="0.25">
      <c r="A70" s="23">
        <v>1</v>
      </c>
      <c r="B70" s="23"/>
      <c r="C70" s="1" t="s">
        <v>1568</v>
      </c>
      <c r="D70" s="6">
        <v>44779</v>
      </c>
      <c r="E70" s="371" t="s">
        <v>1569</v>
      </c>
      <c r="F70" s="140" t="s">
        <v>1570</v>
      </c>
      <c r="G70" s="140"/>
      <c r="H70" s="6"/>
      <c r="I70" s="6"/>
      <c r="J70" s="511"/>
      <c r="K70" s="146">
        <v>12638000</v>
      </c>
      <c r="L70" s="3" t="s">
        <v>81</v>
      </c>
      <c r="M70" s="49"/>
      <c r="N70" s="142"/>
      <c r="O70" s="49"/>
      <c r="P70" s="143"/>
      <c r="Q70" s="143"/>
      <c r="R70" s="28"/>
      <c r="S70" s="28"/>
      <c r="T70" s="28"/>
      <c r="U70" s="29">
        <f>SUM(R70:T70)</f>
        <v>0</v>
      </c>
      <c r="V70" s="28"/>
      <c r="W70" s="28"/>
      <c r="X70" s="28"/>
      <c r="Y70" s="29">
        <f>SUM(V70:X70)</f>
        <v>0</v>
      </c>
      <c r="Z70" s="28"/>
      <c r="AA70" s="28">
        <v>12202649</v>
      </c>
      <c r="AB70" s="28"/>
      <c r="AC70" s="29">
        <f>SUM(Z70:AB70)</f>
        <v>12202649</v>
      </c>
      <c r="AD70" s="28"/>
      <c r="AE70" s="28"/>
      <c r="AF70" s="28">
        <f>12637762-12202649</f>
        <v>435113</v>
      </c>
      <c r="AG70" s="29">
        <f>SUM(AD70:AF70)</f>
        <v>435113</v>
      </c>
      <c r="AH70" s="29">
        <f>SUM(U70,Y70,AC70,AG70)</f>
        <v>12637762</v>
      </c>
      <c r="AI70" s="30">
        <f>IF(ISERROR(AH70/J69),0,AH70/J69)</f>
        <v>0.99998116790631431</v>
      </c>
      <c r="AJ70" s="30">
        <f>IF(ISERROR(AH70/$AH$72),0,AH70/$AH$72)</f>
        <v>1</v>
      </c>
    </row>
    <row r="71" spans="1:44" s="61" customFormat="1" x14ac:dyDescent="0.25">
      <c r="A71" s="538" t="s">
        <v>82</v>
      </c>
      <c r="B71" s="539"/>
      <c r="C71" s="539"/>
      <c r="D71" s="539"/>
      <c r="E71" s="539"/>
      <c r="F71" s="539"/>
      <c r="G71" s="539"/>
      <c r="H71" s="539"/>
      <c r="I71" s="540"/>
      <c r="J71" s="339">
        <f>J69</f>
        <v>12638000</v>
      </c>
      <c r="K71" s="339">
        <f>SUM(K70:K70)</f>
        <v>12638000</v>
      </c>
      <c r="L71" s="445"/>
      <c r="M71" s="339">
        <f>SUM(M70:M70)</f>
        <v>0</v>
      </c>
      <c r="N71" s="339">
        <f>SUM(N70:N70)</f>
        <v>0</v>
      </c>
      <c r="O71" s="339">
        <f>SUM(O70:O70)</f>
        <v>0</v>
      </c>
      <c r="P71" s="344"/>
      <c r="Q71" s="438"/>
      <c r="R71" s="339">
        <f t="shared" ref="R71:AH71" si="15">SUM(R70:R70)</f>
        <v>0</v>
      </c>
      <c r="S71" s="339">
        <f t="shared" si="15"/>
        <v>0</v>
      </c>
      <c r="T71" s="339">
        <f t="shared" si="15"/>
        <v>0</v>
      </c>
      <c r="U71" s="339">
        <f t="shared" si="15"/>
        <v>0</v>
      </c>
      <c r="V71" s="339">
        <f t="shared" si="15"/>
        <v>0</v>
      </c>
      <c r="W71" s="339">
        <f t="shared" si="15"/>
        <v>0</v>
      </c>
      <c r="X71" s="339">
        <f t="shared" si="15"/>
        <v>0</v>
      </c>
      <c r="Y71" s="339">
        <f t="shared" si="15"/>
        <v>0</v>
      </c>
      <c r="Z71" s="339">
        <f t="shared" si="15"/>
        <v>0</v>
      </c>
      <c r="AA71" s="339">
        <f t="shared" si="15"/>
        <v>12202649</v>
      </c>
      <c r="AB71" s="339">
        <f t="shared" si="15"/>
        <v>0</v>
      </c>
      <c r="AC71" s="339">
        <f t="shared" si="15"/>
        <v>12202649</v>
      </c>
      <c r="AD71" s="339">
        <f t="shared" si="15"/>
        <v>0</v>
      </c>
      <c r="AE71" s="339">
        <f t="shared" si="15"/>
        <v>0</v>
      </c>
      <c r="AF71" s="339">
        <f t="shared" si="15"/>
        <v>435113</v>
      </c>
      <c r="AG71" s="339">
        <f t="shared" si="15"/>
        <v>435113</v>
      </c>
      <c r="AH71" s="339">
        <f t="shared" si="15"/>
        <v>12637762</v>
      </c>
      <c r="AI71" s="345">
        <f>IF(ISERROR(AH71/J71),0,AH71/J71)</f>
        <v>0.99998116790631431</v>
      </c>
      <c r="AJ71" s="345">
        <f>IF(ISERROR(AH71/$AH$72),0,AH71/$AH$72)</f>
        <v>1</v>
      </c>
      <c r="AK71" s="11"/>
      <c r="AL71" s="11"/>
      <c r="AM71" s="11"/>
      <c r="AN71" s="11"/>
      <c r="AO71" s="11"/>
      <c r="AP71" s="11"/>
      <c r="AQ71" s="11"/>
      <c r="AR71" s="11"/>
    </row>
    <row r="72" spans="1:44" s="59" customFormat="1" ht="15" customHeight="1" x14ac:dyDescent="0.25">
      <c r="A72" s="499" t="str">
        <f>"TOTAL ASIG."&amp;" "&amp;$A$5</f>
        <v>TOTAL ASIG. 24-07-001 "Cuotas a Organismos Internacionales"</v>
      </c>
      <c r="B72" s="500"/>
      <c r="C72" s="500"/>
      <c r="D72" s="500"/>
      <c r="E72" s="500"/>
      <c r="F72" s="500"/>
      <c r="G72" s="500"/>
      <c r="H72" s="500"/>
      <c r="I72" s="501"/>
      <c r="J72" s="341">
        <f>SUM(J11,J15,J19,J23,J27,J31,J35,J40,J44,J48,J52,J56,J60,J64,J68,J71)</f>
        <v>12638000</v>
      </c>
      <c r="K72" s="341">
        <f>+K11+K15+K19+K23+K27+K31+K35+K40+K44+K48+K52+K56+K68+K60+K64+K71</f>
        <v>12638000</v>
      </c>
      <c r="L72" s="434"/>
      <c r="M72" s="341">
        <f>+M11+M15+M19+M23+M27+M31+M35+M40+M44+M48+M52+M56+M68+M60+M64+M71</f>
        <v>0</v>
      </c>
      <c r="N72" s="341">
        <f>+N11+N15+N19+N23+N27+N31+N35+N40+N44+N48+N52+N56+N68+N60+N64+N71</f>
        <v>0</v>
      </c>
      <c r="O72" s="341">
        <f>+O11+O15+O19+O23+O27+O31+O35+O40+O44+O48+O52+O56+O68+O60+O64+O71</f>
        <v>0</v>
      </c>
      <c r="P72" s="342"/>
      <c r="Q72" s="454"/>
      <c r="R72" s="341">
        <f t="shared" ref="R72:AH72" si="16">+R11+R15+R19+R23+R27+R31+R35+R40+R44+R48+R52+R56+R68+R60+R64+R71</f>
        <v>0</v>
      </c>
      <c r="S72" s="341">
        <f t="shared" si="16"/>
        <v>0</v>
      </c>
      <c r="T72" s="341">
        <f t="shared" si="16"/>
        <v>0</v>
      </c>
      <c r="U72" s="341">
        <f t="shared" si="16"/>
        <v>0</v>
      </c>
      <c r="V72" s="341">
        <f t="shared" si="16"/>
        <v>0</v>
      </c>
      <c r="W72" s="341">
        <f t="shared" si="16"/>
        <v>0</v>
      </c>
      <c r="X72" s="341">
        <f t="shared" si="16"/>
        <v>0</v>
      </c>
      <c r="Y72" s="341">
        <f t="shared" si="16"/>
        <v>0</v>
      </c>
      <c r="Z72" s="341">
        <f t="shared" si="16"/>
        <v>0</v>
      </c>
      <c r="AA72" s="341">
        <f t="shared" si="16"/>
        <v>12202649</v>
      </c>
      <c r="AB72" s="341">
        <f t="shared" si="16"/>
        <v>0</v>
      </c>
      <c r="AC72" s="341">
        <f t="shared" si="16"/>
        <v>12202649</v>
      </c>
      <c r="AD72" s="341">
        <f t="shared" si="16"/>
        <v>0</v>
      </c>
      <c r="AE72" s="341">
        <f t="shared" si="16"/>
        <v>0</v>
      </c>
      <c r="AF72" s="341">
        <f t="shared" si="16"/>
        <v>435113</v>
      </c>
      <c r="AG72" s="341">
        <f t="shared" si="16"/>
        <v>435113</v>
      </c>
      <c r="AH72" s="341">
        <f t="shared" si="16"/>
        <v>12637762</v>
      </c>
      <c r="AI72" s="343">
        <f>IF(ISERROR(AH72/J72),0,AH72/J72)</f>
        <v>0.99998116790631431</v>
      </c>
      <c r="AJ72" s="343">
        <f>IF(ISERROR(AH72/$AH$72),0,AH72/$AH$72)</f>
        <v>1</v>
      </c>
      <c r="AK72" s="14"/>
      <c r="AL72" s="14"/>
      <c r="AM72" s="14"/>
      <c r="AN72" s="14"/>
      <c r="AO72" s="14"/>
      <c r="AP72" s="14"/>
      <c r="AQ72" s="14"/>
      <c r="AR72" s="14"/>
    </row>
    <row r="73" spans="1:44" x14ac:dyDescent="0.25">
      <c r="J73" s="41"/>
      <c r="R73" s="41"/>
      <c r="S73" s="41"/>
      <c r="T73" s="41"/>
      <c r="V73" s="41"/>
      <c r="W73" s="41"/>
      <c r="X73" s="41"/>
      <c r="Z73" s="41"/>
      <c r="AA73" s="41"/>
      <c r="AB73" s="41"/>
      <c r="AD73" s="41"/>
      <c r="AE73" s="41"/>
      <c r="AF73" s="41"/>
      <c r="AK73" s="11"/>
      <c r="AL73" s="11"/>
      <c r="AM73" s="11"/>
      <c r="AN73" s="11"/>
      <c r="AO73" s="11"/>
      <c r="AP73" s="11"/>
      <c r="AQ73" s="11"/>
      <c r="AR73" s="11"/>
    </row>
    <row r="74" spans="1:44" x14ac:dyDescent="0.25">
      <c r="J74" s="41"/>
      <c r="R74" s="41"/>
      <c r="S74" s="41"/>
      <c r="T74" s="41"/>
      <c r="V74" s="41"/>
      <c r="W74" s="41"/>
      <c r="X74" s="41"/>
      <c r="Z74" s="41"/>
      <c r="AA74" s="41"/>
      <c r="AB74" s="41"/>
      <c r="AD74" s="41"/>
      <c r="AE74" s="41"/>
      <c r="AF74" s="41"/>
      <c r="AK74" s="11"/>
      <c r="AL74" s="11"/>
      <c r="AM74" s="11"/>
      <c r="AN74" s="11"/>
      <c r="AO74" s="11"/>
      <c r="AP74" s="11"/>
      <c r="AQ74" s="11"/>
      <c r="AR74" s="11"/>
    </row>
    <row r="75" spans="1:44" x14ac:dyDescent="0.25">
      <c r="J75" s="41"/>
      <c r="R75" s="41"/>
      <c r="S75" s="41"/>
      <c r="T75" s="41"/>
      <c r="V75" s="41"/>
      <c r="W75" s="41"/>
      <c r="X75" s="41"/>
      <c r="Z75" s="41"/>
      <c r="AA75" s="41"/>
      <c r="AB75" s="41"/>
      <c r="AD75" s="41"/>
      <c r="AE75" s="41"/>
      <c r="AF75" s="41"/>
    </row>
    <row r="76" spans="1:44" x14ac:dyDescent="0.25">
      <c r="J76" s="41"/>
      <c r="R76" s="41"/>
      <c r="S76" s="41"/>
      <c r="T76" s="41"/>
      <c r="V76" s="41"/>
      <c r="W76" s="41"/>
      <c r="X76" s="41"/>
      <c r="Z76" s="41"/>
      <c r="AA76" s="41"/>
      <c r="AB76" s="41"/>
      <c r="AD76" s="41"/>
      <c r="AE76" s="41"/>
      <c r="AF76" s="41"/>
      <c r="AK76" s="11"/>
      <c r="AL76" s="11"/>
      <c r="AM76" s="11"/>
      <c r="AN76" s="11"/>
      <c r="AO76" s="11"/>
      <c r="AP76" s="11"/>
      <c r="AQ76" s="11"/>
      <c r="AR76" s="11"/>
    </row>
    <row r="77" spans="1:44" x14ac:dyDescent="0.25">
      <c r="J77" s="41"/>
      <c r="R77" s="41"/>
      <c r="S77" s="41"/>
      <c r="T77" s="41"/>
      <c r="V77" s="41"/>
      <c r="W77" s="41"/>
      <c r="X77" s="41"/>
      <c r="Z77" s="41"/>
      <c r="AA77" s="41"/>
      <c r="AB77" s="41"/>
      <c r="AD77" s="41"/>
      <c r="AE77" s="41"/>
      <c r="AF77" s="41"/>
    </row>
    <row r="78" spans="1:44" x14ac:dyDescent="0.25">
      <c r="J78" s="41"/>
      <c r="R78" s="41"/>
      <c r="S78" s="41"/>
      <c r="T78" s="41"/>
      <c r="V78" s="41"/>
      <c r="W78" s="41"/>
      <c r="X78" s="41"/>
      <c r="Z78" s="41"/>
      <c r="AA78" s="41"/>
      <c r="AB78" s="41"/>
      <c r="AD78" s="41"/>
      <c r="AE78" s="41"/>
      <c r="AF78" s="41"/>
    </row>
    <row r="79" spans="1:44" x14ac:dyDescent="0.25">
      <c r="J79" s="41"/>
      <c r="R79" s="41"/>
      <c r="S79" s="41"/>
      <c r="T79" s="41"/>
      <c r="V79" s="41"/>
      <c r="W79" s="41"/>
      <c r="X79" s="41"/>
      <c r="Z79" s="41"/>
      <c r="AA79" s="41"/>
      <c r="AB79" s="41"/>
      <c r="AD79" s="41"/>
      <c r="AE79" s="41"/>
      <c r="AF79" s="41"/>
    </row>
    <row r="80" spans="1:44" x14ac:dyDescent="0.25">
      <c r="J80" s="41"/>
      <c r="R80" s="41"/>
      <c r="S80" s="41"/>
      <c r="T80" s="41"/>
      <c r="V80" s="41"/>
      <c r="W80" s="41"/>
      <c r="X80" s="41"/>
      <c r="Z80" s="41"/>
      <c r="AA80" s="41"/>
      <c r="AB80" s="41"/>
      <c r="AD80" s="41"/>
      <c r="AE80" s="41"/>
      <c r="AF80" s="41"/>
    </row>
    <row r="81" spans="1:32" x14ac:dyDescent="0.25">
      <c r="A81" s="14"/>
      <c r="J81" s="41"/>
      <c r="R81" s="41"/>
      <c r="S81" s="41"/>
      <c r="T81" s="41"/>
      <c r="V81" s="41"/>
      <c r="W81" s="41"/>
      <c r="X81" s="41"/>
      <c r="Z81" s="41"/>
      <c r="AA81" s="41"/>
      <c r="AB81" s="41"/>
      <c r="AD81" s="41"/>
      <c r="AE81" s="41"/>
      <c r="AF81" s="41"/>
    </row>
    <row r="82" spans="1:32" x14ac:dyDescent="0.25">
      <c r="A82" s="14"/>
      <c r="J82" s="41"/>
      <c r="R82" s="41"/>
      <c r="S82" s="41"/>
      <c r="T82" s="41"/>
      <c r="V82" s="41"/>
      <c r="W82" s="41"/>
      <c r="X82" s="41"/>
      <c r="Z82" s="41"/>
      <c r="AA82" s="41"/>
      <c r="AB82" s="41"/>
      <c r="AD82" s="41"/>
      <c r="AE82" s="41"/>
      <c r="AF82" s="41"/>
    </row>
    <row r="83" spans="1:32" x14ac:dyDescent="0.25">
      <c r="A83" s="14"/>
      <c r="J83" s="41"/>
      <c r="R83" s="41"/>
      <c r="S83" s="41"/>
      <c r="T83" s="41"/>
      <c r="V83" s="41"/>
      <c r="W83" s="41"/>
      <c r="X83" s="41"/>
      <c r="Z83" s="41"/>
      <c r="AA83" s="41"/>
      <c r="AB83" s="41"/>
      <c r="AD83" s="41"/>
      <c r="AE83" s="41"/>
      <c r="AF83" s="41"/>
    </row>
    <row r="84" spans="1:32" x14ac:dyDescent="0.25">
      <c r="A84" s="14"/>
      <c r="J84" s="41"/>
      <c r="R84" s="41"/>
      <c r="S84" s="41"/>
      <c r="T84" s="41"/>
      <c r="V84" s="41"/>
      <c r="W84" s="41"/>
      <c r="X84" s="41"/>
      <c r="Z84" s="41"/>
      <c r="AA84" s="41"/>
      <c r="AB84" s="41"/>
      <c r="AD84" s="41"/>
      <c r="AE84" s="41"/>
      <c r="AF84" s="41"/>
    </row>
    <row r="85" spans="1:32" x14ac:dyDescent="0.25">
      <c r="A85" s="14"/>
      <c r="J85" s="41"/>
      <c r="R85" s="41"/>
      <c r="S85" s="41"/>
      <c r="T85" s="41"/>
      <c r="V85" s="41"/>
      <c r="W85" s="41"/>
      <c r="X85" s="41"/>
      <c r="Z85" s="41"/>
      <c r="AA85" s="41"/>
      <c r="AB85" s="41"/>
      <c r="AD85" s="41"/>
      <c r="AE85" s="41"/>
      <c r="AF85" s="41"/>
    </row>
    <row r="86" spans="1:32" x14ac:dyDescent="0.25">
      <c r="A86" s="14"/>
      <c r="J86" s="41"/>
      <c r="R86" s="41"/>
      <c r="S86" s="41"/>
      <c r="T86" s="41"/>
      <c r="V86" s="41"/>
      <c r="W86" s="41"/>
      <c r="X86" s="41"/>
      <c r="Z86" s="41"/>
      <c r="AA86" s="41"/>
      <c r="AB86" s="41"/>
      <c r="AD86" s="41"/>
      <c r="AE86" s="41"/>
      <c r="AF86" s="41"/>
    </row>
    <row r="87" spans="1:32" x14ac:dyDescent="0.25">
      <c r="A87" s="14"/>
      <c r="J87" s="41"/>
      <c r="R87" s="41"/>
      <c r="S87" s="41"/>
      <c r="T87" s="41"/>
      <c r="V87" s="41"/>
      <c r="W87" s="41"/>
      <c r="X87" s="41"/>
      <c r="Z87" s="41"/>
      <c r="AA87" s="41"/>
      <c r="AB87" s="41"/>
      <c r="AD87" s="41"/>
      <c r="AE87" s="41"/>
      <c r="AF87" s="41"/>
    </row>
    <row r="88" spans="1:32" x14ac:dyDescent="0.25">
      <c r="A88" s="14"/>
      <c r="J88" s="41"/>
      <c r="R88" s="41"/>
      <c r="S88" s="41"/>
      <c r="T88" s="41"/>
      <c r="V88" s="41"/>
      <c r="W88" s="41"/>
      <c r="X88" s="41"/>
      <c r="Z88" s="41"/>
      <c r="AA88" s="41"/>
      <c r="AB88" s="41"/>
      <c r="AD88" s="41"/>
      <c r="AE88" s="41"/>
      <c r="AF88" s="41"/>
    </row>
    <row r="89" spans="1:32" x14ac:dyDescent="0.25">
      <c r="A89" s="14"/>
      <c r="J89" s="41"/>
      <c r="R89" s="41"/>
      <c r="S89" s="41"/>
      <c r="T89" s="41"/>
      <c r="V89" s="41"/>
      <c r="W89" s="41"/>
      <c r="X89" s="41"/>
      <c r="Z89" s="41"/>
      <c r="AA89" s="41"/>
      <c r="AB89" s="41"/>
      <c r="AD89" s="41"/>
      <c r="AE89" s="41"/>
      <c r="AF89" s="41"/>
    </row>
  </sheetData>
  <mergeCells count="78">
    <mergeCell ref="C6:C7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9:J10"/>
    <mergeCell ref="A11:I11"/>
    <mergeCell ref="A12:E12"/>
    <mergeCell ref="J13:J14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48:I48"/>
    <mergeCell ref="A32:E32"/>
    <mergeCell ref="J33:J34"/>
    <mergeCell ref="A35:I35"/>
    <mergeCell ref="A36:E36"/>
    <mergeCell ref="J37:J39"/>
    <mergeCell ref="A40:I40"/>
    <mergeCell ref="A41:E41"/>
    <mergeCell ref="J41:J43"/>
    <mergeCell ref="A44:I44"/>
    <mergeCell ref="A45:E45"/>
    <mergeCell ref="J46:J47"/>
    <mergeCell ref="A64:I64"/>
    <mergeCell ref="A49:E49"/>
    <mergeCell ref="J50:J51"/>
    <mergeCell ref="A52:I52"/>
    <mergeCell ref="A53:E53"/>
    <mergeCell ref="J54:J55"/>
    <mergeCell ref="A56:I56"/>
    <mergeCell ref="A57:E57"/>
    <mergeCell ref="J58:J59"/>
    <mergeCell ref="A60:I60"/>
    <mergeCell ref="A61:E61"/>
    <mergeCell ref="J62:J63"/>
    <mergeCell ref="A72:I72"/>
    <mergeCell ref="A65:E65"/>
    <mergeCell ref="J66:J67"/>
    <mergeCell ref="A68:I68"/>
    <mergeCell ref="A69:E69"/>
    <mergeCell ref="J69:J70"/>
    <mergeCell ref="A71:I71"/>
  </mergeCells>
  <dataValidations count="9">
    <dataValidation allowBlank="1" showInputMessage="1" showErrorMessage="1" errorTitle="Sólo números" error="Sólo ingresar números sin letras_x000a_" sqref="O41:O43 O61:O63 O65:O67 O45:O47 O57:O59 O36:O39 O32:O34 O28:O30 O8:O10 O12:O14 O16:O18 O20:O22 O24:O26 P50 O49:O51 O53:O55 O69:O70" xr:uid="{00000000-0002-0000-1E00-000000000000}"/>
    <dataValidation type="textLength" operator="lessThanOrEqual" allowBlank="1" showInputMessage="1" showErrorMessage="1" errorTitle="MÁXIMO DE CARACTERES SOBREPASADO" error="Sólo 255 caracteres por celdas" sqref="C50:C51 P62:Q63 L58 E62:G63 P66:Q67 E66:G67 C62:C63 C66:C67 L67 P46:Q47 N46 E46:G47 C47 L29:L30 P42:Q43 N42:N43 E42:G43 C29:C30 C33:C34 C37:C39 E37:G39 L37:L39 P37:Q39 E33:G34 L13:L14 P33:Q34 E29:G30 L25 P29:Q30 E9:G10 C9:C10 L9:L10 P9:Q10 P21:Q22 L17:L18 E21:G22 P17:Q18 E17:G18 P13:Q14 L62 E13:G14 N25:N26 E25:G26 P25:Q26 C21:C22 C17:C18 C13:C14 Q50 L21:L22 E50:G51 P54:Q55 L50 E54:G55 P58:Q59 L54 E58:G59 P51:Q51 C58:C59 C54:C55 L33:L34 N70 E70:G70 P70:Q70" xr:uid="{00000000-0002-0000-1E00-000001000000}">
      <formula1>255</formula1>
    </dataValidation>
    <dataValidation type="textLength" operator="lessThanOrEqual" allowBlank="1" showInputMessage="1" showErrorMessage="1" sqref="K50:K51 K58:K59 K66:K67 K33:K34 K42:K43 K37:K39 K13:K14 K29:K30 K9:K10 K62:K63 K21:K22 K25:K26 K17:K18 K54:K55 K46:K47 K70" xr:uid="{00000000-0002-0000-1E00-000002000000}">
      <formula1>255</formula1>
    </dataValidation>
    <dataValidation type="decimal" allowBlank="1" showInputMessage="1" showErrorMessage="1" errorTitle="Sólo números" error="Sólo ingresar números sin letras_x000a_" sqref="V58:X59 M66:N67 M62:N63 R62:T63 AD62:AF63 Z62:AB63 V62:X63 R66:T67 AD66:AF67 Z66:AB67 V66:X67 M46 M47:N47 V46:X47 AD46:AF47 Z46:AB47 R46:T47 M42:M43 R42:T43 Z42:AB43 V42:X43 AD42:AF43 V37:X39 Z37:AB39 AD37:AF39 R37:T39 V33:X34 Z33:AB34 AD33:AF34 R33:T34 V29:X30 Z29:AB30 AD29:AF30 R29:T30 M37:N39 M29:N30 M33:N34 Z9:AB10 AD9:AF10 R9:T10 V9:X10 M9:N10 R17:T18 R21:T22 AD21:AF22 Z21:AB22 V21:X22 M21:N22 AD17:AF18 Z17:AB18 V17:X18 R13:T14 M17:N18 Z13:AB14 AD13:AF14 V13:X14 M13:N14 R25:T26 M25:M26 Z25:AB26 V25:X26 AD25:AF26 M58:N59 M50:N51 M54:N55 R50:T51 AD50:AF51 Z50:AB51 V50:X51 R54:T55 AD54:AF55 Z54:AB55 V54:X55 R58:T59 AD58:AF59 Z58:AB59 AD70:AF70 R70:T70 M70 Z70:AB70 V70:X70" xr:uid="{00000000-0002-0000-1E00-000003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66:D67 D62:D63 D47 D37:D39 D33:D34 D29:D30 D9:D10 D13:D14 D17:D18 D21:D22 D50:D51 D54:D55 D58:D59" xr:uid="{00000000-0002-0000-1E00-000004000000}">
      <formula1>41275</formula1>
    </dataValidation>
    <dataValidation type="date" operator="greaterThan" allowBlank="1" showInputMessage="1" showErrorMessage="1" errorTitle="SÓLO FECHAS" error="Las fechas corresponden a las del Año 2013" sqref="H39:I39" xr:uid="{00000000-0002-0000-1E00-000005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66:I67 H62:I63 H47:I47 H37:I38 H33:I34 H29:I30 H10:I10 H21:I22 H17:I18 H13:I14 H50:I51 H58:I59 H54:I55" xr:uid="{00000000-0002-0000-1E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E00-000007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E00-000008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41" scale="67" fitToHeight="3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CCFF"/>
    <pageSetUpPr fitToPage="1"/>
  </sheetPr>
  <dimension ref="A1:AR41"/>
  <sheetViews>
    <sheetView zoomScaleNormal="100" workbookViewId="0">
      <selection activeCell="AA14" sqref="AA14"/>
    </sheetView>
  </sheetViews>
  <sheetFormatPr baseColWidth="10" defaultColWidth="11.42578125" defaultRowHeight="12.75" outlineLevelCol="1" x14ac:dyDescent="0.25"/>
  <cols>
    <col min="1" max="1" width="43.140625" style="15" customWidth="1"/>
    <col min="2" max="2" width="12.140625" style="12" customWidth="1"/>
    <col min="3" max="3" width="12.140625" style="15" customWidth="1"/>
    <col min="4" max="4" width="10" style="15" hidden="1" customWidth="1"/>
    <col min="5" max="5" width="10.28515625" style="15" hidden="1" customWidth="1"/>
    <col min="6" max="6" width="9.85546875" style="15" hidden="1" customWidth="1"/>
    <col min="7" max="7" width="10.7109375" style="12" hidden="1" customWidth="1" outlineLevel="1"/>
    <col min="8" max="9" width="8.85546875" style="12" hidden="1" customWidth="1" outlineLevel="1"/>
    <col min="10" max="10" width="11.42578125" style="12" customWidth="1" collapsed="1"/>
    <col min="11" max="11" width="12.28515625" style="12" hidden="1" customWidth="1" outlineLevel="1"/>
    <col min="12" max="12" width="10.140625" style="12" hidden="1" customWidth="1" outlineLevel="1"/>
    <col min="13" max="13" width="12.28515625" style="12" hidden="1" customWidth="1" outlineLevel="1"/>
    <col min="14" max="14" width="10.42578125" style="12" bestFit="1" customWidth="1" collapsed="1"/>
    <col min="15" max="15" width="4.28515625" style="12" hidden="1" customWidth="1" outlineLevel="1"/>
    <col min="16" max="16" width="5.7109375" style="12" hidden="1" customWidth="1" outlineLevel="1"/>
    <col min="17" max="17" width="8.42578125" style="12" hidden="1" customWidth="1" outlineLevel="1"/>
    <col min="18" max="18" width="10" style="12" bestFit="1" customWidth="1" collapsed="1"/>
    <col min="19" max="20" width="9.42578125" style="12" bestFit="1" customWidth="1" outlineLevel="1"/>
    <col min="21" max="21" width="8.28515625" style="12" bestFit="1" customWidth="1" outlineLevel="1"/>
    <col min="22" max="22" width="10" style="12" bestFit="1" customWidth="1"/>
    <col min="23" max="23" width="11.42578125" style="12" customWidth="1"/>
    <col min="24" max="24" width="10.140625" style="169" customWidth="1"/>
    <col min="25" max="25" width="11.7109375" style="169" customWidth="1"/>
    <col min="26" max="16384" width="11.42578125" style="14"/>
  </cols>
  <sheetData>
    <row r="1" spans="1:44" s="11" customFormat="1" ht="15" customHeight="1" x14ac:dyDescent="0.25">
      <c r="A1" s="533" t="str">
        <f>+'24-03-351 Ind. Proy'!A1:AJ1</f>
        <v>PARTIDA 21-01-001 "SUBSECRETARIA DE SERVICIOS SOCIALES"</v>
      </c>
      <c r="B1" s="533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533"/>
      <c r="O1" s="533"/>
      <c r="P1" s="533"/>
      <c r="Q1" s="533"/>
      <c r="R1" s="533"/>
      <c r="S1" s="533"/>
      <c r="T1" s="533"/>
      <c r="U1" s="533"/>
      <c r="V1" s="533"/>
      <c r="W1" s="533"/>
      <c r="X1" s="533"/>
      <c r="Y1" s="533"/>
    </row>
    <row r="2" spans="1:44" s="11" customFormat="1" ht="15" customHeight="1" x14ac:dyDescent="0.25">
      <c r="A2" s="526" t="s">
        <v>1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526"/>
      <c r="S2" s="526"/>
      <c r="T2" s="526"/>
      <c r="U2" s="526"/>
      <c r="V2" s="526"/>
      <c r="W2" s="526"/>
      <c r="X2" s="526"/>
      <c r="Y2" s="526"/>
    </row>
    <row r="3" spans="1:44" s="11" customFormat="1" ht="15" customHeight="1" x14ac:dyDescent="0.25">
      <c r="A3" s="526" t="str">
        <f>+'24-03-351 Ind. Proy'!A3:AJ3</f>
        <v>EJECUCIÓN AL 31 DE DICIEMBRE DE 2022</v>
      </c>
      <c r="B3" s="526"/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526"/>
      <c r="Q3" s="526"/>
      <c r="R3" s="526"/>
      <c r="S3" s="526"/>
      <c r="T3" s="526"/>
      <c r="U3" s="526"/>
      <c r="V3" s="526"/>
      <c r="W3" s="526"/>
      <c r="X3" s="526"/>
      <c r="Y3" s="526"/>
    </row>
    <row r="4" spans="1:44" s="11" customFormat="1" ht="15" customHeight="1" x14ac:dyDescent="0.25">
      <c r="A4" s="528" t="s">
        <v>3</v>
      </c>
      <c r="B4" s="528"/>
      <c r="C4" s="528"/>
      <c r="D4" s="528"/>
      <c r="E4" s="528"/>
      <c r="F4" s="528"/>
      <c r="G4" s="528"/>
      <c r="H4" s="528"/>
      <c r="I4" s="528"/>
      <c r="J4" s="528"/>
      <c r="K4" s="528"/>
      <c r="L4" s="528"/>
      <c r="M4" s="528"/>
      <c r="N4" s="528"/>
      <c r="O4" s="528"/>
      <c r="P4" s="528"/>
      <c r="Q4" s="528"/>
      <c r="R4" s="528"/>
      <c r="S4" s="528"/>
      <c r="T4" s="528"/>
      <c r="U4" s="528"/>
      <c r="V4" s="528"/>
      <c r="W4" s="528"/>
      <c r="X4" s="528"/>
      <c r="Y4" s="528"/>
    </row>
    <row r="5" spans="1:44" ht="26.25" customHeight="1" x14ac:dyDescent="0.25">
      <c r="A5" s="338" t="str">
        <f>+'24-07-001 Ind. Proy'!A5:U5</f>
        <v>24-07-001 "Cuotas a Organismos Internacionales"</v>
      </c>
      <c r="B5" s="556"/>
      <c r="C5" s="556"/>
      <c r="D5" s="556"/>
      <c r="E5" s="556"/>
      <c r="F5" s="556"/>
      <c r="G5" s="556"/>
      <c r="H5" s="556"/>
      <c r="I5" s="556"/>
      <c r="J5" s="556"/>
      <c r="K5" s="556"/>
      <c r="L5" s="556"/>
      <c r="M5" s="556"/>
      <c r="N5" s="556"/>
      <c r="O5" s="556"/>
      <c r="P5" s="556"/>
      <c r="Q5" s="556"/>
      <c r="R5" s="556"/>
      <c r="S5" s="556"/>
      <c r="T5" s="556"/>
      <c r="U5" s="556"/>
      <c r="V5" s="556"/>
      <c r="W5" s="556"/>
      <c r="X5" s="556"/>
      <c r="Y5" s="557"/>
      <c r="Z5" s="12"/>
      <c r="AA5" s="12"/>
      <c r="AB5" s="12"/>
      <c r="AC5" s="12"/>
      <c r="AD5" s="12"/>
      <c r="AE5" s="12"/>
      <c r="AF5" s="12"/>
      <c r="AG5" s="12"/>
      <c r="AH5" s="12"/>
      <c r="AI5" s="13"/>
      <c r="AJ5" s="13"/>
    </row>
    <row r="6" spans="1:44" s="15" customFormat="1" ht="17.25" customHeight="1" x14ac:dyDescent="0.25">
      <c r="A6" s="523" t="s">
        <v>7</v>
      </c>
      <c r="B6" s="523" t="s">
        <v>13</v>
      </c>
      <c r="C6" s="547" t="s">
        <v>83</v>
      </c>
      <c r="D6" s="558" t="s">
        <v>16</v>
      </c>
      <c r="E6" s="559"/>
      <c r="F6" s="560"/>
      <c r="G6" s="558" t="s">
        <v>19</v>
      </c>
      <c r="H6" s="559"/>
      <c r="I6" s="560"/>
      <c r="J6" s="522" t="s">
        <v>20</v>
      </c>
      <c r="K6" s="553" t="s">
        <v>19</v>
      </c>
      <c r="L6" s="555"/>
      <c r="M6" s="554"/>
      <c r="N6" s="530" t="s">
        <v>21</v>
      </c>
      <c r="O6" s="553" t="s">
        <v>19</v>
      </c>
      <c r="P6" s="555"/>
      <c r="Q6" s="554"/>
      <c r="R6" s="530" t="s">
        <v>22</v>
      </c>
      <c r="S6" s="553" t="s">
        <v>19</v>
      </c>
      <c r="T6" s="555"/>
      <c r="U6" s="554"/>
      <c r="V6" s="530" t="s">
        <v>23</v>
      </c>
      <c r="W6" s="530" t="s">
        <v>24</v>
      </c>
      <c r="X6" s="553" t="s">
        <v>84</v>
      </c>
      <c r="Y6" s="554"/>
      <c r="Z6" s="551"/>
      <c r="AA6" s="551"/>
      <c r="AB6" s="551"/>
      <c r="AC6" s="551"/>
      <c r="AD6" s="551"/>
      <c r="AE6" s="551"/>
      <c r="AF6" s="551"/>
      <c r="AG6" s="551"/>
      <c r="AH6" s="551"/>
      <c r="AI6" s="552"/>
      <c r="AJ6" s="552"/>
      <c r="AK6" s="11"/>
      <c r="AL6" s="11"/>
      <c r="AM6" s="11"/>
      <c r="AN6" s="11"/>
      <c r="AO6" s="11"/>
      <c r="AP6" s="11"/>
      <c r="AQ6" s="11"/>
      <c r="AR6" s="11"/>
    </row>
    <row r="7" spans="1:44" s="15" customFormat="1" ht="24" customHeight="1" x14ac:dyDescent="0.25">
      <c r="A7" s="523"/>
      <c r="B7" s="523"/>
      <c r="C7" s="548"/>
      <c r="D7" s="433" t="s">
        <v>29</v>
      </c>
      <c r="E7" s="433" t="s">
        <v>30</v>
      </c>
      <c r="F7" s="433" t="s">
        <v>31</v>
      </c>
      <c r="G7" s="433" t="s">
        <v>32</v>
      </c>
      <c r="H7" s="433" t="s">
        <v>33</v>
      </c>
      <c r="I7" s="433" t="s">
        <v>34</v>
      </c>
      <c r="J7" s="522"/>
      <c r="K7" s="431" t="s">
        <v>35</v>
      </c>
      <c r="L7" s="431" t="s">
        <v>36</v>
      </c>
      <c r="M7" s="431" t="s">
        <v>37</v>
      </c>
      <c r="N7" s="531"/>
      <c r="O7" s="431" t="s">
        <v>38</v>
      </c>
      <c r="P7" s="431" t="s">
        <v>39</v>
      </c>
      <c r="Q7" s="431" t="s">
        <v>40</v>
      </c>
      <c r="R7" s="531"/>
      <c r="S7" s="431" t="s">
        <v>41</v>
      </c>
      <c r="T7" s="431" t="s">
        <v>42</v>
      </c>
      <c r="U7" s="431" t="s">
        <v>43</v>
      </c>
      <c r="V7" s="531"/>
      <c r="W7" s="531"/>
      <c r="X7" s="431" t="s">
        <v>44</v>
      </c>
      <c r="Y7" s="431" t="s">
        <v>85</v>
      </c>
      <c r="Z7" s="449"/>
      <c r="AA7" s="449"/>
      <c r="AB7" s="449"/>
      <c r="AC7" s="551"/>
      <c r="AD7" s="449"/>
      <c r="AE7" s="449"/>
      <c r="AF7" s="449"/>
      <c r="AG7" s="551"/>
      <c r="AH7" s="551"/>
      <c r="AI7" s="450"/>
      <c r="AJ7" s="450"/>
      <c r="AK7" s="11"/>
      <c r="AL7" s="11"/>
      <c r="AM7" s="11"/>
      <c r="AN7" s="11"/>
      <c r="AO7" s="11"/>
      <c r="AP7" s="11"/>
      <c r="AQ7" s="11"/>
      <c r="AR7" s="11"/>
    </row>
    <row r="8" spans="1:44" s="83" customFormat="1" ht="24.75" customHeight="1" x14ac:dyDescent="0.25">
      <c r="A8" s="43" t="s">
        <v>46</v>
      </c>
      <c r="B8" s="9">
        <f>+'24-03-409 Ind. Proy'!J11</f>
        <v>0</v>
      </c>
      <c r="C8" s="9">
        <f>+'24-03-409 Ind. Proy'!K11</f>
        <v>0</v>
      </c>
      <c r="D8" s="9">
        <f>+'24-03-409 Ind. Proy'!L11</f>
        <v>0</v>
      </c>
      <c r="E8" s="9">
        <f>+'24-03-409 Ind. Proy'!M11</f>
        <v>0</v>
      </c>
      <c r="F8" s="9">
        <f>+'24-03-409 Ind. Proy'!N11</f>
        <v>0</v>
      </c>
      <c r="G8" s="9">
        <f>+'24-03-409 Ind. Proy'!R11</f>
        <v>0</v>
      </c>
      <c r="H8" s="9">
        <f>+'24-03-409 Ind. Proy'!S11</f>
        <v>0</v>
      </c>
      <c r="I8" s="9">
        <f>+'24-03-409 Ind. Proy'!T11</f>
        <v>0</v>
      </c>
      <c r="J8" s="9">
        <f>+'24-03-409 Ind. Proy'!U11</f>
        <v>0</v>
      </c>
      <c r="K8" s="9">
        <f>+'24-03-351 Ind. Proy'!V11</f>
        <v>0</v>
      </c>
      <c r="L8" s="9">
        <f>+'24-03-351 Ind. Proy'!W11</f>
        <v>0</v>
      </c>
      <c r="M8" s="9">
        <f>+'24-03-351 Ind. Proy'!X11</f>
        <v>0</v>
      </c>
      <c r="N8" s="9">
        <f>+'24-03-409 Ind. Proy'!V11</f>
        <v>0</v>
      </c>
      <c r="O8" s="9">
        <f>+'24-03-351 Ind. Proy'!Z11</f>
        <v>147580403</v>
      </c>
      <c r="P8" s="9">
        <f>+'24-03-351 Ind. Proy'!AA11</f>
        <v>0</v>
      </c>
      <c r="Q8" s="9">
        <f>+'24-03-351 Ind. Proy'!AB11</f>
        <v>0</v>
      </c>
      <c r="R8" s="9">
        <f>+'24-03-409 Ind. Proy'!Z11</f>
        <v>0</v>
      </c>
      <c r="S8" s="9">
        <v>0</v>
      </c>
      <c r="T8" s="9">
        <v>0</v>
      </c>
      <c r="U8" s="9">
        <v>0</v>
      </c>
      <c r="V8" s="9">
        <f>+'24-03-409 Ind. Proy'!AD11</f>
        <v>0</v>
      </c>
      <c r="W8" s="9">
        <f>+'24-03-409 Ind. Proy'!AH11</f>
        <v>0</v>
      </c>
      <c r="X8" s="168">
        <f>+'24-03-409 Ind. Proy'!AI11</f>
        <v>0</v>
      </c>
      <c r="Y8" s="168">
        <f>+'24-03-409 Ind. Proy'!AJ11</f>
        <v>0</v>
      </c>
    </row>
    <row r="9" spans="1:44" s="83" customFormat="1" ht="24.75" customHeight="1" x14ac:dyDescent="0.25">
      <c r="A9" s="43" t="s">
        <v>48</v>
      </c>
      <c r="B9" s="9">
        <f>+'24-03-409 Ind. Proy'!J15</f>
        <v>0</v>
      </c>
      <c r="C9" s="9">
        <f>+'24-03-409 Ind. Proy'!K15</f>
        <v>0</v>
      </c>
      <c r="D9" s="9">
        <f>+'24-03-409 Ind. Proy'!L15</f>
        <v>0</v>
      </c>
      <c r="E9" s="9">
        <f>+'24-03-409 Ind. Proy'!M15</f>
        <v>0</v>
      </c>
      <c r="F9" s="9">
        <f>+'24-03-409 Ind. Proy'!N15</f>
        <v>0</v>
      </c>
      <c r="G9" s="9">
        <f>+'24-03-409 Ind. Proy'!R15</f>
        <v>0</v>
      </c>
      <c r="H9" s="9">
        <f>+'24-03-409 Ind. Proy'!S15</f>
        <v>0</v>
      </c>
      <c r="I9" s="9">
        <f>+'24-03-409 Ind. Proy'!T15</f>
        <v>0</v>
      </c>
      <c r="J9" s="9">
        <f>+'24-03-409 Ind. Proy'!U15</f>
        <v>0</v>
      </c>
      <c r="K9" s="9">
        <f>+'24-03-351 Ind. Proy'!V17</f>
        <v>0</v>
      </c>
      <c r="L9" s="9">
        <f>+'24-03-351 Ind. Proy'!W17</f>
        <v>0</v>
      </c>
      <c r="M9" s="9">
        <f>+'24-03-351 Ind. Proy'!X17</f>
        <v>0</v>
      </c>
      <c r="N9" s="9">
        <f>+'24-03-409 Ind. Proy'!Y15</f>
        <v>0</v>
      </c>
      <c r="O9" s="9">
        <f>+'24-03-351 Ind. Proy'!Z17</f>
        <v>0</v>
      </c>
      <c r="P9" s="9">
        <f>+'24-03-351 Ind. Proy'!AA17</f>
        <v>61258261</v>
      </c>
      <c r="Q9" s="9">
        <f>+'24-03-351 Ind. Proy'!AB17</f>
        <v>0</v>
      </c>
      <c r="R9" s="9">
        <f>+'24-03-409 Ind. Proy'!Z15</f>
        <v>0</v>
      </c>
      <c r="S9" s="9">
        <v>0</v>
      </c>
      <c r="T9" s="9">
        <v>0</v>
      </c>
      <c r="U9" s="9">
        <v>0</v>
      </c>
      <c r="V9" s="9">
        <f>+'24-03-409 Ind. Proy'!AD15</f>
        <v>0</v>
      </c>
      <c r="W9" s="9">
        <f>+'24-03-409 Ind. Proy'!AH15</f>
        <v>0</v>
      </c>
      <c r="X9" s="168">
        <f>+'24-03-409 Ind. Proy'!AI12</f>
        <v>0</v>
      </c>
      <c r="Y9" s="168">
        <f>+'24-03-409 Ind. Proy'!AJ15</f>
        <v>0</v>
      </c>
    </row>
    <row r="10" spans="1:44" s="83" customFormat="1" ht="24.75" customHeight="1" x14ac:dyDescent="0.25">
      <c r="A10" s="43" t="s">
        <v>50</v>
      </c>
      <c r="B10" s="9">
        <f>+'24-03-409 Ind. Proy'!J19</f>
        <v>0</v>
      </c>
      <c r="C10" s="9">
        <f>+'24-03-409 Ind. Proy'!K19</f>
        <v>0</v>
      </c>
      <c r="D10" s="9">
        <f>+'24-03-409 Ind. Proy'!L19</f>
        <v>0</v>
      </c>
      <c r="E10" s="9">
        <f>+'24-03-409 Ind. Proy'!M19</f>
        <v>0</v>
      </c>
      <c r="F10" s="9">
        <f>+'24-03-409 Ind. Proy'!N19</f>
        <v>0</v>
      </c>
      <c r="G10" s="9">
        <f>+'24-03-409 Ind. Proy'!R19</f>
        <v>0</v>
      </c>
      <c r="H10" s="9">
        <f>+'24-03-409 Ind. Proy'!S19</f>
        <v>0</v>
      </c>
      <c r="I10" s="9">
        <f>+'24-03-409 Ind. Proy'!T19</f>
        <v>0</v>
      </c>
      <c r="J10" s="9">
        <f>+'24-03-409 Ind. Proy'!U19</f>
        <v>0</v>
      </c>
      <c r="K10" s="9">
        <f>+'24-03-351 Ind. Proy'!V22</f>
        <v>0</v>
      </c>
      <c r="L10" s="9">
        <f>+'24-03-351 Ind. Proy'!W22</f>
        <v>0</v>
      </c>
      <c r="M10" s="9">
        <f>+'24-03-351 Ind. Proy'!X22</f>
        <v>0</v>
      </c>
      <c r="N10" s="9">
        <f>+'24-03-409 Ind. Proy'!Y19</f>
        <v>0</v>
      </c>
      <c r="O10" s="9">
        <f>+'24-03-351 Ind. Proy'!Z22</f>
        <v>0</v>
      </c>
      <c r="P10" s="9">
        <f>+'24-03-351 Ind. Proy'!AA22</f>
        <v>188653618</v>
      </c>
      <c r="Q10" s="9">
        <f>+'24-03-351 Ind. Proy'!AB22</f>
        <v>0</v>
      </c>
      <c r="R10" s="9">
        <f>+'24-03-409 Ind. Proy'!Z19</f>
        <v>0</v>
      </c>
      <c r="S10" s="9">
        <v>0</v>
      </c>
      <c r="T10" s="9">
        <v>0</v>
      </c>
      <c r="U10" s="9">
        <v>0</v>
      </c>
      <c r="V10" s="9">
        <f>+'24-03-409 Ind. Proy'!AD19</f>
        <v>0</v>
      </c>
      <c r="W10" s="9">
        <f>+'24-03-409 Ind. Proy'!AH19</f>
        <v>0</v>
      </c>
      <c r="X10" s="168">
        <f>+'24-03-409 Ind. Proy'!AI13</f>
        <v>0</v>
      </c>
      <c r="Y10" s="168">
        <f>+'24-03-409 Ind. Proy'!AJ19</f>
        <v>0</v>
      </c>
    </row>
    <row r="11" spans="1:44" s="83" customFormat="1" ht="24.75" customHeight="1" x14ac:dyDescent="0.25">
      <c r="A11" s="43" t="s">
        <v>52</v>
      </c>
      <c r="B11" s="9">
        <f>+'24-03-409 Ind. Proy'!J23</f>
        <v>0</v>
      </c>
      <c r="C11" s="9">
        <f>+'24-03-409 Ind. Proy'!K23</f>
        <v>0</v>
      </c>
      <c r="D11" s="9">
        <f>+'24-03-409 Ind. Proy'!L23</f>
        <v>0</v>
      </c>
      <c r="E11" s="9">
        <f>+'24-03-409 Ind. Proy'!M23</f>
        <v>0</v>
      </c>
      <c r="F11" s="9">
        <f>+'24-03-409 Ind. Proy'!N23</f>
        <v>0</v>
      </c>
      <c r="G11" s="9">
        <f>+'24-03-409 Ind. Proy'!R23</f>
        <v>0</v>
      </c>
      <c r="H11" s="9">
        <f>+'24-03-409 Ind. Proy'!S23</f>
        <v>0</v>
      </c>
      <c r="I11" s="9">
        <f>+'24-03-409 Ind. Proy'!T23</f>
        <v>0</v>
      </c>
      <c r="J11" s="9">
        <f>+'24-03-409 Ind. Proy'!U23</f>
        <v>0</v>
      </c>
      <c r="K11" s="9">
        <f>+'24-03-351 Ind. Proy'!V28</f>
        <v>0</v>
      </c>
      <c r="L11" s="9">
        <f>+'24-03-351 Ind. Proy'!W28</f>
        <v>0</v>
      </c>
      <c r="M11" s="9">
        <f>+'24-03-351 Ind. Proy'!X28</f>
        <v>0</v>
      </c>
      <c r="N11" s="9">
        <f>+'24-03-409 Ind. Proy'!Y23</f>
        <v>0</v>
      </c>
      <c r="O11" s="9">
        <f>+'24-03-351 Ind. Proy'!Z28</f>
        <v>283220406</v>
      </c>
      <c r="P11" s="9">
        <f>+'24-03-351 Ind. Proy'!AA28</f>
        <v>0</v>
      </c>
      <c r="Q11" s="9">
        <f>+'24-03-351 Ind. Proy'!AB28</f>
        <v>0</v>
      </c>
      <c r="R11" s="9">
        <f>+'24-03-409 Ind. Proy'!Z23</f>
        <v>0</v>
      </c>
      <c r="S11" s="9">
        <v>0</v>
      </c>
      <c r="T11" s="9">
        <v>0</v>
      </c>
      <c r="U11" s="9">
        <v>0</v>
      </c>
      <c r="V11" s="9">
        <f>+'24-03-409 Ind. Proy'!AD23</f>
        <v>0</v>
      </c>
      <c r="W11" s="9">
        <f>+'24-03-409 Ind. Proy'!AH23</f>
        <v>0</v>
      </c>
      <c r="X11" s="168">
        <f>+'24-03-409 Ind. Proy'!AI14</f>
        <v>0</v>
      </c>
      <c r="Y11" s="168">
        <f>+'24-03-409 Ind. Proy'!AJ23</f>
        <v>0</v>
      </c>
    </row>
    <row r="12" spans="1:44" s="83" customFormat="1" ht="24.75" customHeight="1" x14ac:dyDescent="0.25">
      <c r="A12" s="43" t="s">
        <v>54</v>
      </c>
      <c r="B12" s="9">
        <f>+'24-03-409 Ind. Proy'!J27</f>
        <v>0</v>
      </c>
      <c r="C12" s="9">
        <f>+'24-03-409 Ind. Proy'!K27</f>
        <v>0</v>
      </c>
      <c r="D12" s="9">
        <f>+'24-03-409 Ind. Proy'!L27</f>
        <v>0</v>
      </c>
      <c r="E12" s="9">
        <f>+'24-03-409 Ind. Proy'!M27</f>
        <v>0</v>
      </c>
      <c r="F12" s="9">
        <f>+'24-03-409 Ind. Proy'!N27</f>
        <v>0</v>
      </c>
      <c r="G12" s="9">
        <f>+'24-03-409 Ind. Proy'!R27</f>
        <v>0</v>
      </c>
      <c r="H12" s="9">
        <f>+'24-03-409 Ind. Proy'!S27</f>
        <v>0</v>
      </c>
      <c r="I12" s="9">
        <f>+'24-03-409 Ind. Proy'!T27</f>
        <v>0</v>
      </c>
      <c r="J12" s="9">
        <f>+'24-03-409 Ind. Proy'!U27</f>
        <v>0</v>
      </c>
      <c r="K12" s="9">
        <f>+'24-03-351 Ind. Proy'!V38</f>
        <v>0</v>
      </c>
      <c r="L12" s="9">
        <f>+'24-03-351 Ind. Proy'!W38</f>
        <v>0</v>
      </c>
      <c r="M12" s="9">
        <f>+'24-03-351 Ind. Proy'!X38</f>
        <v>0</v>
      </c>
      <c r="N12" s="9">
        <f>+'24-03-409 Ind. Proy'!Y27</f>
        <v>0</v>
      </c>
      <c r="O12" s="9">
        <f>+'24-03-351 Ind. Proy'!Z38</f>
        <v>599353887</v>
      </c>
      <c r="P12" s="9">
        <f>+'24-03-351 Ind. Proy'!AA38</f>
        <v>49934415</v>
      </c>
      <c r="Q12" s="9">
        <f>+'24-03-351 Ind. Proy'!AB38</f>
        <v>0</v>
      </c>
      <c r="R12" s="9">
        <f>+'24-03-409 Ind. Proy'!Z27</f>
        <v>0</v>
      </c>
      <c r="S12" s="9">
        <v>0</v>
      </c>
      <c r="T12" s="9">
        <v>0</v>
      </c>
      <c r="U12" s="9">
        <v>0</v>
      </c>
      <c r="V12" s="9">
        <f>+'24-03-409 Ind. Proy'!AD27</f>
        <v>0</v>
      </c>
      <c r="W12" s="9">
        <f>+'24-03-409 Ind. Proy'!AH27</f>
        <v>0</v>
      </c>
      <c r="X12" s="168">
        <f>+'24-03-409 Ind. Proy'!AI15</f>
        <v>0</v>
      </c>
      <c r="Y12" s="168">
        <f>+'24-03-409 Ind. Proy'!AJ27</f>
        <v>0</v>
      </c>
    </row>
    <row r="13" spans="1:44" s="83" customFormat="1" ht="24.75" customHeight="1" x14ac:dyDescent="0.25">
      <c r="A13" s="43" t="s">
        <v>56</v>
      </c>
      <c r="B13" s="9">
        <f>+'24-03-409 Ind. Proy'!J31</f>
        <v>0</v>
      </c>
      <c r="C13" s="9">
        <f>+'24-03-409 Ind. Proy'!K31</f>
        <v>0</v>
      </c>
      <c r="D13" s="9">
        <f>+'24-03-409 Ind. Proy'!L31</f>
        <v>0</v>
      </c>
      <c r="E13" s="9">
        <f>+'24-03-409 Ind. Proy'!M31</f>
        <v>0</v>
      </c>
      <c r="F13" s="9">
        <f>+'24-03-409 Ind. Proy'!N31</f>
        <v>0</v>
      </c>
      <c r="G13" s="9">
        <f>+'24-03-409 Ind. Proy'!R31</f>
        <v>0</v>
      </c>
      <c r="H13" s="9">
        <f>+'24-03-409 Ind. Proy'!S31</f>
        <v>0</v>
      </c>
      <c r="I13" s="9">
        <f>+'24-03-409 Ind. Proy'!T31</f>
        <v>0</v>
      </c>
      <c r="J13" s="9">
        <f>+'24-03-409 Ind. Proy'!U31</f>
        <v>0</v>
      </c>
      <c r="K13" s="9">
        <f>+'24-03-351 Ind. Proy'!V47</f>
        <v>0</v>
      </c>
      <c r="L13" s="9">
        <f>+'24-03-351 Ind. Proy'!W47</f>
        <v>0</v>
      </c>
      <c r="M13" s="9">
        <f>+'24-03-351 Ind. Proy'!X47</f>
        <v>0</v>
      </c>
      <c r="N13" s="9">
        <f>+'24-03-409 Ind. Proy'!Y31</f>
        <v>0</v>
      </c>
      <c r="O13" s="9">
        <f>+'24-03-351 Ind. Proy'!Z47</f>
        <v>357549037</v>
      </c>
      <c r="P13" s="9">
        <f>+'24-03-351 Ind. Proy'!AA47</f>
        <v>0</v>
      </c>
      <c r="Q13" s="9">
        <f>+'24-03-351 Ind. Proy'!AB47</f>
        <v>336234021</v>
      </c>
      <c r="R13" s="9">
        <f>+'24-03-409 Ind. Proy'!Z31</f>
        <v>0</v>
      </c>
      <c r="S13" s="9">
        <v>0</v>
      </c>
      <c r="T13" s="9">
        <v>0</v>
      </c>
      <c r="U13" s="9">
        <v>0</v>
      </c>
      <c r="V13" s="9">
        <f>+'24-03-409 Ind. Proy'!AD31</f>
        <v>0</v>
      </c>
      <c r="W13" s="9">
        <f>+'24-03-409 Ind. Proy'!AH31</f>
        <v>0</v>
      </c>
      <c r="X13" s="168">
        <f>+'24-03-409 Ind. Proy'!AI16</f>
        <v>0</v>
      </c>
      <c r="Y13" s="168">
        <f>+'24-03-409 Ind. Proy'!AJ31</f>
        <v>0</v>
      </c>
    </row>
    <row r="14" spans="1:44" s="83" customFormat="1" ht="24.75" customHeight="1" x14ac:dyDescent="0.25">
      <c r="A14" s="43" t="s">
        <v>58</v>
      </c>
      <c r="B14" s="9">
        <f>+'24-07-001 Ind. Proy'!J35</f>
        <v>0</v>
      </c>
      <c r="C14" s="9">
        <f>+'24-07-001 Ind. Proy'!K35</f>
        <v>0</v>
      </c>
      <c r="D14" s="9">
        <f>+'24-03-409 Ind. Proy'!L34</f>
        <v>0</v>
      </c>
      <c r="E14" s="9">
        <f>+'24-03-409 Ind. Proy'!M34</f>
        <v>0</v>
      </c>
      <c r="F14" s="9">
        <f>+'24-03-409 Ind. Proy'!N34</f>
        <v>0</v>
      </c>
      <c r="G14" s="9">
        <f>+'24-03-409 Ind. Proy'!R34</f>
        <v>0</v>
      </c>
      <c r="H14" s="9">
        <f>+'24-03-409 Ind. Proy'!S34</f>
        <v>0</v>
      </c>
      <c r="I14" s="9">
        <f>+'24-03-409 Ind. Proy'!T34</f>
        <v>0</v>
      </c>
      <c r="J14" s="9">
        <f>+'24-03-409 Ind. Proy'!U34</f>
        <v>0</v>
      </c>
      <c r="K14" s="9">
        <f>+'24-03-351 Ind. Proy'!V56</f>
        <v>0</v>
      </c>
      <c r="L14" s="9">
        <f>+'24-03-351 Ind. Proy'!W56</f>
        <v>0</v>
      </c>
      <c r="M14" s="9">
        <f>+'24-03-351 Ind. Proy'!X56</f>
        <v>0</v>
      </c>
      <c r="N14" s="9">
        <f>+'24-03-409 Ind. Proy'!Y34</f>
        <v>0</v>
      </c>
      <c r="O14" s="9">
        <f>+'24-03-351 Ind. Proy'!Z56</f>
        <v>0</v>
      </c>
      <c r="P14" s="9">
        <f>+'24-03-351 Ind. Proy'!AA56</f>
        <v>155825049</v>
      </c>
      <c r="Q14" s="9">
        <f>+'24-03-351 Ind. Proy'!AB56</f>
        <v>345095221</v>
      </c>
      <c r="R14" s="9">
        <f>+'24-03-409 Ind. Proy'!Z34</f>
        <v>0</v>
      </c>
      <c r="S14" s="9">
        <v>0</v>
      </c>
      <c r="T14" s="9">
        <v>0</v>
      </c>
      <c r="U14" s="9">
        <v>0</v>
      </c>
      <c r="V14" s="9">
        <f>+'24-03-409 Ind. Proy'!AD34</f>
        <v>0</v>
      </c>
      <c r="W14" s="9">
        <v>0</v>
      </c>
      <c r="X14" s="168">
        <f>+'24-03-409 Ind. Proy'!AI17</f>
        <v>0</v>
      </c>
      <c r="Y14" s="168">
        <f>+'24-03-409 Ind. Proy'!AJ34</f>
        <v>0</v>
      </c>
    </row>
    <row r="15" spans="1:44" s="83" customFormat="1" ht="24.75" customHeight="1" x14ac:dyDescent="0.25">
      <c r="A15" s="43" t="s">
        <v>60</v>
      </c>
      <c r="B15" s="9">
        <f>+'24-07-001 Ind. Proy'!J40</f>
        <v>0</v>
      </c>
      <c r="C15" s="9">
        <f>+'24-03-409 Ind. Proy'!K37</f>
        <v>0</v>
      </c>
      <c r="D15" s="9">
        <f>+'24-03-409 Ind. Proy'!L37</f>
        <v>0</v>
      </c>
      <c r="E15" s="9">
        <f>+'24-03-409 Ind. Proy'!M37</f>
        <v>0</v>
      </c>
      <c r="F15" s="9">
        <f>+'24-03-409 Ind. Proy'!N37</f>
        <v>0</v>
      </c>
      <c r="G15" s="9">
        <f>+'24-03-409 Ind. Proy'!R37</f>
        <v>0</v>
      </c>
      <c r="H15" s="9">
        <f>+'24-03-409 Ind. Proy'!S37</f>
        <v>0</v>
      </c>
      <c r="I15" s="9">
        <f>+'24-03-409 Ind. Proy'!T37</f>
        <v>0</v>
      </c>
      <c r="J15" s="9">
        <f>+'24-03-409 Ind. Proy'!U37</f>
        <v>0</v>
      </c>
      <c r="K15" s="9">
        <f>+'24-03-351 Ind. Proy'!V65</f>
        <v>0</v>
      </c>
      <c r="L15" s="9">
        <f>+'24-03-351 Ind. Proy'!W65</f>
        <v>0</v>
      </c>
      <c r="M15" s="9">
        <f>+'24-03-351 Ind. Proy'!X65</f>
        <v>0</v>
      </c>
      <c r="N15" s="9">
        <f>+'24-03-409 Ind. Proy'!Y37</f>
        <v>0</v>
      </c>
      <c r="O15" s="9">
        <f>+'24-03-351 Ind. Proy'!Z65</f>
        <v>176713218</v>
      </c>
      <c r="P15" s="9">
        <f>+'24-03-351 Ind. Proy'!AA65</f>
        <v>148052942</v>
      </c>
      <c r="Q15" s="9">
        <f>+'24-03-351 Ind. Proy'!AB65</f>
        <v>49934415</v>
      </c>
      <c r="R15" s="9">
        <f>+'24-03-409 Ind. Proy'!Z37</f>
        <v>0</v>
      </c>
      <c r="S15" s="9">
        <v>0</v>
      </c>
      <c r="T15" s="9">
        <v>0</v>
      </c>
      <c r="U15" s="9">
        <v>0</v>
      </c>
      <c r="V15" s="9">
        <f>+'24-03-409 Ind. Proy'!AD37</f>
        <v>0</v>
      </c>
      <c r="W15" s="9">
        <f>+'24-03-409 Ind. Proy'!AH37</f>
        <v>0</v>
      </c>
      <c r="X15" s="168">
        <f>+'24-03-409 Ind. Proy'!AI18</f>
        <v>0</v>
      </c>
      <c r="Y15" s="168">
        <f>+'24-03-409 Ind. Proy'!AJ37</f>
        <v>0</v>
      </c>
    </row>
    <row r="16" spans="1:44" s="83" customFormat="1" ht="24.75" customHeight="1" x14ac:dyDescent="0.25">
      <c r="A16" s="43" t="s">
        <v>62</v>
      </c>
      <c r="B16" s="9">
        <f>+'24-07-001 Ind. Proy'!J44</f>
        <v>0</v>
      </c>
      <c r="C16" s="9">
        <f>+'24-07-001 Ind. Proy'!K44</f>
        <v>0</v>
      </c>
      <c r="D16" s="9">
        <f>+'24-03-409 Ind. Proy'!L40</f>
        <v>0</v>
      </c>
      <c r="E16" s="9" t="e">
        <f>+'24-03-409 Ind. Proy'!M40</f>
        <v>#REF!</v>
      </c>
      <c r="F16" s="9" t="e">
        <f>+'24-03-409 Ind. Proy'!N40</f>
        <v>#REF!</v>
      </c>
      <c r="G16" s="9">
        <f>+'24-03-409 Ind. Proy'!R40</f>
        <v>0</v>
      </c>
      <c r="H16" s="9">
        <f>+'24-03-409 Ind. Proy'!S40</f>
        <v>0</v>
      </c>
      <c r="I16" s="9">
        <f>+'24-03-409 Ind. Proy'!T40</f>
        <v>0</v>
      </c>
      <c r="J16" s="9">
        <f>+'24-03-409 Ind. Proy'!U40</f>
        <v>0</v>
      </c>
      <c r="K16" s="9">
        <f>+'24-03-351 Ind. Proy'!V77</f>
        <v>0</v>
      </c>
      <c r="L16" s="9">
        <f>+'24-03-351 Ind. Proy'!W77</f>
        <v>0</v>
      </c>
      <c r="M16" s="9">
        <f>+'24-03-351 Ind. Proy'!X77</f>
        <v>0</v>
      </c>
      <c r="N16" s="9">
        <f>+'24-03-351 Ind. Proy'!Y77</f>
        <v>0</v>
      </c>
      <c r="O16" s="9">
        <f>+'24-03-351 Ind. Proy'!Z77</f>
        <v>449403400</v>
      </c>
      <c r="P16" s="9">
        <f>+'24-03-351 Ind. Proy'!AA77</f>
        <v>0</v>
      </c>
      <c r="Q16" s="9">
        <f>+'24-03-351 Ind. Proy'!AB77</f>
        <v>0</v>
      </c>
      <c r="R16" s="9">
        <v>0</v>
      </c>
      <c r="S16" s="9">
        <v>0</v>
      </c>
      <c r="T16" s="9">
        <v>0</v>
      </c>
      <c r="U16" s="9">
        <v>0</v>
      </c>
      <c r="V16" s="9">
        <v>0</v>
      </c>
      <c r="W16" s="9">
        <v>0</v>
      </c>
      <c r="X16" s="168">
        <f>+'24-03-409 Ind. Proy'!AI19</f>
        <v>0</v>
      </c>
      <c r="Y16" s="168">
        <f>+'24-03-409 Ind. Proy'!AJ40</f>
        <v>2.2725117762607496E-4</v>
      </c>
    </row>
    <row r="17" spans="1:25" s="83" customFormat="1" ht="24.75" customHeight="1" x14ac:dyDescent="0.25">
      <c r="A17" s="43" t="s">
        <v>64</v>
      </c>
      <c r="B17" s="9">
        <f>+'24-03-409 Ind. Proy'!J44</f>
        <v>0</v>
      </c>
      <c r="C17" s="9">
        <f>+'24-03-409 Ind. Proy'!K44</f>
        <v>0</v>
      </c>
      <c r="D17" s="9">
        <f>+'24-03-409 Ind. Proy'!L44</f>
        <v>0</v>
      </c>
      <c r="E17" s="9">
        <f>+'24-03-409 Ind. Proy'!M44</f>
        <v>0</v>
      </c>
      <c r="F17" s="9">
        <f>+'24-03-409 Ind. Proy'!N44</f>
        <v>0</v>
      </c>
      <c r="G17" s="9">
        <f>+'24-03-409 Ind. Proy'!R44</f>
        <v>0</v>
      </c>
      <c r="H17" s="9">
        <f>+'24-03-409 Ind. Proy'!S44</f>
        <v>0</v>
      </c>
      <c r="I17" s="9">
        <f>+'24-03-409 Ind. Proy'!T44</f>
        <v>0</v>
      </c>
      <c r="J17" s="9">
        <f>+'24-03-409 Ind. Proy'!U44</f>
        <v>0</v>
      </c>
      <c r="K17" s="9">
        <f>+'24-03-351 Ind. Proy'!V87</f>
        <v>0</v>
      </c>
      <c r="L17" s="9">
        <f>+'24-03-351 Ind. Proy'!W87</f>
        <v>0</v>
      </c>
      <c r="M17" s="9">
        <f>+'24-03-351 Ind. Proy'!X87</f>
        <v>0</v>
      </c>
      <c r="N17" s="9">
        <f>+'24-03-409 Ind. Proy'!Y44</f>
        <v>0</v>
      </c>
      <c r="O17" s="9">
        <f>+'24-03-351 Ind. Proy'!Z87</f>
        <v>41073215</v>
      </c>
      <c r="P17" s="9">
        <f>+'24-03-351 Ind. Proy'!AA87</f>
        <v>283220406</v>
      </c>
      <c r="Q17" s="9">
        <f>+'24-03-351 Ind. Proy'!AB87</f>
        <v>49934415</v>
      </c>
      <c r="R17" s="9">
        <f>+'24-03-409 Ind. Proy'!Z44</f>
        <v>0</v>
      </c>
      <c r="S17" s="9">
        <v>0</v>
      </c>
      <c r="T17" s="9">
        <v>0</v>
      </c>
      <c r="U17" s="9">
        <v>0</v>
      </c>
      <c r="V17" s="9">
        <f>+'24-03-409 Ind. Proy'!AD44</f>
        <v>0</v>
      </c>
      <c r="W17" s="9">
        <f>+'24-03-409 Ind. Proy'!AH44</f>
        <v>0</v>
      </c>
      <c r="X17" s="168">
        <f>+'24-03-409 Ind. Proy'!AI20</f>
        <v>0</v>
      </c>
      <c r="Y17" s="168">
        <f>+'24-03-409 Ind. Proy'!AJ41</f>
        <v>0</v>
      </c>
    </row>
    <row r="18" spans="1:25" s="83" customFormat="1" ht="24.75" customHeight="1" x14ac:dyDescent="0.25">
      <c r="A18" s="43" t="s">
        <v>66</v>
      </c>
      <c r="B18" s="9">
        <f>+'24-03-409 Ind. Proy'!J48</f>
        <v>0</v>
      </c>
      <c r="C18" s="9">
        <f>+'24-03-409 Ind. Proy'!K48</f>
        <v>0</v>
      </c>
      <c r="D18" s="9">
        <f>+'24-03-409 Ind. Proy'!L48</f>
        <v>0</v>
      </c>
      <c r="E18" s="9">
        <f>+'24-03-409 Ind. Proy'!M48</f>
        <v>0</v>
      </c>
      <c r="F18" s="9">
        <f>+'24-03-409 Ind. Proy'!N48</f>
        <v>0</v>
      </c>
      <c r="G18" s="9">
        <f>+'24-03-409 Ind. Proy'!R48</f>
        <v>0</v>
      </c>
      <c r="H18" s="9">
        <f>+'24-03-409 Ind. Proy'!S48</f>
        <v>0</v>
      </c>
      <c r="I18" s="9">
        <f>+'24-03-409 Ind. Proy'!T48</f>
        <v>0</v>
      </c>
      <c r="J18" s="9">
        <f>+'24-03-409 Ind. Proy'!U48</f>
        <v>0</v>
      </c>
      <c r="K18" s="9">
        <f>+'24-03-351 Ind. Proy'!V93</f>
        <v>0</v>
      </c>
      <c r="L18" s="9">
        <f>+'24-03-351 Ind. Proy'!W93</f>
        <v>0</v>
      </c>
      <c r="M18" s="9">
        <f>+'24-03-351 Ind. Proy'!X93</f>
        <v>0</v>
      </c>
      <c r="N18" s="9">
        <f>+'24-03-409 Ind. Proy'!Y48</f>
        <v>0</v>
      </c>
      <c r="O18" s="9">
        <f>+'24-03-351 Ind. Proy'!Z93</f>
        <v>167765449</v>
      </c>
      <c r="P18" s="9">
        <f>+'24-03-351 Ind. Proy'!AA93</f>
        <v>0</v>
      </c>
      <c r="Q18" s="9">
        <f>+'24-03-351 Ind. Proy'!AB93</f>
        <v>0</v>
      </c>
      <c r="R18" s="9">
        <f>+'24-03-409 Ind. Proy'!Z48</f>
        <v>0</v>
      </c>
      <c r="S18" s="9">
        <v>0</v>
      </c>
      <c r="T18" s="9">
        <v>0</v>
      </c>
      <c r="U18" s="9">
        <v>0</v>
      </c>
      <c r="V18" s="9">
        <f>+'24-03-409 Ind. Proy'!AD48</f>
        <v>0</v>
      </c>
      <c r="W18" s="9">
        <f>+'24-03-409 Ind. Proy'!AH48</f>
        <v>0</v>
      </c>
      <c r="X18" s="168">
        <f>+'24-03-409 Ind. Proy'!AI21</f>
        <v>0</v>
      </c>
      <c r="Y18" s="168">
        <f>+'24-03-409 Ind. Proy'!AJ48</f>
        <v>0</v>
      </c>
    </row>
    <row r="19" spans="1:25" s="83" customFormat="1" ht="24.75" customHeight="1" x14ac:dyDescent="0.25">
      <c r="A19" s="43" t="s">
        <v>68</v>
      </c>
      <c r="B19" s="9">
        <f>+'24-07-001 Ind. Proy'!J56</f>
        <v>0</v>
      </c>
      <c r="C19" s="9">
        <v>0</v>
      </c>
      <c r="D19" s="9">
        <f>+'24-03-409 Ind. Proy'!L51</f>
        <v>0</v>
      </c>
      <c r="E19" s="9">
        <f>+'24-03-409 Ind. Proy'!M51</f>
        <v>0</v>
      </c>
      <c r="F19" s="9">
        <f>+'24-03-409 Ind. Proy'!N51</f>
        <v>0</v>
      </c>
      <c r="G19" s="9">
        <f>+'24-03-409 Ind. Proy'!R51</f>
        <v>0</v>
      </c>
      <c r="H19" s="9">
        <f>+'24-03-409 Ind. Proy'!S51</f>
        <v>0</v>
      </c>
      <c r="I19" s="9">
        <f>+'24-03-409 Ind. Proy'!T51</f>
        <v>0</v>
      </c>
      <c r="J19" s="9">
        <f>+'24-03-409 Ind. Proy'!U51</f>
        <v>0</v>
      </c>
      <c r="K19" s="9">
        <f>+'24-03-351 Ind. Proy'!V98</f>
        <v>0</v>
      </c>
      <c r="L19" s="9">
        <f>+'24-03-351 Ind. Proy'!W98</f>
        <v>0</v>
      </c>
      <c r="M19" s="9">
        <f>+'24-03-351 Ind. Proy'!X98</f>
        <v>0</v>
      </c>
      <c r="N19" s="9">
        <f>+'24-03-409 Ind. Proy'!Y51</f>
        <v>0</v>
      </c>
      <c r="O19" s="9">
        <f>+'24-03-351 Ind. Proy'!Z98</f>
        <v>0</v>
      </c>
      <c r="P19" s="9">
        <f>+'24-03-351 Ind. Proy'!AA98</f>
        <v>0</v>
      </c>
      <c r="Q19" s="9">
        <f>+'24-03-351 Ind. Proy'!AB98</f>
        <v>135640003</v>
      </c>
      <c r="R19" s="9">
        <f>+'24-03-409 Ind. Proy'!Z51</f>
        <v>0</v>
      </c>
      <c r="S19" s="9">
        <v>0</v>
      </c>
      <c r="T19" s="9">
        <v>0</v>
      </c>
      <c r="U19" s="9">
        <v>0</v>
      </c>
      <c r="V19" s="9">
        <f>+'24-03-409 Ind. Proy'!AD51</f>
        <v>0</v>
      </c>
      <c r="W19" s="9">
        <v>0</v>
      </c>
      <c r="X19" s="168">
        <f>+'24-03-409 Ind. Proy'!AI22</f>
        <v>0</v>
      </c>
      <c r="Y19" s="168">
        <f>+'24-03-409 Ind. Proy'!AJ51</f>
        <v>0</v>
      </c>
    </row>
    <row r="20" spans="1:25" s="83" customFormat="1" ht="24.75" customHeight="1" x14ac:dyDescent="0.25">
      <c r="A20" s="44" t="s">
        <v>70</v>
      </c>
      <c r="B20" s="9">
        <f>+'24-03-409 Ind. Proy'!J55</f>
        <v>0</v>
      </c>
      <c r="C20" s="9">
        <f>+'24-03-409 Ind. Proy'!K55</f>
        <v>0</v>
      </c>
      <c r="D20" s="9">
        <f>+'24-03-409 Ind. Proy'!L55</f>
        <v>0</v>
      </c>
      <c r="E20" s="9">
        <f>+'24-03-409 Ind. Proy'!M55</f>
        <v>0</v>
      </c>
      <c r="F20" s="9">
        <f>+'24-03-409 Ind. Proy'!N55</f>
        <v>0</v>
      </c>
      <c r="G20" s="9">
        <f>+'24-03-409 Ind. Proy'!R55</f>
        <v>0</v>
      </c>
      <c r="H20" s="9">
        <f>+'24-03-409 Ind. Proy'!S55</f>
        <v>0</v>
      </c>
      <c r="I20" s="9">
        <f>+'24-03-409 Ind. Proy'!T55</f>
        <v>0</v>
      </c>
      <c r="J20" s="9">
        <f>+'24-03-409 Ind. Proy'!U55</f>
        <v>0</v>
      </c>
      <c r="K20" s="9">
        <f>+'24-03-351 Ind. Proy'!V104</f>
        <v>0</v>
      </c>
      <c r="L20" s="9">
        <f>+'24-03-351 Ind. Proy'!W104</f>
        <v>0</v>
      </c>
      <c r="M20" s="9">
        <f>+'24-03-351 Ind. Proy'!X104</f>
        <v>0</v>
      </c>
      <c r="N20" s="9">
        <f>+'24-03-409 Ind. Proy'!Y55</f>
        <v>0</v>
      </c>
      <c r="O20" s="9">
        <f>+'24-03-351 Ind. Proy'!Z104</f>
        <v>176713218</v>
      </c>
      <c r="P20" s="9">
        <f>+'24-03-351 Ind. Proy'!AA104</f>
        <v>295160806</v>
      </c>
      <c r="Q20" s="9">
        <f>+'24-03-351 Ind. Proy'!AB104</f>
        <v>0</v>
      </c>
      <c r="R20" s="9">
        <f>+'24-03-409 Ind. Proy'!Z55</f>
        <v>0</v>
      </c>
      <c r="S20" s="9">
        <v>0</v>
      </c>
      <c r="T20" s="9">
        <v>0</v>
      </c>
      <c r="U20" s="9">
        <v>0</v>
      </c>
      <c r="V20" s="9">
        <f>+'24-03-409 Ind. Proy'!AD55</f>
        <v>0</v>
      </c>
      <c r="W20" s="9">
        <f>+'24-03-409 Ind. Proy'!AH55</f>
        <v>0</v>
      </c>
      <c r="X20" s="168">
        <f>+'24-03-409 Ind. Proy'!AI23</f>
        <v>0</v>
      </c>
      <c r="Y20" s="168">
        <f>+'24-03-409 Ind. Proy'!AJ55</f>
        <v>0</v>
      </c>
    </row>
    <row r="21" spans="1:25" s="83" customFormat="1" ht="24.75" customHeight="1" x14ac:dyDescent="0.25">
      <c r="A21" s="44" t="s">
        <v>72</v>
      </c>
      <c r="B21" s="9">
        <f>+'24-07-001 Ind. Proy'!J64</f>
        <v>0</v>
      </c>
      <c r="C21" s="9">
        <v>0</v>
      </c>
      <c r="D21" s="9">
        <f>+'24-03-409 Ind. Proy'!L58</f>
        <v>0</v>
      </c>
      <c r="E21" s="9">
        <f>+'24-03-409 Ind. Proy'!M58</f>
        <v>0</v>
      </c>
      <c r="F21" s="9">
        <f>+'24-03-409 Ind. Proy'!N58</f>
        <v>0</v>
      </c>
      <c r="G21" s="9">
        <f>+'24-03-409 Ind. Proy'!R58</f>
        <v>0</v>
      </c>
      <c r="H21" s="9">
        <f>+'24-03-409 Ind. Proy'!S58</f>
        <v>0</v>
      </c>
      <c r="I21" s="9">
        <f>+'24-03-409 Ind. Proy'!T58</f>
        <v>0</v>
      </c>
      <c r="J21" s="9">
        <f>+'24-03-409 Ind. Proy'!U58</f>
        <v>0</v>
      </c>
      <c r="K21" s="9">
        <f>+'24-03-351 Ind. Proy'!V115</f>
        <v>0</v>
      </c>
      <c r="L21" s="9">
        <f>+'24-03-351 Ind. Proy'!W115</f>
        <v>0</v>
      </c>
      <c r="M21" s="9">
        <f>+'24-03-351 Ind. Proy'!X115</f>
        <v>0</v>
      </c>
      <c r="N21" s="9">
        <f>+'24-03-409 Ind. Proy'!Y58</f>
        <v>0</v>
      </c>
      <c r="O21" s="9">
        <f>+'24-03-351 Ind. Proy'!Z115</f>
        <v>176713218</v>
      </c>
      <c r="P21" s="9">
        <f>+'24-03-351 Ind. Proy'!AA115</f>
        <v>170734454</v>
      </c>
      <c r="Q21" s="9">
        <f>+'24-03-351 Ind. Proy'!AB115</f>
        <v>295160806</v>
      </c>
      <c r="R21" s="9">
        <f>+'24-03-409 Ind. Proy'!Z58</f>
        <v>0</v>
      </c>
      <c r="S21" s="9">
        <v>0</v>
      </c>
      <c r="T21" s="9">
        <v>0</v>
      </c>
      <c r="U21" s="9">
        <v>0</v>
      </c>
      <c r="V21" s="9">
        <f>+'24-03-409 Ind. Proy'!AD58</f>
        <v>0</v>
      </c>
      <c r="W21" s="9">
        <v>0</v>
      </c>
      <c r="X21" s="168">
        <f>+'24-03-409 Ind. Proy'!AI24</f>
        <v>0</v>
      </c>
      <c r="Y21" s="168">
        <f>+'24-03-409 Ind. Proy'!AJ58</f>
        <v>2.209648346072499E-2</v>
      </c>
    </row>
    <row r="22" spans="1:25" s="83" customFormat="1" ht="24.75" customHeight="1" x14ac:dyDescent="0.25">
      <c r="A22" s="44" t="s">
        <v>74</v>
      </c>
      <c r="B22" s="9">
        <f>+'24-03-409 Ind. Proy'!J62</f>
        <v>0</v>
      </c>
      <c r="C22" s="9">
        <f>+'24-03-409 Ind. Proy'!K62</f>
        <v>0</v>
      </c>
      <c r="D22" s="9">
        <f>+'24-03-409 Ind. Proy'!L62</f>
        <v>0</v>
      </c>
      <c r="E22" s="9">
        <f>+'24-03-409 Ind. Proy'!M62</f>
        <v>0</v>
      </c>
      <c r="F22" s="9">
        <f>+'24-03-409 Ind. Proy'!N62</f>
        <v>0</v>
      </c>
      <c r="G22" s="9">
        <f>+'24-03-409 Ind. Proy'!R62</f>
        <v>0</v>
      </c>
      <c r="H22" s="9">
        <f>+'24-03-409 Ind. Proy'!S62</f>
        <v>0</v>
      </c>
      <c r="I22" s="9">
        <f>+'24-03-409 Ind. Proy'!T62</f>
        <v>0</v>
      </c>
      <c r="J22" s="9">
        <f>+'24-03-409 Ind. Proy'!U62</f>
        <v>0</v>
      </c>
      <c r="K22" s="9">
        <f>+'24-03-351 Ind. Proy'!V130</f>
        <v>0</v>
      </c>
      <c r="L22" s="9">
        <f>+'24-03-351 Ind. Proy'!W130</f>
        <v>0</v>
      </c>
      <c r="M22" s="9">
        <f>+'24-03-351 Ind. Proy'!X130</f>
        <v>0</v>
      </c>
      <c r="N22" s="9">
        <f>+'24-03-409 Ind. Proy'!Y62</f>
        <v>0</v>
      </c>
      <c r="O22" s="9">
        <f>+'24-03-351 Ind. Proy'!Z130</f>
        <v>0</v>
      </c>
      <c r="P22" s="9">
        <f>+'24-03-351 Ind. Proy'!AA130</f>
        <v>357049025</v>
      </c>
      <c r="Q22" s="9">
        <f>+'24-03-351 Ind. Proy'!AB130</f>
        <v>711348451</v>
      </c>
      <c r="R22" s="9">
        <f>+'24-03-409 Ind. Proy'!Z62</f>
        <v>0</v>
      </c>
      <c r="S22" s="9">
        <v>0</v>
      </c>
      <c r="T22" s="9">
        <v>0</v>
      </c>
      <c r="U22" s="9">
        <v>0</v>
      </c>
      <c r="V22" s="9">
        <f>+'24-03-409 Ind. Proy'!AD62</f>
        <v>0</v>
      </c>
      <c r="W22" s="9">
        <f>+'24-03-409 Ind. Proy'!AH62</f>
        <v>0</v>
      </c>
      <c r="X22" s="168">
        <f>+'24-03-409 Ind. Proy'!AI25</f>
        <v>0</v>
      </c>
      <c r="Y22" s="168">
        <f>+'24-03-409 Ind. Proy'!AJ62</f>
        <v>0</v>
      </c>
    </row>
    <row r="23" spans="1:25" s="83" customFormat="1" ht="24.75" customHeight="1" x14ac:dyDescent="0.25">
      <c r="A23" s="368" t="s">
        <v>76</v>
      </c>
      <c r="B23" s="367">
        <f>+'24-07-001 Ind. Proy'!J71</f>
        <v>12638000</v>
      </c>
      <c r="C23" s="367">
        <f>+'24-07-001 Ind. Proy'!K71</f>
        <v>12638000</v>
      </c>
      <c r="D23" s="367">
        <f>+'24-07-001 Ind. Proy'!L71</f>
        <v>0</v>
      </c>
      <c r="E23" s="367">
        <f>+'24-07-001 Ind. Proy'!M71</f>
        <v>0</v>
      </c>
      <c r="F23" s="367">
        <f>+'24-07-001 Ind. Proy'!N71</f>
        <v>0</v>
      </c>
      <c r="G23" s="367">
        <f>+'24-07-001 Ind. Proy'!O71</f>
        <v>0</v>
      </c>
      <c r="H23" s="367">
        <f>+'24-07-001 Ind. Proy'!P71</f>
        <v>0</v>
      </c>
      <c r="I23" s="367">
        <f>+'24-07-001 Ind. Proy'!Q71</f>
        <v>0</v>
      </c>
      <c r="J23" s="367">
        <f>+'24-07-001 Ind. Proy'!R71</f>
        <v>0</v>
      </c>
      <c r="K23" s="367">
        <f>+'24-07-001 Ind. Proy'!S71</f>
        <v>0</v>
      </c>
      <c r="L23" s="367">
        <f>+'24-07-001 Ind. Proy'!T71</f>
        <v>0</v>
      </c>
      <c r="M23" s="367">
        <f>+'24-07-001 Ind. Proy'!U71</f>
        <v>0</v>
      </c>
      <c r="N23" s="367">
        <f>+'24-07-001 Ind. Proy'!V71</f>
        <v>0</v>
      </c>
      <c r="O23" s="367">
        <f>+'24-03-351 Ind. Proy'!Z142</f>
        <v>8302610</v>
      </c>
      <c r="P23" s="367">
        <f>+'24-03-351 Ind. Proy'!AA142</f>
        <v>14448323</v>
      </c>
      <c r="Q23" s="367">
        <f>+'24-03-351 Ind. Proy'!AB142</f>
        <v>10938368</v>
      </c>
      <c r="R23" s="367">
        <f>+'24-07-001 Ind. Proy'!AC71</f>
        <v>12202649</v>
      </c>
      <c r="S23" s="367">
        <f>+'24-03-351 Ind. Proy'!AD142</f>
        <v>17900222</v>
      </c>
      <c r="T23" s="367">
        <f>+'24-03-351 Ind. Proy'!AE142</f>
        <v>6156978</v>
      </c>
      <c r="U23" s="367">
        <f>+'24-03-351 Ind. Proy'!AF142</f>
        <v>375318235</v>
      </c>
      <c r="V23" s="367">
        <f>+'24-07-001 Ind. Proy'!AG71</f>
        <v>435113</v>
      </c>
      <c r="W23" s="367">
        <f>+'24-07-001 Ind. Proy'!AH71</f>
        <v>12637762</v>
      </c>
      <c r="X23" s="369">
        <f>+'24-07-001 Ind. Proy'!AI71</f>
        <v>0.99998116790631431</v>
      </c>
      <c r="Y23" s="369">
        <f>+'24-07-001 Ind. Proy'!AJ71</f>
        <v>1</v>
      </c>
    </row>
    <row r="24" spans="1:25" ht="20.45" customHeight="1" x14ac:dyDescent="0.25">
      <c r="A24" s="435" t="str">
        <f>"TOTAL ASIG."&amp;" "&amp;$A$5</f>
        <v>TOTAL ASIG. 24-07-001 "Cuotas a Organismos Internacionales"</v>
      </c>
      <c r="B24" s="339">
        <f>SUM(B8:B23)</f>
        <v>12638000</v>
      </c>
      <c r="C24" s="339">
        <f t="shared" ref="C24:W24" si="0">SUM(C8:C23)</f>
        <v>12638000</v>
      </c>
      <c r="D24" s="339">
        <f t="shared" si="0"/>
        <v>0</v>
      </c>
      <c r="E24" s="339" t="e">
        <f>SUM(E8:E23)</f>
        <v>#REF!</v>
      </c>
      <c r="F24" s="339" t="e">
        <f t="shared" si="0"/>
        <v>#REF!</v>
      </c>
      <c r="G24" s="339">
        <f t="shared" si="0"/>
        <v>0</v>
      </c>
      <c r="H24" s="339">
        <f t="shared" si="0"/>
        <v>0</v>
      </c>
      <c r="I24" s="339">
        <f t="shared" si="0"/>
        <v>0</v>
      </c>
      <c r="J24" s="339">
        <f t="shared" si="0"/>
        <v>0</v>
      </c>
      <c r="K24" s="339">
        <f t="shared" si="0"/>
        <v>0</v>
      </c>
      <c r="L24" s="339">
        <f t="shared" si="0"/>
        <v>0</v>
      </c>
      <c r="M24" s="339">
        <f t="shared" si="0"/>
        <v>0</v>
      </c>
      <c r="N24" s="339">
        <f t="shared" si="0"/>
        <v>0</v>
      </c>
      <c r="O24" s="339">
        <f t="shared" si="0"/>
        <v>2584388061</v>
      </c>
      <c r="P24" s="339">
        <f t="shared" si="0"/>
        <v>1724337299</v>
      </c>
      <c r="Q24" s="339">
        <f t="shared" si="0"/>
        <v>1934285700</v>
      </c>
      <c r="R24" s="339">
        <f t="shared" si="0"/>
        <v>12202649</v>
      </c>
      <c r="S24" s="339">
        <f t="shared" si="0"/>
        <v>17900222</v>
      </c>
      <c r="T24" s="339">
        <f t="shared" si="0"/>
        <v>6156978</v>
      </c>
      <c r="U24" s="339">
        <f t="shared" si="0"/>
        <v>375318235</v>
      </c>
      <c r="V24" s="339">
        <f t="shared" si="0"/>
        <v>435113</v>
      </c>
      <c r="W24" s="339">
        <f t="shared" si="0"/>
        <v>12637762</v>
      </c>
      <c r="X24" s="340">
        <f>+'24-07-001 Ind. Proy'!AI72</f>
        <v>0.99998116790631431</v>
      </c>
      <c r="Y24" s="340">
        <f>'24-03-409 Ind. Proy'!AJ71</f>
        <v>1</v>
      </c>
    </row>
    <row r="25" spans="1:25" x14ac:dyDescent="0.25">
      <c r="B25" s="41"/>
      <c r="G25" s="41"/>
      <c r="H25" s="41"/>
      <c r="I25" s="41"/>
      <c r="K25" s="41"/>
      <c r="L25" s="41"/>
      <c r="M25" s="41"/>
      <c r="O25" s="41"/>
      <c r="P25" s="41"/>
      <c r="Q25" s="41"/>
      <c r="S25" s="41"/>
      <c r="T25" s="41"/>
      <c r="U25" s="41"/>
    </row>
    <row r="26" spans="1:25" x14ac:dyDescent="0.25">
      <c r="B26" s="41"/>
      <c r="G26" s="41"/>
      <c r="H26" s="41"/>
      <c r="I26" s="41"/>
      <c r="K26" s="41"/>
      <c r="L26" s="41"/>
      <c r="M26" s="41"/>
      <c r="O26" s="41"/>
      <c r="P26" s="41"/>
      <c r="Q26" s="41"/>
      <c r="S26" s="41"/>
      <c r="T26" s="41"/>
      <c r="U26" s="41"/>
    </row>
    <row r="27" spans="1:25" x14ac:dyDescent="0.25">
      <c r="B27" s="41"/>
      <c r="G27" s="41"/>
      <c r="H27" s="41"/>
      <c r="I27" s="41"/>
      <c r="K27" s="41"/>
      <c r="L27" s="41"/>
      <c r="M27" s="41"/>
      <c r="O27" s="41"/>
      <c r="P27" s="41"/>
      <c r="Q27" s="41"/>
      <c r="S27" s="41"/>
      <c r="T27" s="41"/>
      <c r="U27" s="41"/>
    </row>
    <row r="28" spans="1:25" x14ac:dyDescent="0.25">
      <c r="B28" s="41"/>
      <c r="G28" s="41"/>
      <c r="H28" s="41"/>
      <c r="I28" s="41"/>
      <c r="K28" s="41"/>
      <c r="L28" s="41"/>
      <c r="M28" s="41"/>
      <c r="O28" s="41"/>
      <c r="P28" s="41"/>
      <c r="Q28" s="41"/>
      <c r="S28" s="41"/>
      <c r="T28" s="41"/>
      <c r="U28" s="41"/>
    </row>
    <row r="29" spans="1:25" x14ac:dyDescent="0.25">
      <c r="B29" s="41"/>
      <c r="G29" s="41"/>
      <c r="H29" s="41"/>
      <c r="I29" s="41"/>
      <c r="K29" s="41"/>
      <c r="L29" s="41"/>
      <c r="M29" s="41"/>
      <c r="O29" s="41"/>
      <c r="P29" s="41"/>
      <c r="Q29" s="41"/>
      <c r="S29" s="41"/>
      <c r="T29" s="41"/>
      <c r="U29" s="41"/>
    </row>
    <row r="30" spans="1:25" x14ac:dyDescent="0.25">
      <c r="B30" s="41"/>
      <c r="G30" s="41"/>
      <c r="H30" s="41"/>
      <c r="I30" s="41"/>
      <c r="K30" s="41"/>
      <c r="L30" s="41"/>
      <c r="M30" s="41"/>
      <c r="O30" s="41"/>
      <c r="P30" s="41"/>
      <c r="Q30" s="41"/>
      <c r="S30" s="41"/>
      <c r="T30" s="41"/>
      <c r="U30" s="41"/>
    </row>
    <row r="31" spans="1:25" x14ac:dyDescent="0.25">
      <c r="B31" s="41"/>
      <c r="G31" s="41"/>
      <c r="H31" s="41"/>
      <c r="I31" s="41"/>
      <c r="K31" s="41"/>
      <c r="L31" s="41"/>
      <c r="M31" s="41"/>
      <c r="O31" s="41"/>
      <c r="P31" s="41"/>
      <c r="Q31" s="41"/>
      <c r="S31" s="41"/>
      <c r="T31" s="41"/>
      <c r="U31" s="41"/>
    </row>
    <row r="32" spans="1:25" x14ac:dyDescent="0.25">
      <c r="B32" s="41"/>
      <c r="G32" s="41"/>
      <c r="H32" s="41"/>
      <c r="I32" s="41"/>
      <c r="K32" s="41"/>
      <c r="L32" s="41"/>
      <c r="M32" s="41"/>
      <c r="O32" s="41"/>
      <c r="P32" s="41"/>
      <c r="Q32" s="41"/>
      <c r="S32" s="41"/>
      <c r="T32" s="41"/>
      <c r="U32" s="41"/>
    </row>
    <row r="33" spans="2:25" s="14" customFormat="1" x14ac:dyDescent="0.25">
      <c r="B33" s="41"/>
      <c r="C33" s="15"/>
      <c r="D33" s="15"/>
      <c r="E33" s="15"/>
      <c r="F33" s="15"/>
      <c r="G33" s="41"/>
      <c r="H33" s="41"/>
      <c r="I33" s="41"/>
      <c r="J33" s="12"/>
      <c r="K33" s="41"/>
      <c r="L33" s="41"/>
      <c r="M33" s="41"/>
      <c r="N33" s="12"/>
      <c r="O33" s="41"/>
      <c r="P33" s="41"/>
      <c r="Q33" s="41"/>
      <c r="R33" s="12"/>
      <c r="S33" s="41"/>
      <c r="T33" s="41"/>
      <c r="U33" s="41"/>
      <c r="X33" s="15"/>
      <c r="Y33" s="15"/>
    </row>
    <row r="34" spans="2:25" s="14" customFormat="1" x14ac:dyDescent="0.25">
      <c r="B34" s="41"/>
      <c r="C34" s="15"/>
      <c r="D34" s="15"/>
      <c r="E34" s="15"/>
      <c r="F34" s="15"/>
      <c r="G34" s="41"/>
      <c r="H34" s="41"/>
      <c r="I34" s="41"/>
      <c r="J34" s="12"/>
      <c r="K34" s="41"/>
      <c r="L34" s="41"/>
      <c r="M34" s="41"/>
      <c r="N34" s="12"/>
      <c r="O34" s="41"/>
      <c r="P34" s="41"/>
      <c r="Q34" s="41"/>
      <c r="R34" s="12"/>
      <c r="S34" s="41"/>
      <c r="T34" s="41"/>
      <c r="U34" s="41"/>
      <c r="X34" s="15"/>
      <c r="Y34" s="15"/>
    </row>
    <row r="35" spans="2:25" s="14" customFormat="1" x14ac:dyDescent="0.25">
      <c r="B35" s="41"/>
      <c r="C35" s="15"/>
      <c r="D35" s="15"/>
      <c r="E35" s="15"/>
      <c r="F35" s="15"/>
      <c r="G35" s="41"/>
      <c r="H35" s="41"/>
      <c r="I35" s="41"/>
      <c r="J35" s="12"/>
      <c r="K35" s="41"/>
      <c r="L35" s="41"/>
      <c r="M35" s="41"/>
      <c r="N35" s="12"/>
      <c r="O35" s="41"/>
      <c r="P35" s="41"/>
      <c r="Q35" s="41"/>
      <c r="R35" s="12"/>
      <c r="S35" s="41"/>
      <c r="T35" s="41"/>
      <c r="U35" s="41"/>
      <c r="X35" s="15"/>
      <c r="Y35" s="15"/>
    </row>
    <row r="36" spans="2:25" s="14" customFormat="1" x14ac:dyDescent="0.25">
      <c r="B36" s="41"/>
      <c r="C36" s="15"/>
      <c r="D36" s="15"/>
      <c r="E36" s="15"/>
      <c r="F36" s="15"/>
      <c r="G36" s="41"/>
      <c r="H36" s="41"/>
      <c r="I36" s="41"/>
      <c r="J36" s="12"/>
      <c r="K36" s="41"/>
      <c r="L36" s="41"/>
      <c r="M36" s="41"/>
      <c r="N36" s="12"/>
      <c r="O36" s="41"/>
      <c r="P36" s="41"/>
      <c r="Q36" s="41"/>
      <c r="R36" s="12"/>
      <c r="S36" s="41"/>
      <c r="T36" s="41"/>
      <c r="U36" s="41"/>
      <c r="X36" s="15"/>
      <c r="Y36" s="15"/>
    </row>
    <row r="37" spans="2:25" s="14" customFormat="1" x14ac:dyDescent="0.25">
      <c r="B37" s="41"/>
      <c r="C37" s="15"/>
      <c r="D37" s="15"/>
      <c r="E37" s="15"/>
      <c r="F37" s="15"/>
      <c r="G37" s="41"/>
      <c r="H37" s="41"/>
      <c r="I37" s="41"/>
      <c r="J37" s="12"/>
      <c r="K37" s="41"/>
      <c r="L37" s="41"/>
      <c r="M37" s="41"/>
      <c r="N37" s="12"/>
      <c r="O37" s="41"/>
      <c r="P37" s="41"/>
      <c r="Q37" s="41"/>
      <c r="R37" s="12"/>
      <c r="S37" s="41"/>
      <c r="T37" s="41"/>
      <c r="U37" s="41"/>
      <c r="X37" s="15"/>
      <c r="Y37" s="15"/>
    </row>
    <row r="38" spans="2:25" s="14" customFormat="1" x14ac:dyDescent="0.25">
      <c r="B38" s="41"/>
      <c r="C38" s="15"/>
      <c r="D38" s="15"/>
      <c r="E38" s="15"/>
      <c r="F38" s="15"/>
      <c r="G38" s="41"/>
      <c r="H38" s="41"/>
      <c r="I38" s="41"/>
      <c r="J38" s="12"/>
      <c r="K38" s="41"/>
      <c r="L38" s="41"/>
      <c r="M38" s="41"/>
      <c r="N38" s="12"/>
      <c r="O38" s="41"/>
      <c r="P38" s="41"/>
      <c r="Q38" s="41"/>
      <c r="R38" s="12"/>
      <c r="S38" s="41"/>
      <c r="T38" s="41"/>
      <c r="U38" s="41"/>
      <c r="X38" s="15"/>
      <c r="Y38" s="15"/>
    </row>
    <row r="39" spans="2:25" s="14" customFormat="1" x14ac:dyDescent="0.25">
      <c r="B39" s="41"/>
      <c r="C39" s="15"/>
      <c r="D39" s="15"/>
      <c r="E39" s="15"/>
      <c r="F39" s="15"/>
      <c r="G39" s="41"/>
      <c r="H39" s="41"/>
      <c r="I39" s="41"/>
      <c r="J39" s="12"/>
      <c r="K39" s="41"/>
      <c r="L39" s="41"/>
      <c r="M39" s="41"/>
      <c r="N39" s="12"/>
      <c r="O39" s="41"/>
      <c r="P39" s="41"/>
      <c r="Q39" s="41"/>
      <c r="R39" s="12"/>
      <c r="S39" s="41"/>
      <c r="T39" s="41"/>
      <c r="U39" s="41"/>
      <c r="X39" s="15"/>
      <c r="Y39" s="15"/>
    </row>
    <row r="40" spans="2:25" s="14" customFormat="1" x14ac:dyDescent="0.25">
      <c r="B40" s="41"/>
      <c r="C40" s="15"/>
      <c r="D40" s="15"/>
      <c r="E40" s="15"/>
      <c r="F40" s="15"/>
      <c r="G40" s="41"/>
      <c r="H40" s="41"/>
      <c r="I40" s="41"/>
      <c r="J40" s="12"/>
      <c r="K40" s="41"/>
      <c r="L40" s="41"/>
      <c r="M40" s="41"/>
      <c r="N40" s="12"/>
      <c r="O40" s="41"/>
      <c r="P40" s="41"/>
      <c r="Q40" s="41"/>
      <c r="R40" s="12"/>
      <c r="S40" s="41"/>
      <c r="T40" s="41"/>
      <c r="U40" s="41"/>
      <c r="X40" s="15"/>
      <c r="Y40" s="15"/>
    </row>
    <row r="41" spans="2:25" s="14" customFormat="1" x14ac:dyDescent="0.25">
      <c r="B41" s="41"/>
      <c r="C41" s="15"/>
      <c r="D41" s="15"/>
      <c r="E41" s="15"/>
      <c r="F41" s="15"/>
      <c r="G41" s="41"/>
      <c r="H41" s="41"/>
      <c r="I41" s="41"/>
      <c r="J41" s="12"/>
      <c r="K41" s="41"/>
      <c r="L41" s="41"/>
      <c r="M41" s="41"/>
      <c r="N41" s="12"/>
      <c r="O41" s="41"/>
      <c r="P41" s="41"/>
      <c r="Q41" s="41"/>
      <c r="R41" s="12"/>
      <c r="S41" s="41"/>
      <c r="T41" s="41"/>
      <c r="U41" s="41"/>
      <c r="X41" s="15"/>
      <c r="Y41" s="15"/>
    </row>
  </sheetData>
  <mergeCells count="25">
    <mergeCell ref="AH6:AH7"/>
    <mergeCell ref="AI6:AJ6"/>
    <mergeCell ref="AG6:AG7"/>
    <mergeCell ref="A1:Y1"/>
    <mergeCell ref="A2:Y2"/>
    <mergeCell ref="A3:Y3"/>
    <mergeCell ref="A4:Y4"/>
    <mergeCell ref="A6:A7"/>
    <mergeCell ref="B6:B7"/>
    <mergeCell ref="V6:V7"/>
    <mergeCell ref="W6:W7"/>
    <mergeCell ref="J6:J7"/>
    <mergeCell ref="C6:C7"/>
    <mergeCell ref="G6:I6"/>
    <mergeCell ref="B5:Y5"/>
    <mergeCell ref="R6:R7"/>
    <mergeCell ref="D6:F6"/>
    <mergeCell ref="K6:M6"/>
    <mergeCell ref="N6:N7"/>
    <mergeCell ref="O6:Q6"/>
    <mergeCell ref="AD6:AF6"/>
    <mergeCell ref="S6:U6"/>
    <mergeCell ref="X6:Y6"/>
    <mergeCell ref="Z6:AB6"/>
    <mergeCell ref="AC6:AC7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33CCFF"/>
    <pageSetUpPr fitToPage="1"/>
  </sheetPr>
  <dimension ref="A1:AR41"/>
  <sheetViews>
    <sheetView zoomScaleNormal="100" workbookViewId="0">
      <selection activeCell="B23" sqref="B23"/>
    </sheetView>
  </sheetViews>
  <sheetFormatPr baseColWidth="10" defaultColWidth="11.42578125" defaultRowHeight="12.75" outlineLevelCol="1" x14ac:dyDescent="0.25"/>
  <cols>
    <col min="1" max="1" width="43" style="15" customWidth="1"/>
    <col min="2" max="2" width="11.7109375" style="12" customWidth="1"/>
    <col min="3" max="3" width="11.7109375" style="15" customWidth="1"/>
    <col min="4" max="6" width="11.7109375" style="15" hidden="1" customWidth="1"/>
    <col min="7" max="9" width="11.7109375" style="12" hidden="1" customWidth="1" outlineLevel="1"/>
    <col min="10" max="10" width="11.7109375" style="12" customWidth="1" collapsed="1"/>
    <col min="11" max="13" width="11.7109375" style="12" hidden="1" customWidth="1" outlineLevel="1"/>
    <col min="14" max="14" width="11.7109375" style="12" customWidth="1" collapsed="1"/>
    <col min="15" max="17" width="11.7109375" style="12" hidden="1" customWidth="1" outlineLevel="1"/>
    <col min="18" max="18" width="11.7109375" style="12" customWidth="1" collapsed="1"/>
    <col min="19" max="21" width="11.7109375" style="12" customWidth="1" outlineLevel="1"/>
    <col min="22" max="23" width="11.7109375" style="12" customWidth="1"/>
    <col min="24" max="25" width="11.7109375" style="169" customWidth="1"/>
    <col min="26" max="16384" width="11.42578125" style="14"/>
  </cols>
  <sheetData>
    <row r="1" spans="1:44" s="11" customFormat="1" ht="15" customHeight="1" x14ac:dyDescent="0.25">
      <c r="A1" s="533" t="str">
        <f>+'24-01-322 Subsidio a la Calefa '!A1:AJ1</f>
        <v>PARTIDA 21-01-001 "SUBSECRETARIA DE SERVICIOS SOCIALES"</v>
      </c>
      <c r="B1" s="533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533"/>
      <c r="O1" s="533"/>
      <c r="P1" s="533"/>
      <c r="Q1" s="533"/>
      <c r="R1" s="533"/>
      <c r="S1" s="533"/>
      <c r="T1" s="533"/>
      <c r="U1" s="533"/>
      <c r="V1" s="533"/>
      <c r="W1" s="533"/>
      <c r="X1" s="533"/>
      <c r="Y1" s="533"/>
    </row>
    <row r="2" spans="1:44" s="11" customFormat="1" ht="15" customHeight="1" x14ac:dyDescent="0.25">
      <c r="A2" s="526" t="s">
        <v>1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526"/>
      <c r="S2" s="526"/>
      <c r="T2" s="526"/>
      <c r="U2" s="526"/>
      <c r="V2" s="526"/>
      <c r="W2" s="526"/>
      <c r="X2" s="526"/>
      <c r="Y2" s="526"/>
    </row>
    <row r="3" spans="1:44" s="11" customFormat="1" ht="15" customHeight="1" x14ac:dyDescent="0.25">
      <c r="A3" s="526" t="str">
        <f>+'24-01-322 Subsidio a la Calefa '!A3:AJ3</f>
        <v>EJECUCIÓN AL 31 DE DICIEMBRE DE 2022</v>
      </c>
      <c r="B3" s="526"/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526"/>
      <c r="Q3" s="526"/>
      <c r="R3" s="526"/>
      <c r="S3" s="526"/>
      <c r="T3" s="526"/>
      <c r="U3" s="526"/>
      <c r="V3" s="526"/>
      <c r="W3" s="526"/>
      <c r="X3" s="526"/>
      <c r="Y3" s="526"/>
    </row>
    <row r="4" spans="1:44" s="11" customFormat="1" ht="15" customHeight="1" x14ac:dyDescent="0.25">
      <c r="A4" s="528" t="s">
        <v>3</v>
      </c>
      <c r="B4" s="528"/>
      <c r="C4" s="528"/>
      <c r="D4" s="528"/>
      <c r="E4" s="528"/>
      <c r="F4" s="528"/>
      <c r="G4" s="528"/>
      <c r="H4" s="528"/>
      <c r="I4" s="528"/>
      <c r="J4" s="528"/>
      <c r="K4" s="528"/>
      <c r="L4" s="528"/>
      <c r="M4" s="528"/>
      <c r="N4" s="528"/>
      <c r="O4" s="528"/>
      <c r="P4" s="528"/>
      <c r="Q4" s="528"/>
      <c r="R4" s="528"/>
      <c r="S4" s="528"/>
      <c r="T4" s="528"/>
      <c r="U4" s="528"/>
      <c r="V4" s="528"/>
      <c r="W4" s="528"/>
      <c r="X4" s="528"/>
      <c r="Y4" s="528"/>
    </row>
    <row r="5" spans="1:44" ht="26.25" customHeight="1" x14ac:dyDescent="0.25">
      <c r="A5" s="338" t="str">
        <f>+'24-01-322 Subsidio a la Calefa '!A5:U5</f>
        <v>24-01-322 "Subsidio a la Calefacción"</v>
      </c>
      <c r="B5" s="556"/>
      <c r="C5" s="556"/>
      <c r="D5" s="556"/>
      <c r="E5" s="556"/>
      <c r="F5" s="556"/>
      <c r="G5" s="556"/>
      <c r="H5" s="556"/>
      <c r="I5" s="556"/>
      <c r="J5" s="556"/>
      <c r="K5" s="556"/>
      <c r="L5" s="556"/>
      <c r="M5" s="556"/>
      <c r="N5" s="556"/>
      <c r="O5" s="556"/>
      <c r="P5" s="556"/>
      <c r="Q5" s="556"/>
      <c r="R5" s="556"/>
      <c r="S5" s="556"/>
      <c r="T5" s="556"/>
      <c r="U5" s="556"/>
      <c r="V5" s="556"/>
      <c r="W5" s="556"/>
      <c r="X5" s="556"/>
      <c r="Y5" s="557"/>
      <c r="Z5" s="12"/>
      <c r="AA5" s="12"/>
      <c r="AB5" s="12"/>
      <c r="AC5" s="12"/>
      <c r="AD5" s="12"/>
      <c r="AE5" s="12"/>
      <c r="AF5" s="12"/>
      <c r="AG5" s="12"/>
      <c r="AH5" s="12"/>
      <c r="AI5" s="13"/>
      <c r="AJ5" s="13"/>
    </row>
    <row r="6" spans="1:44" s="15" customFormat="1" ht="17.25" customHeight="1" x14ac:dyDescent="0.25">
      <c r="A6" s="523" t="s">
        <v>7</v>
      </c>
      <c r="B6" s="523" t="s">
        <v>13</v>
      </c>
      <c r="C6" s="547" t="s">
        <v>83</v>
      </c>
      <c r="D6" s="558" t="s">
        <v>16</v>
      </c>
      <c r="E6" s="559"/>
      <c r="F6" s="560"/>
      <c r="G6" s="558" t="s">
        <v>19</v>
      </c>
      <c r="H6" s="559"/>
      <c r="I6" s="560"/>
      <c r="J6" s="522" t="s">
        <v>20</v>
      </c>
      <c r="K6" s="553" t="s">
        <v>19</v>
      </c>
      <c r="L6" s="555"/>
      <c r="M6" s="554"/>
      <c r="N6" s="530" t="s">
        <v>21</v>
      </c>
      <c r="O6" s="553" t="s">
        <v>19</v>
      </c>
      <c r="P6" s="555"/>
      <c r="Q6" s="554"/>
      <c r="R6" s="530" t="s">
        <v>22</v>
      </c>
      <c r="S6" s="553" t="s">
        <v>19</v>
      </c>
      <c r="T6" s="555"/>
      <c r="U6" s="554"/>
      <c r="V6" s="530" t="s">
        <v>23</v>
      </c>
      <c r="W6" s="530" t="s">
        <v>24</v>
      </c>
      <c r="X6" s="553" t="s">
        <v>84</v>
      </c>
      <c r="Y6" s="554"/>
      <c r="Z6" s="551"/>
      <c r="AA6" s="551"/>
      <c r="AB6" s="551"/>
      <c r="AC6" s="551"/>
      <c r="AD6" s="551"/>
      <c r="AE6" s="551"/>
      <c r="AF6" s="551"/>
      <c r="AG6" s="551"/>
      <c r="AH6" s="551"/>
      <c r="AI6" s="552"/>
      <c r="AJ6" s="552"/>
      <c r="AK6" s="11"/>
      <c r="AL6" s="11"/>
      <c r="AM6" s="11"/>
      <c r="AN6" s="11"/>
      <c r="AO6" s="11"/>
      <c r="AP6" s="11"/>
      <c r="AQ6" s="11"/>
      <c r="AR6" s="11"/>
    </row>
    <row r="7" spans="1:44" s="15" customFormat="1" ht="24" customHeight="1" x14ac:dyDescent="0.25">
      <c r="A7" s="523"/>
      <c r="B7" s="523"/>
      <c r="C7" s="548"/>
      <c r="D7" s="433" t="s">
        <v>29</v>
      </c>
      <c r="E7" s="433" t="s">
        <v>30</v>
      </c>
      <c r="F7" s="433" t="s">
        <v>31</v>
      </c>
      <c r="G7" s="433" t="s">
        <v>32</v>
      </c>
      <c r="H7" s="433" t="s">
        <v>33</v>
      </c>
      <c r="I7" s="433" t="s">
        <v>34</v>
      </c>
      <c r="J7" s="522"/>
      <c r="K7" s="431" t="s">
        <v>35</v>
      </c>
      <c r="L7" s="431" t="s">
        <v>36</v>
      </c>
      <c r="M7" s="431" t="s">
        <v>37</v>
      </c>
      <c r="N7" s="531"/>
      <c r="O7" s="431" t="s">
        <v>38</v>
      </c>
      <c r="P7" s="431" t="s">
        <v>39</v>
      </c>
      <c r="Q7" s="431" t="s">
        <v>40</v>
      </c>
      <c r="R7" s="531"/>
      <c r="S7" s="431" t="s">
        <v>41</v>
      </c>
      <c r="T7" s="431" t="s">
        <v>42</v>
      </c>
      <c r="U7" s="431" t="s">
        <v>43</v>
      </c>
      <c r="V7" s="531"/>
      <c r="W7" s="531"/>
      <c r="X7" s="431" t="s">
        <v>44</v>
      </c>
      <c r="Y7" s="431" t="s">
        <v>85</v>
      </c>
      <c r="Z7" s="449"/>
      <c r="AA7" s="449"/>
      <c r="AB7" s="449"/>
      <c r="AC7" s="551"/>
      <c r="AD7" s="449"/>
      <c r="AE7" s="449"/>
      <c r="AF7" s="449"/>
      <c r="AG7" s="551"/>
      <c r="AH7" s="551"/>
      <c r="AI7" s="450"/>
      <c r="AJ7" s="450"/>
      <c r="AK7" s="11"/>
      <c r="AL7" s="11"/>
      <c r="AM7" s="11"/>
      <c r="AN7" s="11"/>
      <c r="AO7" s="11"/>
      <c r="AP7" s="11"/>
      <c r="AQ7" s="11"/>
      <c r="AR7" s="11"/>
    </row>
    <row r="8" spans="1:44" s="83" customFormat="1" ht="24.75" customHeight="1" x14ac:dyDescent="0.25">
      <c r="A8" s="43" t="s">
        <v>46</v>
      </c>
      <c r="B8" s="9">
        <f>+'24-01-322 Subsidio a la Calefa '!J11</f>
        <v>0</v>
      </c>
      <c r="C8" s="9">
        <f>+'24-01-322 Subsidio a la Calefa '!K11</f>
        <v>0</v>
      </c>
      <c r="D8" s="9">
        <f>+'24-01-322 Subsidio a la Calefa '!L11</f>
        <v>0</v>
      </c>
      <c r="E8" s="9">
        <f>+'24-01-322 Subsidio a la Calefa '!M11</f>
        <v>0</v>
      </c>
      <c r="F8" s="9">
        <f>+'24-01-322 Subsidio a la Calefa '!N11</f>
        <v>0</v>
      </c>
      <c r="G8" s="9">
        <f>+'24-01-322 Subsidio a la Calefa '!R11</f>
        <v>0</v>
      </c>
      <c r="H8" s="9">
        <f>+'24-01-322 Subsidio a la Calefa '!S11</f>
        <v>0</v>
      </c>
      <c r="I8" s="9">
        <f>+'24-01-322 Subsidio a la Calefa '!T11</f>
        <v>0</v>
      </c>
      <c r="J8" s="9">
        <f>+'24-01-322 Subsidio a la Calefa '!U11</f>
        <v>0</v>
      </c>
      <c r="K8" s="9">
        <f>+'24-01-322 Subsidio a la Calefa '!V11</f>
        <v>0</v>
      </c>
      <c r="L8" s="9">
        <f>+'24-01-322 Subsidio a la Calefa '!W11</f>
        <v>0</v>
      </c>
      <c r="M8" s="9">
        <f>+'24-01-322 Subsidio a la Calefa '!X11</f>
        <v>0</v>
      </c>
      <c r="N8" s="9">
        <f>+'24-01-322 Subsidio a la Calefa '!Y11</f>
        <v>0</v>
      </c>
      <c r="O8" s="9">
        <f>+'24-01-322 Subsidio a la Calefa '!Z11</f>
        <v>0</v>
      </c>
      <c r="P8" s="9">
        <f>+'24-01-322 Subsidio a la Calefa '!AA11</f>
        <v>0</v>
      </c>
      <c r="Q8" s="9">
        <f>+'24-01-322 Subsidio a la Calefa '!AB11</f>
        <v>0</v>
      </c>
      <c r="R8" s="9">
        <f>+'24-01-322 Subsidio a la Calefa '!AC11</f>
        <v>0</v>
      </c>
      <c r="S8" s="9">
        <f>+'24-01-322 Subsidio a la Calefa '!AD11</f>
        <v>0</v>
      </c>
      <c r="T8" s="9">
        <f>+'24-01-322 Subsidio a la Calefa '!AE11</f>
        <v>0</v>
      </c>
      <c r="U8" s="9">
        <f>+'24-01-322 Subsidio a la Calefa '!AF11</f>
        <v>0</v>
      </c>
      <c r="V8" s="9">
        <f>+'24-01-322 Subsidio a la Calefa '!AG11</f>
        <v>0</v>
      </c>
      <c r="W8" s="9">
        <f>+'24-01-322 Subsidio a la Calefa '!AH11</f>
        <v>0</v>
      </c>
      <c r="X8" s="168">
        <f>+'24-01-322 Subsidio a la Calefa '!AI11</f>
        <v>0</v>
      </c>
      <c r="Y8" s="168">
        <f>+'24-01-322 Subsidio a la Calefa '!AJ11</f>
        <v>0</v>
      </c>
    </row>
    <row r="9" spans="1:44" s="83" customFormat="1" ht="24.75" customHeight="1" x14ac:dyDescent="0.25">
      <c r="A9" s="43" t="s">
        <v>48</v>
      </c>
      <c r="B9" s="9">
        <f>+'24-01-322 Subsidio a la Calefa '!J15</f>
        <v>0</v>
      </c>
      <c r="C9" s="9">
        <f>+'24-01-322 Subsidio a la Calefa '!K15</f>
        <v>0</v>
      </c>
      <c r="D9" s="9">
        <f>+'24-01-322 Subsidio a la Calefa '!L15</f>
        <v>0</v>
      </c>
      <c r="E9" s="9">
        <f>+'24-01-322 Subsidio a la Calefa '!M15</f>
        <v>0</v>
      </c>
      <c r="F9" s="9">
        <f>+'24-01-322 Subsidio a la Calefa '!N15</f>
        <v>0</v>
      </c>
      <c r="G9" s="9">
        <f>+'24-01-322 Subsidio a la Calefa '!R15</f>
        <v>0</v>
      </c>
      <c r="H9" s="9">
        <f>+'24-01-322 Subsidio a la Calefa '!S15</f>
        <v>0</v>
      </c>
      <c r="I9" s="9">
        <f>+'24-01-322 Subsidio a la Calefa '!T15</f>
        <v>0</v>
      </c>
      <c r="J9" s="9">
        <f>+'24-01-322 Subsidio a la Calefa '!U15</f>
        <v>0</v>
      </c>
      <c r="K9" s="9">
        <f>+'24-01-322 Subsidio a la Calefa '!V15</f>
        <v>0</v>
      </c>
      <c r="L9" s="9">
        <f>+'24-01-322 Subsidio a la Calefa '!W15</f>
        <v>0</v>
      </c>
      <c r="M9" s="9">
        <f>+'24-01-322 Subsidio a la Calefa '!X15</f>
        <v>0</v>
      </c>
      <c r="N9" s="9">
        <f>+'24-01-322 Subsidio a la Calefa '!Y15</f>
        <v>0</v>
      </c>
      <c r="O9" s="9">
        <f>+'24-01-322 Subsidio a la Calefa '!Z15</f>
        <v>0</v>
      </c>
      <c r="P9" s="9">
        <f>+'24-01-322 Subsidio a la Calefa '!AA15</f>
        <v>0</v>
      </c>
      <c r="Q9" s="9">
        <f>+'24-01-322 Subsidio a la Calefa '!AB15</f>
        <v>0</v>
      </c>
      <c r="R9" s="9">
        <f>+'24-01-322 Subsidio a la Calefa '!AC15</f>
        <v>0</v>
      </c>
      <c r="S9" s="9">
        <f>+'24-01-322 Subsidio a la Calefa '!AD15</f>
        <v>0</v>
      </c>
      <c r="T9" s="9">
        <f>+'24-01-322 Subsidio a la Calefa '!AE15</f>
        <v>0</v>
      </c>
      <c r="U9" s="9">
        <f>+'24-01-322 Subsidio a la Calefa '!AF15</f>
        <v>0</v>
      </c>
      <c r="V9" s="9">
        <f>+'24-01-322 Subsidio a la Calefa '!AG15</f>
        <v>0</v>
      </c>
      <c r="W9" s="9">
        <f>+'24-01-322 Subsidio a la Calefa '!AH15</f>
        <v>0</v>
      </c>
      <c r="X9" s="168">
        <f>+'24-01-322 Subsidio a la Calefa '!AI12</f>
        <v>0</v>
      </c>
      <c r="Y9" s="168">
        <f>+'24-01-322 Subsidio a la Calefa '!AJ15</f>
        <v>0</v>
      </c>
    </row>
    <row r="10" spans="1:44" s="83" customFormat="1" ht="24.75" customHeight="1" x14ac:dyDescent="0.25">
      <c r="A10" s="43" t="s">
        <v>50</v>
      </c>
      <c r="B10" s="9">
        <f>+'24-01-322 Subsidio a la Calefa '!J19</f>
        <v>0</v>
      </c>
      <c r="C10" s="9">
        <f>+'24-01-322 Subsidio a la Calefa '!K19</f>
        <v>0</v>
      </c>
      <c r="D10" s="9">
        <f>+'24-01-322 Subsidio a la Calefa '!L19</f>
        <v>0</v>
      </c>
      <c r="E10" s="9">
        <f>+'24-01-322 Subsidio a la Calefa '!M19</f>
        <v>0</v>
      </c>
      <c r="F10" s="9">
        <f>+'24-01-322 Subsidio a la Calefa '!N19</f>
        <v>0</v>
      </c>
      <c r="G10" s="9">
        <f>+'24-01-322 Subsidio a la Calefa '!R19</f>
        <v>0</v>
      </c>
      <c r="H10" s="9">
        <f>+'24-01-322 Subsidio a la Calefa '!S19</f>
        <v>0</v>
      </c>
      <c r="I10" s="9">
        <f>+'24-01-322 Subsidio a la Calefa '!T19</f>
        <v>0</v>
      </c>
      <c r="J10" s="9">
        <f>+'24-01-322 Subsidio a la Calefa '!U19</f>
        <v>0</v>
      </c>
      <c r="K10" s="9">
        <f>+'24-01-322 Subsidio a la Calefa '!V19</f>
        <v>0</v>
      </c>
      <c r="L10" s="9">
        <f>+'24-01-322 Subsidio a la Calefa '!W19</f>
        <v>0</v>
      </c>
      <c r="M10" s="9">
        <f>+'24-01-322 Subsidio a la Calefa '!X19</f>
        <v>0</v>
      </c>
      <c r="N10" s="9">
        <f>+'24-01-322 Subsidio a la Calefa '!Y19</f>
        <v>0</v>
      </c>
      <c r="O10" s="9">
        <f>+'24-01-322 Subsidio a la Calefa '!Z19</f>
        <v>0</v>
      </c>
      <c r="P10" s="9">
        <f>+'24-01-322 Subsidio a la Calefa '!AA19</f>
        <v>0</v>
      </c>
      <c r="Q10" s="9">
        <f>+'24-01-322 Subsidio a la Calefa '!AB19</f>
        <v>0</v>
      </c>
      <c r="R10" s="9">
        <f>+'24-01-322 Subsidio a la Calefa '!AC19</f>
        <v>0</v>
      </c>
      <c r="S10" s="9">
        <f>+'24-01-322 Subsidio a la Calefa '!AD19</f>
        <v>0</v>
      </c>
      <c r="T10" s="9">
        <f>+'24-01-322 Subsidio a la Calefa '!AE19</f>
        <v>0</v>
      </c>
      <c r="U10" s="9">
        <f>+'24-01-322 Subsidio a la Calefa '!AF19</f>
        <v>0</v>
      </c>
      <c r="V10" s="9">
        <f>+'24-01-322 Subsidio a la Calefa '!AG19</f>
        <v>0</v>
      </c>
      <c r="W10" s="9">
        <f>+'24-01-322 Subsidio a la Calefa '!AH19</f>
        <v>0</v>
      </c>
      <c r="X10" s="168">
        <f>+'24-01-322 Subsidio a la Calefa '!AI13</f>
        <v>0</v>
      </c>
      <c r="Y10" s="168">
        <f>+'24-01-322 Subsidio a la Calefa '!AJ19</f>
        <v>0</v>
      </c>
    </row>
    <row r="11" spans="1:44" s="83" customFormat="1" ht="24.75" customHeight="1" x14ac:dyDescent="0.25">
      <c r="A11" s="43" t="s">
        <v>52</v>
      </c>
      <c r="B11" s="9">
        <f>+'24-01-322 Subsidio a la Calefa '!J23</f>
        <v>0</v>
      </c>
      <c r="C11" s="9">
        <f>+'24-01-322 Subsidio a la Calefa '!K23</f>
        <v>0</v>
      </c>
      <c r="D11" s="9">
        <f>+'24-01-322 Subsidio a la Calefa '!L23</f>
        <v>0</v>
      </c>
      <c r="E11" s="9">
        <f>+'24-01-322 Subsidio a la Calefa '!M23</f>
        <v>0</v>
      </c>
      <c r="F11" s="9">
        <f>+'24-01-322 Subsidio a la Calefa '!N23</f>
        <v>0</v>
      </c>
      <c r="G11" s="9">
        <f>+'24-01-322 Subsidio a la Calefa '!R23</f>
        <v>0</v>
      </c>
      <c r="H11" s="9">
        <f>+'24-01-322 Subsidio a la Calefa '!S23</f>
        <v>0</v>
      </c>
      <c r="I11" s="9">
        <f>+'24-01-322 Subsidio a la Calefa '!T23</f>
        <v>0</v>
      </c>
      <c r="J11" s="9">
        <f>+'24-01-322 Subsidio a la Calefa '!U23</f>
        <v>0</v>
      </c>
      <c r="K11" s="9">
        <f>+'24-01-322 Subsidio a la Calefa '!V23</f>
        <v>0</v>
      </c>
      <c r="L11" s="9">
        <f>+'24-01-322 Subsidio a la Calefa '!W23</f>
        <v>0</v>
      </c>
      <c r="M11" s="9">
        <f>+'24-01-322 Subsidio a la Calefa '!X23</f>
        <v>0</v>
      </c>
      <c r="N11" s="9">
        <f>+'24-01-322 Subsidio a la Calefa '!Y23</f>
        <v>0</v>
      </c>
      <c r="O11" s="9">
        <f>+'24-01-322 Subsidio a la Calefa '!Z23</f>
        <v>0</v>
      </c>
      <c r="P11" s="9">
        <f>+'24-01-322 Subsidio a la Calefa '!AA23</f>
        <v>0</v>
      </c>
      <c r="Q11" s="9">
        <f>+'24-01-322 Subsidio a la Calefa '!AB23</f>
        <v>0</v>
      </c>
      <c r="R11" s="9">
        <f>+'24-01-322 Subsidio a la Calefa '!AC23</f>
        <v>0</v>
      </c>
      <c r="S11" s="9">
        <f>+'24-01-322 Subsidio a la Calefa '!AD23</f>
        <v>0</v>
      </c>
      <c r="T11" s="9">
        <f>+'24-01-322 Subsidio a la Calefa '!AE23</f>
        <v>0</v>
      </c>
      <c r="U11" s="9">
        <f>+'24-01-322 Subsidio a la Calefa '!AF23</f>
        <v>0</v>
      </c>
      <c r="V11" s="9">
        <f>+'24-01-322 Subsidio a la Calefa '!AG23</f>
        <v>0</v>
      </c>
      <c r="W11" s="9">
        <f>+'24-01-322 Subsidio a la Calefa '!AH23</f>
        <v>0</v>
      </c>
      <c r="X11" s="168">
        <f>+'24-01-322 Subsidio a la Calefa '!AI14</f>
        <v>0</v>
      </c>
      <c r="Y11" s="168">
        <f>+'24-01-322 Subsidio a la Calefa '!AJ23</f>
        <v>0</v>
      </c>
    </row>
    <row r="12" spans="1:44" s="83" customFormat="1" ht="24.75" customHeight="1" x14ac:dyDescent="0.25">
      <c r="A12" s="43" t="s">
        <v>54</v>
      </c>
      <c r="B12" s="9">
        <f>+'24-01-322 Subsidio a la Calefa '!J27</f>
        <v>0</v>
      </c>
      <c r="C12" s="9">
        <f>+'24-01-322 Subsidio a la Calefa '!K27</f>
        <v>0</v>
      </c>
      <c r="D12" s="9">
        <f>+'24-01-322 Subsidio a la Calefa '!L27</f>
        <v>0</v>
      </c>
      <c r="E12" s="9">
        <f>+'24-01-322 Subsidio a la Calefa '!M27</f>
        <v>0</v>
      </c>
      <c r="F12" s="9">
        <f>+'24-01-322 Subsidio a la Calefa '!N27</f>
        <v>0</v>
      </c>
      <c r="G12" s="9">
        <f>+'24-01-322 Subsidio a la Calefa '!R27</f>
        <v>0</v>
      </c>
      <c r="H12" s="9">
        <f>+'24-01-322 Subsidio a la Calefa '!S27</f>
        <v>0</v>
      </c>
      <c r="I12" s="9">
        <f>+'24-01-322 Subsidio a la Calefa '!T27</f>
        <v>0</v>
      </c>
      <c r="J12" s="9">
        <f>+'24-01-322 Subsidio a la Calefa '!U27</f>
        <v>0</v>
      </c>
      <c r="K12" s="9">
        <f>+'24-01-322 Subsidio a la Calefa '!V27</f>
        <v>0</v>
      </c>
      <c r="L12" s="9">
        <f>+'24-01-322 Subsidio a la Calefa '!W27</f>
        <v>0</v>
      </c>
      <c r="M12" s="9">
        <f>+'24-01-322 Subsidio a la Calefa '!X27</f>
        <v>0</v>
      </c>
      <c r="N12" s="9">
        <f>+'24-01-322 Subsidio a la Calefa '!Y27</f>
        <v>0</v>
      </c>
      <c r="O12" s="9">
        <f>+'24-01-322 Subsidio a la Calefa '!Z27</f>
        <v>0</v>
      </c>
      <c r="P12" s="9">
        <f>+'24-01-322 Subsidio a la Calefa '!AA27</f>
        <v>0</v>
      </c>
      <c r="Q12" s="9">
        <f>+'24-01-322 Subsidio a la Calefa '!AB27</f>
        <v>0</v>
      </c>
      <c r="R12" s="9">
        <f>+'24-01-322 Subsidio a la Calefa '!AC27</f>
        <v>0</v>
      </c>
      <c r="S12" s="9">
        <f>+'24-01-322 Subsidio a la Calefa '!AD27</f>
        <v>0</v>
      </c>
      <c r="T12" s="9">
        <f>+'24-01-322 Subsidio a la Calefa '!AE27</f>
        <v>0</v>
      </c>
      <c r="U12" s="9">
        <f>+'24-01-322 Subsidio a la Calefa '!AF27</f>
        <v>0</v>
      </c>
      <c r="V12" s="9">
        <f>+'24-01-322 Subsidio a la Calefa '!AG27</f>
        <v>0</v>
      </c>
      <c r="W12" s="9">
        <f>+'24-01-322 Subsidio a la Calefa '!AH27</f>
        <v>0</v>
      </c>
      <c r="X12" s="168">
        <f>+'24-01-322 Subsidio a la Calefa '!AI15</f>
        <v>0</v>
      </c>
      <c r="Y12" s="168">
        <f>+'24-01-322 Subsidio a la Calefa '!AJ27</f>
        <v>0</v>
      </c>
    </row>
    <row r="13" spans="1:44" s="83" customFormat="1" ht="24.75" customHeight="1" x14ac:dyDescent="0.25">
      <c r="A13" s="43" t="s">
        <v>56</v>
      </c>
      <c r="B13" s="9">
        <f>+'24-01-322 Subsidio a la Calefa '!J31</f>
        <v>0</v>
      </c>
      <c r="C13" s="9">
        <f>+'24-01-322 Subsidio a la Calefa '!K31</f>
        <v>0</v>
      </c>
      <c r="D13" s="9">
        <f>+'24-01-322 Subsidio a la Calefa '!L31</f>
        <v>0</v>
      </c>
      <c r="E13" s="9">
        <f>+'24-01-322 Subsidio a la Calefa '!M31</f>
        <v>0</v>
      </c>
      <c r="F13" s="9">
        <f>+'24-01-322 Subsidio a la Calefa '!N31</f>
        <v>0</v>
      </c>
      <c r="G13" s="9">
        <f>+'24-01-322 Subsidio a la Calefa '!R31</f>
        <v>0</v>
      </c>
      <c r="H13" s="9">
        <f>+'24-01-322 Subsidio a la Calefa '!S31</f>
        <v>0</v>
      </c>
      <c r="I13" s="9">
        <f>+'24-01-322 Subsidio a la Calefa '!T31</f>
        <v>0</v>
      </c>
      <c r="J13" s="9">
        <f>+'24-01-322 Subsidio a la Calefa '!U31</f>
        <v>0</v>
      </c>
      <c r="K13" s="9">
        <f>+'24-01-322 Subsidio a la Calefa '!V31</f>
        <v>0</v>
      </c>
      <c r="L13" s="9">
        <f>+'24-01-322 Subsidio a la Calefa '!W31</f>
        <v>0</v>
      </c>
      <c r="M13" s="9">
        <f>+'24-01-322 Subsidio a la Calefa '!X31</f>
        <v>0</v>
      </c>
      <c r="N13" s="9">
        <f>+'24-01-322 Subsidio a la Calefa '!Y31</f>
        <v>0</v>
      </c>
      <c r="O13" s="9">
        <f>+'24-01-322 Subsidio a la Calefa '!Z31</f>
        <v>0</v>
      </c>
      <c r="P13" s="9">
        <f>+'24-01-322 Subsidio a la Calefa '!AA31</f>
        <v>0</v>
      </c>
      <c r="Q13" s="9">
        <f>+'24-01-322 Subsidio a la Calefa '!AB31</f>
        <v>0</v>
      </c>
      <c r="R13" s="9">
        <f>+'24-01-322 Subsidio a la Calefa '!AC31</f>
        <v>0</v>
      </c>
      <c r="S13" s="9">
        <f>+'24-01-322 Subsidio a la Calefa '!AD31</f>
        <v>0</v>
      </c>
      <c r="T13" s="9">
        <f>+'24-01-322 Subsidio a la Calefa '!AE31</f>
        <v>0</v>
      </c>
      <c r="U13" s="9">
        <f>+'24-01-322 Subsidio a la Calefa '!AF31</f>
        <v>0</v>
      </c>
      <c r="V13" s="9">
        <f>+'24-01-322 Subsidio a la Calefa '!AG31</f>
        <v>0</v>
      </c>
      <c r="W13" s="9">
        <f>+'24-01-322 Subsidio a la Calefa '!AH31</f>
        <v>0</v>
      </c>
      <c r="X13" s="168">
        <f>+'24-01-322 Subsidio a la Calefa '!AI16</f>
        <v>0</v>
      </c>
      <c r="Y13" s="168">
        <f>+'24-01-322 Subsidio a la Calefa '!AJ31</f>
        <v>0</v>
      </c>
    </row>
    <row r="14" spans="1:44" s="83" customFormat="1" ht="24.75" customHeight="1" x14ac:dyDescent="0.25">
      <c r="A14" s="43" t="s">
        <v>58</v>
      </c>
      <c r="B14" s="9">
        <f>+'24-01-322 Subsidio a la Calefa '!J35</f>
        <v>0</v>
      </c>
      <c r="C14" s="9">
        <f>+'24-01-322 Subsidio a la Calefa '!K35</f>
        <v>0</v>
      </c>
      <c r="D14" s="9">
        <f>+'24-01-322 Subsidio a la Calefa '!L35</f>
        <v>0</v>
      </c>
      <c r="E14" s="9">
        <f>+'24-01-322 Subsidio a la Calefa '!M35</f>
        <v>0</v>
      </c>
      <c r="F14" s="9">
        <f>+'24-01-322 Subsidio a la Calefa '!N35</f>
        <v>0</v>
      </c>
      <c r="G14" s="9">
        <f>+'24-01-322 Subsidio a la Calefa '!R35</f>
        <v>0</v>
      </c>
      <c r="H14" s="9">
        <f>+'24-01-322 Subsidio a la Calefa '!S35</f>
        <v>0</v>
      </c>
      <c r="I14" s="9">
        <f>+'24-01-322 Subsidio a la Calefa '!T35</f>
        <v>0</v>
      </c>
      <c r="J14" s="9">
        <f>+'24-01-322 Subsidio a la Calefa '!U35</f>
        <v>0</v>
      </c>
      <c r="K14" s="9">
        <f>+'24-01-322 Subsidio a la Calefa '!V35</f>
        <v>0</v>
      </c>
      <c r="L14" s="9">
        <f>+'24-01-322 Subsidio a la Calefa '!W35</f>
        <v>0</v>
      </c>
      <c r="M14" s="9">
        <f>+'24-01-322 Subsidio a la Calefa '!X35</f>
        <v>0</v>
      </c>
      <c r="N14" s="9">
        <f>+'24-01-322 Subsidio a la Calefa '!Y35</f>
        <v>0</v>
      </c>
      <c r="O14" s="9">
        <f>+'24-01-322 Subsidio a la Calefa '!Z35</f>
        <v>0</v>
      </c>
      <c r="P14" s="9">
        <f>+'24-01-322 Subsidio a la Calefa '!AA35</f>
        <v>0</v>
      </c>
      <c r="Q14" s="9">
        <f>+'24-01-322 Subsidio a la Calefa '!AB35</f>
        <v>0</v>
      </c>
      <c r="R14" s="9">
        <f>+'24-01-322 Subsidio a la Calefa '!AC35</f>
        <v>0</v>
      </c>
      <c r="S14" s="9">
        <f>+'24-01-322 Subsidio a la Calefa '!AD35</f>
        <v>0</v>
      </c>
      <c r="T14" s="9">
        <f>+'24-01-322 Subsidio a la Calefa '!AE35</f>
        <v>0</v>
      </c>
      <c r="U14" s="9">
        <f>+'24-01-322 Subsidio a la Calefa '!AF35</f>
        <v>0</v>
      </c>
      <c r="V14" s="9">
        <f>+'24-01-322 Subsidio a la Calefa '!AG35</f>
        <v>0</v>
      </c>
      <c r="W14" s="9">
        <f>+'24-01-322 Subsidio a la Calefa '!AH35</f>
        <v>0</v>
      </c>
      <c r="X14" s="168">
        <f>+'24-01-322 Subsidio a la Calefa '!AI17</f>
        <v>0</v>
      </c>
      <c r="Y14" s="168">
        <f>+'24-01-322 Subsidio a la Calefa '!AJ34</f>
        <v>0</v>
      </c>
    </row>
    <row r="15" spans="1:44" s="83" customFormat="1" ht="24.75" customHeight="1" x14ac:dyDescent="0.25">
      <c r="A15" s="43" t="s">
        <v>60</v>
      </c>
      <c r="B15" s="9">
        <f>+'24-01-322 Subsidio a la Calefa '!J40</f>
        <v>0</v>
      </c>
      <c r="C15" s="9">
        <f>+'24-01-322 Subsidio a la Calefa '!K40</f>
        <v>0</v>
      </c>
      <c r="D15" s="9">
        <f>+'24-01-322 Subsidio a la Calefa '!L40</f>
        <v>0</v>
      </c>
      <c r="E15" s="9">
        <f>+'24-01-322 Subsidio a la Calefa '!M40</f>
        <v>0</v>
      </c>
      <c r="F15" s="9">
        <f>+'24-01-322 Subsidio a la Calefa '!N40</f>
        <v>0</v>
      </c>
      <c r="G15" s="9">
        <f>+'24-01-322 Subsidio a la Calefa '!R40</f>
        <v>0</v>
      </c>
      <c r="H15" s="9">
        <f>+'24-01-322 Subsidio a la Calefa '!S40</f>
        <v>0</v>
      </c>
      <c r="I15" s="9">
        <f>+'24-01-322 Subsidio a la Calefa '!T40</f>
        <v>0</v>
      </c>
      <c r="J15" s="9">
        <f>+'24-01-322 Subsidio a la Calefa '!U40</f>
        <v>0</v>
      </c>
      <c r="K15" s="9">
        <f>+'24-01-322 Subsidio a la Calefa '!V40</f>
        <v>0</v>
      </c>
      <c r="L15" s="9">
        <f>+'24-01-322 Subsidio a la Calefa '!W40</f>
        <v>0</v>
      </c>
      <c r="M15" s="9">
        <f>+'24-01-322 Subsidio a la Calefa '!X40</f>
        <v>0</v>
      </c>
      <c r="N15" s="9">
        <f>+'24-01-322 Subsidio a la Calefa '!Y40</f>
        <v>0</v>
      </c>
      <c r="O15" s="9">
        <f>+'24-01-322 Subsidio a la Calefa '!Z40</f>
        <v>0</v>
      </c>
      <c r="P15" s="9">
        <f>+'24-01-322 Subsidio a la Calefa '!AA40</f>
        <v>0</v>
      </c>
      <c r="Q15" s="9">
        <f>+'24-01-322 Subsidio a la Calefa '!AB40</f>
        <v>0</v>
      </c>
      <c r="R15" s="9">
        <f>+'24-01-322 Subsidio a la Calefa '!AC40</f>
        <v>0</v>
      </c>
      <c r="S15" s="9">
        <f>+'24-01-322 Subsidio a la Calefa '!AD40</f>
        <v>0</v>
      </c>
      <c r="T15" s="9">
        <f>+'24-01-322 Subsidio a la Calefa '!AE40</f>
        <v>0</v>
      </c>
      <c r="U15" s="9">
        <f>+'24-01-322 Subsidio a la Calefa '!AF40</f>
        <v>0</v>
      </c>
      <c r="V15" s="9">
        <f>+'24-01-322 Subsidio a la Calefa '!AG40</f>
        <v>0</v>
      </c>
      <c r="W15" s="9">
        <f>+'24-01-322 Subsidio a la Calefa '!AH40</f>
        <v>0</v>
      </c>
      <c r="X15" s="168">
        <f>+'24-01-322 Subsidio a la Calefa '!AI18</f>
        <v>0</v>
      </c>
      <c r="Y15" s="168">
        <f>+'24-01-322 Subsidio a la Calefa '!AJ37</f>
        <v>0</v>
      </c>
    </row>
    <row r="16" spans="1:44" s="83" customFormat="1" ht="24.75" customHeight="1" x14ac:dyDescent="0.25">
      <c r="A16" s="43" t="s">
        <v>62</v>
      </c>
      <c r="B16" s="9">
        <f>+'24-01-322 Subsidio a la Calefa '!J44</f>
        <v>0</v>
      </c>
      <c r="C16" s="9">
        <f>+'24-01-322 Subsidio a la Calefa '!K44</f>
        <v>0</v>
      </c>
      <c r="D16" s="9">
        <f>+'24-01-322 Subsidio a la Calefa '!L44</f>
        <v>0</v>
      </c>
      <c r="E16" s="9">
        <f>+'24-01-322 Subsidio a la Calefa '!M44</f>
        <v>0</v>
      </c>
      <c r="F16" s="9">
        <f>+'24-01-322 Subsidio a la Calefa '!N44</f>
        <v>0</v>
      </c>
      <c r="G16" s="9">
        <f>+'24-01-322 Subsidio a la Calefa '!R44</f>
        <v>0</v>
      </c>
      <c r="H16" s="9">
        <f>+'24-01-322 Subsidio a la Calefa '!S44</f>
        <v>0</v>
      </c>
      <c r="I16" s="9">
        <f>+'24-01-322 Subsidio a la Calefa '!T44</f>
        <v>0</v>
      </c>
      <c r="J16" s="9">
        <f>+'24-01-322 Subsidio a la Calefa '!U44</f>
        <v>0</v>
      </c>
      <c r="K16" s="9">
        <f>+'24-01-322 Subsidio a la Calefa '!V44</f>
        <v>0</v>
      </c>
      <c r="L16" s="9">
        <f>+'24-01-322 Subsidio a la Calefa '!W44</f>
        <v>0</v>
      </c>
      <c r="M16" s="9">
        <f>+'24-01-322 Subsidio a la Calefa '!X44</f>
        <v>0</v>
      </c>
      <c r="N16" s="9">
        <f>+'24-01-322 Subsidio a la Calefa '!Y44</f>
        <v>0</v>
      </c>
      <c r="O16" s="9">
        <f>+'24-01-322 Subsidio a la Calefa '!Z44</f>
        <v>0</v>
      </c>
      <c r="P16" s="9">
        <f>+'24-01-322 Subsidio a la Calefa '!AA44</f>
        <v>0</v>
      </c>
      <c r="Q16" s="9">
        <f>+'24-01-322 Subsidio a la Calefa '!AB44</f>
        <v>0</v>
      </c>
      <c r="R16" s="9">
        <f>+'24-01-322 Subsidio a la Calefa '!AC44</f>
        <v>0</v>
      </c>
      <c r="S16" s="9">
        <f>+'24-01-322 Subsidio a la Calefa '!AD44</f>
        <v>0</v>
      </c>
      <c r="T16" s="9">
        <f>+'24-01-322 Subsidio a la Calefa '!AE44</f>
        <v>0</v>
      </c>
      <c r="U16" s="9">
        <f>+'24-01-322 Subsidio a la Calefa '!AF44</f>
        <v>0</v>
      </c>
      <c r="V16" s="9">
        <f>+'24-01-322 Subsidio a la Calefa '!AG44</f>
        <v>0</v>
      </c>
      <c r="W16" s="9">
        <f>+'24-01-322 Subsidio a la Calefa '!AH44</f>
        <v>0</v>
      </c>
      <c r="X16" s="168">
        <f>+'24-01-322 Subsidio a la Calefa '!AI19</f>
        <v>0</v>
      </c>
      <c r="Y16" s="168">
        <f>+'24-01-322 Subsidio a la Calefa '!AJ40</f>
        <v>0</v>
      </c>
    </row>
    <row r="17" spans="1:25" s="83" customFormat="1" ht="24.75" customHeight="1" x14ac:dyDescent="0.25">
      <c r="A17" s="43" t="s">
        <v>64</v>
      </c>
      <c r="B17" s="9">
        <f>+'24-01-322 Subsidio a la Calefa '!J48</f>
        <v>0</v>
      </c>
      <c r="C17" s="9">
        <f>+'24-01-322 Subsidio a la Calefa '!K48</f>
        <v>0</v>
      </c>
      <c r="D17" s="9">
        <f>+'24-01-322 Subsidio a la Calefa '!L48</f>
        <v>0</v>
      </c>
      <c r="E17" s="9">
        <f>+'24-01-322 Subsidio a la Calefa '!M48</f>
        <v>0</v>
      </c>
      <c r="F17" s="9">
        <f>+'24-01-322 Subsidio a la Calefa '!N48</f>
        <v>0</v>
      </c>
      <c r="G17" s="9">
        <f>+'24-01-322 Subsidio a la Calefa '!R48</f>
        <v>0</v>
      </c>
      <c r="H17" s="9">
        <f>+'24-01-322 Subsidio a la Calefa '!S48</f>
        <v>0</v>
      </c>
      <c r="I17" s="9">
        <f>+'24-01-322 Subsidio a la Calefa '!T48</f>
        <v>0</v>
      </c>
      <c r="J17" s="9">
        <f>+'24-01-322 Subsidio a la Calefa '!U48</f>
        <v>0</v>
      </c>
      <c r="K17" s="9">
        <f>+'24-01-322 Subsidio a la Calefa '!V48</f>
        <v>0</v>
      </c>
      <c r="L17" s="9">
        <f>+'24-01-322 Subsidio a la Calefa '!W48</f>
        <v>0</v>
      </c>
      <c r="M17" s="9">
        <f>+'24-01-322 Subsidio a la Calefa '!X48</f>
        <v>0</v>
      </c>
      <c r="N17" s="9">
        <f>+'24-01-322 Subsidio a la Calefa '!Y48</f>
        <v>0</v>
      </c>
      <c r="O17" s="9">
        <f>+'24-01-322 Subsidio a la Calefa '!Z48</f>
        <v>0</v>
      </c>
      <c r="P17" s="9">
        <f>+'24-01-322 Subsidio a la Calefa '!AA48</f>
        <v>0</v>
      </c>
      <c r="Q17" s="9">
        <f>+'24-01-322 Subsidio a la Calefa '!AB48</f>
        <v>0</v>
      </c>
      <c r="R17" s="9">
        <f>+'24-01-322 Subsidio a la Calefa '!AC48</f>
        <v>0</v>
      </c>
      <c r="S17" s="9">
        <f>+'24-01-322 Subsidio a la Calefa '!AD48</f>
        <v>0</v>
      </c>
      <c r="T17" s="9">
        <f>+'24-01-322 Subsidio a la Calefa '!AE48</f>
        <v>0</v>
      </c>
      <c r="U17" s="9">
        <f>+'24-01-322 Subsidio a la Calefa '!AF48</f>
        <v>0</v>
      </c>
      <c r="V17" s="9">
        <f>+'24-01-322 Subsidio a la Calefa '!AG48</f>
        <v>0</v>
      </c>
      <c r="W17" s="9">
        <f>+'24-01-322 Subsidio a la Calefa '!AH48</f>
        <v>0</v>
      </c>
      <c r="X17" s="168">
        <f>+'24-01-322 Subsidio a la Calefa '!AI20</f>
        <v>0</v>
      </c>
      <c r="Y17" s="168">
        <f>+'24-01-322 Subsidio a la Calefa '!AJ41</f>
        <v>0</v>
      </c>
    </row>
    <row r="18" spans="1:25" s="83" customFormat="1" ht="24.75" customHeight="1" x14ac:dyDescent="0.25">
      <c r="A18" s="43" t="s">
        <v>66</v>
      </c>
      <c r="B18" s="9">
        <f>+'24-01-322 Subsidio a la Calefa '!J52</f>
        <v>0</v>
      </c>
      <c r="C18" s="9">
        <f>+'24-01-322 Subsidio a la Calefa '!K52</f>
        <v>0</v>
      </c>
      <c r="D18" s="9">
        <f>+'24-01-322 Subsidio a la Calefa '!L52</f>
        <v>0</v>
      </c>
      <c r="E18" s="9">
        <f>+'24-01-322 Subsidio a la Calefa '!M52</f>
        <v>0</v>
      </c>
      <c r="F18" s="9">
        <f>+'24-01-322 Subsidio a la Calefa '!N52</f>
        <v>0</v>
      </c>
      <c r="G18" s="9">
        <f>+'24-01-322 Subsidio a la Calefa '!R52</f>
        <v>0</v>
      </c>
      <c r="H18" s="9">
        <f>+'24-01-322 Subsidio a la Calefa '!S52</f>
        <v>0</v>
      </c>
      <c r="I18" s="9">
        <f>+'24-01-322 Subsidio a la Calefa '!T52</f>
        <v>0</v>
      </c>
      <c r="J18" s="9">
        <f>+'24-01-322 Subsidio a la Calefa '!U52</f>
        <v>0</v>
      </c>
      <c r="K18" s="9">
        <f>+'24-01-322 Subsidio a la Calefa '!V52</f>
        <v>0</v>
      </c>
      <c r="L18" s="9">
        <f>+'24-01-322 Subsidio a la Calefa '!W52</f>
        <v>0</v>
      </c>
      <c r="M18" s="9">
        <f>+'24-01-322 Subsidio a la Calefa '!X52</f>
        <v>0</v>
      </c>
      <c r="N18" s="9">
        <f>+'24-01-322 Subsidio a la Calefa '!Y52</f>
        <v>0</v>
      </c>
      <c r="O18" s="9">
        <f>+'24-01-322 Subsidio a la Calefa '!Z52</f>
        <v>0</v>
      </c>
      <c r="P18" s="9">
        <f>+'24-01-322 Subsidio a la Calefa '!AA52</f>
        <v>0</v>
      </c>
      <c r="Q18" s="9">
        <f>+'24-01-322 Subsidio a la Calefa '!AB52</f>
        <v>0</v>
      </c>
      <c r="R18" s="9">
        <f>+'24-01-322 Subsidio a la Calefa '!AC52</f>
        <v>0</v>
      </c>
      <c r="S18" s="9">
        <f>+'24-01-322 Subsidio a la Calefa '!AD52</f>
        <v>0</v>
      </c>
      <c r="T18" s="9">
        <f>+'24-01-322 Subsidio a la Calefa '!AE52</f>
        <v>0</v>
      </c>
      <c r="U18" s="9">
        <f>+'24-01-322 Subsidio a la Calefa '!AF52</f>
        <v>0</v>
      </c>
      <c r="V18" s="9">
        <f>+'24-01-322 Subsidio a la Calefa '!AG52</f>
        <v>0</v>
      </c>
      <c r="W18" s="9">
        <f>+'24-01-322 Subsidio a la Calefa '!AH52</f>
        <v>0</v>
      </c>
      <c r="X18" s="168">
        <f>+'24-01-322 Subsidio a la Calefa '!AI21</f>
        <v>0</v>
      </c>
      <c r="Y18" s="168">
        <f>+'24-01-322 Subsidio a la Calefa '!AJ48</f>
        <v>0</v>
      </c>
    </row>
    <row r="19" spans="1:25" s="83" customFormat="1" ht="24.75" customHeight="1" x14ac:dyDescent="0.25">
      <c r="A19" s="43" t="s">
        <v>68</v>
      </c>
      <c r="B19" s="9">
        <f>+'24-01-322 Subsidio a la Calefa '!J56</f>
        <v>0</v>
      </c>
      <c r="C19" s="9">
        <f>+'24-01-322 Subsidio a la Calefa '!K56</f>
        <v>0</v>
      </c>
      <c r="D19" s="9">
        <f>+'24-01-322 Subsidio a la Calefa '!L56</f>
        <v>0</v>
      </c>
      <c r="E19" s="9">
        <f>+'24-01-322 Subsidio a la Calefa '!M56</f>
        <v>0</v>
      </c>
      <c r="F19" s="9">
        <f>+'24-01-322 Subsidio a la Calefa '!N56</f>
        <v>0</v>
      </c>
      <c r="G19" s="9">
        <f>+'24-01-322 Subsidio a la Calefa '!R56</f>
        <v>0</v>
      </c>
      <c r="H19" s="9">
        <f>+'24-01-322 Subsidio a la Calefa '!S56</f>
        <v>0</v>
      </c>
      <c r="I19" s="9">
        <f>+'24-01-322 Subsidio a la Calefa '!T56</f>
        <v>0</v>
      </c>
      <c r="J19" s="9">
        <f>+'24-01-322 Subsidio a la Calefa '!U56</f>
        <v>0</v>
      </c>
      <c r="K19" s="9">
        <f>+'24-01-322 Subsidio a la Calefa '!V56</f>
        <v>0</v>
      </c>
      <c r="L19" s="9">
        <f>+'24-01-322 Subsidio a la Calefa '!W56</f>
        <v>0</v>
      </c>
      <c r="M19" s="9">
        <f>+'24-01-322 Subsidio a la Calefa '!X56</f>
        <v>0</v>
      </c>
      <c r="N19" s="9">
        <f>+'24-01-322 Subsidio a la Calefa '!Y56</f>
        <v>0</v>
      </c>
      <c r="O19" s="9">
        <f>+'24-01-322 Subsidio a la Calefa '!Z56</f>
        <v>0</v>
      </c>
      <c r="P19" s="9">
        <f>+'24-01-322 Subsidio a la Calefa '!AA56</f>
        <v>0</v>
      </c>
      <c r="Q19" s="9">
        <f>+'24-01-322 Subsidio a la Calefa '!AB56</f>
        <v>0</v>
      </c>
      <c r="R19" s="9">
        <f>+'24-01-322 Subsidio a la Calefa '!AC56</f>
        <v>0</v>
      </c>
      <c r="S19" s="9">
        <f>+'24-01-322 Subsidio a la Calefa '!AD56</f>
        <v>0</v>
      </c>
      <c r="T19" s="9">
        <f>+'24-01-322 Subsidio a la Calefa '!AE56</f>
        <v>0</v>
      </c>
      <c r="U19" s="9">
        <f>+'24-01-322 Subsidio a la Calefa '!AF56</f>
        <v>0</v>
      </c>
      <c r="V19" s="9">
        <f>+'24-01-322 Subsidio a la Calefa '!AG56</f>
        <v>0</v>
      </c>
      <c r="W19" s="9">
        <f>+'24-01-322 Subsidio a la Calefa '!AH56</f>
        <v>0</v>
      </c>
      <c r="X19" s="168">
        <f>+'24-01-322 Subsidio a la Calefa '!AI22</f>
        <v>0</v>
      </c>
      <c r="Y19" s="168">
        <f>+'24-01-322 Subsidio a la Calefa '!AJ51</f>
        <v>0</v>
      </c>
    </row>
    <row r="20" spans="1:25" s="83" customFormat="1" ht="24.75" customHeight="1" x14ac:dyDescent="0.25">
      <c r="A20" s="44" t="s">
        <v>70</v>
      </c>
      <c r="B20" s="9">
        <f>+'24-01-322 Subsidio a la Calefa '!J60</f>
        <v>0</v>
      </c>
      <c r="C20" s="9">
        <f>+'24-01-322 Subsidio a la Calefa '!K60</f>
        <v>0</v>
      </c>
      <c r="D20" s="9">
        <f>+'24-01-322 Subsidio a la Calefa '!L60</f>
        <v>0</v>
      </c>
      <c r="E20" s="9">
        <f>+'24-01-322 Subsidio a la Calefa '!M60</f>
        <v>0</v>
      </c>
      <c r="F20" s="9">
        <f>+'24-01-322 Subsidio a la Calefa '!N60</f>
        <v>0</v>
      </c>
      <c r="G20" s="9">
        <f>+'24-01-322 Subsidio a la Calefa '!R60</f>
        <v>0</v>
      </c>
      <c r="H20" s="9">
        <f>+'24-01-322 Subsidio a la Calefa '!S60</f>
        <v>0</v>
      </c>
      <c r="I20" s="9">
        <f>+'24-01-322 Subsidio a la Calefa '!T60</f>
        <v>0</v>
      </c>
      <c r="J20" s="9">
        <f>+'24-01-322 Subsidio a la Calefa '!U60</f>
        <v>0</v>
      </c>
      <c r="K20" s="9">
        <f>+'24-01-322 Subsidio a la Calefa '!V60</f>
        <v>0</v>
      </c>
      <c r="L20" s="9">
        <f>+'24-01-322 Subsidio a la Calefa '!W60</f>
        <v>0</v>
      </c>
      <c r="M20" s="9">
        <f>+'24-01-322 Subsidio a la Calefa '!X60</f>
        <v>0</v>
      </c>
      <c r="N20" s="9">
        <f>+'24-01-322 Subsidio a la Calefa '!Y60</f>
        <v>0</v>
      </c>
      <c r="O20" s="9">
        <f>+'24-01-322 Subsidio a la Calefa '!Z60</f>
        <v>0</v>
      </c>
      <c r="P20" s="9">
        <f>+'24-01-322 Subsidio a la Calefa '!AA60</f>
        <v>0</v>
      </c>
      <c r="Q20" s="9">
        <f>+'24-01-322 Subsidio a la Calefa '!AB60</f>
        <v>0</v>
      </c>
      <c r="R20" s="9">
        <f>+'24-01-322 Subsidio a la Calefa '!AC60</f>
        <v>0</v>
      </c>
      <c r="S20" s="9">
        <f>+'24-01-322 Subsidio a la Calefa '!AD60</f>
        <v>0</v>
      </c>
      <c r="T20" s="9">
        <f>+'24-01-322 Subsidio a la Calefa '!AE60</f>
        <v>0</v>
      </c>
      <c r="U20" s="9">
        <f>+'24-01-322 Subsidio a la Calefa '!AF60</f>
        <v>0</v>
      </c>
      <c r="V20" s="9">
        <f>+'24-01-322 Subsidio a la Calefa '!AG60</f>
        <v>0</v>
      </c>
      <c r="W20" s="9">
        <f>+'24-01-322 Subsidio a la Calefa '!AH60</f>
        <v>0</v>
      </c>
      <c r="X20" s="168">
        <f>+'24-01-322 Subsidio a la Calefa '!AI23</f>
        <v>0</v>
      </c>
      <c r="Y20" s="168">
        <f>+'24-01-322 Subsidio a la Calefa '!AJ55</f>
        <v>0</v>
      </c>
    </row>
    <row r="21" spans="1:25" s="83" customFormat="1" ht="24.75" customHeight="1" x14ac:dyDescent="0.25">
      <c r="A21" s="44" t="s">
        <v>72</v>
      </c>
      <c r="B21" s="9">
        <f>+'24-01-322 Subsidio a la Calefa '!J64</f>
        <v>0</v>
      </c>
      <c r="C21" s="9">
        <f>+'24-01-322 Subsidio a la Calefa '!K64</f>
        <v>0</v>
      </c>
      <c r="D21" s="9">
        <f>+'24-01-322 Subsidio a la Calefa '!L64</f>
        <v>0</v>
      </c>
      <c r="E21" s="9">
        <f>+'24-01-322 Subsidio a la Calefa '!M64</f>
        <v>0</v>
      </c>
      <c r="F21" s="9">
        <f>+'24-01-322 Subsidio a la Calefa '!N64</f>
        <v>0</v>
      </c>
      <c r="G21" s="9">
        <f>+'24-01-322 Subsidio a la Calefa '!R64</f>
        <v>0</v>
      </c>
      <c r="H21" s="9">
        <f>+'24-01-322 Subsidio a la Calefa '!S64</f>
        <v>0</v>
      </c>
      <c r="I21" s="9">
        <f>+'24-01-322 Subsidio a la Calefa '!T64</f>
        <v>0</v>
      </c>
      <c r="J21" s="9">
        <f>+'24-01-322 Subsidio a la Calefa '!U64</f>
        <v>0</v>
      </c>
      <c r="K21" s="9">
        <f>+'24-01-322 Subsidio a la Calefa '!V64</f>
        <v>0</v>
      </c>
      <c r="L21" s="9">
        <f>+'24-01-322 Subsidio a la Calefa '!W64</f>
        <v>0</v>
      </c>
      <c r="M21" s="9">
        <f>+'24-01-322 Subsidio a la Calefa '!X64</f>
        <v>0</v>
      </c>
      <c r="N21" s="9">
        <f>+'24-01-322 Subsidio a la Calefa '!Y64</f>
        <v>0</v>
      </c>
      <c r="O21" s="9">
        <f>+'24-01-322 Subsidio a la Calefa '!Z64</f>
        <v>0</v>
      </c>
      <c r="P21" s="9">
        <f>+'24-01-322 Subsidio a la Calefa '!AA64</f>
        <v>0</v>
      </c>
      <c r="Q21" s="9">
        <f>+'24-01-322 Subsidio a la Calefa '!AB64</f>
        <v>0</v>
      </c>
      <c r="R21" s="9">
        <f>+'24-01-322 Subsidio a la Calefa '!AC64</f>
        <v>0</v>
      </c>
      <c r="S21" s="9">
        <f>+'24-01-322 Subsidio a la Calefa '!AD64</f>
        <v>0</v>
      </c>
      <c r="T21" s="9">
        <f>+'24-01-322 Subsidio a la Calefa '!AE64</f>
        <v>0</v>
      </c>
      <c r="U21" s="9">
        <f>+'24-01-322 Subsidio a la Calefa '!AF64</f>
        <v>0</v>
      </c>
      <c r="V21" s="9">
        <f>+'24-01-322 Subsidio a la Calefa '!AG64</f>
        <v>0</v>
      </c>
      <c r="W21" s="9">
        <f>+'24-01-322 Subsidio a la Calefa '!AH64</f>
        <v>0</v>
      </c>
      <c r="X21" s="168">
        <f>+'24-01-322 Subsidio a la Calefa '!AI24</f>
        <v>0</v>
      </c>
      <c r="Y21" s="168">
        <f>+'24-01-322 Subsidio a la Calefa '!AJ58</f>
        <v>0</v>
      </c>
    </row>
    <row r="22" spans="1:25" s="83" customFormat="1" ht="24.75" customHeight="1" x14ac:dyDescent="0.25">
      <c r="A22" s="44" t="s">
        <v>74</v>
      </c>
      <c r="B22" s="9">
        <f>+'24-01-322 Subsidio a la Calefa '!J68</f>
        <v>0</v>
      </c>
      <c r="C22" s="9">
        <f>+'24-01-322 Subsidio a la Calefa '!K68</f>
        <v>0</v>
      </c>
      <c r="D22" s="9">
        <f>+'24-01-322 Subsidio a la Calefa '!L68</f>
        <v>0</v>
      </c>
      <c r="E22" s="9">
        <f>+'24-01-322 Subsidio a la Calefa '!M68</f>
        <v>0</v>
      </c>
      <c r="F22" s="9">
        <f>+'24-01-322 Subsidio a la Calefa '!N68</f>
        <v>0</v>
      </c>
      <c r="G22" s="9">
        <f>+'24-01-322 Subsidio a la Calefa '!R68</f>
        <v>0</v>
      </c>
      <c r="H22" s="9">
        <f>+'24-01-322 Subsidio a la Calefa '!S68</f>
        <v>0</v>
      </c>
      <c r="I22" s="9">
        <f>+'24-01-322 Subsidio a la Calefa '!T68</f>
        <v>0</v>
      </c>
      <c r="J22" s="9">
        <f>+'24-01-322 Subsidio a la Calefa '!U68</f>
        <v>0</v>
      </c>
      <c r="K22" s="9">
        <f>+'24-01-322 Subsidio a la Calefa '!V68</f>
        <v>0</v>
      </c>
      <c r="L22" s="9">
        <f>+'24-01-322 Subsidio a la Calefa '!W68</f>
        <v>0</v>
      </c>
      <c r="M22" s="9">
        <f>+'24-01-322 Subsidio a la Calefa '!X68</f>
        <v>0</v>
      </c>
      <c r="N22" s="9">
        <f>+'24-01-322 Subsidio a la Calefa '!Y68</f>
        <v>0</v>
      </c>
      <c r="O22" s="9">
        <f>+'24-01-322 Subsidio a la Calefa '!Z68</f>
        <v>0</v>
      </c>
      <c r="P22" s="9">
        <f>+'24-01-322 Subsidio a la Calefa '!AA68</f>
        <v>0</v>
      </c>
      <c r="Q22" s="9">
        <f>+'24-01-322 Subsidio a la Calefa '!AB68</f>
        <v>0</v>
      </c>
      <c r="R22" s="9">
        <f>+'24-01-322 Subsidio a la Calefa '!AC68</f>
        <v>0</v>
      </c>
      <c r="S22" s="9">
        <f>+'24-01-322 Subsidio a la Calefa '!AD68</f>
        <v>0</v>
      </c>
      <c r="T22" s="9">
        <f>+'24-01-322 Subsidio a la Calefa '!AE68</f>
        <v>0</v>
      </c>
      <c r="U22" s="9">
        <f>+'24-01-322 Subsidio a la Calefa '!AF68</f>
        <v>0</v>
      </c>
      <c r="V22" s="9">
        <f>+'24-01-322 Subsidio a la Calefa '!AG68</f>
        <v>0</v>
      </c>
      <c r="W22" s="9">
        <f>+'24-01-322 Subsidio a la Calefa '!AH68</f>
        <v>0</v>
      </c>
      <c r="X22" s="168">
        <f>+'24-01-322 Subsidio a la Calefa '!AI17</f>
        <v>0</v>
      </c>
      <c r="Y22" s="168">
        <f>+'24-01-322 Subsidio a la Calefa '!AJ62</f>
        <v>0</v>
      </c>
    </row>
    <row r="23" spans="1:25" s="83" customFormat="1" ht="24.75" customHeight="1" x14ac:dyDescent="0.25">
      <c r="A23" s="45" t="s">
        <v>76</v>
      </c>
      <c r="B23" s="9">
        <f>+'24-01-322 Subsidio a la Calefa '!J71</f>
        <v>3694817000</v>
      </c>
      <c r="C23" s="9">
        <f>+'24-01-322 Subsidio a la Calefa '!K71</f>
        <v>3694817000</v>
      </c>
      <c r="D23" s="9">
        <f>+'24-01-322 Subsidio a la Calefa '!L71</f>
        <v>0</v>
      </c>
      <c r="E23" s="9">
        <f>+'24-01-322 Subsidio a la Calefa '!M71</f>
        <v>0</v>
      </c>
      <c r="F23" s="9">
        <f>+'24-01-322 Subsidio a la Calefa '!N71</f>
        <v>0</v>
      </c>
      <c r="G23" s="9">
        <f>+'24-01-322 Subsidio a la Calefa '!R71</f>
        <v>0</v>
      </c>
      <c r="H23" s="9">
        <f>+'24-01-322 Subsidio a la Calefa '!S71</f>
        <v>0</v>
      </c>
      <c r="I23" s="9">
        <f>+'24-01-322 Subsidio a la Calefa '!T71</f>
        <v>0</v>
      </c>
      <c r="J23" s="9">
        <f>+'24-01-322 Subsidio a la Calefa '!U71</f>
        <v>0</v>
      </c>
      <c r="K23" s="9">
        <f>+'24-01-322 Subsidio a la Calefa '!V71</f>
        <v>0</v>
      </c>
      <c r="L23" s="9">
        <f>+'24-01-322 Subsidio a la Calefa '!W71</f>
        <v>2862500000</v>
      </c>
      <c r="M23" s="9">
        <f>+'24-01-322 Subsidio a la Calefa '!X71</f>
        <v>0</v>
      </c>
      <c r="N23" s="9">
        <f>+'24-01-322 Subsidio a la Calefa '!Y71</f>
        <v>2862500000</v>
      </c>
      <c r="O23" s="9">
        <f>+'24-01-322 Subsidio a la Calefa '!Z71</f>
        <v>832300000</v>
      </c>
      <c r="P23" s="9">
        <f>+'24-01-322 Subsidio a la Calefa '!AA71</f>
        <v>0</v>
      </c>
      <c r="Q23" s="9">
        <f>+'24-01-322 Subsidio a la Calefa '!AB71</f>
        <v>0</v>
      </c>
      <c r="R23" s="9">
        <f>+'24-01-322 Subsidio a la Calefa '!AC71</f>
        <v>832300000</v>
      </c>
      <c r="S23" s="9">
        <f>+'24-01-322 Subsidio a la Calefa '!AD71</f>
        <v>0</v>
      </c>
      <c r="T23" s="9">
        <f>+'24-01-322 Subsidio a la Calefa '!AE71</f>
        <v>0</v>
      </c>
      <c r="U23" s="9">
        <f>+'24-01-322 Subsidio a la Calefa '!AF71</f>
        <v>0</v>
      </c>
      <c r="V23" s="9">
        <f>+'24-01-322 Subsidio a la Calefa '!AG71</f>
        <v>0</v>
      </c>
      <c r="W23" s="9">
        <f>+'24-01-322 Subsidio a la Calefa '!AH71</f>
        <v>3694800000</v>
      </c>
      <c r="X23" s="168">
        <f>+'24-01-322 Subsidio a la Calefa '!AI71</f>
        <v>0.99999539896021916</v>
      </c>
      <c r="Y23" s="168">
        <f>+'24-01-322 Subsidio a la Calefa '!AJ71</f>
        <v>1</v>
      </c>
    </row>
    <row r="24" spans="1:25" ht="20.45" customHeight="1" x14ac:dyDescent="0.25">
      <c r="A24" s="435" t="str">
        <f>"TOTAL ASIG."&amp;" "&amp;$A$5</f>
        <v>TOTAL ASIG. 24-01-322 "Subsidio a la Calefacción"</v>
      </c>
      <c r="B24" s="339">
        <f t="shared" ref="B24:W24" si="0">SUM(B8:B23)</f>
        <v>3694817000</v>
      </c>
      <c r="C24" s="339">
        <f t="shared" si="0"/>
        <v>3694817000</v>
      </c>
      <c r="D24" s="339">
        <f t="shared" si="0"/>
        <v>0</v>
      </c>
      <c r="E24" s="339">
        <f>SUM(E8:E23)</f>
        <v>0</v>
      </c>
      <c r="F24" s="339">
        <f t="shared" si="0"/>
        <v>0</v>
      </c>
      <c r="G24" s="339">
        <f t="shared" si="0"/>
        <v>0</v>
      </c>
      <c r="H24" s="339">
        <f t="shared" si="0"/>
        <v>0</v>
      </c>
      <c r="I24" s="339">
        <f t="shared" si="0"/>
        <v>0</v>
      </c>
      <c r="J24" s="339">
        <f t="shared" si="0"/>
        <v>0</v>
      </c>
      <c r="K24" s="339">
        <f t="shared" si="0"/>
        <v>0</v>
      </c>
      <c r="L24" s="339">
        <f t="shared" si="0"/>
        <v>2862500000</v>
      </c>
      <c r="M24" s="339">
        <f t="shared" si="0"/>
        <v>0</v>
      </c>
      <c r="N24" s="339">
        <f t="shared" si="0"/>
        <v>2862500000</v>
      </c>
      <c r="O24" s="339">
        <f t="shared" si="0"/>
        <v>832300000</v>
      </c>
      <c r="P24" s="339">
        <f t="shared" si="0"/>
        <v>0</v>
      </c>
      <c r="Q24" s="339">
        <f t="shared" si="0"/>
        <v>0</v>
      </c>
      <c r="R24" s="339">
        <f t="shared" si="0"/>
        <v>832300000</v>
      </c>
      <c r="S24" s="339">
        <f t="shared" si="0"/>
        <v>0</v>
      </c>
      <c r="T24" s="339">
        <f t="shared" si="0"/>
        <v>0</v>
      </c>
      <c r="U24" s="339">
        <f t="shared" si="0"/>
        <v>0</v>
      </c>
      <c r="V24" s="339">
        <f t="shared" si="0"/>
        <v>0</v>
      </c>
      <c r="W24" s="339">
        <f t="shared" si="0"/>
        <v>3694800000</v>
      </c>
      <c r="X24" s="340">
        <f>+'24-01-322 Subsidio a la Calefa '!AI72</f>
        <v>0.99999539896021916</v>
      </c>
      <c r="Y24" s="340">
        <f>+'24-01-322 Subsidio a la Calefa '!AJ72</f>
        <v>1</v>
      </c>
    </row>
    <row r="25" spans="1:25" x14ac:dyDescent="0.25">
      <c r="B25" s="41"/>
      <c r="G25" s="41"/>
      <c r="H25" s="41"/>
      <c r="I25" s="41"/>
      <c r="K25" s="41"/>
      <c r="L25" s="41"/>
      <c r="M25" s="41"/>
      <c r="O25" s="41"/>
      <c r="P25" s="41"/>
      <c r="Q25" s="41"/>
      <c r="S25" s="41"/>
      <c r="T25" s="41"/>
      <c r="U25" s="41"/>
    </row>
    <row r="26" spans="1:25" x14ac:dyDescent="0.25">
      <c r="B26" s="41"/>
      <c r="G26" s="41"/>
      <c r="H26" s="41"/>
      <c r="I26" s="41"/>
      <c r="K26" s="41"/>
      <c r="L26" s="41"/>
      <c r="M26" s="41"/>
      <c r="O26" s="41"/>
      <c r="P26" s="41"/>
      <c r="Q26" s="41"/>
      <c r="S26" s="41"/>
      <c r="T26" s="41"/>
      <c r="U26" s="41"/>
    </row>
    <row r="27" spans="1:25" x14ac:dyDescent="0.25">
      <c r="B27" s="41"/>
      <c r="G27" s="41"/>
      <c r="H27" s="41"/>
      <c r="I27" s="41"/>
      <c r="K27" s="41"/>
      <c r="L27" s="41"/>
      <c r="M27" s="41"/>
      <c r="O27" s="41"/>
      <c r="P27" s="41"/>
      <c r="Q27" s="41"/>
      <c r="S27" s="41"/>
      <c r="T27" s="41"/>
      <c r="U27" s="41"/>
    </row>
    <row r="28" spans="1:25" x14ac:dyDescent="0.25">
      <c r="B28" s="41"/>
      <c r="G28" s="41"/>
      <c r="H28" s="41"/>
      <c r="I28" s="41"/>
      <c r="K28" s="41"/>
      <c r="L28" s="41"/>
      <c r="M28" s="41"/>
      <c r="O28" s="41"/>
      <c r="P28" s="41"/>
      <c r="Q28" s="41"/>
      <c r="S28" s="41"/>
      <c r="T28" s="41"/>
      <c r="U28" s="41"/>
    </row>
    <row r="29" spans="1:25" x14ac:dyDescent="0.25">
      <c r="B29" s="41"/>
      <c r="G29" s="41"/>
      <c r="H29" s="41"/>
      <c r="I29" s="41"/>
      <c r="K29" s="41"/>
      <c r="L29" s="41"/>
      <c r="M29" s="41"/>
      <c r="O29" s="41"/>
      <c r="P29" s="41"/>
      <c r="Q29" s="41"/>
      <c r="S29" s="41"/>
      <c r="T29" s="41"/>
      <c r="U29" s="41"/>
    </row>
    <row r="30" spans="1:25" x14ac:dyDescent="0.25">
      <c r="B30" s="41"/>
      <c r="G30" s="41"/>
      <c r="H30" s="41"/>
      <c r="I30" s="41"/>
      <c r="K30" s="41"/>
      <c r="L30" s="41"/>
      <c r="M30" s="41"/>
      <c r="O30" s="41"/>
      <c r="P30" s="41"/>
      <c r="Q30" s="41"/>
      <c r="S30" s="41"/>
      <c r="T30" s="41"/>
      <c r="U30" s="41"/>
    </row>
    <row r="31" spans="1:25" x14ac:dyDescent="0.25">
      <c r="B31" s="41"/>
      <c r="G31" s="41"/>
      <c r="H31" s="41"/>
      <c r="I31" s="41"/>
      <c r="K31" s="41"/>
      <c r="L31" s="41"/>
      <c r="M31" s="41"/>
      <c r="O31" s="41"/>
      <c r="P31" s="41"/>
      <c r="Q31" s="41"/>
      <c r="S31" s="41"/>
      <c r="T31" s="41"/>
      <c r="U31" s="41"/>
    </row>
    <row r="32" spans="1:25" x14ac:dyDescent="0.25">
      <c r="B32" s="41"/>
      <c r="G32" s="41"/>
      <c r="H32" s="41"/>
      <c r="I32" s="41"/>
      <c r="K32" s="41"/>
      <c r="L32" s="41"/>
      <c r="M32" s="41"/>
      <c r="O32" s="41"/>
      <c r="P32" s="41"/>
      <c r="Q32" s="41"/>
      <c r="S32" s="41"/>
      <c r="T32" s="41"/>
      <c r="U32" s="41"/>
    </row>
    <row r="33" spans="2:25" s="14" customFormat="1" x14ac:dyDescent="0.25">
      <c r="B33" s="41"/>
      <c r="C33" s="15"/>
      <c r="D33" s="15"/>
      <c r="E33" s="15"/>
      <c r="F33" s="15"/>
      <c r="G33" s="41"/>
      <c r="H33" s="41"/>
      <c r="I33" s="41"/>
      <c r="J33" s="12"/>
      <c r="K33" s="41"/>
      <c r="L33" s="41"/>
      <c r="M33" s="41"/>
      <c r="N33" s="12"/>
      <c r="O33" s="41"/>
      <c r="P33" s="41"/>
      <c r="Q33" s="41"/>
      <c r="R33" s="12"/>
      <c r="S33" s="41"/>
      <c r="T33" s="41"/>
      <c r="U33" s="41"/>
      <c r="X33" s="15"/>
      <c r="Y33" s="15"/>
    </row>
    <row r="34" spans="2:25" s="14" customFormat="1" x14ac:dyDescent="0.25">
      <c r="B34" s="41"/>
      <c r="C34" s="15"/>
      <c r="D34" s="15"/>
      <c r="E34" s="15"/>
      <c r="F34" s="15"/>
      <c r="G34" s="41"/>
      <c r="H34" s="41"/>
      <c r="I34" s="41"/>
      <c r="J34" s="12"/>
      <c r="K34" s="41"/>
      <c r="L34" s="41"/>
      <c r="M34" s="41"/>
      <c r="N34" s="12"/>
      <c r="O34" s="41"/>
      <c r="P34" s="41"/>
      <c r="Q34" s="41"/>
      <c r="R34" s="12"/>
      <c r="S34" s="41"/>
      <c r="T34" s="41"/>
      <c r="U34" s="41"/>
      <c r="X34" s="15"/>
      <c r="Y34" s="15"/>
    </row>
    <row r="35" spans="2:25" s="14" customFormat="1" x14ac:dyDescent="0.25">
      <c r="B35" s="41"/>
      <c r="C35" s="15"/>
      <c r="D35" s="15"/>
      <c r="E35" s="15"/>
      <c r="F35" s="15"/>
      <c r="G35" s="41"/>
      <c r="H35" s="41"/>
      <c r="I35" s="41"/>
      <c r="J35" s="12"/>
      <c r="K35" s="41"/>
      <c r="L35" s="41"/>
      <c r="M35" s="41"/>
      <c r="N35" s="12"/>
      <c r="O35" s="41"/>
      <c r="P35" s="41"/>
      <c r="Q35" s="41"/>
      <c r="R35" s="12"/>
      <c r="S35" s="41"/>
      <c r="T35" s="41"/>
      <c r="U35" s="41"/>
      <c r="X35" s="15"/>
      <c r="Y35" s="15"/>
    </row>
    <row r="36" spans="2:25" s="14" customFormat="1" x14ac:dyDescent="0.25">
      <c r="B36" s="41"/>
      <c r="C36" s="15"/>
      <c r="D36" s="15"/>
      <c r="E36" s="15"/>
      <c r="F36" s="15"/>
      <c r="G36" s="41"/>
      <c r="H36" s="41"/>
      <c r="I36" s="41"/>
      <c r="J36" s="12"/>
      <c r="K36" s="41"/>
      <c r="L36" s="41"/>
      <c r="M36" s="41"/>
      <c r="N36" s="12"/>
      <c r="O36" s="41"/>
      <c r="P36" s="41"/>
      <c r="Q36" s="41"/>
      <c r="R36" s="12"/>
      <c r="S36" s="41"/>
      <c r="T36" s="41"/>
      <c r="U36" s="41"/>
      <c r="X36" s="15"/>
      <c r="Y36" s="15"/>
    </row>
    <row r="37" spans="2:25" s="14" customFormat="1" x14ac:dyDescent="0.25">
      <c r="B37" s="41"/>
      <c r="C37" s="15"/>
      <c r="D37" s="15"/>
      <c r="E37" s="15"/>
      <c r="F37" s="15"/>
      <c r="G37" s="41"/>
      <c r="H37" s="41"/>
      <c r="I37" s="41"/>
      <c r="J37" s="12"/>
      <c r="K37" s="41"/>
      <c r="L37" s="41"/>
      <c r="M37" s="41"/>
      <c r="N37" s="12"/>
      <c r="O37" s="41"/>
      <c r="P37" s="41"/>
      <c r="Q37" s="41"/>
      <c r="R37" s="12"/>
      <c r="S37" s="41"/>
      <c r="T37" s="41"/>
      <c r="U37" s="41"/>
      <c r="X37" s="15"/>
      <c r="Y37" s="15"/>
    </row>
    <row r="38" spans="2:25" s="14" customFormat="1" x14ac:dyDescent="0.25">
      <c r="B38" s="41"/>
      <c r="C38" s="15"/>
      <c r="D38" s="15"/>
      <c r="E38" s="15"/>
      <c r="F38" s="15"/>
      <c r="G38" s="41"/>
      <c r="H38" s="41"/>
      <c r="I38" s="41"/>
      <c r="J38" s="12"/>
      <c r="K38" s="41"/>
      <c r="L38" s="41"/>
      <c r="M38" s="41"/>
      <c r="N38" s="12"/>
      <c r="O38" s="41"/>
      <c r="P38" s="41"/>
      <c r="Q38" s="41"/>
      <c r="R38" s="12"/>
      <c r="S38" s="41"/>
      <c r="T38" s="41"/>
      <c r="U38" s="41"/>
      <c r="X38" s="15"/>
      <c r="Y38" s="15"/>
    </row>
    <row r="39" spans="2:25" s="14" customFormat="1" x14ac:dyDescent="0.25">
      <c r="B39" s="41"/>
      <c r="C39" s="15"/>
      <c r="D39" s="15"/>
      <c r="E39" s="15"/>
      <c r="F39" s="15"/>
      <c r="G39" s="41"/>
      <c r="H39" s="41"/>
      <c r="I39" s="41"/>
      <c r="J39" s="12"/>
      <c r="K39" s="41"/>
      <c r="L39" s="41"/>
      <c r="M39" s="41"/>
      <c r="N39" s="12"/>
      <c r="O39" s="41"/>
      <c r="P39" s="41"/>
      <c r="Q39" s="41"/>
      <c r="R39" s="12"/>
      <c r="S39" s="41"/>
      <c r="T39" s="41"/>
      <c r="U39" s="41"/>
      <c r="X39" s="15"/>
      <c r="Y39" s="15"/>
    </row>
    <row r="40" spans="2:25" s="14" customFormat="1" x14ac:dyDescent="0.25">
      <c r="B40" s="41"/>
      <c r="C40" s="15"/>
      <c r="D40" s="15"/>
      <c r="E40" s="15"/>
      <c r="F40" s="15"/>
      <c r="G40" s="41"/>
      <c r="H40" s="41"/>
      <c r="I40" s="41"/>
      <c r="J40" s="12"/>
      <c r="K40" s="41"/>
      <c r="L40" s="41"/>
      <c r="M40" s="41"/>
      <c r="N40" s="12"/>
      <c r="O40" s="41"/>
      <c r="P40" s="41"/>
      <c r="Q40" s="41"/>
      <c r="R40" s="12"/>
      <c r="S40" s="41"/>
      <c r="T40" s="41"/>
      <c r="U40" s="41"/>
      <c r="X40" s="15"/>
      <c r="Y40" s="15"/>
    </row>
    <row r="41" spans="2:25" s="14" customFormat="1" x14ac:dyDescent="0.25">
      <c r="B41" s="41"/>
      <c r="C41" s="15"/>
      <c r="D41" s="15"/>
      <c r="E41" s="15"/>
      <c r="F41" s="15"/>
      <c r="G41" s="41"/>
      <c r="H41" s="41"/>
      <c r="I41" s="41"/>
      <c r="J41" s="12"/>
      <c r="K41" s="41"/>
      <c r="L41" s="41"/>
      <c r="M41" s="41"/>
      <c r="N41" s="12"/>
      <c r="O41" s="41"/>
      <c r="P41" s="41"/>
      <c r="Q41" s="41"/>
      <c r="R41" s="12"/>
      <c r="S41" s="41"/>
      <c r="T41" s="41"/>
      <c r="U41" s="41"/>
      <c r="X41" s="15"/>
      <c r="Y41" s="15"/>
    </row>
  </sheetData>
  <mergeCells count="25">
    <mergeCell ref="S6:U6"/>
    <mergeCell ref="A1:Y1"/>
    <mergeCell ref="A2:Y2"/>
    <mergeCell ref="A3:Y3"/>
    <mergeCell ref="A4:Y4"/>
    <mergeCell ref="B5:Y5"/>
    <mergeCell ref="A6:A7"/>
    <mergeCell ref="B6:B7"/>
    <mergeCell ref="C6:C7"/>
    <mergeCell ref="D6:F6"/>
    <mergeCell ref="G6:I6"/>
    <mergeCell ref="J6:J7"/>
    <mergeCell ref="K6:M6"/>
    <mergeCell ref="N6:N7"/>
    <mergeCell ref="O6:Q6"/>
    <mergeCell ref="R6:R7"/>
    <mergeCell ref="AG6:AG7"/>
    <mergeCell ref="AH6:AH7"/>
    <mergeCell ref="AI6:AJ6"/>
    <mergeCell ref="V6:V7"/>
    <mergeCell ref="W6:W7"/>
    <mergeCell ref="X6:Y6"/>
    <mergeCell ref="Z6:AB6"/>
    <mergeCell ref="AC6:AC7"/>
    <mergeCell ref="AD6:AF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DB5"/>
    <pageSetUpPr fitToPage="1"/>
  </sheetPr>
  <dimension ref="A1:AR100"/>
  <sheetViews>
    <sheetView topLeftCell="A7" zoomScaleNormal="100" workbookViewId="0">
      <selection activeCell="AF73" sqref="AF73"/>
    </sheetView>
  </sheetViews>
  <sheetFormatPr baseColWidth="10" defaultColWidth="11.42578125" defaultRowHeight="12.75" outlineLevelRow="1" outlineLevelCol="1" x14ac:dyDescent="0.25"/>
  <cols>
    <col min="1" max="1" width="3.5703125" style="15" customWidth="1"/>
    <col min="2" max="2" width="13.28515625" style="15" hidden="1" customWidth="1"/>
    <col min="3" max="3" width="11.85546875" style="15" customWidth="1"/>
    <col min="4" max="4" width="10.42578125" style="15" bestFit="1" customWidth="1"/>
    <col min="5" max="5" width="25" style="14" customWidth="1"/>
    <col min="6" max="6" width="22.7109375" style="14" customWidth="1"/>
    <col min="7" max="7" width="11.140625" style="15" customWidth="1"/>
    <col min="8" max="9" width="9.85546875" style="15" hidden="1" customWidth="1"/>
    <col min="10" max="10" width="12.85546875" style="12" customWidth="1"/>
    <col min="11" max="11" width="12.7109375" style="41" customWidth="1"/>
    <col min="12" max="12" width="14.85546875" style="14" customWidth="1"/>
    <col min="13" max="13" width="10.42578125" style="15" hidden="1" customWidth="1"/>
    <col min="14" max="14" width="9.140625" style="15" hidden="1" customWidth="1"/>
    <col min="15" max="15" width="13" style="15" hidden="1" customWidth="1"/>
    <col min="16" max="16" width="10.5703125" style="15" hidden="1" customWidth="1"/>
    <col min="17" max="17" width="13.85546875" style="42" hidden="1" customWidth="1"/>
    <col min="18" max="18" width="12.85546875" style="12" hidden="1" customWidth="1" outlineLevel="1"/>
    <col min="19" max="20" width="12" style="12" hidden="1" customWidth="1" outlineLevel="1"/>
    <col min="21" max="21" width="12" style="12" customWidth="1" collapsed="1"/>
    <col min="22" max="24" width="12.7109375" style="12" hidden="1" customWidth="1" outlineLevel="1"/>
    <col min="25" max="25" width="12.140625" style="12" customWidth="1" collapsed="1"/>
    <col min="26" max="28" width="12.140625" style="12" hidden="1" customWidth="1" outlineLevel="1"/>
    <col min="29" max="29" width="12.140625" style="12" customWidth="1" collapsed="1"/>
    <col min="30" max="32" width="12.140625" style="12" customWidth="1" outlineLevel="1"/>
    <col min="33" max="33" width="12.140625" style="12" customWidth="1"/>
    <col min="34" max="34" width="12" style="12" customWidth="1"/>
    <col min="35" max="35" width="10.28515625" style="169" bestFit="1" customWidth="1"/>
    <col min="36" max="36" width="11.140625" style="169" customWidth="1"/>
    <col min="37" max="16384" width="11.42578125" style="14"/>
  </cols>
  <sheetData>
    <row r="1" spans="1:44" s="11" customFormat="1" ht="16.5" customHeight="1" x14ac:dyDescent="0.25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 s="525"/>
      <c r="AD1" s="525"/>
      <c r="AE1" s="525"/>
      <c r="AF1" s="525"/>
      <c r="AG1" s="525"/>
      <c r="AH1" s="525"/>
      <c r="AI1" s="525"/>
      <c r="AJ1" s="525"/>
    </row>
    <row r="2" spans="1:44" s="11" customFormat="1" ht="16.5" customHeight="1" x14ac:dyDescent="0.25">
      <c r="A2" s="526" t="s">
        <v>1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526"/>
      <c r="S2" s="526"/>
      <c r="T2" s="526"/>
      <c r="U2" s="526"/>
      <c r="V2" s="526"/>
      <c r="W2" s="526"/>
      <c r="X2" s="526"/>
      <c r="Y2" s="526"/>
      <c r="Z2" s="526"/>
      <c r="AA2" s="526"/>
      <c r="AB2" s="526"/>
      <c r="AC2" s="526"/>
      <c r="AD2" s="526"/>
      <c r="AE2" s="526"/>
      <c r="AF2" s="526"/>
      <c r="AG2" s="526"/>
      <c r="AH2" s="526"/>
      <c r="AI2" s="526"/>
      <c r="AJ2" s="526"/>
    </row>
    <row r="3" spans="1:44" s="11" customFormat="1" ht="16.5" customHeight="1" x14ac:dyDescent="0.25">
      <c r="A3" s="550" t="str">
        <f>+'24-03-341 Ind. Proy'!A3:AJ3</f>
        <v>EJECUCIÓN AL 31 DE DICIEMBRE DE 2022</v>
      </c>
      <c r="B3" s="550"/>
      <c r="C3" s="550"/>
      <c r="D3" s="550"/>
      <c r="E3" s="550"/>
      <c r="F3" s="550"/>
      <c r="G3" s="550"/>
      <c r="H3" s="550"/>
      <c r="I3" s="550"/>
      <c r="J3" s="550"/>
      <c r="K3" s="550"/>
      <c r="L3" s="550"/>
      <c r="M3" s="550"/>
      <c r="N3" s="550"/>
      <c r="O3" s="550"/>
      <c r="P3" s="550"/>
      <c r="Q3" s="550"/>
      <c r="R3" s="550"/>
      <c r="S3" s="550"/>
      <c r="T3" s="550"/>
      <c r="U3" s="550"/>
      <c r="V3" s="550"/>
      <c r="W3" s="550"/>
      <c r="X3" s="550"/>
      <c r="Y3" s="550"/>
      <c r="Z3" s="550"/>
      <c r="AA3" s="550"/>
      <c r="AB3" s="550"/>
      <c r="AC3" s="550"/>
      <c r="AD3" s="550"/>
      <c r="AE3" s="550"/>
      <c r="AF3" s="550"/>
      <c r="AG3" s="550"/>
      <c r="AH3" s="550"/>
      <c r="AI3" s="550"/>
      <c r="AJ3" s="550"/>
    </row>
    <row r="4" spans="1:44" s="11" customFormat="1" ht="16.5" customHeight="1" x14ac:dyDescent="0.25">
      <c r="A4" s="528" t="s">
        <v>3</v>
      </c>
      <c r="B4" s="528"/>
      <c r="C4" s="528"/>
      <c r="D4" s="528"/>
      <c r="E4" s="528"/>
      <c r="F4" s="528"/>
      <c r="G4" s="528"/>
      <c r="H4" s="528"/>
      <c r="I4" s="528"/>
      <c r="J4" s="528"/>
      <c r="K4" s="528"/>
      <c r="L4" s="528"/>
      <c r="M4" s="528"/>
      <c r="N4" s="528"/>
      <c r="O4" s="528"/>
      <c r="P4" s="528"/>
      <c r="Q4" s="528"/>
      <c r="R4" s="528"/>
      <c r="S4" s="528"/>
      <c r="T4" s="528"/>
      <c r="U4" s="528"/>
      <c r="V4" s="528"/>
      <c r="W4" s="528"/>
      <c r="X4" s="528"/>
      <c r="Y4" s="528"/>
      <c r="Z4" s="528"/>
      <c r="AA4" s="528"/>
      <c r="AB4" s="528"/>
      <c r="AC4" s="528"/>
      <c r="AD4" s="528"/>
      <c r="AE4" s="528"/>
      <c r="AF4" s="528"/>
      <c r="AG4" s="528"/>
      <c r="AH4" s="528"/>
      <c r="AI4" s="528"/>
      <c r="AJ4" s="528"/>
    </row>
    <row r="5" spans="1:44" ht="17.25" customHeight="1" x14ac:dyDescent="0.25">
      <c r="A5" s="529" t="s">
        <v>92</v>
      </c>
      <c r="B5" s="529"/>
      <c r="C5" s="529"/>
      <c r="D5" s="529"/>
      <c r="E5" s="529"/>
      <c r="F5" s="529"/>
      <c r="G5" s="529"/>
      <c r="H5" s="529"/>
      <c r="I5" s="529"/>
      <c r="J5" s="529"/>
      <c r="K5" s="529"/>
      <c r="L5" s="529"/>
      <c r="M5" s="529"/>
      <c r="N5" s="529"/>
      <c r="O5" s="529"/>
      <c r="P5" s="529"/>
      <c r="Q5" s="529"/>
      <c r="R5" s="529"/>
      <c r="S5" s="529"/>
      <c r="T5" s="529"/>
      <c r="U5" s="529"/>
      <c r="V5" s="529"/>
      <c r="W5" s="529"/>
      <c r="X5" s="529"/>
      <c r="Y5" s="529"/>
      <c r="Z5" s="529"/>
      <c r="AA5" s="529"/>
      <c r="AB5" s="529"/>
      <c r="AC5" s="529"/>
      <c r="AD5" s="529"/>
      <c r="AE5" s="529"/>
      <c r="AF5" s="529"/>
      <c r="AG5" s="529"/>
      <c r="AH5" s="529"/>
      <c r="AI5" s="529"/>
      <c r="AJ5" s="529"/>
    </row>
    <row r="6" spans="1:44" s="60" customFormat="1" ht="15" customHeight="1" x14ac:dyDescent="0.25">
      <c r="A6" s="523" t="s">
        <v>5</v>
      </c>
      <c r="B6" s="547" t="s">
        <v>6</v>
      </c>
      <c r="C6" s="547" t="s">
        <v>26</v>
      </c>
      <c r="D6" s="547" t="s">
        <v>8</v>
      </c>
      <c r="E6" s="523" t="s">
        <v>9</v>
      </c>
      <c r="F6" s="547" t="s">
        <v>87</v>
      </c>
      <c r="G6" s="523" t="s">
        <v>11</v>
      </c>
      <c r="H6" s="523" t="s">
        <v>12</v>
      </c>
      <c r="I6" s="523"/>
      <c r="J6" s="530" t="s">
        <v>13</v>
      </c>
      <c r="K6" s="530" t="s">
        <v>14</v>
      </c>
      <c r="L6" s="523" t="s">
        <v>15</v>
      </c>
      <c r="M6" s="535" t="s">
        <v>16</v>
      </c>
      <c r="N6" s="536"/>
      <c r="O6" s="537"/>
      <c r="P6" s="523" t="s">
        <v>17</v>
      </c>
      <c r="Q6" s="547" t="s">
        <v>18</v>
      </c>
      <c r="R6" s="522" t="s">
        <v>19</v>
      </c>
      <c r="S6" s="522"/>
      <c r="T6" s="522"/>
      <c r="U6" s="530" t="s">
        <v>20</v>
      </c>
      <c r="V6" s="522" t="s">
        <v>19</v>
      </c>
      <c r="W6" s="522"/>
      <c r="X6" s="522"/>
      <c r="Y6" s="530" t="s">
        <v>21</v>
      </c>
      <c r="Z6" s="522" t="s">
        <v>19</v>
      </c>
      <c r="AA6" s="522"/>
      <c r="AB6" s="522"/>
      <c r="AC6" s="530" t="s">
        <v>22</v>
      </c>
      <c r="AD6" s="522" t="s">
        <v>19</v>
      </c>
      <c r="AE6" s="522"/>
      <c r="AF6" s="522"/>
      <c r="AG6" s="530" t="s">
        <v>23</v>
      </c>
      <c r="AH6" s="530" t="s">
        <v>24</v>
      </c>
      <c r="AI6" s="532" t="s">
        <v>25</v>
      </c>
      <c r="AJ6" s="532"/>
      <c r="AK6" s="11"/>
      <c r="AL6" s="11"/>
      <c r="AM6" s="11"/>
      <c r="AN6" s="11"/>
      <c r="AO6" s="11"/>
      <c r="AP6" s="11"/>
      <c r="AQ6" s="11"/>
      <c r="AR6" s="11"/>
    </row>
    <row r="7" spans="1:44" s="60" customFormat="1" ht="25.5" x14ac:dyDescent="0.25">
      <c r="A7" s="523"/>
      <c r="B7" s="548"/>
      <c r="C7" s="548"/>
      <c r="D7" s="548"/>
      <c r="E7" s="523"/>
      <c r="F7" s="548"/>
      <c r="G7" s="523"/>
      <c r="H7" s="433" t="s">
        <v>27</v>
      </c>
      <c r="I7" s="433" t="s">
        <v>28</v>
      </c>
      <c r="J7" s="531"/>
      <c r="K7" s="531"/>
      <c r="L7" s="523"/>
      <c r="M7" s="431" t="s">
        <v>29</v>
      </c>
      <c r="N7" s="431" t="s">
        <v>30</v>
      </c>
      <c r="O7" s="431" t="s">
        <v>31</v>
      </c>
      <c r="P7" s="523"/>
      <c r="Q7" s="548"/>
      <c r="R7" s="431" t="s">
        <v>32</v>
      </c>
      <c r="S7" s="431" t="s">
        <v>33</v>
      </c>
      <c r="T7" s="431" t="s">
        <v>34</v>
      </c>
      <c r="U7" s="531"/>
      <c r="V7" s="431" t="s">
        <v>35</v>
      </c>
      <c r="W7" s="431" t="s">
        <v>36</v>
      </c>
      <c r="X7" s="431" t="s">
        <v>37</v>
      </c>
      <c r="Y7" s="531"/>
      <c r="Z7" s="431" t="s">
        <v>38</v>
      </c>
      <c r="AA7" s="431" t="s">
        <v>39</v>
      </c>
      <c r="AB7" s="431" t="s">
        <v>40</v>
      </c>
      <c r="AC7" s="531"/>
      <c r="AD7" s="431" t="s">
        <v>41</v>
      </c>
      <c r="AE7" s="431" t="s">
        <v>42</v>
      </c>
      <c r="AF7" s="431" t="s">
        <v>43</v>
      </c>
      <c r="AG7" s="531"/>
      <c r="AH7" s="531"/>
      <c r="AI7" s="432" t="s">
        <v>44</v>
      </c>
      <c r="AJ7" s="432" t="s">
        <v>45</v>
      </c>
      <c r="AK7" s="11"/>
      <c r="AL7" s="11"/>
      <c r="AM7" s="11"/>
      <c r="AN7" s="11"/>
      <c r="AO7" s="11"/>
      <c r="AP7" s="11"/>
      <c r="AQ7" s="11"/>
      <c r="AR7" s="11"/>
    </row>
    <row r="8" spans="1:44" ht="12.75" hidden="1" customHeight="1" x14ac:dyDescent="0.25">
      <c r="A8" s="517" t="s">
        <v>46</v>
      </c>
      <c r="B8" s="518"/>
      <c r="C8" s="518"/>
      <c r="D8" s="518"/>
      <c r="E8" s="519"/>
      <c r="F8" s="329"/>
      <c r="G8" s="330"/>
      <c r="H8" s="331"/>
      <c r="I8" s="331"/>
      <c r="J8" s="62"/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336"/>
      <c r="AJ8" s="336"/>
    </row>
    <row r="9" spans="1:44" ht="12.75" hidden="1" customHeight="1" outlineLevel="1" x14ac:dyDescent="0.25">
      <c r="A9" s="375">
        <v>1</v>
      </c>
      <c r="B9" s="376"/>
      <c r="C9" s="377"/>
      <c r="D9" s="378"/>
      <c r="E9" s="379"/>
      <c r="F9" s="379"/>
      <c r="G9" s="379"/>
      <c r="H9" s="378"/>
      <c r="I9" s="378"/>
      <c r="J9" s="505"/>
      <c r="K9" s="27"/>
      <c r="L9" s="26"/>
      <c r="M9" s="28"/>
      <c r="N9" s="28"/>
      <c r="O9" s="28"/>
      <c r="P9" s="26"/>
      <c r="Q9" s="26"/>
      <c r="R9" s="28"/>
      <c r="S9" s="28"/>
      <c r="T9" s="28"/>
      <c r="U9" s="29">
        <f>SUM(R9:T9)</f>
        <v>0</v>
      </c>
      <c r="V9" s="28"/>
      <c r="W9" s="28"/>
      <c r="X9" s="28"/>
      <c r="Y9" s="29">
        <f>SUM(V9:X9)</f>
        <v>0</v>
      </c>
      <c r="Z9" s="28"/>
      <c r="AA9" s="28"/>
      <c r="AB9" s="28"/>
      <c r="AC9" s="29">
        <f>SUM(Z9:AB9)</f>
        <v>0</v>
      </c>
      <c r="AD9" s="28"/>
      <c r="AE9" s="28"/>
      <c r="AF9" s="28"/>
      <c r="AG9" s="29">
        <f>SUM(AD9:AF9)</f>
        <v>0</v>
      </c>
      <c r="AH9" s="29">
        <f>SUM(U9,Y9,AC9,AG9)</f>
        <v>0</v>
      </c>
      <c r="AI9" s="30">
        <f>IF(ISERROR(AH9/J9),0,AH9/J9)</f>
        <v>0</v>
      </c>
      <c r="AJ9" s="30">
        <f>IF(ISERROR(AH9/$AH$83),"-",AH9/$AH$83)</f>
        <v>0</v>
      </c>
      <c r="AK9" s="11"/>
      <c r="AL9" s="11"/>
      <c r="AM9" s="11"/>
      <c r="AN9" s="11"/>
      <c r="AO9" s="11"/>
      <c r="AP9" s="11"/>
      <c r="AQ9" s="11"/>
      <c r="AR9" s="11"/>
    </row>
    <row r="10" spans="1:44" ht="12.75" hidden="1" customHeight="1" outlineLevel="1" x14ac:dyDescent="0.25">
      <c r="A10" s="375">
        <v>2</v>
      </c>
      <c r="B10" s="376"/>
      <c r="C10" s="380"/>
      <c r="D10" s="381"/>
      <c r="E10" s="382"/>
      <c r="F10" s="379"/>
      <c r="G10" s="379"/>
      <c r="H10" s="378"/>
      <c r="I10" s="378"/>
      <c r="J10" s="506"/>
      <c r="K10" s="35"/>
      <c r="L10" s="34"/>
      <c r="M10" s="28"/>
      <c r="N10" s="28"/>
      <c r="O10" s="28"/>
      <c r="P10" s="34"/>
      <c r="Q10" s="34"/>
      <c r="R10" s="28"/>
      <c r="S10" s="28"/>
      <c r="T10" s="28"/>
      <c r="U10" s="29">
        <f>SUM(R10:T10)</f>
        <v>0</v>
      </c>
      <c r="V10" s="28"/>
      <c r="W10" s="28"/>
      <c r="X10" s="28"/>
      <c r="Y10" s="29">
        <f>SUM(V10:X10)</f>
        <v>0</v>
      </c>
      <c r="Z10" s="28"/>
      <c r="AA10" s="28"/>
      <c r="AB10" s="28"/>
      <c r="AC10" s="29">
        <f>SUM(Z10:AB10)</f>
        <v>0</v>
      </c>
      <c r="AD10" s="28"/>
      <c r="AE10" s="28"/>
      <c r="AF10" s="28"/>
      <c r="AG10" s="29">
        <f>SUM(AD10:AF10)</f>
        <v>0</v>
      </c>
      <c r="AH10" s="29">
        <f>SUM(U10,Y10,AC10,AG10)</f>
        <v>0</v>
      </c>
      <c r="AI10" s="30">
        <f>IF(ISERROR(AH10/J10),0,AH10/J10)</f>
        <v>0</v>
      </c>
      <c r="AJ10" s="30">
        <f>IF(ISERROR(AH10/$AH$83),"-",AH10/$AH$83)</f>
        <v>0</v>
      </c>
      <c r="AK10" s="11"/>
      <c r="AL10" s="11"/>
      <c r="AM10" s="11"/>
      <c r="AN10" s="11"/>
      <c r="AO10" s="11"/>
      <c r="AP10" s="11"/>
      <c r="AQ10" s="11"/>
      <c r="AR10" s="11"/>
    </row>
    <row r="11" spans="1:44" s="61" customFormat="1" ht="12.75" hidden="1" customHeight="1" collapsed="1" x14ac:dyDescent="0.25">
      <c r="A11" s="538" t="s">
        <v>47</v>
      </c>
      <c r="B11" s="542"/>
      <c r="C11" s="539"/>
      <c r="D11" s="539"/>
      <c r="E11" s="539"/>
      <c r="F11" s="539"/>
      <c r="G11" s="539"/>
      <c r="H11" s="539"/>
      <c r="I11" s="540"/>
      <c r="J11" s="339">
        <f>SUM(J9:J10)</f>
        <v>0</v>
      </c>
      <c r="K11" s="339">
        <f>SUM(K9:K10)</f>
        <v>0</v>
      </c>
      <c r="L11" s="445"/>
      <c r="M11" s="339">
        <f>SUM(M9:M10)</f>
        <v>0</v>
      </c>
      <c r="N11" s="339">
        <f>SUM(N9:N10)</f>
        <v>0</v>
      </c>
      <c r="O11" s="339">
        <f>SUM(O9:O10)</f>
        <v>0</v>
      </c>
      <c r="P11" s="344"/>
      <c r="Q11" s="438"/>
      <c r="R11" s="339">
        <f t="shared" ref="R11:AH11" si="0">SUM(R9:R10)</f>
        <v>0</v>
      </c>
      <c r="S11" s="339">
        <f t="shared" si="0"/>
        <v>0</v>
      </c>
      <c r="T11" s="339">
        <f t="shared" si="0"/>
        <v>0</v>
      </c>
      <c r="U11" s="339">
        <f t="shared" si="0"/>
        <v>0</v>
      </c>
      <c r="V11" s="339">
        <f t="shared" si="0"/>
        <v>0</v>
      </c>
      <c r="W11" s="339">
        <f t="shared" si="0"/>
        <v>0</v>
      </c>
      <c r="X11" s="339">
        <f t="shared" si="0"/>
        <v>0</v>
      </c>
      <c r="Y11" s="339">
        <f t="shared" si="0"/>
        <v>0</v>
      </c>
      <c r="Z11" s="339">
        <f t="shared" si="0"/>
        <v>0</v>
      </c>
      <c r="AA11" s="339">
        <f t="shared" si="0"/>
        <v>0</v>
      </c>
      <c r="AB11" s="339">
        <f t="shared" si="0"/>
        <v>0</v>
      </c>
      <c r="AC11" s="339">
        <f t="shared" si="0"/>
        <v>0</v>
      </c>
      <c r="AD11" s="339">
        <f t="shared" si="0"/>
        <v>0</v>
      </c>
      <c r="AE11" s="339">
        <f t="shared" si="0"/>
        <v>0</v>
      </c>
      <c r="AF11" s="339">
        <f t="shared" si="0"/>
        <v>0</v>
      </c>
      <c r="AG11" s="339">
        <f t="shared" si="0"/>
        <v>0</v>
      </c>
      <c r="AH11" s="339">
        <f t="shared" si="0"/>
        <v>0</v>
      </c>
      <c r="AI11" s="345">
        <f>IF(ISERROR(AH11/J11),0,AH11/J11)</f>
        <v>0</v>
      </c>
      <c r="AJ11" s="345">
        <f>IF(ISERROR(AH11/$AH$83),0,AH11/$AH$83)</f>
        <v>0</v>
      </c>
      <c r="AK11" s="11"/>
      <c r="AL11" s="11"/>
      <c r="AM11" s="11"/>
      <c r="AN11" s="11"/>
      <c r="AO11" s="11"/>
      <c r="AP11" s="11"/>
      <c r="AQ11" s="11"/>
      <c r="AR11" s="11"/>
    </row>
    <row r="12" spans="1:44" ht="12.75" hidden="1" customHeight="1" x14ac:dyDescent="0.25">
      <c r="A12" s="502" t="s">
        <v>48</v>
      </c>
      <c r="B12" s="503"/>
      <c r="C12" s="503"/>
      <c r="D12" s="503"/>
      <c r="E12" s="504"/>
      <c r="F12" s="329"/>
      <c r="G12" s="330"/>
      <c r="H12" s="331"/>
      <c r="I12" s="331"/>
      <c r="J12" s="63"/>
      <c r="K12" s="7"/>
      <c r="L12" s="18"/>
      <c r="M12" s="19"/>
      <c r="N12" s="19"/>
      <c r="O12" s="19"/>
      <c r="P12" s="5"/>
      <c r="Q12" s="20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336"/>
      <c r="AJ12" s="336"/>
    </row>
    <row r="13" spans="1:44" ht="12.75" hidden="1" customHeight="1" outlineLevel="1" x14ac:dyDescent="0.25">
      <c r="A13" s="375">
        <v>1</v>
      </c>
      <c r="B13" s="376"/>
      <c r="C13" s="377"/>
      <c r="D13" s="378"/>
      <c r="E13" s="379"/>
      <c r="F13" s="379"/>
      <c r="G13" s="379"/>
      <c r="H13" s="378"/>
      <c r="I13" s="378"/>
      <c r="J13" s="520"/>
      <c r="K13" s="27"/>
      <c r="L13" s="26" t="s">
        <v>88</v>
      </c>
      <c r="M13" s="28"/>
      <c r="N13" s="28"/>
      <c r="O13" s="28"/>
      <c r="P13" s="26"/>
      <c r="Q13" s="26"/>
      <c r="R13" s="28"/>
      <c r="S13" s="28"/>
      <c r="T13" s="28"/>
      <c r="U13" s="29">
        <f>SUM(R13:T13)</f>
        <v>0</v>
      </c>
      <c r="V13" s="28"/>
      <c r="W13" s="28"/>
      <c r="X13" s="28"/>
      <c r="Y13" s="29">
        <f>SUM(V13:X13)</f>
        <v>0</v>
      </c>
      <c r="Z13" s="28"/>
      <c r="AA13" s="28"/>
      <c r="AB13" s="28"/>
      <c r="AC13" s="29">
        <f>SUM(Z13:AB13)</f>
        <v>0</v>
      </c>
      <c r="AD13" s="28"/>
      <c r="AE13" s="28"/>
      <c r="AF13" s="28"/>
      <c r="AG13" s="29">
        <f>SUM(AD13:AF13)</f>
        <v>0</v>
      </c>
      <c r="AH13" s="29">
        <f>SUM(U13,Y13,AC13,AG13)</f>
        <v>0</v>
      </c>
      <c r="AI13" s="30">
        <f>IF(ISERROR(AH13/J13),0,AH13/J13)</f>
        <v>0</v>
      </c>
      <c r="AJ13" s="30">
        <f>IF(ISERROR(AH13/$AH$83),"-",AH13/$AH$83)</f>
        <v>0</v>
      </c>
      <c r="AK13" s="11"/>
      <c r="AL13" s="11"/>
      <c r="AM13" s="11"/>
      <c r="AN13" s="11"/>
      <c r="AO13" s="11"/>
      <c r="AP13" s="11"/>
      <c r="AQ13" s="11"/>
      <c r="AR13" s="11"/>
    </row>
    <row r="14" spans="1:44" ht="12.75" hidden="1" customHeight="1" outlineLevel="1" x14ac:dyDescent="0.25">
      <c r="A14" s="375">
        <v>2</v>
      </c>
      <c r="B14" s="376"/>
      <c r="C14" s="380"/>
      <c r="D14" s="381"/>
      <c r="E14" s="382"/>
      <c r="F14" s="382"/>
      <c r="G14" s="382"/>
      <c r="H14" s="381"/>
      <c r="I14" s="381"/>
      <c r="J14" s="549"/>
      <c r="K14" s="35"/>
      <c r="L14" s="34"/>
      <c r="M14" s="28"/>
      <c r="N14" s="28"/>
      <c r="O14" s="28"/>
      <c r="P14" s="34"/>
      <c r="Q14" s="34"/>
      <c r="R14" s="28"/>
      <c r="S14" s="28"/>
      <c r="T14" s="28"/>
      <c r="U14" s="29">
        <f>SUM(R14:T14)</f>
        <v>0</v>
      </c>
      <c r="V14" s="28"/>
      <c r="W14" s="28"/>
      <c r="X14" s="28"/>
      <c r="Y14" s="29">
        <f>SUM(V14:X14)</f>
        <v>0</v>
      </c>
      <c r="Z14" s="28"/>
      <c r="AA14" s="28"/>
      <c r="AB14" s="28"/>
      <c r="AC14" s="29">
        <f>SUM(Z14:AB14)</f>
        <v>0</v>
      </c>
      <c r="AD14" s="28"/>
      <c r="AE14" s="28"/>
      <c r="AF14" s="28"/>
      <c r="AG14" s="29">
        <f>SUM(AD14:AF14)</f>
        <v>0</v>
      </c>
      <c r="AH14" s="29">
        <f>SUM(U14,Y14,AC14,AG14)</f>
        <v>0</v>
      </c>
      <c r="AI14" s="30">
        <f>IF(ISERROR(AH14/J14),0,AH14/J14)</f>
        <v>0</v>
      </c>
      <c r="AJ14" s="30">
        <f>IF(ISERROR(AH14/$AH$83),"-",AH14/$AH$83)</f>
        <v>0</v>
      </c>
      <c r="AK14" s="11"/>
      <c r="AL14" s="11"/>
      <c r="AM14" s="11"/>
      <c r="AN14" s="11"/>
      <c r="AO14" s="11"/>
      <c r="AP14" s="11"/>
      <c r="AQ14" s="11"/>
      <c r="AR14" s="11"/>
    </row>
    <row r="15" spans="1:44" s="61" customFormat="1" ht="12.75" hidden="1" customHeight="1" collapsed="1" x14ac:dyDescent="0.25">
      <c r="A15" s="538" t="s">
        <v>49</v>
      </c>
      <c r="B15" s="542"/>
      <c r="C15" s="539"/>
      <c r="D15" s="539"/>
      <c r="E15" s="539"/>
      <c r="F15" s="539"/>
      <c r="G15" s="539"/>
      <c r="H15" s="539"/>
      <c r="I15" s="540"/>
      <c r="J15" s="339">
        <f>SUM(J13:J14)</f>
        <v>0</v>
      </c>
      <c r="K15" s="339">
        <f>SUM(K13:K14)</f>
        <v>0</v>
      </c>
      <c r="L15" s="445"/>
      <c r="M15" s="339">
        <f>SUM(M13:M14)</f>
        <v>0</v>
      </c>
      <c r="N15" s="339">
        <f>SUM(N13:N14)</f>
        <v>0</v>
      </c>
      <c r="O15" s="339">
        <f>SUM(O13:O14)</f>
        <v>0</v>
      </c>
      <c r="P15" s="344"/>
      <c r="Q15" s="438"/>
      <c r="R15" s="339">
        <f t="shared" ref="R15:AH15" si="1">SUM(R13:R14)</f>
        <v>0</v>
      </c>
      <c r="S15" s="339">
        <f t="shared" si="1"/>
        <v>0</v>
      </c>
      <c r="T15" s="339">
        <f t="shared" si="1"/>
        <v>0</v>
      </c>
      <c r="U15" s="339">
        <f t="shared" si="1"/>
        <v>0</v>
      </c>
      <c r="V15" s="339">
        <f t="shared" si="1"/>
        <v>0</v>
      </c>
      <c r="W15" s="339">
        <f t="shared" si="1"/>
        <v>0</v>
      </c>
      <c r="X15" s="339">
        <f t="shared" si="1"/>
        <v>0</v>
      </c>
      <c r="Y15" s="339">
        <f t="shared" si="1"/>
        <v>0</v>
      </c>
      <c r="Z15" s="339">
        <f t="shared" si="1"/>
        <v>0</v>
      </c>
      <c r="AA15" s="339">
        <f t="shared" si="1"/>
        <v>0</v>
      </c>
      <c r="AB15" s="339">
        <f t="shared" si="1"/>
        <v>0</v>
      </c>
      <c r="AC15" s="339">
        <f t="shared" si="1"/>
        <v>0</v>
      </c>
      <c r="AD15" s="339">
        <f t="shared" si="1"/>
        <v>0</v>
      </c>
      <c r="AE15" s="339">
        <f t="shared" si="1"/>
        <v>0</v>
      </c>
      <c r="AF15" s="339">
        <f t="shared" si="1"/>
        <v>0</v>
      </c>
      <c r="AG15" s="339">
        <f t="shared" si="1"/>
        <v>0</v>
      </c>
      <c r="AH15" s="339">
        <f t="shared" si="1"/>
        <v>0</v>
      </c>
      <c r="AI15" s="345">
        <f>IF(ISERROR(AH15/J15),0,AH15/J15)</f>
        <v>0</v>
      </c>
      <c r="AJ15" s="345">
        <f>IF(ISERROR(AH15/$AH$83),0,AH15/$AH$83)</f>
        <v>0</v>
      </c>
      <c r="AK15" s="11"/>
      <c r="AL15" s="11"/>
      <c r="AM15" s="11"/>
      <c r="AN15" s="11"/>
      <c r="AO15" s="11"/>
      <c r="AP15" s="11"/>
      <c r="AQ15" s="11"/>
      <c r="AR15" s="11"/>
    </row>
    <row r="16" spans="1:44" ht="12.75" hidden="1" customHeight="1" x14ac:dyDescent="0.25">
      <c r="A16" s="502" t="s">
        <v>50</v>
      </c>
      <c r="B16" s="503"/>
      <c r="C16" s="503"/>
      <c r="D16" s="503"/>
      <c r="E16" s="504"/>
      <c r="F16" s="329"/>
      <c r="G16" s="330"/>
      <c r="H16" s="331"/>
      <c r="I16" s="331"/>
      <c r="J16" s="62"/>
      <c r="K16" s="7"/>
      <c r="L16" s="18"/>
      <c r="M16" s="19"/>
      <c r="N16" s="19"/>
      <c r="O16" s="19"/>
      <c r="P16" s="5"/>
      <c r="Q16" s="20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336"/>
      <c r="AJ16" s="336"/>
    </row>
    <row r="17" spans="1:44" ht="12.75" hidden="1" customHeight="1" outlineLevel="1" x14ac:dyDescent="0.25">
      <c r="A17" s="375">
        <v>1</v>
      </c>
      <c r="B17" s="376"/>
      <c r="C17" s="377"/>
      <c r="D17" s="378"/>
      <c r="E17" s="379"/>
      <c r="F17" s="379"/>
      <c r="G17" s="379"/>
      <c r="H17" s="378"/>
      <c r="I17" s="378"/>
      <c r="J17" s="505"/>
      <c r="K17" s="27"/>
      <c r="L17" s="26" t="s">
        <v>88</v>
      </c>
      <c r="M17" s="28"/>
      <c r="N17" s="28"/>
      <c r="O17" s="28"/>
      <c r="P17" s="26"/>
      <c r="Q17" s="26"/>
      <c r="R17" s="28"/>
      <c r="S17" s="28"/>
      <c r="T17" s="28"/>
      <c r="U17" s="29">
        <f>SUM(R17:T17)</f>
        <v>0</v>
      </c>
      <c r="V17" s="28"/>
      <c r="W17" s="28"/>
      <c r="X17" s="28"/>
      <c r="Y17" s="29">
        <f>SUM(V17:X17)</f>
        <v>0</v>
      </c>
      <c r="Z17" s="28"/>
      <c r="AA17" s="28"/>
      <c r="AB17" s="28"/>
      <c r="AC17" s="29">
        <f>SUM(Z17:AB17)</f>
        <v>0</v>
      </c>
      <c r="AD17" s="28"/>
      <c r="AE17" s="28"/>
      <c r="AF17" s="28"/>
      <c r="AG17" s="29">
        <f>SUM(AD17:AF17)</f>
        <v>0</v>
      </c>
      <c r="AH17" s="29">
        <f>SUM(U17,Y17,AC17,AG17)</f>
        <v>0</v>
      </c>
      <c r="AI17" s="30">
        <f>IF(ISERROR(AH17/J17),0,AH17/J17)</f>
        <v>0</v>
      </c>
      <c r="AJ17" s="30">
        <f>IF(ISERROR(AH17/$AH$83),"-",AH17/$AH$83)</f>
        <v>0</v>
      </c>
      <c r="AK17" s="11"/>
      <c r="AL17" s="11"/>
      <c r="AM17" s="11"/>
      <c r="AN17" s="11"/>
      <c r="AO17" s="11"/>
      <c r="AP17" s="11"/>
      <c r="AQ17" s="11"/>
      <c r="AR17" s="11"/>
    </row>
    <row r="18" spans="1:44" ht="12.75" hidden="1" customHeight="1" outlineLevel="1" x14ac:dyDescent="0.25">
      <c r="A18" s="375">
        <v>2</v>
      </c>
      <c r="B18" s="376"/>
      <c r="C18" s="380"/>
      <c r="D18" s="381"/>
      <c r="E18" s="382"/>
      <c r="F18" s="382"/>
      <c r="G18" s="382"/>
      <c r="H18" s="381"/>
      <c r="I18" s="381"/>
      <c r="J18" s="541"/>
      <c r="K18" s="35"/>
      <c r="L18" s="34"/>
      <c r="M18" s="28"/>
      <c r="N18" s="28"/>
      <c r="O18" s="28"/>
      <c r="P18" s="34"/>
      <c r="Q18" s="34"/>
      <c r="R18" s="28"/>
      <c r="S18" s="28"/>
      <c r="T18" s="28"/>
      <c r="U18" s="29">
        <f>SUM(R18:T18)</f>
        <v>0</v>
      </c>
      <c r="V18" s="28"/>
      <c r="W18" s="28"/>
      <c r="X18" s="28"/>
      <c r="Y18" s="29">
        <f>SUM(V18:X18)</f>
        <v>0</v>
      </c>
      <c r="Z18" s="28"/>
      <c r="AA18" s="28"/>
      <c r="AB18" s="28"/>
      <c r="AC18" s="29">
        <f>SUM(Z18:AB18)</f>
        <v>0</v>
      </c>
      <c r="AD18" s="28"/>
      <c r="AE18" s="28"/>
      <c r="AF18" s="28"/>
      <c r="AG18" s="29">
        <f>SUM(AD18:AF18)</f>
        <v>0</v>
      </c>
      <c r="AH18" s="29">
        <f>SUM(U18,Y18,AC18,AG18)</f>
        <v>0</v>
      </c>
      <c r="AI18" s="30">
        <f>IF(ISERROR(AH18/J18),0,AH18/J18)</f>
        <v>0</v>
      </c>
      <c r="AJ18" s="30">
        <f>IF(ISERROR(AH18/$AH$83),"-",AH18/$AH$83)</f>
        <v>0</v>
      </c>
      <c r="AK18" s="11"/>
      <c r="AL18" s="11"/>
      <c r="AM18" s="11"/>
      <c r="AN18" s="11"/>
      <c r="AO18" s="11"/>
      <c r="AP18" s="11"/>
      <c r="AQ18" s="11"/>
      <c r="AR18" s="11"/>
    </row>
    <row r="19" spans="1:44" s="61" customFormat="1" ht="12.75" hidden="1" customHeight="1" collapsed="1" x14ac:dyDescent="0.25">
      <c r="A19" s="538" t="s">
        <v>51</v>
      </c>
      <c r="B19" s="542"/>
      <c r="C19" s="539"/>
      <c r="D19" s="539"/>
      <c r="E19" s="539"/>
      <c r="F19" s="539"/>
      <c r="G19" s="539"/>
      <c r="H19" s="539"/>
      <c r="I19" s="540"/>
      <c r="J19" s="339">
        <f>SUM(J17:J18)</f>
        <v>0</v>
      </c>
      <c r="K19" s="339">
        <f>SUM(K17:K18)</f>
        <v>0</v>
      </c>
      <c r="L19" s="445"/>
      <c r="M19" s="339">
        <f>SUM(M17:M18)</f>
        <v>0</v>
      </c>
      <c r="N19" s="339">
        <f>SUM(N17:N18)</f>
        <v>0</v>
      </c>
      <c r="O19" s="339">
        <f>SUM(O17:O18)</f>
        <v>0</v>
      </c>
      <c r="P19" s="344"/>
      <c r="Q19" s="438"/>
      <c r="R19" s="339">
        <f t="shared" ref="R19:AH19" si="2">SUM(R17:R18)</f>
        <v>0</v>
      </c>
      <c r="S19" s="339">
        <f t="shared" si="2"/>
        <v>0</v>
      </c>
      <c r="T19" s="339">
        <f t="shared" si="2"/>
        <v>0</v>
      </c>
      <c r="U19" s="339">
        <f t="shared" si="2"/>
        <v>0</v>
      </c>
      <c r="V19" s="339">
        <f t="shared" si="2"/>
        <v>0</v>
      </c>
      <c r="W19" s="339">
        <f t="shared" si="2"/>
        <v>0</v>
      </c>
      <c r="X19" s="339">
        <f t="shared" si="2"/>
        <v>0</v>
      </c>
      <c r="Y19" s="339">
        <f t="shared" si="2"/>
        <v>0</v>
      </c>
      <c r="Z19" s="339">
        <f t="shared" si="2"/>
        <v>0</v>
      </c>
      <c r="AA19" s="339">
        <f t="shared" si="2"/>
        <v>0</v>
      </c>
      <c r="AB19" s="339">
        <f t="shared" si="2"/>
        <v>0</v>
      </c>
      <c r="AC19" s="339">
        <f t="shared" si="2"/>
        <v>0</v>
      </c>
      <c r="AD19" s="339">
        <f t="shared" si="2"/>
        <v>0</v>
      </c>
      <c r="AE19" s="339">
        <f t="shared" si="2"/>
        <v>0</v>
      </c>
      <c r="AF19" s="339">
        <f t="shared" si="2"/>
        <v>0</v>
      </c>
      <c r="AG19" s="339">
        <f t="shared" si="2"/>
        <v>0</v>
      </c>
      <c r="AH19" s="339">
        <f t="shared" si="2"/>
        <v>0</v>
      </c>
      <c r="AI19" s="345">
        <f>IF(ISERROR(AH19/J19),0,AH19/J19)</f>
        <v>0</v>
      </c>
      <c r="AJ19" s="345">
        <f>IF(ISERROR(AH19/$AH$83),0,AH19/$AH$83)</f>
        <v>0</v>
      </c>
      <c r="AK19" s="11"/>
      <c r="AL19" s="11"/>
      <c r="AM19" s="11"/>
      <c r="AN19" s="11"/>
      <c r="AO19" s="11"/>
      <c r="AP19" s="11"/>
      <c r="AQ19" s="11"/>
      <c r="AR19" s="11"/>
    </row>
    <row r="20" spans="1:44" ht="12.75" hidden="1" customHeight="1" x14ac:dyDescent="0.25">
      <c r="A20" s="502" t="s">
        <v>52</v>
      </c>
      <c r="B20" s="503"/>
      <c r="C20" s="503"/>
      <c r="D20" s="503"/>
      <c r="E20" s="504"/>
      <c r="F20" s="329"/>
      <c r="G20" s="330"/>
      <c r="H20" s="331"/>
      <c r="I20" s="331"/>
      <c r="J20" s="62"/>
      <c r="K20" s="7"/>
      <c r="L20" s="18"/>
      <c r="M20" s="19"/>
      <c r="N20" s="19"/>
      <c r="O20" s="19"/>
      <c r="P20" s="5"/>
      <c r="Q20" s="20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336"/>
      <c r="AJ20" s="336"/>
    </row>
    <row r="21" spans="1:44" ht="12.75" hidden="1" customHeight="1" outlineLevel="1" x14ac:dyDescent="0.25">
      <c r="A21" s="375">
        <v>1</v>
      </c>
      <c r="B21" s="376"/>
      <c r="C21" s="377"/>
      <c r="D21" s="378"/>
      <c r="E21" s="379"/>
      <c r="F21" s="379"/>
      <c r="G21" s="379"/>
      <c r="H21" s="378"/>
      <c r="I21" s="378"/>
      <c r="J21" s="505"/>
      <c r="K21" s="27"/>
      <c r="L21" s="26" t="s">
        <v>88</v>
      </c>
      <c r="M21" s="28"/>
      <c r="N21" s="28"/>
      <c r="O21" s="28"/>
      <c r="P21" s="26"/>
      <c r="Q21" s="26"/>
      <c r="R21" s="28"/>
      <c r="S21" s="28"/>
      <c r="T21" s="28"/>
      <c r="U21" s="29">
        <f>SUM(R21:T21)</f>
        <v>0</v>
      </c>
      <c r="V21" s="28"/>
      <c r="W21" s="28"/>
      <c r="X21" s="28"/>
      <c r="Y21" s="29">
        <f>SUM(V21:X21)</f>
        <v>0</v>
      </c>
      <c r="Z21" s="28"/>
      <c r="AA21" s="28"/>
      <c r="AB21" s="28"/>
      <c r="AC21" s="29">
        <f>SUM(Z21:AB21)</f>
        <v>0</v>
      </c>
      <c r="AD21" s="28"/>
      <c r="AE21" s="28"/>
      <c r="AF21" s="28"/>
      <c r="AG21" s="29">
        <f>SUM(AD21:AF21)</f>
        <v>0</v>
      </c>
      <c r="AH21" s="29">
        <f>SUM(U21,Y21,AC21,AG21)</f>
        <v>0</v>
      </c>
      <c r="AI21" s="30">
        <f>IF(ISERROR(AH21/J21),0,AH21/J21)</f>
        <v>0</v>
      </c>
      <c r="AJ21" s="30">
        <f>IF(ISERROR(AH21/$AH$83),"-",AH21/$AH$83)</f>
        <v>0</v>
      </c>
      <c r="AK21" s="11"/>
      <c r="AL21" s="11"/>
      <c r="AM21" s="11"/>
      <c r="AN21" s="11"/>
      <c r="AO21" s="11"/>
      <c r="AP21" s="11"/>
      <c r="AQ21" s="11"/>
      <c r="AR21" s="11"/>
    </row>
    <row r="22" spans="1:44" ht="12.75" hidden="1" customHeight="1" outlineLevel="1" x14ac:dyDescent="0.25">
      <c r="A22" s="375">
        <v>2</v>
      </c>
      <c r="B22" s="376"/>
      <c r="C22" s="380"/>
      <c r="D22" s="381"/>
      <c r="E22" s="382"/>
      <c r="F22" s="382"/>
      <c r="G22" s="382"/>
      <c r="H22" s="381"/>
      <c r="I22" s="381"/>
      <c r="J22" s="541"/>
      <c r="K22" s="35"/>
      <c r="L22" s="34"/>
      <c r="M22" s="28"/>
      <c r="N22" s="28"/>
      <c r="O22" s="28"/>
      <c r="P22" s="34"/>
      <c r="Q22" s="34"/>
      <c r="R22" s="28"/>
      <c r="S22" s="28"/>
      <c r="T22" s="28"/>
      <c r="U22" s="29">
        <f>SUM(R22:T22)</f>
        <v>0</v>
      </c>
      <c r="V22" s="28"/>
      <c r="W22" s="28"/>
      <c r="X22" s="28"/>
      <c r="Y22" s="29">
        <f>SUM(V22:X22)</f>
        <v>0</v>
      </c>
      <c r="Z22" s="28"/>
      <c r="AA22" s="28"/>
      <c r="AB22" s="28"/>
      <c r="AC22" s="29">
        <f>SUM(Z22:AB22)</f>
        <v>0</v>
      </c>
      <c r="AD22" s="28"/>
      <c r="AE22" s="28"/>
      <c r="AF22" s="28"/>
      <c r="AG22" s="29">
        <f>SUM(AD22:AF22)</f>
        <v>0</v>
      </c>
      <c r="AH22" s="29">
        <f>SUM(U22,Y22,AC22,AG22)</f>
        <v>0</v>
      </c>
      <c r="AI22" s="30">
        <f>IF(ISERROR(AH22/J22),0,AH22/J22)</f>
        <v>0</v>
      </c>
      <c r="AJ22" s="30">
        <f>IF(ISERROR(AH22/$AH$83),"-",AH22/$AH$83)</f>
        <v>0</v>
      </c>
      <c r="AK22" s="11"/>
      <c r="AL22" s="11"/>
      <c r="AM22" s="11"/>
      <c r="AN22" s="11"/>
      <c r="AO22" s="11"/>
      <c r="AP22" s="11"/>
      <c r="AQ22" s="11"/>
      <c r="AR22" s="11"/>
    </row>
    <row r="23" spans="1:44" s="61" customFormat="1" ht="12.75" hidden="1" customHeight="1" collapsed="1" x14ac:dyDescent="0.25">
      <c r="A23" s="538" t="s">
        <v>53</v>
      </c>
      <c r="B23" s="542"/>
      <c r="C23" s="539"/>
      <c r="D23" s="539"/>
      <c r="E23" s="539"/>
      <c r="F23" s="539"/>
      <c r="G23" s="539"/>
      <c r="H23" s="539"/>
      <c r="I23" s="540"/>
      <c r="J23" s="339">
        <f>SUM(J21:J22)</f>
        <v>0</v>
      </c>
      <c r="K23" s="339">
        <f>SUM(K21:K22)</f>
        <v>0</v>
      </c>
      <c r="L23" s="445"/>
      <c r="M23" s="339">
        <f>SUM(M21:M22)</f>
        <v>0</v>
      </c>
      <c r="N23" s="339">
        <f>SUM(N21:N22)</f>
        <v>0</v>
      </c>
      <c r="O23" s="339">
        <f>SUM(O21:O22)</f>
        <v>0</v>
      </c>
      <c r="P23" s="344"/>
      <c r="Q23" s="438"/>
      <c r="R23" s="339">
        <f t="shared" ref="R23:AH23" si="3">SUM(R21:R22)</f>
        <v>0</v>
      </c>
      <c r="S23" s="339">
        <f t="shared" si="3"/>
        <v>0</v>
      </c>
      <c r="T23" s="339">
        <f t="shared" si="3"/>
        <v>0</v>
      </c>
      <c r="U23" s="339">
        <f t="shared" si="3"/>
        <v>0</v>
      </c>
      <c r="V23" s="339">
        <f t="shared" si="3"/>
        <v>0</v>
      </c>
      <c r="W23" s="339">
        <f t="shared" si="3"/>
        <v>0</v>
      </c>
      <c r="X23" s="339">
        <f t="shared" si="3"/>
        <v>0</v>
      </c>
      <c r="Y23" s="339">
        <f t="shared" si="3"/>
        <v>0</v>
      </c>
      <c r="Z23" s="339">
        <f t="shared" si="3"/>
        <v>0</v>
      </c>
      <c r="AA23" s="339">
        <f t="shared" si="3"/>
        <v>0</v>
      </c>
      <c r="AB23" s="339">
        <f t="shared" si="3"/>
        <v>0</v>
      </c>
      <c r="AC23" s="339">
        <f t="shared" si="3"/>
        <v>0</v>
      </c>
      <c r="AD23" s="339">
        <f t="shared" si="3"/>
        <v>0</v>
      </c>
      <c r="AE23" s="339">
        <f t="shared" si="3"/>
        <v>0</v>
      </c>
      <c r="AF23" s="339">
        <f t="shared" si="3"/>
        <v>0</v>
      </c>
      <c r="AG23" s="339">
        <f t="shared" si="3"/>
        <v>0</v>
      </c>
      <c r="AH23" s="339">
        <f t="shared" si="3"/>
        <v>0</v>
      </c>
      <c r="AI23" s="345">
        <f>IF(ISERROR(AH23/J23),0,AH23/J23)</f>
        <v>0</v>
      </c>
      <c r="AJ23" s="345">
        <f>IF(ISERROR(AH23/$AH$83),0,AH23/$AH$83)</f>
        <v>0</v>
      </c>
      <c r="AK23" s="11"/>
      <c r="AL23" s="11"/>
      <c r="AM23" s="11"/>
      <c r="AN23" s="11"/>
      <c r="AO23" s="11"/>
      <c r="AP23" s="11"/>
      <c r="AQ23" s="11"/>
      <c r="AR23" s="11"/>
    </row>
    <row r="24" spans="1:44" ht="12.75" hidden="1" customHeight="1" x14ac:dyDescent="0.25">
      <c r="A24" s="502" t="s">
        <v>54</v>
      </c>
      <c r="B24" s="503"/>
      <c r="C24" s="503"/>
      <c r="D24" s="503"/>
      <c r="E24" s="504"/>
      <c r="F24" s="329"/>
      <c r="G24" s="330"/>
      <c r="H24" s="331"/>
      <c r="I24" s="331"/>
      <c r="J24" s="62"/>
      <c r="K24" s="7"/>
      <c r="L24" s="18"/>
      <c r="M24" s="19"/>
      <c r="N24" s="19"/>
      <c r="O24" s="19"/>
      <c r="P24" s="5"/>
      <c r="Q24" s="20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336"/>
      <c r="AJ24" s="336"/>
    </row>
    <row r="25" spans="1:44" hidden="1" outlineLevel="1" x14ac:dyDescent="0.25">
      <c r="A25" s="375">
        <v>1</v>
      </c>
      <c r="B25" s="376"/>
      <c r="C25" s="383"/>
      <c r="D25" s="384"/>
      <c r="E25" s="385"/>
      <c r="F25" s="161"/>
      <c r="G25" s="161"/>
      <c r="H25" s="386"/>
      <c r="I25" s="386"/>
      <c r="J25" s="505"/>
      <c r="K25" s="50"/>
      <c r="L25" s="26" t="s">
        <v>88</v>
      </c>
      <c r="M25" s="49"/>
      <c r="N25" s="53"/>
      <c r="O25" s="49"/>
      <c r="P25" s="47"/>
      <c r="Q25" s="47"/>
      <c r="R25" s="28"/>
      <c r="S25" s="28"/>
      <c r="T25" s="28"/>
      <c r="U25" s="29">
        <f>SUM(R25:T25)</f>
        <v>0</v>
      </c>
      <c r="V25" s="28"/>
      <c r="W25" s="28"/>
      <c r="X25" s="28"/>
      <c r="Y25" s="29">
        <f>SUM(V25:X25)</f>
        <v>0</v>
      </c>
      <c r="Z25" s="28"/>
      <c r="AA25" s="28"/>
      <c r="AB25" s="28"/>
      <c r="AC25" s="29">
        <f>SUM(Z25:AB25)</f>
        <v>0</v>
      </c>
      <c r="AD25" s="28"/>
      <c r="AE25" s="28">
        <v>0</v>
      </c>
      <c r="AF25" s="28">
        <v>0</v>
      </c>
      <c r="AG25" s="29">
        <f>SUM(AD25:AF25)</f>
        <v>0</v>
      </c>
      <c r="AH25" s="29">
        <f>SUM(U25,Y25,AC25,AG25)</f>
        <v>0</v>
      </c>
      <c r="AI25" s="30">
        <f>IF(ISERROR(AH25/J25),0,AH25/J25)</f>
        <v>0</v>
      </c>
      <c r="AJ25" s="30">
        <f>IF(ISERROR(AH25/$AH$83),"-",AH25/$AH$83)</f>
        <v>0</v>
      </c>
      <c r="AK25" s="11"/>
      <c r="AL25" s="11"/>
      <c r="AM25" s="11"/>
      <c r="AN25" s="11"/>
      <c r="AO25" s="11"/>
      <c r="AP25" s="11"/>
      <c r="AQ25" s="11"/>
      <c r="AR25" s="11"/>
    </row>
    <row r="26" spans="1:44" hidden="1" outlineLevel="1" x14ac:dyDescent="0.25">
      <c r="A26" s="375">
        <v>2</v>
      </c>
      <c r="B26" s="376"/>
      <c r="C26" s="387"/>
      <c r="D26" s="388"/>
      <c r="E26" s="389"/>
      <c r="F26" s="161"/>
      <c r="G26" s="161"/>
      <c r="H26" s="388"/>
      <c r="I26" s="386"/>
      <c r="J26" s="506"/>
      <c r="K26" s="51"/>
      <c r="L26" s="1"/>
      <c r="M26" s="49"/>
      <c r="N26" s="53"/>
      <c r="O26" s="49"/>
      <c r="P26" s="47"/>
      <c r="Q26" s="47"/>
      <c r="R26" s="28"/>
      <c r="S26" s="28"/>
      <c r="T26" s="28"/>
      <c r="U26" s="29">
        <f>SUM(R26:T26)</f>
        <v>0</v>
      </c>
      <c r="V26" s="28"/>
      <c r="W26" s="28"/>
      <c r="X26" s="28"/>
      <c r="Y26" s="29">
        <f>SUM(V26:X26)</f>
        <v>0</v>
      </c>
      <c r="Z26" s="28"/>
      <c r="AA26" s="28"/>
      <c r="AB26" s="28"/>
      <c r="AC26" s="29">
        <f>SUM(Z26:AB26)</f>
        <v>0</v>
      </c>
      <c r="AD26" s="28"/>
      <c r="AE26" s="28">
        <v>0</v>
      </c>
      <c r="AF26" s="28">
        <v>0</v>
      </c>
      <c r="AG26" s="29">
        <f>SUM(AD26:AF26)</f>
        <v>0</v>
      </c>
      <c r="AH26" s="29">
        <f>SUM(U26,Y26,AC26,AG26)</f>
        <v>0</v>
      </c>
      <c r="AI26" s="30">
        <f>IF(ISERROR(AH26/J26),0,AH26/J26)</f>
        <v>0</v>
      </c>
      <c r="AJ26" s="30">
        <f>IF(ISERROR(AH26/$AH$83),"-",AH26/$AH$83)</f>
        <v>0</v>
      </c>
      <c r="AK26" s="11"/>
      <c r="AL26" s="11"/>
      <c r="AM26" s="11"/>
      <c r="AN26" s="11"/>
      <c r="AO26" s="11"/>
      <c r="AP26" s="11"/>
      <c r="AQ26" s="11"/>
      <c r="AR26" s="11"/>
    </row>
    <row r="27" spans="1:44" s="61" customFormat="1" ht="12.75" hidden="1" customHeight="1" collapsed="1" x14ac:dyDescent="0.25">
      <c r="A27" s="538" t="s">
        <v>55</v>
      </c>
      <c r="B27" s="542"/>
      <c r="C27" s="539"/>
      <c r="D27" s="539"/>
      <c r="E27" s="539"/>
      <c r="F27" s="539"/>
      <c r="G27" s="539"/>
      <c r="H27" s="539"/>
      <c r="I27" s="540"/>
      <c r="J27" s="339">
        <f>SUM(J25:J26)</f>
        <v>0</v>
      </c>
      <c r="K27" s="339">
        <f>SUM(K25:K26)</f>
        <v>0</v>
      </c>
      <c r="L27" s="445"/>
      <c r="M27" s="339">
        <f>SUM(M25:M26)</f>
        <v>0</v>
      </c>
      <c r="N27" s="339">
        <f>SUM(N25:N26)</f>
        <v>0</v>
      </c>
      <c r="O27" s="339">
        <f>SUM(O25:O26)</f>
        <v>0</v>
      </c>
      <c r="P27" s="344"/>
      <c r="Q27" s="438"/>
      <c r="R27" s="339">
        <f t="shared" ref="R27:AH27" si="4">SUM(R25:R26)</f>
        <v>0</v>
      </c>
      <c r="S27" s="339">
        <f t="shared" si="4"/>
        <v>0</v>
      </c>
      <c r="T27" s="339">
        <f t="shared" si="4"/>
        <v>0</v>
      </c>
      <c r="U27" s="339">
        <f t="shared" si="4"/>
        <v>0</v>
      </c>
      <c r="V27" s="339">
        <f t="shared" si="4"/>
        <v>0</v>
      </c>
      <c r="W27" s="339">
        <f t="shared" si="4"/>
        <v>0</v>
      </c>
      <c r="X27" s="339">
        <f t="shared" si="4"/>
        <v>0</v>
      </c>
      <c r="Y27" s="339">
        <f t="shared" si="4"/>
        <v>0</v>
      </c>
      <c r="Z27" s="339">
        <f t="shared" si="4"/>
        <v>0</v>
      </c>
      <c r="AA27" s="339">
        <f t="shared" si="4"/>
        <v>0</v>
      </c>
      <c r="AB27" s="339">
        <f t="shared" si="4"/>
        <v>0</v>
      </c>
      <c r="AC27" s="339">
        <f t="shared" si="4"/>
        <v>0</v>
      </c>
      <c r="AD27" s="339">
        <f t="shared" si="4"/>
        <v>0</v>
      </c>
      <c r="AE27" s="339">
        <f t="shared" si="4"/>
        <v>0</v>
      </c>
      <c r="AF27" s="339">
        <f t="shared" si="4"/>
        <v>0</v>
      </c>
      <c r="AG27" s="339">
        <f t="shared" si="4"/>
        <v>0</v>
      </c>
      <c r="AH27" s="339">
        <f t="shared" si="4"/>
        <v>0</v>
      </c>
      <c r="AI27" s="345">
        <f>IF(ISERROR(AH27/J27),0,AH27/J27)</f>
        <v>0</v>
      </c>
      <c r="AJ27" s="345">
        <f>IF(ISERROR(AH27/$AH$83),0,AH27/$AH$83)</f>
        <v>0</v>
      </c>
      <c r="AK27" s="11"/>
      <c r="AL27" s="11"/>
      <c r="AM27" s="11"/>
      <c r="AN27" s="11"/>
      <c r="AO27" s="11"/>
      <c r="AP27" s="11"/>
      <c r="AQ27" s="11"/>
      <c r="AR27" s="11"/>
    </row>
    <row r="28" spans="1:44" ht="12.75" hidden="1" customHeight="1" x14ac:dyDescent="0.25">
      <c r="A28" s="502" t="s">
        <v>56</v>
      </c>
      <c r="B28" s="503"/>
      <c r="C28" s="503"/>
      <c r="D28" s="503"/>
      <c r="E28" s="504"/>
      <c r="F28" s="329"/>
      <c r="G28" s="330"/>
      <c r="H28" s="331"/>
      <c r="I28" s="331"/>
      <c r="J28" s="62"/>
      <c r="K28" s="7"/>
      <c r="L28" s="18"/>
      <c r="M28" s="19"/>
      <c r="N28" s="19"/>
      <c r="O28" s="19"/>
      <c r="P28" s="5"/>
      <c r="Q28" s="20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336"/>
      <c r="AJ28" s="336"/>
    </row>
    <row r="29" spans="1:44" ht="12.75" hidden="1" customHeight="1" outlineLevel="1" x14ac:dyDescent="0.25">
      <c r="A29" s="375">
        <v>1</v>
      </c>
      <c r="B29" s="376"/>
      <c r="C29" s="377"/>
      <c r="D29" s="378"/>
      <c r="E29" s="379"/>
      <c r="F29" s="379"/>
      <c r="G29" s="379"/>
      <c r="H29" s="378"/>
      <c r="I29" s="378"/>
      <c r="J29" s="505"/>
      <c r="K29" s="27"/>
      <c r="L29" s="26" t="s">
        <v>88</v>
      </c>
      <c r="M29" s="28"/>
      <c r="N29" s="28"/>
      <c r="O29" s="28"/>
      <c r="P29" s="26"/>
      <c r="Q29" s="26"/>
      <c r="R29" s="28"/>
      <c r="S29" s="28"/>
      <c r="T29" s="28"/>
      <c r="U29" s="29">
        <f>SUM(R29:T29)</f>
        <v>0</v>
      </c>
      <c r="V29" s="28"/>
      <c r="W29" s="28"/>
      <c r="X29" s="28"/>
      <c r="Y29" s="29">
        <f>SUM(V29:X29)</f>
        <v>0</v>
      </c>
      <c r="Z29" s="28"/>
      <c r="AA29" s="28"/>
      <c r="AB29" s="28"/>
      <c r="AC29" s="29">
        <f>SUM(Z29:AB29)</f>
        <v>0</v>
      </c>
      <c r="AD29" s="28"/>
      <c r="AE29" s="28"/>
      <c r="AF29" s="28"/>
      <c r="AG29" s="29">
        <f>SUM(AD29:AF29)</f>
        <v>0</v>
      </c>
      <c r="AH29" s="29">
        <f>SUM(U29,Y29,AC29,AG29)</f>
        <v>0</v>
      </c>
      <c r="AI29" s="30">
        <f>IF(ISERROR(AH29/J29),0,AH29/J29)</f>
        <v>0</v>
      </c>
      <c r="AJ29" s="30">
        <f>IF(ISERROR(AH29/$AH$83),"-",AH29/$AH$83)</f>
        <v>0</v>
      </c>
      <c r="AK29" s="11"/>
      <c r="AL29" s="11"/>
      <c r="AM29" s="11"/>
      <c r="AN29" s="11"/>
      <c r="AO29" s="11"/>
      <c r="AP29" s="11"/>
      <c r="AQ29" s="11"/>
      <c r="AR29" s="11"/>
    </row>
    <row r="30" spans="1:44" ht="12.75" hidden="1" customHeight="1" outlineLevel="1" x14ac:dyDescent="0.25">
      <c r="A30" s="375">
        <v>2</v>
      </c>
      <c r="B30" s="376"/>
      <c r="C30" s="380"/>
      <c r="D30" s="381"/>
      <c r="E30" s="382"/>
      <c r="F30" s="382"/>
      <c r="G30" s="382"/>
      <c r="H30" s="381"/>
      <c r="I30" s="381"/>
      <c r="J30" s="541"/>
      <c r="K30" s="35"/>
      <c r="L30" s="34"/>
      <c r="M30" s="28"/>
      <c r="N30" s="28"/>
      <c r="O30" s="28"/>
      <c r="P30" s="34"/>
      <c r="Q30" s="34"/>
      <c r="R30" s="28"/>
      <c r="S30" s="28"/>
      <c r="T30" s="28"/>
      <c r="U30" s="29">
        <f>SUM(R30:T30)</f>
        <v>0</v>
      </c>
      <c r="V30" s="28"/>
      <c r="W30" s="28"/>
      <c r="X30" s="28"/>
      <c r="Y30" s="29">
        <f>SUM(V30:X30)</f>
        <v>0</v>
      </c>
      <c r="Z30" s="28"/>
      <c r="AA30" s="28"/>
      <c r="AB30" s="28"/>
      <c r="AC30" s="29">
        <f>SUM(Z30:AB30)</f>
        <v>0</v>
      </c>
      <c r="AD30" s="28"/>
      <c r="AE30" s="28"/>
      <c r="AF30" s="28"/>
      <c r="AG30" s="29">
        <f>SUM(AD30:AF30)</f>
        <v>0</v>
      </c>
      <c r="AH30" s="29">
        <f>SUM(U30,Y30,AC30,AG30)</f>
        <v>0</v>
      </c>
      <c r="AI30" s="30">
        <f>IF(ISERROR(AH30/J30),0,AH30/J30)</f>
        <v>0</v>
      </c>
      <c r="AJ30" s="30">
        <f>IF(ISERROR(AH30/$AH$83),"-",AH30/$AH$83)</f>
        <v>0</v>
      </c>
      <c r="AK30" s="11"/>
      <c r="AL30" s="11"/>
      <c r="AM30" s="11"/>
      <c r="AN30" s="11"/>
      <c r="AO30" s="11"/>
      <c r="AP30" s="11"/>
      <c r="AQ30" s="11"/>
      <c r="AR30" s="11"/>
    </row>
    <row r="31" spans="1:44" s="61" customFormat="1" ht="12.75" hidden="1" customHeight="1" collapsed="1" x14ac:dyDescent="0.25">
      <c r="A31" s="538" t="s">
        <v>57</v>
      </c>
      <c r="B31" s="542"/>
      <c r="C31" s="539"/>
      <c r="D31" s="539"/>
      <c r="E31" s="539"/>
      <c r="F31" s="539"/>
      <c r="G31" s="539"/>
      <c r="H31" s="539"/>
      <c r="I31" s="540"/>
      <c r="J31" s="339">
        <f>SUM(J29:J30)</f>
        <v>0</v>
      </c>
      <c r="K31" s="339">
        <f>SUM(K29:K30)</f>
        <v>0</v>
      </c>
      <c r="L31" s="445"/>
      <c r="M31" s="339">
        <f>SUM(M29:M30)</f>
        <v>0</v>
      </c>
      <c r="N31" s="339">
        <f>SUM(N29:N30)</f>
        <v>0</v>
      </c>
      <c r="O31" s="339">
        <f>SUM(O29:O30)</f>
        <v>0</v>
      </c>
      <c r="P31" s="344"/>
      <c r="Q31" s="438"/>
      <c r="R31" s="339">
        <f t="shared" ref="R31:AH31" si="5">SUM(R29:R30)</f>
        <v>0</v>
      </c>
      <c r="S31" s="339">
        <f t="shared" si="5"/>
        <v>0</v>
      </c>
      <c r="T31" s="339">
        <f t="shared" si="5"/>
        <v>0</v>
      </c>
      <c r="U31" s="339">
        <f t="shared" si="5"/>
        <v>0</v>
      </c>
      <c r="V31" s="339">
        <f t="shared" si="5"/>
        <v>0</v>
      </c>
      <c r="W31" s="339">
        <f t="shared" si="5"/>
        <v>0</v>
      </c>
      <c r="X31" s="339">
        <f t="shared" si="5"/>
        <v>0</v>
      </c>
      <c r="Y31" s="339">
        <f t="shared" si="5"/>
        <v>0</v>
      </c>
      <c r="Z31" s="339">
        <f t="shared" si="5"/>
        <v>0</v>
      </c>
      <c r="AA31" s="339">
        <f t="shared" si="5"/>
        <v>0</v>
      </c>
      <c r="AB31" s="339">
        <f t="shared" si="5"/>
        <v>0</v>
      </c>
      <c r="AC31" s="339">
        <f t="shared" si="5"/>
        <v>0</v>
      </c>
      <c r="AD31" s="339">
        <f t="shared" si="5"/>
        <v>0</v>
      </c>
      <c r="AE31" s="339">
        <f t="shared" si="5"/>
        <v>0</v>
      </c>
      <c r="AF31" s="339">
        <f t="shared" si="5"/>
        <v>0</v>
      </c>
      <c r="AG31" s="339">
        <f t="shared" si="5"/>
        <v>0</v>
      </c>
      <c r="AH31" s="339">
        <f t="shared" si="5"/>
        <v>0</v>
      </c>
      <c r="AI31" s="345">
        <f>IF(ISERROR(AH31/J31),0,AH31/J31)</f>
        <v>0</v>
      </c>
      <c r="AJ31" s="345">
        <f>IF(ISERROR(AH31/$AH$83),0,AH31/$AH$83)</f>
        <v>0</v>
      </c>
      <c r="AK31" s="11"/>
      <c r="AL31" s="11"/>
      <c r="AM31" s="11"/>
      <c r="AN31" s="11"/>
      <c r="AO31" s="11"/>
      <c r="AP31" s="11"/>
      <c r="AQ31" s="11"/>
      <c r="AR31" s="11"/>
    </row>
    <row r="32" spans="1:44" ht="12.75" hidden="1" customHeight="1" x14ac:dyDescent="0.25">
      <c r="A32" s="502" t="s">
        <v>58</v>
      </c>
      <c r="B32" s="503"/>
      <c r="C32" s="503"/>
      <c r="D32" s="503"/>
      <c r="E32" s="504"/>
      <c r="F32" s="329"/>
      <c r="G32" s="330"/>
      <c r="H32" s="331"/>
      <c r="I32" s="331"/>
      <c r="J32" s="62"/>
      <c r="K32" s="7"/>
      <c r="L32" s="18"/>
      <c r="M32" s="19"/>
      <c r="N32" s="19"/>
      <c r="O32" s="19"/>
      <c r="P32" s="5"/>
      <c r="Q32" s="20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336"/>
      <c r="AJ32" s="336"/>
    </row>
    <row r="33" spans="1:44" ht="12.75" hidden="1" customHeight="1" outlineLevel="1" x14ac:dyDescent="0.25">
      <c r="A33" s="375">
        <v>1</v>
      </c>
      <c r="B33" s="376"/>
      <c r="C33" s="377"/>
      <c r="D33" s="378"/>
      <c r="E33" s="379"/>
      <c r="F33" s="379"/>
      <c r="G33" s="379"/>
      <c r="H33" s="378"/>
      <c r="I33" s="378"/>
      <c r="J33" s="505"/>
      <c r="K33" s="27"/>
      <c r="L33" s="26" t="s">
        <v>88</v>
      </c>
      <c r="M33" s="28"/>
      <c r="N33" s="28"/>
      <c r="O33" s="28"/>
      <c r="P33" s="26"/>
      <c r="Q33" s="26"/>
      <c r="R33" s="28"/>
      <c r="S33" s="28"/>
      <c r="T33" s="28"/>
      <c r="U33" s="29">
        <f>SUM(R33:T33)</f>
        <v>0</v>
      </c>
      <c r="V33" s="28"/>
      <c r="W33" s="28"/>
      <c r="X33" s="28"/>
      <c r="Y33" s="29">
        <f>SUM(V33:X33)</f>
        <v>0</v>
      </c>
      <c r="Z33" s="28"/>
      <c r="AA33" s="28"/>
      <c r="AB33" s="28"/>
      <c r="AC33" s="29">
        <f>SUM(Z33:AB33)</f>
        <v>0</v>
      </c>
      <c r="AD33" s="28"/>
      <c r="AE33" s="28"/>
      <c r="AF33" s="28"/>
      <c r="AG33" s="29">
        <f>SUM(AD33:AF33)</f>
        <v>0</v>
      </c>
      <c r="AH33" s="29">
        <f>SUM(U33,Y33,AC33,AG33)</f>
        <v>0</v>
      </c>
      <c r="AI33" s="30">
        <f>IF(ISERROR(AH33/J33),0,AH33/J33)</f>
        <v>0</v>
      </c>
      <c r="AJ33" s="30">
        <f>IF(ISERROR(AH33/$AH$83),"-",AH33/$AH$83)</f>
        <v>0</v>
      </c>
      <c r="AK33" s="11"/>
      <c r="AL33" s="11"/>
      <c r="AM33" s="11"/>
      <c r="AN33" s="11"/>
      <c r="AO33" s="11"/>
      <c r="AP33" s="11"/>
      <c r="AQ33" s="11"/>
      <c r="AR33" s="11"/>
    </row>
    <row r="34" spans="1:44" ht="12.75" hidden="1" customHeight="1" outlineLevel="1" x14ac:dyDescent="0.25">
      <c r="A34" s="375">
        <v>2</v>
      </c>
      <c r="B34" s="376"/>
      <c r="C34" s="380"/>
      <c r="D34" s="381"/>
      <c r="E34" s="382"/>
      <c r="F34" s="382"/>
      <c r="G34" s="382"/>
      <c r="H34" s="381"/>
      <c r="I34" s="381"/>
      <c r="J34" s="541"/>
      <c r="K34" s="35"/>
      <c r="L34" s="34"/>
      <c r="M34" s="28"/>
      <c r="N34" s="28"/>
      <c r="O34" s="28"/>
      <c r="P34" s="34"/>
      <c r="Q34" s="34"/>
      <c r="R34" s="28"/>
      <c r="S34" s="28"/>
      <c r="T34" s="28"/>
      <c r="U34" s="29">
        <f>SUM(R34:T34)</f>
        <v>0</v>
      </c>
      <c r="V34" s="28"/>
      <c r="W34" s="28"/>
      <c r="X34" s="28"/>
      <c r="Y34" s="29">
        <f>SUM(V34:X34)</f>
        <v>0</v>
      </c>
      <c r="Z34" s="28"/>
      <c r="AA34" s="28"/>
      <c r="AB34" s="28"/>
      <c r="AC34" s="29">
        <f>SUM(Z34:AB34)</f>
        <v>0</v>
      </c>
      <c r="AD34" s="28"/>
      <c r="AE34" s="28"/>
      <c r="AF34" s="28"/>
      <c r="AG34" s="29">
        <f>SUM(AD34:AF34)</f>
        <v>0</v>
      </c>
      <c r="AH34" s="29">
        <f>SUM(U34,Y34,AC34,AG34)</f>
        <v>0</v>
      </c>
      <c r="AI34" s="30">
        <f>IF(ISERROR(AH34/J34),0,AH34/J34)</f>
        <v>0</v>
      </c>
      <c r="AJ34" s="30">
        <f>IF(ISERROR(AH34/$AH$83),"-",AH34/$AH$83)</f>
        <v>0</v>
      </c>
      <c r="AK34" s="11"/>
      <c r="AL34" s="11"/>
      <c r="AM34" s="11"/>
      <c r="AN34" s="11"/>
      <c r="AO34" s="11"/>
      <c r="AP34" s="11"/>
      <c r="AQ34" s="11"/>
      <c r="AR34" s="11"/>
    </row>
    <row r="35" spans="1:44" s="61" customFormat="1" ht="12.75" hidden="1" customHeight="1" collapsed="1" x14ac:dyDescent="0.25">
      <c r="A35" s="538" t="s">
        <v>59</v>
      </c>
      <c r="B35" s="542"/>
      <c r="C35" s="539"/>
      <c r="D35" s="539"/>
      <c r="E35" s="539"/>
      <c r="F35" s="539"/>
      <c r="G35" s="539"/>
      <c r="H35" s="539"/>
      <c r="I35" s="540"/>
      <c r="J35" s="339">
        <f>SUM(J33:J34)</f>
        <v>0</v>
      </c>
      <c r="K35" s="339">
        <f>SUM(K33:K34)</f>
        <v>0</v>
      </c>
      <c r="L35" s="445"/>
      <c r="M35" s="339">
        <f>SUM(M33:M34)</f>
        <v>0</v>
      </c>
      <c r="N35" s="339">
        <f>SUM(N33:N34)</f>
        <v>0</v>
      </c>
      <c r="O35" s="339">
        <f>SUM(O33:O34)</f>
        <v>0</v>
      </c>
      <c r="P35" s="344"/>
      <c r="Q35" s="438"/>
      <c r="R35" s="339">
        <f t="shared" ref="R35:AH35" si="6">SUM(R33:R34)</f>
        <v>0</v>
      </c>
      <c r="S35" s="339">
        <f t="shared" si="6"/>
        <v>0</v>
      </c>
      <c r="T35" s="339">
        <f t="shared" si="6"/>
        <v>0</v>
      </c>
      <c r="U35" s="339">
        <f t="shared" si="6"/>
        <v>0</v>
      </c>
      <c r="V35" s="339">
        <f t="shared" si="6"/>
        <v>0</v>
      </c>
      <c r="W35" s="339">
        <f t="shared" si="6"/>
        <v>0</v>
      </c>
      <c r="X35" s="339">
        <f t="shared" si="6"/>
        <v>0</v>
      </c>
      <c r="Y35" s="339">
        <f t="shared" si="6"/>
        <v>0</v>
      </c>
      <c r="Z35" s="339">
        <f t="shared" si="6"/>
        <v>0</v>
      </c>
      <c r="AA35" s="339">
        <f t="shared" si="6"/>
        <v>0</v>
      </c>
      <c r="AB35" s="339">
        <f t="shared" si="6"/>
        <v>0</v>
      </c>
      <c r="AC35" s="339">
        <f t="shared" si="6"/>
        <v>0</v>
      </c>
      <c r="AD35" s="339">
        <f t="shared" si="6"/>
        <v>0</v>
      </c>
      <c r="AE35" s="339">
        <f t="shared" si="6"/>
        <v>0</v>
      </c>
      <c r="AF35" s="339">
        <f t="shared" si="6"/>
        <v>0</v>
      </c>
      <c r="AG35" s="339">
        <f t="shared" si="6"/>
        <v>0</v>
      </c>
      <c r="AH35" s="339">
        <f t="shared" si="6"/>
        <v>0</v>
      </c>
      <c r="AI35" s="345">
        <f>IF(ISERROR(AH35/J35),0,AH35/J35)</f>
        <v>0</v>
      </c>
      <c r="AJ35" s="345">
        <f>IF(ISERROR(AH35/$AH$83),0,AH35/$AH$83)</f>
        <v>0</v>
      </c>
      <c r="AK35" s="11"/>
      <c r="AL35" s="11"/>
      <c r="AM35" s="11"/>
      <c r="AN35" s="11"/>
      <c r="AO35" s="11"/>
      <c r="AP35" s="11"/>
      <c r="AQ35" s="11"/>
      <c r="AR35" s="11"/>
    </row>
    <row r="36" spans="1:44" ht="12.75" hidden="1" customHeight="1" x14ac:dyDescent="0.25">
      <c r="A36" s="502" t="s">
        <v>60</v>
      </c>
      <c r="B36" s="503"/>
      <c r="C36" s="503"/>
      <c r="D36" s="503"/>
      <c r="E36" s="504"/>
      <c r="F36" s="329"/>
      <c r="G36" s="330"/>
      <c r="H36" s="331"/>
      <c r="I36" s="331"/>
      <c r="J36" s="62"/>
      <c r="K36" s="7"/>
      <c r="L36" s="18"/>
      <c r="M36" s="19"/>
      <c r="N36" s="19"/>
      <c r="O36" s="19"/>
      <c r="P36" s="5"/>
      <c r="Q36" s="20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336"/>
      <c r="AJ36" s="336"/>
    </row>
    <row r="37" spans="1:44" ht="12.75" hidden="1" customHeight="1" outlineLevel="1" x14ac:dyDescent="0.25">
      <c r="A37" s="375">
        <v>1</v>
      </c>
      <c r="B37" s="376"/>
      <c r="C37" s="377"/>
      <c r="D37" s="378"/>
      <c r="E37" s="379"/>
      <c r="F37" s="379"/>
      <c r="G37" s="379"/>
      <c r="H37" s="378"/>
      <c r="I37" s="378"/>
      <c r="J37" s="505"/>
      <c r="K37" s="27"/>
      <c r="L37" s="26" t="s">
        <v>89</v>
      </c>
      <c r="M37" s="28"/>
      <c r="N37" s="28"/>
      <c r="O37" s="28"/>
      <c r="P37" s="26"/>
      <c r="Q37" s="26"/>
      <c r="R37" s="28"/>
      <c r="S37" s="28"/>
      <c r="T37" s="28"/>
      <c r="U37" s="29">
        <f>SUM(R37:T37)</f>
        <v>0</v>
      </c>
      <c r="V37" s="28"/>
      <c r="W37" s="28"/>
      <c r="X37" s="28"/>
      <c r="Y37" s="29">
        <f>SUM(V37:X37)</f>
        <v>0</v>
      </c>
      <c r="Z37" s="28"/>
      <c r="AA37" s="28"/>
      <c r="AB37" s="28"/>
      <c r="AC37" s="29">
        <f>SUM(Z37:AB37)</f>
        <v>0</v>
      </c>
      <c r="AD37" s="28"/>
      <c r="AE37" s="28"/>
      <c r="AF37" s="28"/>
      <c r="AG37" s="29">
        <f>SUM(AD37:AF37)</f>
        <v>0</v>
      </c>
      <c r="AH37" s="29">
        <f>SUM(U37,Y37,AC37,AG37)</f>
        <v>0</v>
      </c>
      <c r="AI37" s="30">
        <f>IF(ISERROR(AH37/J37),0,AH37/J37)</f>
        <v>0</v>
      </c>
      <c r="AJ37" s="30">
        <f>IF(ISERROR(AH37/$AH$83),"-",AH37/$AH$83)</f>
        <v>0</v>
      </c>
      <c r="AK37" s="11"/>
      <c r="AL37" s="11"/>
      <c r="AM37" s="11"/>
      <c r="AN37" s="11"/>
      <c r="AO37" s="11"/>
      <c r="AP37" s="11"/>
      <c r="AQ37" s="11"/>
      <c r="AR37" s="11"/>
    </row>
    <row r="38" spans="1:44" ht="12.75" hidden="1" customHeight="1" outlineLevel="1" x14ac:dyDescent="0.25">
      <c r="A38" s="375">
        <v>2</v>
      </c>
      <c r="B38" s="376"/>
      <c r="C38" s="380"/>
      <c r="D38" s="381"/>
      <c r="E38" s="382"/>
      <c r="F38" s="382"/>
      <c r="G38" s="382"/>
      <c r="H38" s="381"/>
      <c r="I38" s="381"/>
      <c r="J38" s="541"/>
      <c r="K38" s="35"/>
      <c r="L38" s="34"/>
      <c r="M38" s="28"/>
      <c r="N38" s="28"/>
      <c r="O38" s="28"/>
      <c r="P38" s="34"/>
      <c r="Q38" s="34"/>
      <c r="R38" s="28"/>
      <c r="S38" s="28"/>
      <c r="T38" s="28"/>
      <c r="U38" s="29">
        <f>SUM(R38:T38)</f>
        <v>0</v>
      </c>
      <c r="V38" s="28"/>
      <c r="W38" s="28"/>
      <c r="X38" s="28"/>
      <c r="Y38" s="29">
        <f>SUM(V38:X38)</f>
        <v>0</v>
      </c>
      <c r="Z38" s="28"/>
      <c r="AA38" s="28"/>
      <c r="AB38" s="28"/>
      <c r="AC38" s="29">
        <f>SUM(Z38:AB38)</f>
        <v>0</v>
      </c>
      <c r="AD38" s="28"/>
      <c r="AE38" s="28"/>
      <c r="AF38" s="28"/>
      <c r="AG38" s="29">
        <f>SUM(AD38:AF38)</f>
        <v>0</v>
      </c>
      <c r="AH38" s="29">
        <f>SUM(U38,Y38,AC38,AG38)</f>
        <v>0</v>
      </c>
      <c r="AI38" s="30">
        <f>IF(ISERROR(AH38/J38),0,AH38/J38)</f>
        <v>0</v>
      </c>
      <c r="AJ38" s="30">
        <f>IF(ISERROR(AH38/$AH$83),"-",AH38/$AH$83)</f>
        <v>0</v>
      </c>
      <c r="AK38" s="11"/>
      <c r="AL38" s="11"/>
      <c r="AM38" s="11"/>
      <c r="AN38" s="11"/>
      <c r="AO38" s="11"/>
      <c r="AP38" s="11"/>
      <c r="AQ38" s="11"/>
      <c r="AR38" s="11"/>
    </row>
    <row r="39" spans="1:44" ht="12.75" hidden="1" customHeight="1" outlineLevel="1" x14ac:dyDescent="0.25">
      <c r="A39" s="375">
        <v>3</v>
      </c>
      <c r="B39" s="376"/>
      <c r="C39" s="380"/>
      <c r="D39" s="381"/>
      <c r="E39" s="382"/>
      <c r="F39" s="382"/>
      <c r="G39" s="382"/>
      <c r="H39" s="381"/>
      <c r="I39" s="381"/>
      <c r="J39" s="506"/>
      <c r="K39" s="35"/>
      <c r="L39" s="34"/>
      <c r="M39" s="28"/>
      <c r="N39" s="28"/>
      <c r="O39" s="28"/>
      <c r="P39" s="34"/>
      <c r="Q39" s="34"/>
      <c r="R39" s="28"/>
      <c r="S39" s="28"/>
      <c r="T39" s="28"/>
      <c r="U39" s="29">
        <f>SUM(R39:T39)</f>
        <v>0</v>
      </c>
      <c r="V39" s="28"/>
      <c r="W39" s="28"/>
      <c r="X39" s="28"/>
      <c r="Y39" s="29">
        <f>SUM(V39:X39)</f>
        <v>0</v>
      </c>
      <c r="Z39" s="28"/>
      <c r="AA39" s="28"/>
      <c r="AB39" s="28"/>
      <c r="AC39" s="29">
        <f>SUM(Z39:AB39)</f>
        <v>0</v>
      </c>
      <c r="AD39" s="28"/>
      <c r="AE39" s="28"/>
      <c r="AF39" s="28"/>
      <c r="AG39" s="29">
        <f>SUM(AD39:AF39)</f>
        <v>0</v>
      </c>
      <c r="AH39" s="29">
        <f>SUM(U39,Y39,AC39,AG39)</f>
        <v>0</v>
      </c>
      <c r="AI39" s="30">
        <f>IF(ISERROR(AH39/J39),0,AH39/J39)</f>
        <v>0</v>
      </c>
      <c r="AJ39" s="30">
        <f>IF(ISERROR(AH39/$AH$83),"-",AH39/$AH$83)</f>
        <v>0</v>
      </c>
    </row>
    <row r="40" spans="1:44" s="61" customFormat="1" ht="12.75" hidden="1" customHeight="1" collapsed="1" x14ac:dyDescent="0.25">
      <c r="A40" s="538" t="s">
        <v>61</v>
      </c>
      <c r="B40" s="542"/>
      <c r="C40" s="539"/>
      <c r="D40" s="539"/>
      <c r="E40" s="539"/>
      <c r="F40" s="539"/>
      <c r="G40" s="539"/>
      <c r="H40" s="539"/>
      <c r="I40" s="540"/>
      <c r="J40" s="339">
        <f>SUM(J37:J39)</f>
        <v>0</v>
      </c>
      <c r="K40" s="339">
        <f>SUM(K37:K39)</f>
        <v>0</v>
      </c>
      <c r="L40" s="445"/>
      <c r="M40" s="339">
        <f>SUM(M37:M39)</f>
        <v>0</v>
      </c>
      <c r="N40" s="339">
        <f>SUM(N37:N39)</f>
        <v>0</v>
      </c>
      <c r="O40" s="339">
        <f>SUM(O37:O39)</f>
        <v>0</v>
      </c>
      <c r="P40" s="344"/>
      <c r="Q40" s="438"/>
      <c r="R40" s="339">
        <f t="shared" ref="R40:AH40" si="7">SUM(R37:R39)</f>
        <v>0</v>
      </c>
      <c r="S40" s="339">
        <f t="shared" si="7"/>
        <v>0</v>
      </c>
      <c r="T40" s="339">
        <f t="shared" si="7"/>
        <v>0</v>
      </c>
      <c r="U40" s="339">
        <f t="shared" si="7"/>
        <v>0</v>
      </c>
      <c r="V40" s="339">
        <f t="shared" si="7"/>
        <v>0</v>
      </c>
      <c r="W40" s="339">
        <f t="shared" si="7"/>
        <v>0</v>
      </c>
      <c r="X40" s="339">
        <f t="shared" si="7"/>
        <v>0</v>
      </c>
      <c r="Y40" s="339">
        <f t="shared" si="7"/>
        <v>0</v>
      </c>
      <c r="Z40" s="339">
        <f t="shared" si="7"/>
        <v>0</v>
      </c>
      <c r="AA40" s="339">
        <f t="shared" si="7"/>
        <v>0</v>
      </c>
      <c r="AB40" s="339">
        <f t="shared" si="7"/>
        <v>0</v>
      </c>
      <c r="AC40" s="339">
        <f t="shared" si="7"/>
        <v>0</v>
      </c>
      <c r="AD40" s="339">
        <f t="shared" si="7"/>
        <v>0</v>
      </c>
      <c r="AE40" s="339">
        <f t="shared" si="7"/>
        <v>0</v>
      </c>
      <c r="AF40" s="339">
        <f t="shared" si="7"/>
        <v>0</v>
      </c>
      <c r="AG40" s="339">
        <f t="shared" si="7"/>
        <v>0</v>
      </c>
      <c r="AH40" s="339">
        <f t="shared" si="7"/>
        <v>0</v>
      </c>
      <c r="AI40" s="345">
        <f>IF(ISERROR(AH40/J40),0,AH40/J40)</f>
        <v>0</v>
      </c>
      <c r="AJ40" s="345">
        <f>IF(ISERROR(AH40/$AH$83),0,AH40/$AH$83)</f>
        <v>0</v>
      </c>
      <c r="AK40" s="11"/>
      <c r="AL40" s="11"/>
      <c r="AM40" s="11"/>
      <c r="AN40" s="11"/>
      <c r="AO40" s="11"/>
      <c r="AP40" s="11"/>
      <c r="AQ40" s="11"/>
      <c r="AR40" s="11"/>
    </row>
    <row r="41" spans="1:44" ht="12.75" hidden="1" customHeight="1" x14ac:dyDescent="0.25">
      <c r="A41" s="502" t="s">
        <v>62</v>
      </c>
      <c r="B41" s="503"/>
      <c r="C41" s="503"/>
      <c r="D41" s="503"/>
      <c r="E41" s="504"/>
      <c r="F41" s="329"/>
      <c r="G41" s="330"/>
      <c r="H41" s="331"/>
      <c r="I41" s="331"/>
      <c r="J41" s="544"/>
      <c r="K41" s="7"/>
      <c r="L41" s="18"/>
      <c r="M41" s="19"/>
      <c r="N41" s="19"/>
      <c r="O41" s="19"/>
      <c r="P41" s="5"/>
      <c r="Q41" s="20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336"/>
      <c r="AJ41" s="336"/>
    </row>
    <row r="42" spans="1:44" ht="12.75" hidden="1" customHeight="1" outlineLevel="1" x14ac:dyDescent="0.25">
      <c r="A42" s="375">
        <v>1</v>
      </c>
      <c r="B42" s="376"/>
      <c r="C42" s="383"/>
      <c r="D42" s="384"/>
      <c r="E42" s="385"/>
      <c r="F42" s="161"/>
      <c r="G42" s="161"/>
      <c r="H42" s="384"/>
      <c r="I42" s="384"/>
      <c r="J42" s="545"/>
      <c r="K42" s="50"/>
      <c r="L42" s="1"/>
      <c r="M42" s="49"/>
      <c r="N42" s="53"/>
      <c r="O42" s="49"/>
      <c r="P42" s="47"/>
      <c r="Q42" s="47"/>
      <c r="R42" s="28"/>
      <c r="S42" s="28"/>
      <c r="T42" s="28"/>
      <c r="U42" s="29">
        <f>SUM(R42:T42)</f>
        <v>0</v>
      </c>
      <c r="V42" s="28"/>
      <c r="W42" s="28"/>
      <c r="X42" s="28"/>
      <c r="Y42" s="29">
        <f>SUM(V42:X42)</f>
        <v>0</v>
      </c>
      <c r="Z42" s="28"/>
      <c r="AA42" s="28"/>
      <c r="AB42" s="28"/>
      <c r="AC42" s="29">
        <f>SUM(Z42:AB42)</f>
        <v>0</v>
      </c>
      <c r="AD42" s="28"/>
      <c r="AE42" s="28">
        <v>0</v>
      </c>
      <c r="AF42" s="28">
        <v>0</v>
      </c>
      <c r="AG42" s="29">
        <f>SUM(AD42:AF42)</f>
        <v>0</v>
      </c>
      <c r="AH42" s="29">
        <f>SUM(U42,Y42,AC42,AG42)</f>
        <v>0</v>
      </c>
      <c r="AI42" s="30">
        <f>IF(ISERROR(AH42/J42),0,AH42/J42)</f>
        <v>0</v>
      </c>
      <c r="AJ42" s="30">
        <f>IF(ISERROR(AH42/$AH$83),"-",AH42/$AH$83)</f>
        <v>0</v>
      </c>
      <c r="AK42" s="11"/>
      <c r="AL42" s="11"/>
      <c r="AM42" s="11"/>
      <c r="AN42" s="11"/>
      <c r="AO42" s="11"/>
      <c r="AP42" s="11"/>
      <c r="AQ42" s="11"/>
      <c r="AR42" s="11"/>
    </row>
    <row r="43" spans="1:44" ht="12.75" hidden="1" customHeight="1" outlineLevel="1" x14ac:dyDescent="0.25">
      <c r="A43" s="375">
        <v>2</v>
      </c>
      <c r="B43" s="376"/>
      <c r="C43" s="383"/>
      <c r="D43" s="384"/>
      <c r="E43" s="385"/>
      <c r="F43" s="161"/>
      <c r="G43" s="161"/>
      <c r="H43" s="384"/>
      <c r="I43" s="384"/>
      <c r="J43" s="546"/>
      <c r="K43" s="50"/>
      <c r="L43" s="1"/>
      <c r="M43" s="49"/>
      <c r="N43" s="53"/>
      <c r="O43" s="49"/>
      <c r="P43" s="47"/>
      <c r="Q43" s="47"/>
      <c r="R43" s="28"/>
      <c r="S43" s="28"/>
      <c r="T43" s="28"/>
      <c r="U43" s="29">
        <f>SUM(R43:T43)</f>
        <v>0</v>
      </c>
      <c r="V43" s="28"/>
      <c r="W43" s="28"/>
      <c r="X43" s="28"/>
      <c r="Y43" s="29">
        <f>SUM(V43:X43)</f>
        <v>0</v>
      </c>
      <c r="Z43" s="28"/>
      <c r="AA43" s="28"/>
      <c r="AB43" s="28"/>
      <c r="AC43" s="29">
        <f>SUM(Z43:AB43)</f>
        <v>0</v>
      </c>
      <c r="AD43" s="28"/>
      <c r="AE43" s="28">
        <v>0</v>
      </c>
      <c r="AF43" s="28">
        <v>0</v>
      </c>
      <c r="AG43" s="29">
        <f>SUM(AD43:AF43)</f>
        <v>0</v>
      </c>
      <c r="AH43" s="29">
        <f>SUM(U43,Y43,AC43,AG43)</f>
        <v>0</v>
      </c>
      <c r="AI43" s="30">
        <f>IF(ISERROR(AH43/J43),0,AH43/J43)</f>
        <v>0</v>
      </c>
      <c r="AJ43" s="30">
        <f>IF(ISERROR(AH43/$AH$83),"-",AH43/$AH$83)</f>
        <v>0</v>
      </c>
      <c r="AK43" s="11"/>
      <c r="AL43" s="11"/>
      <c r="AM43" s="11"/>
      <c r="AN43" s="11"/>
      <c r="AO43" s="11"/>
      <c r="AP43" s="11"/>
      <c r="AQ43" s="11"/>
      <c r="AR43" s="11"/>
    </row>
    <row r="44" spans="1:44" s="61" customFormat="1" ht="12.75" hidden="1" customHeight="1" collapsed="1" x14ac:dyDescent="0.25">
      <c r="A44" s="538" t="s">
        <v>63</v>
      </c>
      <c r="B44" s="542"/>
      <c r="C44" s="539"/>
      <c r="D44" s="539"/>
      <c r="E44" s="539"/>
      <c r="F44" s="539"/>
      <c r="G44" s="539"/>
      <c r="H44" s="539"/>
      <c r="I44" s="540"/>
      <c r="J44" s="339">
        <f>SUM(J41)</f>
        <v>0</v>
      </c>
      <c r="K44" s="339">
        <f>SUM(K42:K43)</f>
        <v>0</v>
      </c>
      <c r="L44" s="445"/>
      <c r="M44" s="339">
        <f>SUM(M43:M43)</f>
        <v>0</v>
      </c>
      <c r="N44" s="339">
        <f>SUM(N43:N43)</f>
        <v>0</v>
      </c>
      <c r="O44" s="339">
        <f>SUM(O43:O43)</f>
        <v>0</v>
      </c>
      <c r="P44" s="344"/>
      <c r="Q44" s="438"/>
      <c r="R44" s="339">
        <f>SUM(R43:R43)</f>
        <v>0</v>
      </c>
      <c r="S44" s="339">
        <f t="shared" ref="S44:AH44" si="8">SUM(S42:S43)</f>
        <v>0</v>
      </c>
      <c r="T44" s="339">
        <f t="shared" si="8"/>
        <v>0</v>
      </c>
      <c r="U44" s="339">
        <f t="shared" si="8"/>
        <v>0</v>
      </c>
      <c r="V44" s="339">
        <f t="shared" si="8"/>
        <v>0</v>
      </c>
      <c r="W44" s="339">
        <f t="shared" si="8"/>
        <v>0</v>
      </c>
      <c r="X44" s="339">
        <f t="shared" si="8"/>
        <v>0</v>
      </c>
      <c r="Y44" s="339">
        <f t="shared" si="8"/>
        <v>0</v>
      </c>
      <c r="Z44" s="339">
        <f t="shared" si="8"/>
        <v>0</v>
      </c>
      <c r="AA44" s="339">
        <f t="shared" si="8"/>
        <v>0</v>
      </c>
      <c r="AB44" s="339">
        <f t="shared" si="8"/>
        <v>0</v>
      </c>
      <c r="AC44" s="339">
        <f t="shared" si="8"/>
        <v>0</v>
      </c>
      <c r="AD44" s="339">
        <f t="shared" si="8"/>
        <v>0</v>
      </c>
      <c r="AE44" s="339">
        <f t="shared" si="8"/>
        <v>0</v>
      </c>
      <c r="AF44" s="339">
        <f t="shared" si="8"/>
        <v>0</v>
      </c>
      <c r="AG44" s="339">
        <f t="shared" si="8"/>
        <v>0</v>
      </c>
      <c r="AH44" s="339">
        <f t="shared" si="8"/>
        <v>0</v>
      </c>
      <c r="AI44" s="345">
        <f>IF(ISERROR(AH44/J44),0,AH44/J44)</f>
        <v>0</v>
      </c>
      <c r="AJ44" s="345">
        <f>IF(ISERROR(AH44/$AH$83),0,AH44/$AH$83)</f>
        <v>0</v>
      </c>
      <c r="AK44" s="11"/>
      <c r="AL44" s="11"/>
      <c r="AM44" s="11"/>
      <c r="AN44" s="11"/>
      <c r="AO44" s="11"/>
      <c r="AP44" s="11"/>
      <c r="AQ44" s="11"/>
      <c r="AR44" s="11"/>
    </row>
    <row r="45" spans="1:44" ht="12.75" hidden="1" customHeight="1" x14ac:dyDescent="0.25">
      <c r="A45" s="502" t="s">
        <v>64</v>
      </c>
      <c r="B45" s="503"/>
      <c r="C45" s="503"/>
      <c r="D45" s="503"/>
      <c r="E45" s="504"/>
      <c r="F45" s="329"/>
      <c r="G45" s="330"/>
      <c r="H45" s="331"/>
      <c r="I45" s="331"/>
      <c r="J45" s="62"/>
      <c r="K45" s="7"/>
      <c r="L45" s="18"/>
      <c r="M45" s="19"/>
      <c r="N45" s="19"/>
      <c r="O45" s="19"/>
      <c r="P45" s="5"/>
      <c r="Q45" s="20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336"/>
      <c r="AJ45" s="336"/>
    </row>
    <row r="46" spans="1:44" hidden="1" outlineLevel="1" x14ac:dyDescent="0.25">
      <c r="A46" s="375">
        <v>1</v>
      </c>
      <c r="B46" s="376"/>
      <c r="C46" s="383"/>
      <c r="D46" s="384"/>
      <c r="E46" s="390"/>
      <c r="F46" s="161"/>
      <c r="G46" s="161"/>
      <c r="H46" s="384"/>
      <c r="I46" s="384"/>
      <c r="J46" s="505"/>
      <c r="K46" s="46"/>
      <c r="L46" s="48"/>
      <c r="M46" s="49"/>
      <c r="N46" s="53"/>
      <c r="O46" s="49"/>
      <c r="P46" s="47"/>
      <c r="Q46" s="47"/>
      <c r="R46" s="28">
        <v>0</v>
      </c>
      <c r="S46" s="28">
        <v>0</v>
      </c>
      <c r="T46" s="28">
        <v>0</v>
      </c>
      <c r="U46" s="29">
        <f>SUM(R46:T46)</f>
        <v>0</v>
      </c>
      <c r="V46" s="28">
        <v>0</v>
      </c>
      <c r="W46" s="28">
        <v>0</v>
      </c>
      <c r="X46" s="28">
        <v>0</v>
      </c>
      <c r="Y46" s="29">
        <f>SUM(V46:X46)</f>
        <v>0</v>
      </c>
      <c r="Z46" s="28">
        <v>0</v>
      </c>
      <c r="AA46" s="28">
        <v>0</v>
      </c>
      <c r="AB46" s="28">
        <v>0</v>
      </c>
      <c r="AC46" s="29">
        <f>SUM(Z46:AB46)</f>
        <v>0</v>
      </c>
      <c r="AD46" s="28">
        <v>0</v>
      </c>
      <c r="AE46" s="28">
        <v>0</v>
      </c>
      <c r="AF46" s="28">
        <v>0</v>
      </c>
      <c r="AG46" s="29">
        <f>SUM(AD46:AF46)</f>
        <v>0</v>
      </c>
      <c r="AH46" s="29">
        <f>SUM(U46,Y46,AC46,AG46)</f>
        <v>0</v>
      </c>
      <c r="AI46" s="30">
        <f>IF(ISERROR(AH46/J46),0,AH46/J46)</f>
        <v>0</v>
      </c>
      <c r="AJ46" s="30">
        <f>IF(ISERROR(AH46/$AH$83),"-",AH46/$AH$83)</f>
        <v>0</v>
      </c>
      <c r="AK46" s="11"/>
      <c r="AL46" s="11"/>
      <c r="AM46" s="11"/>
      <c r="AN46" s="11"/>
      <c r="AO46" s="11"/>
      <c r="AP46" s="11"/>
      <c r="AQ46" s="11"/>
      <c r="AR46" s="11"/>
    </row>
    <row r="47" spans="1:44" ht="12.75" hidden="1" customHeight="1" outlineLevel="1" x14ac:dyDescent="0.25">
      <c r="A47" s="375">
        <v>2</v>
      </c>
      <c r="B47" s="376"/>
      <c r="C47" s="377"/>
      <c r="D47" s="378"/>
      <c r="E47" s="382"/>
      <c r="F47" s="379"/>
      <c r="G47" s="379"/>
      <c r="H47" s="378"/>
      <c r="I47" s="381"/>
      <c r="J47" s="506"/>
      <c r="K47" s="50"/>
      <c r="L47" s="3" t="s">
        <v>88</v>
      </c>
      <c r="M47" s="28"/>
      <c r="N47" s="28"/>
      <c r="O47" s="28"/>
      <c r="P47" s="34"/>
      <c r="Q47" s="34"/>
      <c r="R47" s="28"/>
      <c r="S47" s="28"/>
      <c r="T47" s="28"/>
      <c r="U47" s="29">
        <f>SUM(R47:T47)</f>
        <v>0</v>
      </c>
      <c r="V47" s="28"/>
      <c r="W47" s="28"/>
      <c r="X47" s="28"/>
      <c r="Y47" s="29">
        <f>SUM(V47:X47)</f>
        <v>0</v>
      </c>
      <c r="Z47" s="28"/>
      <c r="AA47" s="28"/>
      <c r="AB47" s="28"/>
      <c r="AC47" s="29">
        <f>SUM(Z47:AB47)</f>
        <v>0</v>
      </c>
      <c r="AD47" s="28"/>
      <c r="AE47" s="28"/>
      <c r="AF47" s="28"/>
      <c r="AG47" s="29">
        <f>SUM(AD47:AF47)</f>
        <v>0</v>
      </c>
      <c r="AH47" s="29">
        <f>SUM(U47,Y47,AC47,AG47)</f>
        <v>0</v>
      </c>
      <c r="AI47" s="30">
        <f>IF(ISERROR(AH47/J47),0,AH47/J47)</f>
        <v>0</v>
      </c>
      <c r="AJ47" s="30">
        <f>IF(ISERROR(AH47/$AH$83),"-",AH47/$AH$83)</f>
        <v>0</v>
      </c>
      <c r="AK47" s="11"/>
      <c r="AL47" s="11"/>
      <c r="AM47" s="11"/>
      <c r="AN47" s="11"/>
      <c r="AO47" s="11"/>
      <c r="AP47" s="11"/>
      <c r="AQ47" s="11"/>
      <c r="AR47" s="11"/>
    </row>
    <row r="48" spans="1:44" s="61" customFormat="1" ht="12.75" hidden="1" customHeight="1" collapsed="1" x14ac:dyDescent="0.25">
      <c r="A48" s="538" t="s">
        <v>65</v>
      </c>
      <c r="B48" s="542"/>
      <c r="C48" s="539"/>
      <c r="D48" s="539"/>
      <c r="E48" s="539"/>
      <c r="F48" s="539"/>
      <c r="G48" s="539"/>
      <c r="H48" s="539"/>
      <c r="I48" s="540"/>
      <c r="J48" s="339">
        <f>SUM(J46:J47)</f>
        <v>0</v>
      </c>
      <c r="K48" s="339">
        <f>SUM(K46:K47)</f>
        <v>0</v>
      </c>
      <c r="L48" s="445"/>
      <c r="M48" s="339">
        <f>SUM(M46:M47)</f>
        <v>0</v>
      </c>
      <c r="N48" s="339">
        <f>SUM(N46:N47)</f>
        <v>0</v>
      </c>
      <c r="O48" s="339">
        <f>SUM(O46:O47)</f>
        <v>0</v>
      </c>
      <c r="P48" s="344"/>
      <c r="Q48" s="438"/>
      <c r="R48" s="339">
        <f t="shared" ref="R48:AH48" si="9">SUM(R46:R47)</f>
        <v>0</v>
      </c>
      <c r="S48" s="339">
        <f t="shared" si="9"/>
        <v>0</v>
      </c>
      <c r="T48" s="339">
        <f t="shared" si="9"/>
        <v>0</v>
      </c>
      <c r="U48" s="339">
        <f t="shared" si="9"/>
        <v>0</v>
      </c>
      <c r="V48" s="339">
        <f t="shared" si="9"/>
        <v>0</v>
      </c>
      <c r="W48" s="339">
        <f t="shared" si="9"/>
        <v>0</v>
      </c>
      <c r="X48" s="339">
        <f t="shared" si="9"/>
        <v>0</v>
      </c>
      <c r="Y48" s="339">
        <f t="shared" si="9"/>
        <v>0</v>
      </c>
      <c r="Z48" s="339">
        <f t="shared" si="9"/>
        <v>0</v>
      </c>
      <c r="AA48" s="339">
        <f t="shared" si="9"/>
        <v>0</v>
      </c>
      <c r="AB48" s="339">
        <f t="shared" si="9"/>
        <v>0</v>
      </c>
      <c r="AC48" s="339">
        <f t="shared" si="9"/>
        <v>0</v>
      </c>
      <c r="AD48" s="339">
        <f t="shared" si="9"/>
        <v>0</v>
      </c>
      <c r="AE48" s="339">
        <f t="shared" si="9"/>
        <v>0</v>
      </c>
      <c r="AF48" s="339">
        <f t="shared" si="9"/>
        <v>0</v>
      </c>
      <c r="AG48" s="339">
        <f t="shared" si="9"/>
        <v>0</v>
      </c>
      <c r="AH48" s="339">
        <f t="shared" si="9"/>
        <v>0</v>
      </c>
      <c r="AI48" s="345">
        <f>IF(ISERROR(AH48/J48),0,AH48/J48)</f>
        <v>0</v>
      </c>
      <c r="AJ48" s="345">
        <f>IF(ISERROR(AH48/$AH$83),0,AH48/$AH$83)</f>
        <v>0</v>
      </c>
      <c r="AK48" s="11"/>
      <c r="AL48" s="11"/>
      <c r="AM48" s="11"/>
      <c r="AN48" s="11"/>
      <c r="AO48" s="11"/>
      <c r="AP48" s="11"/>
      <c r="AQ48" s="11"/>
      <c r="AR48" s="11"/>
    </row>
    <row r="49" spans="1:44" ht="12.75" hidden="1" customHeight="1" x14ac:dyDescent="0.25">
      <c r="A49" s="502" t="s">
        <v>66</v>
      </c>
      <c r="B49" s="503"/>
      <c r="C49" s="503"/>
      <c r="D49" s="503"/>
      <c r="E49" s="504"/>
      <c r="F49" s="329"/>
      <c r="G49" s="330"/>
      <c r="H49" s="331"/>
      <c r="I49" s="331"/>
      <c r="J49" s="62"/>
      <c r="K49" s="7"/>
      <c r="L49" s="18"/>
      <c r="M49" s="19"/>
      <c r="N49" s="19"/>
      <c r="O49" s="19"/>
      <c r="P49" s="5"/>
      <c r="Q49" s="20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336"/>
      <c r="AJ49" s="336"/>
    </row>
    <row r="50" spans="1:44" hidden="1" outlineLevel="1" x14ac:dyDescent="0.25">
      <c r="A50" s="376">
        <v>1</v>
      </c>
      <c r="B50" s="383"/>
      <c r="C50" s="383"/>
      <c r="D50" s="386"/>
      <c r="E50" s="391"/>
      <c r="F50" s="392"/>
      <c r="G50" s="330"/>
      <c r="H50" s="384"/>
      <c r="I50" s="384"/>
      <c r="J50" s="505"/>
      <c r="K50" s="7"/>
      <c r="L50" s="8"/>
      <c r="M50" s="453"/>
      <c r="N50" s="453"/>
      <c r="O50" s="5"/>
      <c r="P50" s="5"/>
      <c r="Q50" s="5"/>
      <c r="R50" s="9"/>
      <c r="S50" s="9"/>
      <c r="T50" s="9"/>
      <c r="U50" s="29">
        <f>SUM(R50:T50)</f>
        <v>0</v>
      </c>
      <c r="V50" s="28"/>
      <c r="W50" s="28"/>
      <c r="X50" s="28"/>
      <c r="Y50" s="29">
        <f>SUM(V50:X50)</f>
        <v>0</v>
      </c>
      <c r="Z50" s="28"/>
      <c r="AA50" s="28"/>
      <c r="AB50" s="28"/>
      <c r="AC50" s="29">
        <f>SUM(Z50:AB50)</f>
        <v>0</v>
      </c>
      <c r="AD50" s="28"/>
      <c r="AE50" s="28"/>
      <c r="AF50" s="28"/>
      <c r="AG50" s="29">
        <f>SUM(AD50:AF50)</f>
        <v>0</v>
      </c>
      <c r="AH50" s="29">
        <f>SUM(U50,Y50,AC50,AG50)</f>
        <v>0</v>
      </c>
      <c r="AI50" s="30">
        <f>IF(ISERROR(AH50/J50),0,AH50/J50)</f>
        <v>0</v>
      </c>
      <c r="AJ50" s="30">
        <f>IF(ISERROR(AH50/$AH$83),"-",AH50/$AH$83)</f>
        <v>0</v>
      </c>
      <c r="AK50" s="11"/>
      <c r="AL50" s="11"/>
      <c r="AM50" s="11"/>
      <c r="AN50" s="11"/>
      <c r="AO50" s="11"/>
      <c r="AP50" s="11"/>
      <c r="AQ50" s="11"/>
      <c r="AR50" s="11"/>
    </row>
    <row r="51" spans="1:44" ht="12.75" hidden="1" customHeight="1" outlineLevel="1" x14ac:dyDescent="0.25">
      <c r="A51" s="376">
        <v>2</v>
      </c>
      <c r="B51" s="376"/>
      <c r="C51" s="393"/>
      <c r="D51" s="381"/>
      <c r="E51" s="393"/>
      <c r="F51" s="393"/>
      <c r="G51" s="393"/>
      <c r="H51" s="381"/>
      <c r="I51" s="381"/>
      <c r="J51" s="541"/>
      <c r="K51" s="50"/>
      <c r="L51" s="3" t="s">
        <v>88</v>
      </c>
      <c r="M51" s="28"/>
      <c r="N51" s="28"/>
      <c r="O51" s="28"/>
      <c r="P51" s="34"/>
      <c r="Q51" s="34"/>
      <c r="R51" s="28"/>
      <c r="S51" s="28"/>
      <c r="T51" s="28"/>
      <c r="U51" s="29">
        <f>SUM(R51:T51)</f>
        <v>0</v>
      </c>
      <c r="V51" s="28"/>
      <c r="W51" s="28"/>
      <c r="X51" s="28"/>
      <c r="Y51" s="29">
        <f>SUM(V51:X51)</f>
        <v>0</v>
      </c>
      <c r="Z51" s="28"/>
      <c r="AA51" s="28"/>
      <c r="AB51" s="28"/>
      <c r="AC51" s="29">
        <f>SUM(Z51:AB51)</f>
        <v>0</v>
      </c>
      <c r="AD51" s="28"/>
      <c r="AE51" s="28"/>
      <c r="AF51" s="28"/>
      <c r="AG51" s="29">
        <f>SUM(AD51:AF51)</f>
        <v>0</v>
      </c>
      <c r="AH51" s="29">
        <f>SUM(U51,Y51,AC51,AG51)</f>
        <v>0</v>
      </c>
      <c r="AI51" s="30">
        <f>IF(ISERROR(AH51/J51),0,AH51/J51)</f>
        <v>0</v>
      </c>
      <c r="AJ51" s="30">
        <f>IF(ISERROR(AH51/$AH$83),"-",AH51/$AH$83)</f>
        <v>0</v>
      </c>
      <c r="AK51" s="11"/>
      <c r="AL51" s="11"/>
      <c r="AM51" s="11"/>
      <c r="AN51" s="11"/>
      <c r="AO51" s="11"/>
      <c r="AP51" s="11"/>
      <c r="AQ51" s="11"/>
      <c r="AR51" s="11"/>
    </row>
    <row r="52" spans="1:44" s="61" customFormat="1" ht="12.75" hidden="1" customHeight="1" collapsed="1" x14ac:dyDescent="0.25">
      <c r="A52" s="543" t="s">
        <v>67</v>
      </c>
      <c r="B52" s="543"/>
      <c r="C52" s="543"/>
      <c r="D52" s="543"/>
      <c r="E52" s="543"/>
      <c r="F52" s="543"/>
      <c r="G52" s="543"/>
      <c r="H52" s="543"/>
      <c r="I52" s="543"/>
      <c r="J52" s="339">
        <f>J50</f>
        <v>0</v>
      </c>
      <c r="K52" s="339">
        <f>SUM(K50:K51)</f>
        <v>0</v>
      </c>
      <c r="L52" s="445"/>
      <c r="M52" s="339">
        <f>SUM(M50:M51)</f>
        <v>0</v>
      </c>
      <c r="N52" s="339">
        <f>SUM(N50:N51)</f>
        <v>0</v>
      </c>
      <c r="O52" s="339">
        <f>SUM(O50:O51)</f>
        <v>0</v>
      </c>
      <c r="P52" s="344"/>
      <c r="Q52" s="438"/>
      <c r="R52" s="339">
        <f t="shared" ref="R52:AH52" si="10">SUM(R50:R51)</f>
        <v>0</v>
      </c>
      <c r="S52" s="339">
        <f t="shared" si="10"/>
        <v>0</v>
      </c>
      <c r="T52" s="339">
        <f t="shared" si="10"/>
        <v>0</v>
      </c>
      <c r="U52" s="339">
        <f t="shared" si="10"/>
        <v>0</v>
      </c>
      <c r="V52" s="339">
        <f t="shared" si="10"/>
        <v>0</v>
      </c>
      <c r="W52" s="339">
        <f t="shared" si="10"/>
        <v>0</v>
      </c>
      <c r="X52" s="339">
        <f t="shared" si="10"/>
        <v>0</v>
      </c>
      <c r="Y52" s="339">
        <f t="shared" si="10"/>
        <v>0</v>
      </c>
      <c r="Z52" s="339">
        <f t="shared" si="10"/>
        <v>0</v>
      </c>
      <c r="AA52" s="339">
        <f t="shared" si="10"/>
        <v>0</v>
      </c>
      <c r="AB52" s="339">
        <f t="shared" si="10"/>
        <v>0</v>
      </c>
      <c r="AC52" s="339">
        <f t="shared" si="10"/>
        <v>0</v>
      </c>
      <c r="AD52" s="339">
        <f t="shared" si="10"/>
        <v>0</v>
      </c>
      <c r="AE52" s="339">
        <f t="shared" si="10"/>
        <v>0</v>
      </c>
      <c r="AF52" s="339">
        <f t="shared" si="10"/>
        <v>0</v>
      </c>
      <c r="AG52" s="339">
        <f t="shared" si="10"/>
        <v>0</v>
      </c>
      <c r="AH52" s="339">
        <f t="shared" si="10"/>
        <v>0</v>
      </c>
      <c r="AI52" s="345">
        <f>IF(ISERROR(AH52/J52),0,AH52/J52)</f>
        <v>0</v>
      </c>
      <c r="AJ52" s="345">
        <f>IF(ISERROR(AH52/$AH$83),0,AH52/$AH$83)</f>
        <v>0</v>
      </c>
      <c r="AK52" s="11"/>
      <c r="AL52" s="11"/>
      <c r="AM52" s="11"/>
      <c r="AN52" s="11"/>
      <c r="AO52" s="11"/>
      <c r="AP52" s="11"/>
      <c r="AQ52" s="11"/>
      <c r="AR52" s="11"/>
    </row>
    <row r="53" spans="1:44" ht="12.75" hidden="1" customHeight="1" x14ac:dyDescent="0.25">
      <c r="A53" s="513" t="s">
        <v>68</v>
      </c>
      <c r="B53" s="514"/>
      <c r="C53" s="514"/>
      <c r="D53" s="514"/>
      <c r="E53" s="515"/>
      <c r="F53" s="332"/>
      <c r="G53" s="333"/>
      <c r="H53" s="334"/>
      <c r="I53" s="334"/>
      <c r="J53" s="62"/>
      <c r="K53" s="7"/>
      <c r="L53" s="18"/>
      <c r="M53" s="19"/>
      <c r="N53" s="19"/>
      <c r="O53" s="19"/>
      <c r="P53" s="5"/>
      <c r="Q53" s="20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336"/>
      <c r="AJ53" s="336"/>
    </row>
    <row r="54" spans="1:44" ht="12.75" hidden="1" customHeight="1" outlineLevel="1" x14ac:dyDescent="0.25">
      <c r="A54" s="375">
        <v>1</v>
      </c>
      <c r="B54" s="376"/>
      <c r="C54" s="377"/>
      <c r="D54" s="378"/>
      <c r="E54" s="379"/>
      <c r="F54" s="379"/>
      <c r="G54" s="379"/>
      <c r="H54" s="378"/>
      <c r="I54" s="378"/>
      <c r="J54" s="505"/>
      <c r="K54" s="27"/>
      <c r="L54" s="26"/>
      <c r="M54" s="28"/>
      <c r="N54" s="28"/>
      <c r="O54" s="28"/>
      <c r="P54" s="26"/>
      <c r="Q54" s="26"/>
      <c r="R54" s="28"/>
      <c r="S54" s="28"/>
      <c r="T54" s="28"/>
      <c r="U54" s="29">
        <f>SUM(R54:T54)</f>
        <v>0</v>
      </c>
      <c r="V54" s="28"/>
      <c r="W54" s="28"/>
      <c r="X54" s="28"/>
      <c r="Y54" s="29">
        <f>SUM(V54:X54)</f>
        <v>0</v>
      </c>
      <c r="Z54" s="28"/>
      <c r="AA54" s="28"/>
      <c r="AB54" s="28"/>
      <c r="AC54" s="29">
        <f>SUM(Z54:AB54)</f>
        <v>0</v>
      </c>
      <c r="AD54" s="28"/>
      <c r="AE54" s="28"/>
      <c r="AF54" s="28"/>
      <c r="AG54" s="29">
        <f>SUM(AD54:AF54)</f>
        <v>0</v>
      </c>
      <c r="AH54" s="29">
        <f>SUM(U54,Y54,AC54,AG54)</f>
        <v>0</v>
      </c>
      <c r="AI54" s="30">
        <f>IF(ISERROR(AH54/J54),0,AH54/J54)</f>
        <v>0</v>
      </c>
      <c r="AJ54" s="30">
        <f>IF(ISERROR(AH54/$AH$83),"-",AH54/$AH$83)</f>
        <v>0</v>
      </c>
      <c r="AK54" s="11"/>
      <c r="AL54" s="11"/>
      <c r="AM54" s="11"/>
      <c r="AN54" s="11"/>
      <c r="AO54" s="11"/>
      <c r="AP54" s="11"/>
      <c r="AQ54" s="11"/>
      <c r="AR54" s="11"/>
    </row>
    <row r="55" spans="1:44" ht="12.75" hidden="1" customHeight="1" outlineLevel="1" x14ac:dyDescent="0.25">
      <c r="A55" s="375">
        <v>2</v>
      </c>
      <c r="B55" s="376"/>
      <c r="C55" s="380"/>
      <c r="D55" s="381"/>
      <c r="E55" s="382"/>
      <c r="F55" s="382"/>
      <c r="G55" s="382"/>
      <c r="H55" s="381"/>
      <c r="I55" s="381"/>
      <c r="J55" s="541"/>
      <c r="K55" s="50"/>
      <c r="L55" s="3" t="s">
        <v>88</v>
      </c>
      <c r="M55" s="28"/>
      <c r="N55" s="28"/>
      <c r="O55" s="28"/>
      <c r="P55" s="34"/>
      <c r="Q55" s="34"/>
      <c r="R55" s="28"/>
      <c r="S55" s="28"/>
      <c r="T55" s="28"/>
      <c r="U55" s="29">
        <f>SUM(R55:T55)</f>
        <v>0</v>
      </c>
      <c r="V55" s="28"/>
      <c r="W55" s="28"/>
      <c r="X55" s="28"/>
      <c r="Y55" s="29">
        <f>SUM(V55:X55)</f>
        <v>0</v>
      </c>
      <c r="Z55" s="28"/>
      <c r="AA55" s="28"/>
      <c r="AB55" s="28"/>
      <c r="AC55" s="29">
        <f>SUM(Z55:AB55)</f>
        <v>0</v>
      </c>
      <c r="AD55" s="28"/>
      <c r="AE55" s="28"/>
      <c r="AF55" s="28"/>
      <c r="AG55" s="29">
        <f>SUM(AD55:AF55)</f>
        <v>0</v>
      </c>
      <c r="AH55" s="29">
        <f>SUM(U55,Y55,AC55,AG55)</f>
        <v>0</v>
      </c>
      <c r="AI55" s="30">
        <f>IF(ISERROR(AH55/J55),0,AH55/J55)</f>
        <v>0</v>
      </c>
      <c r="AJ55" s="30">
        <f>IF(ISERROR(AH55/$AH$83),"-",AH55/$AH$83)</f>
        <v>0</v>
      </c>
      <c r="AK55" s="11"/>
      <c r="AL55" s="11"/>
      <c r="AM55" s="11"/>
      <c r="AN55" s="11"/>
      <c r="AO55" s="11"/>
      <c r="AP55" s="11"/>
      <c r="AQ55" s="11"/>
      <c r="AR55" s="11"/>
    </row>
    <row r="56" spans="1:44" s="61" customFormat="1" ht="12.75" hidden="1" customHeight="1" collapsed="1" x14ac:dyDescent="0.25">
      <c r="A56" s="538" t="s">
        <v>69</v>
      </c>
      <c r="B56" s="539"/>
      <c r="C56" s="539"/>
      <c r="D56" s="539"/>
      <c r="E56" s="539"/>
      <c r="F56" s="539"/>
      <c r="G56" s="539"/>
      <c r="H56" s="539"/>
      <c r="I56" s="540"/>
      <c r="J56" s="339">
        <f>SUM(J54:J55)</f>
        <v>0</v>
      </c>
      <c r="K56" s="339">
        <f>SUM(K54:K55)</f>
        <v>0</v>
      </c>
      <c r="L56" s="445"/>
      <c r="M56" s="339">
        <f>SUM(M54:M55)</f>
        <v>0</v>
      </c>
      <c r="N56" s="339">
        <f>SUM(N54:N55)</f>
        <v>0</v>
      </c>
      <c r="O56" s="339">
        <f>SUM(O54:O55)</f>
        <v>0</v>
      </c>
      <c r="P56" s="344"/>
      <c r="Q56" s="438"/>
      <c r="R56" s="339">
        <f t="shared" ref="R56:AH56" si="11">SUM(R54:R55)</f>
        <v>0</v>
      </c>
      <c r="S56" s="339">
        <f t="shared" si="11"/>
        <v>0</v>
      </c>
      <c r="T56" s="339">
        <f t="shared" si="11"/>
        <v>0</v>
      </c>
      <c r="U56" s="339">
        <f t="shared" si="11"/>
        <v>0</v>
      </c>
      <c r="V56" s="339">
        <f t="shared" si="11"/>
        <v>0</v>
      </c>
      <c r="W56" s="339">
        <f t="shared" si="11"/>
        <v>0</v>
      </c>
      <c r="X56" s="339">
        <f t="shared" si="11"/>
        <v>0</v>
      </c>
      <c r="Y56" s="339">
        <f t="shared" si="11"/>
        <v>0</v>
      </c>
      <c r="Z56" s="339">
        <f t="shared" si="11"/>
        <v>0</v>
      </c>
      <c r="AA56" s="339">
        <f t="shared" si="11"/>
        <v>0</v>
      </c>
      <c r="AB56" s="339">
        <f t="shared" si="11"/>
        <v>0</v>
      </c>
      <c r="AC56" s="339">
        <f t="shared" si="11"/>
        <v>0</v>
      </c>
      <c r="AD56" s="339">
        <f t="shared" si="11"/>
        <v>0</v>
      </c>
      <c r="AE56" s="339">
        <f t="shared" si="11"/>
        <v>0</v>
      </c>
      <c r="AF56" s="339">
        <f t="shared" si="11"/>
        <v>0</v>
      </c>
      <c r="AG56" s="339">
        <f t="shared" si="11"/>
        <v>0</v>
      </c>
      <c r="AH56" s="339">
        <f t="shared" si="11"/>
        <v>0</v>
      </c>
      <c r="AI56" s="345">
        <f>IF(ISERROR(AH56/J56),0,AH56/J56)</f>
        <v>0</v>
      </c>
      <c r="AJ56" s="345">
        <f>IF(ISERROR(AH56/$AH$83),0,AH56/$AH$83)</f>
        <v>0</v>
      </c>
      <c r="AK56" s="11"/>
      <c r="AL56" s="11"/>
      <c r="AM56" s="11"/>
      <c r="AN56" s="11"/>
      <c r="AO56" s="11"/>
      <c r="AP56" s="11"/>
      <c r="AQ56" s="11"/>
      <c r="AR56" s="11"/>
    </row>
    <row r="57" spans="1:44" ht="12.75" hidden="1" customHeight="1" x14ac:dyDescent="0.25">
      <c r="A57" s="502" t="s">
        <v>70</v>
      </c>
      <c r="B57" s="503"/>
      <c r="C57" s="503"/>
      <c r="D57" s="503"/>
      <c r="E57" s="504"/>
      <c r="F57" s="329"/>
      <c r="G57" s="330"/>
      <c r="H57" s="331"/>
      <c r="I57" s="331"/>
      <c r="J57" s="335"/>
      <c r="K57" s="7"/>
      <c r="L57" s="18"/>
      <c r="M57" s="19"/>
      <c r="N57" s="19"/>
      <c r="O57" s="19"/>
      <c r="P57" s="5"/>
      <c r="Q57" s="20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336"/>
      <c r="AJ57" s="336"/>
    </row>
    <row r="58" spans="1:44" ht="12.75" hidden="1" customHeight="1" outlineLevel="1" x14ac:dyDescent="0.25">
      <c r="A58" s="375">
        <v>1</v>
      </c>
      <c r="B58" s="376"/>
      <c r="C58" s="377"/>
      <c r="D58" s="378"/>
      <c r="E58" s="379"/>
      <c r="F58" s="379"/>
      <c r="G58" s="379"/>
      <c r="H58" s="378"/>
      <c r="I58" s="378"/>
      <c r="J58" s="505"/>
      <c r="K58" s="27"/>
      <c r="L58" s="26"/>
      <c r="M58" s="28"/>
      <c r="N58" s="28"/>
      <c r="O58" s="28"/>
      <c r="P58" s="26"/>
      <c r="Q58" s="26"/>
      <c r="R58" s="28"/>
      <c r="S58" s="28"/>
      <c r="T58" s="28"/>
      <c r="U58" s="29">
        <f>SUM(R58:T58)</f>
        <v>0</v>
      </c>
      <c r="V58" s="28"/>
      <c r="W58" s="28"/>
      <c r="X58" s="28"/>
      <c r="Y58" s="29">
        <f>SUM(V58:X58)</f>
        <v>0</v>
      </c>
      <c r="Z58" s="28"/>
      <c r="AA58" s="28"/>
      <c r="AB58" s="28"/>
      <c r="AC58" s="29">
        <f>SUM(Z58:AB58)</f>
        <v>0</v>
      </c>
      <c r="AD58" s="28"/>
      <c r="AE58" s="28"/>
      <c r="AF58" s="28"/>
      <c r="AG58" s="29">
        <f>SUM(AD58:AF58)</f>
        <v>0</v>
      </c>
      <c r="AH58" s="29">
        <f>SUM(U58,Y58,AC58,AG58)</f>
        <v>0</v>
      </c>
      <c r="AI58" s="30">
        <f>IF(ISERROR(AH58/J58),0,AH58/J58)</f>
        <v>0</v>
      </c>
      <c r="AJ58" s="30">
        <f>IF(ISERROR(AH58/$AH$83),"-",AH58/$AH$83)</f>
        <v>0</v>
      </c>
      <c r="AK58" s="11"/>
      <c r="AL58" s="11"/>
      <c r="AM58" s="11"/>
      <c r="AN58" s="11"/>
      <c r="AO58" s="11"/>
      <c r="AP58" s="11"/>
      <c r="AQ58" s="11"/>
      <c r="AR58" s="11"/>
    </row>
    <row r="59" spans="1:44" ht="12.75" hidden="1" customHeight="1" outlineLevel="1" x14ac:dyDescent="0.25">
      <c r="A59" s="375">
        <v>2</v>
      </c>
      <c r="B59" s="376"/>
      <c r="C59" s="380"/>
      <c r="D59" s="381"/>
      <c r="E59" s="382"/>
      <c r="F59" s="382"/>
      <c r="G59" s="382"/>
      <c r="H59" s="381"/>
      <c r="I59" s="381"/>
      <c r="J59" s="506"/>
      <c r="K59" s="50"/>
      <c r="L59" s="3" t="s">
        <v>88</v>
      </c>
      <c r="M59" s="28"/>
      <c r="N59" s="28"/>
      <c r="O59" s="28"/>
      <c r="P59" s="34"/>
      <c r="Q59" s="34"/>
      <c r="R59" s="28"/>
      <c r="S59" s="28"/>
      <c r="T59" s="28"/>
      <c r="U59" s="29">
        <f>SUM(R59:T59)</f>
        <v>0</v>
      </c>
      <c r="V59" s="28"/>
      <c r="W59" s="28"/>
      <c r="X59" s="28"/>
      <c r="Y59" s="29">
        <f>SUM(V59:X59)</f>
        <v>0</v>
      </c>
      <c r="Z59" s="28"/>
      <c r="AA59" s="28"/>
      <c r="AB59" s="28"/>
      <c r="AC59" s="29">
        <f>SUM(Z59:AB59)</f>
        <v>0</v>
      </c>
      <c r="AD59" s="28"/>
      <c r="AE59" s="28"/>
      <c r="AF59" s="28"/>
      <c r="AG59" s="29">
        <f>SUM(AD59:AF59)</f>
        <v>0</v>
      </c>
      <c r="AH59" s="29">
        <f>SUM(U59,Y59,AC59,AG59)</f>
        <v>0</v>
      </c>
      <c r="AI59" s="30">
        <f>IF(ISERROR(AH59/J59),0,AH59/J59)</f>
        <v>0</v>
      </c>
      <c r="AJ59" s="30">
        <f>IF(ISERROR(AH59/$AH$83),"-",AH59/$AH$83)</f>
        <v>0</v>
      </c>
      <c r="AK59" s="11"/>
      <c r="AL59" s="11"/>
      <c r="AM59" s="11"/>
      <c r="AN59" s="11"/>
      <c r="AO59" s="11"/>
      <c r="AP59" s="11"/>
      <c r="AQ59" s="11"/>
      <c r="AR59" s="11"/>
    </row>
    <row r="60" spans="1:44" s="61" customFormat="1" ht="12.75" hidden="1" customHeight="1" collapsed="1" x14ac:dyDescent="0.25">
      <c r="A60" s="538" t="s">
        <v>71</v>
      </c>
      <c r="B60" s="539"/>
      <c r="C60" s="539"/>
      <c r="D60" s="539"/>
      <c r="E60" s="539"/>
      <c r="F60" s="539"/>
      <c r="G60" s="539"/>
      <c r="H60" s="539"/>
      <c r="I60" s="540"/>
      <c r="J60" s="339">
        <f>SUM(J58:J59)</f>
        <v>0</v>
      </c>
      <c r="K60" s="339">
        <f>SUM(K58:K59)</f>
        <v>0</v>
      </c>
      <c r="L60" s="445"/>
      <c r="M60" s="339">
        <f>SUM(M58:M59)</f>
        <v>0</v>
      </c>
      <c r="N60" s="339">
        <f>SUM(N58:N59)</f>
        <v>0</v>
      </c>
      <c r="O60" s="339">
        <f>SUM(O58:O59)</f>
        <v>0</v>
      </c>
      <c r="P60" s="344"/>
      <c r="Q60" s="438"/>
      <c r="R60" s="339">
        <f t="shared" ref="R60:AH60" si="12">SUM(R58:R59)</f>
        <v>0</v>
      </c>
      <c r="S60" s="339">
        <f t="shared" si="12"/>
        <v>0</v>
      </c>
      <c r="T60" s="339">
        <f t="shared" si="12"/>
        <v>0</v>
      </c>
      <c r="U60" s="339">
        <f t="shared" si="12"/>
        <v>0</v>
      </c>
      <c r="V60" s="339">
        <f t="shared" si="12"/>
        <v>0</v>
      </c>
      <c r="W60" s="339">
        <f t="shared" si="12"/>
        <v>0</v>
      </c>
      <c r="X60" s="339">
        <f t="shared" si="12"/>
        <v>0</v>
      </c>
      <c r="Y60" s="339">
        <f t="shared" si="12"/>
        <v>0</v>
      </c>
      <c r="Z60" s="339">
        <f t="shared" si="12"/>
        <v>0</v>
      </c>
      <c r="AA60" s="339">
        <f t="shared" si="12"/>
        <v>0</v>
      </c>
      <c r="AB60" s="339">
        <f t="shared" si="12"/>
        <v>0</v>
      </c>
      <c r="AC60" s="339">
        <f t="shared" si="12"/>
        <v>0</v>
      </c>
      <c r="AD60" s="339">
        <f t="shared" si="12"/>
        <v>0</v>
      </c>
      <c r="AE60" s="339">
        <f t="shared" si="12"/>
        <v>0</v>
      </c>
      <c r="AF60" s="339">
        <f t="shared" si="12"/>
        <v>0</v>
      </c>
      <c r="AG60" s="339">
        <f t="shared" si="12"/>
        <v>0</v>
      </c>
      <c r="AH60" s="339">
        <f t="shared" si="12"/>
        <v>0</v>
      </c>
      <c r="AI60" s="345">
        <f>IF(ISERROR(AH60/J60),0,AH60/J60)</f>
        <v>0</v>
      </c>
      <c r="AJ60" s="345">
        <f>IF(ISERROR(AH60/$AH$83),0,AH60/$AH$83)</f>
        <v>0</v>
      </c>
      <c r="AK60" s="11"/>
      <c r="AL60" s="11"/>
      <c r="AM60" s="11"/>
      <c r="AN60" s="11"/>
      <c r="AO60" s="11"/>
      <c r="AP60" s="11"/>
      <c r="AQ60" s="11"/>
      <c r="AR60" s="11"/>
    </row>
    <row r="61" spans="1:44" ht="12.75" hidden="1" customHeight="1" x14ac:dyDescent="0.25">
      <c r="A61" s="502" t="s">
        <v>72</v>
      </c>
      <c r="B61" s="503"/>
      <c r="C61" s="503"/>
      <c r="D61" s="503"/>
      <c r="E61" s="504"/>
      <c r="F61" s="329"/>
      <c r="G61" s="330"/>
      <c r="H61" s="331"/>
      <c r="I61" s="331"/>
      <c r="J61" s="62"/>
      <c r="K61" s="7"/>
      <c r="L61" s="18"/>
      <c r="M61" s="19"/>
      <c r="N61" s="19"/>
      <c r="O61" s="19"/>
      <c r="P61" s="5"/>
      <c r="Q61" s="20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336"/>
      <c r="AJ61" s="336"/>
    </row>
    <row r="62" spans="1:44" ht="12.75" hidden="1" customHeight="1" outlineLevel="1" x14ac:dyDescent="0.25">
      <c r="A62" s="375">
        <v>1</v>
      </c>
      <c r="B62" s="376"/>
      <c r="C62" s="377"/>
      <c r="D62" s="378"/>
      <c r="E62" s="379"/>
      <c r="F62" s="379"/>
      <c r="G62" s="379"/>
      <c r="H62" s="378"/>
      <c r="I62" s="378"/>
      <c r="J62" s="505"/>
      <c r="K62" s="27"/>
      <c r="L62" s="26"/>
      <c r="M62" s="28"/>
      <c r="N62" s="28"/>
      <c r="O62" s="28"/>
      <c r="P62" s="26"/>
      <c r="Q62" s="26"/>
      <c r="R62" s="28"/>
      <c r="S62" s="28"/>
      <c r="T62" s="28"/>
      <c r="U62" s="29">
        <f>SUM(R62:T62)</f>
        <v>0</v>
      </c>
      <c r="V62" s="28"/>
      <c r="W62" s="28"/>
      <c r="X62" s="28"/>
      <c r="Y62" s="29">
        <f>SUM(V62:X62)</f>
        <v>0</v>
      </c>
      <c r="Z62" s="28"/>
      <c r="AA62" s="28"/>
      <c r="AB62" s="28"/>
      <c r="AC62" s="29">
        <f>SUM(Z62:AB62)</f>
        <v>0</v>
      </c>
      <c r="AD62" s="28"/>
      <c r="AE62" s="28"/>
      <c r="AF62" s="28"/>
      <c r="AG62" s="29">
        <f>SUM(AD62:AF62)</f>
        <v>0</v>
      </c>
      <c r="AH62" s="29">
        <f>SUM(U62,Y62,AC62,AG62)</f>
        <v>0</v>
      </c>
      <c r="AI62" s="30">
        <f>IF(ISERROR(AH62/J62),0,AH62/J62)</f>
        <v>0</v>
      </c>
      <c r="AJ62" s="30">
        <f>IF(ISERROR(AH62/$AH$83),"-",AH62/$AH$83)</f>
        <v>0</v>
      </c>
      <c r="AK62" s="11"/>
      <c r="AL62" s="11"/>
      <c r="AM62" s="11"/>
      <c r="AN62" s="11"/>
      <c r="AO62" s="11"/>
      <c r="AP62" s="11"/>
      <c r="AQ62" s="11"/>
      <c r="AR62" s="11"/>
    </row>
    <row r="63" spans="1:44" ht="12.75" hidden="1" customHeight="1" outlineLevel="1" x14ac:dyDescent="0.25">
      <c r="A63" s="375">
        <v>2</v>
      </c>
      <c r="B63" s="376"/>
      <c r="C63" s="380"/>
      <c r="D63" s="381"/>
      <c r="E63" s="382"/>
      <c r="F63" s="382"/>
      <c r="G63" s="382"/>
      <c r="H63" s="381"/>
      <c r="I63" s="381"/>
      <c r="J63" s="541"/>
      <c r="K63" s="50"/>
      <c r="L63" s="3" t="s">
        <v>88</v>
      </c>
      <c r="M63" s="28"/>
      <c r="N63" s="28"/>
      <c r="O63" s="28"/>
      <c r="P63" s="34"/>
      <c r="Q63" s="34"/>
      <c r="R63" s="28"/>
      <c r="S63" s="28"/>
      <c r="T63" s="28"/>
      <c r="U63" s="29">
        <f>SUM(R63:T63)</f>
        <v>0</v>
      </c>
      <c r="V63" s="28"/>
      <c r="W63" s="28"/>
      <c r="X63" s="28"/>
      <c r="Y63" s="29">
        <f>SUM(V63:X63)</f>
        <v>0</v>
      </c>
      <c r="Z63" s="28"/>
      <c r="AA63" s="28"/>
      <c r="AB63" s="28"/>
      <c r="AC63" s="29">
        <f>SUM(Z63:AB63)</f>
        <v>0</v>
      </c>
      <c r="AD63" s="28"/>
      <c r="AE63" s="28"/>
      <c r="AF63" s="28"/>
      <c r="AG63" s="29">
        <f>SUM(AD63:AF63)</f>
        <v>0</v>
      </c>
      <c r="AH63" s="29">
        <f>SUM(U63,Y63,AC63,AG63)</f>
        <v>0</v>
      </c>
      <c r="AI63" s="30">
        <f>IF(ISERROR(AH63/J63),0,AH63/J63)</f>
        <v>0</v>
      </c>
      <c r="AJ63" s="30">
        <f>IF(ISERROR(AH63/$AH$83),"-",AH63/$AH$83)</f>
        <v>0</v>
      </c>
      <c r="AK63" s="11"/>
      <c r="AL63" s="11"/>
      <c r="AM63" s="11"/>
      <c r="AN63" s="11"/>
      <c r="AO63" s="11"/>
      <c r="AP63" s="11"/>
      <c r="AQ63" s="11"/>
      <c r="AR63" s="11"/>
    </row>
    <row r="64" spans="1:44" s="61" customFormat="1" ht="12.75" hidden="1" customHeight="1" collapsed="1" x14ac:dyDescent="0.25">
      <c r="A64" s="538" t="s">
        <v>73</v>
      </c>
      <c r="B64" s="539"/>
      <c r="C64" s="539"/>
      <c r="D64" s="539"/>
      <c r="E64" s="539"/>
      <c r="F64" s="539"/>
      <c r="G64" s="539"/>
      <c r="H64" s="539"/>
      <c r="I64" s="540"/>
      <c r="J64" s="339">
        <f>SUM(J62:J63)</f>
        <v>0</v>
      </c>
      <c r="K64" s="339">
        <f>SUM(K62:K63)</f>
        <v>0</v>
      </c>
      <c r="L64" s="445"/>
      <c r="M64" s="339">
        <f>SUM(M62:M63)</f>
        <v>0</v>
      </c>
      <c r="N64" s="339">
        <f>SUM(N62:N63)</f>
        <v>0</v>
      </c>
      <c r="O64" s="339">
        <f>SUM(O62:O63)</f>
        <v>0</v>
      </c>
      <c r="P64" s="344"/>
      <c r="Q64" s="438"/>
      <c r="R64" s="339">
        <f t="shared" ref="R64:AH64" si="13">SUM(R62:R63)</f>
        <v>0</v>
      </c>
      <c r="S64" s="339">
        <f t="shared" si="13"/>
        <v>0</v>
      </c>
      <c r="T64" s="339">
        <f t="shared" si="13"/>
        <v>0</v>
      </c>
      <c r="U64" s="339">
        <f t="shared" si="13"/>
        <v>0</v>
      </c>
      <c r="V64" s="339">
        <f t="shared" si="13"/>
        <v>0</v>
      </c>
      <c r="W64" s="339">
        <f t="shared" si="13"/>
        <v>0</v>
      </c>
      <c r="X64" s="339">
        <f t="shared" si="13"/>
        <v>0</v>
      </c>
      <c r="Y64" s="339">
        <f t="shared" si="13"/>
        <v>0</v>
      </c>
      <c r="Z64" s="339">
        <f t="shared" si="13"/>
        <v>0</v>
      </c>
      <c r="AA64" s="339">
        <f t="shared" si="13"/>
        <v>0</v>
      </c>
      <c r="AB64" s="339">
        <f t="shared" si="13"/>
        <v>0</v>
      </c>
      <c r="AC64" s="339">
        <f t="shared" si="13"/>
        <v>0</v>
      </c>
      <c r="AD64" s="339">
        <f t="shared" si="13"/>
        <v>0</v>
      </c>
      <c r="AE64" s="339">
        <f t="shared" si="13"/>
        <v>0</v>
      </c>
      <c r="AF64" s="339">
        <f t="shared" si="13"/>
        <v>0</v>
      </c>
      <c r="AG64" s="339">
        <f t="shared" si="13"/>
        <v>0</v>
      </c>
      <c r="AH64" s="339">
        <f t="shared" si="13"/>
        <v>0</v>
      </c>
      <c r="AI64" s="345">
        <f>IF(ISERROR(AH64/J64),0,AH64/J64)</f>
        <v>0</v>
      </c>
      <c r="AJ64" s="345">
        <f>IF(ISERROR(AH64/$AH$83),0,AH64/$AH$83)</f>
        <v>0</v>
      </c>
      <c r="AK64" s="11"/>
      <c r="AL64" s="11"/>
      <c r="AM64" s="11"/>
      <c r="AN64" s="11"/>
      <c r="AO64" s="11"/>
      <c r="AP64" s="11"/>
      <c r="AQ64" s="11"/>
      <c r="AR64" s="11"/>
    </row>
    <row r="65" spans="1:44" ht="12.75" hidden="1" customHeight="1" x14ac:dyDescent="0.25">
      <c r="A65" s="502" t="s">
        <v>74</v>
      </c>
      <c r="B65" s="503"/>
      <c r="C65" s="503"/>
      <c r="D65" s="503"/>
      <c r="E65" s="504"/>
      <c r="F65" s="329"/>
      <c r="G65" s="330"/>
      <c r="H65" s="331"/>
      <c r="I65" s="331"/>
      <c r="J65" s="62"/>
      <c r="K65" s="7"/>
      <c r="L65" s="18"/>
      <c r="M65" s="19"/>
      <c r="N65" s="19"/>
      <c r="O65" s="19"/>
      <c r="P65" s="5"/>
      <c r="Q65" s="20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336"/>
      <c r="AJ65" s="336"/>
    </row>
    <row r="66" spans="1:44" ht="12.75" hidden="1" customHeight="1" outlineLevel="1" x14ac:dyDescent="0.25">
      <c r="A66" s="375">
        <v>1</v>
      </c>
      <c r="B66" s="376"/>
      <c r="C66" s="377"/>
      <c r="D66" s="378"/>
      <c r="E66" s="379"/>
      <c r="F66" s="379"/>
      <c r="G66" s="379"/>
      <c r="H66" s="378"/>
      <c r="I66" s="378"/>
      <c r="J66" s="505"/>
      <c r="K66" s="27"/>
      <c r="L66" s="3"/>
      <c r="M66" s="28"/>
      <c r="N66" s="28"/>
      <c r="O66" s="28"/>
      <c r="P66" s="26"/>
      <c r="Q66" s="26"/>
      <c r="R66" s="28"/>
      <c r="S66" s="28"/>
      <c r="T66" s="28"/>
      <c r="U66" s="29">
        <f>SUM(R66:T66)</f>
        <v>0</v>
      </c>
      <c r="V66" s="28"/>
      <c r="W66" s="28"/>
      <c r="X66" s="28"/>
      <c r="Y66" s="29">
        <f>SUM(V66:X66)</f>
        <v>0</v>
      </c>
      <c r="Z66" s="28"/>
      <c r="AA66" s="28"/>
      <c r="AB66" s="28"/>
      <c r="AC66" s="29">
        <f>SUM(Z66:AB66)</f>
        <v>0</v>
      </c>
      <c r="AD66" s="28"/>
      <c r="AE66" s="28"/>
      <c r="AF66" s="28"/>
      <c r="AG66" s="29">
        <f>SUM(AD66:AF66)</f>
        <v>0</v>
      </c>
      <c r="AH66" s="29">
        <f>SUM(U66,Y66,AC66,AG66)</f>
        <v>0</v>
      </c>
      <c r="AI66" s="30">
        <f>IF(ISERROR(AH66/J66),0,AH66/J66)</f>
        <v>0</v>
      </c>
      <c r="AJ66" s="30">
        <f>IF(ISERROR(AH66/$AH$83),"-",AH66/$AH$83)</f>
        <v>0</v>
      </c>
      <c r="AK66" s="11"/>
      <c r="AL66" s="11"/>
      <c r="AM66" s="11"/>
      <c r="AN66" s="11"/>
      <c r="AO66" s="11"/>
      <c r="AP66" s="11"/>
      <c r="AQ66" s="11"/>
      <c r="AR66" s="11"/>
    </row>
    <row r="67" spans="1:44" ht="12.75" hidden="1" customHeight="1" outlineLevel="1" x14ac:dyDescent="0.25">
      <c r="A67" s="375">
        <v>2</v>
      </c>
      <c r="B67" s="376"/>
      <c r="C67" s="380"/>
      <c r="D67" s="381"/>
      <c r="E67" s="382"/>
      <c r="F67" s="382"/>
      <c r="G67" s="382"/>
      <c r="H67" s="381"/>
      <c r="I67" s="381"/>
      <c r="J67" s="506"/>
      <c r="K67" s="35"/>
      <c r="L67" s="34"/>
      <c r="M67" s="28"/>
      <c r="N67" s="28"/>
      <c r="O67" s="28"/>
      <c r="P67" s="34"/>
      <c r="Q67" s="34"/>
      <c r="R67" s="28"/>
      <c r="S67" s="28"/>
      <c r="T67" s="28"/>
      <c r="U67" s="29">
        <f>SUM(R67:T67)</f>
        <v>0</v>
      </c>
      <c r="V67" s="28"/>
      <c r="W67" s="28"/>
      <c r="X67" s="28"/>
      <c r="Y67" s="29">
        <f>SUM(V67:X67)</f>
        <v>0</v>
      </c>
      <c r="Z67" s="28"/>
      <c r="AA67" s="28"/>
      <c r="AB67" s="28"/>
      <c r="AC67" s="29">
        <f>SUM(Z67:AB67)</f>
        <v>0</v>
      </c>
      <c r="AD67" s="28"/>
      <c r="AE67" s="28"/>
      <c r="AF67" s="28"/>
      <c r="AG67" s="29">
        <f>SUM(AD67:AF67)</f>
        <v>0</v>
      </c>
      <c r="AH67" s="29">
        <f>SUM(U67,Y67,AC67,AG67)</f>
        <v>0</v>
      </c>
      <c r="AI67" s="30">
        <f>IF(ISERROR(AH67/J67),0,AH67/J67)</f>
        <v>0</v>
      </c>
      <c r="AJ67" s="30">
        <f>IF(ISERROR(AH67/$AH$83),"-",AH67/$AH$83)</f>
        <v>0</v>
      </c>
      <c r="AK67" s="11"/>
      <c r="AL67" s="11"/>
      <c r="AM67" s="11"/>
      <c r="AN67" s="11"/>
      <c r="AO67" s="11"/>
      <c r="AP67" s="11"/>
      <c r="AQ67" s="11"/>
      <c r="AR67" s="11"/>
    </row>
    <row r="68" spans="1:44" s="61" customFormat="1" ht="12.75" hidden="1" customHeight="1" collapsed="1" x14ac:dyDescent="0.25">
      <c r="A68" s="538" t="s">
        <v>75</v>
      </c>
      <c r="B68" s="539"/>
      <c r="C68" s="539"/>
      <c r="D68" s="539"/>
      <c r="E68" s="539"/>
      <c r="F68" s="539"/>
      <c r="G68" s="539"/>
      <c r="H68" s="539"/>
      <c r="I68" s="540"/>
      <c r="J68" s="339">
        <f>SUM(J66:J67)</f>
        <v>0</v>
      </c>
      <c r="K68" s="339">
        <f>SUM(K66:K67)</f>
        <v>0</v>
      </c>
      <c r="L68" s="445"/>
      <c r="M68" s="339">
        <f>SUM(M66:M67)</f>
        <v>0</v>
      </c>
      <c r="N68" s="339">
        <f>SUM(N66:N67)</f>
        <v>0</v>
      </c>
      <c r="O68" s="339">
        <f>SUM(O66:O67)</f>
        <v>0</v>
      </c>
      <c r="P68" s="344"/>
      <c r="Q68" s="438"/>
      <c r="R68" s="339">
        <f t="shared" ref="R68:AH68" si="14">SUM(R66:R67)</f>
        <v>0</v>
      </c>
      <c r="S68" s="339">
        <f t="shared" si="14"/>
        <v>0</v>
      </c>
      <c r="T68" s="339">
        <f t="shared" si="14"/>
        <v>0</v>
      </c>
      <c r="U68" s="339">
        <f t="shared" si="14"/>
        <v>0</v>
      </c>
      <c r="V68" s="339">
        <f t="shared" si="14"/>
        <v>0</v>
      </c>
      <c r="W68" s="339">
        <f t="shared" si="14"/>
        <v>0</v>
      </c>
      <c r="X68" s="339">
        <f t="shared" si="14"/>
        <v>0</v>
      </c>
      <c r="Y68" s="339">
        <f t="shared" si="14"/>
        <v>0</v>
      </c>
      <c r="Z68" s="339">
        <f t="shared" si="14"/>
        <v>0</v>
      </c>
      <c r="AA68" s="339">
        <f t="shared" si="14"/>
        <v>0</v>
      </c>
      <c r="AB68" s="339">
        <f t="shared" si="14"/>
        <v>0</v>
      </c>
      <c r="AC68" s="339">
        <f t="shared" si="14"/>
        <v>0</v>
      </c>
      <c r="AD68" s="339">
        <f t="shared" si="14"/>
        <v>0</v>
      </c>
      <c r="AE68" s="339">
        <f t="shared" si="14"/>
        <v>0</v>
      </c>
      <c r="AF68" s="339">
        <f t="shared" si="14"/>
        <v>0</v>
      </c>
      <c r="AG68" s="339">
        <f t="shared" si="14"/>
        <v>0</v>
      </c>
      <c r="AH68" s="339">
        <f t="shared" si="14"/>
        <v>0</v>
      </c>
      <c r="AI68" s="345">
        <f>IF(ISERROR(AH68/J68),0,AH68/J68)</f>
        <v>0</v>
      </c>
      <c r="AJ68" s="345">
        <f>IF(ISERROR(AH68/$AH$83),0,AH68/$AH$83)</f>
        <v>0</v>
      </c>
      <c r="AK68" s="11"/>
      <c r="AL68" s="11"/>
      <c r="AM68" s="11"/>
      <c r="AN68" s="11"/>
      <c r="AO68" s="11"/>
      <c r="AP68" s="11"/>
      <c r="AQ68" s="11"/>
      <c r="AR68" s="11"/>
    </row>
    <row r="69" spans="1:44" ht="12.75" customHeight="1" x14ac:dyDescent="0.25">
      <c r="A69" s="502" t="s">
        <v>76</v>
      </c>
      <c r="B69" s="503"/>
      <c r="C69" s="503"/>
      <c r="D69" s="503"/>
      <c r="E69" s="504"/>
      <c r="F69" s="329"/>
      <c r="G69" s="330"/>
      <c r="H69" s="331"/>
      <c r="I69" s="331"/>
      <c r="J69" s="561">
        <v>1207126000</v>
      </c>
      <c r="K69" s="7"/>
      <c r="L69" s="18"/>
      <c r="M69" s="19"/>
      <c r="N69" s="19"/>
      <c r="O69" s="19"/>
      <c r="P69" s="5"/>
      <c r="Q69" s="20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336"/>
      <c r="AJ69" s="336"/>
    </row>
    <row r="70" spans="1:44" ht="34.5" customHeight="1" outlineLevel="1" x14ac:dyDescent="0.25">
      <c r="A70" s="23">
        <v>1</v>
      </c>
      <c r="B70" s="23"/>
      <c r="C70" s="5" t="s">
        <v>93</v>
      </c>
      <c r="D70" s="6">
        <v>44795</v>
      </c>
      <c r="E70" s="370" t="s">
        <v>94</v>
      </c>
      <c r="F70" s="44" t="s">
        <v>95</v>
      </c>
      <c r="G70" s="140" t="s">
        <v>96</v>
      </c>
      <c r="H70" s="58"/>
      <c r="I70" s="374"/>
      <c r="J70" s="562"/>
      <c r="K70" s="146">
        <v>44120000</v>
      </c>
      <c r="L70" s="3"/>
      <c r="M70" s="49"/>
      <c r="N70" s="142"/>
      <c r="O70" s="49"/>
      <c r="P70" s="143"/>
      <c r="Q70" s="143"/>
      <c r="R70" s="28"/>
      <c r="S70" s="28"/>
      <c r="T70" s="28"/>
      <c r="U70" s="29"/>
      <c r="V70" s="28"/>
      <c r="W70" s="28"/>
      <c r="X70" s="28"/>
      <c r="Y70" s="29"/>
      <c r="Z70" s="28"/>
      <c r="AA70" s="28"/>
      <c r="AB70" s="28">
        <v>44120000</v>
      </c>
      <c r="AC70" s="29">
        <f>SUM(Z70:AB70)</f>
        <v>44120000</v>
      </c>
      <c r="AD70" s="28"/>
      <c r="AE70" s="28">
        <v>0</v>
      </c>
      <c r="AF70" s="28">
        <v>0</v>
      </c>
      <c r="AG70" s="29">
        <f>SUM(AD70:AF70)</f>
        <v>0</v>
      </c>
      <c r="AH70" s="29">
        <f>SUM(U70,Y70,AC70,AG70)</f>
        <v>44120000</v>
      </c>
      <c r="AI70" s="30">
        <f>IF(ISERROR(AH70/#REF!),0,AH70/#REF!)</f>
        <v>0</v>
      </c>
      <c r="AJ70" s="30">
        <f>IF(ISERROR(AH70/$AH$83),0,AH70/$AH$83)</f>
        <v>3.6733855986499524E-2</v>
      </c>
      <c r="AK70" s="11"/>
      <c r="AL70" s="11"/>
      <c r="AM70" s="11"/>
      <c r="AN70" s="11"/>
      <c r="AO70" s="11"/>
      <c r="AP70" s="11"/>
      <c r="AQ70" s="11"/>
      <c r="AR70" s="11"/>
    </row>
    <row r="71" spans="1:44" ht="34.5" customHeight="1" outlineLevel="1" x14ac:dyDescent="0.25">
      <c r="A71" s="23">
        <v>2</v>
      </c>
      <c r="B71" s="23"/>
      <c r="C71" s="5" t="s">
        <v>97</v>
      </c>
      <c r="D71" s="6">
        <v>44179</v>
      </c>
      <c r="E71" s="370" t="s">
        <v>98</v>
      </c>
      <c r="F71" s="44" t="s">
        <v>95</v>
      </c>
      <c r="G71" s="140"/>
      <c r="H71" s="58"/>
      <c r="I71" s="374"/>
      <c r="J71" s="562"/>
      <c r="K71" s="146">
        <v>24090000</v>
      </c>
      <c r="L71" s="3"/>
      <c r="M71" s="49"/>
      <c r="N71" s="142"/>
      <c r="O71" s="49"/>
      <c r="P71" s="143"/>
      <c r="Q71" s="143"/>
      <c r="R71" s="28"/>
      <c r="S71" s="28"/>
      <c r="T71" s="28"/>
      <c r="U71" s="29">
        <f t="shared" ref="U71:U80" si="15">SUM(R71:T71)</f>
        <v>0</v>
      </c>
      <c r="V71" s="28"/>
      <c r="W71" s="28"/>
      <c r="X71" s="28"/>
      <c r="Y71" s="29">
        <f t="shared" ref="Y71:Y80" si="16">SUM(V71:X71)</f>
        <v>0</v>
      </c>
      <c r="Z71" s="28"/>
      <c r="AA71" s="28"/>
      <c r="AB71" s="28"/>
      <c r="AC71" s="29">
        <f t="shared" ref="AC71:AC80" si="17">SUM(Z71:AB71)</f>
        <v>0</v>
      </c>
      <c r="AD71" s="28"/>
      <c r="AE71" s="146">
        <v>24090000</v>
      </c>
      <c r="AF71" s="28">
        <v>0</v>
      </c>
      <c r="AG71" s="29">
        <f t="shared" ref="AG71:AG80" si="18">SUM(AD71:AF71)</f>
        <v>24090000</v>
      </c>
      <c r="AH71" s="29">
        <f t="shared" ref="AH71:AH80" si="19">SUM(U71,Y71,AC71,AG71)</f>
        <v>24090000</v>
      </c>
      <c r="AI71" s="30">
        <f>IF(ISERROR(AH71/#REF!),0,AH71/#REF!)</f>
        <v>0</v>
      </c>
      <c r="AJ71" s="30">
        <f t="shared" ref="AJ71:AJ80" si="20">IF(ISERROR(AH71/$AH$83),0,AH71/$AH$83)</f>
        <v>2.0057085011667579E-2</v>
      </c>
      <c r="AK71" s="11"/>
      <c r="AL71" s="11"/>
      <c r="AM71" s="11"/>
      <c r="AN71" s="11"/>
      <c r="AO71" s="11"/>
      <c r="AP71" s="11"/>
      <c r="AQ71" s="11"/>
      <c r="AR71" s="11"/>
    </row>
    <row r="72" spans="1:44" ht="34.5" customHeight="1" outlineLevel="1" x14ac:dyDescent="0.25">
      <c r="A72" s="23">
        <v>3</v>
      </c>
      <c r="B72" s="23"/>
      <c r="C72" s="5" t="s">
        <v>99</v>
      </c>
      <c r="D72" s="6">
        <v>44195</v>
      </c>
      <c r="E72" s="370" t="s">
        <v>100</v>
      </c>
      <c r="F72" s="44" t="s">
        <v>95</v>
      </c>
      <c r="G72" s="140"/>
      <c r="H72" s="58"/>
      <c r="I72" s="374"/>
      <c r="J72" s="562"/>
      <c r="K72" s="146">
        <v>24090000</v>
      </c>
      <c r="L72" s="3"/>
      <c r="M72" s="49"/>
      <c r="N72" s="142"/>
      <c r="O72" s="49"/>
      <c r="P72" s="143"/>
      <c r="Q72" s="143"/>
      <c r="R72" s="28"/>
      <c r="S72" s="28"/>
      <c r="T72" s="28"/>
      <c r="U72" s="29">
        <f t="shared" si="15"/>
        <v>0</v>
      </c>
      <c r="V72" s="28"/>
      <c r="W72" s="28"/>
      <c r="X72" s="28"/>
      <c r="Y72" s="29">
        <f t="shared" si="16"/>
        <v>0</v>
      </c>
      <c r="Z72" s="28"/>
      <c r="AA72" s="28"/>
      <c r="AB72" s="28"/>
      <c r="AC72" s="29">
        <f t="shared" si="17"/>
        <v>0</v>
      </c>
      <c r="AD72" s="28"/>
      <c r="AE72" s="146">
        <v>24090000</v>
      </c>
      <c r="AF72" s="146">
        <v>0</v>
      </c>
      <c r="AG72" s="29">
        <f t="shared" si="18"/>
        <v>24090000</v>
      </c>
      <c r="AH72" s="29">
        <f t="shared" si="19"/>
        <v>24090000</v>
      </c>
      <c r="AI72" s="30">
        <f>IF(ISERROR(AH72/#REF!),0,AH72/#REF!)</f>
        <v>0</v>
      </c>
      <c r="AJ72" s="30">
        <f t="shared" si="20"/>
        <v>2.0057085011667579E-2</v>
      </c>
      <c r="AK72" s="11"/>
      <c r="AL72" s="11"/>
      <c r="AM72" s="11"/>
      <c r="AN72" s="11"/>
      <c r="AO72" s="11"/>
      <c r="AP72" s="11"/>
      <c r="AQ72" s="11"/>
      <c r="AR72" s="11"/>
    </row>
    <row r="73" spans="1:44" ht="34.5" customHeight="1" outlineLevel="1" x14ac:dyDescent="0.25">
      <c r="A73" s="23">
        <v>4</v>
      </c>
      <c r="B73" s="23"/>
      <c r="C73" s="5" t="s">
        <v>101</v>
      </c>
      <c r="D73" s="6">
        <v>44195</v>
      </c>
      <c r="E73" s="370" t="s">
        <v>102</v>
      </c>
      <c r="F73" s="44" t="s">
        <v>95</v>
      </c>
      <c r="G73" s="140"/>
      <c r="H73" s="58"/>
      <c r="I73" s="374"/>
      <c r="J73" s="562"/>
      <c r="K73" s="146">
        <v>253648500</v>
      </c>
      <c r="L73" s="3"/>
      <c r="M73" s="49"/>
      <c r="N73" s="142"/>
      <c r="O73" s="49"/>
      <c r="P73" s="143"/>
      <c r="Q73" s="143"/>
      <c r="R73" s="28"/>
      <c r="S73" s="28"/>
      <c r="T73" s="28"/>
      <c r="U73" s="29">
        <f t="shared" si="15"/>
        <v>0</v>
      </c>
      <c r="V73" s="28"/>
      <c r="W73" s="28"/>
      <c r="X73" s="28"/>
      <c r="Y73" s="29">
        <f t="shared" si="16"/>
        <v>0</v>
      </c>
      <c r="Z73" s="28"/>
      <c r="AA73" s="28"/>
      <c r="AB73" s="28"/>
      <c r="AC73" s="29">
        <f t="shared" si="17"/>
        <v>0</v>
      </c>
      <c r="AD73" s="28"/>
      <c r="AE73" s="28">
        <v>0</v>
      </c>
      <c r="AF73" s="146">
        <v>253648500</v>
      </c>
      <c r="AG73" s="29">
        <f t="shared" si="18"/>
        <v>253648500</v>
      </c>
      <c r="AH73" s="29">
        <f t="shared" si="19"/>
        <v>253648500</v>
      </c>
      <c r="AI73" s="30">
        <f>IF(ISERROR(AH73/#REF!),0,AH73/#REF!)</f>
        <v>0</v>
      </c>
      <c r="AJ73" s="30">
        <f t="shared" si="20"/>
        <v>0.21118511945130608</v>
      </c>
      <c r="AK73" s="11"/>
      <c r="AL73" s="11"/>
      <c r="AM73" s="11"/>
      <c r="AN73" s="11"/>
      <c r="AO73" s="11"/>
      <c r="AP73" s="11"/>
      <c r="AQ73" s="11"/>
      <c r="AR73" s="11"/>
    </row>
    <row r="74" spans="1:44" ht="34.5" customHeight="1" outlineLevel="1" x14ac:dyDescent="0.25">
      <c r="A74" s="23">
        <v>5</v>
      </c>
      <c r="B74" s="23"/>
      <c r="C74" s="5" t="s">
        <v>103</v>
      </c>
      <c r="D74" s="6">
        <v>44909</v>
      </c>
      <c r="E74" s="370" t="s">
        <v>104</v>
      </c>
      <c r="F74" s="44" t="s">
        <v>95</v>
      </c>
      <c r="G74" s="140"/>
      <c r="H74" s="58"/>
      <c r="I74" s="374"/>
      <c r="J74" s="562"/>
      <c r="K74" s="146">
        <v>61688000</v>
      </c>
      <c r="L74" s="3"/>
      <c r="M74" s="49"/>
      <c r="N74" s="142"/>
      <c r="O74" s="49"/>
      <c r="P74" s="143"/>
      <c r="Q74" s="143"/>
      <c r="R74" s="28"/>
      <c r="S74" s="28"/>
      <c r="T74" s="28"/>
      <c r="U74" s="29">
        <f t="shared" si="15"/>
        <v>0</v>
      </c>
      <c r="V74" s="28"/>
      <c r="W74" s="28"/>
      <c r="X74" s="28"/>
      <c r="Y74" s="29">
        <f t="shared" si="16"/>
        <v>0</v>
      </c>
      <c r="Z74" s="28"/>
      <c r="AA74" s="28"/>
      <c r="AB74" s="28"/>
      <c r="AC74" s="29">
        <f t="shared" si="17"/>
        <v>0</v>
      </c>
      <c r="AD74" s="28"/>
      <c r="AE74" s="28">
        <v>0</v>
      </c>
      <c r="AF74" s="146">
        <v>61688000</v>
      </c>
      <c r="AG74" s="29">
        <f t="shared" si="18"/>
        <v>61688000</v>
      </c>
      <c r="AH74" s="29">
        <f t="shared" si="19"/>
        <v>61688000</v>
      </c>
      <c r="AI74" s="30">
        <f>IF(ISERROR(AH74/#REF!),0,AH74/#REF!)</f>
        <v>0</v>
      </c>
      <c r="AJ74" s="30">
        <f t="shared" si="20"/>
        <v>5.1360791207959715E-2</v>
      </c>
      <c r="AK74" s="11"/>
      <c r="AL74" s="11"/>
      <c r="AM74" s="11"/>
      <c r="AN74" s="11"/>
      <c r="AO74" s="11"/>
      <c r="AP74" s="11"/>
      <c r="AQ74" s="11"/>
      <c r="AR74" s="11"/>
    </row>
    <row r="75" spans="1:44" ht="34.5" customHeight="1" outlineLevel="1" x14ac:dyDescent="0.25">
      <c r="A75" s="23">
        <v>6</v>
      </c>
      <c r="B75" s="23"/>
      <c r="C75" s="5" t="s">
        <v>105</v>
      </c>
      <c r="D75" s="6">
        <v>44195</v>
      </c>
      <c r="E75" s="370" t="s">
        <v>106</v>
      </c>
      <c r="F75" s="44" t="s">
        <v>95</v>
      </c>
      <c r="G75" s="140"/>
      <c r="H75" s="58"/>
      <c r="I75" s="374"/>
      <c r="J75" s="562"/>
      <c r="K75" s="146">
        <v>40781400</v>
      </c>
      <c r="L75" s="3"/>
      <c r="M75" s="49"/>
      <c r="N75" s="142"/>
      <c r="O75" s="49"/>
      <c r="P75" s="143"/>
      <c r="Q75" s="143"/>
      <c r="R75" s="28"/>
      <c r="S75" s="28"/>
      <c r="T75" s="28"/>
      <c r="U75" s="29">
        <f t="shared" si="15"/>
        <v>0</v>
      </c>
      <c r="V75" s="28"/>
      <c r="W75" s="28"/>
      <c r="X75" s="28"/>
      <c r="Y75" s="29">
        <f t="shared" si="16"/>
        <v>0</v>
      </c>
      <c r="Z75" s="28"/>
      <c r="AA75" s="28"/>
      <c r="AB75" s="28"/>
      <c r="AC75" s="29">
        <f t="shared" si="17"/>
        <v>0</v>
      </c>
      <c r="AD75" s="28"/>
      <c r="AE75" s="28">
        <v>0</v>
      </c>
      <c r="AF75" s="146">
        <v>40781400</v>
      </c>
      <c r="AG75" s="29">
        <f t="shared" si="18"/>
        <v>40781400</v>
      </c>
      <c r="AH75" s="29">
        <f t="shared" si="19"/>
        <v>40781400</v>
      </c>
      <c r="AI75" s="30">
        <f>IF(ISERROR(AH75/#REF!),0,AH75/#REF!)</f>
        <v>0</v>
      </c>
      <c r="AJ75" s="30">
        <f t="shared" si="20"/>
        <v>3.3954172133450401E-2</v>
      </c>
      <c r="AK75" s="11"/>
      <c r="AL75" s="11"/>
      <c r="AM75" s="11"/>
      <c r="AN75" s="11"/>
      <c r="AO75" s="11"/>
      <c r="AP75" s="11"/>
      <c r="AQ75" s="11"/>
      <c r="AR75" s="11"/>
    </row>
    <row r="76" spans="1:44" ht="34.5" customHeight="1" outlineLevel="1" x14ac:dyDescent="0.25">
      <c r="A76" s="23">
        <v>7</v>
      </c>
      <c r="B76" s="23"/>
      <c r="C76" s="5" t="s">
        <v>107</v>
      </c>
      <c r="D76" s="6">
        <v>44195</v>
      </c>
      <c r="E76" s="370" t="s">
        <v>108</v>
      </c>
      <c r="F76" s="44" t="s">
        <v>95</v>
      </c>
      <c r="G76" s="140"/>
      <c r="H76" s="58"/>
      <c r="I76" s="374"/>
      <c r="J76" s="562"/>
      <c r="K76" s="146">
        <v>82551440</v>
      </c>
      <c r="L76" s="3"/>
      <c r="M76" s="49"/>
      <c r="N76" s="142"/>
      <c r="O76" s="49"/>
      <c r="P76" s="143"/>
      <c r="Q76" s="143"/>
      <c r="R76" s="28"/>
      <c r="S76" s="28"/>
      <c r="T76" s="28"/>
      <c r="U76" s="29">
        <f t="shared" si="15"/>
        <v>0</v>
      </c>
      <c r="V76" s="28"/>
      <c r="W76" s="28"/>
      <c r="X76" s="28"/>
      <c r="Y76" s="29">
        <f t="shared" si="16"/>
        <v>0</v>
      </c>
      <c r="Z76" s="28"/>
      <c r="AA76" s="28"/>
      <c r="AB76" s="28"/>
      <c r="AC76" s="29">
        <f t="shared" si="17"/>
        <v>0</v>
      </c>
      <c r="AD76" s="28"/>
      <c r="AE76" s="28">
        <v>0</v>
      </c>
      <c r="AF76" s="146">
        <v>82551440</v>
      </c>
      <c r="AG76" s="29">
        <f t="shared" si="18"/>
        <v>82551440</v>
      </c>
      <c r="AH76" s="29">
        <f t="shared" si="19"/>
        <v>82551440</v>
      </c>
      <c r="AI76" s="30">
        <f>IF(ISERROR(AH76/#REF!),0,AH76/#REF!)</f>
        <v>0</v>
      </c>
      <c r="AJ76" s="30">
        <f t="shared" si="20"/>
        <v>6.8731475712560205E-2</v>
      </c>
      <c r="AK76" s="11"/>
      <c r="AL76" s="11"/>
      <c r="AM76" s="11"/>
      <c r="AN76" s="11"/>
      <c r="AO76" s="11"/>
      <c r="AP76" s="11"/>
      <c r="AQ76" s="11"/>
      <c r="AR76" s="11"/>
    </row>
    <row r="77" spans="1:44" ht="34.5" customHeight="1" outlineLevel="1" x14ac:dyDescent="0.25">
      <c r="A77" s="23">
        <v>8</v>
      </c>
      <c r="B77" s="23"/>
      <c r="C77" s="5" t="s">
        <v>109</v>
      </c>
      <c r="D77" s="6">
        <v>44195</v>
      </c>
      <c r="E77" s="370" t="s">
        <v>110</v>
      </c>
      <c r="F77" s="44" t="s">
        <v>95</v>
      </c>
      <c r="G77" s="140"/>
      <c r="H77" s="58"/>
      <c r="I77" s="374"/>
      <c r="J77" s="562"/>
      <c r="K77" s="146">
        <v>40781400</v>
      </c>
      <c r="L77" s="3"/>
      <c r="M77" s="49"/>
      <c r="N77" s="142"/>
      <c r="O77" s="49"/>
      <c r="P77" s="143"/>
      <c r="Q77" s="143"/>
      <c r="R77" s="28"/>
      <c r="S77" s="28"/>
      <c r="T77" s="28"/>
      <c r="U77" s="29">
        <f t="shared" si="15"/>
        <v>0</v>
      </c>
      <c r="V77" s="28"/>
      <c r="W77" s="28"/>
      <c r="X77" s="28"/>
      <c r="Y77" s="29">
        <f t="shared" si="16"/>
        <v>0</v>
      </c>
      <c r="Z77" s="28"/>
      <c r="AA77" s="28"/>
      <c r="AB77" s="28"/>
      <c r="AC77" s="29">
        <f t="shared" si="17"/>
        <v>0</v>
      </c>
      <c r="AD77" s="28"/>
      <c r="AE77" s="28">
        <v>0</v>
      </c>
      <c r="AF77" s="146">
        <v>40781400</v>
      </c>
      <c r="AG77" s="29">
        <f t="shared" si="18"/>
        <v>40781400</v>
      </c>
      <c r="AH77" s="29">
        <f t="shared" si="19"/>
        <v>40781400</v>
      </c>
      <c r="AI77" s="30">
        <f>IF(ISERROR(AH77/#REF!),0,AH77/#REF!)</f>
        <v>0</v>
      </c>
      <c r="AJ77" s="30">
        <f t="shared" si="20"/>
        <v>3.3954172133450401E-2</v>
      </c>
      <c r="AK77" s="11"/>
      <c r="AL77" s="11"/>
      <c r="AM77" s="11"/>
      <c r="AN77" s="11"/>
      <c r="AO77" s="11"/>
      <c r="AP77" s="11"/>
      <c r="AQ77" s="11"/>
      <c r="AR77" s="11"/>
    </row>
    <row r="78" spans="1:44" ht="34.5" customHeight="1" outlineLevel="1" x14ac:dyDescent="0.25">
      <c r="A78" s="23">
        <v>9</v>
      </c>
      <c r="B78" s="23"/>
      <c r="C78" s="5" t="s">
        <v>111</v>
      </c>
      <c r="D78" s="6">
        <v>44195</v>
      </c>
      <c r="E78" s="370" t="s">
        <v>112</v>
      </c>
      <c r="F78" s="44" t="s">
        <v>95</v>
      </c>
      <c r="G78" s="140"/>
      <c r="H78" s="58"/>
      <c r="I78" s="374"/>
      <c r="J78" s="562"/>
      <c r="K78" s="146">
        <v>253648500</v>
      </c>
      <c r="L78" s="3"/>
      <c r="M78" s="49"/>
      <c r="N78" s="142"/>
      <c r="O78" s="49"/>
      <c r="P78" s="143"/>
      <c r="Q78" s="143"/>
      <c r="R78" s="28"/>
      <c r="S78" s="28"/>
      <c r="T78" s="28"/>
      <c r="U78" s="29">
        <f t="shared" si="15"/>
        <v>0</v>
      </c>
      <c r="V78" s="28"/>
      <c r="W78" s="28"/>
      <c r="X78" s="28"/>
      <c r="Y78" s="29">
        <f t="shared" si="16"/>
        <v>0</v>
      </c>
      <c r="Z78" s="28"/>
      <c r="AA78" s="28"/>
      <c r="AB78" s="28"/>
      <c r="AC78" s="29">
        <f t="shared" si="17"/>
        <v>0</v>
      </c>
      <c r="AD78" s="28"/>
      <c r="AE78" s="28">
        <v>0</v>
      </c>
      <c r="AF78" s="146">
        <v>253648500</v>
      </c>
      <c r="AG78" s="29">
        <f t="shared" si="18"/>
        <v>253648500</v>
      </c>
      <c r="AH78" s="29">
        <f t="shared" si="19"/>
        <v>253648500</v>
      </c>
      <c r="AI78" s="30">
        <f>IF(ISERROR(AH78/#REF!),0,AH78/#REF!)</f>
        <v>0</v>
      </c>
      <c r="AJ78" s="30">
        <f t="shared" si="20"/>
        <v>0.21118511945130608</v>
      </c>
      <c r="AK78" s="11"/>
      <c r="AL78" s="11"/>
      <c r="AM78" s="11"/>
      <c r="AN78" s="11"/>
      <c r="AO78" s="11"/>
      <c r="AP78" s="11"/>
      <c r="AQ78" s="11"/>
      <c r="AR78" s="11"/>
    </row>
    <row r="79" spans="1:44" ht="34.5" customHeight="1" outlineLevel="1" x14ac:dyDescent="0.25">
      <c r="A79" s="23">
        <v>10</v>
      </c>
      <c r="B79" s="23"/>
      <c r="C79" s="5" t="s">
        <v>113</v>
      </c>
      <c r="D79" s="6">
        <v>44797</v>
      </c>
      <c r="E79" s="370" t="s">
        <v>98</v>
      </c>
      <c r="F79" s="44" t="s">
        <v>95</v>
      </c>
      <c r="G79" s="140"/>
      <c r="H79" s="58"/>
      <c r="I79" s="374"/>
      <c r="J79" s="562"/>
      <c r="K79" s="146">
        <v>61688000</v>
      </c>
      <c r="L79" s="3"/>
      <c r="M79" s="49"/>
      <c r="N79" s="142"/>
      <c r="O79" s="49"/>
      <c r="P79" s="143"/>
      <c r="Q79" s="143"/>
      <c r="R79" s="28"/>
      <c r="S79" s="28"/>
      <c r="T79" s="28"/>
      <c r="U79" s="29">
        <f t="shared" si="15"/>
        <v>0</v>
      </c>
      <c r="V79" s="28"/>
      <c r="W79" s="28"/>
      <c r="X79" s="28"/>
      <c r="Y79" s="29">
        <f t="shared" si="16"/>
        <v>0</v>
      </c>
      <c r="Z79" s="28"/>
      <c r="AA79" s="28"/>
      <c r="AB79" s="28"/>
      <c r="AC79" s="29">
        <f t="shared" si="17"/>
        <v>0</v>
      </c>
      <c r="AD79" s="28"/>
      <c r="AE79" s="28">
        <v>0</v>
      </c>
      <c r="AF79" s="146">
        <v>61688000</v>
      </c>
      <c r="AG79" s="29">
        <f t="shared" si="18"/>
        <v>61688000</v>
      </c>
      <c r="AH79" s="29">
        <f t="shared" si="19"/>
        <v>61688000</v>
      </c>
      <c r="AI79" s="30">
        <f>IF(ISERROR(AH79/#REF!),0,AH79/#REF!)</f>
        <v>0</v>
      </c>
      <c r="AJ79" s="30">
        <f t="shared" si="20"/>
        <v>5.1360791207959715E-2</v>
      </c>
      <c r="AK79" s="11"/>
      <c r="AL79" s="11"/>
      <c r="AM79" s="11"/>
      <c r="AN79" s="11"/>
      <c r="AO79" s="11"/>
      <c r="AP79" s="11"/>
      <c r="AQ79" s="11"/>
      <c r="AR79" s="11"/>
    </row>
    <row r="80" spans="1:44" ht="34.5" customHeight="1" outlineLevel="1" x14ac:dyDescent="0.25">
      <c r="A80" s="23">
        <v>11</v>
      </c>
      <c r="B80" s="23"/>
      <c r="C80" s="5" t="s">
        <v>114</v>
      </c>
      <c r="D80" s="6">
        <v>44879</v>
      </c>
      <c r="E80" s="370" t="s">
        <v>115</v>
      </c>
      <c r="F80" s="44" t="s">
        <v>95</v>
      </c>
      <c r="G80" s="140"/>
      <c r="H80" s="58"/>
      <c r="I80" s="374"/>
      <c r="J80" s="562"/>
      <c r="K80" s="146">
        <v>253560500</v>
      </c>
      <c r="L80" s="3"/>
      <c r="M80" s="49"/>
      <c r="N80" s="142"/>
      <c r="O80" s="49"/>
      <c r="P80" s="143"/>
      <c r="Q80" s="143"/>
      <c r="R80" s="28"/>
      <c r="S80" s="28"/>
      <c r="T80" s="28"/>
      <c r="U80" s="29">
        <f t="shared" si="15"/>
        <v>0</v>
      </c>
      <c r="V80" s="28"/>
      <c r="W80" s="28"/>
      <c r="X80" s="28"/>
      <c r="Y80" s="29">
        <f t="shared" si="16"/>
        <v>0</v>
      </c>
      <c r="Z80" s="28"/>
      <c r="AA80" s="28"/>
      <c r="AB80" s="28"/>
      <c r="AC80" s="29">
        <f t="shared" si="17"/>
        <v>0</v>
      </c>
      <c r="AD80" s="28"/>
      <c r="AE80" s="28">
        <v>0</v>
      </c>
      <c r="AF80" s="146">
        <v>253560500</v>
      </c>
      <c r="AG80" s="29">
        <f t="shared" si="18"/>
        <v>253560500</v>
      </c>
      <c r="AH80" s="29">
        <f t="shared" si="19"/>
        <v>253560500</v>
      </c>
      <c r="AI80" s="30">
        <f>IF(ISERROR(AH80/#REF!),0,AH80/#REF!)</f>
        <v>0</v>
      </c>
      <c r="AJ80" s="30">
        <f t="shared" si="20"/>
        <v>0.21111185156085252</v>
      </c>
      <c r="AK80" s="11"/>
      <c r="AL80" s="11"/>
      <c r="AM80" s="11"/>
      <c r="AN80" s="11"/>
      <c r="AO80" s="11"/>
      <c r="AP80" s="11"/>
      <c r="AQ80" s="11"/>
      <c r="AR80" s="11"/>
    </row>
    <row r="81" spans="1:44" ht="34.5" customHeight="1" outlineLevel="1" x14ac:dyDescent="0.25">
      <c r="A81" s="23">
        <v>12</v>
      </c>
      <c r="B81" s="23"/>
      <c r="C81" s="5" t="s">
        <v>99</v>
      </c>
      <c r="D81" s="6">
        <v>44195</v>
      </c>
      <c r="E81" s="370" t="s">
        <v>100</v>
      </c>
      <c r="F81" s="44" t="s">
        <v>95</v>
      </c>
      <c r="G81" s="140"/>
      <c r="H81" s="58"/>
      <c r="I81" s="374"/>
      <c r="J81" s="563"/>
      <c r="K81" s="146">
        <v>60424100</v>
      </c>
      <c r="L81" s="3"/>
      <c r="M81" s="49"/>
      <c r="N81" s="142"/>
      <c r="O81" s="49"/>
      <c r="P81" s="143"/>
      <c r="Q81" s="143"/>
      <c r="R81" s="28"/>
      <c r="S81" s="28"/>
      <c r="T81" s="28"/>
      <c r="U81" s="29">
        <f>SUM(R81:T81)</f>
        <v>0</v>
      </c>
      <c r="V81" s="28"/>
      <c r="W81" s="28"/>
      <c r="X81" s="28"/>
      <c r="Y81" s="29">
        <f>SUM(V81:X81)</f>
        <v>0</v>
      </c>
      <c r="Z81" s="28"/>
      <c r="AA81" s="28"/>
      <c r="AB81" s="28"/>
      <c r="AC81" s="29">
        <f>SUM(Z81:AB81)</f>
        <v>0</v>
      </c>
      <c r="AD81" s="28"/>
      <c r="AE81" s="28">
        <v>0</v>
      </c>
      <c r="AF81" s="146">
        <v>60424100</v>
      </c>
      <c r="AG81" s="29">
        <f>SUM(AD81:AF81)</f>
        <v>60424100</v>
      </c>
      <c r="AH81" s="29">
        <f>SUM(U81,Y81,AC81,AG81)</f>
        <v>60424100</v>
      </c>
      <c r="AI81" s="30">
        <f>IF(ISERROR(AH81/#REF!),0,AH81/#REF!)</f>
        <v>0</v>
      </c>
      <c r="AJ81" s="30">
        <f>IF(ISERROR(AH81/$AH$83),0,AH81/$AH$83)</f>
        <v>5.0308481131320172E-2</v>
      </c>
      <c r="AK81" s="11"/>
      <c r="AL81" s="11"/>
      <c r="AM81" s="11"/>
      <c r="AN81" s="11"/>
      <c r="AO81" s="11"/>
      <c r="AP81" s="11"/>
      <c r="AQ81" s="11"/>
      <c r="AR81" s="11"/>
    </row>
    <row r="82" spans="1:44" s="61" customFormat="1" x14ac:dyDescent="0.25">
      <c r="A82" s="538" t="s">
        <v>82</v>
      </c>
      <c r="B82" s="539"/>
      <c r="C82" s="539"/>
      <c r="D82" s="539"/>
      <c r="E82" s="539"/>
      <c r="F82" s="539"/>
      <c r="G82" s="539"/>
      <c r="H82" s="539"/>
      <c r="I82" s="540"/>
      <c r="J82" s="346">
        <f>+J69</f>
        <v>1207126000</v>
      </c>
      <c r="K82" s="339">
        <f>SUM(K70:K81)</f>
        <v>1201071840</v>
      </c>
      <c r="L82" s="445"/>
      <c r="M82" s="339">
        <f>SUM(M81:M81)</f>
        <v>0</v>
      </c>
      <c r="N82" s="339">
        <f>SUM(N81:N81)</f>
        <v>0</v>
      </c>
      <c r="O82" s="339">
        <f>SUM(O81:O81)</f>
        <v>0</v>
      </c>
      <c r="P82" s="344"/>
      <c r="Q82" s="438"/>
      <c r="R82" s="339">
        <f t="shared" ref="R82:AB82" si="21">SUM(R81:R81)</f>
        <v>0</v>
      </c>
      <c r="S82" s="339">
        <f t="shared" si="21"/>
        <v>0</v>
      </c>
      <c r="T82" s="339">
        <f t="shared" si="21"/>
        <v>0</v>
      </c>
      <c r="U82" s="339">
        <f t="shared" si="21"/>
        <v>0</v>
      </c>
      <c r="V82" s="339">
        <f t="shared" si="21"/>
        <v>0</v>
      </c>
      <c r="W82" s="339">
        <f t="shared" si="21"/>
        <v>0</v>
      </c>
      <c r="X82" s="339">
        <f t="shared" si="21"/>
        <v>0</v>
      </c>
      <c r="Y82" s="339">
        <f t="shared" si="21"/>
        <v>0</v>
      </c>
      <c r="Z82" s="339">
        <f t="shared" si="21"/>
        <v>0</v>
      </c>
      <c r="AA82" s="339">
        <f t="shared" si="21"/>
        <v>0</v>
      </c>
      <c r="AB82" s="339">
        <f t="shared" si="21"/>
        <v>0</v>
      </c>
      <c r="AC82" s="339">
        <f>SUM(AC70:AC81)</f>
        <v>44120000</v>
      </c>
      <c r="AD82" s="339">
        <f t="shared" ref="AD82:AJ82" si="22">SUM(AD70:AD81)</f>
        <v>0</v>
      </c>
      <c r="AE82" s="339">
        <f t="shared" si="22"/>
        <v>48180000</v>
      </c>
      <c r="AF82" s="339">
        <f t="shared" si="22"/>
        <v>1108771840</v>
      </c>
      <c r="AG82" s="339">
        <f t="shared" si="22"/>
        <v>1156951840</v>
      </c>
      <c r="AH82" s="339">
        <f t="shared" si="22"/>
        <v>1201071840</v>
      </c>
      <c r="AI82" s="339">
        <f t="shared" si="22"/>
        <v>0</v>
      </c>
      <c r="AJ82" s="339">
        <f t="shared" si="22"/>
        <v>1</v>
      </c>
      <c r="AK82" s="11"/>
      <c r="AL82" s="11"/>
      <c r="AM82" s="11"/>
      <c r="AN82" s="11"/>
      <c r="AO82" s="11"/>
      <c r="AP82" s="11"/>
      <c r="AQ82" s="11"/>
      <c r="AR82" s="11"/>
    </row>
    <row r="83" spans="1:44" s="59" customFormat="1" ht="15" customHeight="1" x14ac:dyDescent="0.25">
      <c r="A83" s="499" t="str">
        <f>"TOTAL ASIG."&amp;" "&amp;$A$5</f>
        <v>TOTAL ASIG. 24-01-411 "Niñas y Adolescentes en situacion de Calle "</v>
      </c>
      <c r="B83" s="500"/>
      <c r="C83" s="500"/>
      <c r="D83" s="500"/>
      <c r="E83" s="500"/>
      <c r="F83" s="500"/>
      <c r="G83" s="500"/>
      <c r="H83" s="500"/>
      <c r="I83" s="501"/>
      <c r="J83" s="341">
        <f>SUM(J11,J15,J19,J23,J27,J31,J35,J40,J44,J48,J52,J56,J60,J64,J68,J82)</f>
        <v>1207126000</v>
      </c>
      <c r="K83" s="341">
        <f>+K11+K15+K19+K23+K27+K31+K35+K40+K44+K48+K52+K56+K68+K60+K64+K82</f>
        <v>1201071840</v>
      </c>
      <c r="L83" s="434"/>
      <c r="M83" s="341">
        <f>+M11+M15+M19+M23+M27+M31+M35+M40+M44+M48+M52+M56+M68+M60+M64+M82</f>
        <v>0</v>
      </c>
      <c r="N83" s="341">
        <f>+N11+N15+N19+N23+N27+N31+N35+N40+N44+N48+N52+N56+N68+N60+N64+N82</f>
        <v>0</v>
      </c>
      <c r="O83" s="341">
        <f>+O11+O15+O19+O23+O27+O31+O35+O40+O44+O48+O52+O56+O68+O60+O64+O82</f>
        <v>0</v>
      </c>
      <c r="P83" s="342"/>
      <c r="Q83" s="454"/>
      <c r="R83" s="341">
        <f t="shared" ref="R83:AH83" si="23">+R11+R15+R19+R23+R27+R31+R35+R40+R44+R48+R52+R56+R68+R60+R64+R82</f>
        <v>0</v>
      </c>
      <c r="S83" s="341">
        <f t="shared" si="23"/>
        <v>0</v>
      </c>
      <c r="T83" s="341">
        <f t="shared" si="23"/>
        <v>0</v>
      </c>
      <c r="U83" s="341">
        <f t="shared" si="23"/>
        <v>0</v>
      </c>
      <c r="V83" s="341">
        <f t="shared" si="23"/>
        <v>0</v>
      </c>
      <c r="W83" s="341">
        <f t="shared" si="23"/>
        <v>0</v>
      </c>
      <c r="X83" s="341">
        <f t="shared" si="23"/>
        <v>0</v>
      </c>
      <c r="Y83" s="341">
        <f t="shared" si="23"/>
        <v>0</v>
      </c>
      <c r="Z83" s="341">
        <f t="shared" si="23"/>
        <v>0</v>
      </c>
      <c r="AA83" s="341">
        <f t="shared" si="23"/>
        <v>0</v>
      </c>
      <c r="AB83" s="341">
        <f t="shared" si="23"/>
        <v>0</v>
      </c>
      <c r="AC83" s="341">
        <f t="shared" si="23"/>
        <v>44120000</v>
      </c>
      <c r="AD83" s="341">
        <f t="shared" si="23"/>
        <v>0</v>
      </c>
      <c r="AE83" s="341">
        <f t="shared" si="23"/>
        <v>48180000</v>
      </c>
      <c r="AF83" s="341">
        <f t="shared" si="23"/>
        <v>1108771840</v>
      </c>
      <c r="AG83" s="341">
        <f t="shared" si="23"/>
        <v>1156951840</v>
      </c>
      <c r="AH83" s="341">
        <f t="shared" si="23"/>
        <v>1201071840</v>
      </c>
      <c r="AI83" s="343">
        <f>IF(ISERROR(AH83/J83),0,AH83/J83)</f>
        <v>0.99498464948977983</v>
      </c>
      <c r="AJ83" s="343">
        <f>IF(ISERROR(AH83/$AH$83),0,AH83/$AH$83)</f>
        <v>1</v>
      </c>
      <c r="AK83" s="14"/>
      <c r="AL83" s="14"/>
      <c r="AM83" s="14"/>
      <c r="AN83" s="14"/>
      <c r="AO83" s="14"/>
      <c r="AP83" s="14"/>
      <c r="AQ83" s="14"/>
      <c r="AR83" s="14"/>
    </row>
    <row r="84" spans="1:44" x14ac:dyDescent="0.25">
      <c r="J84" s="41"/>
      <c r="R84" s="41"/>
      <c r="S84" s="41"/>
      <c r="T84" s="41"/>
      <c r="V84" s="41"/>
      <c r="W84" s="41"/>
      <c r="X84" s="41"/>
      <c r="Z84" s="41"/>
      <c r="AA84" s="41"/>
      <c r="AB84" s="41"/>
      <c r="AD84" s="41"/>
      <c r="AE84" s="41"/>
      <c r="AF84" s="41"/>
      <c r="AK84" s="11"/>
      <c r="AL84" s="11"/>
      <c r="AM84" s="11"/>
      <c r="AN84" s="11"/>
      <c r="AO84" s="11"/>
      <c r="AP84" s="11"/>
      <c r="AQ84" s="11"/>
      <c r="AR84" s="11"/>
    </row>
    <row r="85" spans="1:44" x14ac:dyDescent="0.25">
      <c r="J85" s="41"/>
      <c r="R85" s="41"/>
      <c r="S85" s="41"/>
      <c r="T85" s="41"/>
      <c r="V85" s="41"/>
      <c r="X85" s="41"/>
      <c r="Z85" s="41"/>
      <c r="AA85" s="41"/>
      <c r="AB85" s="41"/>
      <c r="AD85" s="41"/>
      <c r="AE85" s="41"/>
      <c r="AF85" s="41"/>
      <c r="AK85" s="11"/>
      <c r="AL85" s="11"/>
      <c r="AM85" s="11"/>
      <c r="AN85" s="11"/>
      <c r="AO85" s="11"/>
      <c r="AP85" s="11"/>
      <c r="AQ85" s="11"/>
      <c r="AR85" s="11"/>
    </row>
    <row r="86" spans="1:44" x14ac:dyDescent="0.25">
      <c r="J86" s="41"/>
      <c r="R86" s="41"/>
      <c r="S86" s="41"/>
      <c r="T86" s="41"/>
      <c r="V86" s="41"/>
      <c r="W86" s="41"/>
      <c r="X86" s="41"/>
      <c r="Z86" s="41"/>
      <c r="AA86" s="41"/>
      <c r="AB86" s="41"/>
      <c r="AD86" s="41"/>
      <c r="AE86" s="41"/>
      <c r="AF86" s="41"/>
    </row>
    <row r="87" spans="1:44" x14ac:dyDescent="0.25">
      <c r="J87" s="41"/>
      <c r="R87" s="41"/>
      <c r="S87" s="41"/>
      <c r="T87" s="41"/>
      <c r="V87" s="41"/>
      <c r="W87" s="41"/>
      <c r="X87" s="41"/>
      <c r="Z87" s="41"/>
      <c r="AA87" s="41"/>
      <c r="AB87" s="41"/>
      <c r="AD87" s="41"/>
      <c r="AE87" s="41"/>
      <c r="AF87" s="41"/>
      <c r="AK87" s="11"/>
      <c r="AL87" s="11"/>
      <c r="AM87" s="11"/>
      <c r="AN87" s="11"/>
      <c r="AO87" s="11"/>
      <c r="AP87" s="11"/>
      <c r="AQ87" s="11"/>
      <c r="AR87" s="11"/>
    </row>
    <row r="88" spans="1:44" x14ac:dyDescent="0.25">
      <c r="J88" s="41"/>
      <c r="R88" s="41"/>
      <c r="S88" s="41"/>
      <c r="T88" s="41"/>
      <c r="V88" s="41"/>
      <c r="W88" s="41"/>
      <c r="X88" s="41"/>
      <c r="Z88" s="41"/>
      <c r="AA88" s="41"/>
      <c r="AB88" s="41"/>
      <c r="AD88" s="41"/>
      <c r="AE88" s="41"/>
      <c r="AF88" s="41"/>
    </row>
    <row r="89" spans="1:44" x14ac:dyDescent="0.25">
      <c r="J89" s="41"/>
      <c r="R89" s="41"/>
      <c r="S89" s="41"/>
      <c r="T89" s="41"/>
      <c r="V89" s="41"/>
      <c r="W89" s="41"/>
      <c r="X89" s="41"/>
      <c r="Z89" s="41"/>
      <c r="AA89" s="41"/>
      <c r="AB89" s="41"/>
      <c r="AD89" s="41"/>
      <c r="AE89" s="41"/>
      <c r="AF89" s="41"/>
    </row>
    <row r="90" spans="1:44" x14ac:dyDescent="0.25">
      <c r="J90" s="41"/>
      <c r="R90" s="41"/>
      <c r="S90" s="41"/>
      <c r="T90" s="41"/>
      <c r="V90" s="41"/>
      <c r="W90" s="41"/>
      <c r="X90" s="41"/>
      <c r="Z90" s="41"/>
      <c r="AA90" s="41"/>
      <c r="AB90" s="41"/>
      <c r="AD90" s="41"/>
      <c r="AE90" s="41"/>
      <c r="AF90" s="41"/>
    </row>
    <row r="91" spans="1:44" x14ac:dyDescent="0.25">
      <c r="J91" s="41"/>
      <c r="R91" s="41"/>
      <c r="S91" s="41"/>
      <c r="T91" s="41"/>
      <c r="V91" s="41"/>
      <c r="W91" s="41"/>
      <c r="X91" s="41"/>
      <c r="Z91" s="41"/>
      <c r="AA91" s="41"/>
      <c r="AB91" s="41"/>
      <c r="AD91" s="41"/>
      <c r="AE91" s="41"/>
      <c r="AF91" s="41"/>
    </row>
    <row r="92" spans="1:44" x14ac:dyDescent="0.25">
      <c r="A92" s="14"/>
      <c r="J92" s="41"/>
      <c r="R92" s="41"/>
      <c r="S92" s="41"/>
      <c r="T92" s="41"/>
      <c r="V92" s="41"/>
      <c r="W92" s="41"/>
      <c r="X92" s="41"/>
      <c r="Z92" s="41"/>
      <c r="AA92" s="41"/>
      <c r="AB92" s="41"/>
      <c r="AD92" s="41"/>
      <c r="AE92" s="41"/>
      <c r="AF92" s="41"/>
    </row>
    <row r="93" spans="1:44" x14ac:dyDescent="0.25">
      <c r="A93" s="14"/>
      <c r="J93" s="41"/>
      <c r="R93" s="41"/>
      <c r="S93" s="41"/>
      <c r="T93" s="41"/>
      <c r="V93" s="41"/>
      <c r="W93" s="41"/>
      <c r="X93" s="41"/>
      <c r="Z93" s="41"/>
      <c r="AA93" s="41"/>
      <c r="AB93" s="41"/>
      <c r="AD93" s="41"/>
      <c r="AE93" s="41"/>
      <c r="AF93" s="41"/>
    </row>
    <row r="94" spans="1:44" x14ac:dyDescent="0.25">
      <c r="A94" s="14"/>
      <c r="J94" s="41"/>
      <c r="R94" s="41"/>
      <c r="S94" s="41"/>
      <c r="T94" s="41"/>
      <c r="V94" s="41"/>
      <c r="W94" s="41"/>
      <c r="X94" s="41"/>
      <c r="Z94" s="41"/>
      <c r="AA94" s="41"/>
      <c r="AB94" s="41"/>
      <c r="AD94" s="41"/>
      <c r="AE94" s="41"/>
      <c r="AF94" s="41"/>
    </row>
    <row r="95" spans="1:44" x14ac:dyDescent="0.25">
      <c r="A95" s="14"/>
      <c r="J95" s="41"/>
      <c r="R95" s="41"/>
      <c r="S95" s="41"/>
      <c r="T95" s="41"/>
      <c r="V95" s="41"/>
      <c r="W95" s="41"/>
      <c r="X95" s="41"/>
      <c r="Z95" s="41"/>
      <c r="AA95" s="41"/>
      <c r="AB95" s="41"/>
      <c r="AD95" s="41"/>
      <c r="AE95" s="41"/>
      <c r="AF95" s="41"/>
    </row>
    <row r="96" spans="1:44" x14ac:dyDescent="0.25">
      <c r="A96" s="14"/>
      <c r="J96" s="41"/>
      <c r="R96" s="41"/>
      <c r="S96" s="41"/>
      <c r="T96" s="41"/>
      <c r="V96" s="41"/>
      <c r="W96" s="41"/>
      <c r="X96" s="41"/>
      <c r="Z96" s="41"/>
      <c r="AA96" s="41"/>
      <c r="AB96" s="41"/>
      <c r="AD96" s="41"/>
      <c r="AE96" s="41"/>
      <c r="AF96" s="41"/>
    </row>
    <row r="97" spans="1:32" x14ac:dyDescent="0.25">
      <c r="A97" s="14"/>
      <c r="J97" s="41"/>
      <c r="R97" s="41"/>
      <c r="S97" s="41"/>
      <c r="T97" s="41"/>
      <c r="V97" s="41"/>
      <c r="W97" s="41"/>
      <c r="X97" s="41"/>
      <c r="Z97" s="41"/>
      <c r="AA97" s="41"/>
      <c r="AB97" s="41"/>
      <c r="AD97" s="41"/>
      <c r="AE97" s="41"/>
      <c r="AF97" s="41"/>
    </row>
    <row r="98" spans="1:32" x14ac:dyDescent="0.25">
      <c r="A98" s="14"/>
      <c r="J98" s="41"/>
      <c r="R98" s="41"/>
      <c r="S98" s="41"/>
      <c r="T98" s="41"/>
      <c r="V98" s="41"/>
      <c r="W98" s="41"/>
      <c r="X98" s="41"/>
      <c r="Z98" s="41"/>
      <c r="AA98" s="41"/>
      <c r="AB98" s="41"/>
      <c r="AD98" s="41"/>
      <c r="AE98" s="41"/>
      <c r="AF98" s="41"/>
    </row>
    <row r="99" spans="1:32" x14ac:dyDescent="0.25">
      <c r="A99" s="14"/>
      <c r="J99" s="41"/>
      <c r="R99" s="41"/>
      <c r="S99" s="41"/>
      <c r="T99" s="41"/>
      <c r="V99" s="41"/>
      <c r="W99" s="41"/>
      <c r="X99" s="41"/>
      <c r="Z99" s="41"/>
      <c r="AA99" s="41"/>
      <c r="AB99" s="41"/>
      <c r="AD99" s="41"/>
      <c r="AE99" s="41"/>
      <c r="AF99" s="41"/>
    </row>
    <row r="100" spans="1:32" x14ac:dyDescent="0.25">
      <c r="A100" s="14"/>
      <c r="J100" s="41"/>
      <c r="R100" s="41"/>
      <c r="S100" s="41"/>
      <c r="T100" s="41"/>
      <c r="V100" s="41"/>
      <c r="W100" s="41"/>
      <c r="X100" s="41"/>
      <c r="Z100" s="41"/>
      <c r="AA100" s="41"/>
      <c r="AB100" s="41"/>
      <c r="AD100" s="41"/>
      <c r="AE100" s="41"/>
      <c r="AF100" s="41"/>
    </row>
  </sheetData>
  <mergeCells count="78">
    <mergeCell ref="A83:I83"/>
    <mergeCell ref="A64:I64"/>
    <mergeCell ref="A65:E65"/>
    <mergeCell ref="J66:J67"/>
    <mergeCell ref="A68:I68"/>
    <mergeCell ref="A69:E69"/>
    <mergeCell ref="A82:I82"/>
    <mergeCell ref="J69:J81"/>
    <mergeCell ref="J62:J63"/>
    <mergeCell ref="A48:I48"/>
    <mergeCell ref="A49:E49"/>
    <mergeCell ref="J50:J51"/>
    <mergeCell ref="A52:I52"/>
    <mergeCell ref="A53:E53"/>
    <mergeCell ref="J54:J55"/>
    <mergeCell ref="A56:I56"/>
    <mergeCell ref="A57:E57"/>
    <mergeCell ref="J58:J59"/>
    <mergeCell ref="A60:I60"/>
    <mergeCell ref="A61:E61"/>
    <mergeCell ref="J46:J47"/>
    <mergeCell ref="A31:I31"/>
    <mergeCell ref="A32:E32"/>
    <mergeCell ref="J33:J34"/>
    <mergeCell ref="A35:I35"/>
    <mergeCell ref="A36:E36"/>
    <mergeCell ref="J37:J39"/>
    <mergeCell ref="A40:I40"/>
    <mergeCell ref="A41:E41"/>
    <mergeCell ref="J41:J43"/>
    <mergeCell ref="A44:I44"/>
    <mergeCell ref="A45:E45"/>
    <mergeCell ref="J29:J30"/>
    <mergeCell ref="A15:I15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AI6:AJ6"/>
    <mergeCell ref="A8:E8"/>
    <mergeCell ref="J9:J10"/>
    <mergeCell ref="A11:I11"/>
    <mergeCell ref="A12:E12"/>
    <mergeCell ref="AG6:AG7"/>
    <mergeCell ref="AH6:AH7"/>
    <mergeCell ref="F6:F7"/>
    <mergeCell ref="G6:G7"/>
    <mergeCell ref="H6:I6"/>
    <mergeCell ref="A6:A7"/>
    <mergeCell ref="B6:B7"/>
    <mergeCell ref="C6:C7"/>
    <mergeCell ref="D6:D7"/>
    <mergeCell ref="E6:E7"/>
    <mergeCell ref="J13:J14"/>
    <mergeCell ref="Y6:Y7"/>
    <mergeCell ref="Z6:AB6"/>
    <mergeCell ref="AC6:AC7"/>
    <mergeCell ref="AD6:AF6"/>
    <mergeCell ref="M6:O6"/>
    <mergeCell ref="P6:P7"/>
    <mergeCell ref="Q6:Q7"/>
    <mergeCell ref="R6:T6"/>
    <mergeCell ref="U6:U7"/>
    <mergeCell ref="V6:X6"/>
    <mergeCell ref="J6:J7"/>
    <mergeCell ref="K6:K7"/>
    <mergeCell ref="L6:L7"/>
    <mergeCell ref="A1:AJ1"/>
    <mergeCell ref="A2:AJ2"/>
    <mergeCell ref="A3:AJ3"/>
    <mergeCell ref="A4:AJ4"/>
    <mergeCell ref="A5:AJ5"/>
  </mergeCells>
  <dataValidations count="10">
    <dataValidation type="date" errorStyle="information" operator="greaterThan" allowBlank="1" showInputMessage="1" showErrorMessage="1" errorTitle="SÓLO FECHAS" error="Las fechas corresponden al presupuesto 2015 o más" sqref="I9" xr:uid="{00000000-0002-0000-0400-000000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400-000001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6:I67 H62:I63 H47:I47 H37:I38 H33:I34 H29:I30 H10:I10 H21:I22 H17:I18 H13:I14 H50:I51 H58:I59 H54:I55" xr:uid="{00000000-0002-0000-0400-000002000000}">
      <formula1>42005</formula1>
    </dataValidation>
    <dataValidation type="date" operator="greaterThan" allowBlank="1" showInputMessage="1" showErrorMessage="1" errorTitle="SÓLO FECHAS" error="Las fechas corresponden a las del Año 2013" sqref="H39:I39" xr:uid="{00000000-0002-0000-0400-000003000000}">
      <formula1>42005</formula1>
    </dataValidation>
    <dataValidation type="date" operator="greaterThan" allowBlank="1" showInputMessage="1" showErrorMessage="1" errorTitle="Error en Ingresos de Fechas" error="La fecha debe corresponder al Año 2014." sqref="D66:D67 D62:D63 D47 D37:D39 D33:D34 D29:D30 D9:D10 D13:D14 D17:D18 D21:D22 D50:D51 D54:D55 D58:D59" xr:uid="{00000000-0002-0000-0400-000004000000}">
      <formula1>41275</formula1>
    </dataValidation>
    <dataValidation type="date" operator="greaterThan" allowBlank="1" showInputMessage="1" showErrorMessage="1" errorTitle="Error en Ingresos de Fechas" error="La fecha debe corresponder al Año 2014." sqref="D71:D81" xr:uid="{00000000-0002-0000-0400-000005000000}">
      <formula1>42005</formula1>
    </dataValidation>
    <dataValidation type="decimal" allowBlank="1" showInputMessage="1" showErrorMessage="1" errorTitle="Sólo números" error="Sólo ingresar números sin letras_x000a_" sqref="V58:X59 M66:N67 M62:N63 R62:T63 AD62:AF63 Z62:AB63 V62:X63 R66:T67 AD66:AF67 Z66:AB67 V66:X67 M46 M47:N47 V46:X47 AD46:AF47 Z46:AB47 R46:T47 M42:M43 R42:T43 Z42:AB43 V42:X43 AD42:AF43 V37:X39 Z37:AB39 AD37:AF39 R37:T39 V33:X34 Z33:AB34 AD33:AF34 R33:T34 V29:X30 Z29:AB30 AD29:AF30 R29:T30 M37:N39 M29:N30 M33:N34 Z9:AB10 AD9:AF10 R9:T10 V9:X10 M9:N10 R17:T18 R21:T22 AD21:AF22 Z21:AB22 V21:X22 M21:N22 AD17:AF18 Z17:AB18 V17:X18 R13:T14 M17:N18 Z13:AB14 AD13:AF14 V13:X14 M13:N14 R25:T26 M25:M26 Z25:AB26 V25:X26 AD25:AF26 M58:N59 M50:N51 M54:N55 R50:T51 AD50:AF51 Z50:AB51 V50:X51 R54:T55 AD54:AF55 Z54:AB55 V54:X55 R58:T59 AD58:AF59 Z58:AB59 T71:T81 V71:X81 Z71:AB81 M71:M81 AD70:AD81 AF70:AF71 AE70 AE73:AE81" xr:uid="{00000000-0002-0000-0400-000006000000}">
      <formula1>-100000000</formula1>
      <formula2>10000000000</formula2>
    </dataValidation>
    <dataValidation type="textLength" operator="lessThanOrEqual" allowBlank="1" showInputMessage="1" showErrorMessage="1" sqref="K50:K51 K58:K59 K66:K67 K33:K34 K42:K43 K37:K39 K13:K14 K29:K30 K9:K10 K62:K63 K21:K22 K25:K26 K17:K18 K54:K55 K46:K47" xr:uid="{00000000-0002-0000-0400-000007000000}">
      <formula1>255</formula1>
    </dataValidation>
    <dataValidation type="textLength" operator="lessThanOrEqual" allowBlank="1" showInputMessage="1" showErrorMessage="1" errorTitle="MÁXIMO DE CARACTERES SOBREPASADO" error="Sólo 255 caracteres por celdas" sqref="C50:C51 P62:Q63 L58 E62:G63 P66:Q67 E66:G67 C62:C63 C66:C67 L67 P46:Q47 N46 E46:G47 C47 L29:L30 P42:Q43 N42:N43 E42:G43 C29:C30 C33:C34 C37:C39 E37:G39 L37:L39 P37:Q39 E33:G34 L13:L14 P33:Q34 E29:G30 L25 P29:Q30 E9:G10 C9:C10 L9:L10 P9:Q10 P21:Q22 L17:L18 E21:G22 P17:Q18 E17:G18 P13:Q14 L62 E13:G14 N25:N26 E25:G26 P25:Q26 C21:C22 C17:C18 C13:C14 Q50 L21:L22 E50:G51 P54:Q55 L50 E54:G55 P58:Q59 L54 E58:G59 P51:Q51 C58:C59 C54:C55 L33:L34 F70 P71:Q81 N71:N81 E71:G81" xr:uid="{00000000-0002-0000-0400-000008000000}">
      <formula1>255</formula1>
    </dataValidation>
    <dataValidation allowBlank="1" showInputMessage="1" showErrorMessage="1" errorTitle="Sólo números" error="Sólo ingresar números sin letras_x000a_" sqref="O41:O43 O61:O63 O65:O67 O45:O47 O57:O59 O36:O39 O32:O34 O28:O30 O8:O10 O12:O14 O16:O18 O20:O22 O24:O26 P50 O49:O51 O53:O55 O69:O81" xr:uid="{00000000-0002-0000-0400-000009000000}"/>
  </dataValidations>
  <printOptions horizontalCentered="1" verticalCentered="1"/>
  <pageMargins left="0" right="0" top="0.74803149606299213" bottom="0.74803149606299213" header="0.31496062992125984" footer="0.31496062992125984"/>
  <pageSetup paperSize="41" scale="67" fitToHeight="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33CCFF"/>
    <pageSetUpPr fitToPage="1"/>
  </sheetPr>
  <dimension ref="A1:AR41"/>
  <sheetViews>
    <sheetView topLeftCell="A5" zoomScaleNormal="100" workbookViewId="0">
      <selection activeCell="T23" sqref="T23:U23"/>
    </sheetView>
  </sheetViews>
  <sheetFormatPr baseColWidth="10" defaultColWidth="11.42578125" defaultRowHeight="12.75" outlineLevelCol="1" x14ac:dyDescent="0.25"/>
  <cols>
    <col min="1" max="1" width="43" style="15" customWidth="1"/>
    <col min="2" max="2" width="11.7109375" style="12" customWidth="1"/>
    <col min="3" max="3" width="11.7109375" style="15" customWidth="1"/>
    <col min="4" max="6" width="11.7109375" style="15" hidden="1" customWidth="1"/>
    <col min="7" max="9" width="11.7109375" style="12" hidden="1" customWidth="1" outlineLevel="1"/>
    <col min="10" max="10" width="11.7109375" style="12" customWidth="1" collapsed="1"/>
    <col min="11" max="13" width="11.7109375" style="12" hidden="1" customWidth="1" outlineLevel="1"/>
    <col min="14" max="14" width="11.7109375" style="12" customWidth="1" collapsed="1"/>
    <col min="15" max="17" width="11.7109375" style="12" hidden="1" customWidth="1" outlineLevel="1"/>
    <col min="18" max="18" width="11.7109375" style="12" customWidth="1" collapsed="1"/>
    <col min="19" max="21" width="11.7109375" style="12" customWidth="1" outlineLevel="1"/>
    <col min="22" max="23" width="11.7109375" style="12" customWidth="1"/>
    <col min="24" max="25" width="11.7109375" style="169" customWidth="1"/>
    <col min="26" max="16384" width="11.42578125" style="14"/>
  </cols>
  <sheetData>
    <row r="1" spans="1:44" s="11" customFormat="1" ht="15" customHeight="1" x14ac:dyDescent="0.25">
      <c r="A1" s="533" t="str">
        <f>+'24-01-322 Subsidio a la Calefa '!A1:AJ1</f>
        <v>PARTIDA 21-01-001 "SUBSECRETARIA DE SERVICIOS SOCIALES"</v>
      </c>
      <c r="B1" s="533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533"/>
      <c r="O1" s="533"/>
      <c r="P1" s="533"/>
      <c r="Q1" s="533"/>
      <c r="R1" s="533"/>
      <c r="S1" s="533"/>
      <c r="T1" s="533"/>
      <c r="U1" s="533"/>
      <c r="V1" s="533"/>
      <c r="W1" s="533"/>
      <c r="X1" s="533"/>
      <c r="Y1" s="533"/>
    </row>
    <row r="2" spans="1:44" s="11" customFormat="1" ht="15" customHeight="1" x14ac:dyDescent="0.25">
      <c r="A2" s="526" t="s">
        <v>1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526"/>
      <c r="S2" s="526"/>
      <c r="T2" s="526"/>
      <c r="U2" s="526"/>
      <c r="V2" s="526"/>
      <c r="W2" s="526"/>
      <c r="X2" s="526"/>
      <c r="Y2" s="526"/>
    </row>
    <row r="3" spans="1:44" s="11" customFormat="1" ht="15" customHeight="1" x14ac:dyDescent="0.25">
      <c r="A3" s="526" t="str">
        <f>+'24-01-322 Subsidio a la Calefa '!A3:AJ3</f>
        <v>EJECUCIÓN AL 31 DE DICIEMBRE DE 2022</v>
      </c>
      <c r="B3" s="526"/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526"/>
      <c r="Q3" s="526"/>
      <c r="R3" s="526"/>
      <c r="S3" s="526"/>
      <c r="T3" s="526"/>
      <c r="U3" s="526"/>
      <c r="V3" s="526"/>
      <c r="W3" s="526"/>
      <c r="X3" s="526"/>
      <c r="Y3" s="526"/>
    </row>
    <row r="4" spans="1:44" s="11" customFormat="1" ht="15" customHeight="1" x14ac:dyDescent="0.25">
      <c r="A4" s="528" t="s">
        <v>3</v>
      </c>
      <c r="B4" s="528"/>
      <c r="C4" s="528"/>
      <c r="D4" s="528"/>
      <c r="E4" s="528"/>
      <c r="F4" s="528"/>
      <c r="G4" s="528"/>
      <c r="H4" s="528"/>
      <c r="I4" s="528"/>
      <c r="J4" s="528"/>
      <c r="K4" s="528"/>
      <c r="L4" s="528"/>
      <c r="M4" s="528"/>
      <c r="N4" s="528"/>
      <c r="O4" s="528"/>
      <c r="P4" s="528"/>
      <c r="Q4" s="528"/>
      <c r="R4" s="528"/>
      <c r="S4" s="528"/>
      <c r="T4" s="528"/>
      <c r="U4" s="528"/>
      <c r="V4" s="528"/>
      <c r="W4" s="528"/>
      <c r="X4" s="528"/>
      <c r="Y4" s="528"/>
    </row>
    <row r="5" spans="1:44" ht="26.25" customHeight="1" x14ac:dyDescent="0.25">
      <c r="A5" s="338" t="str">
        <f>+'24-01-322 Subsidio a la Calefa '!A5:U5</f>
        <v>24-01-322 "Subsidio a la Calefacción"</v>
      </c>
      <c r="B5" s="556"/>
      <c r="C5" s="556"/>
      <c r="D5" s="556"/>
      <c r="E5" s="556"/>
      <c r="F5" s="556"/>
      <c r="G5" s="556"/>
      <c r="H5" s="556"/>
      <c r="I5" s="556"/>
      <c r="J5" s="556"/>
      <c r="K5" s="556"/>
      <c r="L5" s="556"/>
      <c r="M5" s="556"/>
      <c r="N5" s="556"/>
      <c r="O5" s="556"/>
      <c r="P5" s="556"/>
      <c r="Q5" s="556"/>
      <c r="R5" s="556"/>
      <c r="S5" s="556"/>
      <c r="T5" s="556"/>
      <c r="U5" s="556"/>
      <c r="V5" s="556"/>
      <c r="W5" s="556"/>
      <c r="X5" s="556"/>
      <c r="Y5" s="557"/>
      <c r="Z5" s="12"/>
      <c r="AA5" s="12"/>
      <c r="AB5" s="12"/>
      <c r="AC5" s="12"/>
      <c r="AD5" s="12"/>
      <c r="AE5" s="12"/>
      <c r="AF5" s="12"/>
      <c r="AG5" s="12"/>
      <c r="AH5" s="12"/>
      <c r="AI5" s="13"/>
      <c r="AJ5" s="13"/>
    </row>
    <row r="6" spans="1:44" s="15" customFormat="1" ht="17.25" customHeight="1" x14ac:dyDescent="0.25">
      <c r="A6" s="523" t="s">
        <v>7</v>
      </c>
      <c r="B6" s="523" t="s">
        <v>13</v>
      </c>
      <c r="C6" s="547" t="s">
        <v>83</v>
      </c>
      <c r="D6" s="558" t="s">
        <v>16</v>
      </c>
      <c r="E6" s="559"/>
      <c r="F6" s="560"/>
      <c r="G6" s="558" t="s">
        <v>19</v>
      </c>
      <c r="H6" s="559"/>
      <c r="I6" s="560"/>
      <c r="J6" s="522" t="s">
        <v>20</v>
      </c>
      <c r="K6" s="553" t="s">
        <v>19</v>
      </c>
      <c r="L6" s="555"/>
      <c r="M6" s="554"/>
      <c r="N6" s="530" t="s">
        <v>21</v>
      </c>
      <c r="O6" s="553" t="s">
        <v>19</v>
      </c>
      <c r="P6" s="555"/>
      <c r="Q6" s="554"/>
      <c r="R6" s="530" t="s">
        <v>22</v>
      </c>
      <c r="S6" s="553" t="s">
        <v>19</v>
      </c>
      <c r="T6" s="555"/>
      <c r="U6" s="554"/>
      <c r="V6" s="530" t="s">
        <v>23</v>
      </c>
      <c r="W6" s="530" t="s">
        <v>24</v>
      </c>
      <c r="X6" s="553" t="s">
        <v>84</v>
      </c>
      <c r="Y6" s="554"/>
      <c r="Z6" s="551"/>
      <c r="AA6" s="551"/>
      <c r="AB6" s="551"/>
      <c r="AC6" s="551"/>
      <c r="AD6" s="551"/>
      <c r="AE6" s="551"/>
      <c r="AF6" s="551"/>
      <c r="AG6" s="551"/>
      <c r="AH6" s="551"/>
      <c r="AI6" s="552"/>
      <c r="AJ6" s="552"/>
      <c r="AK6" s="11"/>
      <c r="AL6" s="11"/>
      <c r="AM6" s="11"/>
      <c r="AN6" s="11"/>
      <c r="AO6" s="11"/>
      <c r="AP6" s="11"/>
      <c r="AQ6" s="11"/>
      <c r="AR6" s="11"/>
    </row>
    <row r="7" spans="1:44" s="15" customFormat="1" ht="24" customHeight="1" x14ac:dyDescent="0.25">
      <c r="A7" s="523"/>
      <c r="B7" s="523"/>
      <c r="C7" s="548"/>
      <c r="D7" s="433" t="s">
        <v>29</v>
      </c>
      <c r="E7" s="433" t="s">
        <v>30</v>
      </c>
      <c r="F7" s="433" t="s">
        <v>31</v>
      </c>
      <c r="G7" s="433" t="s">
        <v>32</v>
      </c>
      <c r="H7" s="433" t="s">
        <v>33</v>
      </c>
      <c r="I7" s="433" t="s">
        <v>34</v>
      </c>
      <c r="J7" s="522"/>
      <c r="K7" s="431" t="s">
        <v>35</v>
      </c>
      <c r="L7" s="431" t="s">
        <v>36</v>
      </c>
      <c r="M7" s="431" t="s">
        <v>37</v>
      </c>
      <c r="N7" s="531"/>
      <c r="O7" s="431" t="s">
        <v>38</v>
      </c>
      <c r="P7" s="431" t="s">
        <v>39</v>
      </c>
      <c r="Q7" s="431" t="s">
        <v>40</v>
      </c>
      <c r="R7" s="531"/>
      <c r="S7" s="431" t="s">
        <v>41</v>
      </c>
      <c r="T7" s="431" t="s">
        <v>42</v>
      </c>
      <c r="U7" s="431" t="s">
        <v>43</v>
      </c>
      <c r="V7" s="531"/>
      <c r="W7" s="531"/>
      <c r="X7" s="431" t="s">
        <v>44</v>
      </c>
      <c r="Y7" s="431" t="s">
        <v>85</v>
      </c>
      <c r="Z7" s="449"/>
      <c r="AA7" s="449"/>
      <c r="AB7" s="449"/>
      <c r="AC7" s="551"/>
      <c r="AD7" s="449"/>
      <c r="AE7" s="449"/>
      <c r="AF7" s="449"/>
      <c r="AG7" s="551"/>
      <c r="AH7" s="551"/>
      <c r="AI7" s="450"/>
      <c r="AJ7" s="450"/>
      <c r="AK7" s="11"/>
      <c r="AL7" s="11"/>
      <c r="AM7" s="11"/>
      <c r="AN7" s="11"/>
      <c r="AO7" s="11"/>
      <c r="AP7" s="11"/>
      <c r="AQ7" s="11"/>
      <c r="AR7" s="11"/>
    </row>
    <row r="8" spans="1:44" s="83" customFormat="1" ht="24.75" customHeight="1" x14ac:dyDescent="0.25">
      <c r="A8" s="43" t="s">
        <v>46</v>
      </c>
      <c r="B8" s="9">
        <f>+'24-01-322 Subsidio a la Calefa '!J11</f>
        <v>0</v>
      </c>
      <c r="C8" s="9">
        <f>+'24-01-322 Subsidio a la Calefa '!K11</f>
        <v>0</v>
      </c>
      <c r="D8" s="9">
        <f>+'24-01-322 Subsidio a la Calefa '!L11</f>
        <v>0</v>
      </c>
      <c r="E8" s="9">
        <f>+'24-01-322 Subsidio a la Calefa '!M11</f>
        <v>0</v>
      </c>
      <c r="F8" s="9">
        <f>+'24-01-322 Subsidio a la Calefa '!N11</f>
        <v>0</v>
      </c>
      <c r="G8" s="9">
        <f>+'24-01-322 Subsidio a la Calefa '!R11</f>
        <v>0</v>
      </c>
      <c r="H8" s="9">
        <f>+'24-01-322 Subsidio a la Calefa '!S11</f>
        <v>0</v>
      </c>
      <c r="I8" s="9">
        <f>+'24-01-322 Subsidio a la Calefa '!T11</f>
        <v>0</v>
      </c>
      <c r="J8" s="9">
        <f>+'24-01-322 Subsidio a la Calefa '!U11</f>
        <v>0</v>
      </c>
      <c r="K8" s="9">
        <f>+'24-01-322 Subsidio a la Calefa '!V11</f>
        <v>0</v>
      </c>
      <c r="L8" s="9">
        <f>+'24-01-322 Subsidio a la Calefa '!W11</f>
        <v>0</v>
      </c>
      <c r="M8" s="9">
        <f>+'24-01-322 Subsidio a la Calefa '!X11</f>
        <v>0</v>
      </c>
      <c r="N8" s="9">
        <f>+'24-01-322 Subsidio a la Calefa '!Y11</f>
        <v>0</v>
      </c>
      <c r="O8" s="9">
        <f>+'24-01-322 Subsidio a la Calefa '!Z11</f>
        <v>0</v>
      </c>
      <c r="P8" s="9">
        <f>+'24-01-322 Subsidio a la Calefa '!AA11</f>
        <v>0</v>
      </c>
      <c r="Q8" s="9">
        <f>+'24-01-322 Subsidio a la Calefa '!AB11</f>
        <v>0</v>
      </c>
      <c r="R8" s="9">
        <f>+'24-01-322 Subsidio a la Calefa '!AC11</f>
        <v>0</v>
      </c>
      <c r="S8" s="9">
        <f>+'24-01-322 Subsidio a la Calefa '!AD11</f>
        <v>0</v>
      </c>
      <c r="T8" s="9">
        <f>+'24-01-322 Subsidio a la Calefa '!AE11</f>
        <v>0</v>
      </c>
      <c r="U8" s="9">
        <f>+'24-01-322 Subsidio a la Calefa '!AF11</f>
        <v>0</v>
      </c>
      <c r="V8" s="9">
        <f>+'24-01-322 Subsidio a la Calefa '!AG11</f>
        <v>0</v>
      </c>
      <c r="W8" s="9">
        <f>+'24-01-322 Subsidio a la Calefa '!AH11</f>
        <v>0</v>
      </c>
      <c r="X8" s="168">
        <f>+'24-01-322 Subsidio a la Calefa '!AI11</f>
        <v>0</v>
      </c>
      <c r="Y8" s="168">
        <f>+'24-01-322 Subsidio a la Calefa '!AJ11</f>
        <v>0</v>
      </c>
    </row>
    <row r="9" spans="1:44" s="83" customFormat="1" ht="24.75" customHeight="1" x14ac:dyDescent="0.25">
      <c r="A9" s="43" t="s">
        <v>48</v>
      </c>
      <c r="B9" s="9">
        <f>+'24-01-322 Subsidio a la Calefa '!J15</f>
        <v>0</v>
      </c>
      <c r="C9" s="9">
        <f>+'24-01-322 Subsidio a la Calefa '!K15</f>
        <v>0</v>
      </c>
      <c r="D9" s="9">
        <f>+'24-01-322 Subsidio a la Calefa '!L15</f>
        <v>0</v>
      </c>
      <c r="E9" s="9">
        <f>+'24-01-322 Subsidio a la Calefa '!M15</f>
        <v>0</v>
      </c>
      <c r="F9" s="9">
        <f>+'24-01-322 Subsidio a la Calefa '!N15</f>
        <v>0</v>
      </c>
      <c r="G9" s="9">
        <f>+'24-01-322 Subsidio a la Calefa '!R15</f>
        <v>0</v>
      </c>
      <c r="H9" s="9">
        <f>+'24-01-322 Subsidio a la Calefa '!S15</f>
        <v>0</v>
      </c>
      <c r="I9" s="9">
        <f>+'24-01-322 Subsidio a la Calefa '!T15</f>
        <v>0</v>
      </c>
      <c r="J9" s="9">
        <f>+'24-01-322 Subsidio a la Calefa '!U15</f>
        <v>0</v>
      </c>
      <c r="K9" s="9">
        <f>+'24-01-322 Subsidio a la Calefa '!V15</f>
        <v>0</v>
      </c>
      <c r="L9" s="9">
        <f>+'24-01-322 Subsidio a la Calefa '!W15</f>
        <v>0</v>
      </c>
      <c r="M9" s="9">
        <f>+'24-01-322 Subsidio a la Calefa '!X15</f>
        <v>0</v>
      </c>
      <c r="N9" s="9">
        <f>+'24-01-322 Subsidio a la Calefa '!Y15</f>
        <v>0</v>
      </c>
      <c r="O9" s="9">
        <f>+'24-01-322 Subsidio a la Calefa '!Z15</f>
        <v>0</v>
      </c>
      <c r="P9" s="9">
        <f>+'24-01-322 Subsidio a la Calefa '!AA15</f>
        <v>0</v>
      </c>
      <c r="Q9" s="9">
        <f>+'24-01-322 Subsidio a la Calefa '!AB15</f>
        <v>0</v>
      </c>
      <c r="R9" s="9">
        <f>+'24-01-322 Subsidio a la Calefa '!AC15</f>
        <v>0</v>
      </c>
      <c r="S9" s="9">
        <f>+'24-01-322 Subsidio a la Calefa '!AD15</f>
        <v>0</v>
      </c>
      <c r="T9" s="9">
        <f>+'24-01-322 Subsidio a la Calefa '!AE15</f>
        <v>0</v>
      </c>
      <c r="U9" s="9">
        <f>+'24-01-322 Subsidio a la Calefa '!AF15</f>
        <v>0</v>
      </c>
      <c r="V9" s="9">
        <f>+'24-01-322 Subsidio a la Calefa '!AG15</f>
        <v>0</v>
      </c>
      <c r="W9" s="9">
        <f>+'24-01-322 Subsidio a la Calefa '!AH15</f>
        <v>0</v>
      </c>
      <c r="X9" s="168">
        <f>+'24-01-322 Subsidio a la Calefa '!AI12</f>
        <v>0</v>
      </c>
      <c r="Y9" s="168">
        <f>+'24-01-322 Subsidio a la Calefa '!AJ15</f>
        <v>0</v>
      </c>
    </row>
    <row r="10" spans="1:44" s="83" customFormat="1" ht="24.75" customHeight="1" x14ac:dyDescent="0.25">
      <c r="A10" s="43" t="s">
        <v>50</v>
      </c>
      <c r="B10" s="9">
        <f>+'24-01-322 Subsidio a la Calefa '!J19</f>
        <v>0</v>
      </c>
      <c r="C10" s="9">
        <f>+'24-01-322 Subsidio a la Calefa '!K19</f>
        <v>0</v>
      </c>
      <c r="D10" s="9">
        <f>+'24-01-322 Subsidio a la Calefa '!L19</f>
        <v>0</v>
      </c>
      <c r="E10" s="9">
        <f>+'24-01-322 Subsidio a la Calefa '!M19</f>
        <v>0</v>
      </c>
      <c r="F10" s="9">
        <f>+'24-01-322 Subsidio a la Calefa '!N19</f>
        <v>0</v>
      </c>
      <c r="G10" s="9">
        <f>+'24-01-322 Subsidio a la Calefa '!R19</f>
        <v>0</v>
      </c>
      <c r="H10" s="9">
        <f>+'24-01-322 Subsidio a la Calefa '!S19</f>
        <v>0</v>
      </c>
      <c r="I10" s="9">
        <f>+'24-01-322 Subsidio a la Calefa '!T19</f>
        <v>0</v>
      </c>
      <c r="J10" s="9">
        <f>+'24-01-322 Subsidio a la Calefa '!U19</f>
        <v>0</v>
      </c>
      <c r="K10" s="9">
        <f>+'24-01-322 Subsidio a la Calefa '!V19</f>
        <v>0</v>
      </c>
      <c r="L10" s="9">
        <f>+'24-01-322 Subsidio a la Calefa '!W19</f>
        <v>0</v>
      </c>
      <c r="M10" s="9">
        <f>+'24-01-322 Subsidio a la Calefa '!X19</f>
        <v>0</v>
      </c>
      <c r="N10" s="9">
        <f>+'24-01-322 Subsidio a la Calefa '!Y19</f>
        <v>0</v>
      </c>
      <c r="O10" s="9">
        <f>+'24-01-322 Subsidio a la Calefa '!Z19</f>
        <v>0</v>
      </c>
      <c r="P10" s="9">
        <f>+'24-01-322 Subsidio a la Calefa '!AA19</f>
        <v>0</v>
      </c>
      <c r="Q10" s="9">
        <f>+'24-01-322 Subsidio a la Calefa '!AB19</f>
        <v>0</v>
      </c>
      <c r="R10" s="9">
        <f>+'24-01-322 Subsidio a la Calefa '!AC19</f>
        <v>0</v>
      </c>
      <c r="S10" s="9">
        <f>+'24-01-322 Subsidio a la Calefa '!AD19</f>
        <v>0</v>
      </c>
      <c r="T10" s="9">
        <f>+'24-01-322 Subsidio a la Calefa '!AE19</f>
        <v>0</v>
      </c>
      <c r="U10" s="9">
        <f>+'24-01-322 Subsidio a la Calefa '!AF19</f>
        <v>0</v>
      </c>
      <c r="V10" s="9">
        <f>+'24-01-322 Subsidio a la Calefa '!AG19</f>
        <v>0</v>
      </c>
      <c r="W10" s="9">
        <f>+'24-01-322 Subsidio a la Calefa '!AH19</f>
        <v>0</v>
      </c>
      <c r="X10" s="168">
        <f>+'24-01-322 Subsidio a la Calefa '!AI13</f>
        <v>0</v>
      </c>
      <c r="Y10" s="168">
        <f>+'24-01-322 Subsidio a la Calefa '!AJ19</f>
        <v>0</v>
      </c>
    </row>
    <row r="11" spans="1:44" s="83" customFormat="1" ht="24.75" customHeight="1" x14ac:dyDescent="0.25">
      <c r="A11" s="43" t="s">
        <v>52</v>
      </c>
      <c r="B11" s="9">
        <f>+'24-01-322 Subsidio a la Calefa '!J23</f>
        <v>0</v>
      </c>
      <c r="C11" s="9">
        <f>+'24-01-322 Subsidio a la Calefa '!K23</f>
        <v>0</v>
      </c>
      <c r="D11" s="9">
        <f>+'24-01-322 Subsidio a la Calefa '!L23</f>
        <v>0</v>
      </c>
      <c r="E11" s="9">
        <f>+'24-01-322 Subsidio a la Calefa '!M23</f>
        <v>0</v>
      </c>
      <c r="F11" s="9">
        <f>+'24-01-322 Subsidio a la Calefa '!N23</f>
        <v>0</v>
      </c>
      <c r="G11" s="9">
        <f>+'24-01-322 Subsidio a la Calefa '!R23</f>
        <v>0</v>
      </c>
      <c r="H11" s="9">
        <f>+'24-01-322 Subsidio a la Calefa '!S23</f>
        <v>0</v>
      </c>
      <c r="I11" s="9">
        <f>+'24-01-322 Subsidio a la Calefa '!T23</f>
        <v>0</v>
      </c>
      <c r="J11" s="9">
        <f>+'24-01-322 Subsidio a la Calefa '!U23</f>
        <v>0</v>
      </c>
      <c r="K11" s="9">
        <f>+'24-01-322 Subsidio a la Calefa '!V23</f>
        <v>0</v>
      </c>
      <c r="L11" s="9">
        <f>+'24-01-322 Subsidio a la Calefa '!W23</f>
        <v>0</v>
      </c>
      <c r="M11" s="9">
        <f>+'24-01-322 Subsidio a la Calefa '!X23</f>
        <v>0</v>
      </c>
      <c r="N11" s="9">
        <f>+'24-01-322 Subsidio a la Calefa '!Y23</f>
        <v>0</v>
      </c>
      <c r="O11" s="9">
        <f>+'24-01-322 Subsidio a la Calefa '!Z23</f>
        <v>0</v>
      </c>
      <c r="P11" s="9">
        <f>+'24-01-322 Subsidio a la Calefa '!AA23</f>
        <v>0</v>
      </c>
      <c r="Q11" s="9">
        <f>+'24-01-322 Subsidio a la Calefa '!AB23</f>
        <v>0</v>
      </c>
      <c r="R11" s="9">
        <f>+'24-01-322 Subsidio a la Calefa '!AC23</f>
        <v>0</v>
      </c>
      <c r="S11" s="9">
        <f>+'24-01-322 Subsidio a la Calefa '!AD23</f>
        <v>0</v>
      </c>
      <c r="T11" s="9">
        <f>+'24-01-322 Subsidio a la Calefa '!AE23</f>
        <v>0</v>
      </c>
      <c r="U11" s="9">
        <f>+'24-01-322 Subsidio a la Calefa '!AF23</f>
        <v>0</v>
      </c>
      <c r="V11" s="9">
        <f>+'24-01-322 Subsidio a la Calefa '!AG23</f>
        <v>0</v>
      </c>
      <c r="W11" s="9">
        <f>+'24-01-322 Subsidio a la Calefa '!AH23</f>
        <v>0</v>
      </c>
      <c r="X11" s="168">
        <f>+'24-01-322 Subsidio a la Calefa '!AI14</f>
        <v>0</v>
      </c>
      <c r="Y11" s="168">
        <f>+'24-01-322 Subsidio a la Calefa '!AJ23</f>
        <v>0</v>
      </c>
    </row>
    <row r="12" spans="1:44" s="83" customFormat="1" ht="24.75" customHeight="1" x14ac:dyDescent="0.25">
      <c r="A12" s="43" t="s">
        <v>54</v>
      </c>
      <c r="B12" s="9">
        <f>+'24-01-322 Subsidio a la Calefa '!J27</f>
        <v>0</v>
      </c>
      <c r="C12" s="9">
        <f>+'24-01-322 Subsidio a la Calefa '!K27</f>
        <v>0</v>
      </c>
      <c r="D12" s="9">
        <f>+'24-01-322 Subsidio a la Calefa '!L27</f>
        <v>0</v>
      </c>
      <c r="E12" s="9">
        <f>+'24-01-322 Subsidio a la Calefa '!M27</f>
        <v>0</v>
      </c>
      <c r="F12" s="9">
        <f>+'24-01-322 Subsidio a la Calefa '!N27</f>
        <v>0</v>
      </c>
      <c r="G12" s="9">
        <f>+'24-01-322 Subsidio a la Calefa '!R27</f>
        <v>0</v>
      </c>
      <c r="H12" s="9">
        <f>+'24-01-322 Subsidio a la Calefa '!S27</f>
        <v>0</v>
      </c>
      <c r="I12" s="9">
        <f>+'24-01-322 Subsidio a la Calefa '!T27</f>
        <v>0</v>
      </c>
      <c r="J12" s="9">
        <f>+'24-01-322 Subsidio a la Calefa '!U27</f>
        <v>0</v>
      </c>
      <c r="K12" s="9">
        <f>+'24-01-322 Subsidio a la Calefa '!V27</f>
        <v>0</v>
      </c>
      <c r="L12" s="9">
        <f>+'24-01-322 Subsidio a la Calefa '!W27</f>
        <v>0</v>
      </c>
      <c r="M12" s="9">
        <f>+'24-01-322 Subsidio a la Calefa '!X27</f>
        <v>0</v>
      </c>
      <c r="N12" s="9">
        <f>+'24-01-322 Subsidio a la Calefa '!Y27</f>
        <v>0</v>
      </c>
      <c r="O12" s="9">
        <f>+'24-01-322 Subsidio a la Calefa '!Z27</f>
        <v>0</v>
      </c>
      <c r="P12" s="9">
        <f>+'24-01-322 Subsidio a la Calefa '!AA27</f>
        <v>0</v>
      </c>
      <c r="Q12" s="9">
        <f>+'24-01-322 Subsidio a la Calefa '!AB27</f>
        <v>0</v>
      </c>
      <c r="R12" s="9">
        <f>+'24-01-322 Subsidio a la Calefa '!AC27</f>
        <v>0</v>
      </c>
      <c r="S12" s="9">
        <f>+'24-01-322 Subsidio a la Calefa '!AD27</f>
        <v>0</v>
      </c>
      <c r="T12" s="9">
        <f>+'24-01-322 Subsidio a la Calefa '!AE27</f>
        <v>0</v>
      </c>
      <c r="U12" s="9">
        <f>+'24-01-322 Subsidio a la Calefa '!AF27</f>
        <v>0</v>
      </c>
      <c r="V12" s="9">
        <f>+'24-01-322 Subsidio a la Calefa '!AG27</f>
        <v>0</v>
      </c>
      <c r="W12" s="9">
        <f>+'24-01-322 Subsidio a la Calefa '!AH27</f>
        <v>0</v>
      </c>
      <c r="X12" s="168">
        <f>+'24-01-322 Subsidio a la Calefa '!AI15</f>
        <v>0</v>
      </c>
      <c r="Y12" s="168">
        <f>+'24-01-322 Subsidio a la Calefa '!AJ27</f>
        <v>0</v>
      </c>
    </row>
    <row r="13" spans="1:44" s="83" customFormat="1" ht="24.75" customHeight="1" x14ac:dyDescent="0.25">
      <c r="A13" s="43" t="s">
        <v>56</v>
      </c>
      <c r="B13" s="9">
        <f>+'24-01-322 Subsidio a la Calefa '!J31</f>
        <v>0</v>
      </c>
      <c r="C13" s="9">
        <f>+'24-01-322 Subsidio a la Calefa '!K31</f>
        <v>0</v>
      </c>
      <c r="D13" s="9">
        <f>+'24-01-322 Subsidio a la Calefa '!L31</f>
        <v>0</v>
      </c>
      <c r="E13" s="9">
        <f>+'24-01-322 Subsidio a la Calefa '!M31</f>
        <v>0</v>
      </c>
      <c r="F13" s="9">
        <f>+'24-01-322 Subsidio a la Calefa '!N31</f>
        <v>0</v>
      </c>
      <c r="G13" s="9">
        <f>+'24-01-322 Subsidio a la Calefa '!R31</f>
        <v>0</v>
      </c>
      <c r="H13" s="9">
        <f>+'24-01-322 Subsidio a la Calefa '!S31</f>
        <v>0</v>
      </c>
      <c r="I13" s="9">
        <f>+'24-01-322 Subsidio a la Calefa '!T31</f>
        <v>0</v>
      </c>
      <c r="J13" s="9">
        <f>+'24-01-322 Subsidio a la Calefa '!U31</f>
        <v>0</v>
      </c>
      <c r="K13" s="9">
        <f>+'24-01-322 Subsidio a la Calefa '!V31</f>
        <v>0</v>
      </c>
      <c r="L13" s="9">
        <f>+'24-01-322 Subsidio a la Calefa '!W31</f>
        <v>0</v>
      </c>
      <c r="M13" s="9">
        <f>+'24-01-322 Subsidio a la Calefa '!X31</f>
        <v>0</v>
      </c>
      <c r="N13" s="9">
        <f>+'24-01-322 Subsidio a la Calefa '!Y31</f>
        <v>0</v>
      </c>
      <c r="O13" s="9">
        <f>+'24-01-322 Subsidio a la Calefa '!Z31</f>
        <v>0</v>
      </c>
      <c r="P13" s="9">
        <f>+'24-01-322 Subsidio a la Calefa '!AA31</f>
        <v>0</v>
      </c>
      <c r="Q13" s="9">
        <f>+'24-01-322 Subsidio a la Calefa '!AB31</f>
        <v>0</v>
      </c>
      <c r="R13" s="9">
        <f>+'24-01-322 Subsidio a la Calefa '!AC31</f>
        <v>0</v>
      </c>
      <c r="S13" s="9">
        <f>+'24-01-322 Subsidio a la Calefa '!AD31</f>
        <v>0</v>
      </c>
      <c r="T13" s="9">
        <f>+'24-01-322 Subsidio a la Calefa '!AE31</f>
        <v>0</v>
      </c>
      <c r="U13" s="9">
        <f>+'24-01-322 Subsidio a la Calefa '!AF31</f>
        <v>0</v>
      </c>
      <c r="V13" s="9">
        <f>+'24-01-322 Subsidio a la Calefa '!AG31</f>
        <v>0</v>
      </c>
      <c r="W13" s="9">
        <f>+'24-01-322 Subsidio a la Calefa '!AH31</f>
        <v>0</v>
      </c>
      <c r="X13" s="168">
        <f>+'24-01-322 Subsidio a la Calefa '!AI16</f>
        <v>0</v>
      </c>
      <c r="Y13" s="168">
        <f>+'24-01-322 Subsidio a la Calefa '!AJ31</f>
        <v>0</v>
      </c>
    </row>
    <row r="14" spans="1:44" s="83" customFormat="1" ht="24.75" customHeight="1" x14ac:dyDescent="0.25">
      <c r="A14" s="43" t="s">
        <v>58</v>
      </c>
      <c r="B14" s="9">
        <f>+'24-01-322 Subsidio a la Calefa '!J35</f>
        <v>0</v>
      </c>
      <c r="C14" s="9">
        <f>+'24-01-322 Subsidio a la Calefa '!K35</f>
        <v>0</v>
      </c>
      <c r="D14" s="9">
        <f>+'24-01-322 Subsidio a la Calefa '!L35</f>
        <v>0</v>
      </c>
      <c r="E14" s="9">
        <f>+'24-01-322 Subsidio a la Calefa '!M35</f>
        <v>0</v>
      </c>
      <c r="F14" s="9">
        <f>+'24-01-322 Subsidio a la Calefa '!N35</f>
        <v>0</v>
      </c>
      <c r="G14" s="9">
        <f>+'24-01-322 Subsidio a la Calefa '!R35</f>
        <v>0</v>
      </c>
      <c r="H14" s="9">
        <f>+'24-01-322 Subsidio a la Calefa '!S35</f>
        <v>0</v>
      </c>
      <c r="I14" s="9">
        <f>+'24-01-322 Subsidio a la Calefa '!T35</f>
        <v>0</v>
      </c>
      <c r="J14" s="9">
        <f>+'24-01-322 Subsidio a la Calefa '!U35</f>
        <v>0</v>
      </c>
      <c r="K14" s="9">
        <f>+'24-01-322 Subsidio a la Calefa '!V35</f>
        <v>0</v>
      </c>
      <c r="L14" s="9">
        <f>+'24-01-322 Subsidio a la Calefa '!W35</f>
        <v>0</v>
      </c>
      <c r="M14" s="9">
        <f>+'24-01-322 Subsidio a la Calefa '!X35</f>
        <v>0</v>
      </c>
      <c r="N14" s="9">
        <f>+'24-01-322 Subsidio a la Calefa '!Y35</f>
        <v>0</v>
      </c>
      <c r="O14" s="9">
        <f>+'24-01-322 Subsidio a la Calefa '!Z35</f>
        <v>0</v>
      </c>
      <c r="P14" s="9">
        <f>+'24-01-322 Subsidio a la Calefa '!AA35</f>
        <v>0</v>
      </c>
      <c r="Q14" s="9">
        <f>+'24-01-322 Subsidio a la Calefa '!AB35</f>
        <v>0</v>
      </c>
      <c r="R14" s="9">
        <f>+'24-01-322 Subsidio a la Calefa '!AC35</f>
        <v>0</v>
      </c>
      <c r="S14" s="9">
        <f>+'24-01-322 Subsidio a la Calefa '!AD35</f>
        <v>0</v>
      </c>
      <c r="T14" s="9">
        <f>+'24-01-322 Subsidio a la Calefa '!AE35</f>
        <v>0</v>
      </c>
      <c r="U14" s="9">
        <f>+'24-01-322 Subsidio a la Calefa '!AF35</f>
        <v>0</v>
      </c>
      <c r="V14" s="9">
        <f>+'24-01-322 Subsidio a la Calefa '!AG35</f>
        <v>0</v>
      </c>
      <c r="W14" s="9">
        <f>+'24-01-322 Subsidio a la Calefa '!AH35</f>
        <v>0</v>
      </c>
      <c r="X14" s="168">
        <f>+'24-01-322 Subsidio a la Calefa '!AI17</f>
        <v>0</v>
      </c>
      <c r="Y14" s="168">
        <f>+'24-01-322 Subsidio a la Calefa '!AJ34</f>
        <v>0</v>
      </c>
    </row>
    <row r="15" spans="1:44" s="83" customFormat="1" ht="24.75" customHeight="1" x14ac:dyDescent="0.25">
      <c r="A15" s="43" t="s">
        <v>60</v>
      </c>
      <c r="B15" s="9">
        <f>+'24-01-322 Subsidio a la Calefa '!J40</f>
        <v>0</v>
      </c>
      <c r="C15" s="9">
        <f>+'24-01-322 Subsidio a la Calefa '!K40</f>
        <v>0</v>
      </c>
      <c r="D15" s="9">
        <f>+'24-01-322 Subsidio a la Calefa '!L40</f>
        <v>0</v>
      </c>
      <c r="E15" s="9">
        <f>+'24-01-322 Subsidio a la Calefa '!M40</f>
        <v>0</v>
      </c>
      <c r="F15" s="9">
        <f>+'24-01-322 Subsidio a la Calefa '!N40</f>
        <v>0</v>
      </c>
      <c r="G15" s="9">
        <f>+'24-01-322 Subsidio a la Calefa '!R40</f>
        <v>0</v>
      </c>
      <c r="H15" s="9">
        <f>+'24-01-322 Subsidio a la Calefa '!S40</f>
        <v>0</v>
      </c>
      <c r="I15" s="9">
        <f>+'24-01-322 Subsidio a la Calefa '!T40</f>
        <v>0</v>
      </c>
      <c r="J15" s="9">
        <f>+'24-01-322 Subsidio a la Calefa '!U40</f>
        <v>0</v>
      </c>
      <c r="K15" s="9">
        <f>+'24-01-322 Subsidio a la Calefa '!V40</f>
        <v>0</v>
      </c>
      <c r="L15" s="9">
        <f>+'24-01-322 Subsidio a la Calefa '!W40</f>
        <v>0</v>
      </c>
      <c r="M15" s="9">
        <f>+'24-01-322 Subsidio a la Calefa '!X40</f>
        <v>0</v>
      </c>
      <c r="N15" s="9">
        <f>+'24-01-322 Subsidio a la Calefa '!Y40</f>
        <v>0</v>
      </c>
      <c r="O15" s="9">
        <f>+'24-01-322 Subsidio a la Calefa '!Z40</f>
        <v>0</v>
      </c>
      <c r="P15" s="9">
        <f>+'24-01-322 Subsidio a la Calefa '!AA40</f>
        <v>0</v>
      </c>
      <c r="Q15" s="9">
        <f>+'24-01-322 Subsidio a la Calefa '!AB40</f>
        <v>0</v>
      </c>
      <c r="R15" s="9">
        <f>+'24-01-322 Subsidio a la Calefa '!AC40</f>
        <v>0</v>
      </c>
      <c r="S15" s="9">
        <f>+'24-01-322 Subsidio a la Calefa '!AD40</f>
        <v>0</v>
      </c>
      <c r="T15" s="9">
        <f>+'24-01-322 Subsidio a la Calefa '!AE40</f>
        <v>0</v>
      </c>
      <c r="U15" s="9">
        <f>+'24-01-322 Subsidio a la Calefa '!AF40</f>
        <v>0</v>
      </c>
      <c r="V15" s="9">
        <f>+'24-01-322 Subsidio a la Calefa '!AG40</f>
        <v>0</v>
      </c>
      <c r="W15" s="9">
        <f>+'24-01-322 Subsidio a la Calefa '!AH40</f>
        <v>0</v>
      </c>
      <c r="X15" s="168">
        <f>+'24-01-322 Subsidio a la Calefa '!AI18</f>
        <v>0</v>
      </c>
      <c r="Y15" s="168">
        <f>+'24-01-322 Subsidio a la Calefa '!AJ37</f>
        <v>0</v>
      </c>
    </row>
    <row r="16" spans="1:44" s="83" customFormat="1" ht="24.75" customHeight="1" x14ac:dyDescent="0.25">
      <c r="A16" s="43" t="s">
        <v>62</v>
      </c>
      <c r="B16" s="9">
        <f>+'24-01-322 Subsidio a la Calefa '!J44</f>
        <v>0</v>
      </c>
      <c r="C16" s="9">
        <f>+'24-01-322 Subsidio a la Calefa '!K44</f>
        <v>0</v>
      </c>
      <c r="D16" s="9">
        <f>+'24-01-322 Subsidio a la Calefa '!L44</f>
        <v>0</v>
      </c>
      <c r="E16" s="9">
        <f>+'24-01-322 Subsidio a la Calefa '!M44</f>
        <v>0</v>
      </c>
      <c r="F16" s="9">
        <f>+'24-01-322 Subsidio a la Calefa '!N44</f>
        <v>0</v>
      </c>
      <c r="G16" s="9">
        <f>+'24-01-322 Subsidio a la Calefa '!R44</f>
        <v>0</v>
      </c>
      <c r="H16" s="9">
        <f>+'24-01-322 Subsidio a la Calefa '!S44</f>
        <v>0</v>
      </c>
      <c r="I16" s="9">
        <f>+'24-01-322 Subsidio a la Calefa '!T44</f>
        <v>0</v>
      </c>
      <c r="J16" s="9">
        <f>+'24-01-322 Subsidio a la Calefa '!U44</f>
        <v>0</v>
      </c>
      <c r="K16" s="9">
        <f>+'24-01-322 Subsidio a la Calefa '!V44</f>
        <v>0</v>
      </c>
      <c r="L16" s="9">
        <f>+'24-01-322 Subsidio a la Calefa '!W44</f>
        <v>0</v>
      </c>
      <c r="M16" s="9">
        <f>+'24-01-322 Subsidio a la Calefa '!X44</f>
        <v>0</v>
      </c>
      <c r="N16" s="9">
        <f>+'24-01-322 Subsidio a la Calefa '!Y44</f>
        <v>0</v>
      </c>
      <c r="O16" s="9">
        <f>+'24-01-322 Subsidio a la Calefa '!Z44</f>
        <v>0</v>
      </c>
      <c r="P16" s="9">
        <f>+'24-01-322 Subsidio a la Calefa '!AA44</f>
        <v>0</v>
      </c>
      <c r="Q16" s="9">
        <f>+'24-01-322 Subsidio a la Calefa '!AB44</f>
        <v>0</v>
      </c>
      <c r="R16" s="9">
        <f>+'24-01-322 Subsidio a la Calefa '!AC44</f>
        <v>0</v>
      </c>
      <c r="S16" s="9">
        <f>+'24-01-322 Subsidio a la Calefa '!AD44</f>
        <v>0</v>
      </c>
      <c r="T16" s="9">
        <f>+'24-01-322 Subsidio a la Calefa '!AE44</f>
        <v>0</v>
      </c>
      <c r="U16" s="9">
        <f>+'24-01-322 Subsidio a la Calefa '!AF44</f>
        <v>0</v>
      </c>
      <c r="V16" s="9">
        <f>+'24-01-322 Subsidio a la Calefa '!AG44</f>
        <v>0</v>
      </c>
      <c r="W16" s="9">
        <f>+'24-01-322 Subsidio a la Calefa '!AH44</f>
        <v>0</v>
      </c>
      <c r="X16" s="168">
        <f>+'24-01-322 Subsidio a la Calefa '!AI19</f>
        <v>0</v>
      </c>
      <c r="Y16" s="168">
        <f>+'24-01-322 Subsidio a la Calefa '!AJ40</f>
        <v>0</v>
      </c>
    </row>
    <row r="17" spans="1:25" s="83" customFormat="1" ht="24.75" customHeight="1" x14ac:dyDescent="0.25">
      <c r="A17" s="43" t="s">
        <v>64</v>
      </c>
      <c r="B17" s="9">
        <f>+'24-01-322 Subsidio a la Calefa '!J48</f>
        <v>0</v>
      </c>
      <c r="C17" s="9">
        <f>+'24-01-322 Subsidio a la Calefa '!K48</f>
        <v>0</v>
      </c>
      <c r="D17" s="9">
        <f>+'24-01-322 Subsidio a la Calefa '!L48</f>
        <v>0</v>
      </c>
      <c r="E17" s="9">
        <f>+'24-01-322 Subsidio a la Calefa '!M48</f>
        <v>0</v>
      </c>
      <c r="F17" s="9">
        <f>+'24-01-322 Subsidio a la Calefa '!N48</f>
        <v>0</v>
      </c>
      <c r="G17" s="9">
        <f>+'24-01-322 Subsidio a la Calefa '!R48</f>
        <v>0</v>
      </c>
      <c r="H17" s="9">
        <f>+'24-01-322 Subsidio a la Calefa '!S48</f>
        <v>0</v>
      </c>
      <c r="I17" s="9">
        <f>+'24-01-322 Subsidio a la Calefa '!T48</f>
        <v>0</v>
      </c>
      <c r="J17" s="9">
        <f>+'24-01-322 Subsidio a la Calefa '!U48</f>
        <v>0</v>
      </c>
      <c r="K17" s="9">
        <f>+'24-01-322 Subsidio a la Calefa '!V48</f>
        <v>0</v>
      </c>
      <c r="L17" s="9">
        <f>+'24-01-322 Subsidio a la Calefa '!W48</f>
        <v>0</v>
      </c>
      <c r="M17" s="9">
        <f>+'24-01-322 Subsidio a la Calefa '!X48</f>
        <v>0</v>
      </c>
      <c r="N17" s="9">
        <f>+'24-01-322 Subsidio a la Calefa '!Y48</f>
        <v>0</v>
      </c>
      <c r="O17" s="9">
        <f>+'24-01-322 Subsidio a la Calefa '!Z48</f>
        <v>0</v>
      </c>
      <c r="P17" s="9">
        <f>+'24-01-322 Subsidio a la Calefa '!AA48</f>
        <v>0</v>
      </c>
      <c r="Q17" s="9">
        <f>+'24-01-322 Subsidio a la Calefa '!AB48</f>
        <v>0</v>
      </c>
      <c r="R17" s="9">
        <f>+'24-01-322 Subsidio a la Calefa '!AC48</f>
        <v>0</v>
      </c>
      <c r="S17" s="9">
        <f>+'24-01-322 Subsidio a la Calefa '!AD48</f>
        <v>0</v>
      </c>
      <c r="T17" s="9">
        <f>+'24-01-322 Subsidio a la Calefa '!AE48</f>
        <v>0</v>
      </c>
      <c r="U17" s="9">
        <f>+'24-01-322 Subsidio a la Calefa '!AF48</f>
        <v>0</v>
      </c>
      <c r="V17" s="9">
        <f>+'24-01-322 Subsidio a la Calefa '!AG48</f>
        <v>0</v>
      </c>
      <c r="W17" s="9">
        <f>+'24-01-322 Subsidio a la Calefa '!AH48</f>
        <v>0</v>
      </c>
      <c r="X17" s="168">
        <f>+'24-01-322 Subsidio a la Calefa '!AI20</f>
        <v>0</v>
      </c>
      <c r="Y17" s="168">
        <f>+'24-01-322 Subsidio a la Calefa '!AJ41</f>
        <v>0</v>
      </c>
    </row>
    <row r="18" spans="1:25" s="83" customFormat="1" ht="24.75" customHeight="1" x14ac:dyDescent="0.25">
      <c r="A18" s="43" t="s">
        <v>66</v>
      </c>
      <c r="B18" s="9">
        <f>+'24-01-322 Subsidio a la Calefa '!J52</f>
        <v>0</v>
      </c>
      <c r="C18" s="9">
        <f>+'24-01-322 Subsidio a la Calefa '!K52</f>
        <v>0</v>
      </c>
      <c r="D18" s="9">
        <f>+'24-01-322 Subsidio a la Calefa '!L52</f>
        <v>0</v>
      </c>
      <c r="E18" s="9">
        <f>+'24-01-322 Subsidio a la Calefa '!M52</f>
        <v>0</v>
      </c>
      <c r="F18" s="9">
        <f>+'24-01-322 Subsidio a la Calefa '!N52</f>
        <v>0</v>
      </c>
      <c r="G18" s="9">
        <f>+'24-01-322 Subsidio a la Calefa '!R52</f>
        <v>0</v>
      </c>
      <c r="H18" s="9">
        <f>+'24-01-322 Subsidio a la Calefa '!S52</f>
        <v>0</v>
      </c>
      <c r="I18" s="9">
        <f>+'24-01-322 Subsidio a la Calefa '!T52</f>
        <v>0</v>
      </c>
      <c r="J18" s="9">
        <f>+'24-01-322 Subsidio a la Calefa '!U52</f>
        <v>0</v>
      </c>
      <c r="K18" s="9">
        <f>+'24-01-322 Subsidio a la Calefa '!V52</f>
        <v>0</v>
      </c>
      <c r="L18" s="9">
        <f>+'24-01-322 Subsidio a la Calefa '!W52</f>
        <v>0</v>
      </c>
      <c r="M18" s="9">
        <f>+'24-01-322 Subsidio a la Calefa '!X52</f>
        <v>0</v>
      </c>
      <c r="N18" s="9">
        <f>+'24-01-322 Subsidio a la Calefa '!Y52</f>
        <v>0</v>
      </c>
      <c r="O18" s="9">
        <f>+'24-01-322 Subsidio a la Calefa '!Z52</f>
        <v>0</v>
      </c>
      <c r="P18" s="9">
        <f>+'24-01-322 Subsidio a la Calefa '!AA52</f>
        <v>0</v>
      </c>
      <c r="Q18" s="9">
        <f>+'24-01-322 Subsidio a la Calefa '!AB52</f>
        <v>0</v>
      </c>
      <c r="R18" s="9">
        <f>+'24-01-322 Subsidio a la Calefa '!AC52</f>
        <v>0</v>
      </c>
      <c r="S18" s="9">
        <f>+'24-01-322 Subsidio a la Calefa '!AD52</f>
        <v>0</v>
      </c>
      <c r="T18" s="9">
        <f>+'24-01-322 Subsidio a la Calefa '!AE52</f>
        <v>0</v>
      </c>
      <c r="U18" s="9">
        <f>+'24-01-322 Subsidio a la Calefa '!AF52</f>
        <v>0</v>
      </c>
      <c r="V18" s="9">
        <f>+'24-01-322 Subsidio a la Calefa '!AG52</f>
        <v>0</v>
      </c>
      <c r="W18" s="9">
        <f>+'24-01-322 Subsidio a la Calefa '!AH52</f>
        <v>0</v>
      </c>
      <c r="X18" s="168">
        <f>+'24-01-322 Subsidio a la Calefa '!AI21</f>
        <v>0</v>
      </c>
      <c r="Y18" s="168">
        <f>+'24-01-322 Subsidio a la Calefa '!AJ48</f>
        <v>0</v>
      </c>
    </row>
    <row r="19" spans="1:25" s="83" customFormat="1" ht="24.75" customHeight="1" x14ac:dyDescent="0.25">
      <c r="A19" s="43" t="s">
        <v>68</v>
      </c>
      <c r="B19" s="9">
        <f>+'24-01-322 Subsidio a la Calefa '!J56</f>
        <v>0</v>
      </c>
      <c r="C19" s="9">
        <f>+'24-01-322 Subsidio a la Calefa '!K56</f>
        <v>0</v>
      </c>
      <c r="D19" s="9">
        <f>+'24-01-322 Subsidio a la Calefa '!L56</f>
        <v>0</v>
      </c>
      <c r="E19" s="9">
        <f>+'24-01-322 Subsidio a la Calefa '!M56</f>
        <v>0</v>
      </c>
      <c r="F19" s="9">
        <f>+'24-01-322 Subsidio a la Calefa '!N56</f>
        <v>0</v>
      </c>
      <c r="G19" s="9">
        <f>+'24-01-322 Subsidio a la Calefa '!R56</f>
        <v>0</v>
      </c>
      <c r="H19" s="9">
        <f>+'24-01-322 Subsidio a la Calefa '!S56</f>
        <v>0</v>
      </c>
      <c r="I19" s="9">
        <f>+'24-01-322 Subsidio a la Calefa '!T56</f>
        <v>0</v>
      </c>
      <c r="J19" s="9">
        <f>+'24-01-322 Subsidio a la Calefa '!U56</f>
        <v>0</v>
      </c>
      <c r="K19" s="9">
        <f>+'24-01-322 Subsidio a la Calefa '!V56</f>
        <v>0</v>
      </c>
      <c r="L19" s="9">
        <f>+'24-01-322 Subsidio a la Calefa '!W56</f>
        <v>0</v>
      </c>
      <c r="M19" s="9">
        <f>+'24-01-322 Subsidio a la Calefa '!X56</f>
        <v>0</v>
      </c>
      <c r="N19" s="9">
        <f>+'24-01-322 Subsidio a la Calefa '!Y56</f>
        <v>0</v>
      </c>
      <c r="O19" s="9">
        <f>+'24-01-322 Subsidio a la Calefa '!Z56</f>
        <v>0</v>
      </c>
      <c r="P19" s="9">
        <f>+'24-01-322 Subsidio a la Calefa '!AA56</f>
        <v>0</v>
      </c>
      <c r="Q19" s="9">
        <f>+'24-01-322 Subsidio a la Calefa '!AB56</f>
        <v>0</v>
      </c>
      <c r="R19" s="9">
        <f>+'24-01-322 Subsidio a la Calefa '!AC56</f>
        <v>0</v>
      </c>
      <c r="S19" s="9">
        <f>+'24-01-322 Subsidio a la Calefa '!AD56</f>
        <v>0</v>
      </c>
      <c r="T19" s="9">
        <f>+'24-01-322 Subsidio a la Calefa '!AE56</f>
        <v>0</v>
      </c>
      <c r="U19" s="9">
        <f>+'24-01-322 Subsidio a la Calefa '!AF56</f>
        <v>0</v>
      </c>
      <c r="V19" s="9">
        <f>+'24-01-322 Subsidio a la Calefa '!AG56</f>
        <v>0</v>
      </c>
      <c r="W19" s="9">
        <f>+'24-01-322 Subsidio a la Calefa '!AH56</f>
        <v>0</v>
      </c>
      <c r="X19" s="168">
        <f>+'24-01-322 Subsidio a la Calefa '!AI22</f>
        <v>0</v>
      </c>
      <c r="Y19" s="168">
        <f>+'24-01-322 Subsidio a la Calefa '!AJ51</f>
        <v>0</v>
      </c>
    </row>
    <row r="20" spans="1:25" s="83" customFormat="1" ht="24.75" customHeight="1" x14ac:dyDescent="0.25">
      <c r="A20" s="44" t="s">
        <v>70</v>
      </c>
      <c r="B20" s="9">
        <f>+'24-01-322 Subsidio a la Calefa '!J60</f>
        <v>0</v>
      </c>
      <c r="C20" s="9">
        <f>+'24-01-322 Subsidio a la Calefa '!K60</f>
        <v>0</v>
      </c>
      <c r="D20" s="9">
        <f>+'24-01-322 Subsidio a la Calefa '!L60</f>
        <v>0</v>
      </c>
      <c r="E20" s="9">
        <f>+'24-01-322 Subsidio a la Calefa '!M60</f>
        <v>0</v>
      </c>
      <c r="F20" s="9">
        <f>+'24-01-322 Subsidio a la Calefa '!N60</f>
        <v>0</v>
      </c>
      <c r="G20" s="9">
        <f>+'24-01-322 Subsidio a la Calefa '!R60</f>
        <v>0</v>
      </c>
      <c r="H20" s="9">
        <f>+'24-01-322 Subsidio a la Calefa '!S60</f>
        <v>0</v>
      </c>
      <c r="I20" s="9">
        <f>+'24-01-322 Subsidio a la Calefa '!T60</f>
        <v>0</v>
      </c>
      <c r="J20" s="9">
        <f>+'24-01-322 Subsidio a la Calefa '!U60</f>
        <v>0</v>
      </c>
      <c r="K20" s="9">
        <f>+'24-01-322 Subsidio a la Calefa '!V60</f>
        <v>0</v>
      </c>
      <c r="L20" s="9">
        <f>+'24-01-322 Subsidio a la Calefa '!W60</f>
        <v>0</v>
      </c>
      <c r="M20" s="9">
        <f>+'24-01-322 Subsidio a la Calefa '!X60</f>
        <v>0</v>
      </c>
      <c r="N20" s="9">
        <f>+'24-01-322 Subsidio a la Calefa '!Y60</f>
        <v>0</v>
      </c>
      <c r="O20" s="9">
        <f>+'24-01-322 Subsidio a la Calefa '!Z60</f>
        <v>0</v>
      </c>
      <c r="P20" s="9">
        <f>+'24-01-322 Subsidio a la Calefa '!AA60</f>
        <v>0</v>
      </c>
      <c r="Q20" s="9">
        <f>+'24-01-322 Subsidio a la Calefa '!AB60</f>
        <v>0</v>
      </c>
      <c r="R20" s="9">
        <f>+'24-01-322 Subsidio a la Calefa '!AC60</f>
        <v>0</v>
      </c>
      <c r="S20" s="9">
        <f>+'24-01-322 Subsidio a la Calefa '!AD60</f>
        <v>0</v>
      </c>
      <c r="T20" s="9">
        <f>+'24-01-322 Subsidio a la Calefa '!AE60</f>
        <v>0</v>
      </c>
      <c r="U20" s="9">
        <f>+'24-01-322 Subsidio a la Calefa '!AF60</f>
        <v>0</v>
      </c>
      <c r="V20" s="9">
        <f>+'24-01-322 Subsidio a la Calefa '!AG60</f>
        <v>0</v>
      </c>
      <c r="W20" s="9">
        <f>+'24-01-322 Subsidio a la Calefa '!AH60</f>
        <v>0</v>
      </c>
      <c r="X20" s="168">
        <f>+'24-01-322 Subsidio a la Calefa '!AI23</f>
        <v>0</v>
      </c>
      <c r="Y20" s="168">
        <f>+'24-01-322 Subsidio a la Calefa '!AJ55</f>
        <v>0</v>
      </c>
    </row>
    <row r="21" spans="1:25" s="83" customFormat="1" ht="24.75" customHeight="1" x14ac:dyDescent="0.25">
      <c r="A21" s="44" t="s">
        <v>72</v>
      </c>
      <c r="B21" s="9">
        <f>+'24-01-322 Subsidio a la Calefa '!J64</f>
        <v>0</v>
      </c>
      <c r="C21" s="9">
        <f>+'24-01-322 Subsidio a la Calefa '!K64</f>
        <v>0</v>
      </c>
      <c r="D21" s="9">
        <f>+'24-01-322 Subsidio a la Calefa '!L64</f>
        <v>0</v>
      </c>
      <c r="E21" s="9">
        <f>+'24-01-322 Subsidio a la Calefa '!M64</f>
        <v>0</v>
      </c>
      <c r="F21" s="9">
        <f>+'24-01-322 Subsidio a la Calefa '!N64</f>
        <v>0</v>
      </c>
      <c r="G21" s="9">
        <f>+'24-01-322 Subsidio a la Calefa '!R64</f>
        <v>0</v>
      </c>
      <c r="H21" s="9">
        <f>+'24-01-322 Subsidio a la Calefa '!S64</f>
        <v>0</v>
      </c>
      <c r="I21" s="9">
        <f>+'24-01-322 Subsidio a la Calefa '!T64</f>
        <v>0</v>
      </c>
      <c r="J21" s="9">
        <f>+'24-01-322 Subsidio a la Calefa '!U64</f>
        <v>0</v>
      </c>
      <c r="K21" s="9">
        <f>+'24-01-322 Subsidio a la Calefa '!V64</f>
        <v>0</v>
      </c>
      <c r="L21" s="9">
        <f>+'24-01-322 Subsidio a la Calefa '!W64</f>
        <v>0</v>
      </c>
      <c r="M21" s="9">
        <f>+'24-01-322 Subsidio a la Calefa '!X64</f>
        <v>0</v>
      </c>
      <c r="N21" s="9">
        <f>+'24-01-322 Subsidio a la Calefa '!Y64</f>
        <v>0</v>
      </c>
      <c r="O21" s="9">
        <f>+'24-01-322 Subsidio a la Calefa '!Z64</f>
        <v>0</v>
      </c>
      <c r="P21" s="9">
        <f>+'24-01-322 Subsidio a la Calefa '!AA64</f>
        <v>0</v>
      </c>
      <c r="Q21" s="9">
        <f>+'24-01-322 Subsidio a la Calefa '!AB64</f>
        <v>0</v>
      </c>
      <c r="R21" s="9">
        <f>+'24-01-322 Subsidio a la Calefa '!AC64</f>
        <v>0</v>
      </c>
      <c r="S21" s="9">
        <f>+'24-01-322 Subsidio a la Calefa '!AD64</f>
        <v>0</v>
      </c>
      <c r="T21" s="9">
        <f>+'24-01-322 Subsidio a la Calefa '!AE64</f>
        <v>0</v>
      </c>
      <c r="U21" s="9">
        <f>+'24-01-322 Subsidio a la Calefa '!AF64</f>
        <v>0</v>
      </c>
      <c r="V21" s="9">
        <f>+'24-01-322 Subsidio a la Calefa '!AG64</f>
        <v>0</v>
      </c>
      <c r="W21" s="9">
        <f>+'24-01-322 Subsidio a la Calefa '!AH64</f>
        <v>0</v>
      </c>
      <c r="X21" s="168">
        <f>+'24-01-322 Subsidio a la Calefa '!AI24</f>
        <v>0</v>
      </c>
      <c r="Y21" s="168">
        <f>+'24-01-322 Subsidio a la Calefa '!AJ58</f>
        <v>0</v>
      </c>
    </row>
    <row r="22" spans="1:25" s="83" customFormat="1" ht="24.75" customHeight="1" x14ac:dyDescent="0.25">
      <c r="A22" s="44" t="s">
        <v>74</v>
      </c>
      <c r="B22" s="9">
        <f>+'24-01-322 Subsidio a la Calefa '!J68</f>
        <v>0</v>
      </c>
      <c r="C22" s="9">
        <f>+'24-01-322 Subsidio a la Calefa '!K68</f>
        <v>0</v>
      </c>
      <c r="D22" s="9">
        <f>+'24-01-322 Subsidio a la Calefa '!L68</f>
        <v>0</v>
      </c>
      <c r="E22" s="9">
        <f>+'24-01-322 Subsidio a la Calefa '!M68</f>
        <v>0</v>
      </c>
      <c r="F22" s="9">
        <f>+'24-01-322 Subsidio a la Calefa '!N68</f>
        <v>0</v>
      </c>
      <c r="G22" s="9">
        <f>+'24-01-322 Subsidio a la Calefa '!R68</f>
        <v>0</v>
      </c>
      <c r="H22" s="9">
        <f>+'24-01-322 Subsidio a la Calefa '!S68</f>
        <v>0</v>
      </c>
      <c r="I22" s="9">
        <f>+'24-01-322 Subsidio a la Calefa '!T68</f>
        <v>0</v>
      </c>
      <c r="J22" s="9">
        <f>+'24-01-322 Subsidio a la Calefa '!U68</f>
        <v>0</v>
      </c>
      <c r="K22" s="9">
        <f>+'24-01-322 Subsidio a la Calefa '!V68</f>
        <v>0</v>
      </c>
      <c r="L22" s="9">
        <f>+'24-01-322 Subsidio a la Calefa '!W68</f>
        <v>0</v>
      </c>
      <c r="M22" s="9">
        <f>+'24-01-322 Subsidio a la Calefa '!X68</f>
        <v>0</v>
      </c>
      <c r="N22" s="9">
        <f>+'24-01-322 Subsidio a la Calefa '!Y68</f>
        <v>0</v>
      </c>
      <c r="O22" s="9">
        <f>+'24-01-322 Subsidio a la Calefa '!Z68</f>
        <v>0</v>
      </c>
      <c r="P22" s="9">
        <f>+'24-01-322 Subsidio a la Calefa '!AA68</f>
        <v>0</v>
      </c>
      <c r="Q22" s="9">
        <f>+'24-01-322 Subsidio a la Calefa '!AB68</f>
        <v>0</v>
      </c>
      <c r="R22" s="9">
        <f>+'24-01-322 Subsidio a la Calefa '!AC68</f>
        <v>0</v>
      </c>
      <c r="S22" s="9">
        <f>+'24-01-322 Subsidio a la Calefa '!AD68</f>
        <v>0</v>
      </c>
      <c r="T22" s="9">
        <f>+'24-01-322 Subsidio a la Calefa '!AE68</f>
        <v>0</v>
      </c>
      <c r="U22" s="9">
        <f>+'24-01-322 Subsidio a la Calefa '!AF68</f>
        <v>0</v>
      </c>
      <c r="V22" s="9">
        <f>+'24-01-322 Subsidio a la Calefa '!AG68</f>
        <v>0</v>
      </c>
      <c r="W22" s="9">
        <f>+'24-01-322 Subsidio a la Calefa '!AH68</f>
        <v>0</v>
      </c>
      <c r="X22" s="168">
        <f>+'24-01-322 Subsidio a la Calefa '!AI17</f>
        <v>0</v>
      </c>
      <c r="Y22" s="168">
        <f>+'24-01-322 Subsidio a la Calefa '!AJ62</f>
        <v>0</v>
      </c>
    </row>
    <row r="23" spans="1:25" s="83" customFormat="1" ht="24.75" customHeight="1" x14ac:dyDescent="0.25">
      <c r="A23" s="45" t="s">
        <v>76</v>
      </c>
      <c r="B23" s="9">
        <f>+'24-01-411 Red calle Niños'!J69</f>
        <v>1207126000</v>
      </c>
      <c r="C23" s="9">
        <f>+'24-01-411 Red calle Niños'!K82</f>
        <v>1201071840</v>
      </c>
      <c r="D23" s="9">
        <f>+'24-01-322 Subsidio a la Calefa '!L71</f>
        <v>0</v>
      </c>
      <c r="E23" s="9">
        <f>+'24-01-322 Subsidio a la Calefa '!M71</f>
        <v>0</v>
      </c>
      <c r="F23" s="9">
        <f>+'24-01-322 Subsidio a la Calefa '!N71</f>
        <v>0</v>
      </c>
      <c r="G23" s="9">
        <f>+'24-01-322 Subsidio a la Calefa '!R71</f>
        <v>0</v>
      </c>
      <c r="H23" s="9">
        <f>+'24-01-322 Subsidio a la Calefa '!S71</f>
        <v>0</v>
      </c>
      <c r="I23" s="9">
        <f>+'24-01-322 Subsidio a la Calefa '!T71</f>
        <v>0</v>
      </c>
      <c r="J23" s="9">
        <f>+'24-01-322 Subsidio a la Calefa '!U71</f>
        <v>0</v>
      </c>
      <c r="K23" s="9">
        <f>+'24-01-322 Subsidio a la Calefa '!V71</f>
        <v>0</v>
      </c>
      <c r="L23" s="9">
        <f>+'24-01-322 Subsidio a la Calefa '!W71</f>
        <v>2862500000</v>
      </c>
      <c r="M23" s="9">
        <f>+'24-01-322 Subsidio a la Calefa '!X71</f>
        <v>0</v>
      </c>
      <c r="N23" s="9">
        <f>+'24-01-411 Red calle Niños'!Y81</f>
        <v>0</v>
      </c>
      <c r="O23" s="9">
        <f>+'24-01-322 Subsidio a la Calefa '!Z71</f>
        <v>832300000</v>
      </c>
      <c r="P23" s="9">
        <f>+'24-01-322 Subsidio a la Calefa '!AA71</f>
        <v>0</v>
      </c>
      <c r="Q23" s="9">
        <f>+'24-01-322 Subsidio a la Calefa '!AB71</f>
        <v>0</v>
      </c>
      <c r="R23" s="9">
        <f>+'24-01-411 Red calle Niños'!AC82</f>
        <v>44120000</v>
      </c>
      <c r="S23" s="9">
        <f>+'24-01-322 Subsidio a la Calefa '!AD71</f>
        <v>0</v>
      </c>
      <c r="T23" s="9">
        <f>+'24-01-411 Red calle Niños'!AE82</f>
        <v>48180000</v>
      </c>
      <c r="U23" s="9">
        <f>+'24-01-411 Red calle Niños'!AF82</f>
        <v>1108771840</v>
      </c>
      <c r="V23" s="9">
        <f>+'24-01-411 Red calle Niños'!AG82</f>
        <v>1156951840</v>
      </c>
      <c r="W23" s="9">
        <f>+'24-01-411 Red calle Niños'!AH82</f>
        <v>1201071840</v>
      </c>
      <c r="X23" s="168">
        <f>+'24-01-322 Subsidio a la Calefa '!AI71</f>
        <v>0.99999539896021916</v>
      </c>
      <c r="Y23" s="168">
        <f>+'24-01-322 Subsidio a la Calefa '!AJ71</f>
        <v>1</v>
      </c>
    </row>
    <row r="24" spans="1:25" ht="20.45" customHeight="1" x14ac:dyDescent="0.25">
      <c r="A24" s="435" t="str">
        <f>"TOTAL ASIG."&amp;" "&amp;$A$5</f>
        <v>TOTAL ASIG. 24-01-322 "Subsidio a la Calefacción"</v>
      </c>
      <c r="B24" s="339">
        <f t="shared" ref="B24:W24" si="0">SUM(B8:B23)</f>
        <v>1207126000</v>
      </c>
      <c r="C24" s="339">
        <f t="shared" si="0"/>
        <v>1201071840</v>
      </c>
      <c r="D24" s="339">
        <f t="shared" si="0"/>
        <v>0</v>
      </c>
      <c r="E24" s="339">
        <f>SUM(E8:E23)</f>
        <v>0</v>
      </c>
      <c r="F24" s="339">
        <f t="shared" si="0"/>
        <v>0</v>
      </c>
      <c r="G24" s="339">
        <f t="shared" si="0"/>
        <v>0</v>
      </c>
      <c r="H24" s="339">
        <f t="shared" si="0"/>
        <v>0</v>
      </c>
      <c r="I24" s="339">
        <f t="shared" si="0"/>
        <v>0</v>
      </c>
      <c r="J24" s="339">
        <f t="shared" si="0"/>
        <v>0</v>
      </c>
      <c r="K24" s="339">
        <f t="shared" si="0"/>
        <v>0</v>
      </c>
      <c r="L24" s="339">
        <f t="shared" si="0"/>
        <v>2862500000</v>
      </c>
      <c r="M24" s="339">
        <f t="shared" si="0"/>
        <v>0</v>
      </c>
      <c r="N24" s="339">
        <f t="shared" si="0"/>
        <v>0</v>
      </c>
      <c r="O24" s="339">
        <f t="shared" si="0"/>
        <v>832300000</v>
      </c>
      <c r="P24" s="339">
        <f t="shared" si="0"/>
        <v>0</v>
      </c>
      <c r="Q24" s="339">
        <f t="shared" si="0"/>
        <v>0</v>
      </c>
      <c r="R24" s="339">
        <f t="shared" si="0"/>
        <v>44120000</v>
      </c>
      <c r="S24" s="339">
        <f t="shared" si="0"/>
        <v>0</v>
      </c>
      <c r="T24" s="339">
        <f t="shared" si="0"/>
        <v>48180000</v>
      </c>
      <c r="U24" s="339">
        <f t="shared" si="0"/>
        <v>1108771840</v>
      </c>
      <c r="V24" s="339">
        <f t="shared" si="0"/>
        <v>1156951840</v>
      </c>
      <c r="W24" s="339">
        <f t="shared" si="0"/>
        <v>1201071840</v>
      </c>
      <c r="X24" s="340">
        <f>+'24-01-322 Subsidio a la Calefa '!AI72</f>
        <v>0.99999539896021916</v>
      </c>
      <c r="Y24" s="340">
        <f>+'24-01-322 Subsidio a la Calefa '!AJ72</f>
        <v>1</v>
      </c>
    </row>
    <row r="25" spans="1:25" x14ac:dyDescent="0.25">
      <c r="B25" s="41"/>
      <c r="G25" s="41"/>
      <c r="H25" s="41"/>
      <c r="I25" s="41"/>
      <c r="K25" s="41"/>
      <c r="L25" s="41"/>
      <c r="M25" s="41"/>
      <c r="O25" s="41"/>
      <c r="P25" s="41"/>
      <c r="Q25" s="41"/>
      <c r="S25" s="41"/>
      <c r="T25" s="41"/>
      <c r="U25" s="41"/>
    </row>
    <row r="26" spans="1:25" x14ac:dyDescent="0.25">
      <c r="B26" s="41"/>
      <c r="G26" s="41"/>
      <c r="H26" s="41"/>
      <c r="I26" s="41"/>
      <c r="K26" s="41"/>
      <c r="L26" s="41"/>
      <c r="M26" s="41"/>
      <c r="O26" s="41"/>
      <c r="P26" s="41"/>
      <c r="Q26" s="41"/>
      <c r="S26" s="41"/>
      <c r="T26" s="41"/>
      <c r="U26" s="41"/>
    </row>
    <row r="27" spans="1:25" x14ac:dyDescent="0.25">
      <c r="B27" s="41"/>
      <c r="G27" s="41"/>
      <c r="H27" s="41"/>
      <c r="I27" s="41"/>
      <c r="K27" s="41"/>
      <c r="L27" s="41"/>
      <c r="M27" s="41"/>
      <c r="O27" s="41"/>
      <c r="P27" s="41"/>
      <c r="Q27" s="41"/>
      <c r="S27" s="41"/>
      <c r="T27" s="41"/>
      <c r="U27" s="41"/>
    </row>
    <row r="28" spans="1:25" x14ac:dyDescent="0.25">
      <c r="B28" s="41"/>
      <c r="G28" s="41"/>
      <c r="H28" s="41"/>
      <c r="I28" s="41"/>
      <c r="K28" s="41"/>
      <c r="L28" s="41"/>
      <c r="M28" s="41"/>
      <c r="O28" s="41"/>
      <c r="P28" s="41"/>
      <c r="Q28" s="41"/>
      <c r="S28" s="41"/>
      <c r="T28" s="41"/>
      <c r="U28" s="41"/>
    </row>
    <row r="29" spans="1:25" x14ac:dyDescent="0.25">
      <c r="B29" s="41"/>
      <c r="G29" s="41"/>
      <c r="H29" s="41"/>
      <c r="I29" s="41"/>
      <c r="K29" s="41"/>
      <c r="L29" s="41"/>
      <c r="M29" s="41"/>
      <c r="O29" s="41"/>
      <c r="P29" s="41"/>
      <c r="Q29" s="41"/>
      <c r="S29" s="41"/>
      <c r="T29" s="41"/>
      <c r="U29" s="41"/>
    </row>
    <row r="30" spans="1:25" x14ac:dyDescent="0.25">
      <c r="B30" s="41"/>
      <c r="G30" s="41"/>
      <c r="H30" s="41"/>
      <c r="I30" s="41"/>
      <c r="K30" s="41"/>
      <c r="L30" s="41"/>
      <c r="M30" s="41"/>
      <c r="O30" s="41"/>
      <c r="P30" s="41"/>
      <c r="Q30" s="41"/>
      <c r="S30" s="41"/>
      <c r="T30" s="41"/>
      <c r="U30" s="41"/>
    </row>
    <row r="31" spans="1:25" x14ac:dyDescent="0.25">
      <c r="B31" s="41"/>
      <c r="G31" s="41"/>
      <c r="H31" s="41"/>
      <c r="I31" s="41"/>
      <c r="K31" s="41"/>
      <c r="L31" s="41"/>
      <c r="M31" s="41"/>
      <c r="O31" s="41"/>
      <c r="P31" s="41"/>
      <c r="Q31" s="41"/>
      <c r="S31" s="41"/>
      <c r="T31" s="41"/>
      <c r="U31" s="41"/>
    </row>
    <row r="32" spans="1:25" x14ac:dyDescent="0.25">
      <c r="B32" s="41"/>
      <c r="G32" s="41"/>
      <c r="H32" s="41"/>
      <c r="I32" s="41"/>
      <c r="K32" s="41"/>
      <c r="L32" s="41"/>
      <c r="M32" s="41"/>
      <c r="O32" s="41"/>
      <c r="P32" s="41"/>
      <c r="Q32" s="41"/>
      <c r="S32" s="41"/>
      <c r="T32" s="41"/>
      <c r="U32" s="41"/>
    </row>
    <row r="33" spans="2:25" s="14" customFormat="1" x14ac:dyDescent="0.25">
      <c r="B33" s="41"/>
      <c r="C33" s="15"/>
      <c r="D33" s="15"/>
      <c r="E33" s="15"/>
      <c r="F33" s="15"/>
      <c r="G33" s="41"/>
      <c r="H33" s="41"/>
      <c r="I33" s="41"/>
      <c r="J33" s="12"/>
      <c r="K33" s="41"/>
      <c r="L33" s="41"/>
      <c r="M33" s="41"/>
      <c r="N33" s="12"/>
      <c r="O33" s="41"/>
      <c r="P33" s="41"/>
      <c r="Q33" s="41"/>
      <c r="R33" s="12"/>
      <c r="S33" s="41"/>
      <c r="T33" s="41"/>
      <c r="U33" s="41"/>
      <c r="X33" s="15"/>
      <c r="Y33" s="15"/>
    </row>
    <row r="34" spans="2:25" s="14" customFormat="1" x14ac:dyDescent="0.25">
      <c r="B34" s="41"/>
      <c r="C34" s="15"/>
      <c r="D34" s="15"/>
      <c r="E34" s="15"/>
      <c r="F34" s="15"/>
      <c r="G34" s="41"/>
      <c r="H34" s="41"/>
      <c r="I34" s="41"/>
      <c r="J34" s="12"/>
      <c r="K34" s="41"/>
      <c r="L34" s="41"/>
      <c r="M34" s="41"/>
      <c r="N34" s="12"/>
      <c r="O34" s="41"/>
      <c r="P34" s="41"/>
      <c r="Q34" s="41"/>
      <c r="R34" s="12"/>
      <c r="S34" s="41"/>
      <c r="T34" s="41"/>
      <c r="U34" s="41"/>
      <c r="X34" s="15"/>
      <c r="Y34" s="15"/>
    </row>
    <row r="35" spans="2:25" s="14" customFormat="1" x14ac:dyDescent="0.25">
      <c r="B35" s="41"/>
      <c r="C35" s="15"/>
      <c r="D35" s="15"/>
      <c r="E35" s="15"/>
      <c r="F35" s="15"/>
      <c r="G35" s="41"/>
      <c r="H35" s="41"/>
      <c r="I35" s="41"/>
      <c r="J35" s="12"/>
      <c r="K35" s="41"/>
      <c r="L35" s="41"/>
      <c r="M35" s="41"/>
      <c r="N35" s="12"/>
      <c r="O35" s="41"/>
      <c r="P35" s="41"/>
      <c r="Q35" s="41"/>
      <c r="R35" s="12"/>
      <c r="S35" s="41"/>
      <c r="T35" s="41"/>
      <c r="U35" s="41"/>
      <c r="X35" s="15"/>
      <c r="Y35" s="15"/>
    </row>
    <row r="36" spans="2:25" s="14" customFormat="1" x14ac:dyDescent="0.25">
      <c r="B36" s="41"/>
      <c r="C36" s="15"/>
      <c r="D36" s="15"/>
      <c r="E36" s="15"/>
      <c r="F36" s="15"/>
      <c r="G36" s="41"/>
      <c r="H36" s="41"/>
      <c r="I36" s="41"/>
      <c r="J36" s="12"/>
      <c r="K36" s="41"/>
      <c r="L36" s="41"/>
      <c r="M36" s="41"/>
      <c r="N36" s="12"/>
      <c r="O36" s="41"/>
      <c r="P36" s="41"/>
      <c r="Q36" s="41"/>
      <c r="R36" s="12"/>
      <c r="S36" s="41"/>
      <c r="T36" s="41"/>
      <c r="U36" s="41"/>
      <c r="X36" s="15"/>
      <c r="Y36" s="15"/>
    </row>
    <row r="37" spans="2:25" s="14" customFormat="1" x14ac:dyDescent="0.25">
      <c r="B37" s="41"/>
      <c r="C37" s="15"/>
      <c r="D37" s="15"/>
      <c r="E37" s="15"/>
      <c r="F37" s="15"/>
      <c r="G37" s="41"/>
      <c r="H37" s="41"/>
      <c r="I37" s="41"/>
      <c r="J37" s="12"/>
      <c r="K37" s="41"/>
      <c r="L37" s="41"/>
      <c r="M37" s="41"/>
      <c r="N37" s="12"/>
      <c r="O37" s="41"/>
      <c r="P37" s="41"/>
      <c r="Q37" s="41"/>
      <c r="R37" s="12"/>
      <c r="S37" s="41"/>
      <c r="T37" s="41"/>
      <c r="U37" s="41"/>
      <c r="X37" s="15"/>
      <c r="Y37" s="15"/>
    </row>
    <row r="38" spans="2:25" s="14" customFormat="1" x14ac:dyDescent="0.25">
      <c r="B38" s="41"/>
      <c r="C38" s="15"/>
      <c r="D38" s="15"/>
      <c r="E38" s="15"/>
      <c r="F38" s="15"/>
      <c r="G38" s="41"/>
      <c r="H38" s="41"/>
      <c r="I38" s="41"/>
      <c r="J38" s="12"/>
      <c r="K38" s="41"/>
      <c r="L38" s="41"/>
      <c r="M38" s="41"/>
      <c r="N38" s="12"/>
      <c r="O38" s="41"/>
      <c r="P38" s="41"/>
      <c r="Q38" s="41"/>
      <c r="R38" s="12"/>
      <c r="S38" s="41"/>
      <c r="T38" s="41"/>
      <c r="U38" s="41"/>
      <c r="X38" s="15"/>
      <c r="Y38" s="15"/>
    </row>
    <row r="39" spans="2:25" s="14" customFormat="1" x14ac:dyDescent="0.25">
      <c r="B39" s="41"/>
      <c r="C39" s="15"/>
      <c r="D39" s="15"/>
      <c r="E39" s="15"/>
      <c r="F39" s="15"/>
      <c r="G39" s="41"/>
      <c r="H39" s="41"/>
      <c r="I39" s="41"/>
      <c r="J39" s="12"/>
      <c r="K39" s="41"/>
      <c r="L39" s="41"/>
      <c r="M39" s="41"/>
      <c r="N39" s="12"/>
      <c r="O39" s="41"/>
      <c r="P39" s="41"/>
      <c r="Q39" s="41"/>
      <c r="R39" s="12"/>
      <c r="S39" s="41"/>
      <c r="T39" s="41"/>
      <c r="U39" s="41"/>
      <c r="X39" s="15"/>
      <c r="Y39" s="15"/>
    </row>
    <row r="40" spans="2:25" s="14" customFormat="1" x14ac:dyDescent="0.25">
      <c r="B40" s="41"/>
      <c r="C40" s="15"/>
      <c r="D40" s="15"/>
      <c r="E40" s="15"/>
      <c r="F40" s="15"/>
      <c r="G40" s="41"/>
      <c r="H40" s="41"/>
      <c r="I40" s="41"/>
      <c r="J40" s="12"/>
      <c r="K40" s="41"/>
      <c r="L40" s="41"/>
      <c r="M40" s="41"/>
      <c r="N40" s="12"/>
      <c r="O40" s="41"/>
      <c r="P40" s="41"/>
      <c r="Q40" s="41"/>
      <c r="R40" s="12"/>
      <c r="S40" s="41"/>
      <c r="T40" s="41"/>
      <c r="U40" s="41"/>
      <c r="X40" s="15"/>
      <c r="Y40" s="15"/>
    </row>
    <row r="41" spans="2:25" s="14" customFormat="1" x14ac:dyDescent="0.25">
      <c r="B41" s="41"/>
      <c r="C41" s="15"/>
      <c r="D41" s="15"/>
      <c r="E41" s="15"/>
      <c r="F41" s="15"/>
      <c r="G41" s="41"/>
      <c r="H41" s="41"/>
      <c r="I41" s="41"/>
      <c r="J41" s="12"/>
      <c r="K41" s="41"/>
      <c r="L41" s="41"/>
      <c r="M41" s="41"/>
      <c r="N41" s="12"/>
      <c r="O41" s="41"/>
      <c r="P41" s="41"/>
      <c r="Q41" s="41"/>
      <c r="R41" s="12"/>
      <c r="S41" s="41"/>
      <c r="T41" s="41"/>
      <c r="U41" s="41"/>
      <c r="X41" s="15"/>
      <c r="Y41" s="15"/>
    </row>
  </sheetData>
  <mergeCells count="25">
    <mergeCell ref="AG6:AG7"/>
    <mergeCell ref="AH6:AH7"/>
    <mergeCell ref="AI6:AJ6"/>
    <mergeCell ref="V6:V7"/>
    <mergeCell ref="W6:W7"/>
    <mergeCell ref="X6:Y6"/>
    <mergeCell ref="Z6:AB6"/>
    <mergeCell ref="AC6:AC7"/>
    <mergeCell ref="AD6:AF6"/>
    <mergeCell ref="S6:U6"/>
    <mergeCell ref="A1:Y1"/>
    <mergeCell ref="A2:Y2"/>
    <mergeCell ref="A3:Y3"/>
    <mergeCell ref="A4:Y4"/>
    <mergeCell ref="B5:Y5"/>
    <mergeCell ref="A6:A7"/>
    <mergeCell ref="B6:B7"/>
    <mergeCell ref="C6:C7"/>
    <mergeCell ref="D6:F6"/>
    <mergeCell ref="G6:I6"/>
    <mergeCell ref="J6:J7"/>
    <mergeCell ref="K6:M6"/>
    <mergeCell ref="N6:N7"/>
    <mergeCell ref="O6:Q6"/>
    <mergeCell ref="R6:R7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DB5"/>
    <pageSetUpPr fitToPage="1"/>
  </sheetPr>
  <dimension ref="A1:CJ117"/>
  <sheetViews>
    <sheetView topLeftCell="C82" zoomScaleNormal="100" workbookViewId="0">
      <selection activeCell="Y109" sqref="Y109"/>
    </sheetView>
  </sheetViews>
  <sheetFormatPr baseColWidth="10" defaultColWidth="11.42578125" defaultRowHeight="12.75" outlineLevelRow="1" outlineLevelCol="1" x14ac:dyDescent="0.25"/>
  <cols>
    <col min="1" max="1" width="3.5703125" style="15" customWidth="1"/>
    <col min="2" max="2" width="8.5703125" style="15" hidden="1" customWidth="1"/>
    <col min="3" max="3" width="11.85546875" style="15" customWidth="1"/>
    <col min="4" max="4" width="10.42578125" style="15" bestFit="1" customWidth="1"/>
    <col min="5" max="5" width="29.140625" style="14" customWidth="1"/>
    <col min="6" max="6" width="23.140625" style="14" customWidth="1"/>
    <col min="7" max="7" width="11" style="15" customWidth="1"/>
    <col min="8" max="9" width="9.85546875" style="15" hidden="1" customWidth="1"/>
    <col min="10" max="10" width="16.7109375" style="12" bestFit="1" customWidth="1"/>
    <col min="11" max="11" width="20" style="41" bestFit="1" customWidth="1"/>
    <col min="12" max="12" width="14.7109375" style="14" customWidth="1"/>
    <col min="13" max="13" width="10.42578125" style="15" hidden="1" customWidth="1"/>
    <col min="14" max="14" width="9.140625" style="15" hidden="1" customWidth="1"/>
    <col min="15" max="15" width="13" style="15" hidden="1" customWidth="1"/>
    <col min="16" max="16" width="10.5703125" style="15" hidden="1" customWidth="1"/>
    <col min="17" max="17" width="13.85546875" style="42" hidden="1" customWidth="1"/>
    <col min="18" max="19" width="13.7109375" style="12" hidden="1" customWidth="1" outlineLevel="1"/>
    <col min="20" max="20" width="0.140625" style="12" hidden="1" customWidth="1" outlineLevel="1"/>
    <col min="21" max="21" width="13.7109375" style="12" customWidth="1" collapsed="1"/>
    <col min="22" max="24" width="13.7109375" style="12" hidden="1" customWidth="1" outlineLevel="1"/>
    <col min="25" max="25" width="13.7109375" style="12" customWidth="1" collapsed="1"/>
    <col min="26" max="28" width="13.7109375" style="12" hidden="1" customWidth="1" outlineLevel="1"/>
    <col min="29" max="29" width="13.7109375" style="12" customWidth="1" collapsed="1"/>
    <col min="30" max="32" width="13.7109375" style="12" customWidth="1" outlineLevel="1"/>
    <col min="33" max="34" width="13.7109375" style="12" customWidth="1"/>
    <col min="35" max="35" width="10.28515625" style="13" bestFit="1" customWidth="1"/>
    <col min="36" max="36" width="11.140625" style="13" customWidth="1"/>
    <col min="37" max="16384" width="11.42578125" style="14"/>
  </cols>
  <sheetData>
    <row r="1" spans="1:44" s="11" customFormat="1" x14ac:dyDescent="0.25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 s="525"/>
      <c r="AD1" s="525"/>
      <c r="AE1" s="525"/>
      <c r="AF1" s="525"/>
      <c r="AG1" s="525"/>
      <c r="AH1" s="525"/>
      <c r="AI1" s="525"/>
      <c r="AJ1" s="525"/>
    </row>
    <row r="2" spans="1:44" s="11" customFormat="1" ht="16.5" customHeight="1" x14ac:dyDescent="0.25">
      <c r="A2" s="526" t="s">
        <v>1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526"/>
      <c r="S2" s="526"/>
      <c r="T2" s="526"/>
      <c r="U2" s="526"/>
      <c r="V2" s="526"/>
      <c r="W2" s="526"/>
      <c r="X2" s="526"/>
      <c r="Y2" s="526"/>
      <c r="Z2" s="526"/>
      <c r="AA2" s="526"/>
      <c r="AB2" s="526"/>
      <c r="AC2" s="526"/>
      <c r="AD2" s="526"/>
      <c r="AE2" s="526"/>
      <c r="AF2" s="526"/>
      <c r="AG2" s="526"/>
      <c r="AH2" s="526"/>
      <c r="AI2" s="526"/>
      <c r="AJ2" s="526"/>
    </row>
    <row r="3" spans="1:44" s="11" customFormat="1" ht="16.5" customHeight="1" x14ac:dyDescent="0.25">
      <c r="A3" s="527" t="str">
        <f>'24-01-321 Ind. Proy'!A3:AJ3</f>
        <v>EJECUCIÓN AL 31 DE DICIEMBRE DE 2022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  <c r="N3" s="527"/>
      <c r="O3" s="527"/>
      <c r="P3" s="527"/>
      <c r="Q3" s="527"/>
      <c r="R3" s="527"/>
      <c r="S3" s="527"/>
      <c r="T3" s="527"/>
      <c r="U3" s="527"/>
      <c r="V3" s="527"/>
      <c r="W3" s="527"/>
      <c r="X3" s="527"/>
      <c r="Y3" s="527"/>
      <c r="Z3" s="527"/>
      <c r="AA3" s="527"/>
      <c r="AB3" s="527"/>
      <c r="AC3" s="527"/>
      <c r="AD3" s="527"/>
      <c r="AE3" s="527"/>
      <c r="AF3" s="527"/>
      <c r="AG3" s="527"/>
      <c r="AH3" s="527"/>
      <c r="AI3" s="527"/>
      <c r="AJ3" s="527"/>
    </row>
    <row r="4" spans="1:44" s="11" customFormat="1" ht="16.5" customHeight="1" x14ac:dyDescent="0.25">
      <c r="A4" s="528" t="s">
        <v>3</v>
      </c>
      <c r="B4" s="528"/>
      <c r="C4" s="528"/>
      <c r="D4" s="528"/>
      <c r="E4" s="528"/>
      <c r="F4" s="528"/>
      <c r="G4" s="528"/>
      <c r="H4" s="528"/>
      <c r="I4" s="528"/>
      <c r="J4" s="528"/>
      <c r="K4" s="528"/>
      <c r="L4" s="528"/>
      <c r="M4" s="528"/>
      <c r="N4" s="528"/>
      <c r="O4" s="528"/>
      <c r="P4" s="528"/>
      <c r="Q4" s="528"/>
      <c r="R4" s="528"/>
      <c r="S4" s="528"/>
      <c r="T4" s="528"/>
      <c r="U4" s="528"/>
      <c r="V4" s="528"/>
      <c r="W4" s="528"/>
      <c r="X4" s="528"/>
      <c r="Y4" s="528"/>
      <c r="Z4" s="528"/>
      <c r="AA4" s="528"/>
      <c r="AB4" s="528"/>
      <c r="AC4" s="528"/>
      <c r="AD4" s="528"/>
      <c r="AE4" s="528"/>
      <c r="AF4" s="528"/>
      <c r="AG4" s="528"/>
      <c r="AH4" s="528"/>
      <c r="AI4" s="528"/>
      <c r="AJ4" s="528"/>
    </row>
    <row r="5" spans="1:44" ht="17.25" customHeight="1" x14ac:dyDescent="0.25">
      <c r="A5" s="569" t="s">
        <v>116</v>
      </c>
      <c r="B5" s="570"/>
      <c r="C5" s="570"/>
      <c r="D5" s="570"/>
      <c r="E5" s="570"/>
      <c r="F5" s="570"/>
      <c r="G5" s="570"/>
      <c r="H5" s="570"/>
      <c r="I5" s="570"/>
      <c r="J5" s="570"/>
      <c r="K5" s="570"/>
      <c r="L5" s="570"/>
      <c r="M5" s="570"/>
      <c r="N5" s="570"/>
      <c r="O5" s="570"/>
      <c r="P5" s="570"/>
      <c r="Q5" s="570"/>
      <c r="R5" s="570"/>
      <c r="S5" s="570"/>
      <c r="T5" s="570"/>
      <c r="U5" s="570"/>
      <c r="V5" s="570"/>
      <c r="W5" s="570"/>
      <c r="X5" s="570"/>
      <c r="Y5" s="570"/>
      <c r="Z5" s="570"/>
      <c r="AA5" s="570"/>
      <c r="AB5" s="570"/>
      <c r="AC5" s="570"/>
      <c r="AD5" s="570"/>
      <c r="AE5" s="570"/>
      <c r="AF5" s="570"/>
      <c r="AG5" s="570"/>
      <c r="AH5" s="570"/>
      <c r="AI5" s="570"/>
      <c r="AJ5" s="571"/>
    </row>
    <row r="6" spans="1:44" s="60" customFormat="1" ht="22.9" customHeight="1" x14ac:dyDescent="0.25">
      <c r="A6" s="523" t="s">
        <v>5</v>
      </c>
      <c r="B6" s="547" t="s">
        <v>6</v>
      </c>
      <c r="C6" s="442" t="s">
        <v>7</v>
      </c>
      <c r="D6" s="547" t="s">
        <v>8</v>
      </c>
      <c r="E6" s="523" t="s">
        <v>9</v>
      </c>
      <c r="F6" s="547" t="s">
        <v>87</v>
      </c>
      <c r="G6" s="523" t="s">
        <v>11</v>
      </c>
      <c r="H6" s="523" t="s">
        <v>12</v>
      </c>
      <c r="I6" s="523"/>
      <c r="J6" s="530" t="s">
        <v>13</v>
      </c>
      <c r="K6" s="530" t="s">
        <v>14</v>
      </c>
      <c r="L6" s="523" t="s">
        <v>15</v>
      </c>
      <c r="M6" s="535" t="s">
        <v>16</v>
      </c>
      <c r="N6" s="536"/>
      <c r="O6" s="537"/>
      <c r="P6" s="523" t="s">
        <v>17</v>
      </c>
      <c r="Q6" s="547" t="s">
        <v>18</v>
      </c>
      <c r="R6" s="522" t="s">
        <v>19</v>
      </c>
      <c r="S6" s="522"/>
      <c r="T6" s="522"/>
      <c r="U6" s="530" t="s">
        <v>20</v>
      </c>
      <c r="V6" s="522" t="s">
        <v>19</v>
      </c>
      <c r="W6" s="522"/>
      <c r="X6" s="522"/>
      <c r="Y6" s="530" t="s">
        <v>21</v>
      </c>
      <c r="Z6" s="522" t="s">
        <v>19</v>
      </c>
      <c r="AA6" s="522"/>
      <c r="AB6" s="522"/>
      <c r="AC6" s="530" t="s">
        <v>22</v>
      </c>
      <c r="AD6" s="522" t="s">
        <v>19</v>
      </c>
      <c r="AE6" s="522"/>
      <c r="AF6" s="522"/>
      <c r="AG6" s="530" t="s">
        <v>23</v>
      </c>
      <c r="AH6" s="530" t="s">
        <v>24</v>
      </c>
      <c r="AI6" s="532" t="s">
        <v>25</v>
      </c>
      <c r="AJ6" s="532"/>
      <c r="AK6" s="11"/>
      <c r="AL6" s="11"/>
      <c r="AM6" s="11"/>
      <c r="AN6" s="11"/>
      <c r="AO6" s="11"/>
      <c r="AP6" s="11"/>
      <c r="AQ6" s="11"/>
      <c r="AR6" s="11"/>
    </row>
    <row r="7" spans="1:44" s="60" customFormat="1" ht="63.75" x14ac:dyDescent="0.25">
      <c r="A7" s="523"/>
      <c r="B7" s="548"/>
      <c r="C7" s="442" t="s">
        <v>26</v>
      </c>
      <c r="D7" s="548"/>
      <c r="E7" s="523"/>
      <c r="F7" s="548"/>
      <c r="G7" s="523"/>
      <c r="H7" s="433" t="s">
        <v>27</v>
      </c>
      <c r="I7" s="433" t="s">
        <v>28</v>
      </c>
      <c r="J7" s="531"/>
      <c r="K7" s="531"/>
      <c r="L7" s="523"/>
      <c r="M7" s="431" t="s">
        <v>29</v>
      </c>
      <c r="N7" s="431" t="s">
        <v>30</v>
      </c>
      <c r="O7" s="431" t="s">
        <v>31</v>
      </c>
      <c r="P7" s="523"/>
      <c r="Q7" s="548"/>
      <c r="R7" s="431" t="s">
        <v>32</v>
      </c>
      <c r="S7" s="431" t="s">
        <v>33</v>
      </c>
      <c r="T7" s="431" t="s">
        <v>34</v>
      </c>
      <c r="U7" s="531"/>
      <c r="V7" s="431" t="s">
        <v>35</v>
      </c>
      <c r="W7" s="431" t="s">
        <v>36</v>
      </c>
      <c r="X7" s="431" t="s">
        <v>37</v>
      </c>
      <c r="Y7" s="531"/>
      <c r="Z7" s="431" t="s">
        <v>38</v>
      </c>
      <c r="AA7" s="431" t="s">
        <v>39</v>
      </c>
      <c r="AB7" s="431" t="s">
        <v>40</v>
      </c>
      <c r="AC7" s="531"/>
      <c r="AD7" s="431" t="s">
        <v>41</v>
      </c>
      <c r="AE7" s="431" t="s">
        <v>42</v>
      </c>
      <c r="AF7" s="431" t="s">
        <v>43</v>
      </c>
      <c r="AG7" s="531"/>
      <c r="AH7" s="531"/>
      <c r="AI7" s="432" t="s">
        <v>44</v>
      </c>
      <c r="AJ7" s="432" t="s">
        <v>45</v>
      </c>
      <c r="AK7" s="11"/>
      <c r="AL7" s="11"/>
      <c r="AM7" s="11"/>
      <c r="AN7" s="11"/>
      <c r="AO7" s="11"/>
      <c r="AP7" s="11"/>
      <c r="AQ7" s="11"/>
      <c r="AR7" s="11"/>
    </row>
    <row r="8" spans="1:44" ht="12.75" customHeight="1" x14ac:dyDescent="0.25">
      <c r="A8" s="566" t="s">
        <v>46</v>
      </c>
      <c r="B8" s="566"/>
      <c r="C8" s="566"/>
      <c r="D8" s="566"/>
      <c r="E8" s="566"/>
      <c r="F8" s="16"/>
      <c r="G8" s="5"/>
      <c r="H8" s="17"/>
      <c r="I8" s="17"/>
      <c r="J8" s="567">
        <v>3471980</v>
      </c>
      <c r="K8" s="7"/>
      <c r="L8" s="18"/>
      <c r="M8" s="19"/>
      <c r="N8" s="19"/>
      <c r="O8" s="19"/>
      <c r="P8" s="5"/>
      <c r="Q8" s="20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21"/>
      <c r="AJ8" s="21"/>
    </row>
    <row r="9" spans="1:44" outlineLevel="1" x14ac:dyDescent="0.25">
      <c r="A9" s="23">
        <v>1</v>
      </c>
      <c r="B9" s="23"/>
      <c r="C9" s="37"/>
      <c r="D9" s="33"/>
      <c r="E9" s="37"/>
      <c r="F9" s="37"/>
      <c r="G9" s="148"/>
      <c r="H9" s="33"/>
      <c r="I9" s="33"/>
      <c r="J9" s="568"/>
      <c r="K9" s="246">
        <v>3471980</v>
      </c>
      <c r="L9" s="3" t="s">
        <v>117</v>
      </c>
      <c r="M9" s="28"/>
      <c r="N9" s="28"/>
      <c r="O9" s="28"/>
      <c r="P9" s="133"/>
      <c r="Q9" s="133"/>
      <c r="R9" s="28"/>
      <c r="S9" s="28"/>
      <c r="T9" s="28"/>
      <c r="U9" s="29">
        <f>SUM(R9:T9)</f>
        <v>0</v>
      </c>
      <c r="V9" s="28"/>
      <c r="W9" s="28">
        <v>1371218</v>
      </c>
      <c r="X9" s="28"/>
      <c r="Y9" s="29">
        <f>SUM(V9:X9)</f>
        <v>1371218</v>
      </c>
      <c r="Z9" s="28">
        <v>776946</v>
      </c>
      <c r="AA9" s="28"/>
      <c r="AB9" s="28">
        <v>1323816</v>
      </c>
      <c r="AC9" s="29">
        <f>SUM(Z9:AB9)</f>
        <v>2100762</v>
      </c>
      <c r="AD9" s="28"/>
      <c r="AE9" s="28"/>
      <c r="AF9" s="28"/>
      <c r="AG9" s="29">
        <f>SUM(AD9:AF9)</f>
        <v>0</v>
      </c>
      <c r="AH9" s="29">
        <f>SUM(U9,Y9,AC9,AG9)</f>
        <v>3471980</v>
      </c>
      <c r="AI9" s="30">
        <f>IF(ISERROR(AH9/J8),0,AH9/J8)</f>
        <v>1</v>
      </c>
      <c r="AJ9" s="31">
        <f>IF(ISERROR(AH9/$AH$100),"-",AH9/$AH$100)</f>
        <v>2.7613275807475469E-3</v>
      </c>
      <c r="AK9" s="11"/>
      <c r="AL9" s="11"/>
      <c r="AM9" s="11"/>
      <c r="AN9" s="11"/>
      <c r="AO9" s="11"/>
      <c r="AP9" s="11"/>
      <c r="AQ9" s="11"/>
      <c r="AR9" s="11"/>
    </row>
    <row r="10" spans="1:44" s="61" customFormat="1" ht="12.75" customHeight="1" x14ac:dyDescent="0.25">
      <c r="A10" s="543" t="s">
        <v>47</v>
      </c>
      <c r="B10" s="543"/>
      <c r="C10" s="543"/>
      <c r="D10" s="543"/>
      <c r="E10" s="543"/>
      <c r="F10" s="543"/>
      <c r="G10" s="543"/>
      <c r="H10" s="543"/>
      <c r="I10" s="543"/>
      <c r="J10" s="339">
        <f>SUM(J8:J9)</f>
        <v>3471980</v>
      </c>
      <c r="K10" s="339">
        <f>SUM(K9:K9)</f>
        <v>3471980</v>
      </c>
      <c r="L10" s="445"/>
      <c r="M10" s="339">
        <f>SUM(M9:M9)</f>
        <v>0</v>
      </c>
      <c r="N10" s="339">
        <f>SUM(N9:N9)</f>
        <v>0</v>
      </c>
      <c r="O10" s="339">
        <f>SUM(O9:O9)</f>
        <v>0</v>
      </c>
      <c r="P10" s="344"/>
      <c r="Q10" s="438"/>
      <c r="R10" s="339">
        <f t="shared" ref="R10:AH10" si="0">SUM(R9:R9)</f>
        <v>0</v>
      </c>
      <c r="S10" s="339">
        <f t="shared" si="0"/>
        <v>0</v>
      </c>
      <c r="T10" s="339">
        <f t="shared" si="0"/>
        <v>0</v>
      </c>
      <c r="U10" s="339">
        <f t="shared" si="0"/>
        <v>0</v>
      </c>
      <c r="V10" s="339">
        <f t="shared" si="0"/>
        <v>0</v>
      </c>
      <c r="W10" s="339">
        <f t="shared" si="0"/>
        <v>1371218</v>
      </c>
      <c r="X10" s="339">
        <f t="shared" si="0"/>
        <v>0</v>
      </c>
      <c r="Y10" s="339">
        <f t="shared" si="0"/>
        <v>1371218</v>
      </c>
      <c r="Z10" s="339">
        <f t="shared" si="0"/>
        <v>776946</v>
      </c>
      <c r="AA10" s="339">
        <f t="shared" si="0"/>
        <v>0</v>
      </c>
      <c r="AB10" s="339">
        <f t="shared" si="0"/>
        <v>1323816</v>
      </c>
      <c r="AC10" s="339">
        <f t="shared" si="0"/>
        <v>2100762</v>
      </c>
      <c r="AD10" s="339">
        <f t="shared" si="0"/>
        <v>0</v>
      </c>
      <c r="AE10" s="339">
        <f t="shared" si="0"/>
        <v>0</v>
      </c>
      <c r="AF10" s="339">
        <f t="shared" si="0"/>
        <v>0</v>
      </c>
      <c r="AG10" s="339">
        <f t="shared" si="0"/>
        <v>0</v>
      </c>
      <c r="AH10" s="339">
        <f t="shared" si="0"/>
        <v>3471980</v>
      </c>
      <c r="AI10" s="345">
        <f>IF(ISERROR(AH10/J10),0,AH10/J10)</f>
        <v>1</v>
      </c>
      <c r="AJ10" s="345">
        <f>IF(ISERROR(AH10/$AH$100),0,AH10/$AH$100)</f>
        <v>2.7613275807475469E-3</v>
      </c>
      <c r="AK10" s="11"/>
      <c r="AL10" s="11"/>
      <c r="AM10" s="11"/>
      <c r="AN10" s="11"/>
      <c r="AO10" s="11"/>
      <c r="AP10" s="11"/>
      <c r="AQ10" s="11"/>
      <c r="AR10" s="11"/>
    </row>
    <row r="11" spans="1:44" ht="12.75" customHeight="1" x14ac:dyDescent="0.25">
      <c r="A11" s="564" t="s">
        <v>48</v>
      </c>
      <c r="B11" s="564"/>
      <c r="C11" s="564"/>
      <c r="D11" s="564"/>
      <c r="E11" s="564"/>
      <c r="F11" s="16"/>
      <c r="G11" s="5"/>
      <c r="H11" s="17"/>
      <c r="I11" s="17"/>
      <c r="J11" s="567">
        <v>4469212</v>
      </c>
      <c r="K11" s="7"/>
      <c r="L11" s="18"/>
      <c r="M11" s="19"/>
      <c r="N11" s="19"/>
      <c r="O11" s="19"/>
      <c r="P11" s="5"/>
      <c r="Q11" s="20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21"/>
      <c r="AJ11" s="21"/>
    </row>
    <row r="12" spans="1:44" outlineLevel="1" x14ac:dyDescent="0.25">
      <c r="A12" s="23">
        <v>1</v>
      </c>
      <c r="B12" s="23"/>
      <c r="C12" s="37"/>
      <c r="D12" s="33"/>
      <c r="E12" s="37"/>
      <c r="F12" s="37"/>
      <c r="G12" s="148"/>
      <c r="H12" s="33"/>
      <c r="I12" s="33"/>
      <c r="J12" s="568"/>
      <c r="K12" s="246">
        <v>4469212</v>
      </c>
      <c r="L12" s="3" t="s">
        <v>117</v>
      </c>
      <c r="M12" s="28"/>
      <c r="N12" s="28"/>
      <c r="O12" s="28"/>
      <c r="P12" s="133"/>
      <c r="Q12" s="133"/>
      <c r="R12" s="28"/>
      <c r="S12" s="28"/>
      <c r="T12" s="28"/>
      <c r="U12" s="29">
        <f>SUM(R12:T12)</f>
        <v>0</v>
      </c>
      <c r="V12" s="28"/>
      <c r="W12" s="28"/>
      <c r="X12" s="28"/>
      <c r="Y12" s="29">
        <f>SUM(V12:X12)</f>
        <v>0</v>
      </c>
      <c r="Z12" s="28"/>
      <c r="AA12" s="28">
        <v>4469212</v>
      </c>
      <c r="AB12" s="28"/>
      <c r="AC12" s="29">
        <f>SUM(Z12:AB12)</f>
        <v>4469212</v>
      </c>
      <c r="AD12" s="28"/>
      <c r="AE12" s="28"/>
      <c r="AF12" s="28"/>
      <c r="AG12" s="29">
        <f>SUM(AD12:AF12)</f>
        <v>0</v>
      </c>
      <c r="AH12" s="29">
        <f>SUM(U12,Y12,AC12,AG12)</f>
        <v>4469212</v>
      </c>
      <c r="AI12" s="30">
        <f>IF(ISERROR(AH12/J11),0,AH12/J11)</f>
        <v>1</v>
      </c>
      <c r="AJ12" s="31">
        <f>IF(ISERROR(AH12/$AH$100),"-",AH12/$AH$100)</f>
        <v>3.5544439656357198E-3</v>
      </c>
      <c r="AK12" s="11"/>
      <c r="AL12" s="11"/>
      <c r="AM12" s="11"/>
      <c r="AN12" s="11"/>
      <c r="AO12" s="11"/>
      <c r="AP12" s="11"/>
      <c r="AQ12" s="11"/>
      <c r="AR12" s="11"/>
    </row>
    <row r="13" spans="1:44" s="61" customFormat="1" ht="12.75" customHeight="1" x14ac:dyDescent="0.25">
      <c r="A13" s="543" t="s">
        <v>49</v>
      </c>
      <c r="B13" s="543"/>
      <c r="C13" s="543"/>
      <c r="D13" s="543"/>
      <c r="E13" s="543"/>
      <c r="F13" s="543"/>
      <c r="G13" s="543"/>
      <c r="H13" s="543"/>
      <c r="I13" s="543"/>
      <c r="J13" s="339">
        <f>SUM(J11:J12)</f>
        <v>4469212</v>
      </c>
      <c r="K13" s="339">
        <f>SUM(K12:K12)</f>
        <v>4469212</v>
      </c>
      <c r="L13" s="445"/>
      <c r="M13" s="339">
        <f>SUM(M12:M12)</f>
        <v>0</v>
      </c>
      <c r="N13" s="339">
        <f>SUM(N12:N12)</f>
        <v>0</v>
      </c>
      <c r="O13" s="339">
        <f>SUM(O12:O12)</f>
        <v>0</v>
      </c>
      <c r="P13" s="344"/>
      <c r="Q13" s="438"/>
      <c r="R13" s="339">
        <f t="shared" ref="R13:AH13" si="1">SUM(R12:R12)</f>
        <v>0</v>
      </c>
      <c r="S13" s="339">
        <f t="shared" si="1"/>
        <v>0</v>
      </c>
      <c r="T13" s="339">
        <f t="shared" si="1"/>
        <v>0</v>
      </c>
      <c r="U13" s="339">
        <f t="shared" si="1"/>
        <v>0</v>
      </c>
      <c r="V13" s="339">
        <f t="shared" si="1"/>
        <v>0</v>
      </c>
      <c r="W13" s="339">
        <f t="shared" si="1"/>
        <v>0</v>
      </c>
      <c r="X13" s="339">
        <f t="shared" si="1"/>
        <v>0</v>
      </c>
      <c r="Y13" s="339">
        <f t="shared" si="1"/>
        <v>0</v>
      </c>
      <c r="Z13" s="339">
        <f t="shared" si="1"/>
        <v>0</v>
      </c>
      <c r="AA13" s="339">
        <f t="shared" si="1"/>
        <v>4469212</v>
      </c>
      <c r="AB13" s="339">
        <f t="shared" si="1"/>
        <v>0</v>
      </c>
      <c r="AC13" s="339">
        <f t="shared" si="1"/>
        <v>4469212</v>
      </c>
      <c r="AD13" s="339">
        <f t="shared" si="1"/>
        <v>0</v>
      </c>
      <c r="AE13" s="339">
        <f t="shared" si="1"/>
        <v>0</v>
      </c>
      <c r="AF13" s="339">
        <f t="shared" si="1"/>
        <v>0</v>
      </c>
      <c r="AG13" s="339">
        <f t="shared" si="1"/>
        <v>0</v>
      </c>
      <c r="AH13" s="339">
        <f t="shared" si="1"/>
        <v>4469212</v>
      </c>
      <c r="AI13" s="345">
        <f>IF(ISERROR(AH13/J13),0,AH13/J13)</f>
        <v>1</v>
      </c>
      <c r="AJ13" s="345">
        <f>IF(ISERROR(AH13/$AH$100),0,AH13/$AH$100)</f>
        <v>3.5544439656357198E-3</v>
      </c>
      <c r="AK13" s="11"/>
      <c r="AL13" s="11"/>
      <c r="AM13" s="11"/>
      <c r="AN13" s="11"/>
      <c r="AO13" s="11"/>
      <c r="AP13" s="11"/>
      <c r="AQ13" s="11"/>
      <c r="AR13" s="11"/>
    </row>
    <row r="14" spans="1:44" ht="12.75" customHeight="1" x14ac:dyDescent="0.25">
      <c r="A14" s="564" t="s">
        <v>50</v>
      </c>
      <c r="B14" s="564"/>
      <c r="C14" s="564"/>
      <c r="D14" s="564"/>
      <c r="E14" s="564"/>
      <c r="F14" s="16"/>
      <c r="G14" s="5"/>
      <c r="H14" s="17"/>
      <c r="I14" s="17"/>
      <c r="J14" s="544">
        <v>3849930</v>
      </c>
      <c r="K14" s="7"/>
      <c r="L14" s="18"/>
      <c r="M14" s="19"/>
      <c r="N14" s="19"/>
      <c r="O14" s="19"/>
      <c r="P14" s="5"/>
      <c r="Q14" s="20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21"/>
      <c r="AJ14" s="21"/>
    </row>
    <row r="15" spans="1:44" outlineLevel="1" x14ac:dyDescent="0.25">
      <c r="A15" s="23">
        <v>1</v>
      </c>
      <c r="B15" s="23"/>
      <c r="C15" s="37"/>
      <c r="D15" s="33"/>
      <c r="E15" s="37"/>
      <c r="F15" s="37"/>
      <c r="G15" s="148"/>
      <c r="H15" s="33"/>
      <c r="I15" s="33"/>
      <c r="J15" s="545"/>
      <c r="K15" s="246">
        <v>3849930</v>
      </c>
      <c r="L15" s="3" t="s">
        <v>117</v>
      </c>
      <c r="M15" s="28"/>
      <c r="N15" s="28"/>
      <c r="O15" s="28"/>
      <c r="P15" s="133"/>
      <c r="Q15" s="133"/>
      <c r="R15" s="28"/>
      <c r="S15" s="28"/>
      <c r="T15" s="246"/>
      <c r="U15" s="29">
        <f>SUM(R15:T15)</f>
        <v>0</v>
      </c>
      <c r="V15" s="28"/>
      <c r="W15" s="28"/>
      <c r="X15" s="28"/>
      <c r="Y15" s="29">
        <f>SUM(V15:X15)</f>
        <v>0</v>
      </c>
      <c r="Z15" s="28">
        <v>3849930</v>
      </c>
      <c r="AA15" s="28"/>
      <c r="AB15" s="28"/>
      <c r="AC15" s="29">
        <f>SUM(Z15:AB15)</f>
        <v>3849930</v>
      </c>
      <c r="AD15" s="28"/>
      <c r="AE15" s="28"/>
      <c r="AF15" s="28"/>
      <c r="AG15" s="29">
        <f>SUM(AD15:AF15)</f>
        <v>0</v>
      </c>
      <c r="AH15" s="29">
        <f>SUM(U15,Y15,AC15,AG15)</f>
        <v>3849930</v>
      </c>
      <c r="AI15" s="30">
        <f>IF(ISERROR(AH15/J14),0,AH15/J14)</f>
        <v>1</v>
      </c>
      <c r="AJ15" s="31">
        <f>IF(ISERROR(AH15/$AH$100),"-",AH15/$AH$100)</f>
        <v>3.0619179525652233E-3</v>
      </c>
      <c r="AK15" s="11"/>
      <c r="AL15" s="11"/>
      <c r="AM15" s="11"/>
      <c r="AN15" s="11"/>
      <c r="AO15" s="11"/>
      <c r="AP15" s="11"/>
      <c r="AQ15" s="11"/>
      <c r="AR15" s="11"/>
    </row>
    <row r="16" spans="1:44" s="61" customFormat="1" ht="12.75" customHeight="1" x14ac:dyDescent="0.25">
      <c r="A16" s="543" t="s">
        <v>51</v>
      </c>
      <c r="B16" s="543"/>
      <c r="C16" s="543"/>
      <c r="D16" s="543"/>
      <c r="E16" s="543"/>
      <c r="F16" s="543"/>
      <c r="G16" s="543"/>
      <c r="H16" s="543"/>
      <c r="I16" s="543"/>
      <c r="J16" s="339">
        <f>SUM(J14:J15)</f>
        <v>3849930</v>
      </c>
      <c r="K16" s="339">
        <f>SUM(K15:K15)</f>
        <v>3849930</v>
      </c>
      <c r="L16" s="445"/>
      <c r="M16" s="339">
        <f>SUM(M15:M15)</f>
        <v>0</v>
      </c>
      <c r="N16" s="339">
        <f>SUM(N15:N15)</f>
        <v>0</v>
      </c>
      <c r="O16" s="339">
        <f>SUM(O15:O15)</f>
        <v>0</v>
      </c>
      <c r="P16" s="344"/>
      <c r="Q16" s="438"/>
      <c r="R16" s="339">
        <f t="shared" ref="R16:AH16" si="2">SUM(R15:R15)</f>
        <v>0</v>
      </c>
      <c r="S16" s="339">
        <f t="shared" si="2"/>
        <v>0</v>
      </c>
      <c r="T16" s="339">
        <f t="shared" si="2"/>
        <v>0</v>
      </c>
      <c r="U16" s="339">
        <f t="shared" si="2"/>
        <v>0</v>
      </c>
      <c r="V16" s="339">
        <f t="shared" si="2"/>
        <v>0</v>
      </c>
      <c r="W16" s="339">
        <f t="shared" si="2"/>
        <v>0</v>
      </c>
      <c r="X16" s="339">
        <f t="shared" si="2"/>
        <v>0</v>
      </c>
      <c r="Y16" s="339">
        <f t="shared" si="2"/>
        <v>0</v>
      </c>
      <c r="Z16" s="339">
        <f t="shared" si="2"/>
        <v>3849930</v>
      </c>
      <c r="AA16" s="339">
        <f t="shared" si="2"/>
        <v>0</v>
      </c>
      <c r="AB16" s="339">
        <f t="shared" si="2"/>
        <v>0</v>
      </c>
      <c r="AC16" s="339">
        <f t="shared" si="2"/>
        <v>3849930</v>
      </c>
      <c r="AD16" s="339">
        <f t="shared" si="2"/>
        <v>0</v>
      </c>
      <c r="AE16" s="339">
        <f t="shared" si="2"/>
        <v>0</v>
      </c>
      <c r="AF16" s="339">
        <f t="shared" si="2"/>
        <v>0</v>
      </c>
      <c r="AG16" s="339">
        <f t="shared" si="2"/>
        <v>0</v>
      </c>
      <c r="AH16" s="339">
        <f t="shared" si="2"/>
        <v>3849930</v>
      </c>
      <c r="AI16" s="345">
        <f>IF(ISERROR(AH16/J16),0,AH16/J16)</f>
        <v>1</v>
      </c>
      <c r="AJ16" s="345">
        <f>IF(ISERROR(AH16/$AH$100),0,AH16/$AH$100)</f>
        <v>3.0619179525652233E-3</v>
      </c>
      <c r="AK16" s="11"/>
      <c r="AL16" s="11"/>
      <c r="AM16" s="11"/>
      <c r="AN16" s="11"/>
      <c r="AO16" s="11"/>
      <c r="AP16" s="11"/>
      <c r="AQ16" s="11"/>
      <c r="AR16" s="11"/>
    </row>
    <row r="17" spans="1:44" ht="12.75" customHeight="1" x14ac:dyDescent="0.25">
      <c r="A17" s="564" t="s">
        <v>52</v>
      </c>
      <c r="B17" s="564"/>
      <c r="C17" s="564"/>
      <c r="D17" s="564"/>
      <c r="E17" s="564"/>
      <c r="F17" s="16"/>
      <c r="G17" s="5"/>
      <c r="H17" s="17"/>
      <c r="I17" s="17"/>
      <c r="J17" s="544">
        <v>2392109</v>
      </c>
      <c r="K17" s="7"/>
      <c r="L17" s="18"/>
      <c r="M17" s="19"/>
      <c r="N17" s="19"/>
      <c r="O17" s="19"/>
      <c r="P17" s="5"/>
      <c r="Q17" s="20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21"/>
      <c r="AJ17" s="21"/>
    </row>
    <row r="18" spans="1:44" outlineLevel="1" x14ac:dyDescent="0.25">
      <c r="A18" s="23">
        <v>1</v>
      </c>
      <c r="B18" s="23"/>
      <c r="C18" s="37"/>
      <c r="D18" s="33"/>
      <c r="E18" s="37"/>
      <c r="F18" s="148"/>
      <c r="G18" s="148"/>
      <c r="H18" s="33"/>
      <c r="I18" s="33"/>
      <c r="J18" s="545"/>
      <c r="K18" s="246">
        <v>2392109</v>
      </c>
      <c r="L18" s="3" t="s">
        <v>117</v>
      </c>
      <c r="M18" s="28"/>
      <c r="N18" s="28"/>
      <c r="O18" s="28"/>
      <c r="P18" s="133"/>
      <c r="Q18" s="133"/>
      <c r="R18" s="28"/>
      <c r="S18" s="28"/>
      <c r="T18" s="28"/>
      <c r="U18" s="29">
        <f>SUM(R18:T18)</f>
        <v>0</v>
      </c>
      <c r="V18" s="28"/>
      <c r="W18" s="28"/>
      <c r="X18" s="28"/>
      <c r="Y18" s="29">
        <f>SUM(V18:X18)</f>
        <v>0</v>
      </c>
      <c r="Z18" s="28"/>
      <c r="AA18" s="28"/>
      <c r="AB18" s="28">
        <v>2392109</v>
      </c>
      <c r="AC18" s="29">
        <f>SUM(Z18:AB18)</f>
        <v>2392109</v>
      </c>
      <c r="AD18" s="28"/>
      <c r="AE18" s="28"/>
      <c r="AF18" s="28"/>
      <c r="AG18" s="29">
        <f>SUM(AD18:AF18)</f>
        <v>0</v>
      </c>
      <c r="AH18" s="29">
        <f>SUM(U18,Y18,AC18,AG18)</f>
        <v>2392109</v>
      </c>
      <c r="AI18" s="30">
        <f>IF(ISERROR(AH18/J17),0,AH18/J17)</f>
        <v>1</v>
      </c>
      <c r="AJ18" s="31">
        <f>IF(ISERROR(AH18/$AH$100),"-",AH18/$AH$100)</f>
        <v>1.9024869261500452E-3</v>
      </c>
      <c r="AK18" s="11"/>
      <c r="AL18" s="11"/>
      <c r="AM18" s="11"/>
      <c r="AN18" s="11"/>
      <c r="AO18" s="11"/>
      <c r="AP18" s="11"/>
      <c r="AQ18" s="11"/>
      <c r="AR18" s="11"/>
    </row>
    <row r="19" spans="1:44" s="61" customFormat="1" ht="12.75" customHeight="1" x14ac:dyDescent="0.25">
      <c r="A19" s="543" t="s">
        <v>53</v>
      </c>
      <c r="B19" s="543"/>
      <c r="C19" s="543"/>
      <c r="D19" s="543"/>
      <c r="E19" s="543"/>
      <c r="F19" s="543"/>
      <c r="G19" s="543"/>
      <c r="H19" s="543"/>
      <c r="I19" s="543"/>
      <c r="J19" s="339">
        <f>SUM(J17:J18)</f>
        <v>2392109</v>
      </c>
      <c r="K19" s="339">
        <f>SUM(K18:K18)</f>
        <v>2392109</v>
      </c>
      <c r="L19" s="445"/>
      <c r="M19" s="339">
        <f>SUM(M18:M18)</f>
        <v>0</v>
      </c>
      <c r="N19" s="339">
        <f>SUM(N18:N18)</f>
        <v>0</v>
      </c>
      <c r="O19" s="339">
        <f>SUM(O18:O18)</f>
        <v>0</v>
      </c>
      <c r="P19" s="344"/>
      <c r="Q19" s="438"/>
      <c r="R19" s="339">
        <f t="shared" ref="R19:AH19" si="3">SUM(R18:R18)</f>
        <v>0</v>
      </c>
      <c r="S19" s="339">
        <f t="shared" si="3"/>
        <v>0</v>
      </c>
      <c r="T19" s="339">
        <f t="shared" si="3"/>
        <v>0</v>
      </c>
      <c r="U19" s="339">
        <f t="shared" si="3"/>
        <v>0</v>
      </c>
      <c r="V19" s="339">
        <f t="shared" si="3"/>
        <v>0</v>
      </c>
      <c r="W19" s="339">
        <f t="shared" si="3"/>
        <v>0</v>
      </c>
      <c r="X19" s="339">
        <f t="shared" si="3"/>
        <v>0</v>
      </c>
      <c r="Y19" s="339">
        <f t="shared" si="3"/>
        <v>0</v>
      </c>
      <c r="Z19" s="339">
        <f t="shared" si="3"/>
        <v>0</v>
      </c>
      <c r="AA19" s="339">
        <f t="shared" si="3"/>
        <v>0</v>
      </c>
      <c r="AB19" s="339">
        <f t="shared" si="3"/>
        <v>2392109</v>
      </c>
      <c r="AC19" s="339">
        <f t="shared" si="3"/>
        <v>2392109</v>
      </c>
      <c r="AD19" s="339">
        <f t="shared" si="3"/>
        <v>0</v>
      </c>
      <c r="AE19" s="339">
        <f t="shared" si="3"/>
        <v>0</v>
      </c>
      <c r="AF19" s="339">
        <f t="shared" si="3"/>
        <v>0</v>
      </c>
      <c r="AG19" s="339">
        <f t="shared" si="3"/>
        <v>0</v>
      </c>
      <c r="AH19" s="339">
        <f t="shared" si="3"/>
        <v>2392109</v>
      </c>
      <c r="AI19" s="345">
        <f>IF(ISERROR(AH19/J19),0,AH19/J19)</f>
        <v>1</v>
      </c>
      <c r="AJ19" s="345">
        <f>IF(ISERROR(AH19/$AH$100),0,AH19/$AH$100)</f>
        <v>1.9024869261500452E-3</v>
      </c>
      <c r="AK19" s="11"/>
      <c r="AL19" s="11"/>
      <c r="AM19" s="11"/>
      <c r="AN19" s="11"/>
      <c r="AO19" s="11"/>
      <c r="AP19" s="11"/>
      <c r="AQ19" s="11"/>
      <c r="AR19" s="11"/>
    </row>
    <row r="20" spans="1:44" ht="12.75" customHeight="1" x14ac:dyDescent="0.25">
      <c r="A20" s="564" t="s">
        <v>54</v>
      </c>
      <c r="B20" s="564"/>
      <c r="C20" s="564"/>
      <c r="D20" s="564"/>
      <c r="E20" s="564"/>
      <c r="F20" s="16"/>
      <c r="G20" s="5"/>
      <c r="H20" s="17"/>
      <c r="I20" s="17"/>
      <c r="J20" s="544">
        <v>3012794</v>
      </c>
      <c r="K20" s="7"/>
      <c r="L20" s="18"/>
      <c r="M20" s="19"/>
      <c r="N20" s="19"/>
      <c r="O20" s="19"/>
      <c r="P20" s="5"/>
      <c r="Q20" s="20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21"/>
      <c r="AJ20" s="21"/>
    </row>
    <row r="21" spans="1:44" outlineLevel="1" x14ac:dyDescent="0.25">
      <c r="A21" s="23">
        <v>1</v>
      </c>
      <c r="B21" s="23"/>
      <c r="C21" s="89"/>
      <c r="D21" s="90"/>
      <c r="E21" s="93"/>
      <c r="F21" s="140"/>
      <c r="G21" s="140"/>
      <c r="H21" s="2"/>
      <c r="I21" s="2"/>
      <c r="J21" s="545"/>
      <c r="K21" s="246">
        <v>3012794</v>
      </c>
      <c r="L21" s="3" t="s">
        <v>117</v>
      </c>
      <c r="M21" s="49"/>
      <c r="N21" s="142"/>
      <c r="O21" s="49"/>
      <c r="P21" s="143"/>
      <c r="Q21" s="143"/>
      <c r="R21" s="28"/>
      <c r="S21" s="28"/>
      <c r="T21" s="28"/>
      <c r="U21" s="29">
        <f>SUM(R21:T21)</f>
        <v>0</v>
      </c>
      <c r="V21" s="28"/>
      <c r="W21" s="28"/>
      <c r="X21" s="28"/>
      <c r="Y21" s="29"/>
      <c r="Z21" s="28">
        <v>3012794</v>
      </c>
      <c r="AA21" s="28"/>
      <c r="AB21" s="28"/>
      <c r="AC21" s="29">
        <f>SUM(Z21:AB21)</f>
        <v>3012794</v>
      </c>
      <c r="AD21" s="28"/>
      <c r="AE21" s="28"/>
      <c r="AF21" s="28"/>
      <c r="AG21" s="29">
        <f>SUM(AD21:AF21)</f>
        <v>0</v>
      </c>
      <c r="AH21" s="29">
        <f>SUM(U21,Y21,AC21,AG21)</f>
        <v>3012794</v>
      </c>
      <c r="AI21" s="30">
        <f>IF(ISERROR(AH21/J20),0,AH21/J20)</f>
        <v>1</v>
      </c>
      <c r="AJ21" s="31">
        <f>IF(ISERROR(AH21/$AH$100),"-",AH21/$AH$100)</f>
        <v>2.3961287701284931E-3</v>
      </c>
      <c r="AK21" s="11"/>
      <c r="AL21" s="11"/>
      <c r="AM21" s="11"/>
      <c r="AN21" s="11"/>
      <c r="AO21" s="11"/>
      <c r="AP21" s="11"/>
      <c r="AQ21" s="11"/>
      <c r="AR21" s="11"/>
    </row>
    <row r="22" spans="1:44" s="61" customFormat="1" ht="12.75" customHeight="1" x14ac:dyDescent="0.25">
      <c r="A22" s="543" t="s">
        <v>55</v>
      </c>
      <c r="B22" s="543"/>
      <c r="C22" s="543"/>
      <c r="D22" s="543"/>
      <c r="E22" s="543"/>
      <c r="F22" s="543"/>
      <c r="G22" s="543"/>
      <c r="H22" s="543"/>
      <c r="I22" s="543"/>
      <c r="J22" s="339">
        <f>SUM(J20:J21)</f>
        <v>3012794</v>
      </c>
      <c r="K22" s="339">
        <f>SUM(K21:K21)</f>
        <v>3012794</v>
      </c>
      <c r="L22" s="445"/>
      <c r="M22" s="339">
        <f>SUM(M21:M21)</f>
        <v>0</v>
      </c>
      <c r="N22" s="339">
        <f>SUM(N21:N21)</f>
        <v>0</v>
      </c>
      <c r="O22" s="339">
        <f>SUM(O21:O21)</f>
        <v>0</v>
      </c>
      <c r="P22" s="344"/>
      <c r="Q22" s="438"/>
      <c r="R22" s="339">
        <f t="shared" ref="R22:AH22" si="4">SUM(R21:R21)</f>
        <v>0</v>
      </c>
      <c r="S22" s="339">
        <f t="shared" si="4"/>
        <v>0</v>
      </c>
      <c r="T22" s="339">
        <f t="shared" si="4"/>
        <v>0</v>
      </c>
      <c r="U22" s="339">
        <f t="shared" si="4"/>
        <v>0</v>
      </c>
      <c r="V22" s="339">
        <f t="shared" si="4"/>
        <v>0</v>
      </c>
      <c r="W22" s="339">
        <f t="shared" si="4"/>
        <v>0</v>
      </c>
      <c r="X22" s="339">
        <f t="shared" si="4"/>
        <v>0</v>
      </c>
      <c r="Y22" s="339">
        <f t="shared" si="4"/>
        <v>0</v>
      </c>
      <c r="Z22" s="339">
        <f t="shared" si="4"/>
        <v>3012794</v>
      </c>
      <c r="AA22" s="339">
        <f t="shared" si="4"/>
        <v>0</v>
      </c>
      <c r="AB22" s="339">
        <f t="shared" si="4"/>
        <v>0</v>
      </c>
      <c r="AC22" s="339">
        <f t="shared" si="4"/>
        <v>3012794</v>
      </c>
      <c r="AD22" s="339">
        <f t="shared" si="4"/>
        <v>0</v>
      </c>
      <c r="AE22" s="339">
        <f t="shared" si="4"/>
        <v>0</v>
      </c>
      <c r="AF22" s="339">
        <f t="shared" si="4"/>
        <v>0</v>
      </c>
      <c r="AG22" s="339">
        <f t="shared" si="4"/>
        <v>0</v>
      </c>
      <c r="AH22" s="339">
        <f t="shared" si="4"/>
        <v>3012794</v>
      </c>
      <c r="AI22" s="345">
        <f>IF(ISERROR(AH22/J22),0,AH22/J22)</f>
        <v>1</v>
      </c>
      <c r="AJ22" s="345">
        <f>IF(ISERROR(AH22/$AH$100),0,AH22/$AH$100)</f>
        <v>2.3961287701284931E-3</v>
      </c>
      <c r="AK22" s="11"/>
      <c r="AL22" s="11"/>
      <c r="AM22" s="11"/>
      <c r="AN22" s="11"/>
      <c r="AO22" s="11"/>
      <c r="AP22" s="11"/>
      <c r="AQ22" s="11"/>
      <c r="AR22" s="11"/>
    </row>
    <row r="23" spans="1:44" ht="12.75" customHeight="1" x14ac:dyDescent="0.25">
      <c r="A23" s="564" t="s">
        <v>56</v>
      </c>
      <c r="B23" s="564"/>
      <c r="C23" s="564"/>
      <c r="D23" s="564"/>
      <c r="E23" s="564"/>
      <c r="F23" s="16"/>
      <c r="G23" s="5"/>
      <c r="H23" s="17"/>
      <c r="I23" s="17"/>
      <c r="J23" s="544">
        <v>4383097</v>
      </c>
      <c r="K23" s="7"/>
      <c r="L23" s="18"/>
      <c r="M23" s="19"/>
      <c r="N23" s="19"/>
      <c r="O23" s="19"/>
      <c r="P23" s="5"/>
      <c r="Q23" s="20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21"/>
      <c r="AJ23" s="21"/>
    </row>
    <row r="24" spans="1:44" outlineLevel="1" x14ac:dyDescent="0.25">
      <c r="A24" s="23">
        <v>1</v>
      </c>
      <c r="B24" s="23"/>
      <c r="C24" s="37"/>
      <c r="D24" s="33"/>
      <c r="E24" s="37"/>
      <c r="F24" s="148"/>
      <c r="G24" s="148"/>
      <c r="H24" s="33"/>
      <c r="I24" s="33"/>
      <c r="J24" s="545"/>
      <c r="K24" s="246">
        <v>4334567</v>
      </c>
      <c r="L24" s="251"/>
      <c r="M24" s="28"/>
      <c r="N24" s="28"/>
      <c r="O24" s="28"/>
      <c r="P24" s="133"/>
      <c r="Q24" s="133"/>
      <c r="R24" s="28"/>
      <c r="S24" s="28"/>
      <c r="T24" s="28"/>
      <c r="U24" s="29">
        <f>SUM(R24:T24)</f>
        <v>0</v>
      </c>
      <c r="V24" s="28"/>
      <c r="W24" s="28"/>
      <c r="X24" s="28"/>
      <c r="Y24" s="29">
        <f>SUM(V24:X24)</f>
        <v>0</v>
      </c>
      <c r="Z24" s="28"/>
      <c r="AA24" s="28"/>
      <c r="AB24" s="28">
        <v>1483097</v>
      </c>
      <c r="AC24" s="29">
        <f>SUM(Z24:AB24)</f>
        <v>1483097</v>
      </c>
      <c r="AD24" s="28">
        <v>1176545</v>
      </c>
      <c r="AE24" s="28">
        <v>1674925</v>
      </c>
      <c r="AF24" s="28"/>
      <c r="AG24" s="29">
        <f>SUM(AD24:AF24)</f>
        <v>2851470</v>
      </c>
      <c r="AH24" s="29">
        <f>SUM(U24,Y24,AC24,AG24)</f>
        <v>4334567</v>
      </c>
      <c r="AI24" s="30">
        <f>IF(ISERROR(AH24/J23),0,AH24/J23)</f>
        <v>0.98892792014413555</v>
      </c>
      <c r="AJ24" s="31">
        <f>IF(ISERROR(AH24/$AH$100),"-",AH24/$AH$100)</f>
        <v>3.4473583971388524E-3</v>
      </c>
      <c r="AK24" s="11"/>
      <c r="AL24" s="11"/>
      <c r="AM24" s="11"/>
      <c r="AN24" s="11"/>
      <c r="AO24" s="11"/>
      <c r="AP24" s="11"/>
      <c r="AQ24" s="11"/>
      <c r="AR24" s="11"/>
    </row>
    <row r="25" spans="1:44" s="61" customFormat="1" ht="12.75" customHeight="1" x14ac:dyDescent="0.25">
      <c r="A25" s="543" t="s">
        <v>57</v>
      </c>
      <c r="B25" s="543"/>
      <c r="C25" s="543"/>
      <c r="D25" s="543"/>
      <c r="E25" s="543"/>
      <c r="F25" s="543"/>
      <c r="G25" s="543"/>
      <c r="H25" s="543"/>
      <c r="I25" s="543"/>
      <c r="J25" s="339">
        <f>SUM(J23:J24)</f>
        <v>4383097</v>
      </c>
      <c r="K25" s="339">
        <f>SUM(K24:K24)</f>
        <v>4334567</v>
      </c>
      <c r="L25" s="445"/>
      <c r="M25" s="339">
        <f>SUM(M24:M24)</f>
        <v>0</v>
      </c>
      <c r="N25" s="339">
        <f>SUM(N24:N24)</f>
        <v>0</v>
      </c>
      <c r="O25" s="339">
        <f>SUM(O24:O24)</f>
        <v>0</v>
      </c>
      <c r="P25" s="344"/>
      <c r="Q25" s="438"/>
      <c r="R25" s="339">
        <f t="shared" ref="R25:AH25" si="5">SUM(R24:R24)</f>
        <v>0</v>
      </c>
      <c r="S25" s="339">
        <f t="shared" si="5"/>
        <v>0</v>
      </c>
      <c r="T25" s="339">
        <f t="shared" si="5"/>
        <v>0</v>
      </c>
      <c r="U25" s="339">
        <f t="shared" si="5"/>
        <v>0</v>
      </c>
      <c r="V25" s="339">
        <f t="shared" si="5"/>
        <v>0</v>
      </c>
      <c r="W25" s="339">
        <f t="shared" si="5"/>
        <v>0</v>
      </c>
      <c r="X25" s="339">
        <f t="shared" si="5"/>
        <v>0</v>
      </c>
      <c r="Y25" s="339">
        <f t="shared" si="5"/>
        <v>0</v>
      </c>
      <c r="Z25" s="339">
        <f t="shared" si="5"/>
        <v>0</v>
      </c>
      <c r="AA25" s="339">
        <f t="shared" si="5"/>
        <v>0</v>
      </c>
      <c r="AB25" s="339">
        <f t="shared" si="5"/>
        <v>1483097</v>
      </c>
      <c r="AC25" s="339">
        <f t="shared" si="5"/>
        <v>1483097</v>
      </c>
      <c r="AD25" s="339">
        <f t="shared" si="5"/>
        <v>1176545</v>
      </c>
      <c r="AE25" s="339">
        <f t="shared" si="5"/>
        <v>1674925</v>
      </c>
      <c r="AF25" s="339">
        <f t="shared" si="5"/>
        <v>0</v>
      </c>
      <c r="AG25" s="339">
        <f t="shared" si="5"/>
        <v>2851470</v>
      </c>
      <c r="AH25" s="339">
        <f t="shared" si="5"/>
        <v>4334567</v>
      </c>
      <c r="AI25" s="345">
        <f>IF(ISERROR(AH25/J25),0,AH25/J25)</f>
        <v>0.98892792014413555</v>
      </c>
      <c r="AJ25" s="345">
        <f>IF(ISERROR(AH25/$AH$100),0,AH25/$AH$100)</f>
        <v>3.4473583971388524E-3</v>
      </c>
      <c r="AK25" s="11"/>
      <c r="AL25" s="11"/>
      <c r="AM25" s="11"/>
      <c r="AN25" s="11"/>
      <c r="AO25" s="11"/>
      <c r="AP25" s="11"/>
      <c r="AQ25" s="11"/>
      <c r="AR25" s="11"/>
    </row>
    <row r="26" spans="1:44" ht="12.75" customHeight="1" x14ac:dyDescent="0.25">
      <c r="A26" s="564" t="s">
        <v>58</v>
      </c>
      <c r="B26" s="564"/>
      <c r="C26" s="564"/>
      <c r="D26" s="564"/>
      <c r="E26" s="564"/>
      <c r="F26" s="16"/>
      <c r="G26" s="5"/>
      <c r="H26" s="17"/>
      <c r="I26" s="17"/>
      <c r="J26" s="544">
        <v>4227951</v>
      </c>
      <c r="K26" s="7"/>
      <c r="L26" s="18"/>
      <c r="M26" s="19"/>
      <c r="N26" s="19"/>
      <c r="O26" s="19"/>
      <c r="P26" s="5"/>
      <c r="Q26" s="20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21"/>
      <c r="AJ26" s="21"/>
    </row>
    <row r="27" spans="1:44" outlineLevel="1" x14ac:dyDescent="0.25">
      <c r="A27" s="23">
        <v>1</v>
      </c>
      <c r="B27" s="23"/>
      <c r="C27" s="37"/>
      <c r="D27" s="33"/>
      <c r="E27" s="37"/>
      <c r="F27" s="148"/>
      <c r="G27" s="148"/>
      <c r="H27" s="33"/>
      <c r="I27" s="33"/>
      <c r="J27" s="545"/>
      <c r="K27" s="246">
        <v>4227951</v>
      </c>
      <c r="L27" s="3" t="s">
        <v>117</v>
      </c>
      <c r="M27" s="28"/>
      <c r="N27" s="28"/>
      <c r="O27" s="28"/>
      <c r="P27" s="133"/>
      <c r="Q27" s="133"/>
      <c r="R27" s="28"/>
      <c r="S27" s="28"/>
      <c r="T27" s="28"/>
      <c r="U27" s="29">
        <f>SUM(R27:T27)</f>
        <v>0</v>
      </c>
      <c r="V27" s="28"/>
      <c r="W27" s="28"/>
      <c r="X27" s="246">
        <v>2573851</v>
      </c>
      <c r="Y27" s="29">
        <f>SUM(V27:X27)</f>
        <v>2573851</v>
      </c>
      <c r="Z27" s="28"/>
      <c r="AA27" s="28"/>
      <c r="AB27" s="28">
        <v>1654100</v>
      </c>
      <c r="AC27" s="29">
        <f>SUM(Z27:AB27)</f>
        <v>1654100</v>
      </c>
      <c r="AD27" s="28"/>
      <c r="AE27" s="28"/>
      <c r="AF27" s="28"/>
      <c r="AG27" s="29">
        <f>SUM(AD27:AF27)</f>
        <v>0</v>
      </c>
      <c r="AH27" s="29">
        <f>SUM(U27,Y27,AC27,AG27)</f>
        <v>4227951</v>
      </c>
      <c r="AI27" s="30">
        <f>IF(ISERROR(AH27/J26),0,AH27/J26)</f>
        <v>1</v>
      </c>
      <c r="AJ27" s="31">
        <f>IF(ISERROR(AH27/$AH$100),"-",AH27/$AH$100)</f>
        <v>3.362564791948448E-3</v>
      </c>
      <c r="AK27" s="11"/>
      <c r="AL27" s="11"/>
      <c r="AM27" s="11"/>
      <c r="AN27" s="11"/>
      <c r="AO27" s="11"/>
      <c r="AP27" s="11"/>
      <c r="AQ27" s="11"/>
      <c r="AR27" s="11"/>
    </row>
    <row r="28" spans="1:44" s="61" customFormat="1" ht="12.75" customHeight="1" x14ac:dyDescent="0.25">
      <c r="A28" s="543" t="s">
        <v>59</v>
      </c>
      <c r="B28" s="543"/>
      <c r="C28" s="543"/>
      <c r="D28" s="543"/>
      <c r="E28" s="543"/>
      <c r="F28" s="543"/>
      <c r="G28" s="543"/>
      <c r="H28" s="543"/>
      <c r="I28" s="543"/>
      <c r="J28" s="339">
        <f>SUM(J26:J27)</f>
        <v>4227951</v>
      </c>
      <c r="K28" s="339">
        <f>SUM(K27:K27)</f>
        <v>4227951</v>
      </c>
      <c r="L28" s="445"/>
      <c r="M28" s="339">
        <f>SUM(M27:M27)</f>
        <v>0</v>
      </c>
      <c r="N28" s="339">
        <f>SUM(N27:N27)</f>
        <v>0</v>
      </c>
      <c r="O28" s="339">
        <f>SUM(O27:O27)</f>
        <v>0</v>
      </c>
      <c r="P28" s="344"/>
      <c r="Q28" s="438"/>
      <c r="R28" s="339">
        <f t="shared" ref="R28:AH28" si="6">SUM(R27:R27)</f>
        <v>0</v>
      </c>
      <c r="S28" s="339">
        <f t="shared" si="6"/>
        <v>0</v>
      </c>
      <c r="T28" s="339">
        <f t="shared" si="6"/>
        <v>0</v>
      </c>
      <c r="U28" s="339">
        <f t="shared" si="6"/>
        <v>0</v>
      </c>
      <c r="V28" s="339">
        <f t="shared" si="6"/>
        <v>0</v>
      </c>
      <c r="W28" s="339">
        <f t="shared" si="6"/>
        <v>0</v>
      </c>
      <c r="X28" s="339">
        <f t="shared" si="6"/>
        <v>2573851</v>
      </c>
      <c r="Y28" s="339">
        <f t="shared" si="6"/>
        <v>2573851</v>
      </c>
      <c r="Z28" s="339">
        <f t="shared" si="6"/>
        <v>0</v>
      </c>
      <c r="AA28" s="339">
        <f t="shared" si="6"/>
        <v>0</v>
      </c>
      <c r="AB28" s="339">
        <f t="shared" si="6"/>
        <v>1654100</v>
      </c>
      <c r="AC28" s="339">
        <f t="shared" si="6"/>
        <v>1654100</v>
      </c>
      <c r="AD28" s="339">
        <f t="shared" si="6"/>
        <v>0</v>
      </c>
      <c r="AE28" s="339">
        <f t="shared" si="6"/>
        <v>0</v>
      </c>
      <c r="AF28" s="339">
        <f t="shared" si="6"/>
        <v>0</v>
      </c>
      <c r="AG28" s="339">
        <f t="shared" si="6"/>
        <v>0</v>
      </c>
      <c r="AH28" s="339">
        <f t="shared" si="6"/>
        <v>4227951</v>
      </c>
      <c r="AI28" s="345">
        <f>IF(ISERROR(AH28/J28),0,AH28/J28)</f>
        <v>1</v>
      </c>
      <c r="AJ28" s="345">
        <f>IF(ISERROR(AH28/$AH$100),0,AH28/$AH$100)</f>
        <v>3.362564791948448E-3</v>
      </c>
      <c r="AK28" s="11"/>
      <c r="AL28" s="11"/>
      <c r="AM28" s="11"/>
      <c r="AN28" s="11"/>
      <c r="AO28" s="11"/>
      <c r="AP28" s="11"/>
      <c r="AQ28" s="11"/>
      <c r="AR28" s="11"/>
    </row>
    <row r="29" spans="1:44" ht="12.75" customHeight="1" x14ac:dyDescent="0.25">
      <c r="A29" s="564" t="s">
        <v>60</v>
      </c>
      <c r="B29" s="564"/>
      <c r="C29" s="564"/>
      <c r="D29" s="564"/>
      <c r="E29" s="564"/>
      <c r="F29" s="16"/>
      <c r="G29" s="5"/>
      <c r="H29" s="17"/>
      <c r="I29" s="17"/>
      <c r="J29" s="544">
        <v>0</v>
      </c>
      <c r="K29" s="7"/>
      <c r="L29" s="18"/>
      <c r="M29" s="19"/>
      <c r="N29" s="19"/>
      <c r="O29" s="19"/>
      <c r="P29" s="5"/>
      <c r="Q29" s="20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21"/>
      <c r="AJ29" s="21"/>
    </row>
    <row r="30" spans="1:44" outlineLevel="1" x14ac:dyDescent="0.25">
      <c r="A30" s="23">
        <v>1</v>
      </c>
      <c r="B30" s="23"/>
      <c r="C30" s="37"/>
      <c r="D30" s="33"/>
      <c r="E30" s="37"/>
      <c r="F30" s="148"/>
      <c r="G30" s="148"/>
      <c r="H30" s="33"/>
      <c r="I30" s="33"/>
      <c r="J30" s="545"/>
      <c r="K30" s="246"/>
      <c r="L30" s="251"/>
      <c r="M30" s="28"/>
      <c r="N30" s="28"/>
      <c r="O30" s="28"/>
      <c r="P30" s="133"/>
      <c r="Q30" s="133"/>
      <c r="R30" s="28"/>
      <c r="S30" s="28"/>
      <c r="T30" s="28"/>
      <c r="U30" s="29">
        <f>SUM(R30:T30)</f>
        <v>0</v>
      </c>
      <c r="V30" s="28"/>
      <c r="W30" s="28"/>
      <c r="X30" s="28"/>
      <c r="Y30" s="29">
        <f>SUM(V30:X30)</f>
        <v>0</v>
      </c>
      <c r="Z30" s="28"/>
      <c r="AA30" s="28"/>
      <c r="AB30" s="28"/>
      <c r="AC30" s="29">
        <f>SUM(Z30:AB30)</f>
        <v>0</v>
      </c>
      <c r="AD30" s="28"/>
      <c r="AE30" s="28"/>
      <c r="AF30" s="28"/>
      <c r="AG30" s="29">
        <f>SUM(AD30:AF30)</f>
        <v>0</v>
      </c>
      <c r="AH30" s="29">
        <f>SUM(U30,Y30,AC30,AG30)</f>
        <v>0</v>
      </c>
      <c r="AI30" s="30">
        <f>IF(ISERROR(AH30/J29),0,AH30/J29)</f>
        <v>0</v>
      </c>
      <c r="AJ30" s="31">
        <f>IF(ISERROR(AH30/$AH$100),"-",AH30/$AH$100)</f>
        <v>0</v>
      </c>
      <c r="AK30" s="11"/>
      <c r="AL30" s="11"/>
      <c r="AM30" s="11"/>
      <c r="AN30" s="11"/>
      <c r="AO30" s="11"/>
      <c r="AP30" s="11"/>
      <c r="AQ30" s="11"/>
      <c r="AR30" s="11"/>
    </row>
    <row r="31" spans="1:44" s="61" customFormat="1" ht="12.75" customHeight="1" x14ac:dyDescent="0.25">
      <c r="A31" s="543" t="s">
        <v>61</v>
      </c>
      <c r="B31" s="543"/>
      <c r="C31" s="543"/>
      <c r="D31" s="543"/>
      <c r="E31" s="543"/>
      <c r="F31" s="543"/>
      <c r="G31" s="543"/>
      <c r="H31" s="543"/>
      <c r="I31" s="543"/>
      <c r="J31" s="339">
        <f>SUM(J29:J30)</f>
        <v>0</v>
      </c>
      <c r="K31" s="339">
        <f>SUM(K30:K30)</f>
        <v>0</v>
      </c>
      <c r="L31" s="445"/>
      <c r="M31" s="339">
        <f>SUM(M30:M30)</f>
        <v>0</v>
      </c>
      <c r="N31" s="339">
        <f>SUM(N30:N30)</f>
        <v>0</v>
      </c>
      <c r="O31" s="339">
        <f>SUM(O30:O30)</f>
        <v>0</v>
      </c>
      <c r="P31" s="344"/>
      <c r="Q31" s="438"/>
      <c r="R31" s="339">
        <f t="shared" ref="R31:AH31" si="7">SUM(R30:R30)</f>
        <v>0</v>
      </c>
      <c r="S31" s="339">
        <f t="shared" si="7"/>
        <v>0</v>
      </c>
      <c r="T31" s="339">
        <f t="shared" si="7"/>
        <v>0</v>
      </c>
      <c r="U31" s="339">
        <f t="shared" si="7"/>
        <v>0</v>
      </c>
      <c r="V31" s="339">
        <f t="shared" si="7"/>
        <v>0</v>
      </c>
      <c r="W31" s="339">
        <f t="shared" si="7"/>
        <v>0</v>
      </c>
      <c r="X31" s="339">
        <f t="shared" si="7"/>
        <v>0</v>
      </c>
      <c r="Y31" s="339">
        <f t="shared" si="7"/>
        <v>0</v>
      </c>
      <c r="Z31" s="339">
        <f t="shared" si="7"/>
        <v>0</v>
      </c>
      <c r="AA31" s="339">
        <f t="shared" si="7"/>
        <v>0</v>
      </c>
      <c r="AB31" s="339">
        <f t="shared" si="7"/>
        <v>0</v>
      </c>
      <c r="AC31" s="339">
        <f t="shared" si="7"/>
        <v>0</v>
      </c>
      <c r="AD31" s="339">
        <f t="shared" si="7"/>
        <v>0</v>
      </c>
      <c r="AE31" s="339">
        <f t="shared" si="7"/>
        <v>0</v>
      </c>
      <c r="AF31" s="339">
        <f t="shared" si="7"/>
        <v>0</v>
      </c>
      <c r="AG31" s="339">
        <f t="shared" si="7"/>
        <v>0</v>
      </c>
      <c r="AH31" s="339">
        <f t="shared" si="7"/>
        <v>0</v>
      </c>
      <c r="AI31" s="345">
        <f>IF(ISERROR(AH31/J31),0,AH31/J31)</f>
        <v>0</v>
      </c>
      <c r="AJ31" s="345">
        <f>IF(ISERROR(AH31/$AH$100),0,AH31/$AH$100)</f>
        <v>0</v>
      </c>
      <c r="AK31" s="11"/>
      <c r="AL31" s="11"/>
      <c r="AM31" s="11"/>
      <c r="AN31" s="11"/>
      <c r="AO31" s="11"/>
      <c r="AP31" s="11"/>
      <c r="AQ31" s="11"/>
      <c r="AR31" s="11"/>
    </row>
    <row r="32" spans="1:44" ht="12.75" customHeight="1" x14ac:dyDescent="0.25">
      <c r="A32" s="564" t="s">
        <v>62</v>
      </c>
      <c r="B32" s="564"/>
      <c r="C32" s="564"/>
      <c r="D32" s="564"/>
      <c r="E32" s="564"/>
      <c r="F32" s="16"/>
      <c r="G32" s="5"/>
      <c r="H32" s="17"/>
      <c r="I32" s="17"/>
      <c r="J32" s="544">
        <v>4466891</v>
      </c>
      <c r="K32" s="7"/>
      <c r="L32" s="18"/>
      <c r="M32" s="19"/>
      <c r="N32" s="19"/>
      <c r="O32" s="19"/>
      <c r="P32" s="5"/>
      <c r="Q32" s="20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21"/>
      <c r="AJ32" s="21"/>
    </row>
    <row r="33" spans="1:44" outlineLevel="1" x14ac:dyDescent="0.25">
      <c r="A33" s="23">
        <v>1</v>
      </c>
      <c r="B33" s="23"/>
      <c r="C33" s="89"/>
      <c r="D33" s="90"/>
      <c r="E33" s="93"/>
      <c r="F33" s="140"/>
      <c r="G33" s="140"/>
      <c r="H33" s="6"/>
      <c r="I33" s="6"/>
      <c r="J33" s="545"/>
      <c r="K33" s="246">
        <v>4466891</v>
      </c>
      <c r="L33" s="3" t="s">
        <v>117</v>
      </c>
      <c r="M33" s="28"/>
      <c r="N33" s="28"/>
      <c r="O33" s="28"/>
      <c r="P33" s="133"/>
      <c r="Q33" s="133"/>
      <c r="R33" s="28"/>
      <c r="S33" s="28"/>
      <c r="T33" s="28"/>
      <c r="U33" s="29">
        <f>SUM(R33:T33)</f>
        <v>0</v>
      </c>
      <c r="V33" s="28"/>
      <c r="W33" s="28"/>
      <c r="X33" s="28"/>
      <c r="Y33" s="29">
        <f>SUM(V33:X33)</f>
        <v>0</v>
      </c>
      <c r="Z33" s="28"/>
      <c r="AA33" s="246">
        <v>4466891</v>
      </c>
      <c r="AB33" s="28"/>
      <c r="AC33" s="29">
        <f>SUM(Z33:AB33)</f>
        <v>4466891</v>
      </c>
      <c r="AD33" s="28"/>
      <c r="AE33" s="28"/>
      <c r="AF33" s="28"/>
      <c r="AG33" s="29">
        <f>SUM(AD33:AF33)</f>
        <v>0</v>
      </c>
      <c r="AH33" s="29">
        <f>SUM(U33,Y33,AC33,AG33)</f>
        <v>4466891</v>
      </c>
      <c r="AI33" s="30">
        <f>IF(ISERROR(AH33/J32),0,AH33/J32)</f>
        <v>1</v>
      </c>
      <c r="AJ33" s="31">
        <f>IF(ISERROR(AH33/$AH$100),"-",AH33/$AH$100)</f>
        <v>3.5525980329647613E-3</v>
      </c>
      <c r="AK33" s="11"/>
      <c r="AL33" s="11"/>
      <c r="AM33" s="11"/>
      <c r="AN33" s="11"/>
      <c r="AO33" s="11"/>
      <c r="AP33" s="11"/>
      <c r="AQ33" s="11"/>
      <c r="AR33" s="11"/>
    </row>
    <row r="34" spans="1:44" s="61" customFormat="1" ht="12.75" customHeight="1" x14ac:dyDescent="0.25">
      <c r="A34" s="543" t="s">
        <v>63</v>
      </c>
      <c r="B34" s="543"/>
      <c r="C34" s="543"/>
      <c r="D34" s="543"/>
      <c r="E34" s="543"/>
      <c r="F34" s="543"/>
      <c r="G34" s="543"/>
      <c r="H34" s="543"/>
      <c r="I34" s="543"/>
      <c r="J34" s="339">
        <f>SUM(J32:J33)</f>
        <v>4466891</v>
      </c>
      <c r="K34" s="339">
        <f>SUM(K33:K33)</f>
        <v>4466891</v>
      </c>
      <c r="L34" s="445"/>
      <c r="M34" s="339">
        <f>SUM(M33:M33)</f>
        <v>0</v>
      </c>
      <c r="N34" s="339">
        <f>SUM(N33:N33)</f>
        <v>0</v>
      </c>
      <c r="O34" s="339">
        <f>SUM(O33:O33)</f>
        <v>0</v>
      </c>
      <c r="P34" s="344"/>
      <c r="Q34" s="438"/>
      <c r="R34" s="339">
        <f t="shared" ref="R34:AH34" si="8">SUM(R33:R33)</f>
        <v>0</v>
      </c>
      <c r="S34" s="339">
        <f t="shared" si="8"/>
        <v>0</v>
      </c>
      <c r="T34" s="339">
        <f t="shared" si="8"/>
        <v>0</v>
      </c>
      <c r="U34" s="339">
        <f t="shared" si="8"/>
        <v>0</v>
      </c>
      <c r="V34" s="339">
        <f t="shared" si="8"/>
        <v>0</v>
      </c>
      <c r="W34" s="339">
        <f t="shared" si="8"/>
        <v>0</v>
      </c>
      <c r="X34" s="339">
        <f t="shared" si="8"/>
        <v>0</v>
      </c>
      <c r="Y34" s="339">
        <f t="shared" si="8"/>
        <v>0</v>
      </c>
      <c r="Z34" s="339">
        <f t="shared" si="8"/>
        <v>0</v>
      </c>
      <c r="AA34" s="339">
        <f t="shared" si="8"/>
        <v>4466891</v>
      </c>
      <c r="AB34" s="339">
        <f t="shared" si="8"/>
        <v>0</v>
      </c>
      <c r="AC34" s="339">
        <f t="shared" si="8"/>
        <v>4466891</v>
      </c>
      <c r="AD34" s="339">
        <f t="shared" si="8"/>
        <v>0</v>
      </c>
      <c r="AE34" s="339">
        <f t="shared" si="8"/>
        <v>0</v>
      </c>
      <c r="AF34" s="339">
        <f t="shared" si="8"/>
        <v>0</v>
      </c>
      <c r="AG34" s="339">
        <f t="shared" si="8"/>
        <v>0</v>
      </c>
      <c r="AH34" s="339">
        <f t="shared" si="8"/>
        <v>4466891</v>
      </c>
      <c r="AI34" s="345">
        <f>IF(ISERROR(AH34/J34),0,AH34/J34)</f>
        <v>1</v>
      </c>
      <c r="AJ34" s="345">
        <f>IF(ISERROR(AH34/$AH$100),0,AH34/$AH$100)</f>
        <v>3.5525980329647613E-3</v>
      </c>
      <c r="AK34" s="11"/>
      <c r="AL34" s="11"/>
      <c r="AM34" s="11"/>
      <c r="AN34" s="11"/>
      <c r="AO34" s="11"/>
      <c r="AP34" s="11"/>
      <c r="AQ34" s="11"/>
      <c r="AR34" s="11"/>
    </row>
    <row r="35" spans="1:44" ht="12.75" customHeight="1" x14ac:dyDescent="0.25">
      <c r="A35" s="564" t="s">
        <v>64</v>
      </c>
      <c r="B35" s="564"/>
      <c r="C35" s="564"/>
      <c r="D35" s="564"/>
      <c r="E35" s="564"/>
      <c r="F35" s="16"/>
      <c r="G35" s="5"/>
      <c r="H35" s="17"/>
      <c r="I35" s="17"/>
      <c r="J35" s="544">
        <v>3275654</v>
      </c>
      <c r="K35" s="7"/>
      <c r="L35" s="18"/>
      <c r="M35" s="19"/>
      <c r="N35" s="19"/>
      <c r="O35" s="19"/>
      <c r="P35" s="5"/>
      <c r="Q35" s="20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21"/>
      <c r="AJ35" s="21"/>
    </row>
    <row r="36" spans="1:44" outlineLevel="1" x14ac:dyDescent="0.25">
      <c r="A36" s="23">
        <v>1</v>
      </c>
      <c r="B36" s="23"/>
      <c r="C36" s="89"/>
      <c r="D36" s="90"/>
      <c r="E36" s="93"/>
      <c r="F36" s="140"/>
      <c r="G36" s="140"/>
      <c r="H36" s="6"/>
      <c r="I36" s="6"/>
      <c r="J36" s="545"/>
      <c r="K36" s="246">
        <v>3275654</v>
      </c>
      <c r="L36" s="3" t="s">
        <v>117</v>
      </c>
      <c r="M36" s="49"/>
      <c r="N36" s="142"/>
      <c r="O36" s="49"/>
      <c r="P36" s="143"/>
      <c r="Q36" s="143"/>
      <c r="R36" s="28"/>
      <c r="S36" s="28"/>
      <c r="T36" s="28"/>
      <c r="U36" s="29">
        <f>SUM(R36:T36)</f>
        <v>0</v>
      </c>
      <c r="V36" s="28">
        <v>0</v>
      </c>
      <c r="W36" s="28">
        <v>0</v>
      </c>
      <c r="X36" s="28">
        <v>0</v>
      </c>
      <c r="Y36" s="29">
        <f>SUM(V36:X36)</f>
        <v>0</v>
      </c>
      <c r="Z36" s="28">
        <v>0</v>
      </c>
      <c r="AA36" s="28">
        <v>0</v>
      </c>
      <c r="AB36" s="28">
        <v>0</v>
      </c>
      <c r="AC36" s="29">
        <f>SUM(Z36:AB36)</f>
        <v>0</v>
      </c>
      <c r="AD36" s="28"/>
      <c r="AE36" s="28">
        <v>3275654</v>
      </c>
      <c r="AF36" s="28"/>
      <c r="AG36" s="29">
        <f>SUM(AD36:AF36)</f>
        <v>3275654</v>
      </c>
      <c r="AH36" s="29">
        <f>SUM(U36,Y36,AC36,AG36)</f>
        <v>3275654</v>
      </c>
      <c r="AI36" s="30">
        <f>IF(ISERROR(AH36/J35),0,AH36/J35)</f>
        <v>1</v>
      </c>
      <c r="AJ36" s="31">
        <f>IF(ISERROR(AH36/$AH$100),"-",AH36/$AH$100)</f>
        <v>2.6051860135098779E-3</v>
      </c>
      <c r="AK36" s="11"/>
      <c r="AL36" s="11"/>
      <c r="AM36" s="11"/>
      <c r="AN36" s="11"/>
      <c r="AO36" s="11"/>
      <c r="AP36" s="11"/>
      <c r="AQ36" s="11"/>
      <c r="AR36" s="11"/>
    </row>
    <row r="37" spans="1:44" s="61" customFormat="1" ht="12.75" customHeight="1" x14ac:dyDescent="0.25">
      <c r="A37" s="543" t="s">
        <v>65</v>
      </c>
      <c r="B37" s="543"/>
      <c r="C37" s="543"/>
      <c r="D37" s="543"/>
      <c r="E37" s="543"/>
      <c r="F37" s="543"/>
      <c r="G37" s="543"/>
      <c r="H37" s="543"/>
      <c r="I37" s="543"/>
      <c r="J37" s="339">
        <f>SUM(J35:J36)</f>
        <v>3275654</v>
      </c>
      <c r="K37" s="339">
        <f>SUM(K36:K36)</f>
        <v>3275654</v>
      </c>
      <c r="L37" s="445"/>
      <c r="M37" s="339">
        <f>SUM(M36:M36)</f>
        <v>0</v>
      </c>
      <c r="N37" s="339">
        <f>SUM(N36:N36)</f>
        <v>0</v>
      </c>
      <c r="O37" s="339">
        <f>SUM(O36:O36)</f>
        <v>0</v>
      </c>
      <c r="P37" s="344"/>
      <c r="Q37" s="438"/>
      <c r="R37" s="339">
        <f t="shared" ref="R37:AH37" si="9">SUM(R36:R36)</f>
        <v>0</v>
      </c>
      <c r="S37" s="339">
        <f t="shared" si="9"/>
        <v>0</v>
      </c>
      <c r="T37" s="339">
        <f t="shared" si="9"/>
        <v>0</v>
      </c>
      <c r="U37" s="339">
        <f t="shared" si="9"/>
        <v>0</v>
      </c>
      <c r="V37" s="339">
        <f t="shared" si="9"/>
        <v>0</v>
      </c>
      <c r="W37" s="339">
        <f t="shared" si="9"/>
        <v>0</v>
      </c>
      <c r="X37" s="339">
        <f t="shared" si="9"/>
        <v>0</v>
      </c>
      <c r="Y37" s="339">
        <f t="shared" si="9"/>
        <v>0</v>
      </c>
      <c r="Z37" s="339">
        <f t="shared" si="9"/>
        <v>0</v>
      </c>
      <c r="AA37" s="339">
        <f t="shared" si="9"/>
        <v>0</v>
      </c>
      <c r="AB37" s="339">
        <f t="shared" si="9"/>
        <v>0</v>
      </c>
      <c r="AC37" s="339">
        <f t="shared" si="9"/>
        <v>0</v>
      </c>
      <c r="AD37" s="339">
        <f t="shared" si="9"/>
        <v>0</v>
      </c>
      <c r="AE37" s="339">
        <f t="shared" si="9"/>
        <v>3275654</v>
      </c>
      <c r="AF37" s="339">
        <f t="shared" si="9"/>
        <v>0</v>
      </c>
      <c r="AG37" s="339">
        <f t="shared" si="9"/>
        <v>3275654</v>
      </c>
      <c r="AH37" s="339">
        <f t="shared" si="9"/>
        <v>3275654</v>
      </c>
      <c r="AI37" s="345">
        <f>IF(ISERROR(AH37/J37),0,AH37/J37)</f>
        <v>1</v>
      </c>
      <c r="AJ37" s="345">
        <f>IF(ISERROR(AH37/$AH$100),0,AH37/$AH$100)</f>
        <v>2.6051860135098779E-3</v>
      </c>
      <c r="AK37" s="11"/>
      <c r="AL37" s="11"/>
      <c r="AM37" s="11"/>
      <c r="AN37" s="11"/>
      <c r="AO37" s="11"/>
      <c r="AP37" s="11"/>
      <c r="AQ37" s="11"/>
      <c r="AR37" s="11"/>
    </row>
    <row r="38" spans="1:44" ht="12.75" customHeight="1" x14ac:dyDescent="0.25">
      <c r="A38" s="564" t="s">
        <v>66</v>
      </c>
      <c r="B38" s="564"/>
      <c r="C38" s="564"/>
      <c r="D38" s="564"/>
      <c r="E38" s="564"/>
      <c r="F38" s="16"/>
      <c r="G38" s="5"/>
      <c r="H38" s="17"/>
      <c r="I38" s="17"/>
      <c r="J38" s="544">
        <v>4306848</v>
      </c>
      <c r="K38" s="7"/>
      <c r="L38" s="18"/>
      <c r="M38" s="19"/>
      <c r="N38" s="19"/>
      <c r="O38" s="19"/>
      <c r="P38" s="5"/>
      <c r="Q38" s="20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21"/>
      <c r="AJ38" s="21"/>
    </row>
    <row r="39" spans="1:44" outlineLevel="1" x14ac:dyDescent="0.25">
      <c r="A39" s="23">
        <v>1</v>
      </c>
      <c r="B39" s="1"/>
      <c r="C39" s="1"/>
      <c r="D39" s="2"/>
      <c r="E39" s="3"/>
      <c r="F39" s="3"/>
      <c r="G39" s="5"/>
      <c r="H39" s="6"/>
      <c r="I39" s="6"/>
      <c r="J39" s="545"/>
      <c r="K39" s="252">
        <v>4306848</v>
      </c>
      <c r="L39" s="3" t="s">
        <v>117</v>
      </c>
      <c r="M39" s="453"/>
      <c r="N39" s="453"/>
      <c r="O39" s="5"/>
      <c r="P39" s="5"/>
      <c r="Q39" s="5"/>
      <c r="R39" s="9"/>
      <c r="S39" s="9"/>
      <c r="T39" s="9"/>
      <c r="U39" s="29">
        <f>SUM(R39:T39)</f>
        <v>0</v>
      </c>
      <c r="V39" s="28"/>
      <c r="W39" s="28">
        <f>1083257+690200</f>
        <v>1773457</v>
      </c>
      <c r="X39" s="28">
        <f>643790+1397060</f>
        <v>2040850</v>
      </c>
      <c r="Y39" s="29">
        <f>SUM(V39:X39)</f>
        <v>3814307</v>
      </c>
      <c r="Z39" s="28">
        <v>492541</v>
      </c>
      <c r="AA39" s="28"/>
      <c r="AB39" s="28"/>
      <c r="AC39" s="29">
        <f>SUM(Z39:AB39)</f>
        <v>492541</v>
      </c>
      <c r="AD39" s="28"/>
      <c r="AE39" s="28"/>
      <c r="AF39" s="28"/>
      <c r="AG39" s="29">
        <f>SUM(AD39:AF39)</f>
        <v>0</v>
      </c>
      <c r="AH39" s="29">
        <f>SUM(U39,Y39,AC39,AG39)</f>
        <v>4306848</v>
      </c>
      <c r="AI39" s="30">
        <f>IF(ISERROR(AH39/J38),0,AH39/J38)</f>
        <v>1</v>
      </c>
      <c r="AJ39" s="31">
        <f>IF(ISERROR(AH39/$AH$100),"-",AH39/$AH$100)</f>
        <v>3.4253129823580237E-3</v>
      </c>
      <c r="AK39" s="11"/>
      <c r="AL39" s="11"/>
      <c r="AM39" s="11"/>
      <c r="AN39" s="11"/>
      <c r="AO39" s="11"/>
      <c r="AP39" s="11"/>
      <c r="AQ39" s="11"/>
      <c r="AR39" s="11"/>
    </row>
    <row r="40" spans="1:44" s="61" customFormat="1" ht="12.75" customHeight="1" x14ac:dyDescent="0.25">
      <c r="A40" s="543" t="s">
        <v>118</v>
      </c>
      <c r="B40" s="543"/>
      <c r="C40" s="543"/>
      <c r="D40" s="543"/>
      <c r="E40" s="543"/>
      <c r="F40" s="543"/>
      <c r="G40" s="543"/>
      <c r="H40" s="543"/>
      <c r="I40" s="543"/>
      <c r="J40" s="339">
        <f>J38</f>
        <v>4306848</v>
      </c>
      <c r="K40" s="339">
        <f>SUM(K39:K39)</f>
        <v>4306848</v>
      </c>
      <c r="L40" s="445"/>
      <c r="M40" s="339">
        <f>SUM(M39:M39)</f>
        <v>0</v>
      </c>
      <c r="N40" s="339">
        <f>SUM(N39:N39)</f>
        <v>0</v>
      </c>
      <c r="O40" s="339">
        <f>SUM(O39:O39)</f>
        <v>0</v>
      </c>
      <c r="P40" s="344"/>
      <c r="Q40" s="438"/>
      <c r="R40" s="339">
        <f t="shared" ref="R40:AH40" si="10">SUM(R39:R39)</f>
        <v>0</v>
      </c>
      <c r="S40" s="339">
        <f t="shared" si="10"/>
        <v>0</v>
      </c>
      <c r="T40" s="339">
        <f t="shared" si="10"/>
        <v>0</v>
      </c>
      <c r="U40" s="339">
        <f t="shared" si="10"/>
        <v>0</v>
      </c>
      <c r="V40" s="339">
        <f t="shared" si="10"/>
        <v>0</v>
      </c>
      <c r="W40" s="339">
        <f t="shared" si="10"/>
        <v>1773457</v>
      </c>
      <c r="X40" s="339">
        <f t="shared" si="10"/>
        <v>2040850</v>
      </c>
      <c r="Y40" s="339">
        <f t="shared" si="10"/>
        <v>3814307</v>
      </c>
      <c r="Z40" s="339">
        <f t="shared" si="10"/>
        <v>492541</v>
      </c>
      <c r="AA40" s="339">
        <f t="shared" si="10"/>
        <v>0</v>
      </c>
      <c r="AB40" s="339">
        <f t="shared" si="10"/>
        <v>0</v>
      </c>
      <c r="AC40" s="339">
        <f t="shared" si="10"/>
        <v>492541</v>
      </c>
      <c r="AD40" s="339">
        <f t="shared" si="10"/>
        <v>0</v>
      </c>
      <c r="AE40" s="339">
        <f t="shared" si="10"/>
        <v>0</v>
      </c>
      <c r="AF40" s="339">
        <f t="shared" si="10"/>
        <v>0</v>
      </c>
      <c r="AG40" s="339">
        <f t="shared" si="10"/>
        <v>0</v>
      </c>
      <c r="AH40" s="339">
        <f t="shared" si="10"/>
        <v>4306848</v>
      </c>
      <c r="AI40" s="345">
        <f>IF(ISERROR(AH40/J40),0,AH40/J40)</f>
        <v>1</v>
      </c>
      <c r="AJ40" s="345">
        <f>IF(ISERROR(AH40/$AH$100),0,AH40/$AH$100)</f>
        <v>3.4253129823580237E-3</v>
      </c>
      <c r="AK40" s="11"/>
      <c r="AL40" s="11"/>
      <c r="AM40" s="11"/>
      <c r="AN40" s="11"/>
      <c r="AO40" s="11"/>
      <c r="AP40" s="11"/>
      <c r="AQ40" s="11"/>
      <c r="AR40" s="11"/>
    </row>
    <row r="41" spans="1:44" ht="12.75" customHeight="1" x14ac:dyDescent="0.25">
      <c r="A41" s="564" t="s">
        <v>68</v>
      </c>
      <c r="B41" s="564"/>
      <c r="C41" s="564"/>
      <c r="D41" s="564"/>
      <c r="E41" s="564"/>
      <c r="F41" s="16"/>
      <c r="G41" s="5"/>
      <c r="H41" s="17"/>
      <c r="I41" s="17"/>
      <c r="J41" s="544">
        <v>4499961</v>
      </c>
      <c r="K41" s="7"/>
      <c r="L41" s="18"/>
      <c r="M41" s="19"/>
      <c r="N41" s="19"/>
      <c r="O41" s="19"/>
      <c r="P41" s="5"/>
      <c r="Q41" s="20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21"/>
      <c r="AJ41" s="21"/>
    </row>
    <row r="42" spans="1:44" outlineLevel="1" x14ac:dyDescent="0.25">
      <c r="A42" s="23">
        <v>1</v>
      </c>
      <c r="B42" s="23"/>
      <c r="C42" s="37"/>
      <c r="D42" s="33"/>
      <c r="E42" s="37"/>
      <c r="F42" s="148"/>
      <c r="G42" s="148"/>
      <c r="H42" s="33"/>
      <c r="I42" s="33"/>
      <c r="J42" s="545"/>
      <c r="K42" s="252">
        <v>4499961</v>
      </c>
      <c r="L42" s="3" t="s">
        <v>117</v>
      </c>
      <c r="M42" s="28"/>
      <c r="N42" s="28"/>
      <c r="O42" s="28"/>
      <c r="P42" s="133"/>
      <c r="Q42" s="133"/>
      <c r="R42" s="28"/>
      <c r="S42" s="134"/>
      <c r="T42" s="28"/>
      <c r="U42" s="29">
        <f>SUM(R42:T42)</f>
        <v>0</v>
      </c>
      <c r="V42" s="28"/>
      <c r="W42" s="28"/>
      <c r="X42" s="28"/>
      <c r="Y42" s="29">
        <f>SUM(V42:X42)</f>
        <v>0</v>
      </c>
      <c r="Z42" s="28"/>
      <c r="AA42" s="28">
        <v>3796100</v>
      </c>
      <c r="AB42" s="28">
        <v>703861</v>
      </c>
      <c r="AC42" s="29">
        <f>SUM(Z42:AB42)</f>
        <v>4499961</v>
      </c>
      <c r="AD42" s="28"/>
      <c r="AE42" s="28"/>
      <c r="AF42" s="28"/>
      <c r="AG42" s="29">
        <f>SUM(AD42:AF42)</f>
        <v>0</v>
      </c>
      <c r="AH42" s="29">
        <f>SUM(U42,Y42,AC42,AG42)</f>
        <v>4499961</v>
      </c>
      <c r="AI42" s="30">
        <f>IF(ISERROR(AH42/J41),0,AH42/J41)</f>
        <v>1</v>
      </c>
      <c r="AJ42" s="31">
        <f>IF(ISERROR(AH42/$AH$100),"-",AH42/$AH$100)</f>
        <v>3.5788991934251673E-3</v>
      </c>
      <c r="AK42" s="11"/>
      <c r="AL42" s="11"/>
      <c r="AM42" s="11"/>
      <c r="AN42" s="11"/>
      <c r="AO42" s="11"/>
      <c r="AP42" s="11"/>
      <c r="AQ42" s="11"/>
      <c r="AR42" s="11"/>
    </row>
    <row r="43" spans="1:44" s="61" customFormat="1" ht="12.75" customHeight="1" x14ac:dyDescent="0.25">
      <c r="A43" s="543" t="s">
        <v>69</v>
      </c>
      <c r="B43" s="543"/>
      <c r="C43" s="543"/>
      <c r="D43" s="543"/>
      <c r="E43" s="543"/>
      <c r="F43" s="543"/>
      <c r="G43" s="543"/>
      <c r="H43" s="543"/>
      <c r="I43" s="543"/>
      <c r="J43" s="339">
        <f>SUM(J41:J42)</f>
        <v>4499961</v>
      </c>
      <c r="K43" s="339">
        <f>SUM(K42:K42)</f>
        <v>4499961</v>
      </c>
      <c r="L43" s="445"/>
      <c r="M43" s="339">
        <f>SUM(M42:M42)</f>
        <v>0</v>
      </c>
      <c r="N43" s="339">
        <f>SUM(N42:N42)</f>
        <v>0</v>
      </c>
      <c r="O43" s="339">
        <f>SUM(O42:O42)</f>
        <v>0</v>
      </c>
      <c r="P43" s="344"/>
      <c r="Q43" s="438"/>
      <c r="R43" s="339">
        <f t="shared" ref="R43:AH43" si="11">SUM(R42:R42)</f>
        <v>0</v>
      </c>
      <c r="S43" s="339">
        <f t="shared" si="11"/>
        <v>0</v>
      </c>
      <c r="T43" s="339">
        <f t="shared" si="11"/>
        <v>0</v>
      </c>
      <c r="U43" s="339">
        <f t="shared" si="11"/>
        <v>0</v>
      </c>
      <c r="V43" s="339">
        <f t="shared" si="11"/>
        <v>0</v>
      </c>
      <c r="W43" s="339">
        <f t="shared" si="11"/>
        <v>0</v>
      </c>
      <c r="X43" s="339">
        <f t="shared" si="11"/>
        <v>0</v>
      </c>
      <c r="Y43" s="339">
        <f t="shared" si="11"/>
        <v>0</v>
      </c>
      <c r="Z43" s="339">
        <f t="shared" si="11"/>
        <v>0</v>
      </c>
      <c r="AA43" s="339">
        <f t="shared" si="11"/>
        <v>3796100</v>
      </c>
      <c r="AB43" s="339">
        <f t="shared" si="11"/>
        <v>703861</v>
      </c>
      <c r="AC43" s="339">
        <f t="shared" si="11"/>
        <v>4499961</v>
      </c>
      <c r="AD43" s="339">
        <f t="shared" si="11"/>
        <v>0</v>
      </c>
      <c r="AE43" s="339">
        <f t="shared" si="11"/>
        <v>0</v>
      </c>
      <c r="AF43" s="339">
        <f t="shared" si="11"/>
        <v>0</v>
      </c>
      <c r="AG43" s="339">
        <f t="shared" si="11"/>
        <v>0</v>
      </c>
      <c r="AH43" s="339">
        <f t="shared" si="11"/>
        <v>4499961</v>
      </c>
      <c r="AI43" s="345">
        <f>IF(ISERROR(AH43/J43),0,AH43/J43)</f>
        <v>1</v>
      </c>
      <c r="AJ43" s="345">
        <f>IF(ISERROR(AH43/$AH$100),0,AH43/$AH$100)</f>
        <v>3.5788991934251673E-3</v>
      </c>
      <c r="AK43" s="11"/>
      <c r="AL43" s="11"/>
      <c r="AM43" s="11"/>
      <c r="AN43" s="11"/>
      <c r="AO43" s="11"/>
      <c r="AP43" s="11"/>
      <c r="AQ43" s="11"/>
      <c r="AR43" s="11"/>
    </row>
    <row r="44" spans="1:44" ht="12.75" customHeight="1" x14ac:dyDescent="0.25">
      <c r="A44" s="564" t="s">
        <v>70</v>
      </c>
      <c r="B44" s="564"/>
      <c r="C44" s="564"/>
      <c r="D44" s="564"/>
      <c r="E44" s="564"/>
      <c r="F44" s="16"/>
      <c r="G44" s="5"/>
      <c r="H44" s="17"/>
      <c r="I44" s="17"/>
      <c r="J44" s="544">
        <v>4489870</v>
      </c>
      <c r="K44" s="7"/>
      <c r="L44" s="18"/>
      <c r="M44" s="19"/>
      <c r="N44" s="19"/>
      <c r="O44" s="19"/>
      <c r="P44" s="5"/>
      <c r="Q44" s="20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21"/>
      <c r="AJ44" s="21"/>
    </row>
    <row r="45" spans="1:44" outlineLevel="1" x14ac:dyDescent="0.25">
      <c r="A45" s="23">
        <v>1</v>
      </c>
      <c r="B45" s="23"/>
      <c r="C45" s="37"/>
      <c r="D45" s="33"/>
      <c r="E45" s="37"/>
      <c r="F45" s="148"/>
      <c r="G45" s="148"/>
      <c r="H45" s="33"/>
      <c r="I45" s="33"/>
      <c r="J45" s="545"/>
      <c r="K45" s="206">
        <v>4489870</v>
      </c>
      <c r="L45" s="3" t="s">
        <v>117</v>
      </c>
      <c r="M45" s="28"/>
      <c r="N45" s="28"/>
      <c r="O45" s="28"/>
      <c r="P45" s="133"/>
      <c r="Q45" s="133"/>
      <c r="R45" s="28"/>
      <c r="S45" s="28"/>
      <c r="T45" s="28"/>
      <c r="U45" s="29">
        <f>SUM(R45:T45)</f>
        <v>0</v>
      </c>
      <c r="V45" s="28"/>
      <c r="W45" s="28"/>
      <c r="X45" s="28"/>
      <c r="Y45" s="29">
        <f>SUM(V45:X45)</f>
        <v>0</v>
      </c>
      <c r="Z45" s="28"/>
      <c r="AA45" s="28">
        <v>1130500</v>
      </c>
      <c r="AB45" s="28">
        <v>3354029</v>
      </c>
      <c r="AC45" s="29">
        <f>SUM(Z45:AB45)</f>
        <v>4484529</v>
      </c>
      <c r="AD45" s="28"/>
      <c r="AE45" s="28"/>
      <c r="AF45" s="28"/>
      <c r="AG45" s="29">
        <f>SUM(AD45:AF45)</f>
        <v>0</v>
      </c>
      <c r="AH45" s="29">
        <f>SUM(U45,Y45,AC45,AG45)</f>
        <v>4484529</v>
      </c>
      <c r="AI45" s="30">
        <f>IF(ISERROR(AH45/J44),0,AH45/J44)</f>
        <v>0.99881043326421481</v>
      </c>
      <c r="AJ45" s="31">
        <f>IF(ISERROR(AH45/$AH$100),"-",AH45/$AH$100)</f>
        <v>3.5666258487555276E-3</v>
      </c>
      <c r="AK45" s="11"/>
      <c r="AL45" s="11"/>
      <c r="AM45" s="11"/>
      <c r="AN45" s="11"/>
      <c r="AO45" s="11"/>
      <c r="AP45" s="11"/>
      <c r="AQ45" s="11"/>
      <c r="AR45" s="11"/>
    </row>
    <row r="46" spans="1:44" s="61" customFormat="1" ht="12.75" customHeight="1" x14ac:dyDescent="0.25">
      <c r="A46" s="543" t="s">
        <v>71</v>
      </c>
      <c r="B46" s="543"/>
      <c r="C46" s="543"/>
      <c r="D46" s="543"/>
      <c r="E46" s="543"/>
      <c r="F46" s="543"/>
      <c r="G46" s="543"/>
      <c r="H46" s="543"/>
      <c r="I46" s="543"/>
      <c r="J46" s="339">
        <f>SUM(J44:J45)</f>
        <v>4489870</v>
      </c>
      <c r="K46" s="339">
        <f>SUM(K45:K45)</f>
        <v>4489870</v>
      </c>
      <c r="L46" s="445"/>
      <c r="M46" s="339">
        <f>SUM(M45:M45)</f>
        <v>0</v>
      </c>
      <c r="N46" s="339">
        <f>SUM(N45:N45)</f>
        <v>0</v>
      </c>
      <c r="O46" s="339">
        <f>SUM(O45:O45)</f>
        <v>0</v>
      </c>
      <c r="P46" s="344"/>
      <c r="Q46" s="438"/>
      <c r="R46" s="339">
        <f t="shared" ref="R46:AH46" si="12">SUM(R45:R45)</f>
        <v>0</v>
      </c>
      <c r="S46" s="339">
        <f t="shared" si="12"/>
        <v>0</v>
      </c>
      <c r="T46" s="339">
        <f t="shared" si="12"/>
        <v>0</v>
      </c>
      <c r="U46" s="339">
        <f t="shared" si="12"/>
        <v>0</v>
      </c>
      <c r="V46" s="339">
        <f t="shared" si="12"/>
        <v>0</v>
      </c>
      <c r="W46" s="339">
        <f t="shared" si="12"/>
        <v>0</v>
      </c>
      <c r="X46" s="339">
        <f t="shared" si="12"/>
        <v>0</v>
      </c>
      <c r="Y46" s="339">
        <f t="shared" si="12"/>
        <v>0</v>
      </c>
      <c r="Z46" s="339">
        <f t="shared" si="12"/>
        <v>0</v>
      </c>
      <c r="AA46" s="339">
        <f t="shared" si="12"/>
        <v>1130500</v>
      </c>
      <c r="AB46" s="339">
        <f t="shared" si="12"/>
        <v>3354029</v>
      </c>
      <c r="AC46" s="339">
        <f t="shared" si="12"/>
        <v>4484529</v>
      </c>
      <c r="AD46" s="339">
        <f t="shared" si="12"/>
        <v>0</v>
      </c>
      <c r="AE46" s="339">
        <f t="shared" si="12"/>
        <v>0</v>
      </c>
      <c r="AF46" s="339">
        <f t="shared" si="12"/>
        <v>0</v>
      </c>
      <c r="AG46" s="339">
        <f t="shared" si="12"/>
        <v>0</v>
      </c>
      <c r="AH46" s="339">
        <f t="shared" si="12"/>
        <v>4484529</v>
      </c>
      <c r="AI46" s="345">
        <f>IF(ISERROR(AH46/J46),0,AH46/J46)</f>
        <v>0.99881043326421481</v>
      </c>
      <c r="AJ46" s="345">
        <f>IF(ISERROR(AH46/$AH$100),0,AH46/$AH$100)</f>
        <v>3.5666258487555276E-3</v>
      </c>
      <c r="AK46" s="11"/>
      <c r="AL46" s="11"/>
      <c r="AM46" s="11"/>
      <c r="AN46" s="11"/>
      <c r="AO46" s="11"/>
      <c r="AP46" s="11"/>
      <c r="AQ46" s="11"/>
      <c r="AR46" s="11"/>
    </row>
    <row r="47" spans="1:44" ht="12.75" customHeight="1" x14ac:dyDescent="0.25">
      <c r="A47" s="564" t="s">
        <v>72</v>
      </c>
      <c r="B47" s="564"/>
      <c r="C47" s="564"/>
      <c r="D47" s="564"/>
      <c r="E47" s="564"/>
      <c r="F47" s="16"/>
      <c r="G47" s="5"/>
      <c r="H47" s="17"/>
      <c r="I47" s="17"/>
      <c r="J47" s="544">
        <v>4497980</v>
      </c>
      <c r="K47" s="7"/>
      <c r="L47" s="18"/>
      <c r="M47" s="19"/>
      <c r="N47" s="19"/>
      <c r="O47" s="19"/>
      <c r="P47" s="5"/>
      <c r="Q47" s="20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21"/>
      <c r="AJ47" s="21"/>
    </row>
    <row r="48" spans="1:44" outlineLevel="1" x14ac:dyDescent="0.25">
      <c r="A48" s="23">
        <v>1</v>
      </c>
      <c r="B48" s="23"/>
      <c r="C48" s="37"/>
      <c r="D48" s="33"/>
      <c r="E48" s="37"/>
      <c r="F48" s="148"/>
      <c r="G48" s="148"/>
      <c r="H48" s="33"/>
      <c r="I48" s="33"/>
      <c r="J48" s="545"/>
      <c r="K48" s="206">
        <v>4497980</v>
      </c>
      <c r="L48" s="245"/>
      <c r="M48" s="28"/>
      <c r="N48" s="28"/>
      <c r="O48" s="28"/>
      <c r="P48" s="133"/>
      <c r="Q48" s="133"/>
      <c r="R48" s="28"/>
      <c r="S48" s="28"/>
      <c r="T48" s="206"/>
      <c r="U48" s="29">
        <f>SUM(R48:T48)</f>
        <v>0</v>
      </c>
      <c r="V48" s="28"/>
      <c r="W48" s="28"/>
      <c r="X48" s="28">
        <v>3198720</v>
      </c>
      <c r="Y48" s="29">
        <f>SUM(V48:X48)</f>
        <v>3198720</v>
      </c>
      <c r="Z48" s="28"/>
      <c r="AA48" s="28">
        <f>199499+294700+805061</f>
        <v>1299260</v>
      </c>
      <c r="AB48" s="28"/>
      <c r="AC48" s="29">
        <f>SUM(Z48:AB48)</f>
        <v>1299260</v>
      </c>
      <c r="AD48" s="28"/>
      <c r="AE48" s="28"/>
      <c r="AF48" s="28"/>
      <c r="AG48" s="29">
        <f>SUM(AD48:AF48)</f>
        <v>0</v>
      </c>
      <c r="AH48" s="29">
        <f>SUM(U48,Y48,AC48,AG48)</f>
        <v>4497980</v>
      </c>
      <c r="AI48" s="30">
        <f>IF(ISERROR(AH48/J47),0,AH48/J47)</f>
        <v>1</v>
      </c>
      <c r="AJ48" s="31">
        <f>IF(ISERROR(AH48/$AH$100),"-",AH48/$AH$100)</f>
        <v>3.5773236688145817E-3</v>
      </c>
      <c r="AK48" s="11"/>
      <c r="AL48" s="11"/>
      <c r="AM48" s="11"/>
      <c r="AN48" s="11"/>
      <c r="AO48" s="11"/>
      <c r="AP48" s="11"/>
      <c r="AQ48" s="11"/>
      <c r="AR48" s="11"/>
    </row>
    <row r="49" spans="1:88" s="61" customFormat="1" ht="12.75" customHeight="1" x14ac:dyDescent="0.25">
      <c r="A49" s="543" t="s">
        <v>73</v>
      </c>
      <c r="B49" s="543"/>
      <c r="C49" s="543"/>
      <c r="D49" s="543"/>
      <c r="E49" s="543"/>
      <c r="F49" s="543"/>
      <c r="G49" s="543"/>
      <c r="H49" s="543"/>
      <c r="I49" s="543"/>
      <c r="J49" s="339">
        <f>SUM(J47:J48)</f>
        <v>4497980</v>
      </c>
      <c r="K49" s="339">
        <f>SUM(K48:K48)</f>
        <v>4497980</v>
      </c>
      <c r="L49" s="445"/>
      <c r="M49" s="339">
        <f>SUM(M48:M48)</f>
        <v>0</v>
      </c>
      <c r="N49" s="339">
        <f>SUM(N48:N48)</f>
        <v>0</v>
      </c>
      <c r="O49" s="339">
        <f>SUM(O48:O48)</f>
        <v>0</v>
      </c>
      <c r="P49" s="344"/>
      <c r="Q49" s="438"/>
      <c r="R49" s="339">
        <f t="shared" ref="R49:AH49" si="13">SUM(R48:R48)</f>
        <v>0</v>
      </c>
      <c r="S49" s="339">
        <f t="shared" si="13"/>
        <v>0</v>
      </c>
      <c r="T49" s="339">
        <f t="shared" si="13"/>
        <v>0</v>
      </c>
      <c r="U49" s="339">
        <f t="shared" si="13"/>
        <v>0</v>
      </c>
      <c r="V49" s="339">
        <f t="shared" si="13"/>
        <v>0</v>
      </c>
      <c r="W49" s="339">
        <f t="shared" si="13"/>
        <v>0</v>
      </c>
      <c r="X49" s="339">
        <f t="shared" si="13"/>
        <v>3198720</v>
      </c>
      <c r="Y49" s="339">
        <f t="shared" si="13"/>
        <v>3198720</v>
      </c>
      <c r="Z49" s="339">
        <f t="shared" si="13"/>
        <v>0</v>
      </c>
      <c r="AA49" s="339">
        <f t="shared" si="13"/>
        <v>1299260</v>
      </c>
      <c r="AB49" s="339">
        <f t="shared" si="13"/>
        <v>0</v>
      </c>
      <c r="AC49" s="339">
        <f t="shared" si="13"/>
        <v>1299260</v>
      </c>
      <c r="AD49" s="339">
        <f t="shared" si="13"/>
        <v>0</v>
      </c>
      <c r="AE49" s="339">
        <f t="shared" si="13"/>
        <v>0</v>
      </c>
      <c r="AF49" s="339">
        <f t="shared" si="13"/>
        <v>0</v>
      </c>
      <c r="AG49" s="339">
        <f t="shared" si="13"/>
        <v>0</v>
      </c>
      <c r="AH49" s="339">
        <f t="shared" si="13"/>
        <v>4497980</v>
      </c>
      <c r="AI49" s="345">
        <f>IF(ISERROR(AH49/J49),0,AH49/J49)</f>
        <v>1</v>
      </c>
      <c r="AJ49" s="345">
        <f>IF(ISERROR(AH49/$AH$100),0,AH49/$AH$100)</f>
        <v>3.5773236688145817E-3</v>
      </c>
      <c r="AK49" s="11"/>
      <c r="AL49" s="11"/>
      <c r="AM49" s="11"/>
      <c r="AN49" s="11"/>
      <c r="AO49" s="11"/>
      <c r="AP49" s="11"/>
      <c r="AQ49" s="11"/>
      <c r="AR49" s="11"/>
    </row>
    <row r="50" spans="1:88" ht="12.75" customHeight="1" x14ac:dyDescent="0.25">
      <c r="A50" s="564" t="s">
        <v>119</v>
      </c>
      <c r="B50" s="564"/>
      <c r="C50" s="564"/>
      <c r="D50" s="564"/>
      <c r="E50" s="564"/>
      <c r="F50" s="16"/>
      <c r="G50" s="5"/>
      <c r="H50" s="17"/>
      <c r="I50" s="17"/>
      <c r="J50" s="544">
        <v>4501360</v>
      </c>
      <c r="K50" s="7"/>
      <c r="L50" s="18"/>
      <c r="M50" s="19"/>
      <c r="N50" s="19"/>
      <c r="O50" s="19"/>
      <c r="P50" s="5"/>
      <c r="Q50" s="20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21"/>
      <c r="AJ50" s="21"/>
    </row>
    <row r="51" spans="1:88" outlineLevel="1" x14ac:dyDescent="0.25">
      <c r="A51" s="23">
        <v>1</v>
      </c>
      <c r="B51" s="23"/>
      <c r="C51" s="37"/>
      <c r="D51" s="33"/>
      <c r="E51" s="37"/>
      <c r="F51" s="148"/>
      <c r="G51" s="148"/>
      <c r="H51" s="33"/>
      <c r="I51" s="33"/>
      <c r="J51" s="545"/>
      <c r="K51" s="206">
        <v>4501360</v>
      </c>
      <c r="L51" s="245"/>
      <c r="M51" s="28"/>
      <c r="N51" s="28"/>
      <c r="O51" s="28"/>
      <c r="P51" s="133"/>
      <c r="Q51" s="133"/>
      <c r="R51" s="28"/>
      <c r="S51" s="28"/>
      <c r="T51" s="28"/>
      <c r="U51" s="29">
        <f>SUM(R51:T51)</f>
        <v>0</v>
      </c>
      <c r="V51" s="28"/>
      <c r="W51" s="28"/>
      <c r="X51" s="28"/>
      <c r="Y51" s="29">
        <f>SUM(V51:X51)</f>
        <v>0</v>
      </c>
      <c r="Z51" s="28"/>
      <c r="AA51" s="28">
        <f>1836450+428400+860870</f>
        <v>3125720</v>
      </c>
      <c r="AB51" s="28">
        <v>1375640</v>
      </c>
      <c r="AC51" s="29">
        <f>SUM(Z51:AB51)</f>
        <v>4501360</v>
      </c>
      <c r="AD51" s="28"/>
      <c r="AE51" s="28"/>
      <c r="AF51" s="28"/>
      <c r="AG51" s="29">
        <f>SUM(AD51:AF51)</f>
        <v>0</v>
      </c>
      <c r="AH51" s="29">
        <f>SUM(U51,Y51,AC51,AG51)</f>
        <v>4501360</v>
      </c>
      <c r="AI51" s="30">
        <f>IF(ISERROR(AH51/J50),0,AH51/J50)</f>
        <v>1</v>
      </c>
      <c r="AJ51" s="31">
        <f>IF(ISERROR(AH51/$AH$100),"-",AH51/$AH$100)</f>
        <v>3.5800118430618201E-3</v>
      </c>
      <c r="AK51" s="11"/>
      <c r="AL51" s="11"/>
      <c r="AM51" s="11"/>
      <c r="AN51" s="11"/>
      <c r="AO51" s="11"/>
      <c r="AP51" s="11"/>
      <c r="AQ51" s="11"/>
      <c r="AR51" s="11"/>
    </row>
    <row r="52" spans="1:88" s="61" customFormat="1" ht="12.75" customHeight="1" x14ac:dyDescent="0.25">
      <c r="A52" s="543" t="s">
        <v>120</v>
      </c>
      <c r="B52" s="543"/>
      <c r="C52" s="543"/>
      <c r="D52" s="543"/>
      <c r="E52" s="543"/>
      <c r="F52" s="543"/>
      <c r="G52" s="543"/>
      <c r="H52" s="543"/>
      <c r="I52" s="543"/>
      <c r="J52" s="339">
        <f>SUM(J50:J51)</f>
        <v>4501360</v>
      </c>
      <c r="K52" s="339">
        <f>SUM(K51:K51)</f>
        <v>4501360</v>
      </c>
      <c r="L52" s="445"/>
      <c r="M52" s="339">
        <f>SUM(M51:M51)</f>
        <v>0</v>
      </c>
      <c r="N52" s="339">
        <f>SUM(N51:N51)</f>
        <v>0</v>
      </c>
      <c r="O52" s="339">
        <f>SUM(O51:O51)</f>
        <v>0</v>
      </c>
      <c r="P52" s="344"/>
      <c r="Q52" s="438"/>
      <c r="R52" s="339">
        <f t="shared" ref="R52:AH52" si="14">SUM(R51:R51)</f>
        <v>0</v>
      </c>
      <c r="S52" s="339">
        <f t="shared" si="14"/>
        <v>0</v>
      </c>
      <c r="T52" s="339">
        <f t="shared" si="14"/>
        <v>0</v>
      </c>
      <c r="U52" s="339">
        <f t="shared" si="14"/>
        <v>0</v>
      </c>
      <c r="V52" s="339">
        <f t="shared" si="14"/>
        <v>0</v>
      </c>
      <c r="W52" s="339">
        <f t="shared" si="14"/>
        <v>0</v>
      </c>
      <c r="X52" s="339">
        <f t="shared" si="14"/>
        <v>0</v>
      </c>
      <c r="Y52" s="339">
        <f t="shared" si="14"/>
        <v>0</v>
      </c>
      <c r="Z52" s="339">
        <f t="shared" si="14"/>
        <v>0</v>
      </c>
      <c r="AA52" s="339">
        <f t="shared" si="14"/>
        <v>3125720</v>
      </c>
      <c r="AB52" s="339">
        <f t="shared" si="14"/>
        <v>1375640</v>
      </c>
      <c r="AC52" s="339">
        <f t="shared" si="14"/>
        <v>4501360</v>
      </c>
      <c r="AD52" s="339">
        <f t="shared" si="14"/>
        <v>0</v>
      </c>
      <c r="AE52" s="339">
        <f t="shared" si="14"/>
        <v>0</v>
      </c>
      <c r="AF52" s="339">
        <f t="shared" si="14"/>
        <v>0</v>
      </c>
      <c r="AG52" s="339">
        <f t="shared" si="14"/>
        <v>0</v>
      </c>
      <c r="AH52" s="339">
        <f t="shared" si="14"/>
        <v>4501360</v>
      </c>
      <c r="AI52" s="345">
        <f>IF(ISERROR(AH52/J52),0,AH52/J52)</f>
        <v>1</v>
      </c>
      <c r="AJ52" s="345">
        <f>IF(ISERROR(AH52/$AH$100),0,AH52/$AH$100)</f>
        <v>3.5800118430618201E-3</v>
      </c>
      <c r="AK52" s="11"/>
      <c r="AL52" s="11"/>
      <c r="AM52" s="11"/>
      <c r="AN52" s="11"/>
      <c r="AO52" s="11"/>
      <c r="AP52" s="11"/>
      <c r="AQ52" s="11"/>
      <c r="AR52" s="11"/>
    </row>
    <row r="53" spans="1:88" ht="12.75" customHeight="1" x14ac:dyDescent="0.25">
      <c r="A53" s="564" t="s">
        <v>74</v>
      </c>
      <c r="B53" s="564"/>
      <c r="C53" s="564"/>
      <c r="D53" s="564"/>
      <c r="E53" s="564"/>
      <c r="F53" s="16"/>
      <c r="G53" s="5"/>
      <c r="H53" s="17"/>
      <c r="I53" s="17"/>
      <c r="J53" s="544">
        <v>3798908</v>
      </c>
      <c r="K53" s="7"/>
      <c r="L53" s="18"/>
      <c r="M53" s="19"/>
      <c r="N53" s="19"/>
      <c r="O53" s="19"/>
      <c r="P53" s="5"/>
      <c r="Q53" s="20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21"/>
      <c r="AJ53" s="21"/>
    </row>
    <row r="54" spans="1:88" outlineLevel="1" x14ac:dyDescent="0.25">
      <c r="A54" s="23">
        <v>1</v>
      </c>
      <c r="B54" s="23"/>
      <c r="C54" s="37"/>
      <c r="D54" s="33"/>
      <c r="E54" s="37"/>
      <c r="F54" s="148"/>
      <c r="G54" s="148"/>
      <c r="H54" s="33"/>
      <c r="I54" s="33"/>
      <c r="J54" s="545"/>
      <c r="K54" s="206">
        <v>3798908</v>
      </c>
      <c r="L54" s="245"/>
      <c r="M54" s="28"/>
      <c r="N54" s="28"/>
      <c r="O54" s="28"/>
      <c r="P54" s="133"/>
      <c r="Q54" s="133"/>
      <c r="R54" s="28"/>
      <c r="S54" s="28"/>
      <c r="T54" s="28"/>
      <c r="U54" s="29">
        <f>SUM(R54:T54)</f>
        <v>0</v>
      </c>
      <c r="V54" s="28">
        <v>867510</v>
      </c>
      <c r="W54" s="28"/>
      <c r="X54" s="28">
        <v>1463700</v>
      </c>
      <c r="Y54" s="29">
        <f>SUM(V54:X54)</f>
        <v>2331210</v>
      </c>
      <c r="Z54" s="28"/>
      <c r="AA54" s="28">
        <v>1467698</v>
      </c>
      <c r="AB54" s="28"/>
      <c r="AC54" s="29">
        <f>SUM(Z54:AB54)</f>
        <v>1467698</v>
      </c>
      <c r="AD54" s="28"/>
      <c r="AE54" s="28"/>
      <c r="AF54" s="28"/>
      <c r="AG54" s="29">
        <f>SUM(AD54:AF54)</f>
        <v>0</v>
      </c>
      <c r="AH54" s="29">
        <f>SUM(U54,Y54,AC54,AG54)</f>
        <v>3798908</v>
      </c>
      <c r="AI54" s="30">
        <f>IF(ISERROR(AH54/J53),0,AH54/J53)</f>
        <v>1</v>
      </c>
      <c r="AJ54" s="31">
        <f>IF(ISERROR(AH54/$AH$100),"-",AH54/$AH$100)</f>
        <v>3.0213392465171175E-3</v>
      </c>
      <c r="AK54" s="11"/>
      <c r="AL54" s="11"/>
      <c r="AM54" s="11"/>
      <c r="AN54" s="11"/>
      <c r="AO54" s="11"/>
      <c r="AP54" s="11"/>
      <c r="AQ54" s="11"/>
      <c r="AR54" s="11"/>
    </row>
    <row r="55" spans="1:88" s="61" customFormat="1" ht="12.75" customHeight="1" x14ac:dyDescent="0.25">
      <c r="A55" s="543" t="s">
        <v>75</v>
      </c>
      <c r="B55" s="543"/>
      <c r="C55" s="543"/>
      <c r="D55" s="543"/>
      <c r="E55" s="543"/>
      <c r="F55" s="543"/>
      <c r="G55" s="543"/>
      <c r="H55" s="543"/>
      <c r="I55" s="543"/>
      <c r="J55" s="339">
        <f>SUM(J53:J54)</f>
        <v>3798908</v>
      </c>
      <c r="K55" s="339">
        <f>SUM(K54:K54)</f>
        <v>3798908</v>
      </c>
      <c r="L55" s="445"/>
      <c r="M55" s="339">
        <f>SUM(M54:M54)</f>
        <v>0</v>
      </c>
      <c r="N55" s="339">
        <f>SUM(N54:N54)</f>
        <v>0</v>
      </c>
      <c r="O55" s="339">
        <f>SUM(O54:O54)</f>
        <v>0</v>
      </c>
      <c r="P55" s="344"/>
      <c r="Q55" s="438"/>
      <c r="R55" s="339">
        <f t="shared" ref="R55:AH55" si="15">SUM(R54:R54)</f>
        <v>0</v>
      </c>
      <c r="S55" s="339">
        <f t="shared" si="15"/>
        <v>0</v>
      </c>
      <c r="T55" s="339">
        <f t="shared" si="15"/>
        <v>0</v>
      </c>
      <c r="U55" s="339">
        <f t="shared" si="15"/>
        <v>0</v>
      </c>
      <c r="V55" s="339">
        <f t="shared" si="15"/>
        <v>867510</v>
      </c>
      <c r="W55" s="339">
        <f t="shared" si="15"/>
        <v>0</v>
      </c>
      <c r="X55" s="339">
        <f t="shared" si="15"/>
        <v>1463700</v>
      </c>
      <c r="Y55" s="339">
        <f t="shared" si="15"/>
        <v>2331210</v>
      </c>
      <c r="Z55" s="339">
        <f t="shared" si="15"/>
        <v>0</v>
      </c>
      <c r="AA55" s="339">
        <f t="shared" si="15"/>
        <v>1467698</v>
      </c>
      <c r="AB55" s="339">
        <f t="shared" si="15"/>
        <v>0</v>
      </c>
      <c r="AC55" s="339">
        <f t="shared" si="15"/>
        <v>1467698</v>
      </c>
      <c r="AD55" s="339">
        <f t="shared" si="15"/>
        <v>0</v>
      </c>
      <c r="AE55" s="339">
        <f t="shared" si="15"/>
        <v>0</v>
      </c>
      <c r="AF55" s="339">
        <f t="shared" si="15"/>
        <v>0</v>
      </c>
      <c r="AG55" s="339">
        <f t="shared" si="15"/>
        <v>0</v>
      </c>
      <c r="AH55" s="339">
        <f t="shared" si="15"/>
        <v>3798908</v>
      </c>
      <c r="AI55" s="345">
        <f>IF(ISERROR(AH55/J55),0,AH55/J55)</f>
        <v>1</v>
      </c>
      <c r="AJ55" s="345">
        <f>IF(ISERROR(AH55/$AH$100),0,AH55/$AH$100)</f>
        <v>3.0213392465171175E-3</v>
      </c>
      <c r="AK55" s="11"/>
      <c r="AL55" s="11"/>
      <c r="AM55" s="11"/>
      <c r="AN55" s="11"/>
      <c r="AO55" s="11"/>
      <c r="AP55" s="11"/>
      <c r="AQ55" s="11"/>
      <c r="AR55" s="11"/>
    </row>
    <row r="56" spans="1:88" ht="12.75" customHeight="1" x14ac:dyDescent="0.25">
      <c r="A56" s="564" t="s">
        <v>76</v>
      </c>
      <c r="B56" s="564"/>
      <c r="C56" s="564"/>
      <c r="D56" s="564"/>
      <c r="E56" s="564"/>
      <c r="F56" s="16"/>
      <c r="G56" s="5"/>
      <c r="H56" s="17"/>
      <c r="I56" s="17"/>
      <c r="J56" s="510">
        <v>1243448455</v>
      </c>
      <c r="K56" s="7"/>
      <c r="L56" s="18"/>
      <c r="M56" s="19"/>
      <c r="N56" s="19"/>
      <c r="O56" s="19"/>
      <c r="P56" s="5"/>
      <c r="Q56" s="20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21"/>
      <c r="AJ56" s="21"/>
    </row>
    <row r="57" spans="1:88" outlineLevel="1" x14ac:dyDescent="0.25">
      <c r="A57" s="23">
        <v>1</v>
      </c>
      <c r="B57" s="23"/>
      <c r="C57" s="89"/>
      <c r="D57" s="90"/>
      <c r="E57" s="394"/>
      <c r="F57" s="140"/>
      <c r="G57" s="140"/>
      <c r="H57" s="58"/>
      <c r="I57" s="2"/>
      <c r="J57" s="511"/>
      <c r="K57" s="146">
        <v>114370546</v>
      </c>
      <c r="L57" s="3" t="s">
        <v>121</v>
      </c>
      <c r="M57" s="49"/>
      <c r="N57" s="142"/>
      <c r="O57" s="49"/>
      <c r="P57" s="143"/>
      <c r="Q57" s="143"/>
      <c r="R57" s="28">
        <v>16487637</v>
      </c>
      <c r="S57" s="28">
        <v>11667250</v>
      </c>
      <c r="T57" s="28">
        <v>10690846</v>
      </c>
      <c r="U57" s="7">
        <f t="shared" ref="U57:U61" si="16">SUM(R57:T57)</f>
        <v>38845733</v>
      </c>
      <c r="V57" s="64">
        <v>9660250</v>
      </c>
      <c r="W57" s="64">
        <v>9660250</v>
      </c>
      <c r="X57" s="64">
        <v>7810250</v>
      </c>
      <c r="Y57" s="7">
        <f t="shared" ref="Y57:Y61" si="17">SUM(V57:X57)</f>
        <v>27130750</v>
      </c>
      <c r="Z57" s="64">
        <v>11891003</v>
      </c>
      <c r="AA57" s="64">
        <v>7178929</v>
      </c>
      <c r="AB57" s="64">
        <v>10374087</v>
      </c>
      <c r="AC57" s="7">
        <f t="shared" ref="AC57:AC61" si="18">SUM(Z57:AB57)</f>
        <v>29444019</v>
      </c>
      <c r="AD57" s="64">
        <v>9078929</v>
      </c>
      <c r="AE57" s="64">
        <v>4064000</v>
      </c>
      <c r="AF57" s="64">
        <v>3866716</v>
      </c>
      <c r="AG57" s="7">
        <f t="shared" ref="AG57:AG61" si="19">SUM(AD57:AF57)</f>
        <v>17009645</v>
      </c>
      <c r="AH57" s="7">
        <f t="shared" ref="AH57:AH61" si="20">SUM(U57,Y57,AC57,AG57)</f>
        <v>112430147</v>
      </c>
      <c r="AI57" s="30">
        <f>IF(ISERROR(AH57/J56),0,AH57/J56)</f>
        <v>9.0418019780321338E-2</v>
      </c>
      <c r="AJ57" s="31">
        <f t="shared" ref="AJ57:AJ62" si="21">IF(ISERROR(AH57/$AH$100),"-",AH57/$AH$100)</f>
        <v>8.9417699934504546E-2</v>
      </c>
      <c r="AK57" s="11"/>
      <c r="AL57" s="11"/>
      <c r="AM57" s="11"/>
      <c r="AN57" s="11"/>
      <c r="AO57" s="11"/>
      <c r="AP57" s="11"/>
      <c r="AQ57" s="11"/>
      <c r="AR57" s="11"/>
    </row>
    <row r="58" spans="1:88" outlineLevel="1" x14ac:dyDescent="0.25">
      <c r="A58" s="23">
        <v>2</v>
      </c>
      <c r="B58" s="23"/>
      <c r="C58" s="89"/>
      <c r="D58" s="90"/>
      <c r="E58" s="394"/>
      <c r="F58" s="140"/>
      <c r="G58" s="140"/>
      <c r="H58" s="58"/>
      <c r="I58" s="2"/>
      <c r="J58" s="511"/>
      <c r="K58" s="146">
        <f>10440613+15340485</f>
        <v>25781098</v>
      </c>
      <c r="L58" s="3" t="s">
        <v>117</v>
      </c>
      <c r="M58" s="49"/>
      <c r="N58" s="142"/>
      <c r="O58" s="49"/>
      <c r="P58" s="143"/>
      <c r="Q58" s="143"/>
      <c r="R58" s="28">
        <v>122280</v>
      </c>
      <c r="S58" s="28">
        <v>899202</v>
      </c>
      <c r="T58" s="28">
        <v>278508</v>
      </c>
      <c r="U58" s="7">
        <f t="shared" si="16"/>
        <v>1299990</v>
      </c>
      <c r="V58" s="64">
        <v>2584315</v>
      </c>
      <c r="W58" s="64">
        <v>496579</v>
      </c>
      <c r="X58" s="64">
        <v>8104</v>
      </c>
      <c r="Y58" s="7">
        <f t="shared" si="17"/>
        <v>3088998</v>
      </c>
      <c r="Z58" s="64">
        <v>760000</v>
      </c>
      <c r="AA58" s="64">
        <v>582461</v>
      </c>
      <c r="AB58" s="64">
        <f>5150+9928127</f>
        <v>9933277</v>
      </c>
      <c r="AC58" s="7">
        <f t="shared" si="18"/>
        <v>11275738</v>
      </c>
      <c r="AD58" s="64">
        <f>429907+59500</f>
        <v>489407</v>
      </c>
      <c r="AE58" s="64">
        <v>835202</v>
      </c>
      <c r="AF58" s="64">
        <v>1979717</v>
      </c>
      <c r="AG58" s="7">
        <f t="shared" si="19"/>
        <v>3304326</v>
      </c>
      <c r="AH58" s="7">
        <f t="shared" si="20"/>
        <v>18969052</v>
      </c>
      <c r="AI58" s="30">
        <f>IF(ISERROR(AH58/J56),0,AH58/J56)</f>
        <v>1.52551976913269E-2</v>
      </c>
      <c r="AJ58" s="31">
        <f t="shared" si="21"/>
        <v>1.5086425171871502E-2</v>
      </c>
      <c r="AK58" s="11"/>
      <c r="AL58" s="11"/>
      <c r="AM58" s="11"/>
      <c r="AN58" s="11"/>
      <c r="AO58" s="11"/>
      <c r="AP58" s="11"/>
      <c r="AQ58" s="11"/>
      <c r="AR58" s="11"/>
    </row>
    <row r="59" spans="1:88" outlineLevel="1" x14ac:dyDescent="0.25">
      <c r="A59" s="23">
        <v>3</v>
      </c>
      <c r="B59" s="23"/>
      <c r="C59" s="89"/>
      <c r="D59" s="90"/>
      <c r="E59" s="394"/>
      <c r="F59" s="140"/>
      <c r="G59" s="140"/>
      <c r="H59" s="58"/>
      <c r="I59" s="2"/>
      <c r="J59" s="511"/>
      <c r="K59" s="146">
        <v>3169096</v>
      </c>
      <c r="L59" s="3" t="s">
        <v>122</v>
      </c>
      <c r="M59" s="157"/>
      <c r="N59" s="254"/>
      <c r="O59" s="157"/>
      <c r="P59" s="255"/>
      <c r="Q59" s="255"/>
      <c r="R59" s="115"/>
      <c r="S59" s="115"/>
      <c r="T59" s="115"/>
      <c r="U59" s="7">
        <f t="shared" si="16"/>
        <v>0</v>
      </c>
      <c r="V59" s="64"/>
      <c r="W59" s="64"/>
      <c r="X59" s="64"/>
      <c r="Y59" s="7">
        <f t="shared" si="17"/>
        <v>0</v>
      </c>
      <c r="Z59" s="64"/>
      <c r="AA59" s="64"/>
      <c r="AB59" s="64"/>
      <c r="AC59" s="7">
        <f t="shared" si="18"/>
        <v>0</v>
      </c>
      <c r="AD59" s="64"/>
      <c r="AE59" s="64"/>
      <c r="AF59" s="64">
        <v>3169096</v>
      </c>
      <c r="AG59" s="7">
        <f t="shared" si="19"/>
        <v>3169096</v>
      </c>
      <c r="AH59" s="7">
        <f t="shared" si="20"/>
        <v>3169096</v>
      </c>
      <c r="AI59" s="171">
        <f>IF(ISERROR(AH59/J56),0,AH59/J56)</f>
        <v>2.5486347964459853E-3</v>
      </c>
      <c r="AJ59" s="172">
        <f t="shared" si="21"/>
        <v>2.5204385367533018E-3</v>
      </c>
      <c r="AK59" s="11"/>
      <c r="AL59" s="11"/>
      <c r="AM59" s="11"/>
      <c r="AN59" s="11"/>
      <c r="AO59" s="11"/>
      <c r="AP59" s="11"/>
      <c r="AQ59" s="11"/>
      <c r="AR59" s="11"/>
    </row>
    <row r="60" spans="1:88" outlineLevel="1" x14ac:dyDescent="0.25">
      <c r="A60" s="23"/>
      <c r="B60" s="23"/>
      <c r="C60" s="89"/>
      <c r="D60" s="90"/>
      <c r="E60" s="394"/>
      <c r="F60" s="140"/>
      <c r="G60" s="140"/>
      <c r="H60" s="58"/>
      <c r="I60" s="2"/>
      <c r="J60" s="511"/>
      <c r="K60" s="248"/>
      <c r="L60" s="3" t="s">
        <v>81</v>
      </c>
      <c r="M60" s="157"/>
      <c r="N60" s="254"/>
      <c r="O60" s="157"/>
      <c r="P60" s="291"/>
      <c r="Q60" s="291"/>
      <c r="R60" s="115"/>
      <c r="S60" s="115"/>
      <c r="T60" s="115"/>
      <c r="U60" s="7">
        <f t="shared" ref="U60" si="22">SUM(R60:T60)</f>
        <v>0</v>
      </c>
      <c r="V60" s="64"/>
      <c r="W60" s="64"/>
      <c r="X60" s="64"/>
      <c r="Y60" s="7">
        <f t="shared" ref="Y60" si="23">SUM(V60:X60)</f>
        <v>0</v>
      </c>
      <c r="Z60" s="64"/>
      <c r="AA60" s="64"/>
      <c r="AB60" s="64"/>
      <c r="AC60" s="7">
        <f t="shared" ref="AC60" si="24">SUM(Z60:AB60)</f>
        <v>0</v>
      </c>
      <c r="AD60" s="64"/>
      <c r="AE60" s="64"/>
      <c r="AF60" s="64"/>
      <c r="AG60" s="7">
        <f t="shared" ref="AG60" si="25">SUM(AD60:AF60)</f>
        <v>0</v>
      </c>
      <c r="AH60" s="7">
        <f t="shared" ref="AH60" si="26">SUM(U60,Y60,AC60,AG60)</f>
        <v>0</v>
      </c>
      <c r="AI60" s="171">
        <f>IF(ISERROR(AH60/J57),0,AH60/J57)</f>
        <v>0</v>
      </c>
      <c r="AJ60" s="172">
        <f t="shared" si="21"/>
        <v>0</v>
      </c>
      <c r="AK60" s="11"/>
      <c r="AL60" s="11"/>
      <c r="AM60" s="11"/>
      <c r="AN60" s="11"/>
      <c r="AO60" s="11"/>
      <c r="AP60" s="11"/>
      <c r="AQ60" s="11"/>
      <c r="AR60" s="11"/>
    </row>
    <row r="61" spans="1:88" s="18" customFormat="1" outlineLevel="1" x14ac:dyDescent="0.25">
      <c r="A61" s="23">
        <v>4</v>
      </c>
      <c r="B61" s="23"/>
      <c r="C61" s="89" t="s">
        <v>123</v>
      </c>
      <c r="D61" s="90">
        <v>44676</v>
      </c>
      <c r="E61" s="93" t="s">
        <v>124</v>
      </c>
      <c r="F61" s="140" t="s">
        <v>125</v>
      </c>
      <c r="G61" s="140" t="s">
        <v>126</v>
      </c>
      <c r="H61" s="58"/>
      <c r="I61" s="2"/>
      <c r="J61" s="511"/>
      <c r="K61" s="248">
        <v>5000000</v>
      </c>
      <c r="L61" s="3" t="s">
        <v>81</v>
      </c>
      <c r="M61" s="86"/>
      <c r="N61" s="142"/>
      <c r="O61" s="86"/>
      <c r="P61" s="140"/>
      <c r="Q61" s="140"/>
      <c r="R61" s="64"/>
      <c r="S61" s="64"/>
      <c r="T61" s="64"/>
      <c r="U61" s="7">
        <f t="shared" si="16"/>
        <v>0</v>
      </c>
      <c r="V61" s="64">
        <v>5000000</v>
      </c>
      <c r="W61" s="64"/>
      <c r="X61" s="64"/>
      <c r="Y61" s="7">
        <f t="shared" si="17"/>
        <v>5000000</v>
      </c>
      <c r="Z61" s="64"/>
      <c r="AA61" s="64"/>
      <c r="AB61" s="64"/>
      <c r="AC61" s="7">
        <f t="shared" si="18"/>
        <v>0</v>
      </c>
      <c r="AD61" s="64"/>
      <c r="AE61" s="64"/>
      <c r="AF61" s="64"/>
      <c r="AG61" s="7">
        <f t="shared" si="19"/>
        <v>0</v>
      </c>
      <c r="AH61" s="7">
        <f t="shared" si="20"/>
        <v>5000000</v>
      </c>
      <c r="AI61" s="30">
        <f>IF(ISERROR(AH61/J56),0,AH61/J56)</f>
        <v>4.0210754051723035E-3</v>
      </c>
      <c r="AJ61" s="31">
        <f t="shared" si="21"/>
        <v>3.9765891231336977E-3</v>
      </c>
      <c r="AK61" s="11"/>
      <c r="AL61" s="11"/>
      <c r="AM61" s="11"/>
      <c r="AN61" s="11"/>
      <c r="AO61" s="11"/>
      <c r="AP61" s="11"/>
      <c r="AQ61" s="11"/>
      <c r="AR61" s="11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</row>
    <row r="62" spans="1:88" s="18" customFormat="1" outlineLevel="1" x14ac:dyDescent="0.25">
      <c r="A62" s="23">
        <v>5</v>
      </c>
      <c r="B62" s="23"/>
      <c r="C62" s="89" t="s">
        <v>123</v>
      </c>
      <c r="D62" s="90">
        <v>44676</v>
      </c>
      <c r="E62" s="93" t="s">
        <v>127</v>
      </c>
      <c r="F62" s="140" t="s">
        <v>125</v>
      </c>
      <c r="G62" s="140" t="s">
        <v>126</v>
      </c>
      <c r="H62" s="58"/>
      <c r="I62" s="2"/>
      <c r="J62" s="511"/>
      <c r="K62" s="206">
        <v>5000000</v>
      </c>
      <c r="L62" s="3" t="s">
        <v>81</v>
      </c>
      <c r="M62" s="86"/>
      <c r="N62" s="142"/>
      <c r="O62" s="86"/>
      <c r="P62" s="140"/>
      <c r="Q62" s="140"/>
      <c r="R62" s="64"/>
      <c r="S62" s="64"/>
      <c r="T62" s="64"/>
      <c r="U62" s="7">
        <f t="shared" ref="U62:U98" si="27">SUM(R62:T62)</f>
        <v>0</v>
      </c>
      <c r="V62" s="64">
        <v>5000000</v>
      </c>
      <c r="W62" s="64"/>
      <c r="X62" s="64"/>
      <c r="Y62" s="7">
        <f t="shared" ref="Y62:Y98" si="28">SUM(V62:X62)</f>
        <v>5000000</v>
      </c>
      <c r="Z62" s="64"/>
      <c r="AA62" s="64"/>
      <c r="AB62" s="64"/>
      <c r="AC62" s="7">
        <f t="shared" ref="AC62:AC98" si="29">SUM(Z62:AB62)</f>
        <v>0</v>
      </c>
      <c r="AD62" s="64"/>
      <c r="AE62" s="64"/>
      <c r="AF62" s="64"/>
      <c r="AG62" s="7">
        <f t="shared" ref="AG62:AG98" si="30">SUM(AD62:AF62)</f>
        <v>0</v>
      </c>
      <c r="AH62" s="7">
        <f t="shared" ref="AH62:AH98" si="31">SUM(U62,Y62,AC62,AG62)</f>
        <v>5000000</v>
      </c>
      <c r="AI62" s="30">
        <f>IF(ISERROR(AH62/J56),0,AH62/J56)</f>
        <v>4.0210754051723035E-3</v>
      </c>
      <c r="AJ62" s="31">
        <f t="shared" si="21"/>
        <v>3.9765891231336977E-3</v>
      </c>
      <c r="AK62" s="11"/>
      <c r="AL62" s="11"/>
      <c r="AM62" s="11"/>
      <c r="AN62" s="11"/>
      <c r="AO62" s="11"/>
      <c r="AP62" s="11"/>
      <c r="AQ62" s="11"/>
      <c r="AR62" s="11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</row>
    <row r="63" spans="1:88" s="18" customFormat="1" outlineLevel="1" x14ac:dyDescent="0.25">
      <c r="A63" s="23"/>
      <c r="B63" s="23"/>
      <c r="C63" s="89" t="s">
        <v>128</v>
      </c>
      <c r="D63" s="90">
        <v>44560</v>
      </c>
      <c r="E63" s="93" t="s">
        <v>129</v>
      </c>
      <c r="F63" s="140" t="s">
        <v>125</v>
      </c>
      <c r="G63" s="140" t="s">
        <v>126</v>
      </c>
      <c r="H63" s="58"/>
      <c r="I63" s="2"/>
      <c r="J63" s="511"/>
      <c r="K63" s="206">
        <f>1063200000-SUM(K61:K62)-SUM(K64:K98)</f>
        <v>34200000</v>
      </c>
      <c r="L63" s="3" t="s">
        <v>81</v>
      </c>
      <c r="M63" s="86"/>
      <c r="N63" s="142"/>
      <c r="O63" s="86"/>
      <c r="P63" s="140"/>
      <c r="Q63" s="140"/>
      <c r="R63" s="64"/>
      <c r="S63" s="64"/>
      <c r="T63" s="64"/>
      <c r="U63" s="7"/>
      <c r="V63" s="64"/>
      <c r="W63" s="64"/>
      <c r="X63" s="64"/>
      <c r="Y63" s="7"/>
      <c r="Z63" s="64"/>
      <c r="AA63" s="64"/>
      <c r="AB63" s="64"/>
      <c r="AC63" s="7"/>
      <c r="AD63" s="64">
        <v>34200000</v>
      </c>
      <c r="AE63" s="64"/>
      <c r="AF63" s="64"/>
      <c r="AG63" s="7">
        <f t="shared" ref="AG63:AG64" si="32">SUM(AD63:AF63)</f>
        <v>34200000</v>
      </c>
      <c r="AH63" s="7">
        <f t="shared" ref="AH63:AH64" si="33">SUM(U63,Y63,AC63,AG63)</f>
        <v>34200000</v>
      </c>
      <c r="AI63" s="30"/>
      <c r="AJ63" s="31"/>
      <c r="AK63" s="11"/>
      <c r="AL63" s="11"/>
      <c r="AM63" s="11"/>
      <c r="AN63" s="11"/>
      <c r="AO63" s="11"/>
      <c r="AP63" s="11"/>
      <c r="AQ63" s="11"/>
      <c r="AR63" s="11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</row>
    <row r="64" spans="1:88" s="18" customFormat="1" outlineLevel="1" x14ac:dyDescent="0.25">
      <c r="A64" s="23"/>
      <c r="B64" s="23"/>
      <c r="C64" s="89" t="s">
        <v>130</v>
      </c>
      <c r="D64" s="90">
        <v>44874</v>
      </c>
      <c r="E64" s="93" t="s">
        <v>131</v>
      </c>
      <c r="F64" s="140" t="s">
        <v>132</v>
      </c>
      <c r="G64" s="140" t="s">
        <v>126</v>
      </c>
      <c r="H64" s="58"/>
      <c r="I64" s="2"/>
      <c r="J64" s="511"/>
      <c r="K64" s="206">
        <f>198000000+132000000</f>
        <v>330000000</v>
      </c>
      <c r="L64" s="3" t="s">
        <v>81</v>
      </c>
      <c r="M64" s="86"/>
      <c r="N64" s="142"/>
      <c r="O64" s="86"/>
      <c r="P64" s="140"/>
      <c r="Q64" s="140"/>
      <c r="R64" s="64"/>
      <c r="S64" s="64"/>
      <c r="T64" s="64"/>
      <c r="U64" s="7"/>
      <c r="V64" s="64"/>
      <c r="W64" s="64"/>
      <c r="X64" s="64"/>
      <c r="Y64" s="7"/>
      <c r="Z64" s="64"/>
      <c r="AA64" s="64"/>
      <c r="AB64" s="64"/>
      <c r="AC64" s="7"/>
      <c r="AD64" s="64"/>
      <c r="AE64" s="64">
        <v>198000000</v>
      </c>
      <c r="AF64" s="64">
        <v>132000000</v>
      </c>
      <c r="AG64" s="7">
        <f t="shared" si="32"/>
        <v>330000000</v>
      </c>
      <c r="AH64" s="7">
        <f t="shared" si="33"/>
        <v>330000000</v>
      </c>
      <c r="AI64" s="30"/>
      <c r="AJ64" s="31"/>
      <c r="AK64" s="11"/>
      <c r="AL64" s="11"/>
      <c r="AM64" s="11"/>
      <c r="AN64" s="11"/>
      <c r="AO64" s="11"/>
      <c r="AP64" s="11"/>
      <c r="AQ64" s="11"/>
      <c r="AR64" s="11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</row>
    <row r="65" spans="1:88" s="18" customFormat="1" outlineLevel="1" x14ac:dyDescent="0.25">
      <c r="A65" s="23">
        <v>6</v>
      </c>
      <c r="B65" s="23"/>
      <c r="C65" s="89" t="s">
        <v>133</v>
      </c>
      <c r="D65" s="90">
        <v>44925</v>
      </c>
      <c r="E65" s="93" t="s">
        <v>134</v>
      </c>
      <c r="F65" s="140" t="s">
        <v>132</v>
      </c>
      <c r="G65" s="140" t="s">
        <v>126</v>
      </c>
      <c r="H65" s="58"/>
      <c r="I65" s="2"/>
      <c r="J65" s="511"/>
      <c r="K65" s="206">
        <v>184500000</v>
      </c>
      <c r="L65" s="3" t="s">
        <v>81</v>
      </c>
      <c r="M65" s="86"/>
      <c r="N65" s="142"/>
      <c r="O65" s="86"/>
      <c r="P65" s="140"/>
      <c r="Q65" s="140"/>
      <c r="R65" s="64"/>
      <c r="S65" s="64"/>
      <c r="T65" s="64"/>
      <c r="U65" s="7">
        <f t="shared" ref="U65:U66" si="34">SUM(R65:T65)</f>
        <v>0</v>
      </c>
      <c r="V65" s="64"/>
      <c r="W65" s="64"/>
      <c r="X65" s="64"/>
      <c r="Y65" s="7">
        <f t="shared" ref="Y65:Y66" si="35">SUM(V65:X65)</f>
        <v>0</v>
      </c>
      <c r="Z65" s="64"/>
      <c r="AA65" s="64"/>
      <c r="AB65" s="64"/>
      <c r="AC65" s="7">
        <f t="shared" ref="AC65:AC66" si="36">SUM(Z65:AB65)</f>
        <v>0</v>
      </c>
      <c r="AD65" s="64"/>
      <c r="AE65" s="64"/>
      <c r="AF65" s="206">
        <v>184500000</v>
      </c>
      <c r="AG65" s="7">
        <f t="shared" ref="AG65:AG66" si="37">SUM(AD65:AF65)</f>
        <v>184500000</v>
      </c>
      <c r="AH65" s="7">
        <f t="shared" ref="AH65:AH66" si="38">SUM(U65,Y65,AC65,AG65)</f>
        <v>184500000</v>
      </c>
      <c r="AI65" s="30">
        <f t="shared" ref="AI65:AI98" si="39">IF(ISERROR(AH65/J22),0,AH65/J22)</f>
        <v>61.238836774104037</v>
      </c>
      <c r="AJ65" s="31">
        <f t="shared" ref="AJ65:AJ66" si="40">IF(ISERROR(AH65/$AH$100),"-",AH65/$AH$100)</f>
        <v>0.14673613864363344</v>
      </c>
      <c r="AK65" s="11"/>
      <c r="AL65" s="11"/>
      <c r="AM65" s="11"/>
      <c r="AN65" s="11"/>
      <c r="AO65" s="11"/>
      <c r="AP65" s="11"/>
      <c r="AQ65" s="11"/>
      <c r="AR65" s="11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</row>
    <row r="66" spans="1:88" s="18" customFormat="1" outlineLevel="1" x14ac:dyDescent="0.25">
      <c r="A66" s="23">
        <v>6</v>
      </c>
      <c r="B66" s="23"/>
      <c r="C66" s="89" t="s">
        <v>133</v>
      </c>
      <c r="D66" s="90">
        <v>44925</v>
      </c>
      <c r="E66" s="93" t="s">
        <v>135</v>
      </c>
      <c r="F66" s="140" t="s">
        <v>132</v>
      </c>
      <c r="G66" s="140" t="s">
        <v>126</v>
      </c>
      <c r="H66" s="58"/>
      <c r="I66" s="2"/>
      <c r="J66" s="511"/>
      <c r="K66" s="206">
        <v>184500000</v>
      </c>
      <c r="L66" s="3" t="s">
        <v>81</v>
      </c>
      <c r="M66" s="86"/>
      <c r="N66" s="142"/>
      <c r="O66" s="86"/>
      <c r="P66" s="140"/>
      <c r="Q66" s="140"/>
      <c r="R66" s="64"/>
      <c r="S66" s="64"/>
      <c r="T66" s="64"/>
      <c r="U66" s="7">
        <f t="shared" si="34"/>
        <v>0</v>
      </c>
      <c r="V66" s="64"/>
      <c r="W66" s="64"/>
      <c r="X66" s="64"/>
      <c r="Y66" s="7">
        <f t="shared" si="35"/>
        <v>0</v>
      </c>
      <c r="Z66" s="64"/>
      <c r="AA66" s="64"/>
      <c r="AB66" s="64"/>
      <c r="AC66" s="7">
        <f t="shared" si="36"/>
        <v>0</v>
      </c>
      <c r="AD66" s="64"/>
      <c r="AE66" s="64"/>
      <c r="AF66" s="206">
        <v>184500000</v>
      </c>
      <c r="AG66" s="7">
        <f t="shared" si="37"/>
        <v>184500000</v>
      </c>
      <c r="AH66" s="7">
        <f t="shared" si="38"/>
        <v>184500000</v>
      </c>
      <c r="AI66" s="30">
        <f t="shared" si="39"/>
        <v>42.09352428203163</v>
      </c>
      <c r="AJ66" s="31">
        <f t="shared" si="40"/>
        <v>0.14673613864363344</v>
      </c>
      <c r="AK66" s="11"/>
      <c r="AL66" s="11"/>
      <c r="AM66" s="11"/>
      <c r="AN66" s="11"/>
      <c r="AO66" s="11"/>
      <c r="AP66" s="11"/>
      <c r="AQ66" s="11"/>
      <c r="AR66" s="11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</row>
    <row r="67" spans="1:88" s="18" customFormat="1" ht="25.5" outlineLevel="1" x14ac:dyDescent="0.25">
      <c r="A67" s="23">
        <v>6</v>
      </c>
      <c r="B67" s="23"/>
      <c r="C67" s="89" t="s">
        <v>136</v>
      </c>
      <c r="D67" s="90">
        <v>44921</v>
      </c>
      <c r="E67" s="93" t="s">
        <v>137</v>
      </c>
      <c r="F67" s="140" t="s">
        <v>132</v>
      </c>
      <c r="G67" s="140" t="s">
        <v>126</v>
      </c>
      <c r="H67" s="58"/>
      <c r="I67" s="2"/>
      <c r="J67" s="511"/>
      <c r="K67" s="206">
        <v>10000000</v>
      </c>
      <c r="L67" s="3" t="s">
        <v>81</v>
      </c>
      <c r="M67" s="86"/>
      <c r="N67" s="142"/>
      <c r="O67" s="86"/>
      <c r="P67" s="140"/>
      <c r="Q67" s="140"/>
      <c r="R67" s="64"/>
      <c r="S67" s="64"/>
      <c r="T67" s="64"/>
      <c r="U67" s="7">
        <f t="shared" si="27"/>
        <v>0</v>
      </c>
      <c r="V67" s="64"/>
      <c r="W67" s="64"/>
      <c r="X67" s="64"/>
      <c r="Y67" s="7">
        <f t="shared" si="28"/>
        <v>0</v>
      </c>
      <c r="Z67" s="64"/>
      <c r="AA67" s="64"/>
      <c r="AB67" s="64"/>
      <c r="AC67" s="7">
        <f t="shared" si="29"/>
        <v>0</v>
      </c>
      <c r="AD67" s="64"/>
      <c r="AE67" s="64"/>
      <c r="AF67" s="206">
        <v>10000000</v>
      </c>
      <c r="AG67" s="7">
        <f t="shared" si="30"/>
        <v>10000000</v>
      </c>
      <c r="AH67" s="7">
        <f t="shared" si="31"/>
        <v>10000000</v>
      </c>
      <c r="AI67" s="30">
        <f t="shared" si="39"/>
        <v>0</v>
      </c>
      <c r="AJ67" s="31">
        <f t="shared" ref="AJ67:AJ98" si="41">IF(ISERROR(AH67/$AH$100),"-",AH67/$AH$100)</f>
        <v>7.9531782462673953E-3</v>
      </c>
      <c r="AK67" s="11"/>
      <c r="AL67" s="11"/>
      <c r="AM67" s="11"/>
      <c r="AN67" s="11"/>
      <c r="AO67" s="11"/>
      <c r="AP67" s="11"/>
      <c r="AQ67" s="11"/>
      <c r="AR67" s="11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</row>
    <row r="68" spans="1:88" s="18" customFormat="1" ht="25.5" outlineLevel="1" x14ac:dyDescent="0.25">
      <c r="A68" s="23">
        <v>6</v>
      </c>
      <c r="B68" s="23"/>
      <c r="C68" s="89" t="s">
        <v>138</v>
      </c>
      <c r="D68" s="90">
        <v>44921</v>
      </c>
      <c r="E68" s="93" t="s">
        <v>139</v>
      </c>
      <c r="F68" s="140" t="s">
        <v>132</v>
      </c>
      <c r="G68" s="140" t="s">
        <v>126</v>
      </c>
      <c r="H68" s="58"/>
      <c r="I68" s="2"/>
      <c r="J68" s="511"/>
      <c r="K68" s="206">
        <v>10000000</v>
      </c>
      <c r="L68" s="3" t="s">
        <v>81</v>
      </c>
      <c r="M68" s="86"/>
      <c r="N68" s="142"/>
      <c r="O68" s="86"/>
      <c r="P68" s="140"/>
      <c r="Q68" s="140"/>
      <c r="R68" s="64"/>
      <c r="S68" s="64"/>
      <c r="T68" s="64"/>
      <c r="U68" s="7">
        <f t="shared" si="27"/>
        <v>0</v>
      </c>
      <c r="V68" s="64"/>
      <c r="W68" s="64"/>
      <c r="X68" s="64"/>
      <c r="Y68" s="7">
        <f t="shared" si="28"/>
        <v>0</v>
      </c>
      <c r="Z68" s="64"/>
      <c r="AA68" s="64"/>
      <c r="AB68" s="64"/>
      <c r="AC68" s="7">
        <f t="shared" si="29"/>
        <v>0</v>
      </c>
      <c r="AD68" s="64"/>
      <c r="AE68" s="64"/>
      <c r="AF68" s="206">
        <v>10000000</v>
      </c>
      <c r="AG68" s="7">
        <f t="shared" si="30"/>
        <v>10000000</v>
      </c>
      <c r="AH68" s="7">
        <f t="shared" si="31"/>
        <v>10000000</v>
      </c>
      <c r="AI68" s="30">
        <f t="shared" si="39"/>
        <v>2.2814918310044243</v>
      </c>
      <c r="AJ68" s="31">
        <f t="shared" si="41"/>
        <v>7.9531782462673953E-3</v>
      </c>
      <c r="AK68" s="11"/>
      <c r="AL68" s="11"/>
      <c r="AM68" s="11"/>
      <c r="AN68" s="11"/>
      <c r="AO68" s="11"/>
      <c r="AP68" s="11"/>
      <c r="AQ68" s="11"/>
      <c r="AR68" s="11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</row>
    <row r="69" spans="1:88" s="18" customFormat="1" ht="25.5" outlineLevel="1" x14ac:dyDescent="0.25">
      <c r="A69" s="23">
        <v>6</v>
      </c>
      <c r="B69" s="23"/>
      <c r="C69" s="89" t="s">
        <v>140</v>
      </c>
      <c r="D69" s="90">
        <v>44921</v>
      </c>
      <c r="E69" s="93" t="s">
        <v>141</v>
      </c>
      <c r="F69" s="140" t="s">
        <v>132</v>
      </c>
      <c r="G69" s="140" t="s">
        <v>126</v>
      </c>
      <c r="H69" s="58"/>
      <c r="I69" s="2"/>
      <c r="J69" s="511"/>
      <c r="K69" s="206">
        <v>10000000</v>
      </c>
      <c r="L69" s="3" t="s">
        <v>81</v>
      </c>
      <c r="M69" s="86"/>
      <c r="N69" s="142"/>
      <c r="O69" s="86"/>
      <c r="P69" s="140"/>
      <c r="Q69" s="140"/>
      <c r="R69" s="64"/>
      <c r="S69" s="64"/>
      <c r="T69" s="64"/>
      <c r="U69" s="7">
        <f t="shared" si="27"/>
        <v>0</v>
      </c>
      <c r="V69" s="64"/>
      <c r="W69" s="64"/>
      <c r="X69" s="64"/>
      <c r="Y69" s="7">
        <f t="shared" si="28"/>
        <v>0</v>
      </c>
      <c r="Z69" s="64"/>
      <c r="AA69" s="64"/>
      <c r="AB69" s="64"/>
      <c r="AC69" s="7">
        <f t="shared" si="29"/>
        <v>0</v>
      </c>
      <c r="AD69" s="64"/>
      <c r="AE69" s="64"/>
      <c r="AF69" s="206">
        <v>10000000</v>
      </c>
      <c r="AG69" s="7">
        <f t="shared" si="30"/>
        <v>10000000</v>
      </c>
      <c r="AH69" s="7">
        <f t="shared" si="31"/>
        <v>10000000</v>
      </c>
      <c r="AI69" s="30">
        <f t="shared" si="39"/>
        <v>2.3652118957859258</v>
      </c>
      <c r="AJ69" s="31">
        <f t="shared" si="41"/>
        <v>7.9531782462673953E-3</v>
      </c>
      <c r="AK69" s="11"/>
      <c r="AL69" s="11"/>
      <c r="AM69" s="11"/>
      <c r="AN69" s="11"/>
      <c r="AO69" s="11"/>
      <c r="AP69" s="11"/>
      <c r="AQ69" s="11"/>
      <c r="AR69" s="11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</row>
    <row r="70" spans="1:88" s="18" customFormat="1" outlineLevel="1" x14ac:dyDescent="0.25">
      <c r="A70" s="23">
        <v>6</v>
      </c>
      <c r="B70" s="23"/>
      <c r="C70" s="89" t="s">
        <v>136</v>
      </c>
      <c r="D70" s="90">
        <v>44921</v>
      </c>
      <c r="E70" s="93" t="s">
        <v>142</v>
      </c>
      <c r="F70" s="140" t="s">
        <v>132</v>
      </c>
      <c r="G70" s="140" t="s">
        <v>126</v>
      </c>
      <c r="H70" s="58"/>
      <c r="I70" s="2"/>
      <c r="J70" s="511"/>
      <c r="K70" s="206">
        <v>10000000</v>
      </c>
      <c r="L70" s="3" t="s">
        <v>81</v>
      </c>
      <c r="M70" s="86"/>
      <c r="N70" s="142"/>
      <c r="O70" s="86"/>
      <c r="P70" s="140"/>
      <c r="Q70" s="140"/>
      <c r="R70" s="64"/>
      <c r="S70" s="64"/>
      <c r="T70" s="64"/>
      <c r="U70" s="7">
        <f t="shared" si="27"/>
        <v>0</v>
      </c>
      <c r="V70" s="64"/>
      <c r="W70" s="64"/>
      <c r="X70" s="64"/>
      <c r="Y70" s="7">
        <f t="shared" si="28"/>
        <v>0</v>
      </c>
      <c r="Z70" s="64"/>
      <c r="AA70" s="64"/>
      <c r="AB70" s="64"/>
      <c r="AC70" s="7">
        <f t="shared" si="29"/>
        <v>0</v>
      </c>
      <c r="AD70" s="64"/>
      <c r="AE70" s="64"/>
      <c r="AF70" s="206">
        <v>10000000</v>
      </c>
      <c r="AG70" s="7">
        <f t="shared" si="30"/>
        <v>10000000</v>
      </c>
      <c r="AH70" s="7">
        <f t="shared" si="31"/>
        <v>10000000</v>
      </c>
      <c r="AI70" s="30">
        <f t="shared" si="39"/>
        <v>0</v>
      </c>
      <c r="AJ70" s="31">
        <f t="shared" si="41"/>
        <v>7.9531782462673953E-3</v>
      </c>
      <c r="AK70" s="11"/>
      <c r="AL70" s="11"/>
      <c r="AM70" s="11"/>
      <c r="AN70" s="11"/>
      <c r="AO70" s="11"/>
      <c r="AP70" s="11"/>
      <c r="AQ70" s="11"/>
      <c r="AR70" s="11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</row>
    <row r="71" spans="1:88" s="18" customFormat="1" outlineLevel="1" x14ac:dyDescent="0.25">
      <c r="A71" s="23">
        <v>6</v>
      </c>
      <c r="B71" s="23"/>
      <c r="C71" s="89" t="s">
        <v>140</v>
      </c>
      <c r="D71" s="90">
        <v>44921</v>
      </c>
      <c r="E71" s="93" t="s">
        <v>143</v>
      </c>
      <c r="F71" s="140" t="s">
        <v>132</v>
      </c>
      <c r="G71" s="140" t="s">
        <v>126</v>
      </c>
      <c r="H71" s="58"/>
      <c r="I71" s="2"/>
      <c r="J71" s="511"/>
      <c r="K71" s="206">
        <v>10000000</v>
      </c>
      <c r="L71" s="3" t="s">
        <v>81</v>
      </c>
      <c r="M71" s="86"/>
      <c r="N71" s="142"/>
      <c r="O71" s="86"/>
      <c r="P71" s="140"/>
      <c r="Q71" s="140"/>
      <c r="R71" s="64"/>
      <c r="S71" s="64"/>
      <c r="T71" s="64"/>
      <c r="U71" s="7">
        <f t="shared" si="27"/>
        <v>0</v>
      </c>
      <c r="V71" s="64"/>
      <c r="W71" s="64"/>
      <c r="X71" s="64"/>
      <c r="Y71" s="7">
        <f t="shared" si="28"/>
        <v>0</v>
      </c>
      <c r="Z71" s="64"/>
      <c r="AA71" s="64"/>
      <c r="AB71" s="64"/>
      <c r="AC71" s="7">
        <f t="shared" si="29"/>
        <v>0</v>
      </c>
      <c r="AD71" s="64"/>
      <c r="AE71" s="64"/>
      <c r="AF71" s="206">
        <v>10000000</v>
      </c>
      <c r="AG71" s="7">
        <f t="shared" si="30"/>
        <v>10000000</v>
      </c>
      <c r="AH71" s="7">
        <f t="shared" si="31"/>
        <v>10000000</v>
      </c>
      <c r="AI71" s="30">
        <f t="shared" si="39"/>
        <v>2.3652118957859258</v>
      </c>
      <c r="AJ71" s="31">
        <f t="shared" si="41"/>
        <v>7.9531782462673953E-3</v>
      </c>
      <c r="AK71" s="11"/>
      <c r="AL71" s="11"/>
      <c r="AM71" s="11"/>
      <c r="AN71" s="11"/>
      <c r="AO71" s="11"/>
      <c r="AP71" s="11"/>
      <c r="AQ71" s="11"/>
      <c r="AR71" s="11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</row>
    <row r="72" spans="1:88" s="18" customFormat="1" outlineLevel="1" x14ac:dyDescent="0.25">
      <c r="A72" s="23">
        <v>6</v>
      </c>
      <c r="B72" s="23"/>
      <c r="C72" s="89" t="s">
        <v>144</v>
      </c>
      <c r="D72" s="90">
        <v>44921</v>
      </c>
      <c r="E72" s="93" t="s">
        <v>145</v>
      </c>
      <c r="F72" s="140" t="s">
        <v>132</v>
      </c>
      <c r="G72" s="140" t="s">
        <v>126</v>
      </c>
      <c r="H72" s="58"/>
      <c r="I72" s="2"/>
      <c r="J72" s="511"/>
      <c r="K72" s="206">
        <v>10000000</v>
      </c>
      <c r="L72" s="3" t="s">
        <v>81</v>
      </c>
      <c r="M72" s="86"/>
      <c r="N72" s="142"/>
      <c r="O72" s="86"/>
      <c r="P72" s="140"/>
      <c r="Q72" s="140"/>
      <c r="R72" s="64"/>
      <c r="S72" s="64"/>
      <c r="T72" s="64"/>
      <c r="U72" s="7">
        <f t="shared" si="27"/>
        <v>0</v>
      </c>
      <c r="V72" s="64"/>
      <c r="W72" s="64"/>
      <c r="X72" s="64"/>
      <c r="Y72" s="7">
        <f t="shared" si="28"/>
        <v>0</v>
      </c>
      <c r="Z72" s="64"/>
      <c r="AA72" s="64"/>
      <c r="AB72" s="64"/>
      <c r="AC72" s="7">
        <f t="shared" si="29"/>
        <v>0</v>
      </c>
      <c r="AD72" s="64"/>
      <c r="AE72" s="64"/>
      <c r="AF72" s="206">
        <v>10000000</v>
      </c>
      <c r="AG72" s="7">
        <f t="shared" si="30"/>
        <v>10000000</v>
      </c>
      <c r="AH72" s="7">
        <f t="shared" si="31"/>
        <v>10000000</v>
      </c>
      <c r="AI72" s="30">
        <f t="shared" si="39"/>
        <v>0</v>
      </c>
      <c r="AJ72" s="31">
        <f t="shared" si="41"/>
        <v>7.9531782462673953E-3</v>
      </c>
      <c r="AK72" s="11"/>
      <c r="AL72" s="11"/>
      <c r="AM72" s="11"/>
      <c r="AN72" s="11"/>
      <c r="AO72" s="11"/>
      <c r="AP72" s="11"/>
      <c r="AQ72" s="11"/>
      <c r="AR72" s="11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</row>
    <row r="73" spans="1:88" s="18" customFormat="1" outlineLevel="1" x14ac:dyDescent="0.25">
      <c r="A73" s="23">
        <v>6</v>
      </c>
      <c r="B73" s="23"/>
      <c r="C73" s="89" t="s">
        <v>140</v>
      </c>
      <c r="D73" s="90">
        <v>44921</v>
      </c>
      <c r="E73" s="93" t="s">
        <v>146</v>
      </c>
      <c r="F73" s="140" t="s">
        <v>132</v>
      </c>
      <c r="G73" s="140" t="s">
        <v>126</v>
      </c>
      <c r="H73" s="58"/>
      <c r="I73" s="2"/>
      <c r="J73" s="511"/>
      <c r="K73" s="206">
        <v>10000000</v>
      </c>
      <c r="L73" s="3" t="s">
        <v>81</v>
      </c>
      <c r="M73" s="86"/>
      <c r="N73" s="142"/>
      <c r="O73" s="86"/>
      <c r="P73" s="140"/>
      <c r="Q73" s="140"/>
      <c r="R73" s="64"/>
      <c r="S73" s="64"/>
      <c r="T73" s="64"/>
      <c r="U73" s="7">
        <f t="shared" si="27"/>
        <v>0</v>
      </c>
      <c r="V73" s="64"/>
      <c r="W73" s="64"/>
      <c r="X73" s="64"/>
      <c r="Y73" s="7">
        <f t="shared" si="28"/>
        <v>0</v>
      </c>
      <c r="Z73" s="64"/>
      <c r="AA73" s="64"/>
      <c r="AB73" s="64"/>
      <c r="AC73" s="7">
        <f t="shared" si="29"/>
        <v>0</v>
      </c>
      <c r="AD73" s="64"/>
      <c r="AE73" s="64"/>
      <c r="AF73" s="206">
        <v>10000000</v>
      </c>
      <c r="AG73" s="7">
        <f t="shared" si="30"/>
        <v>10000000</v>
      </c>
      <c r="AH73" s="7">
        <f t="shared" si="31"/>
        <v>10000000</v>
      </c>
      <c r="AI73" s="30">
        <f t="shared" si="39"/>
        <v>0</v>
      </c>
      <c r="AJ73" s="31">
        <f t="shared" si="41"/>
        <v>7.9531782462673953E-3</v>
      </c>
      <c r="AK73" s="11"/>
      <c r="AL73" s="11"/>
      <c r="AM73" s="11"/>
      <c r="AN73" s="11"/>
      <c r="AO73" s="11"/>
      <c r="AP73" s="11"/>
      <c r="AQ73" s="11"/>
      <c r="AR73" s="11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</row>
    <row r="74" spans="1:88" s="18" customFormat="1" ht="25.5" outlineLevel="1" x14ac:dyDescent="0.25">
      <c r="A74" s="23">
        <v>6</v>
      </c>
      <c r="B74" s="23"/>
      <c r="C74" s="89" t="s">
        <v>147</v>
      </c>
      <c r="D74" s="90">
        <v>44925</v>
      </c>
      <c r="E74" s="93" t="s">
        <v>148</v>
      </c>
      <c r="F74" s="140" t="s">
        <v>132</v>
      </c>
      <c r="G74" s="140" t="s">
        <v>126</v>
      </c>
      <c r="H74" s="58"/>
      <c r="I74" s="2"/>
      <c r="J74" s="511"/>
      <c r="K74" s="206">
        <v>10000000</v>
      </c>
      <c r="L74" s="3" t="s">
        <v>81</v>
      </c>
      <c r="M74" s="86"/>
      <c r="N74" s="142"/>
      <c r="O74" s="86"/>
      <c r="P74" s="140"/>
      <c r="Q74" s="140"/>
      <c r="R74" s="64"/>
      <c r="S74" s="64"/>
      <c r="T74" s="64"/>
      <c r="U74" s="7">
        <f t="shared" si="27"/>
        <v>0</v>
      </c>
      <c r="V74" s="64"/>
      <c r="W74" s="64"/>
      <c r="X74" s="64"/>
      <c r="Y74" s="7">
        <f t="shared" si="28"/>
        <v>0</v>
      </c>
      <c r="Z74" s="64"/>
      <c r="AA74" s="64"/>
      <c r="AB74" s="64"/>
      <c r="AC74" s="7">
        <f t="shared" si="29"/>
        <v>0</v>
      </c>
      <c r="AD74" s="64"/>
      <c r="AE74" s="64"/>
      <c r="AF74" s="206">
        <v>10000000</v>
      </c>
      <c r="AG74" s="7">
        <f t="shared" si="30"/>
        <v>10000000</v>
      </c>
      <c r="AH74" s="7">
        <f t="shared" si="31"/>
        <v>10000000</v>
      </c>
      <c r="AI74" s="30">
        <f t="shared" si="39"/>
        <v>0</v>
      </c>
      <c r="AJ74" s="31">
        <f t="shared" si="41"/>
        <v>7.9531782462673953E-3</v>
      </c>
      <c r="AK74" s="11"/>
      <c r="AL74" s="11"/>
      <c r="AM74" s="11"/>
      <c r="AN74" s="11"/>
      <c r="AO74" s="11"/>
      <c r="AP74" s="11"/>
      <c r="AQ74" s="11"/>
      <c r="AR74" s="11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</row>
    <row r="75" spans="1:88" s="18" customFormat="1" outlineLevel="1" x14ac:dyDescent="0.25">
      <c r="A75" s="23">
        <v>6</v>
      </c>
      <c r="B75" s="23"/>
      <c r="C75" s="89" t="s">
        <v>149</v>
      </c>
      <c r="D75" s="90">
        <v>44921</v>
      </c>
      <c r="E75" s="93" t="s">
        <v>150</v>
      </c>
      <c r="F75" s="140" t="s">
        <v>132</v>
      </c>
      <c r="G75" s="140" t="s">
        <v>126</v>
      </c>
      <c r="H75" s="58"/>
      <c r="I75" s="2"/>
      <c r="J75" s="511"/>
      <c r="K75" s="206">
        <v>10000000</v>
      </c>
      <c r="L75" s="3" t="s">
        <v>81</v>
      </c>
      <c r="M75" s="86"/>
      <c r="N75" s="142"/>
      <c r="O75" s="86"/>
      <c r="P75" s="140"/>
      <c r="Q75" s="140"/>
      <c r="R75" s="64"/>
      <c r="S75" s="64"/>
      <c r="T75" s="64"/>
      <c r="U75" s="7">
        <f t="shared" si="27"/>
        <v>0</v>
      </c>
      <c r="V75" s="64"/>
      <c r="W75" s="64"/>
      <c r="X75" s="64"/>
      <c r="Y75" s="7">
        <f t="shared" si="28"/>
        <v>0</v>
      </c>
      <c r="Z75" s="64"/>
      <c r="AA75" s="64"/>
      <c r="AB75" s="64"/>
      <c r="AC75" s="7">
        <f t="shared" si="29"/>
        <v>0</v>
      </c>
      <c r="AD75" s="64"/>
      <c r="AE75" s="64"/>
      <c r="AF75" s="206">
        <v>10000000</v>
      </c>
      <c r="AG75" s="7">
        <f t="shared" si="30"/>
        <v>10000000</v>
      </c>
      <c r="AH75" s="7">
        <f t="shared" si="31"/>
        <v>10000000</v>
      </c>
      <c r="AI75" s="30">
        <f t="shared" si="39"/>
        <v>2.2386935342724952</v>
      </c>
      <c r="AJ75" s="31">
        <f t="shared" si="41"/>
        <v>7.9531782462673953E-3</v>
      </c>
      <c r="AK75" s="11"/>
      <c r="AL75" s="11"/>
      <c r="AM75" s="11"/>
      <c r="AN75" s="11"/>
      <c r="AO75" s="11"/>
      <c r="AP75" s="11"/>
      <c r="AQ75" s="11"/>
      <c r="AR75" s="11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</row>
    <row r="76" spans="1:88" s="18" customFormat="1" outlineLevel="1" x14ac:dyDescent="0.25">
      <c r="A76" s="23">
        <v>6</v>
      </c>
      <c r="B76" s="23"/>
      <c r="C76" s="89" t="s">
        <v>149</v>
      </c>
      <c r="D76" s="90">
        <v>44921</v>
      </c>
      <c r="E76" s="93" t="s">
        <v>151</v>
      </c>
      <c r="F76" s="140" t="s">
        <v>132</v>
      </c>
      <c r="G76" s="140" t="s">
        <v>126</v>
      </c>
      <c r="H76" s="58"/>
      <c r="I76" s="2"/>
      <c r="J76" s="511"/>
      <c r="K76" s="206">
        <v>10000000</v>
      </c>
      <c r="L76" s="3" t="s">
        <v>81</v>
      </c>
      <c r="M76" s="86"/>
      <c r="N76" s="142"/>
      <c r="O76" s="86"/>
      <c r="P76" s="140"/>
      <c r="Q76" s="140"/>
      <c r="R76" s="64"/>
      <c r="S76" s="64"/>
      <c r="T76" s="64"/>
      <c r="U76" s="7">
        <f t="shared" si="27"/>
        <v>0</v>
      </c>
      <c r="V76" s="64"/>
      <c r="W76" s="64"/>
      <c r="X76" s="64"/>
      <c r="Y76" s="7">
        <f t="shared" si="28"/>
        <v>0</v>
      </c>
      <c r="Z76" s="64"/>
      <c r="AA76" s="64"/>
      <c r="AB76" s="64"/>
      <c r="AC76" s="7">
        <f t="shared" si="29"/>
        <v>0</v>
      </c>
      <c r="AD76" s="64"/>
      <c r="AE76" s="64"/>
      <c r="AF76" s="206">
        <v>10000000</v>
      </c>
      <c r="AG76" s="7">
        <f t="shared" si="30"/>
        <v>10000000</v>
      </c>
      <c r="AH76" s="7">
        <f t="shared" si="31"/>
        <v>10000000</v>
      </c>
      <c r="AI76" s="30">
        <f t="shared" si="39"/>
        <v>0</v>
      </c>
      <c r="AJ76" s="31">
        <f t="shared" si="41"/>
        <v>7.9531782462673953E-3</v>
      </c>
      <c r="AK76" s="11"/>
      <c r="AL76" s="11"/>
      <c r="AM76" s="11"/>
      <c r="AN76" s="11"/>
      <c r="AO76" s="11"/>
      <c r="AP76" s="11"/>
      <c r="AQ76" s="11"/>
      <c r="AR76" s="11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</row>
    <row r="77" spans="1:88" s="18" customFormat="1" outlineLevel="1" x14ac:dyDescent="0.25">
      <c r="A77" s="23">
        <v>6</v>
      </c>
      <c r="B77" s="23"/>
      <c r="C77" s="89" t="s">
        <v>140</v>
      </c>
      <c r="D77" s="90">
        <v>44921</v>
      </c>
      <c r="E77" s="93" t="s">
        <v>152</v>
      </c>
      <c r="F77" s="140" t="s">
        <v>132</v>
      </c>
      <c r="G77" s="140" t="s">
        <v>126</v>
      </c>
      <c r="H77" s="58"/>
      <c r="I77" s="2"/>
      <c r="J77" s="511"/>
      <c r="K77" s="206">
        <v>10000000</v>
      </c>
      <c r="L77" s="3" t="s">
        <v>81</v>
      </c>
      <c r="M77" s="86"/>
      <c r="N77" s="142"/>
      <c r="O77" s="86"/>
      <c r="P77" s="140"/>
      <c r="Q77" s="140"/>
      <c r="R77" s="64"/>
      <c r="S77" s="64"/>
      <c r="T77" s="64"/>
      <c r="U77" s="7">
        <f t="shared" si="27"/>
        <v>0</v>
      </c>
      <c r="V77" s="64"/>
      <c r="W77" s="64"/>
      <c r="X77" s="64"/>
      <c r="Y77" s="7">
        <f t="shared" si="28"/>
        <v>0</v>
      </c>
      <c r="Z77" s="64"/>
      <c r="AA77" s="64"/>
      <c r="AB77" s="64"/>
      <c r="AC77" s="7">
        <f t="shared" si="29"/>
        <v>0</v>
      </c>
      <c r="AD77" s="64"/>
      <c r="AE77" s="64"/>
      <c r="AF77" s="206">
        <v>10000000</v>
      </c>
      <c r="AG77" s="7">
        <f t="shared" si="30"/>
        <v>10000000</v>
      </c>
      <c r="AH77" s="7">
        <f t="shared" si="31"/>
        <v>10000000</v>
      </c>
      <c r="AI77" s="30">
        <f t="shared" si="39"/>
        <v>2.2386935342724952</v>
      </c>
      <c r="AJ77" s="31">
        <f t="shared" si="41"/>
        <v>7.9531782462673953E-3</v>
      </c>
      <c r="AK77" s="11"/>
      <c r="AL77" s="11"/>
      <c r="AM77" s="11"/>
      <c r="AN77" s="11"/>
      <c r="AO77" s="11"/>
      <c r="AP77" s="11"/>
      <c r="AQ77" s="11"/>
      <c r="AR77" s="11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</row>
    <row r="78" spans="1:88" s="18" customFormat="1" outlineLevel="1" x14ac:dyDescent="0.25">
      <c r="A78" s="23">
        <v>6</v>
      </c>
      <c r="B78" s="23"/>
      <c r="C78" s="89" t="s">
        <v>149</v>
      </c>
      <c r="D78" s="90">
        <v>44921</v>
      </c>
      <c r="E78" s="93" t="s">
        <v>153</v>
      </c>
      <c r="F78" s="140" t="s">
        <v>132</v>
      </c>
      <c r="G78" s="140" t="s">
        <v>126</v>
      </c>
      <c r="H78" s="58"/>
      <c r="I78" s="2"/>
      <c r="J78" s="511"/>
      <c r="K78" s="206">
        <v>10000000</v>
      </c>
      <c r="L78" s="3" t="s">
        <v>81</v>
      </c>
      <c r="M78" s="86"/>
      <c r="N78" s="142"/>
      <c r="O78" s="86"/>
      <c r="P78" s="140"/>
      <c r="Q78" s="140"/>
      <c r="R78" s="64"/>
      <c r="S78" s="64"/>
      <c r="T78" s="64"/>
      <c r="U78" s="7">
        <f t="shared" si="27"/>
        <v>0</v>
      </c>
      <c r="V78" s="64"/>
      <c r="W78" s="64"/>
      <c r="X78" s="64"/>
      <c r="Y78" s="7">
        <f t="shared" si="28"/>
        <v>0</v>
      </c>
      <c r="Z78" s="64"/>
      <c r="AA78" s="64"/>
      <c r="AB78" s="64"/>
      <c r="AC78" s="7">
        <f t="shared" si="29"/>
        <v>0</v>
      </c>
      <c r="AD78" s="64"/>
      <c r="AE78" s="64"/>
      <c r="AF78" s="206">
        <v>10000000</v>
      </c>
      <c r="AG78" s="7">
        <f t="shared" si="30"/>
        <v>10000000</v>
      </c>
      <c r="AH78" s="7">
        <f t="shared" si="31"/>
        <v>10000000</v>
      </c>
      <c r="AI78" s="30">
        <f t="shared" si="39"/>
        <v>3.0528254815679556</v>
      </c>
      <c r="AJ78" s="31">
        <f t="shared" si="41"/>
        <v>7.9531782462673953E-3</v>
      </c>
      <c r="AK78" s="11"/>
      <c r="AL78" s="11"/>
      <c r="AM78" s="11"/>
      <c r="AN78" s="11"/>
      <c r="AO78" s="11"/>
      <c r="AP78" s="11"/>
      <c r="AQ78" s="11"/>
      <c r="AR78" s="11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</row>
    <row r="79" spans="1:88" s="18" customFormat="1" ht="25.5" outlineLevel="1" x14ac:dyDescent="0.25">
      <c r="A79" s="23">
        <v>6</v>
      </c>
      <c r="B79" s="23"/>
      <c r="C79" s="89" t="s">
        <v>149</v>
      </c>
      <c r="D79" s="90">
        <v>44921</v>
      </c>
      <c r="E79" s="93" t="s">
        <v>154</v>
      </c>
      <c r="F79" s="140" t="s">
        <v>132</v>
      </c>
      <c r="G79" s="140" t="s">
        <v>126</v>
      </c>
      <c r="H79" s="58"/>
      <c r="I79" s="2"/>
      <c r="J79" s="511"/>
      <c r="K79" s="206">
        <v>10000000</v>
      </c>
      <c r="L79" s="3" t="s">
        <v>81</v>
      </c>
      <c r="M79" s="86"/>
      <c r="N79" s="142"/>
      <c r="O79" s="86"/>
      <c r="P79" s="140"/>
      <c r="Q79" s="140"/>
      <c r="R79" s="64"/>
      <c r="S79" s="64"/>
      <c r="T79" s="64"/>
      <c r="U79" s="7">
        <f t="shared" si="27"/>
        <v>0</v>
      </c>
      <c r="V79" s="64"/>
      <c r="W79" s="64"/>
      <c r="X79" s="64"/>
      <c r="Y79" s="7">
        <f t="shared" si="28"/>
        <v>0</v>
      </c>
      <c r="Z79" s="64"/>
      <c r="AA79" s="64"/>
      <c r="AB79" s="64"/>
      <c r="AC79" s="7">
        <f t="shared" si="29"/>
        <v>0</v>
      </c>
      <c r="AD79" s="64"/>
      <c r="AE79" s="64"/>
      <c r="AF79" s="206">
        <v>10000000</v>
      </c>
      <c r="AG79" s="7">
        <f t="shared" si="30"/>
        <v>10000000</v>
      </c>
      <c r="AH79" s="7">
        <f t="shared" si="31"/>
        <v>10000000</v>
      </c>
      <c r="AI79" s="30">
        <f t="shared" si="39"/>
        <v>0</v>
      </c>
      <c r="AJ79" s="31">
        <f t="shared" si="41"/>
        <v>7.9531782462673953E-3</v>
      </c>
      <c r="AK79" s="11"/>
      <c r="AL79" s="11"/>
      <c r="AM79" s="11"/>
      <c r="AN79" s="11"/>
      <c r="AO79" s="11"/>
      <c r="AP79" s="11"/>
      <c r="AQ79" s="11"/>
      <c r="AR79" s="11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</row>
    <row r="80" spans="1:88" s="18" customFormat="1" outlineLevel="1" x14ac:dyDescent="0.25">
      <c r="A80" s="23">
        <v>6</v>
      </c>
      <c r="B80" s="23"/>
      <c r="C80" s="89" t="s">
        <v>140</v>
      </c>
      <c r="D80" s="90">
        <v>44921</v>
      </c>
      <c r="E80" s="93" t="s">
        <v>155</v>
      </c>
      <c r="F80" s="140" t="s">
        <v>132</v>
      </c>
      <c r="G80" s="140" t="s">
        <v>126</v>
      </c>
      <c r="H80" s="58"/>
      <c r="I80" s="2"/>
      <c r="J80" s="511"/>
      <c r="K80" s="206">
        <v>10000000</v>
      </c>
      <c r="L80" s="3" t="s">
        <v>81</v>
      </c>
      <c r="M80" s="86"/>
      <c r="N80" s="142"/>
      <c r="O80" s="86"/>
      <c r="P80" s="140"/>
      <c r="Q80" s="140"/>
      <c r="R80" s="64"/>
      <c r="S80" s="64"/>
      <c r="T80" s="64"/>
      <c r="U80" s="7">
        <f t="shared" si="27"/>
        <v>0</v>
      </c>
      <c r="V80" s="64"/>
      <c r="W80" s="64"/>
      <c r="X80" s="64"/>
      <c r="Y80" s="7">
        <f t="shared" si="28"/>
        <v>0</v>
      </c>
      <c r="Z80" s="64"/>
      <c r="AA80" s="64"/>
      <c r="AB80" s="64"/>
      <c r="AC80" s="7">
        <f t="shared" si="29"/>
        <v>0</v>
      </c>
      <c r="AD80" s="64"/>
      <c r="AE80" s="64"/>
      <c r="AF80" s="206">
        <v>10000000</v>
      </c>
      <c r="AG80" s="7">
        <f t="shared" si="30"/>
        <v>10000000</v>
      </c>
      <c r="AH80" s="7">
        <f t="shared" si="31"/>
        <v>10000000</v>
      </c>
      <c r="AI80" s="30">
        <f t="shared" si="39"/>
        <v>3.0528254815679556</v>
      </c>
      <c r="AJ80" s="31">
        <f t="shared" si="41"/>
        <v>7.9531782462673953E-3</v>
      </c>
      <c r="AK80" s="11"/>
      <c r="AL80" s="11"/>
      <c r="AM80" s="11"/>
      <c r="AN80" s="11"/>
      <c r="AO80" s="11"/>
      <c r="AP80" s="11"/>
      <c r="AQ80" s="11"/>
      <c r="AR80" s="11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</row>
    <row r="81" spans="1:88" s="18" customFormat="1" ht="25.5" outlineLevel="1" x14ac:dyDescent="0.25">
      <c r="A81" s="23">
        <v>6</v>
      </c>
      <c r="B81" s="23"/>
      <c r="C81" s="89" t="s">
        <v>149</v>
      </c>
      <c r="D81" s="90">
        <v>44921</v>
      </c>
      <c r="E81" s="93" t="s">
        <v>156</v>
      </c>
      <c r="F81" s="140" t="s">
        <v>132</v>
      </c>
      <c r="G81" s="140" t="s">
        <v>126</v>
      </c>
      <c r="H81" s="58"/>
      <c r="I81" s="2"/>
      <c r="J81" s="511"/>
      <c r="K81" s="206">
        <v>10000000</v>
      </c>
      <c r="L81" s="3" t="s">
        <v>81</v>
      </c>
      <c r="M81" s="86"/>
      <c r="N81" s="142"/>
      <c r="O81" s="86"/>
      <c r="P81" s="140"/>
      <c r="Q81" s="140"/>
      <c r="R81" s="64"/>
      <c r="S81" s="64"/>
      <c r="T81" s="64"/>
      <c r="U81" s="7">
        <f t="shared" si="27"/>
        <v>0</v>
      </c>
      <c r="V81" s="64"/>
      <c r="W81" s="64"/>
      <c r="X81" s="64"/>
      <c r="Y81" s="7">
        <f t="shared" si="28"/>
        <v>0</v>
      </c>
      <c r="Z81" s="64"/>
      <c r="AA81" s="64"/>
      <c r="AB81" s="64"/>
      <c r="AC81" s="7">
        <f t="shared" si="29"/>
        <v>0</v>
      </c>
      <c r="AD81" s="64"/>
      <c r="AE81" s="64"/>
      <c r="AF81" s="206">
        <v>10000000</v>
      </c>
      <c r="AG81" s="7">
        <f t="shared" si="30"/>
        <v>10000000</v>
      </c>
      <c r="AH81" s="7">
        <f t="shared" si="31"/>
        <v>10000000</v>
      </c>
      <c r="AI81" s="30">
        <f t="shared" si="39"/>
        <v>2.321883660626054</v>
      </c>
      <c r="AJ81" s="31">
        <f t="shared" si="41"/>
        <v>7.9531782462673953E-3</v>
      </c>
      <c r="AK81" s="11"/>
      <c r="AL81" s="11"/>
      <c r="AM81" s="11"/>
      <c r="AN81" s="11"/>
      <c r="AO81" s="11"/>
      <c r="AP81" s="11"/>
      <c r="AQ81" s="11"/>
      <c r="AR81" s="11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</row>
    <row r="82" spans="1:88" s="18" customFormat="1" outlineLevel="1" x14ac:dyDescent="0.25">
      <c r="A82" s="23">
        <v>6</v>
      </c>
      <c r="B82" s="23"/>
      <c r="C82" s="89" t="s">
        <v>147</v>
      </c>
      <c r="D82" s="90">
        <v>44925</v>
      </c>
      <c r="E82" s="93" t="s">
        <v>157</v>
      </c>
      <c r="F82" s="140" t="s">
        <v>132</v>
      </c>
      <c r="G82" s="140" t="s">
        <v>126</v>
      </c>
      <c r="H82" s="58"/>
      <c r="I82" s="2"/>
      <c r="J82" s="511"/>
      <c r="K82" s="206">
        <v>10000000</v>
      </c>
      <c r="L82" s="3" t="s">
        <v>81</v>
      </c>
      <c r="M82" s="86"/>
      <c r="N82" s="142"/>
      <c r="O82" s="86"/>
      <c r="P82" s="140"/>
      <c r="Q82" s="140"/>
      <c r="R82" s="64"/>
      <c r="S82" s="64"/>
      <c r="T82" s="64"/>
      <c r="U82" s="7">
        <f t="shared" si="27"/>
        <v>0</v>
      </c>
      <c r="V82" s="64"/>
      <c r="W82" s="64"/>
      <c r="X82" s="64"/>
      <c r="Y82" s="7">
        <f t="shared" si="28"/>
        <v>0</v>
      </c>
      <c r="Z82" s="64"/>
      <c r="AA82" s="64"/>
      <c r="AB82" s="64"/>
      <c r="AC82" s="7">
        <f t="shared" si="29"/>
        <v>0</v>
      </c>
      <c r="AD82" s="64"/>
      <c r="AE82" s="64"/>
      <c r="AF82" s="206">
        <v>10000000</v>
      </c>
      <c r="AG82" s="7">
        <f t="shared" si="30"/>
        <v>10000000</v>
      </c>
      <c r="AH82" s="7">
        <f t="shared" si="31"/>
        <v>10000000</v>
      </c>
      <c r="AI82" s="30">
        <f t="shared" si="39"/>
        <v>0</v>
      </c>
      <c r="AJ82" s="31">
        <f t="shared" si="41"/>
        <v>7.9531782462673953E-3</v>
      </c>
      <c r="AK82" s="11"/>
      <c r="AL82" s="11"/>
      <c r="AM82" s="11"/>
      <c r="AN82" s="11"/>
      <c r="AO82" s="11"/>
      <c r="AP82" s="11"/>
      <c r="AQ82" s="11"/>
      <c r="AR82" s="11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</row>
    <row r="83" spans="1:88" s="18" customFormat="1" outlineLevel="1" x14ac:dyDescent="0.25">
      <c r="A83" s="23">
        <v>6</v>
      </c>
      <c r="B83" s="23"/>
      <c r="C83" s="89" t="s">
        <v>136</v>
      </c>
      <c r="D83" s="90">
        <v>44921</v>
      </c>
      <c r="E83" s="93" t="s">
        <v>158</v>
      </c>
      <c r="F83" s="140" t="s">
        <v>132</v>
      </c>
      <c r="G83" s="140" t="s">
        <v>126</v>
      </c>
      <c r="H83" s="58"/>
      <c r="I83" s="2"/>
      <c r="J83" s="511"/>
      <c r="K83" s="206">
        <v>10000000</v>
      </c>
      <c r="L83" s="3" t="s">
        <v>81</v>
      </c>
      <c r="M83" s="86"/>
      <c r="N83" s="142"/>
      <c r="O83" s="86"/>
      <c r="P83" s="140"/>
      <c r="Q83" s="140"/>
      <c r="R83" s="64"/>
      <c r="S83" s="64"/>
      <c r="T83" s="64"/>
      <c r="U83" s="7">
        <f t="shared" si="27"/>
        <v>0</v>
      </c>
      <c r="V83" s="64"/>
      <c r="W83" s="64"/>
      <c r="X83" s="64"/>
      <c r="Y83" s="7">
        <f t="shared" si="28"/>
        <v>0</v>
      </c>
      <c r="Z83" s="64"/>
      <c r="AA83" s="64"/>
      <c r="AB83" s="64"/>
      <c r="AC83" s="7">
        <f t="shared" si="29"/>
        <v>0</v>
      </c>
      <c r="AD83" s="64"/>
      <c r="AE83" s="64"/>
      <c r="AF83" s="206">
        <v>10000000</v>
      </c>
      <c r="AG83" s="7">
        <f t="shared" si="30"/>
        <v>10000000</v>
      </c>
      <c r="AH83" s="7">
        <f t="shared" si="31"/>
        <v>10000000</v>
      </c>
      <c r="AI83" s="30">
        <f t="shared" si="39"/>
        <v>2.321883660626054</v>
      </c>
      <c r="AJ83" s="31">
        <f t="shared" si="41"/>
        <v>7.9531782462673953E-3</v>
      </c>
      <c r="AK83" s="11"/>
      <c r="AL83" s="11"/>
      <c r="AM83" s="11"/>
      <c r="AN83" s="11"/>
      <c r="AO83" s="11"/>
      <c r="AP83" s="11"/>
      <c r="AQ83" s="11"/>
      <c r="AR83" s="11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</row>
    <row r="84" spans="1:88" s="18" customFormat="1" outlineLevel="1" x14ac:dyDescent="0.25">
      <c r="A84" s="23">
        <v>6</v>
      </c>
      <c r="B84" s="23"/>
      <c r="C84" s="89" t="s">
        <v>136</v>
      </c>
      <c r="D84" s="90">
        <v>44921</v>
      </c>
      <c r="E84" s="93" t="s">
        <v>159</v>
      </c>
      <c r="F84" s="140" t="s">
        <v>132</v>
      </c>
      <c r="G84" s="140" t="s">
        <v>126</v>
      </c>
      <c r="H84" s="58"/>
      <c r="I84" s="2"/>
      <c r="J84" s="511"/>
      <c r="K84" s="206">
        <v>10000000</v>
      </c>
      <c r="L84" s="3" t="s">
        <v>81</v>
      </c>
      <c r="M84" s="86"/>
      <c r="N84" s="142"/>
      <c r="O84" s="86"/>
      <c r="P84" s="140"/>
      <c r="Q84" s="140"/>
      <c r="R84" s="64"/>
      <c r="S84" s="64"/>
      <c r="T84" s="64"/>
      <c r="U84" s="7">
        <f t="shared" si="27"/>
        <v>0</v>
      </c>
      <c r="V84" s="64"/>
      <c r="W84" s="64"/>
      <c r="X84" s="64"/>
      <c r="Y84" s="7">
        <f t="shared" si="28"/>
        <v>0</v>
      </c>
      <c r="Z84" s="64"/>
      <c r="AA84" s="64"/>
      <c r="AB84" s="64"/>
      <c r="AC84" s="7">
        <f t="shared" si="29"/>
        <v>0</v>
      </c>
      <c r="AD84" s="64"/>
      <c r="AE84" s="64"/>
      <c r="AF84" s="206">
        <v>10000000</v>
      </c>
      <c r="AG84" s="7">
        <f t="shared" si="30"/>
        <v>10000000</v>
      </c>
      <c r="AH84" s="7">
        <f t="shared" si="31"/>
        <v>10000000</v>
      </c>
      <c r="AI84" s="30">
        <f t="shared" si="39"/>
        <v>2.2222414816483966</v>
      </c>
      <c r="AJ84" s="31">
        <f t="shared" si="41"/>
        <v>7.9531782462673953E-3</v>
      </c>
      <c r="AK84" s="11"/>
      <c r="AL84" s="11"/>
      <c r="AM84" s="11"/>
      <c r="AN84" s="11"/>
      <c r="AO84" s="11"/>
      <c r="AP84" s="11"/>
      <c r="AQ84" s="11"/>
      <c r="AR84" s="11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</row>
    <row r="85" spans="1:88" s="18" customFormat="1" outlineLevel="1" x14ac:dyDescent="0.25">
      <c r="A85" s="23">
        <v>6</v>
      </c>
      <c r="B85" s="23"/>
      <c r="C85" s="89" t="s">
        <v>149</v>
      </c>
      <c r="D85" s="90">
        <v>44921</v>
      </c>
      <c r="E85" s="93" t="s">
        <v>160</v>
      </c>
      <c r="F85" s="140" t="s">
        <v>132</v>
      </c>
      <c r="G85" s="140" t="s">
        <v>126</v>
      </c>
      <c r="H85" s="58"/>
      <c r="I85" s="2"/>
      <c r="J85" s="511"/>
      <c r="K85" s="206">
        <v>10000000</v>
      </c>
      <c r="L85" s="3" t="s">
        <v>81</v>
      </c>
      <c r="M85" s="86"/>
      <c r="N85" s="142"/>
      <c r="O85" s="86"/>
      <c r="P85" s="140"/>
      <c r="Q85" s="140"/>
      <c r="R85" s="64"/>
      <c r="S85" s="64"/>
      <c r="T85" s="64"/>
      <c r="U85" s="7">
        <f t="shared" si="27"/>
        <v>0</v>
      </c>
      <c r="V85" s="64"/>
      <c r="W85" s="64"/>
      <c r="X85" s="64"/>
      <c r="Y85" s="7">
        <f t="shared" si="28"/>
        <v>0</v>
      </c>
      <c r="Z85" s="64"/>
      <c r="AA85" s="64"/>
      <c r="AB85" s="64"/>
      <c r="AC85" s="7">
        <f t="shared" si="29"/>
        <v>0</v>
      </c>
      <c r="AD85" s="64"/>
      <c r="AE85" s="64"/>
      <c r="AF85" s="206">
        <v>10000000</v>
      </c>
      <c r="AG85" s="7">
        <f t="shared" si="30"/>
        <v>10000000</v>
      </c>
      <c r="AH85" s="7">
        <f t="shared" si="31"/>
        <v>10000000</v>
      </c>
      <c r="AI85" s="30">
        <f t="shared" si="39"/>
        <v>0</v>
      </c>
      <c r="AJ85" s="31">
        <f t="shared" si="41"/>
        <v>7.9531782462673953E-3</v>
      </c>
      <c r="AK85" s="11"/>
      <c r="AL85" s="11"/>
      <c r="AM85" s="11"/>
      <c r="AN85" s="11"/>
      <c r="AO85" s="11"/>
      <c r="AP85" s="11"/>
      <c r="AQ85" s="11"/>
      <c r="AR85" s="11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</row>
    <row r="86" spans="1:88" s="18" customFormat="1" outlineLevel="1" x14ac:dyDescent="0.25">
      <c r="A86" s="23">
        <v>6</v>
      </c>
      <c r="B86" s="23"/>
      <c r="C86" s="89" t="s">
        <v>136</v>
      </c>
      <c r="D86" s="90">
        <v>44921</v>
      </c>
      <c r="E86" s="93" t="s">
        <v>161</v>
      </c>
      <c r="F86" s="140" t="s">
        <v>132</v>
      </c>
      <c r="G86" s="140" t="s">
        <v>126</v>
      </c>
      <c r="H86" s="58"/>
      <c r="I86" s="2"/>
      <c r="J86" s="511"/>
      <c r="K86" s="206">
        <v>10000000</v>
      </c>
      <c r="L86" s="3" t="s">
        <v>81</v>
      </c>
      <c r="M86" s="86"/>
      <c r="N86" s="142"/>
      <c r="O86" s="86"/>
      <c r="P86" s="140"/>
      <c r="Q86" s="140"/>
      <c r="R86" s="64"/>
      <c r="S86" s="64"/>
      <c r="T86" s="64"/>
      <c r="U86" s="7">
        <f t="shared" si="27"/>
        <v>0</v>
      </c>
      <c r="V86" s="64"/>
      <c r="W86" s="64"/>
      <c r="X86" s="64"/>
      <c r="Y86" s="7">
        <f t="shared" si="28"/>
        <v>0</v>
      </c>
      <c r="Z86" s="64"/>
      <c r="AA86" s="64"/>
      <c r="AB86" s="64"/>
      <c r="AC86" s="7">
        <f t="shared" si="29"/>
        <v>0</v>
      </c>
      <c r="AD86" s="64"/>
      <c r="AE86" s="64"/>
      <c r="AF86" s="206">
        <v>10000000</v>
      </c>
      <c r="AG86" s="7">
        <f t="shared" si="30"/>
        <v>10000000</v>
      </c>
      <c r="AH86" s="7">
        <f t="shared" si="31"/>
        <v>10000000</v>
      </c>
      <c r="AI86" s="30">
        <f t="shared" si="39"/>
        <v>2.2222414816483966</v>
      </c>
      <c r="AJ86" s="31">
        <f t="shared" si="41"/>
        <v>7.9531782462673953E-3</v>
      </c>
      <c r="AK86" s="11"/>
      <c r="AL86" s="11"/>
      <c r="AM86" s="11"/>
      <c r="AN86" s="11"/>
      <c r="AO86" s="11"/>
      <c r="AP86" s="11"/>
      <c r="AQ86" s="11"/>
      <c r="AR86" s="11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</row>
    <row r="87" spans="1:88" s="18" customFormat="1" outlineLevel="1" x14ac:dyDescent="0.25">
      <c r="A87" s="23">
        <v>6</v>
      </c>
      <c r="B87" s="23"/>
      <c r="C87" s="89" t="s">
        <v>140</v>
      </c>
      <c r="D87" s="90">
        <v>44921</v>
      </c>
      <c r="E87" s="93" t="s">
        <v>162</v>
      </c>
      <c r="F87" s="140" t="s">
        <v>132</v>
      </c>
      <c r="G87" s="140" t="s">
        <v>126</v>
      </c>
      <c r="H87" s="58"/>
      <c r="I87" s="2"/>
      <c r="J87" s="511"/>
      <c r="K87" s="206">
        <v>10000000</v>
      </c>
      <c r="L87" s="3" t="s">
        <v>81</v>
      </c>
      <c r="M87" s="86"/>
      <c r="N87" s="142"/>
      <c r="O87" s="86"/>
      <c r="P87" s="140"/>
      <c r="Q87" s="140"/>
      <c r="R87" s="64"/>
      <c r="S87" s="64"/>
      <c r="T87" s="64"/>
      <c r="U87" s="7">
        <f t="shared" si="27"/>
        <v>0</v>
      </c>
      <c r="V87" s="64"/>
      <c r="W87" s="64"/>
      <c r="X87" s="64"/>
      <c r="Y87" s="7">
        <f t="shared" si="28"/>
        <v>0</v>
      </c>
      <c r="Z87" s="64"/>
      <c r="AA87" s="64"/>
      <c r="AB87" s="64"/>
      <c r="AC87" s="7">
        <f t="shared" si="29"/>
        <v>0</v>
      </c>
      <c r="AD87" s="64"/>
      <c r="AE87" s="64"/>
      <c r="AF87" s="206">
        <v>10000000</v>
      </c>
      <c r="AG87" s="7">
        <f t="shared" si="30"/>
        <v>10000000</v>
      </c>
      <c r="AH87" s="7">
        <f t="shared" si="31"/>
        <v>10000000</v>
      </c>
      <c r="AI87" s="30">
        <f t="shared" si="39"/>
        <v>2.2272359778790922</v>
      </c>
      <c r="AJ87" s="31">
        <f t="shared" si="41"/>
        <v>7.9531782462673953E-3</v>
      </c>
      <c r="AK87" s="11"/>
      <c r="AL87" s="11"/>
      <c r="AM87" s="11"/>
      <c r="AN87" s="11"/>
      <c r="AO87" s="11"/>
      <c r="AP87" s="11"/>
      <c r="AQ87" s="11"/>
      <c r="AR87" s="11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</row>
    <row r="88" spans="1:88" s="18" customFormat="1" ht="25.5" outlineLevel="1" x14ac:dyDescent="0.25">
      <c r="A88" s="23">
        <v>6</v>
      </c>
      <c r="B88" s="23"/>
      <c r="C88" s="89" t="s">
        <v>147</v>
      </c>
      <c r="D88" s="90">
        <v>44925</v>
      </c>
      <c r="E88" s="93" t="s">
        <v>163</v>
      </c>
      <c r="F88" s="140" t="s">
        <v>132</v>
      </c>
      <c r="G88" s="140" t="s">
        <v>126</v>
      </c>
      <c r="H88" s="58"/>
      <c r="I88" s="2"/>
      <c r="J88" s="511"/>
      <c r="K88" s="206">
        <v>10000000</v>
      </c>
      <c r="L88" s="3" t="s">
        <v>81</v>
      </c>
      <c r="M88" s="86"/>
      <c r="N88" s="142"/>
      <c r="O88" s="86"/>
      <c r="P88" s="140"/>
      <c r="Q88" s="140"/>
      <c r="R88" s="64"/>
      <c r="S88" s="64"/>
      <c r="T88" s="64"/>
      <c r="U88" s="7">
        <f t="shared" si="27"/>
        <v>0</v>
      </c>
      <c r="V88" s="64"/>
      <c r="W88" s="64"/>
      <c r="X88" s="64"/>
      <c r="Y88" s="7">
        <f t="shared" si="28"/>
        <v>0</v>
      </c>
      <c r="Z88" s="64"/>
      <c r="AA88" s="64"/>
      <c r="AB88" s="64"/>
      <c r="AC88" s="7">
        <f t="shared" si="29"/>
        <v>0</v>
      </c>
      <c r="AD88" s="64"/>
      <c r="AE88" s="64"/>
      <c r="AF88" s="206">
        <v>10000000</v>
      </c>
      <c r="AG88" s="7">
        <f t="shared" si="30"/>
        <v>10000000</v>
      </c>
      <c r="AH88" s="7">
        <f t="shared" si="31"/>
        <v>10000000</v>
      </c>
      <c r="AI88" s="30">
        <f t="shared" si="39"/>
        <v>0</v>
      </c>
      <c r="AJ88" s="31">
        <f t="shared" si="41"/>
        <v>7.9531782462673953E-3</v>
      </c>
      <c r="AK88" s="11"/>
      <c r="AL88" s="11"/>
      <c r="AM88" s="11"/>
      <c r="AN88" s="11"/>
      <c r="AO88" s="11"/>
      <c r="AP88" s="11"/>
      <c r="AQ88" s="11"/>
      <c r="AR88" s="11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</row>
    <row r="89" spans="1:88" s="18" customFormat="1" outlineLevel="1" x14ac:dyDescent="0.25">
      <c r="A89" s="23">
        <v>6</v>
      </c>
      <c r="B89" s="23"/>
      <c r="C89" s="89" t="s">
        <v>138</v>
      </c>
      <c r="D89" s="90">
        <v>44921</v>
      </c>
      <c r="E89" s="93" t="s">
        <v>164</v>
      </c>
      <c r="F89" s="140" t="s">
        <v>132</v>
      </c>
      <c r="G89" s="140" t="s">
        <v>126</v>
      </c>
      <c r="H89" s="58"/>
      <c r="I89" s="2"/>
      <c r="J89" s="511"/>
      <c r="K89" s="206">
        <v>10000000</v>
      </c>
      <c r="L89" s="3" t="s">
        <v>81</v>
      </c>
      <c r="M89" s="86"/>
      <c r="N89" s="142"/>
      <c r="O89" s="86"/>
      <c r="P89" s="140"/>
      <c r="Q89" s="140"/>
      <c r="R89" s="64"/>
      <c r="S89" s="64"/>
      <c r="T89" s="64"/>
      <c r="U89" s="7">
        <f t="shared" si="27"/>
        <v>0</v>
      </c>
      <c r="V89" s="64"/>
      <c r="W89" s="64"/>
      <c r="X89" s="64"/>
      <c r="Y89" s="7">
        <f t="shared" si="28"/>
        <v>0</v>
      </c>
      <c r="Z89" s="64"/>
      <c r="AA89" s="64"/>
      <c r="AB89" s="64"/>
      <c r="AC89" s="7">
        <f t="shared" si="29"/>
        <v>0</v>
      </c>
      <c r="AD89" s="64"/>
      <c r="AE89" s="64"/>
      <c r="AF89" s="206">
        <v>10000000</v>
      </c>
      <c r="AG89" s="7">
        <f t="shared" si="30"/>
        <v>10000000</v>
      </c>
      <c r="AH89" s="7">
        <f t="shared" si="31"/>
        <v>10000000</v>
      </c>
      <c r="AI89" s="30">
        <f t="shared" si="39"/>
        <v>2.2272359778790922</v>
      </c>
      <c r="AJ89" s="31">
        <f t="shared" si="41"/>
        <v>7.9531782462673953E-3</v>
      </c>
      <c r="AK89" s="11"/>
      <c r="AL89" s="11"/>
      <c r="AM89" s="11"/>
      <c r="AN89" s="11"/>
      <c r="AO89" s="11"/>
      <c r="AP89" s="11"/>
      <c r="AQ89" s="11"/>
      <c r="AR89" s="11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</row>
    <row r="90" spans="1:88" s="18" customFormat="1" outlineLevel="1" x14ac:dyDescent="0.25">
      <c r="A90" s="23">
        <v>6</v>
      </c>
      <c r="B90" s="23"/>
      <c r="C90" s="89" t="s">
        <v>138</v>
      </c>
      <c r="D90" s="90">
        <v>44921</v>
      </c>
      <c r="E90" s="93" t="s">
        <v>165</v>
      </c>
      <c r="F90" s="140" t="s">
        <v>132</v>
      </c>
      <c r="G90" s="140" t="s">
        <v>126</v>
      </c>
      <c r="H90" s="58"/>
      <c r="I90" s="2"/>
      <c r="J90" s="511"/>
      <c r="K90" s="206">
        <v>10000000</v>
      </c>
      <c r="L90" s="3" t="s">
        <v>81</v>
      </c>
      <c r="M90" s="86"/>
      <c r="N90" s="142"/>
      <c r="O90" s="86"/>
      <c r="P90" s="140"/>
      <c r="Q90" s="140"/>
      <c r="R90" s="64"/>
      <c r="S90" s="64"/>
      <c r="T90" s="64"/>
      <c r="U90" s="7">
        <f t="shared" si="27"/>
        <v>0</v>
      </c>
      <c r="V90" s="64"/>
      <c r="W90" s="64"/>
      <c r="X90" s="64"/>
      <c r="Y90" s="7">
        <f t="shared" si="28"/>
        <v>0</v>
      </c>
      <c r="Z90" s="64"/>
      <c r="AA90" s="64"/>
      <c r="AB90" s="64"/>
      <c r="AC90" s="7">
        <f t="shared" si="29"/>
        <v>0</v>
      </c>
      <c r="AD90" s="64"/>
      <c r="AE90" s="64"/>
      <c r="AF90" s="206">
        <v>10000000</v>
      </c>
      <c r="AG90" s="7">
        <f t="shared" si="30"/>
        <v>10000000</v>
      </c>
      <c r="AH90" s="7">
        <f t="shared" si="31"/>
        <v>10000000</v>
      </c>
      <c r="AI90" s="30">
        <f t="shared" si="39"/>
        <v>2.2232202010680351</v>
      </c>
      <c r="AJ90" s="31">
        <f t="shared" si="41"/>
        <v>7.9531782462673953E-3</v>
      </c>
      <c r="AK90" s="11"/>
      <c r="AL90" s="11"/>
      <c r="AM90" s="11"/>
      <c r="AN90" s="11"/>
      <c r="AO90" s="11"/>
      <c r="AP90" s="11"/>
      <c r="AQ90" s="11"/>
      <c r="AR90" s="11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</row>
    <row r="91" spans="1:88" s="18" customFormat="1" outlineLevel="1" x14ac:dyDescent="0.25">
      <c r="A91" s="23">
        <v>6</v>
      </c>
      <c r="B91" s="23"/>
      <c r="C91" s="89" t="s">
        <v>149</v>
      </c>
      <c r="D91" s="90">
        <v>44921</v>
      </c>
      <c r="E91" s="93" t="s">
        <v>166</v>
      </c>
      <c r="F91" s="140" t="s">
        <v>132</v>
      </c>
      <c r="G91" s="140" t="s">
        <v>126</v>
      </c>
      <c r="H91" s="58"/>
      <c r="I91" s="2"/>
      <c r="J91" s="511"/>
      <c r="K91" s="206">
        <v>10000000</v>
      </c>
      <c r="L91" s="3" t="s">
        <v>81</v>
      </c>
      <c r="M91" s="86"/>
      <c r="N91" s="142"/>
      <c r="O91" s="86"/>
      <c r="P91" s="140"/>
      <c r="Q91" s="140"/>
      <c r="R91" s="64"/>
      <c r="S91" s="64"/>
      <c r="T91" s="64"/>
      <c r="U91" s="7">
        <f t="shared" si="27"/>
        <v>0</v>
      </c>
      <c r="V91" s="64"/>
      <c r="W91" s="64"/>
      <c r="X91" s="64"/>
      <c r="Y91" s="7">
        <f t="shared" si="28"/>
        <v>0</v>
      </c>
      <c r="Z91" s="64"/>
      <c r="AA91" s="64"/>
      <c r="AB91" s="64"/>
      <c r="AC91" s="7">
        <f t="shared" si="29"/>
        <v>0</v>
      </c>
      <c r="AD91" s="64"/>
      <c r="AE91" s="64"/>
      <c r="AF91" s="206">
        <v>10000000</v>
      </c>
      <c r="AG91" s="7">
        <f t="shared" si="30"/>
        <v>10000000</v>
      </c>
      <c r="AH91" s="7">
        <f t="shared" si="31"/>
        <v>10000000</v>
      </c>
      <c r="AI91" s="30">
        <f t="shared" si="39"/>
        <v>0</v>
      </c>
      <c r="AJ91" s="31">
        <f t="shared" si="41"/>
        <v>7.9531782462673953E-3</v>
      </c>
      <c r="AK91" s="11"/>
      <c r="AL91" s="11"/>
      <c r="AM91" s="11"/>
      <c r="AN91" s="11"/>
      <c r="AO91" s="11"/>
      <c r="AP91" s="11"/>
      <c r="AQ91" s="11"/>
      <c r="AR91" s="11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</row>
    <row r="92" spans="1:88" s="18" customFormat="1" ht="25.5" outlineLevel="1" x14ac:dyDescent="0.25">
      <c r="A92" s="23">
        <v>6</v>
      </c>
      <c r="B92" s="23"/>
      <c r="C92" s="89" t="s">
        <v>149</v>
      </c>
      <c r="D92" s="90">
        <v>44921</v>
      </c>
      <c r="E92" s="93" t="s">
        <v>167</v>
      </c>
      <c r="F92" s="140" t="s">
        <v>132</v>
      </c>
      <c r="G92" s="140" t="s">
        <v>126</v>
      </c>
      <c r="H92" s="58"/>
      <c r="I92" s="2"/>
      <c r="J92" s="511"/>
      <c r="K92" s="206">
        <v>10000000</v>
      </c>
      <c r="L92" s="3" t="s">
        <v>81</v>
      </c>
      <c r="M92" s="86"/>
      <c r="N92" s="142"/>
      <c r="O92" s="86"/>
      <c r="P92" s="140"/>
      <c r="Q92" s="140"/>
      <c r="R92" s="64"/>
      <c r="S92" s="64"/>
      <c r="T92" s="64"/>
      <c r="U92" s="7">
        <f t="shared" si="27"/>
        <v>0</v>
      </c>
      <c r="V92" s="64"/>
      <c r="W92" s="64"/>
      <c r="X92" s="64"/>
      <c r="Y92" s="7">
        <f t="shared" si="28"/>
        <v>0</v>
      </c>
      <c r="Z92" s="64"/>
      <c r="AA92" s="64"/>
      <c r="AB92" s="64"/>
      <c r="AC92" s="7">
        <f t="shared" si="29"/>
        <v>0</v>
      </c>
      <c r="AD92" s="64"/>
      <c r="AE92" s="64"/>
      <c r="AF92" s="206">
        <v>10000000</v>
      </c>
      <c r="AG92" s="7">
        <f t="shared" si="30"/>
        <v>10000000</v>
      </c>
      <c r="AH92" s="7">
        <f t="shared" si="31"/>
        <v>10000000</v>
      </c>
      <c r="AI92" s="30">
        <f t="shared" si="39"/>
        <v>2.2232202010680351</v>
      </c>
      <c r="AJ92" s="31">
        <f t="shared" si="41"/>
        <v>7.9531782462673953E-3</v>
      </c>
      <c r="AK92" s="11"/>
      <c r="AL92" s="11"/>
      <c r="AM92" s="11"/>
      <c r="AN92" s="11"/>
      <c r="AO92" s="11"/>
      <c r="AP92" s="11"/>
      <c r="AQ92" s="11"/>
      <c r="AR92" s="11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</row>
    <row r="93" spans="1:88" s="18" customFormat="1" ht="25.5" outlineLevel="1" x14ac:dyDescent="0.25">
      <c r="A93" s="23">
        <v>6</v>
      </c>
      <c r="B93" s="23"/>
      <c r="C93" s="89" t="s">
        <v>140</v>
      </c>
      <c r="D93" s="90">
        <v>44921</v>
      </c>
      <c r="E93" s="93" t="s">
        <v>168</v>
      </c>
      <c r="F93" s="140" t="s">
        <v>132</v>
      </c>
      <c r="G93" s="140" t="s">
        <v>126</v>
      </c>
      <c r="H93" s="58"/>
      <c r="I93" s="2"/>
      <c r="J93" s="511"/>
      <c r="K93" s="206">
        <v>10000000</v>
      </c>
      <c r="L93" s="3" t="s">
        <v>81</v>
      </c>
      <c r="M93" s="86"/>
      <c r="N93" s="142"/>
      <c r="O93" s="86"/>
      <c r="P93" s="140"/>
      <c r="Q93" s="140"/>
      <c r="R93" s="64"/>
      <c r="S93" s="64"/>
      <c r="T93" s="64"/>
      <c r="U93" s="7">
        <f t="shared" si="27"/>
        <v>0</v>
      </c>
      <c r="V93" s="64"/>
      <c r="W93" s="64"/>
      <c r="X93" s="64"/>
      <c r="Y93" s="7">
        <f t="shared" si="28"/>
        <v>0</v>
      </c>
      <c r="Z93" s="64"/>
      <c r="AA93" s="64"/>
      <c r="AB93" s="64"/>
      <c r="AC93" s="7">
        <f t="shared" si="29"/>
        <v>0</v>
      </c>
      <c r="AD93" s="64"/>
      <c r="AE93" s="64"/>
      <c r="AF93" s="206">
        <v>10000000</v>
      </c>
      <c r="AG93" s="7">
        <f t="shared" si="30"/>
        <v>10000000</v>
      </c>
      <c r="AH93" s="7">
        <f t="shared" si="31"/>
        <v>10000000</v>
      </c>
      <c r="AI93" s="30">
        <f t="shared" si="39"/>
        <v>2.2215508201965628</v>
      </c>
      <c r="AJ93" s="31">
        <f t="shared" si="41"/>
        <v>7.9531782462673953E-3</v>
      </c>
      <c r="AK93" s="11"/>
      <c r="AL93" s="11"/>
      <c r="AM93" s="11"/>
      <c r="AN93" s="11"/>
      <c r="AO93" s="11"/>
      <c r="AP93" s="11"/>
      <c r="AQ93" s="11"/>
      <c r="AR93" s="11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</row>
    <row r="94" spans="1:88" s="18" customFormat="1" outlineLevel="1" x14ac:dyDescent="0.25">
      <c r="A94" s="23">
        <v>6</v>
      </c>
      <c r="B94" s="23"/>
      <c r="C94" s="89" t="s">
        <v>140</v>
      </c>
      <c r="D94" s="90">
        <v>44921</v>
      </c>
      <c r="E94" s="93" t="s">
        <v>169</v>
      </c>
      <c r="F94" s="140" t="s">
        <v>132</v>
      </c>
      <c r="G94" s="140" t="s">
        <v>126</v>
      </c>
      <c r="H94" s="58"/>
      <c r="I94" s="2"/>
      <c r="J94" s="511"/>
      <c r="K94" s="206">
        <v>10000000</v>
      </c>
      <c r="L94" s="3" t="s">
        <v>81</v>
      </c>
      <c r="M94" s="86"/>
      <c r="N94" s="142"/>
      <c r="O94" s="86"/>
      <c r="P94" s="140"/>
      <c r="Q94" s="140"/>
      <c r="R94" s="64"/>
      <c r="S94" s="64"/>
      <c r="T94" s="64"/>
      <c r="U94" s="7">
        <f t="shared" si="27"/>
        <v>0</v>
      </c>
      <c r="V94" s="64"/>
      <c r="W94" s="64"/>
      <c r="X94" s="64"/>
      <c r="Y94" s="7">
        <f t="shared" si="28"/>
        <v>0</v>
      </c>
      <c r="Z94" s="64"/>
      <c r="AA94" s="64"/>
      <c r="AB94" s="64"/>
      <c r="AC94" s="7">
        <f t="shared" si="29"/>
        <v>0</v>
      </c>
      <c r="AD94" s="64"/>
      <c r="AE94" s="64"/>
      <c r="AF94" s="206">
        <v>10000000</v>
      </c>
      <c r="AG94" s="7">
        <f t="shared" si="30"/>
        <v>10000000</v>
      </c>
      <c r="AH94" s="7">
        <f t="shared" si="31"/>
        <v>10000000</v>
      </c>
      <c r="AI94" s="30">
        <f t="shared" si="39"/>
        <v>0</v>
      </c>
      <c r="AJ94" s="31">
        <f t="shared" si="41"/>
        <v>7.9531782462673953E-3</v>
      </c>
      <c r="AK94" s="11"/>
      <c r="AL94" s="11"/>
      <c r="AM94" s="11"/>
      <c r="AN94" s="11"/>
      <c r="AO94" s="11"/>
      <c r="AP94" s="11"/>
      <c r="AQ94" s="11"/>
      <c r="AR94" s="11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</row>
    <row r="95" spans="1:88" s="18" customFormat="1" ht="25.5" outlineLevel="1" x14ac:dyDescent="0.25">
      <c r="A95" s="23">
        <v>6</v>
      </c>
      <c r="B95" s="23"/>
      <c r="C95" s="89" t="s">
        <v>138</v>
      </c>
      <c r="D95" s="90">
        <v>44921</v>
      </c>
      <c r="E95" s="93" t="s">
        <v>170</v>
      </c>
      <c r="F95" s="140" t="s">
        <v>132</v>
      </c>
      <c r="G95" s="140" t="s">
        <v>126</v>
      </c>
      <c r="H95" s="58"/>
      <c r="I95" s="2"/>
      <c r="J95" s="511"/>
      <c r="K95" s="206">
        <v>10000000</v>
      </c>
      <c r="L95" s="3" t="s">
        <v>81</v>
      </c>
      <c r="M95" s="86"/>
      <c r="N95" s="142"/>
      <c r="O95" s="86"/>
      <c r="P95" s="140"/>
      <c r="Q95" s="140"/>
      <c r="R95" s="64"/>
      <c r="S95" s="64"/>
      <c r="T95" s="64"/>
      <c r="U95" s="7">
        <f t="shared" si="27"/>
        <v>0</v>
      </c>
      <c r="V95" s="64"/>
      <c r="W95" s="64"/>
      <c r="X95" s="64"/>
      <c r="Y95" s="7">
        <f t="shared" si="28"/>
        <v>0</v>
      </c>
      <c r="Z95" s="64"/>
      <c r="AA95" s="64"/>
      <c r="AB95" s="64"/>
      <c r="AC95" s="7">
        <f t="shared" si="29"/>
        <v>0</v>
      </c>
      <c r="AD95" s="64"/>
      <c r="AE95" s="64"/>
      <c r="AF95" s="206">
        <v>10000000</v>
      </c>
      <c r="AG95" s="7">
        <f t="shared" si="30"/>
        <v>10000000</v>
      </c>
      <c r="AH95" s="7">
        <f t="shared" si="31"/>
        <v>10000000</v>
      </c>
      <c r="AI95" s="30">
        <f t="shared" si="39"/>
        <v>2.2215508201965628</v>
      </c>
      <c r="AJ95" s="31">
        <f t="shared" si="41"/>
        <v>7.9531782462673953E-3</v>
      </c>
      <c r="AK95" s="11"/>
      <c r="AL95" s="11"/>
      <c r="AM95" s="11"/>
      <c r="AN95" s="11"/>
      <c r="AO95" s="11"/>
      <c r="AP95" s="11"/>
      <c r="AQ95" s="11"/>
      <c r="AR95" s="11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</row>
    <row r="96" spans="1:88" s="18" customFormat="1" ht="25.5" outlineLevel="1" x14ac:dyDescent="0.25">
      <c r="A96" s="23">
        <v>6</v>
      </c>
      <c r="B96" s="23"/>
      <c r="C96" s="89" t="s">
        <v>138</v>
      </c>
      <c r="D96" s="90">
        <v>44921</v>
      </c>
      <c r="E96" s="93" t="s">
        <v>171</v>
      </c>
      <c r="F96" s="140" t="s">
        <v>132</v>
      </c>
      <c r="G96" s="140" t="s">
        <v>126</v>
      </c>
      <c r="H96" s="58"/>
      <c r="I96" s="2"/>
      <c r="J96" s="511"/>
      <c r="K96" s="206">
        <v>10000000</v>
      </c>
      <c r="L96" s="3" t="s">
        <v>81</v>
      </c>
      <c r="M96" s="86"/>
      <c r="N96" s="142"/>
      <c r="O96" s="86"/>
      <c r="P96" s="140"/>
      <c r="Q96" s="140"/>
      <c r="R96" s="64"/>
      <c r="S96" s="64"/>
      <c r="T96" s="64"/>
      <c r="U96" s="7">
        <f t="shared" si="27"/>
        <v>0</v>
      </c>
      <c r="V96" s="64"/>
      <c r="W96" s="64"/>
      <c r="X96" s="64"/>
      <c r="Y96" s="7">
        <f t="shared" si="28"/>
        <v>0</v>
      </c>
      <c r="Z96" s="64"/>
      <c r="AA96" s="64"/>
      <c r="AB96" s="64"/>
      <c r="AC96" s="7">
        <f t="shared" si="29"/>
        <v>0</v>
      </c>
      <c r="AD96" s="64"/>
      <c r="AE96" s="64"/>
      <c r="AF96" s="206">
        <v>10000000</v>
      </c>
      <c r="AG96" s="7">
        <f t="shared" si="30"/>
        <v>10000000</v>
      </c>
      <c r="AH96" s="7">
        <f t="shared" si="31"/>
        <v>10000000</v>
      </c>
      <c r="AI96" s="30">
        <f t="shared" si="39"/>
        <v>2.6323353974352628</v>
      </c>
      <c r="AJ96" s="31">
        <f t="shared" si="41"/>
        <v>7.9531782462673953E-3</v>
      </c>
      <c r="AK96" s="11"/>
      <c r="AL96" s="11"/>
      <c r="AM96" s="11"/>
      <c r="AN96" s="11"/>
      <c r="AO96" s="11"/>
      <c r="AP96" s="11"/>
      <c r="AQ96" s="11"/>
      <c r="AR96" s="11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</row>
    <row r="97" spans="1:88" s="18" customFormat="1" outlineLevel="1" x14ac:dyDescent="0.25">
      <c r="A97" s="23">
        <v>6</v>
      </c>
      <c r="B97" s="23"/>
      <c r="C97" s="89" t="s">
        <v>136</v>
      </c>
      <c r="D97" s="90">
        <v>44921</v>
      </c>
      <c r="E97" s="93" t="s">
        <v>172</v>
      </c>
      <c r="F97" s="140" t="s">
        <v>132</v>
      </c>
      <c r="G97" s="140" t="s">
        <v>126</v>
      </c>
      <c r="H97" s="58"/>
      <c r="I97" s="2"/>
      <c r="J97" s="511"/>
      <c r="K97" s="206">
        <v>10000000</v>
      </c>
      <c r="L97" s="3" t="s">
        <v>81</v>
      </c>
      <c r="M97" s="86"/>
      <c r="N97" s="142"/>
      <c r="O97" s="86"/>
      <c r="P97" s="140"/>
      <c r="Q97" s="140"/>
      <c r="R97" s="64"/>
      <c r="S97" s="64"/>
      <c r="T97" s="64"/>
      <c r="U97" s="7">
        <f t="shared" si="27"/>
        <v>0</v>
      </c>
      <c r="V97" s="64"/>
      <c r="W97" s="64"/>
      <c r="X97" s="64"/>
      <c r="Y97" s="7">
        <f t="shared" si="28"/>
        <v>0</v>
      </c>
      <c r="Z97" s="64"/>
      <c r="AA97" s="64"/>
      <c r="AB97" s="64"/>
      <c r="AC97" s="7">
        <f t="shared" si="29"/>
        <v>0</v>
      </c>
      <c r="AD97" s="64"/>
      <c r="AE97" s="64"/>
      <c r="AF97" s="206">
        <v>10000000</v>
      </c>
      <c r="AG97" s="7">
        <f t="shared" si="30"/>
        <v>10000000</v>
      </c>
      <c r="AH97" s="7">
        <f t="shared" si="31"/>
        <v>10000000</v>
      </c>
      <c r="AI97" s="30">
        <f t="shared" si="39"/>
        <v>0</v>
      </c>
      <c r="AJ97" s="31">
        <f t="shared" si="41"/>
        <v>7.9531782462673953E-3</v>
      </c>
      <c r="AK97" s="11"/>
      <c r="AL97" s="11"/>
      <c r="AM97" s="11"/>
      <c r="AN97" s="11"/>
      <c r="AO97" s="11"/>
      <c r="AP97" s="11"/>
      <c r="AQ97" s="11"/>
      <c r="AR97" s="11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</row>
    <row r="98" spans="1:88" s="18" customFormat="1" outlineLevel="1" x14ac:dyDescent="0.25">
      <c r="A98" s="23">
        <v>6</v>
      </c>
      <c r="B98" s="23"/>
      <c r="C98" s="89" t="s">
        <v>138</v>
      </c>
      <c r="D98" s="90">
        <v>44921</v>
      </c>
      <c r="E98" s="93" t="s">
        <v>173</v>
      </c>
      <c r="F98" s="140" t="s">
        <v>132</v>
      </c>
      <c r="G98" s="140" t="s">
        <v>126</v>
      </c>
      <c r="H98" s="58"/>
      <c r="I98" s="2"/>
      <c r="J98" s="511"/>
      <c r="K98" s="206">
        <v>10000000</v>
      </c>
      <c r="L98" s="3" t="s">
        <v>81</v>
      </c>
      <c r="M98" s="86"/>
      <c r="N98" s="142"/>
      <c r="O98" s="86"/>
      <c r="P98" s="140"/>
      <c r="Q98" s="140"/>
      <c r="R98" s="64"/>
      <c r="S98" s="64"/>
      <c r="T98" s="64"/>
      <c r="U98" s="7">
        <f t="shared" si="27"/>
        <v>0</v>
      </c>
      <c r="V98" s="64"/>
      <c r="W98" s="64"/>
      <c r="X98" s="64"/>
      <c r="Y98" s="7">
        <f t="shared" si="28"/>
        <v>0</v>
      </c>
      <c r="Z98" s="64"/>
      <c r="AA98" s="64"/>
      <c r="AB98" s="64"/>
      <c r="AC98" s="7">
        <f t="shared" si="29"/>
        <v>0</v>
      </c>
      <c r="AD98" s="64"/>
      <c r="AE98" s="64"/>
      <c r="AF98" s="206">
        <v>10000000</v>
      </c>
      <c r="AG98" s="7">
        <f t="shared" si="30"/>
        <v>10000000</v>
      </c>
      <c r="AH98" s="7">
        <f t="shared" si="31"/>
        <v>10000000</v>
      </c>
      <c r="AI98" s="30">
        <f t="shared" si="39"/>
        <v>2.6323353974352628</v>
      </c>
      <c r="AJ98" s="31">
        <f t="shared" si="41"/>
        <v>7.9531782462673953E-3</v>
      </c>
      <c r="AK98" s="11"/>
      <c r="AL98" s="11"/>
      <c r="AM98" s="11"/>
      <c r="AN98" s="11"/>
      <c r="AO98" s="11"/>
      <c r="AP98" s="11"/>
      <c r="AQ98" s="11"/>
      <c r="AR98" s="11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</row>
    <row r="99" spans="1:88" s="61" customFormat="1" x14ac:dyDescent="0.25">
      <c r="A99" s="543" t="s">
        <v>82</v>
      </c>
      <c r="B99" s="543"/>
      <c r="C99" s="543"/>
      <c r="D99" s="543"/>
      <c r="E99" s="543"/>
      <c r="F99" s="543"/>
      <c r="G99" s="543"/>
      <c r="H99" s="543"/>
      <c r="I99" s="543"/>
      <c r="J99" s="339">
        <f>J56</f>
        <v>1243448455</v>
      </c>
      <c r="K99" s="346">
        <f>SUM(K57:K98)</f>
        <v>1206520740</v>
      </c>
      <c r="L99" s="444"/>
      <c r="M99" s="346">
        <f>SUM(M57:M98)</f>
        <v>0</v>
      </c>
      <c r="N99" s="346">
        <f>SUM(N57:N98)</f>
        <v>0</v>
      </c>
      <c r="O99" s="346">
        <f>SUM(O57:O98)</f>
        <v>0</v>
      </c>
      <c r="P99" s="347"/>
      <c r="Q99" s="439"/>
      <c r="R99" s="346">
        <f t="shared" ref="R99:AH99" si="42">SUM(R57:R98)</f>
        <v>16609917</v>
      </c>
      <c r="S99" s="346">
        <f t="shared" si="42"/>
        <v>12566452</v>
      </c>
      <c r="T99" s="346">
        <f t="shared" si="42"/>
        <v>10969354</v>
      </c>
      <c r="U99" s="346">
        <f t="shared" si="42"/>
        <v>40145723</v>
      </c>
      <c r="V99" s="346">
        <f t="shared" si="42"/>
        <v>22244565</v>
      </c>
      <c r="W99" s="346">
        <f t="shared" si="42"/>
        <v>10156829</v>
      </c>
      <c r="X99" s="346">
        <f t="shared" si="42"/>
        <v>7818354</v>
      </c>
      <c r="Y99" s="346">
        <f t="shared" si="42"/>
        <v>40219748</v>
      </c>
      <c r="Z99" s="346">
        <f t="shared" si="42"/>
        <v>12651003</v>
      </c>
      <c r="AA99" s="346">
        <f t="shared" si="42"/>
        <v>7761390</v>
      </c>
      <c r="AB99" s="346">
        <f t="shared" si="42"/>
        <v>20307364</v>
      </c>
      <c r="AC99" s="346">
        <f t="shared" si="42"/>
        <v>40719757</v>
      </c>
      <c r="AD99" s="346">
        <f t="shared" si="42"/>
        <v>43768336</v>
      </c>
      <c r="AE99" s="346">
        <f t="shared" si="42"/>
        <v>202899202</v>
      </c>
      <c r="AF99" s="346">
        <f t="shared" si="42"/>
        <v>830015529</v>
      </c>
      <c r="AG99" s="346">
        <f t="shared" si="42"/>
        <v>1076683067</v>
      </c>
      <c r="AH99" s="346">
        <f t="shared" si="42"/>
        <v>1197768295</v>
      </c>
      <c r="AI99" s="348">
        <f>IF(ISERROR(AH99/J99),0,AH99/J99)</f>
        <v>0.96326332642393286</v>
      </c>
      <c r="AJ99" s="348">
        <f>IF(ISERROR(AH99/$AH$100),0,AH99/$AH$100)</f>
        <v>0.9526064747862788</v>
      </c>
      <c r="AK99" s="11"/>
      <c r="AL99" s="11"/>
      <c r="AM99" s="11"/>
      <c r="AN99" s="11"/>
      <c r="AO99" s="11"/>
      <c r="AP99" s="11"/>
      <c r="AQ99" s="11"/>
      <c r="AR99" s="11"/>
    </row>
    <row r="100" spans="1:88" s="59" customFormat="1" ht="15" customHeight="1" x14ac:dyDescent="0.25">
      <c r="A100" s="565" t="str">
        <f>"TOTAL ASIG."&amp;" "&amp;$A$5</f>
        <v>TOTAL ASIG. 24-03-315 "Elige Vivir Sano"</v>
      </c>
      <c r="B100" s="565"/>
      <c r="C100" s="565"/>
      <c r="D100" s="565"/>
      <c r="E100" s="565"/>
      <c r="F100" s="565"/>
      <c r="G100" s="565"/>
      <c r="H100" s="565"/>
      <c r="I100" s="565"/>
      <c r="J100" s="341">
        <f>SUM(J10,J13,J16,J19,J22,J25,J28,J31,J34,J37,J40,J43,J46,J49,J55,J99,J52)</f>
        <v>1303093000</v>
      </c>
      <c r="K100" s="341">
        <f>SUM(K10,K13,K16,K19,K22,K25,K28,K31,K34,K37,K40,K43,K46,K49,K55,K99,K52)</f>
        <v>1266116755</v>
      </c>
      <c r="L100" s="341"/>
      <c r="M100" s="341">
        <f t="shared" ref="M100:AH100" si="43">SUM(M10,M13,M16,M19,M22,M25,M28,M31,M34,M37,M40,M43,M46,M49,M55,M99,M52)</f>
        <v>0</v>
      </c>
      <c r="N100" s="341">
        <f t="shared" si="43"/>
        <v>0</v>
      </c>
      <c r="O100" s="341">
        <f t="shared" si="43"/>
        <v>0</v>
      </c>
      <c r="P100" s="341">
        <f t="shared" si="43"/>
        <v>0</v>
      </c>
      <c r="Q100" s="341">
        <f t="shared" si="43"/>
        <v>0</v>
      </c>
      <c r="R100" s="341">
        <f t="shared" si="43"/>
        <v>16609917</v>
      </c>
      <c r="S100" s="341">
        <f t="shared" si="43"/>
        <v>12566452</v>
      </c>
      <c r="T100" s="341">
        <f t="shared" si="43"/>
        <v>10969354</v>
      </c>
      <c r="U100" s="341">
        <f t="shared" si="43"/>
        <v>40145723</v>
      </c>
      <c r="V100" s="341">
        <f t="shared" si="43"/>
        <v>23112075</v>
      </c>
      <c r="W100" s="341">
        <f t="shared" si="43"/>
        <v>13301504</v>
      </c>
      <c r="X100" s="341">
        <f t="shared" si="43"/>
        <v>17095475</v>
      </c>
      <c r="Y100" s="341">
        <f t="shared" si="43"/>
        <v>53509054</v>
      </c>
      <c r="Z100" s="341">
        <f t="shared" si="43"/>
        <v>20783214</v>
      </c>
      <c r="AA100" s="341">
        <f t="shared" si="43"/>
        <v>27516771</v>
      </c>
      <c r="AB100" s="341">
        <f t="shared" si="43"/>
        <v>32594016</v>
      </c>
      <c r="AC100" s="341">
        <f t="shared" si="43"/>
        <v>80894001</v>
      </c>
      <c r="AD100" s="341">
        <f t="shared" si="43"/>
        <v>44944881</v>
      </c>
      <c r="AE100" s="341">
        <f t="shared" si="43"/>
        <v>207849781</v>
      </c>
      <c r="AF100" s="341">
        <f t="shared" si="43"/>
        <v>830015529</v>
      </c>
      <c r="AG100" s="341">
        <f t="shared" si="43"/>
        <v>1082810191</v>
      </c>
      <c r="AH100" s="341">
        <f t="shared" si="43"/>
        <v>1257358969</v>
      </c>
      <c r="AI100" s="343">
        <f>IF(ISERROR(AH100/J100),0,AH100/J100)</f>
        <v>0.9649034788767954</v>
      </c>
      <c r="AJ100" s="343">
        <f>IF(ISERROR(AH100/$AH$100),0,AH100/$AH$100)</f>
        <v>1</v>
      </c>
      <c r="AK100" s="14"/>
      <c r="AL100" s="14"/>
      <c r="AM100" s="14"/>
      <c r="AN100" s="14"/>
      <c r="AO100" s="14"/>
      <c r="AP100" s="14"/>
      <c r="AQ100" s="14"/>
      <c r="AR100" s="14"/>
    </row>
    <row r="101" spans="1:88" x14ac:dyDescent="0.25">
      <c r="J101" s="41"/>
      <c r="K101" s="12"/>
      <c r="R101" s="41"/>
      <c r="S101" s="41"/>
      <c r="T101" s="41"/>
      <c r="V101" s="41"/>
      <c r="W101" s="41"/>
      <c r="X101" s="41"/>
      <c r="Z101" s="41"/>
      <c r="AA101" s="41"/>
      <c r="AB101" s="41"/>
      <c r="AD101" s="41"/>
      <c r="AE101" s="41"/>
      <c r="AF101" s="41"/>
      <c r="AK101" s="11"/>
      <c r="AL101" s="11"/>
      <c r="AM101" s="11"/>
      <c r="AN101" s="11"/>
      <c r="AO101" s="11"/>
      <c r="AP101" s="11"/>
      <c r="AQ101" s="11"/>
      <c r="AR101" s="11"/>
    </row>
    <row r="102" spans="1:88" x14ac:dyDescent="0.25">
      <c r="J102" s="41"/>
      <c r="R102" s="41"/>
      <c r="S102" s="41"/>
      <c r="T102" s="41"/>
      <c r="V102" s="41"/>
      <c r="W102" s="41"/>
      <c r="X102" s="41"/>
      <c r="Z102" s="41"/>
      <c r="AA102" s="41"/>
      <c r="AB102" s="41"/>
      <c r="AD102" s="41"/>
      <c r="AE102" s="41"/>
      <c r="AF102" s="41"/>
      <c r="AK102" s="11"/>
      <c r="AL102" s="11"/>
      <c r="AM102" s="11"/>
      <c r="AN102" s="11"/>
      <c r="AO102" s="11"/>
      <c r="AP102" s="11"/>
      <c r="AQ102" s="11"/>
      <c r="AR102" s="11"/>
    </row>
    <row r="103" spans="1:88" x14ac:dyDescent="0.25">
      <c r="J103" s="41"/>
      <c r="R103" s="41"/>
      <c r="S103" s="41"/>
      <c r="T103" s="41"/>
      <c r="V103" s="41"/>
      <c r="W103" s="41"/>
      <c r="X103" s="41"/>
      <c r="Z103" s="41"/>
      <c r="AA103" s="41"/>
      <c r="AB103" s="41"/>
      <c r="AD103" s="41"/>
      <c r="AE103" s="41"/>
      <c r="AF103" s="41"/>
    </row>
    <row r="104" spans="1:88" x14ac:dyDescent="0.25">
      <c r="J104" s="41"/>
      <c r="R104" s="41"/>
      <c r="S104" s="41"/>
      <c r="T104" s="41"/>
      <c r="V104" s="41"/>
      <c r="W104" s="41"/>
      <c r="X104" s="41"/>
      <c r="Z104" s="41"/>
      <c r="AA104" s="41"/>
      <c r="AB104" s="41"/>
      <c r="AD104" s="41"/>
      <c r="AE104" s="41"/>
      <c r="AF104" s="41"/>
      <c r="AK104" s="11"/>
      <c r="AL104" s="11"/>
      <c r="AM104" s="11"/>
      <c r="AN104" s="11"/>
      <c r="AO104" s="11"/>
      <c r="AP104" s="11"/>
      <c r="AQ104" s="11"/>
      <c r="AR104" s="11"/>
    </row>
    <row r="105" spans="1:88" x14ac:dyDescent="0.25">
      <c r="J105" s="41"/>
      <c r="R105" s="41"/>
      <c r="S105" s="41"/>
      <c r="T105" s="41"/>
      <c r="V105" s="41"/>
      <c r="W105" s="41"/>
      <c r="X105" s="41"/>
      <c r="Z105" s="41"/>
      <c r="AA105" s="41"/>
      <c r="AB105" s="41"/>
      <c r="AD105" s="41"/>
      <c r="AE105" s="41"/>
      <c r="AF105" s="41"/>
    </row>
    <row r="106" spans="1:88" x14ac:dyDescent="0.25">
      <c r="R106" s="41"/>
      <c r="S106" s="41"/>
      <c r="T106" s="41"/>
      <c r="V106" s="41"/>
      <c r="W106" s="41"/>
      <c r="X106" s="41"/>
      <c r="Z106" s="41"/>
      <c r="AA106" s="41"/>
      <c r="AB106" s="41"/>
      <c r="AD106" s="41"/>
      <c r="AE106" s="41"/>
      <c r="AF106" s="41"/>
    </row>
    <row r="107" spans="1:88" x14ac:dyDescent="0.25">
      <c r="J107" s="41"/>
      <c r="R107" s="41"/>
      <c r="S107" s="41"/>
      <c r="T107" s="41"/>
      <c r="V107" s="41"/>
      <c r="W107" s="41"/>
      <c r="X107" s="41"/>
      <c r="Z107" s="41"/>
      <c r="AA107" s="41"/>
      <c r="AB107" s="41"/>
      <c r="AD107" s="41"/>
      <c r="AE107" s="41"/>
      <c r="AF107" s="41"/>
    </row>
    <row r="108" spans="1:88" x14ac:dyDescent="0.25">
      <c r="J108" s="41"/>
      <c r="R108" s="41"/>
      <c r="S108" s="41"/>
      <c r="T108" s="41"/>
      <c r="V108" s="41"/>
      <c r="W108" s="41"/>
      <c r="X108" s="41"/>
      <c r="Z108" s="41"/>
      <c r="AA108" s="41"/>
      <c r="AB108" s="41"/>
      <c r="AD108" s="41"/>
      <c r="AE108" s="41"/>
      <c r="AF108" s="41"/>
    </row>
    <row r="109" spans="1:88" x14ac:dyDescent="0.25">
      <c r="A109" s="14"/>
      <c r="J109" s="41"/>
      <c r="R109" s="41"/>
      <c r="S109" s="41"/>
      <c r="T109" s="41"/>
      <c r="V109" s="41"/>
      <c r="W109" s="41"/>
      <c r="X109" s="41"/>
      <c r="Z109" s="41"/>
      <c r="AA109" s="41"/>
      <c r="AB109" s="41"/>
      <c r="AD109" s="41"/>
      <c r="AE109" s="41"/>
      <c r="AF109" s="41"/>
    </row>
    <row r="110" spans="1:88" x14ac:dyDescent="0.25">
      <c r="A110" s="14"/>
      <c r="J110" s="41"/>
      <c r="R110" s="41"/>
      <c r="S110" s="41"/>
      <c r="T110" s="41"/>
      <c r="V110" s="41"/>
      <c r="W110" s="41"/>
      <c r="X110" s="41"/>
      <c r="Z110" s="41"/>
      <c r="AA110" s="41"/>
      <c r="AB110" s="41"/>
      <c r="AD110" s="41"/>
      <c r="AE110" s="41"/>
      <c r="AF110" s="41"/>
    </row>
    <row r="111" spans="1:88" x14ac:dyDescent="0.25">
      <c r="A111" s="14"/>
      <c r="J111" s="41"/>
      <c r="R111" s="41"/>
      <c r="S111" s="41"/>
      <c r="T111" s="41"/>
      <c r="V111" s="41"/>
      <c r="W111" s="41"/>
      <c r="X111" s="41"/>
      <c r="Z111" s="41"/>
      <c r="AA111" s="41"/>
      <c r="AB111" s="41"/>
      <c r="AD111" s="41"/>
      <c r="AE111" s="41"/>
      <c r="AF111" s="41"/>
    </row>
    <row r="112" spans="1:88" x14ac:dyDescent="0.25">
      <c r="A112" s="14"/>
      <c r="J112" s="41"/>
      <c r="R112" s="41"/>
      <c r="S112" s="41"/>
      <c r="T112" s="41"/>
      <c r="V112" s="41"/>
      <c r="W112" s="41"/>
      <c r="X112" s="41"/>
      <c r="Z112" s="41"/>
      <c r="AA112" s="41"/>
      <c r="AB112" s="41"/>
      <c r="AD112" s="41"/>
      <c r="AE112" s="41"/>
      <c r="AF112" s="41"/>
    </row>
    <row r="113" spans="1:32" x14ac:dyDescent="0.25">
      <c r="A113" s="14"/>
      <c r="J113" s="41"/>
      <c r="R113" s="41"/>
      <c r="S113" s="41"/>
      <c r="T113" s="41"/>
      <c r="V113" s="41"/>
      <c r="W113" s="41"/>
      <c r="X113" s="41"/>
      <c r="Z113" s="41"/>
      <c r="AA113" s="41"/>
      <c r="AB113" s="41"/>
      <c r="AD113" s="41"/>
      <c r="AE113" s="41"/>
      <c r="AF113" s="41"/>
    </row>
    <row r="114" spans="1:32" x14ac:dyDescent="0.25">
      <c r="A114" s="14"/>
      <c r="J114" s="41"/>
      <c r="R114" s="41"/>
      <c r="S114" s="41"/>
      <c r="T114" s="41"/>
      <c r="V114" s="41"/>
      <c r="W114" s="41"/>
      <c r="X114" s="41"/>
      <c r="Z114" s="41"/>
      <c r="AA114" s="41"/>
      <c r="AB114" s="41"/>
      <c r="AD114" s="41"/>
      <c r="AE114" s="41"/>
      <c r="AF114" s="41"/>
    </row>
    <row r="115" spans="1:32" x14ac:dyDescent="0.25">
      <c r="A115" s="14"/>
      <c r="J115" s="41"/>
      <c r="R115" s="41"/>
      <c r="S115" s="41"/>
      <c r="T115" s="41"/>
      <c r="V115" s="41"/>
      <c r="W115" s="41"/>
      <c r="X115" s="41"/>
      <c r="Z115" s="41"/>
      <c r="AA115" s="41"/>
      <c r="AB115" s="41"/>
      <c r="AD115" s="41"/>
      <c r="AE115" s="41"/>
      <c r="AF115" s="41"/>
    </row>
    <row r="116" spans="1:32" x14ac:dyDescent="0.25">
      <c r="A116" s="14"/>
      <c r="J116" s="41"/>
      <c r="R116" s="41"/>
      <c r="S116" s="41"/>
      <c r="T116" s="41"/>
      <c r="V116" s="41"/>
      <c r="W116" s="41"/>
      <c r="X116" s="41"/>
      <c r="Z116" s="41"/>
      <c r="AA116" s="41"/>
      <c r="AB116" s="41"/>
      <c r="AD116" s="41"/>
      <c r="AE116" s="41"/>
      <c r="AF116" s="41"/>
    </row>
    <row r="117" spans="1:32" x14ac:dyDescent="0.25">
      <c r="A117" s="14"/>
      <c r="J117" s="41"/>
      <c r="R117" s="41"/>
      <c r="S117" s="41"/>
      <c r="T117" s="41"/>
      <c r="V117" s="41"/>
      <c r="W117" s="41"/>
      <c r="X117" s="41"/>
      <c r="Z117" s="41"/>
      <c r="AA117" s="41"/>
      <c r="AB117" s="41"/>
      <c r="AD117" s="41"/>
      <c r="AE117" s="41"/>
      <c r="AF117" s="41"/>
    </row>
  </sheetData>
  <mergeCells count="80"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13:I13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8:E8"/>
    <mergeCell ref="J8:J9"/>
    <mergeCell ref="A10:I10"/>
    <mergeCell ref="A11:E11"/>
    <mergeCell ref="J11:J12"/>
    <mergeCell ref="A25:I25"/>
    <mergeCell ref="A14:E14"/>
    <mergeCell ref="J14:J15"/>
    <mergeCell ref="A16:I16"/>
    <mergeCell ref="A17:E17"/>
    <mergeCell ref="J17:J18"/>
    <mergeCell ref="A19:I19"/>
    <mergeCell ref="A20:E20"/>
    <mergeCell ref="J20:J21"/>
    <mergeCell ref="A22:I22"/>
    <mergeCell ref="A23:E23"/>
    <mergeCell ref="J23:J24"/>
    <mergeCell ref="A37:I37"/>
    <mergeCell ref="A26:E26"/>
    <mergeCell ref="J26:J27"/>
    <mergeCell ref="A28:I28"/>
    <mergeCell ref="A29:E29"/>
    <mergeCell ref="J29:J30"/>
    <mergeCell ref="A31:I31"/>
    <mergeCell ref="A32:E32"/>
    <mergeCell ref="J32:J33"/>
    <mergeCell ref="A34:I34"/>
    <mergeCell ref="A35:E35"/>
    <mergeCell ref="J35:J36"/>
    <mergeCell ref="A49:I49"/>
    <mergeCell ref="A38:E38"/>
    <mergeCell ref="J38:J39"/>
    <mergeCell ref="A40:I40"/>
    <mergeCell ref="A41:E41"/>
    <mergeCell ref="J41:J42"/>
    <mergeCell ref="A43:I43"/>
    <mergeCell ref="A44:E44"/>
    <mergeCell ref="J44:J45"/>
    <mergeCell ref="A46:I46"/>
    <mergeCell ref="A47:E47"/>
    <mergeCell ref="J47:J48"/>
    <mergeCell ref="A56:E56"/>
    <mergeCell ref="J56:J98"/>
    <mergeCell ref="A99:I99"/>
    <mergeCell ref="A100:I100"/>
    <mergeCell ref="A50:E50"/>
    <mergeCell ref="J50:J51"/>
    <mergeCell ref="A52:I52"/>
    <mergeCell ref="A53:E53"/>
    <mergeCell ref="J53:J54"/>
    <mergeCell ref="A55:I55"/>
  </mergeCells>
  <dataValidations disablePrompts="1" count="9">
    <dataValidation type="date" errorStyle="information" operator="greaterThan" allowBlank="1" showInputMessage="1" showErrorMessage="1" errorTitle="SÓLO FECHAS" error="Las fechas corresponden al presupuesto 2015" sqref="H9" xr:uid="{00000000-0002-0000-06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6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54 D48 D42 D30 D24 D18 D12 D9 D15 D27 D39 D45 D51" xr:uid="{00000000-0002-0000-06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54:I54 H48:I48 H42:I42 H30:I30 H24:I24 H18:I18 H12:I12 H15:I15 H27:I27 H39:I39 H45:I45 H51:I51" xr:uid="{00000000-0002-0000-0600-000003000000}">
      <formula1>42005</formula1>
    </dataValidation>
    <dataValidation allowBlank="1" showInputMessage="1" showErrorMessage="1" errorTitle="Sólo números" error="Sólo ingresar números sin letras_x000a_" sqref="O53:O54 O47:O48 O41:O42 O35:O36 O29:O30 O23:O24 O17:O18 O11:O12 O8:O9 O14:O15 O20:O21 O26:O27 O50:O51 O38:O39 P39 O44:O45 O32:O33 O56:O98" xr:uid="{00000000-0002-0000-0600-000004000000}"/>
    <dataValidation type="textLength" operator="lessThanOrEqual" allowBlank="1" showInputMessage="1" showErrorMessage="1" errorTitle="MÁXIMO DE CARACTERES SOBREPASADO" error="Sólo 255 caracteres por celdas" sqref="P54:Q54 L51 E48:G48 C48 P42:Q42 L24 E42:G42 C42 E36:G36 N36 P36:Q36 P30:Q30 L48 E30:G30 C30 P24:Q24 P48:Q48 E24:G24 C24 P18:Q18 E54:G54 L30 E18:G18 C18 P12:Q12 E12:G12 C12 C9 P9:Q9 E9:G9 C15 E15:G15 E51:G51 P15:Q15 P21:Q21 E21:G21 N21 C27 E27:G27 P27:Q27 E33:G33 C51 P33:Q33 P51:Q51 C39 E39:G39 L54 Q39 C45 E45:G45 C54 P45:Q45 E57:G98 N57:N98 P57:Q98" xr:uid="{00000000-0002-0000-0600-000005000000}">
      <formula1>255</formula1>
    </dataValidation>
    <dataValidation type="textLength" operator="lessThanOrEqual" allowBlank="1" showInputMessage="1" showErrorMessage="1" sqref="K39 S42 K18 AA33 K24 K54 K15 K9 K12 K36 K45 K30 K51 K27 T48 T15 X27 K48 K21 K33 K42" xr:uid="{00000000-0002-0000-0600-000006000000}">
      <formula1>255</formula1>
    </dataValidation>
    <dataValidation type="decimal" allowBlank="1" showInputMessage="1" showErrorMessage="1" errorTitle="Sólo números" error="Sólo ingresar números sin letras_x000a_" sqref="M54:N54 M48:N48 AD48:AF48 Z48:AB48 V48:X48 M42:N42 R9:T9 AD42:AF42 Z42:AB42 V42:X42 M36 R36:T36 Z36:AB36 AD36:AF36 V36:X36 M30:N30 R30:T30 AD30:AF30 Z30:AB30 V30:X30 M24:N24 R24:T24 AD24:AF24 Z24:AB24 V24:X24 R18:T18 AD18:AF18 Z18:AB18 V18:X18 M18:N18 R12:T12 Z12:AB12 AD12:AF12 V12:X12 M12:N12 Z9:AB9 AD9:AF9 V9:X9 M9:N9 M15:N15 V15:X15 Z15:AB15 AD15:AF15 AD21:AF21 V21:X21 Z21:AB21 M21 R21:T21 Z27:AB27 AD27:AF27 R27:T27 M27:N27 M33:N33 AD33:AF33 V33:X33 Z51:AB51 V51:X51 V39:X39 Z39:AB39 AD39:AF39 R39:T39 M39:N39 V45:X45 Z45:AB45 AD45:AF45 R45:T45 M45:N45 V54:X54 Z54:AB54 AD54:AF54 R54:T54 R57 R33:T33 R42 T42 M51:N51 R51:T51 AD51:AF51 R15:S15 R48:S48 V27:W27 AB33 Z33 Z57:AB98 V57:X98 T57:T98 M57:M98 S58:S98 AD57:AE98 AF57:AF64" xr:uid="{00000000-0002-0000-0600-000007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57:D98" xr:uid="{00000000-0002-0000-0600-000008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41" scale="63" fitToHeight="4" orientation="landscape" r:id="rId1"/>
  <ignoredErrors>
    <ignoredError sqref="X3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33CCFF"/>
    <pageSetUpPr fitToPage="1"/>
  </sheetPr>
  <dimension ref="A1:AR42"/>
  <sheetViews>
    <sheetView topLeftCell="A3" zoomScaleNormal="100" workbookViewId="0">
      <selection activeCell="W24" sqref="W24"/>
    </sheetView>
  </sheetViews>
  <sheetFormatPr baseColWidth="10" defaultColWidth="11.42578125" defaultRowHeight="12.75" outlineLevelCol="1" x14ac:dyDescent="0.25"/>
  <cols>
    <col min="1" max="1" width="28.140625" style="15" bestFit="1" customWidth="1"/>
    <col min="2" max="2" width="12.140625" style="12" customWidth="1"/>
    <col min="3" max="3" width="12.140625" style="15" customWidth="1"/>
    <col min="4" max="4" width="10" style="15" hidden="1" customWidth="1"/>
    <col min="5" max="5" width="10.28515625" style="15" hidden="1" customWidth="1"/>
    <col min="6" max="6" width="9.85546875" style="15" hidden="1" customWidth="1"/>
    <col min="7" max="7" width="10.7109375" style="12" hidden="1" customWidth="1" outlineLevel="1"/>
    <col min="8" max="9" width="8.85546875" style="12" hidden="1" customWidth="1" outlineLevel="1"/>
    <col min="10" max="10" width="10" style="12" bestFit="1" customWidth="1" collapsed="1"/>
    <col min="11" max="11" width="12.28515625" style="12" hidden="1" customWidth="1" outlineLevel="1"/>
    <col min="12" max="12" width="10.140625" style="12" hidden="1" customWidth="1" outlineLevel="1"/>
    <col min="13" max="13" width="12.28515625" style="12" hidden="1" customWidth="1" outlineLevel="1"/>
    <col min="14" max="14" width="10.42578125" style="12" bestFit="1" customWidth="1" collapsed="1"/>
    <col min="15" max="15" width="4.28515625" style="12" hidden="1" customWidth="1" outlineLevel="1"/>
    <col min="16" max="16" width="5.7109375" style="12" hidden="1" customWidth="1" outlineLevel="1"/>
    <col min="17" max="17" width="8.42578125" style="12" hidden="1" customWidth="1" outlineLevel="1"/>
    <col min="18" max="18" width="10" style="12" bestFit="1" customWidth="1" collapsed="1"/>
    <col min="19" max="19" width="18" style="12" customWidth="1" outlineLevel="1"/>
    <col min="20" max="20" width="8.140625" style="12" customWidth="1" outlineLevel="1"/>
    <col min="21" max="21" width="8.28515625" style="12" bestFit="1" customWidth="1" outlineLevel="1"/>
    <col min="22" max="22" width="10" style="12" bestFit="1" customWidth="1"/>
    <col min="23" max="23" width="11.42578125" style="12" customWidth="1"/>
    <col min="24" max="24" width="10.140625" style="169" customWidth="1"/>
    <col min="25" max="25" width="9.85546875" style="169" customWidth="1"/>
    <col min="26" max="16384" width="11.42578125" style="14"/>
  </cols>
  <sheetData>
    <row r="1" spans="1:44" s="11" customFormat="1" ht="15" customHeight="1" x14ac:dyDescent="0.25">
      <c r="A1" s="533" t="str">
        <f>+'24-03-315 Ind. Proy'!A1:AJ1</f>
        <v>PARTIDA 21-01-001 "SUBSECRETARIA DE SERVICIOS SOCIALES"</v>
      </c>
      <c r="B1" s="533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533"/>
      <c r="O1" s="533"/>
      <c r="P1" s="533"/>
      <c r="Q1" s="533"/>
      <c r="R1" s="533"/>
      <c r="S1" s="533"/>
      <c r="T1" s="533"/>
      <c r="U1" s="533"/>
      <c r="V1" s="533"/>
      <c r="W1" s="533"/>
      <c r="X1" s="533"/>
      <c r="Y1" s="533"/>
    </row>
    <row r="2" spans="1:44" s="11" customFormat="1" ht="15" customHeight="1" x14ac:dyDescent="0.25">
      <c r="A2" s="526" t="s">
        <v>1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526"/>
      <c r="S2" s="526"/>
      <c r="T2" s="526"/>
      <c r="U2" s="526"/>
      <c r="V2" s="526"/>
      <c r="W2" s="526"/>
      <c r="X2" s="526"/>
      <c r="Y2" s="526"/>
    </row>
    <row r="3" spans="1:44" s="11" customFormat="1" ht="15" customHeight="1" x14ac:dyDescent="0.25">
      <c r="A3" s="526" t="str">
        <f>+'24-03-315 Ind. Proy'!A3:AJ3</f>
        <v>EJECUCIÓN AL 31 DE DICIEMBRE DE 2022</v>
      </c>
      <c r="B3" s="526"/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526"/>
      <c r="Q3" s="526"/>
      <c r="R3" s="526"/>
      <c r="S3" s="526"/>
      <c r="T3" s="526"/>
      <c r="U3" s="526"/>
      <c r="V3" s="526"/>
      <c r="W3" s="526"/>
      <c r="X3" s="526"/>
      <c r="Y3" s="526"/>
    </row>
    <row r="4" spans="1:44" s="11" customFormat="1" ht="15" customHeight="1" x14ac:dyDescent="0.25">
      <c r="A4" s="528" t="s">
        <v>3</v>
      </c>
      <c r="B4" s="528"/>
      <c r="C4" s="528"/>
      <c r="D4" s="528"/>
      <c r="E4" s="528"/>
      <c r="F4" s="528"/>
      <c r="G4" s="528"/>
      <c r="H4" s="528"/>
      <c r="I4" s="528"/>
      <c r="J4" s="528"/>
      <c r="K4" s="528"/>
      <c r="L4" s="528"/>
      <c r="M4" s="528"/>
      <c r="N4" s="528"/>
      <c r="O4" s="528"/>
      <c r="P4" s="528"/>
      <c r="Q4" s="528"/>
      <c r="R4" s="528"/>
      <c r="S4" s="528"/>
      <c r="T4" s="528"/>
      <c r="U4" s="528"/>
      <c r="V4" s="528"/>
      <c r="W4" s="528"/>
      <c r="X4" s="528"/>
      <c r="Y4" s="528"/>
    </row>
    <row r="5" spans="1:44" ht="17.25" customHeight="1" x14ac:dyDescent="0.25">
      <c r="A5" s="569" t="str">
        <f>+'24-03-315 Ind. Proy'!A5:U5</f>
        <v>24-03-315 "Elige Vivir Sano"</v>
      </c>
      <c r="B5" s="570"/>
      <c r="C5" s="570"/>
      <c r="D5" s="570"/>
      <c r="E5" s="570"/>
      <c r="F5" s="570"/>
      <c r="G5" s="570"/>
      <c r="H5" s="570"/>
      <c r="I5" s="570"/>
      <c r="J5" s="570"/>
      <c r="K5" s="570"/>
      <c r="L5" s="570"/>
      <c r="M5" s="570"/>
      <c r="N5" s="570"/>
      <c r="O5" s="570"/>
      <c r="P5" s="570"/>
      <c r="Q5" s="570"/>
      <c r="R5" s="570"/>
      <c r="S5" s="570"/>
      <c r="T5" s="570"/>
      <c r="U5" s="570"/>
      <c r="V5" s="570"/>
      <c r="W5" s="570"/>
      <c r="X5" s="570"/>
      <c r="Y5" s="571"/>
      <c r="Z5" s="12"/>
      <c r="AA5" s="12"/>
      <c r="AB5" s="12"/>
      <c r="AC5" s="12"/>
      <c r="AD5" s="12"/>
      <c r="AE5" s="12"/>
      <c r="AF5" s="12"/>
      <c r="AG5" s="12"/>
      <c r="AH5" s="12"/>
      <c r="AI5" s="13"/>
      <c r="AJ5" s="13"/>
    </row>
    <row r="6" spans="1:44" s="15" customFormat="1" ht="12.75" customHeight="1" x14ac:dyDescent="0.25">
      <c r="A6" s="523" t="s">
        <v>7</v>
      </c>
      <c r="B6" s="547" t="s">
        <v>13</v>
      </c>
      <c r="C6" s="547" t="s">
        <v>83</v>
      </c>
      <c r="D6" s="558" t="s">
        <v>16</v>
      </c>
      <c r="E6" s="559"/>
      <c r="F6" s="560"/>
      <c r="G6" s="558" t="s">
        <v>19</v>
      </c>
      <c r="H6" s="559"/>
      <c r="I6" s="560"/>
      <c r="J6" s="547" t="s">
        <v>20</v>
      </c>
      <c r="K6" s="558" t="s">
        <v>19</v>
      </c>
      <c r="L6" s="559"/>
      <c r="M6" s="560"/>
      <c r="N6" s="547" t="s">
        <v>21</v>
      </c>
      <c r="O6" s="558" t="s">
        <v>19</v>
      </c>
      <c r="P6" s="559"/>
      <c r="Q6" s="560"/>
      <c r="R6" s="547" t="s">
        <v>22</v>
      </c>
      <c r="S6" s="433" t="s">
        <v>19</v>
      </c>
      <c r="T6" s="433"/>
      <c r="U6" s="433"/>
      <c r="V6" s="530" t="s">
        <v>23</v>
      </c>
      <c r="W6" s="530" t="s">
        <v>24</v>
      </c>
      <c r="X6" s="553" t="s">
        <v>84</v>
      </c>
      <c r="Y6" s="554"/>
      <c r="Z6" s="551"/>
      <c r="AA6" s="551"/>
      <c r="AB6" s="551"/>
      <c r="AC6" s="551"/>
      <c r="AD6" s="551"/>
      <c r="AE6" s="551"/>
      <c r="AF6" s="551"/>
      <c r="AG6" s="551"/>
      <c r="AH6" s="551"/>
      <c r="AI6" s="552"/>
      <c r="AJ6" s="552"/>
      <c r="AK6" s="11"/>
      <c r="AL6" s="11"/>
      <c r="AM6" s="11"/>
      <c r="AN6" s="11"/>
      <c r="AO6" s="11"/>
      <c r="AP6" s="11"/>
      <c r="AQ6" s="11"/>
      <c r="AR6" s="11"/>
    </row>
    <row r="7" spans="1:44" s="15" customFormat="1" ht="34.5" customHeight="1" x14ac:dyDescent="0.25">
      <c r="A7" s="523"/>
      <c r="B7" s="548"/>
      <c r="C7" s="548"/>
      <c r="D7" s="433" t="s">
        <v>29</v>
      </c>
      <c r="E7" s="433" t="s">
        <v>30</v>
      </c>
      <c r="F7" s="433" t="s">
        <v>31</v>
      </c>
      <c r="G7" s="433" t="s">
        <v>32</v>
      </c>
      <c r="H7" s="433" t="s">
        <v>33</v>
      </c>
      <c r="I7" s="433" t="s">
        <v>34</v>
      </c>
      <c r="J7" s="548"/>
      <c r="K7" s="433" t="s">
        <v>35</v>
      </c>
      <c r="L7" s="433" t="s">
        <v>36</v>
      </c>
      <c r="M7" s="433" t="s">
        <v>37</v>
      </c>
      <c r="N7" s="548"/>
      <c r="O7" s="433" t="s">
        <v>38</v>
      </c>
      <c r="P7" s="433" t="s">
        <v>39</v>
      </c>
      <c r="Q7" s="433" t="s">
        <v>40</v>
      </c>
      <c r="R7" s="548"/>
      <c r="S7" s="433" t="s">
        <v>41</v>
      </c>
      <c r="T7" s="433" t="s">
        <v>42</v>
      </c>
      <c r="U7" s="433" t="s">
        <v>43</v>
      </c>
      <c r="V7" s="531"/>
      <c r="W7" s="531"/>
      <c r="X7" s="431" t="s">
        <v>44</v>
      </c>
      <c r="Y7" s="431" t="s">
        <v>85</v>
      </c>
      <c r="Z7" s="449"/>
      <c r="AA7" s="449"/>
      <c r="AB7" s="449"/>
      <c r="AC7" s="551"/>
      <c r="AD7" s="449"/>
      <c r="AE7" s="449"/>
      <c r="AF7" s="449"/>
      <c r="AG7" s="551"/>
      <c r="AH7" s="551"/>
      <c r="AI7" s="450"/>
      <c r="AJ7" s="450"/>
      <c r="AK7" s="11"/>
      <c r="AL7" s="11"/>
      <c r="AM7" s="11"/>
      <c r="AN7" s="11"/>
      <c r="AO7" s="11"/>
      <c r="AP7" s="11"/>
      <c r="AQ7" s="11"/>
      <c r="AR7" s="11"/>
    </row>
    <row r="8" spans="1:44" ht="24.75" customHeight="1" x14ac:dyDescent="0.25">
      <c r="A8" s="395" t="s">
        <v>46</v>
      </c>
      <c r="B8" s="396">
        <f>+'24-03-315 Ind. Proy'!J10</f>
        <v>3471980</v>
      </c>
      <c r="C8" s="396">
        <f>+'24-03-315 Ind. Proy'!K10</f>
        <v>3471980</v>
      </c>
      <c r="D8" s="396">
        <f>+'24-03-315 Ind. Proy'!M10</f>
        <v>0</v>
      </c>
      <c r="E8" s="396">
        <f>+'24-03-315 Ind. Proy'!N10</f>
        <v>0</v>
      </c>
      <c r="F8" s="396">
        <f>+'24-03-315 Ind. Proy'!O10</f>
        <v>0</v>
      </c>
      <c r="G8" s="396">
        <f>+'24-03-315 Ind. Proy'!R10</f>
        <v>0</v>
      </c>
      <c r="H8" s="396">
        <f>+'24-03-315 Ind. Proy'!S10</f>
        <v>0</v>
      </c>
      <c r="I8" s="396">
        <f>+'24-03-315 Ind. Proy'!T10</f>
        <v>0</v>
      </c>
      <c r="J8" s="396">
        <f>+'24-03-315 Ind. Proy'!U10</f>
        <v>0</v>
      </c>
      <c r="K8" s="396">
        <f>+'24-03-315 Ind. Proy'!V10</f>
        <v>0</v>
      </c>
      <c r="L8" s="396">
        <f>+'24-03-315 Ind. Proy'!W10</f>
        <v>1371218</v>
      </c>
      <c r="M8" s="396">
        <f>+'24-03-315 Ind. Proy'!X10</f>
        <v>0</v>
      </c>
      <c r="N8" s="396">
        <f>+'24-03-315 Ind. Proy'!Y10</f>
        <v>1371218</v>
      </c>
      <c r="O8" s="396">
        <f>+'24-03-315 Ind. Proy'!Z10</f>
        <v>776946</v>
      </c>
      <c r="P8" s="396">
        <f>+'24-03-315 Ind. Proy'!AA10</f>
        <v>0</v>
      </c>
      <c r="Q8" s="396">
        <f>+'24-03-315 Ind. Proy'!AB10</f>
        <v>1323816</v>
      </c>
      <c r="R8" s="396">
        <f>+'24-03-315 Ind. Proy'!AC10</f>
        <v>2100762</v>
      </c>
      <c r="S8" s="396">
        <f>+'24-03-315 Ind. Proy'!AD10</f>
        <v>0</v>
      </c>
      <c r="T8" s="396">
        <f>+'24-03-315 Ind. Proy'!AE10</f>
        <v>0</v>
      </c>
      <c r="U8" s="396">
        <f>+'24-03-315 Ind. Proy'!AF10</f>
        <v>0</v>
      </c>
      <c r="V8" s="396">
        <f>+'24-03-315 Ind. Proy'!AG10</f>
        <v>0</v>
      </c>
      <c r="W8" s="447">
        <f>+'24-03-315 Ind. Proy'!AH10</f>
        <v>3471980</v>
      </c>
      <c r="X8" s="397">
        <f>+'24-03-315 Ind. Proy'!AI10</f>
        <v>1</v>
      </c>
      <c r="Y8" s="397">
        <f>+'24-03-315 Ind. Proy'!AJ10</f>
        <v>2.7613275807475469E-3</v>
      </c>
    </row>
    <row r="9" spans="1:44" ht="24.75" customHeight="1" x14ac:dyDescent="0.25">
      <c r="A9" s="398" t="s">
        <v>48</v>
      </c>
      <c r="B9" s="305">
        <f>+'24-03-315 Ind. Proy'!J13</f>
        <v>4469212</v>
      </c>
      <c r="C9" s="305">
        <f>+'24-03-315 Ind. Proy'!K13</f>
        <v>4469212</v>
      </c>
      <c r="D9" s="305">
        <f>+'24-03-315 Ind. Proy'!M13</f>
        <v>0</v>
      </c>
      <c r="E9" s="305">
        <f>+'24-03-315 Ind. Proy'!N13</f>
        <v>0</v>
      </c>
      <c r="F9" s="305">
        <f>+'24-03-315 Ind. Proy'!O13</f>
        <v>0</v>
      </c>
      <c r="G9" s="305">
        <f>+'24-03-315 Ind. Proy'!R13</f>
        <v>0</v>
      </c>
      <c r="H9" s="305">
        <f>+'24-03-315 Ind. Proy'!S13</f>
        <v>0</v>
      </c>
      <c r="I9" s="305">
        <f>+'24-03-315 Ind. Proy'!T13</f>
        <v>0</v>
      </c>
      <c r="J9" s="305">
        <f>+'24-03-315 Ind. Proy'!U13</f>
        <v>0</v>
      </c>
      <c r="K9" s="305">
        <f>+'24-03-315 Ind. Proy'!V13</f>
        <v>0</v>
      </c>
      <c r="L9" s="305">
        <f>+'24-03-315 Ind. Proy'!W13</f>
        <v>0</v>
      </c>
      <c r="M9" s="305">
        <f>+'24-03-315 Ind. Proy'!X13</f>
        <v>0</v>
      </c>
      <c r="N9" s="305">
        <f>+'24-03-315 Ind. Proy'!Y13</f>
        <v>0</v>
      </c>
      <c r="O9" s="305">
        <f>+'24-03-315 Ind. Proy'!Z13</f>
        <v>0</v>
      </c>
      <c r="P9" s="305">
        <f>+'24-03-315 Ind. Proy'!AA13</f>
        <v>4469212</v>
      </c>
      <c r="Q9" s="305">
        <f>+'24-03-315 Ind. Proy'!AB13</f>
        <v>0</v>
      </c>
      <c r="R9" s="305">
        <f>+'24-03-315 Ind. Proy'!AC13</f>
        <v>4469212</v>
      </c>
      <c r="S9" s="305">
        <f>+'24-03-315 Ind. Proy'!AD13</f>
        <v>0</v>
      </c>
      <c r="T9" s="305">
        <f>+'24-03-315 Ind. Proy'!AE13</f>
        <v>0</v>
      </c>
      <c r="U9" s="305">
        <f>+'24-03-315 Ind. Proy'!AF13</f>
        <v>0</v>
      </c>
      <c r="V9" s="305">
        <f>+'24-03-315 Ind. Proy'!AG13</f>
        <v>0</v>
      </c>
      <c r="W9" s="9">
        <f>+'24-03-315 Ind. Proy'!AH13</f>
        <v>4469212</v>
      </c>
      <c r="X9" s="399">
        <f>+'24-03-315 Ind. Proy'!AI13</f>
        <v>1</v>
      </c>
      <c r="Y9" s="399">
        <f>+'24-03-315 Ind. Proy'!AJ13</f>
        <v>3.5544439656357198E-3</v>
      </c>
    </row>
    <row r="10" spans="1:44" ht="24.75" customHeight="1" x14ac:dyDescent="0.25">
      <c r="A10" s="398" t="s">
        <v>50</v>
      </c>
      <c r="B10" s="305">
        <f>+'24-03-315 Ind. Proy'!J16</f>
        <v>3849930</v>
      </c>
      <c r="C10" s="305">
        <f>+'24-03-315 Ind. Proy'!K16</f>
        <v>3849930</v>
      </c>
      <c r="D10" s="305">
        <f>+'24-03-315 Ind. Proy'!M16</f>
        <v>0</v>
      </c>
      <c r="E10" s="305">
        <f>+'24-03-315 Ind. Proy'!N16</f>
        <v>0</v>
      </c>
      <c r="F10" s="305">
        <f>+'24-03-315 Ind. Proy'!O16</f>
        <v>0</v>
      </c>
      <c r="G10" s="305">
        <f>+'24-03-315 Ind. Proy'!R16</f>
        <v>0</v>
      </c>
      <c r="H10" s="305">
        <f>+'24-03-315 Ind. Proy'!S16</f>
        <v>0</v>
      </c>
      <c r="I10" s="305">
        <f>+'24-03-315 Ind. Proy'!T16</f>
        <v>0</v>
      </c>
      <c r="J10" s="305">
        <f>+'24-03-315 Ind. Proy'!U16</f>
        <v>0</v>
      </c>
      <c r="K10" s="305">
        <f>+'24-03-315 Ind. Proy'!V16</f>
        <v>0</v>
      </c>
      <c r="L10" s="305">
        <f>+'24-03-315 Ind. Proy'!W16</f>
        <v>0</v>
      </c>
      <c r="M10" s="305">
        <f>+'24-03-315 Ind. Proy'!X16</f>
        <v>0</v>
      </c>
      <c r="N10" s="305">
        <f>+'24-03-315 Ind. Proy'!Y16</f>
        <v>0</v>
      </c>
      <c r="O10" s="305">
        <f>+'24-03-315 Ind. Proy'!Z16</f>
        <v>3849930</v>
      </c>
      <c r="P10" s="305">
        <f>+'24-03-315 Ind. Proy'!AA16</f>
        <v>0</v>
      </c>
      <c r="Q10" s="305">
        <f>+'24-03-315 Ind. Proy'!AB16</f>
        <v>0</v>
      </c>
      <c r="R10" s="305">
        <f>+'24-03-315 Ind. Proy'!AC16</f>
        <v>3849930</v>
      </c>
      <c r="S10" s="305">
        <f>+'24-03-315 Ind. Proy'!AD16</f>
        <v>0</v>
      </c>
      <c r="T10" s="305">
        <f>+'24-03-315 Ind. Proy'!AE16</f>
        <v>0</v>
      </c>
      <c r="U10" s="305">
        <f>+'24-03-315 Ind. Proy'!AF16</f>
        <v>0</v>
      </c>
      <c r="V10" s="305">
        <f>+'24-03-315 Ind. Proy'!AG16</f>
        <v>0</v>
      </c>
      <c r="W10" s="9">
        <f>+'24-03-315 Ind. Proy'!AH16</f>
        <v>3849930</v>
      </c>
      <c r="X10" s="399">
        <f>+'24-03-315 Ind. Proy'!AI16</f>
        <v>1</v>
      </c>
      <c r="Y10" s="399">
        <f>+'24-03-315 Ind. Proy'!AJ16</f>
        <v>3.0619179525652233E-3</v>
      </c>
    </row>
    <row r="11" spans="1:44" ht="24.75" customHeight="1" x14ac:dyDescent="0.25">
      <c r="A11" s="398" t="s">
        <v>52</v>
      </c>
      <c r="B11" s="305">
        <f>+'24-03-315 Ind. Proy'!J19</f>
        <v>2392109</v>
      </c>
      <c r="C11" s="305">
        <f>+'24-03-315 Ind. Proy'!K19</f>
        <v>2392109</v>
      </c>
      <c r="D11" s="305">
        <f>+'24-03-315 Ind. Proy'!M19</f>
        <v>0</v>
      </c>
      <c r="E11" s="305">
        <f>+'24-03-315 Ind. Proy'!N19</f>
        <v>0</v>
      </c>
      <c r="F11" s="305">
        <f>+'24-03-315 Ind. Proy'!O19</f>
        <v>0</v>
      </c>
      <c r="G11" s="305">
        <f>+'24-03-315 Ind. Proy'!R19</f>
        <v>0</v>
      </c>
      <c r="H11" s="305">
        <f>+'24-03-315 Ind. Proy'!S19</f>
        <v>0</v>
      </c>
      <c r="I11" s="305">
        <f>+'24-03-315 Ind. Proy'!T19</f>
        <v>0</v>
      </c>
      <c r="J11" s="305">
        <f>+'24-03-315 Ind. Proy'!U19</f>
        <v>0</v>
      </c>
      <c r="K11" s="305">
        <f>+'24-03-315 Ind. Proy'!V19</f>
        <v>0</v>
      </c>
      <c r="L11" s="305">
        <f>+'24-03-315 Ind. Proy'!W19</f>
        <v>0</v>
      </c>
      <c r="M11" s="305">
        <f>+'24-03-315 Ind. Proy'!X19</f>
        <v>0</v>
      </c>
      <c r="N11" s="305">
        <f>+'24-03-315 Ind. Proy'!Y19</f>
        <v>0</v>
      </c>
      <c r="O11" s="305">
        <f>+'24-03-315 Ind. Proy'!Z19</f>
        <v>0</v>
      </c>
      <c r="P11" s="305">
        <f>+'24-03-315 Ind. Proy'!AA19</f>
        <v>0</v>
      </c>
      <c r="Q11" s="305">
        <f>+'24-03-315 Ind. Proy'!AB19</f>
        <v>2392109</v>
      </c>
      <c r="R11" s="305">
        <f>+'24-03-315 Ind. Proy'!AC19</f>
        <v>2392109</v>
      </c>
      <c r="S11" s="305">
        <f>+'24-03-315 Ind. Proy'!AD19</f>
        <v>0</v>
      </c>
      <c r="T11" s="305">
        <f>+'24-03-315 Ind. Proy'!AE19</f>
        <v>0</v>
      </c>
      <c r="U11" s="305">
        <f>+'24-03-315 Ind. Proy'!AF19</f>
        <v>0</v>
      </c>
      <c r="V11" s="305">
        <f>+'24-03-315 Ind. Proy'!AG19</f>
        <v>0</v>
      </c>
      <c r="W11" s="9">
        <f>+'24-03-315 Ind. Proy'!AH19</f>
        <v>2392109</v>
      </c>
      <c r="X11" s="399">
        <f>+'24-03-315 Ind. Proy'!AI19</f>
        <v>1</v>
      </c>
      <c r="Y11" s="399">
        <f>+'24-03-315 Ind. Proy'!AJ19</f>
        <v>1.9024869261500452E-3</v>
      </c>
    </row>
    <row r="12" spans="1:44" ht="24.75" customHeight="1" x14ac:dyDescent="0.25">
      <c r="A12" s="398" t="s">
        <v>54</v>
      </c>
      <c r="B12" s="305">
        <f>+'24-03-315 Ind. Proy'!J22</f>
        <v>3012794</v>
      </c>
      <c r="C12" s="305">
        <f>+'24-03-315 Ind. Proy'!K22</f>
        <v>3012794</v>
      </c>
      <c r="D12" s="305">
        <f>+'24-03-315 Ind. Proy'!M22</f>
        <v>0</v>
      </c>
      <c r="E12" s="305">
        <f>+'24-03-315 Ind. Proy'!N22</f>
        <v>0</v>
      </c>
      <c r="F12" s="305">
        <f>+'24-03-315 Ind. Proy'!O22</f>
        <v>0</v>
      </c>
      <c r="G12" s="305">
        <f>+'24-03-315 Ind. Proy'!R22</f>
        <v>0</v>
      </c>
      <c r="H12" s="305">
        <f>+'24-03-315 Ind. Proy'!S22</f>
        <v>0</v>
      </c>
      <c r="I12" s="305">
        <f>+'24-03-315 Ind. Proy'!T22</f>
        <v>0</v>
      </c>
      <c r="J12" s="305">
        <f>+'24-03-315 Ind. Proy'!U22</f>
        <v>0</v>
      </c>
      <c r="K12" s="305">
        <f>+'24-03-315 Ind. Proy'!V22</f>
        <v>0</v>
      </c>
      <c r="L12" s="305">
        <f>+'24-03-315 Ind. Proy'!W22</f>
        <v>0</v>
      </c>
      <c r="M12" s="305">
        <f>+'24-03-315 Ind. Proy'!X22</f>
        <v>0</v>
      </c>
      <c r="N12" s="305">
        <f>+'24-03-315 Ind. Proy'!Y22</f>
        <v>0</v>
      </c>
      <c r="O12" s="305">
        <f>+'24-03-315 Ind. Proy'!Z22</f>
        <v>3012794</v>
      </c>
      <c r="P12" s="305">
        <f>+'24-03-315 Ind. Proy'!AA22</f>
        <v>0</v>
      </c>
      <c r="Q12" s="305">
        <f>+'24-03-315 Ind. Proy'!AB22</f>
        <v>0</v>
      </c>
      <c r="R12" s="305">
        <f>+'24-03-315 Ind. Proy'!AC22</f>
        <v>3012794</v>
      </c>
      <c r="S12" s="305">
        <f>+'24-03-315 Ind. Proy'!AD22</f>
        <v>0</v>
      </c>
      <c r="T12" s="305">
        <f>+'24-03-315 Ind. Proy'!AE22</f>
        <v>0</v>
      </c>
      <c r="U12" s="305">
        <f>+'24-03-315 Ind. Proy'!AF22</f>
        <v>0</v>
      </c>
      <c r="V12" s="305">
        <f>+'24-03-315 Ind. Proy'!AG22</f>
        <v>0</v>
      </c>
      <c r="W12" s="9">
        <f>+'24-03-315 Ind. Proy'!AH22</f>
        <v>3012794</v>
      </c>
      <c r="X12" s="399">
        <f>+'24-03-315 Ind. Proy'!AI22</f>
        <v>1</v>
      </c>
      <c r="Y12" s="399">
        <f>+'24-03-315 Ind. Proy'!AJ22</f>
        <v>2.3961287701284931E-3</v>
      </c>
    </row>
    <row r="13" spans="1:44" ht="24.75" customHeight="1" x14ac:dyDescent="0.25">
      <c r="A13" s="398" t="s">
        <v>56</v>
      </c>
      <c r="B13" s="305">
        <f>+'24-03-315 Ind. Proy'!J25</f>
        <v>4383097</v>
      </c>
      <c r="C13" s="305">
        <f>+'24-03-315 Ind. Proy'!K25</f>
        <v>4334567</v>
      </c>
      <c r="D13" s="305">
        <f>+'24-03-315 Ind. Proy'!M25</f>
        <v>0</v>
      </c>
      <c r="E13" s="305">
        <f>+'24-03-315 Ind. Proy'!N25</f>
        <v>0</v>
      </c>
      <c r="F13" s="305">
        <f>+'24-03-315 Ind. Proy'!O25</f>
        <v>0</v>
      </c>
      <c r="G13" s="305">
        <f>+'24-03-315 Ind. Proy'!R25</f>
        <v>0</v>
      </c>
      <c r="H13" s="305">
        <f>+'24-03-315 Ind. Proy'!S25</f>
        <v>0</v>
      </c>
      <c r="I13" s="305">
        <f>+'24-03-315 Ind. Proy'!T25</f>
        <v>0</v>
      </c>
      <c r="J13" s="305">
        <f>+'24-03-315 Ind. Proy'!U25</f>
        <v>0</v>
      </c>
      <c r="K13" s="305">
        <f>+'24-03-315 Ind. Proy'!V25</f>
        <v>0</v>
      </c>
      <c r="L13" s="305">
        <f>+'24-03-315 Ind. Proy'!W25</f>
        <v>0</v>
      </c>
      <c r="M13" s="305">
        <f>+'24-03-315 Ind. Proy'!X25</f>
        <v>0</v>
      </c>
      <c r="N13" s="305">
        <f>+'24-03-315 Ind. Proy'!Y25</f>
        <v>0</v>
      </c>
      <c r="O13" s="305">
        <f>+'24-03-315 Ind. Proy'!Z25</f>
        <v>0</v>
      </c>
      <c r="P13" s="305">
        <f>+'24-03-315 Ind. Proy'!AA25</f>
        <v>0</v>
      </c>
      <c r="Q13" s="305">
        <f>+'24-03-315 Ind. Proy'!AB25</f>
        <v>1483097</v>
      </c>
      <c r="R13" s="305">
        <f>+'24-03-315 Ind. Proy'!AC25</f>
        <v>1483097</v>
      </c>
      <c r="S13" s="305">
        <f>+'24-03-315 Ind. Proy'!AD25</f>
        <v>1176545</v>
      </c>
      <c r="T13" s="305">
        <f>+'24-03-315 Ind. Proy'!AE25</f>
        <v>1674925</v>
      </c>
      <c r="U13" s="305">
        <f>+'24-03-315 Ind. Proy'!AF25</f>
        <v>0</v>
      </c>
      <c r="V13" s="305">
        <f>+'24-03-315 Ind. Proy'!AG25</f>
        <v>2851470</v>
      </c>
      <c r="W13" s="305">
        <f>+'24-03-315 Ind. Proy'!AH25</f>
        <v>4334567</v>
      </c>
      <c r="X13" s="399">
        <f>+'24-03-315 Ind. Proy'!AI25</f>
        <v>0.98892792014413555</v>
      </c>
      <c r="Y13" s="399">
        <f>+'24-03-315 Ind. Proy'!AJ25</f>
        <v>3.4473583971388524E-3</v>
      </c>
    </row>
    <row r="14" spans="1:44" ht="24.75" customHeight="1" x14ac:dyDescent="0.25">
      <c r="A14" s="398" t="s">
        <v>58</v>
      </c>
      <c r="B14" s="305">
        <f>+'24-03-315 Ind. Proy'!J28</f>
        <v>4227951</v>
      </c>
      <c r="C14" s="305">
        <f>+'24-03-315 Ind. Proy'!K28</f>
        <v>4227951</v>
      </c>
      <c r="D14" s="305">
        <f>+'24-03-315 Ind. Proy'!M28</f>
        <v>0</v>
      </c>
      <c r="E14" s="305">
        <f>+'24-03-315 Ind. Proy'!N28</f>
        <v>0</v>
      </c>
      <c r="F14" s="305">
        <f>+'24-03-315 Ind. Proy'!O28</f>
        <v>0</v>
      </c>
      <c r="G14" s="305">
        <f>+'24-03-315 Ind. Proy'!R28</f>
        <v>0</v>
      </c>
      <c r="H14" s="305">
        <f>+'24-03-315 Ind. Proy'!S28</f>
        <v>0</v>
      </c>
      <c r="I14" s="305">
        <f>+'24-03-315 Ind. Proy'!T28</f>
        <v>0</v>
      </c>
      <c r="J14" s="305">
        <f>+'24-03-315 Ind. Proy'!U28</f>
        <v>0</v>
      </c>
      <c r="K14" s="305">
        <f>+'24-03-315 Ind. Proy'!V28</f>
        <v>0</v>
      </c>
      <c r="L14" s="305">
        <f>+'24-03-315 Ind. Proy'!W28</f>
        <v>0</v>
      </c>
      <c r="M14" s="305">
        <f>+'24-03-315 Ind. Proy'!X28</f>
        <v>2573851</v>
      </c>
      <c r="N14" s="305">
        <f>+'24-03-315 Ind. Proy'!Y28</f>
        <v>2573851</v>
      </c>
      <c r="O14" s="305">
        <f>+'24-03-315 Ind. Proy'!Z28</f>
        <v>0</v>
      </c>
      <c r="P14" s="305">
        <f>+'24-03-315 Ind. Proy'!AA28</f>
        <v>0</v>
      </c>
      <c r="Q14" s="305">
        <f>+'24-03-315 Ind. Proy'!AB28</f>
        <v>1654100</v>
      </c>
      <c r="R14" s="305">
        <f>+'24-03-315 Ind. Proy'!AC28</f>
        <v>1654100</v>
      </c>
      <c r="S14" s="305">
        <f>+'24-03-315 Ind. Proy'!AD28</f>
        <v>0</v>
      </c>
      <c r="T14" s="305">
        <f>+'24-03-315 Ind. Proy'!AE28</f>
        <v>0</v>
      </c>
      <c r="U14" s="305">
        <f>+'24-03-315 Ind. Proy'!AF28</f>
        <v>0</v>
      </c>
      <c r="V14" s="305">
        <f>+'24-03-315 Ind. Proy'!AG28</f>
        <v>0</v>
      </c>
      <c r="W14" s="305">
        <f>+'24-03-315 Ind. Proy'!AH28</f>
        <v>4227951</v>
      </c>
      <c r="X14" s="399">
        <f>+'24-03-315 Ind. Proy'!AI28</f>
        <v>1</v>
      </c>
      <c r="Y14" s="399">
        <f>+'24-03-315 Ind. Proy'!AJ28</f>
        <v>3.362564791948448E-3</v>
      </c>
    </row>
    <row r="15" spans="1:44" ht="24.75" customHeight="1" x14ac:dyDescent="0.25">
      <c r="A15" s="398" t="s">
        <v>60</v>
      </c>
      <c r="B15" s="305">
        <f>+'24-03-315 Ind. Proy'!J31</f>
        <v>0</v>
      </c>
      <c r="C15" s="305">
        <f>+'24-03-315 Ind. Proy'!K31</f>
        <v>0</v>
      </c>
      <c r="D15" s="305">
        <f>+'24-03-315 Ind. Proy'!M31</f>
        <v>0</v>
      </c>
      <c r="E15" s="305">
        <f>+'24-03-315 Ind. Proy'!N31</f>
        <v>0</v>
      </c>
      <c r="F15" s="305">
        <f>+'24-03-315 Ind. Proy'!O31</f>
        <v>0</v>
      </c>
      <c r="G15" s="305">
        <f>+'24-03-315 Ind. Proy'!R31</f>
        <v>0</v>
      </c>
      <c r="H15" s="305">
        <f>+'24-03-315 Ind. Proy'!S31</f>
        <v>0</v>
      </c>
      <c r="I15" s="305">
        <f>+'24-03-315 Ind. Proy'!T31</f>
        <v>0</v>
      </c>
      <c r="J15" s="305">
        <f>+'24-03-315 Ind. Proy'!U31</f>
        <v>0</v>
      </c>
      <c r="K15" s="305">
        <f>+'24-03-315 Ind. Proy'!V31</f>
        <v>0</v>
      </c>
      <c r="L15" s="305">
        <f>+'24-03-315 Ind. Proy'!W31</f>
        <v>0</v>
      </c>
      <c r="M15" s="305">
        <f>+'24-03-315 Ind. Proy'!X31</f>
        <v>0</v>
      </c>
      <c r="N15" s="305">
        <f>+'24-03-315 Ind. Proy'!Y31</f>
        <v>0</v>
      </c>
      <c r="O15" s="305">
        <f>+'24-03-315 Ind. Proy'!Z31</f>
        <v>0</v>
      </c>
      <c r="P15" s="305">
        <f>+'24-03-315 Ind. Proy'!AA31</f>
        <v>0</v>
      </c>
      <c r="Q15" s="305">
        <f>+'24-03-315 Ind. Proy'!AB31</f>
        <v>0</v>
      </c>
      <c r="R15" s="305">
        <f>+'24-03-315 Ind. Proy'!AC31</f>
        <v>0</v>
      </c>
      <c r="S15" s="305">
        <f>+'24-03-315 Ind. Proy'!AD31</f>
        <v>0</v>
      </c>
      <c r="T15" s="305">
        <f>+'24-03-315 Ind. Proy'!AE31</f>
        <v>0</v>
      </c>
      <c r="U15" s="305">
        <f>+'24-03-315 Ind. Proy'!AF31</f>
        <v>0</v>
      </c>
      <c r="V15" s="305">
        <f>+'24-03-315 Ind. Proy'!AG31</f>
        <v>0</v>
      </c>
      <c r="W15" s="305">
        <f>+'24-03-315 Ind. Proy'!AH31</f>
        <v>0</v>
      </c>
      <c r="X15" s="399">
        <f>+'24-03-315 Ind. Proy'!AI31</f>
        <v>0</v>
      </c>
      <c r="Y15" s="399">
        <f>+'24-03-315 Ind. Proy'!AJ31</f>
        <v>0</v>
      </c>
    </row>
    <row r="16" spans="1:44" ht="24.75" customHeight="1" x14ac:dyDescent="0.25">
      <c r="A16" s="398" t="s">
        <v>62</v>
      </c>
      <c r="B16" s="305">
        <f>+'24-03-315 Ind. Proy'!J34</f>
        <v>4466891</v>
      </c>
      <c r="C16" s="305">
        <f>+'24-03-315 Ind. Proy'!K34</f>
        <v>4466891</v>
      </c>
      <c r="D16" s="305">
        <f>+'24-03-315 Ind. Proy'!M34</f>
        <v>0</v>
      </c>
      <c r="E16" s="305">
        <f>+'24-03-315 Ind. Proy'!N34</f>
        <v>0</v>
      </c>
      <c r="F16" s="305">
        <f>+'24-03-315 Ind. Proy'!O34</f>
        <v>0</v>
      </c>
      <c r="G16" s="305">
        <f>+'24-03-315 Ind. Proy'!R34</f>
        <v>0</v>
      </c>
      <c r="H16" s="305">
        <f>+'24-03-315 Ind. Proy'!S34</f>
        <v>0</v>
      </c>
      <c r="I16" s="305">
        <f>+'24-03-315 Ind. Proy'!T34</f>
        <v>0</v>
      </c>
      <c r="J16" s="305">
        <f>+'24-03-315 Ind. Proy'!U34</f>
        <v>0</v>
      </c>
      <c r="K16" s="305">
        <f>+'24-03-315 Ind. Proy'!V34</f>
        <v>0</v>
      </c>
      <c r="L16" s="305">
        <f>+'24-03-315 Ind. Proy'!W34</f>
        <v>0</v>
      </c>
      <c r="M16" s="305">
        <f>+'24-03-315 Ind. Proy'!X34</f>
        <v>0</v>
      </c>
      <c r="N16" s="305">
        <f>+'24-03-315 Ind. Proy'!Y34</f>
        <v>0</v>
      </c>
      <c r="O16" s="305">
        <f>+'24-03-315 Ind. Proy'!Z34</f>
        <v>0</v>
      </c>
      <c r="P16" s="305">
        <f>+'24-03-315 Ind. Proy'!AA34</f>
        <v>4466891</v>
      </c>
      <c r="Q16" s="305">
        <f>+'24-03-315 Ind. Proy'!AB34</f>
        <v>0</v>
      </c>
      <c r="R16" s="305">
        <f>+'24-03-315 Ind. Proy'!AC34</f>
        <v>4466891</v>
      </c>
      <c r="S16" s="305">
        <f>+'24-03-315 Ind. Proy'!AD34</f>
        <v>0</v>
      </c>
      <c r="T16" s="305">
        <f>+'24-03-315 Ind. Proy'!AE34</f>
        <v>0</v>
      </c>
      <c r="U16" s="305">
        <f>+'24-03-315 Ind. Proy'!AF34</f>
        <v>0</v>
      </c>
      <c r="V16" s="305">
        <f>+'24-03-315 Ind. Proy'!AG34</f>
        <v>0</v>
      </c>
      <c r="W16" s="305">
        <f>+'24-03-315 Ind. Proy'!AH34</f>
        <v>4466891</v>
      </c>
      <c r="X16" s="399">
        <f>+'24-03-315 Ind. Proy'!AI34</f>
        <v>1</v>
      </c>
      <c r="Y16" s="399">
        <f>+'24-03-315 Ind. Proy'!AJ34</f>
        <v>3.5525980329647613E-3</v>
      </c>
    </row>
    <row r="17" spans="1:25" ht="24.75" customHeight="1" x14ac:dyDescent="0.25">
      <c r="A17" s="398" t="s">
        <v>64</v>
      </c>
      <c r="B17" s="305">
        <f>+'24-03-315 Ind. Proy'!J37</f>
        <v>3275654</v>
      </c>
      <c r="C17" s="305">
        <f>+'24-03-315 Ind. Proy'!K37</f>
        <v>3275654</v>
      </c>
      <c r="D17" s="305">
        <f>+'24-03-315 Ind. Proy'!M37</f>
        <v>0</v>
      </c>
      <c r="E17" s="305">
        <f>+'24-03-315 Ind. Proy'!N37</f>
        <v>0</v>
      </c>
      <c r="F17" s="305">
        <f>+'24-03-315 Ind. Proy'!O37</f>
        <v>0</v>
      </c>
      <c r="G17" s="305">
        <f>+'24-03-315 Ind. Proy'!R37</f>
        <v>0</v>
      </c>
      <c r="H17" s="305">
        <f>+'24-03-315 Ind. Proy'!S37</f>
        <v>0</v>
      </c>
      <c r="I17" s="305">
        <f>+'24-03-315 Ind. Proy'!T37</f>
        <v>0</v>
      </c>
      <c r="J17" s="305">
        <f>+'24-03-315 Ind. Proy'!U37</f>
        <v>0</v>
      </c>
      <c r="K17" s="305">
        <f>+'24-03-315 Ind. Proy'!V37</f>
        <v>0</v>
      </c>
      <c r="L17" s="305">
        <f>+'24-03-315 Ind. Proy'!W37</f>
        <v>0</v>
      </c>
      <c r="M17" s="305">
        <f>+'24-03-315 Ind. Proy'!X37</f>
        <v>0</v>
      </c>
      <c r="N17" s="305">
        <f>+'24-03-315 Ind. Proy'!Y37</f>
        <v>0</v>
      </c>
      <c r="O17" s="305">
        <f>+'24-03-315 Ind. Proy'!Z37</f>
        <v>0</v>
      </c>
      <c r="P17" s="305">
        <f>+'24-03-315 Ind. Proy'!AA37</f>
        <v>0</v>
      </c>
      <c r="Q17" s="305">
        <f>+'24-03-315 Ind. Proy'!AB37</f>
        <v>0</v>
      </c>
      <c r="R17" s="305">
        <f>+'24-03-315 Ind. Proy'!AC37</f>
        <v>0</v>
      </c>
      <c r="S17" s="305">
        <f>+'24-03-315 Ind. Proy'!AD37</f>
        <v>0</v>
      </c>
      <c r="T17" s="305">
        <f>+'24-03-315 Ind. Proy'!AE37</f>
        <v>3275654</v>
      </c>
      <c r="U17" s="305">
        <f>+'24-03-315 Ind. Proy'!AF37</f>
        <v>0</v>
      </c>
      <c r="V17" s="305">
        <f>+'24-03-315 Ind. Proy'!AG37</f>
        <v>3275654</v>
      </c>
      <c r="W17" s="305">
        <f>+'24-03-315 Ind. Proy'!AH37</f>
        <v>3275654</v>
      </c>
      <c r="X17" s="399">
        <f>+'24-03-315 Ind. Proy'!AI37</f>
        <v>1</v>
      </c>
      <c r="Y17" s="399">
        <f>+'24-03-315 Ind. Proy'!AJ35</f>
        <v>0</v>
      </c>
    </row>
    <row r="18" spans="1:25" ht="24.75" customHeight="1" x14ac:dyDescent="0.25">
      <c r="A18" s="398" t="s">
        <v>66</v>
      </c>
      <c r="B18" s="305">
        <f>+'24-03-315 Ind. Proy'!J40</f>
        <v>4306848</v>
      </c>
      <c r="C18" s="305">
        <f>+'24-03-315 Ind. Proy'!K40</f>
        <v>4306848</v>
      </c>
      <c r="D18" s="305">
        <f>+'24-03-315 Ind. Proy'!M40</f>
        <v>0</v>
      </c>
      <c r="E18" s="305">
        <f>+'24-03-315 Ind. Proy'!N40</f>
        <v>0</v>
      </c>
      <c r="F18" s="305">
        <f>+'24-03-315 Ind. Proy'!O40</f>
        <v>0</v>
      </c>
      <c r="G18" s="305">
        <f>+'24-03-315 Ind. Proy'!R40</f>
        <v>0</v>
      </c>
      <c r="H18" s="305">
        <f>+'24-03-315 Ind. Proy'!S40</f>
        <v>0</v>
      </c>
      <c r="I18" s="305">
        <f>+'24-03-315 Ind. Proy'!T40</f>
        <v>0</v>
      </c>
      <c r="J18" s="305">
        <f>+'24-03-315 Ind. Proy'!U40</f>
        <v>0</v>
      </c>
      <c r="K18" s="305">
        <f>+'24-03-315 Ind. Proy'!V40</f>
        <v>0</v>
      </c>
      <c r="L18" s="305">
        <f>+'24-03-315 Ind. Proy'!W40</f>
        <v>1773457</v>
      </c>
      <c r="M18" s="305">
        <f>+'24-03-315 Ind. Proy'!X40</f>
        <v>2040850</v>
      </c>
      <c r="N18" s="305">
        <f>+'24-03-315 Ind. Proy'!Y40</f>
        <v>3814307</v>
      </c>
      <c r="O18" s="305">
        <f>+'24-03-315 Ind. Proy'!Z40</f>
        <v>492541</v>
      </c>
      <c r="P18" s="305">
        <f>+'24-03-315 Ind. Proy'!AA40</f>
        <v>0</v>
      </c>
      <c r="Q18" s="305">
        <f>+'24-03-315 Ind. Proy'!AB40</f>
        <v>0</v>
      </c>
      <c r="R18" s="305">
        <f>+'24-03-315 Ind. Proy'!AC40</f>
        <v>492541</v>
      </c>
      <c r="S18" s="305">
        <f>+'24-03-315 Ind. Proy'!AD40</f>
        <v>0</v>
      </c>
      <c r="T18" s="305">
        <f>+'24-03-315 Ind. Proy'!AE40</f>
        <v>0</v>
      </c>
      <c r="U18" s="305">
        <f>+'24-03-315 Ind. Proy'!AF40</f>
        <v>0</v>
      </c>
      <c r="V18" s="305">
        <f>+'24-03-315 Ind. Proy'!AG40</f>
        <v>0</v>
      </c>
      <c r="W18" s="305">
        <f>+'24-03-315 Ind. Proy'!AH40</f>
        <v>4306848</v>
      </c>
      <c r="X18" s="399">
        <f>+'24-03-315 Ind. Proy'!AI40</f>
        <v>1</v>
      </c>
      <c r="Y18" s="399">
        <f>+'24-03-315 Ind. Proy'!AJ40</f>
        <v>3.4253129823580237E-3</v>
      </c>
    </row>
    <row r="19" spans="1:25" ht="24.75" customHeight="1" x14ac:dyDescent="0.25">
      <c r="A19" s="398" t="s">
        <v>68</v>
      </c>
      <c r="B19" s="305">
        <f>+'24-03-315 Ind. Proy'!J43</f>
        <v>4499961</v>
      </c>
      <c r="C19" s="305">
        <f>+'24-03-315 Ind. Proy'!K43</f>
        <v>4499961</v>
      </c>
      <c r="D19" s="305">
        <f>+'24-03-315 Ind. Proy'!M43</f>
        <v>0</v>
      </c>
      <c r="E19" s="305">
        <f>+'24-03-315 Ind. Proy'!N43</f>
        <v>0</v>
      </c>
      <c r="F19" s="305">
        <f>+'24-03-315 Ind. Proy'!O43</f>
        <v>0</v>
      </c>
      <c r="G19" s="305">
        <f>+'24-03-315 Ind. Proy'!R43</f>
        <v>0</v>
      </c>
      <c r="H19" s="305">
        <f>+'24-03-315 Ind. Proy'!S43</f>
        <v>0</v>
      </c>
      <c r="I19" s="305">
        <f>+'24-03-315 Ind. Proy'!T43</f>
        <v>0</v>
      </c>
      <c r="J19" s="305">
        <f>+'24-03-315 Ind. Proy'!U43</f>
        <v>0</v>
      </c>
      <c r="K19" s="305">
        <f>+'24-03-315 Ind. Proy'!V43</f>
        <v>0</v>
      </c>
      <c r="L19" s="305">
        <f>+'24-03-315 Ind. Proy'!W43</f>
        <v>0</v>
      </c>
      <c r="M19" s="305">
        <f>+'24-03-315 Ind. Proy'!X43</f>
        <v>0</v>
      </c>
      <c r="N19" s="305">
        <f>+'24-03-315 Ind. Proy'!Y43</f>
        <v>0</v>
      </c>
      <c r="O19" s="305">
        <f>+'24-03-315 Ind. Proy'!Z43</f>
        <v>0</v>
      </c>
      <c r="P19" s="305">
        <f>+'24-03-315 Ind. Proy'!AA43</f>
        <v>3796100</v>
      </c>
      <c r="Q19" s="305">
        <f>+'24-03-315 Ind. Proy'!AB43</f>
        <v>703861</v>
      </c>
      <c r="R19" s="305">
        <f>+'24-03-315 Ind. Proy'!AC43</f>
        <v>4499961</v>
      </c>
      <c r="S19" s="305">
        <f>+'24-03-315 Ind. Proy'!AD43</f>
        <v>0</v>
      </c>
      <c r="T19" s="305">
        <f>+'24-03-315 Ind. Proy'!AE43</f>
        <v>0</v>
      </c>
      <c r="U19" s="305">
        <f>+'24-03-315 Ind. Proy'!AF43</f>
        <v>0</v>
      </c>
      <c r="V19" s="305">
        <f>+'24-03-315 Ind. Proy'!AG43</f>
        <v>0</v>
      </c>
      <c r="W19" s="305">
        <f>+'24-03-315 Ind. Proy'!AH43</f>
        <v>4499961</v>
      </c>
      <c r="X19" s="399">
        <f>+'24-03-315 Ind. Proy'!AI43</f>
        <v>1</v>
      </c>
      <c r="Y19" s="399">
        <f>+'24-03-315 Ind. Proy'!AJ43</f>
        <v>3.5788991934251673E-3</v>
      </c>
    </row>
    <row r="20" spans="1:25" ht="24.75" customHeight="1" x14ac:dyDescent="0.25">
      <c r="A20" s="400" t="s">
        <v>70</v>
      </c>
      <c r="B20" s="305">
        <f>+'24-03-315 Ind. Proy'!J46</f>
        <v>4489870</v>
      </c>
      <c r="C20" s="305">
        <f>+'24-03-315 Ind. Proy'!K46</f>
        <v>4489870</v>
      </c>
      <c r="D20" s="305">
        <f>+'24-03-315 Ind. Proy'!M46</f>
        <v>0</v>
      </c>
      <c r="E20" s="305">
        <f>+'24-03-315 Ind. Proy'!N46</f>
        <v>0</v>
      </c>
      <c r="F20" s="305">
        <f>+'24-03-315 Ind. Proy'!O46</f>
        <v>0</v>
      </c>
      <c r="G20" s="305">
        <f>+'24-03-315 Ind. Proy'!R46</f>
        <v>0</v>
      </c>
      <c r="H20" s="305">
        <f>+'24-03-315 Ind. Proy'!S46</f>
        <v>0</v>
      </c>
      <c r="I20" s="305">
        <f>+'24-03-315 Ind. Proy'!T46</f>
        <v>0</v>
      </c>
      <c r="J20" s="305">
        <f>+'24-03-315 Ind. Proy'!U46</f>
        <v>0</v>
      </c>
      <c r="K20" s="305">
        <f>+'24-03-315 Ind. Proy'!V46</f>
        <v>0</v>
      </c>
      <c r="L20" s="305">
        <f>+'24-03-315 Ind. Proy'!W46</f>
        <v>0</v>
      </c>
      <c r="M20" s="305">
        <f>+'24-03-315 Ind. Proy'!X46</f>
        <v>0</v>
      </c>
      <c r="N20" s="305">
        <f>+'24-03-315 Ind. Proy'!Y46</f>
        <v>0</v>
      </c>
      <c r="O20" s="305">
        <f>+'24-03-315 Ind. Proy'!Z46</f>
        <v>0</v>
      </c>
      <c r="P20" s="305">
        <f>+'24-03-315 Ind. Proy'!AA46</f>
        <v>1130500</v>
      </c>
      <c r="Q20" s="305">
        <f>+'24-03-315 Ind. Proy'!AB46</f>
        <v>3354029</v>
      </c>
      <c r="R20" s="305">
        <f>+'24-03-315 Ind. Proy'!AC46</f>
        <v>4484529</v>
      </c>
      <c r="S20" s="305">
        <f>+'24-03-315 Ind. Proy'!AD46</f>
        <v>0</v>
      </c>
      <c r="T20" s="305">
        <f>+'24-03-315 Ind. Proy'!AE46</f>
        <v>0</v>
      </c>
      <c r="U20" s="305">
        <f>+'24-03-315 Ind. Proy'!AF46</f>
        <v>0</v>
      </c>
      <c r="V20" s="305">
        <f>+'24-03-315 Ind. Proy'!AG46</f>
        <v>0</v>
      </c>
      <c r="W20" s="305">
        <f>+'24-03-315 Ind. Proy'!AH46</f>
        <v>4484529</v>
      </c>
      <c r="X20" s="399">
        <f>+'24-03-315 Ind. Proy'!AI46</f>
        <v>0.99881043326421481</v>
      </c>
      <c r="Y20" s="399">
        <f>+'24-03-315 Ind. Proy'!AJ46</f>
        <v>3.5666258487555276E-3</v>
      </c>
    </row>
    <row r="21" spans="1:25" ht="24.75" customHeight="1" x14ac:dyDescent="0.25">
      <c r="A21" s="44" t="s">
        <v>72</v>
      </c>
      <c r="B21" s="9">
        <f>+'24-03-315 Ind. Proy'!J49</f>
        <v>4497980</v>
      </c>
      <c r="C21" s="9">
        <f>+'24-03-315 Ind. Proy'!K49</f>
        <v>4497980</v>
      </c>
      <c r="D21" s="9">
        <f>+'24-03-315 Ind. Proy'!M49</f>
        <v>0</v>
      </c>
      <c r="E21" s="9">
        <f>+'24-03-315 Ind. Proy'!N49</f>
        <v>0</v>
      </c>
      <c r="F21" s="9">
        <f>+'24-03-315 Ind. Proy'!O49</f>
        <v>0</v>
      </c>
      <c r="G21" s="9">
        <f>+'24-03-315 Ind. Proy'!R49</f>
        <v>0</v>
      </c>
      <c r="H21" s="9">
        <f>+'24-03-315 Ind. Proy'!S49</f>
        <v>0</v>
      </c>
      <c r="I21" s="9">
        <f>+'24-03-315 Ind. Proy'!T49</f>
        <v>0</v>
      </c>
      <c r="J21" s="9">
        <f>+'24-03-315 Ind. Proy'!U49</f>
        <v>0</v>
      </c>
      <c r="K21" s="9">
        <f>+'24-03-315 Ind. Proy'!V49</f>
        <v>0</v>
      </c>
      <c r="L21" s="9">
        <f>+'24-03-315 Ind. Proy'!W49</f>
        <v>0</v>
      </c>
      <c r="M21" s="9">
        <f>+'24-03-315 Ind. Proy'!X49</f>
        <v>3198720</v>
      </c>
      <c r="N21" s="9">
        <f>+'24-03-315 Ind. Proy'!Y49</f>
        <v>3198720</v>
      </c>
      <c r="O21" s="9">
        <f>+'24-03-315 Ind. Proy'!Z49</f>
        <v>0</v>
      </c>
      <c r="P21" s="9">
        <f>+'24-03-315 Ind. Proy'!AA49</f>
        <v>1299260</v>
      </c>
      <c r="Q21" s="9">
        <f>+'24-03-315 Ind. Proy'!AB49</f>
        <v>0</v>
      </c>
      <c r="R21" s="9">
        <f>+'24-03-315 Ind. Proy'!AC49</f>
        <v>1299260</v>
      </c>
      <c r="S21" s="9">
        <f>+'24-03-315 Ind. Proy'!AD49</f>
        <v>0</v>
      </c>
      <c r="T21" s="9">
        <f>+'24-03-315 Ind. Proy'!AE49</f>
        <v>0</v>
      </c>
      <c r="U21" s="9">
        <f>+'24-03-315 Ind. Proy'!AF49</f>
        <v>0</v>
      </c>
      <c r="V21" s="9">
        <f>+'24-03-315 Ind. Proy'!AG49</f>
        <v>0</v>
      </c>
      <c r="W21" s="9">
        <f>+'24-03-315 Ind. Proy'!AH49</f>
        <v>4497980</v>
      </c>
      <c r="X21" s="168">
        <f>+'24-03-315 Ind. Proy'!AI49</f>
        <v>1</v>
      </c>
      <c r="Y21" s="168">
        <f>+'24-03-315 Ind. Proy'!AJ49</f>
        <v>3.5773236688145817E-3</v>
      </c>
    </row>
    <row r="22" spans="1:25" ht="24.75" customHeight="1" x14ac:dyDescent="0.25">
      <c r="A22" s="44" t="s">
        <v>119</v>
      </c>
      <c r="B22" s="9">
        <f>+'24-03-315 Ind. Proy'!J52</f>
        <v>4501360</v>
      </c>
      <c r="C22" s="9">
        <f>+'24-03-315 Ind. Proy'!K52</f>
        <v>4501360</v>
      </c>
      <c r="D22" s="9">
        <f>+'24-03-315 Ind. Proy'!M52</f>
        <v>0</v>
      </c>
      <c r="E22" s="9">
        <f>+'24-03-315 Ind. Proy'!N52</f>
        <v>0</v>
      </c>
      <c r="F22" s="9">
        <f>+'24-03-315 Ind. Proy'!O52</f>
        <v>0</v>
      </c>
      <c r="G22" s="9">
        <f>+'24-03-315 Ind. Proy'!R50</f>
        <v>0</v>
      </c>
      <c r="H22" s="9">
        <f>+'24-03-315 Ind. Proy'!S50</f>
        <v>0</v>
      </c>
      <c r="I22" s="9">
        <f>+'24-03-315 Ind. Proy'!T50</f>
        <v>0</v>
      </c>
      <c r="J22" s="9">
        <f>+'24-03-315 Ind. Proy'!U52</f>
        <v>0</v>
      </c>
      <c r="K22" s="9">
        <f>+'24-03-315 Ind. Proy'!V50</f>
        <v>0</v>
      </c>
      <c r="L22" s="9">
        <f>+'24-03-315 Ind. Proy'!W50</f>
        <v>0</v>
      </c>
      <c r="M22" s="9">
        <f>+'24-03-315 Ind. Proy'!X50</f>
        <v>0</v>
      </c>
      <c r="N22" s="9">
        <f>+'24-03-315 Ind. Proy'!Y52</f>
        <v>0</v>
      </c>
      <c r="O22" s="9">
        <f>+'24-03-315 Ind. Proy'!Z50</f>
        <v>0</v>
      </c>
      <c r="P22" s="9">
        <f>+'24-03-315 Ind. Proy'!AA50</f>
        <v>0</v>
      </c>
      <c r="Q22" s="9">
        <f>+'24-03-315 Ind. Proy'!AB50</f>
        <v>0</v>
      </c>
      <c r="R22" s="9">
        <f>+'24-03-315 Ind. Proy'!AC50</f>
        <v>0</v>
      </c>
      <c r="S22" s="9">
        <f>+'24-03-315 Ind. Proy'!AD50</f>
        <v>0</v>
      </c>
      <c r="T22" s="9">
        <f>+'24-03-315 Ind. Proy'!AE50</f>
        <v>0</v>
      </c>
      <c r="U22" s="9">
        <f>+'24-03-315 Ind. Proy'!AF50</f>
        <v>0</v>
      </c>
      <c r="V22" s="9">
        <f>+'24-03-315 Ind. Proy'!AG50</f>
        <v>0</v>
      </c>
      <c r="W22" s="9">
        <f>+'24-03-315 Ind. Proy'!AH52</f>
        <v>4501360</v>
      </c>
      <c r="X22" s="168">
        <f>+'24-03-315 Ind. Proy'!AI52</f>
        <v>1</v>
      </c>
      <c r="Y22" s="168">
        <f>+'24-03-315 Ind. Proy'!AJ52</f>
        <v>3.5800118430618201E-3</v>
      </c>
    </row>
    <row r="23" spans="1:25" ht="24.75" customHeight="1" x14ac:dyDescent="0.25">
      <c r="A23" s="44" t="s">
        <v>74</v>
      </c>
      <c r="B23" s="9">
        <f>+'24-03-315 Ind. Proy'!J55</f>
        <v>3798908</v>
      </c>
      <c r="C23" s="9">
        <f>+'24-03-315 Ind. Proy'!K55</f>
        <v>3798908</v>
      </c>
      <c r="D23" s="9">
        <f>+'24-03-315 Ind. Proy'!M55</f>
        <v>0</v>
      </c>
      <c r="E23" s="9">
        <f>+'24-03-315 Ind. Proy'!N55</f>
        <v>0</v>
      </c>
      <c r="F23" s="9">
        <f>+'24-03-315 Ind. Proy'!O55</f>
        <v>0</v>
      </c>
      <c r="G23" s="9">
        <f>+'24-03-315 Ind. Proy'!R55</f>
        <v>0</v>
      </c>
      <c r="H23" s="9">
        <f>+'24-03-315 Ind. Proy'!S55</f>
        <v>0</v>
      </c>
      <c r="I23" s="9">
        <f>+'24-03-315 Ind. Proy'!T55</f>
        <v>0</v>
      </c>
      <c r="J23" s="9">
        <f>+'24-03-315 Ind. Proy'!U55</f>
        <v>0</v>
      </c>
      <c r="K23" s="9">
        <f>+'24-03-315 Ind. Proy'!V55</f>
        <v>867510</v>
      </c>
      <c r="L23" s="9">
        <f>+'24-03-315 Ind. Proy'!W55</f>
        <v>0</v>
      </c>
      <c r="M23" s="9">
        <f>+'24-03-315 Ind. Proy'!X55</f>
        <v>1463700</v>
      </c>
      <c r="N23" s="9">
        <f>+'24-03-315 Ind. Proy'!Y55</f>
        <v>2331210</v>
      </c>
      <c r="O23" s="9">
        <f>+'24-03-315 Ind. Proy'!Z55</f>
        <v>0</v>
      </c>
      <c r="P23" s="9">
        <f>+'24-03-315 Ind. Proy'!AA55</f>
        <v>1467698</v>
      </c>
      <c r="Q23" s="9">
        <f>+'24-03-315 Ind. Proy'!AB55</f>
        <v>0</v>
      </c>
      <c r="R23" s="9">
        <f>+'24-03-315 Ind. Proy'!AC55</f>
        <v>1467698</v>
      </c>
      <c r="S23" s="9">
        <f>+'24-03-315 Ind. Proy'!AD55</f>
        <v>0</v>
      </c>
      <c r="T23" s="9">
        <f>+'24-03-315 Ind. Proy'!AE55</f>
        <v>0</v>
      </c>
      <c r="U23" s="9">
        <f>+'24-03-315 Ind. Proy'!AF55</f>
        <v>0</v>
      </c>
      <c r="V23" s="9">
        <f>+'24-03-315 Ind. Proy'!AG55</f>
        <v>0</v>
      </c>
      <c r="W23" s="9">
        <f>+'24-03-315 Ind. Proy'!AH55</f>
        <v>3798908</v>
      </c>
      <c r="X23" s="168">
        <f>+'24-03-315 Ind. Proy'!AI55</f>
        <v>1</v>
      </c>
      <c r="Y23" s="168">
        <f>+'24-03-315 Ind. Proy'!AJ55</f>
        <v>3.0213392465171175E-3</v>
      </c>
    </row>
    <row r="24" spans="1:25" ht="24.75" customHeight="1" x14ac:dyDescent="0.25">
      <c r="A24" s="45" t="s">
        <v>76</v>
      </c>
      <c r="B24" s="9">
        <f>+'24-03-315 Ind. Proy'!J99</f>
        <v>1243448455</v>
      </c>
      <c r="C24" s="9">
        <f>+'24-03-315 Ind. Proy'!K99</f>
        <v>1206520740</v>
      </c>
      <c r="D24" s="9">
        <f>+'24-03-315 Ind. Proy'!M99</f>
        <v>0</v>
      </c>
      <c r="E24" s="9">
        <f>+'24-03-315 Ind. Proy'!N99</f>
        <v>0</v>
      </c>
      <c r="F24" s="9">
        <f>+'24-03-315 Ind. Proy'!O99</f>
        <v>0</v>
      </c>
      <c r="G24" s="9">
        <f>+'24-03-315 Ind. Proy'!R99</f>
        <v>16609917</v>
      </c>
      <c r="H24" s="9">
        <f>+'24-03-315 Ind. Proy'!S99</f>
        <v>12566452</v>
      </c>
      <c r="I24" s="9">
        <f>+'24-03-315 Ind. Proy'!T99</f>
        <v>10969354</v>
      </c>
      <c r="J24" s="9">
        <f>+'24-03-315 Ind. Proy'!U99</f>
        <v>40145723</v>
      </c>
      <c r="K24" s="9">
        <f>+'24-03-315 Ind. Proy'!V99</f>
        <v>22244565</v>
      </c>
      <c r="L24" s="9">
        <f>+'24-03-315 Ind. Proy'!W99</f>
        <v>10156829</v>
      </c>
      <c r="M24" s="9">
        <f>+'24-03-315 Ind. Proy'!X99</f>
        <v>7818354</v>
      </c>
      <c r="N24" s="9">
        <f>+'24-03-315 Ind. Proy'!Y99</f>
        <v>40219748</v>
      </c>
      <c r="O24" s="9">
        <f>+'24-03-315 Ind. Proy'!Z99</f>
        <v>12651003</v>
      </c>
      <c r="P24" s="9">
        <f>+'24-03-315 Ind. Proy'!AA99</f>
        <v>7761390</v>
      </c>
      <c r="Q24" s="9">
        <f>+'24-03-315 Ind. Proy'!AB99</f>
        <v>20307364</v>
      </c>
      <c r="R24" s="9">
        <f>+'24-03-315 Ind. Proy'!AC99</f>
        <v>40719757</v>
      </c>
      <c r="S24" s="9">
        <f>+'24-03-315 Ind. Proy'!AD99</f>
        <v>43768336</v>
      </c>
      <c r="T24" s="9">
        <f>+'24-03-315 Ind. Proy'!AE99</f>
        <v>202899202</v>
      </c>
      <c r="U24" s="9">
        <f>+'24-03-315 Ind. Proy'!AF99</f>
        <v>830015529</v>
      </c>
      <c r="V24" s="9">
        <f>+'24-03-315 Ind. Proy'!AG99</f>
        <v>1076683067</v>
      </c>
      <c r="W24" s="9">
        <f>+'24-03-315 Ind. Proy'!AH99</f>
        <v>1197768295</v>
      </c>
      <c r="X24" s="168">
        <f>+'24-03-315 Ind. Proy'!AI99</f>
        <v>0.96326332642393286</v>
      </c>
      <c r="Y24" s="168">
        <f>+'24-03-315 Ind. Proy'!AJ99</f>
        <v>0.9526064747862788</v>
      </c>
    </row>
    <row r="25" spans="1:25" ht="20.45" customHeight="1" x14ac:dyDescent="0.25">
      <c r="A25" s="435" t="str">
        <f>"TOTAL ASIG."&amp;" "&amp;$A$5</f>
        <v>TOTAL ASIG. 24-03-315 "Elige Vivir Sano"</v>
      </c>
      <c r="B25" s="339">
        <f t="shared" ref="B25:W25" si="0">SUM(B8:B24)</f>
        <v>1303093000</v>
      </c>
      <c r="C25" s="339">
        <f>SUM(C8:C24)</f>
        <v>1266116755</v>
      </c>
      <c r="D25" s="339">
        <f t="shared" si="0"/>
        <v>0</v>
      </c>
      <c r="E25" s="339">
        <f>SUM(E8:E24)</f>
        <v>0</v>
      </c>
      <c r="F25" s="339">
        <f t="shared" si="0"/>
        <v>0</v>
      </c>
      <c r="G25" s="339">
        <f t="shared" si="0"/>
        <v>16609917</v>
      </c>
      <c r="H25" s="339">
        <f t="shared" si="0"/>
        <v>12566452</v>
      </c>
      <c r="I25" s="339">
        <f t="shared" si="0"/>
        <v>10969354</v>
      </c>
      <c r="J25" s="339">
        <f t="shared" si="0"/>
        <v>40145723</v>
      </c>
      <c r="K25" s="339">
        <f t="shared" si="0"/>
        <v>23112075</v>
      </c>
      <c r="L25" s="339">
        <f t="shared" si="0"/>
        <v>13301504</v>
      </c>
      <c r="M25" s="339">
        <f t="shared" si="0"/>
        <v>17095475</v>
      </c>
      <c r="N25" s="339">
        <f t="shared" si="0"/>
        <v>53509054</v>
      </c>
      <c r="O25" s="339">
        <f t="shared" si="0"/>
        <v>20783214</v>
      </c>
      <c r="P25" s="339">
        <f t="shared" si="0"/>
        <v>24391051</v>
      </c>
      <c r="Q25" s="339">
        <f t="shared" si="0"/>
        <v>31218376</v>
      </c>
      <c r="R25" s="339">
        <f t="shared" si="0"/>
        <v>76392641</v>
      </c>
      <c r="S25" s="339">
        <f t="shared" si="0"/>
        <v>44944881</v>
      </c>
      <c r="T25" s="339">
        <f t="shared" si="0"/>
        <v>207849781</v>
      </c>
      <c r="U25" s="339">
        <f t="shared" si="0"/>
        <v>830015529</v>
      </c>
      <c r="V25" s="339">
        <f t="shared" si="0"/>
        <v>1082810191</v>
      </c>
      <c r="W25" s="339">
        <f t="shared" si="0"/>
        <v>1257358969</v>
      </c>
      <c r="X25" s="340">
        <f>+'24-03-315 Ind. Proy'!AI100</f>
        <v>0.9649034788767954</v>
      </c>
      <c r="Y25" s="340">
        <f>'24-03-315 Ind. Proy'!AJ100</f>
        <v>1</v>
      </c>
    </row>
    <row r="26" spans="1:25" x14ac:dyDescent="0.25">
      <c r="B26" s="41"/>
      <c r="G26" s="41"/>
      <c r="H26" s="41"/>
      <c r="I26" s="41"/>
      <c r="K26" s="41"/>
      <c r="L26" s="41"/>
      <c r="M26" s="41"/>
      <c r="O26" s="41"/>
      <c r="P26" s="41"/>
      <c r="Q26" s="41"/>
      <c r="S26" s="41"/>
      <c r="T26" s="41"/>
      <c r="U26" s="41"/>
    </row>
    <row r="27" spans="1:25" x14ac:dyDescent="0.25">
      <c r="B27" s="41"/>
      <c r="G27" s="41"/>
      <c r="H27" s="41"/>
      <c r="I27" s="41"/>
      <c r="K27" s="41"/>
      <c r="L27" s="41"/>
      <c r="M27" s="41"/>
      <c r="O27" s="41"/>
      <c r="P27" s="41"/>
      <c r="Q27" s="41"/>
      <c r="S27" s="41"/>
      <c r="T27" s="41"/>
      <c r="U27" s="41"/>
    </row>
    <row r="28" spans="1:25" x14ac:dyDescent="0.25">
      <c r="B28" s="41"/>
      <c r="G28" s="41"/>
      <c r="H28" s="41"/>
      <c r="I28" s="41"/>
      <c r="K28" s="41"/>
      <c r="L28" s="41"/>
      <c r="M28" s="41"/>
      <c r="O28" s="41"/>
      <c r="P28" s="41"/>
      <c r="Q28" s="41"/>
      <c r="S28" s="41"/>
      <c r="T28" s="41"/>
      <c r="U28" s="41"/>
    </row>
    <row r="29" spans="1:25" x14ac:dyDescent="0.25">
      <c r="B29" s="41"/>
      <c r="G29" s="41"/>
      <c r="H29" s="41"/>
      <c r="I29" s="41"/>
      <c r="K29" s="41"/>
      <c r="L29" s="41"/>
      <c r="M29" s="41"/>
      <c r="O29" s="41"/>
      <c r="P29" s="41"/>
      <c r="Q29" s="41"/>
      <c r="S29" s="41"/>
      <c r="T29" s="41"/>
      <c r="U29" s="41"/>
    </row>
    <row r="30" spans="1:25" x14ac:dyDescent="0.25">
      <c r="B30" s="41"/>
      <c r="G30" s="41"/>
      <c r="H30" s="41"/>
      <c r="I30" s="41"/>
      <c r="K30" s="41"/>
      <c r="L30" s="41"/>
      <c r="M30" s="41"/>
      <c r="O30" s="41"/>
      <c r="P30" s="41"/>
      <c r="Q30" s="41"/>
      <c r="S30" s="41"/>
      <c r="T30" s="41"/>
      <c r="U30" s="41"/>
    </row>
    <row r="31" spans="1:25" x14ac:dyDescent="0.25">
      <c r="B31" s="41"/>
      <c r="G31" s="41"/>
      <c r="H31" s="41"/>
      <c r="I31" s="41"/>
      <c r="K31" s="41"/>
      <c r="L31" s="41"/>
      <c r="M31" s="41"/>
      <c r="O31" s="41"/>
      <c r="P31" s="41"/>
      <c r="Q31" s="41"/>
      <c r="S31" s="41"/>
      <c r="T31" s="41"/>
      <c r="U31" s="41"/>
    </row>
    <row r="32" spans="1:25" x14ac:dyDescent="0.25">
      <c r="B32" s="41"/>
      <c r="G32" s="41"/>
      <c r="H32" s="41"/>
      <c r="I32" s="41"/>
      <c r="K32" s="41"/>
      <c r="L32" s="41"/>
      <c r="M32" s="41"/>
      <c r="O32" s="41"/>
      <c r="P32" s="41"/>
      <c r="Q32" s="41"/>
      <c r="S32" s="41"/>
      <c r="T32" s="41"/>
      <c r="U32" s="41"/>
    </row>
    <row r="33" spans="1:25" x14ac:dyDescent="0.25">
      <c r="B33" s="41"/>
      <c r="G33" s="41"/>
      <c r="H33" s="41"/>
      <c r="I33" s="41"/>
      <c r="K33" s="41"/>
      <c r="L33" s="41"/>
      <c r="M33" s="41"/>
      <c r="O33" s="41"/>
      <c r="P33" s="41"/>
      <c r="Q33" s="41"/>
      <c r="S33" s="41"/>
      <c r="T33" s="41"/>
      <c r="U33" s="41"/>
    </row>
    <row r="34" spans="1:25" x14ac:dyDescent="0.25">
      <c r="A34" s="14"/>
      <c r="B34" s="41"/>
      <c r="G34" s="41"/>
      <c r="H34" s="41"/>
      <c r="I34" s="41"/>
      <c r="K34" s="41"/>
      <c r="L34" s="41"/>
      <c r="M34" s="41"/>
      <c r="O34" s="41"/>
      <c r="P34" s="41"/>
      <c r="Q34" s="41"/>
      <c r="S34" s="41"/>
      <c r="T34" s="41"/>
      <c r="U34" s="41"/>
      <c r="V34" s="14"/>
      <c r="W34" s="14"/>
      <c r="X34" s="15"/>
      <c r="Y34" s="15"/>
    </row>
    <row r="35" spans="1:25" x14ac:dyDescent="0.25">
      <c r="A35" s="14"/>
      <c r="B35" s="41"/>
      <c r="G35" s="41"/>
      <c r="H35" s="41"/>
      <c r="I35" s="41"/>
      <c r="K35" s="41"/>
      <c r="L35" s="41"/>
      <c r="M35" s="41"/>
      <c r="O35" s="41"/>
      <c r="P35" s="41"/>
      <c r="Q35" s="41"/>
      <c r="S35" s="41"/>
      <c r="T35" s="41"/>
      <c r="U35" s="41"/>
      <c r="V35" s="14"/>
      <c r="W35" s="14"/>
      <c r="X35" s="15"/>
      <c r="Y35" s="15"/>
    </row>
    <row r="36" spans="1:25" x14ac:dyDescent="0.25">
      <c r="A36" s="14"/>
      <c r="B36" s="41"/>
      <c r="G36" s="41"/>
      <c r="H36" s="41"/>
      <c r="I36" s="41"/>
      <c r="K36" s="41"/>
      <c r="L36" s="41"/>
      <c r="M36" s="41"/>
      <c r="O36" s="41"/>
      <c r="P36" s="41"/>
      <c r="Q36" s="41"/>
      <c r="S36" s="41"/>
      <c r="T36" s="41"/>
      <c r="U36" s="41"/>
      <c r="V36" s="14"/>
      <c r="W36" s="14"/>
      <c r="X36" s="15"/>
      <c r="Y36" s="15"/>
    </row>
    <row r="37" spans="1:25" x14ac:dyDescent="0.25">
      <c r="A37" s="14"/>
      <c r="B37" s="41"/>
      <c r="G37" s="41"/>
      <c r="H37" s="41"/>
      <c r="I37" s="41"/>
      <c r="K37" s="41"/>
      <c r="L37" s="41"/>
      <c r="M37" s="41"/>
      <c r="O37" s="41"/>
      <c r="P37" s="41"/>
      <c r="Q37" s="41"/>
      <c r="S37" s="41"/>
      <c r="T37" s="41"/>
      <c r="U37" s="41"/>
      <c r="V37" s="14"/>
      <c r="W37" s="14"/>
      <c r="X37" s="15"/>
      <c r="Y37" s="15"/>
    </row>
    <row r="38" spans="1:25" x14ac:dyDescent="0.25">
      <c r="A38" s="14"/>
      <c r="B38" s="41"/>
      <c r="G38" s="41"/>
      <c r="H38" s="41"/>
      <c r="I38" s="41"/>
      <c r="K38" s="41"/>
      <c r="L38" s="41"/>
      <c r="M38" s="41"/>
      <c r="O38" s="41"/>
      <c r="P38" s="41"/>
      <c r="Q38" s="41"/>
      <c r="S38" s="41"/>
      <c r="T38" s="41"/>
      <c r="U38" s="41"/>
      <c r="V38" s="14"/>
      <c r="W38" s="14"/>
      <c r="X38" s="15"/>
      <c r="Y38" s="15"/>
    </row>
    <row r="39" spans="1:25" x14ac:dyDescent="0.25">
      <c r="A39" s="14"/>
      <c r="B39" s="41"/>
      <c r="G39" s="41"/>
      <c r="H39" s="41"/>
      <c r="I39" s="41"/>
      <c r="K39" s="41"/>
      <c r="L39" s="41"/>
      <c r="M39" s="41"/>
      <c r="O39" s="41"/>
      <c r="P39" s="41"/>
      <c r="Q39" s="41"/>
      <c r="S39" s="41"/>
      <c r="T39" s="41"/>
      <c r="U39" s="41"/>
      <c r="V39" s="14"/>
      <c r="W39" s="14"/>
      <c r="X39" s="15"/>
      <c r="Y39" s="15"/>
    </row>
    <row r="40" spans="1:25" x14ac:dyDescent="0.25">
      <c r="A40" s="14"/>
      <c r="B40" s="41"/>
      <c r="G40" s="41"/>
      <c r="H40" s="41"/>
      <c r="I40" s="41"/>
      <c r="K40" s="41"/>
      <c r="L40" s="41"/>
      <c r="M40" s="41"/>
      <c r="O40" s="41"/>
      <c r="P40" s="41"/>
      <c r="Q40" s="41"/>
      <c r="S40" s="41"/>
      <c r="T40" s="41"/>
      <c r="U40" s="41"/>
      <c r="V40" s="14"/>
      <c r="W40" s="14"/>
      <c r="X40" s="15"/>
      <c r="Y40" s="15"/>
    </row>
    <row r="41" spans="1:25" x14ac:dyDescent="0.25">
      <c r="A41" s="14"/>
      <c r="B41" s="41"/>
      <c r="G41" s="41"/>
      <c r="H41" s="41"/>
      <c r="I41" s="41"/>
      <c r="K41" s="41"/>
      <c r="L41" s="41"/>
      <c r="M41" s="41"/>
      <c r="O41" s="41"/>
      <c r="P41" s="41"/>
      <c r="Q41" s="41"/>
      <c r="S41" s="41"/>
      <c r="T41" s="41"/>
      <c r="U41" s="41"/>
      <c r="V41" s="14"/>
      <c r="W41" s="14"/>
      <c r="X41" s="15"/>
      <c r="Y41" s="15"/>
    </row>
    <row r="42" spans="1:25" x14ac:dyDescent="0.25">
      <c r="A42" s="14"/>
      <c r="B42" s="41"/>
      <c r="G42" s="41"/>
      <c r="H42" s="41"/>
      <c r="I42" s="41"/>
      <c r="K42" s="41"/>
      <c r="L42" s="41"/>
      <c r="M42" s="41"/>
      <c r="O42" s="41"/>
      <c r="P42" s="41"/>
      <c r="Q42" s="41"/>
      <c r="S42" s="41"/>
      <c r="T42" s="41"/>
      <c r="U42" s="41"/>
      <c r="V42" s="14"/>
      <c r="W42" s="14"/>
      <c r="X42" s="15"/>
      <c r="Y42" s="15"/>
    </row>
  </sheetData>
  <mergeCells count="24">
    <mergeCell ref="A1:Y1"/>
    <mergeCell ref="A2:Y2"/>
    <mergeCell ref="A3:Y3"/>
    <mergeCell ref="A4:Y4"/>
    <mergeCell ref="AH6:AH7"/>
    <mergeCell ref="A5:Y5"/>
    <mergeCell ref="A6:A7"/>
    <mergeCell ref="B6:B7"/>
    <mergeCell ref="AI6:AJ6"/>
    <mergeCell ref="C6:C7"/>
    <mergeCell ref="D6:F6"/>
    <mergeCell ref="G6:I6"/>
    <mergeCell ref="K6:M6"/>
    <mergeCell ref="N6:N7"/>
    <mergeCell ref="Z6:AB6"/>
    <mergeCell ref="O6:Q6"/>
    <mergeCell ref="R6:R7"/>
    <mergeCell ref="V6:V7"/>
    <mergeCell ref="W6:W7"/>
    <mergeCell ref="J6:J7"/>
    <mergeCell ref="X6:Y6"/>
    <mergeCell ref="AC6:AC7"/>
    <mergeCell ref="AD6:AF6"/>
    <mergeCell ref="AG6:AG7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7DB5"/>
    <pageSetUpPr fitToPage="1"/>
  </sheetPr>
  <dimension ref="A1:IY525"/>
  <sheetViews>
    <sheetView topLeftCell="A382" zoomScaleNormal="100" workbookViewId="0">
      <selection activeCell="AD405" sqref="AD405:AD407"/>
    </sheetView>
  </sheetViews>
  <sheetFormatPr baseColWidth="10" defaultColWidth="11.42578125" defaultRowHeight="12.75" outlineLevelRow="1" outlineLevelCol="2" x14ac:dyDescent="0.25"/>
  <cols>
    <col min="1" max="1" width="3.5703125" style="15" customWidth="1"/>
    <col min="2" max="2" width="13.28515625" style="15" hidden="1" customWidth="1"/>
    <col min="3" max="3" width="11.85546875" style="102" customWidth="1"/>
    <col min="4" max="4" width="10.42578125" style="97" bestFit="1" customWidth="1"/>
    <col min="5" max="5" width="32.140625" style="103" customWidth="1"/>
    <col min="6" max="6" width="20.28515625" style="14" customWidth="1"/>
    <col min="7" max="7" width="11.140625" style="14" customWidth="1"/>
    <col min="8" max="9" width="11.140625" style="15" hidden="1" customWidth="1"/>
    <col min="10" max="10" width="17.5703125" style="15" customWidth="1"/>
    <col min="11" max="11" width="14.42578125" style="12" customWidth="1"/>
    <col min="12" max="12" width="13.5703125" style="41" customWidth="1"/>
    <col min="13" max="13" width="10.42578125" style="14" hidden="1" customWidth="1"/>
    <col min="14" max="14" width="10.42578125" style="15" hidden="1" customWidth="1"/>
    <col min="15" max="15" width="10.7109375" style="15" hidden="1" customWidth="1"/>
    <col min="16" max="16" width="13" style="15" hidden="1" customWidth="1"/>
    <col min="17" max="17" width="10.5703125" style="15" hidden="1" customWidth="1"/>
    <col min="18" max="18" width="13.7109375" style="42" hidden="1" customWidth="1" outlineLevel="1"/>
    <col min="19" max="20" width="13.7109375" style="12" hidden="1" customWidth="1" outlineLevel="1"/>
    <col min="21" max="21" width="16.140625" style="12" customWidth="1" collapsed="1"/>
    <col min="22" max="22" width="13.7109375" style="12" hidden="1" customWidth="1" outlineLevel="1"/>
    <col min="23" max="24" width="13.7109375" style="12" hidden="1" customWidth="1" outlineLevel="2"/>
    <col min="25" max="25" width="16.140625" style="12" customWidth="1" collapsed="1"/>
    <col min="26" max="28" width="12.140625" style="12" hidden="1" customWidth="1" outlineLevel="1"/>
    <col min="29" max="29" width="16.140625" style="12" customWidth="1" collapsed="1"/>
    <col min="30" max="32" width="12.140625" style="12" customWidth="1" outlineLevel="1"/>
    <col min="33" max="33" width="16.140625" style="12" customWidth="1"/>
    <col min="34" max="34" width="13.5703125" style="12" customWidth="1"/>
    <col min="35" max="35" width="10.28515625" style="13" bestFit="1" customWidth="1"/>
    <col min="36" max="36" width="11.140625" style="13" customWidth="1"/>
    <col min="37" max="16384" width="11.42578125" style="14"/>
  </cols>
  <sheetData>
    <row r="1" spans="1:66" s="11" customFormat="1" ht="16.5" customHeight="1" x14ac:dyDescent="0.25">
      <c r="A1" s="525" t="s">
        <v>0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 s="525"/>
      <c r="AD1" s="525"/>
      <c r="AE1" s="525"/>
      <c r="AF1" s="525"/>
      <c r="AG1" s="525"/>
      <c r="AH1" s="525"/>
      <c r="AI1" s="525"/>
      <c r="AJ1" s="525"/>
    </row>
    <row r="2" spans="1:66" s="11" customFormat="1" ht="16.5" customHeight="1" x14ac:dyDescent="0.25">
      <c r="A2" s="526" t="s">
        <v>1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526"/>
      <c r="S2" s="526"/>
      <c r="T2" s="526"/>
      <c r="U2" s="526"/>
      <c r="V2" s="526"/>
      <c r="W2" s="526"/>
      <c r="X2" s="526"/>
      <c r="Y2" s="526"/>
      <c r="Z2" s="526"/>
      <c r="AA2" s="526"/>
      <c r="AB2" s="526"/>
      <c r="AC2" s="526"/>
      <c r="AD2" s="526"/>
      <c r="AE2" s="526"/>
      <c r="AF2" s="526"/>
      <c r="AG2" s="526"/>
      <c r="AH2" s="526"/>
      <c r="AI2" s="526"/>
      <c r="AJ2" s="526"/>
    </row>
    <row r="3" spans="1:66" s="11" customFormat="1" ht="16.5" customHeight="1" x14ac:dyDescent="0.25">
      <c r="A3" s="527" t="str">
        <f>'24-01-321 Ind. Proy'!A3:AJ3</f>
        <v>EJECUCIÓN AL 31 DE DICIEMBRE DE 2022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  <c r="N3" s="527"/>
      <c r="O3" s="527"/>
      <c r="P3" s="527"/>
      <c r="Q3" s="527"/>
      <c r="R3" s="527"/>
      <c r="S3" s="527"/>
      <c r="T3" s="527"/>
      <c r="U3" s="527"/>
      <c r="V3" s="527"/>
      <c r="W3" s="527"/>
      <c r="X3" s="527"/>
      <c r="Y3" s="527"/>
      <c r="Z3" s="527"/>
      <c r="AA3" s="527"/>
      <c r="AB3" s="527"/>
      <c r="AC3" s="527"/>
      <c r="AD3" s="527"/>
      <c r="AE3" s="527"/>
      <c r="AF3" s="527"/>
      <c r="AG3" s="527"/>
      <c r="AH3" s="527"/>
      <c r="AI3" s="527"/>
      <c r="AJ3" s="527"/>
    </row>
    <row r="4" spans="1:66" s="11" customFormat="1" ht="16.5" customHeight="1" x14ac:dyDescent="0.25">
      <c r="A4" s="528" t="s">
        <v>3</v>
      </c>
      <c r="B4" s="528"/>
      <c r="C4" s="528"/>
      <c r="D4" s="528"/>
      <c r="E4" s="528"/>
      <c r="F4" s="528"/>
      <c r="G4" s="528"/>
      <c r="H4" s="528"/>
      <c r="I4" s="528"/>
      <c r="J4" s="528"/>
      <c r="K4" s="528"/>
      <c r="L4" s="528"/>
      <c r="M4" s="528"/>
      <c r="N4" s="528"/>
      <c r="O4" s="528"/>
      <c r="P4" s="528"/>
      <c r="Q4" s="528"/>
      <c r="R4" s="528"/>
      <c r="S4" s="528"/>
      <c r="T4" s="528"/>
      <c r="U4" s="528"/>
      <c r="V4" s="528"/>
      <c r="W4" s="528"/>
      <c r="X4" s="528"/>
      <c r="Y4" s="528"/>
      <c r="Z4" s="528"/>
      <c r="AA4" s="528"/>
      <c r="AB4" s="528"/>
      <c r="AC4" s="528"/>
      <c r="AD4" s="528"/>
      <c r="AE4" s="528"/>
      <c r="AF4" s="528"/>
      <c r="AG4" s="528"/>
      <c r="AH4" s="528"/>
      <c r="AI4" s="528"/>
      <c r="AJ4" s="528"/>
    </row>
    <row r="5" spans="1:66" ht="17.25" customHeight="1" x14ac:dyDescent="0.25">
      <c r="A5" s="569" t="s">
        <v>174</v>
      </c>
      <c r="B5" s="570"/>
      <c r="C5" s="570"/>
      <c r="D5" s="570"/>
      <c r="E5" s="570"/>
      <c r="F5" s="570"/>
      <c r="G5" s="570"/>
      <c r="H5" s="570"/>
      <c r="I5" s="570"/>
      <c r="J5" s="570"/>
      <c r="K5" s="570"/>
      <c r="L5" s="570"/>
      <c r="M5" s="570"/>
      <c r="N5" s="570"/>
      <c r="O5" s="570"/>
      <c r="P5" s="570"/>
      <c r="Q5" s="570"/>
      <c r="R5" s="570"/>
      <c r="S5" s="570"/>
      <c r="T5" s="570"/>
      <c r="U5" s="570"/>
      <c r="V5" s="570"/>
      <c r="W5" s="570"/>
      <c r="X5" s="570"/>
      <c r="Y5" s="570"/>
      <c r="Z5" s="570"/>
      <c r="AA5" s="570"/>
      <c r="AB5" s="570"/>
      <c r="AC5" s="570"/>
      <c r="AD5" s="570"/>
      <c r="AE5" s="570"/>
      <c r="AF5" s="570"/>
      <c r="AG5" s="570"/>
      <c r="AH5" s="570"/>
      <c r="AI5" s="570"/>
      <c r="AJ5" s="571"/>
      <c r="AK5" s="430"/>
    </row>
    <row r="6" spans="1:66" s="60" customFormat="1" ht="19.149999999999999" customHeight="1" x14ac:dyDescent="0.25">
      <c r="A6" s="523" t="s">
        <v>5</v>
      </c>
      <c r="B6" s="547" t="s">
        <v>6</v>
      </c>
      <c r="C6" s="547" t="s">
        <v>26</v>
      </c>
      <c r="D6" s="547" t="s">
        <v>8</v>
      </c>
      <c r="E6" s="523" t="s">
        <v>9</v>
      </c>
      <c r="F6" s="547" t="s">
        <v>10</v>
      </c>
      <c r="G6" s="523" t="s">
        <v>11</v>
      </c>
      <c r="H6" s="523" t="s">
        <v>12</v>
      </c>
      <c r="I6" s="523"/>
      <c r="J6" s="530" t="s">
        <v>13</v>
      </c>
      <c r="K6" s="530" t="s">
        <v>14</v>
      </c>
      <c r="L6" s="523" t="s">
        <v>175</v>
      </c>
      <c r="M6" s="535" t="s">
        <v>16</v>
      </c>
      <c r="N6" s="536"/>
      <c r="O6" s="537"/>
      <c r="P6" s="523" t="s">
        <v>17</v>
      </c>
      <c r="Q6" s="547" t="s">
        <v>18</v>
      </c>
      <c r="R6" s="522" t="s">
        <v>19</v>
      </c>
      <c r="S6" s="522"/>
      <c r="T6" s="522"/>
      <c r="U6" s="530" t="s">
        <v>20</v>
      </c>
      <c r="V6" s="522" t="s">
        <v>19</v>
      </c>
      <c r="W6" s="522"/>
      <c r="X6" s="522"/>
      <c r="Y6" s="530" t="s">
        <v>21</v>
      </c>
      <c r="Z6" s="535" t="s">
        <v>19</v>
      </c>
      <c r="AA6" s="536"/>
      <c r="AB6" s="537"/>
      <c r="AC6" s="535" t="s">
        <v>22</v>
      </c>
      <c r="AD6" s="522" t="s">
        <v>19</v>
      </c>
      <c r="AE6" s="522"/>
      <c r="AF6" s="522"/>
      <c r="AG6" s="530" t="s">
        <v>23</v>
      </c>
      <c r="AH6" s="581" t="s">
        <v>24</v>
      </c>
      <c r="AI6" s="532" t="s">
        <v>25</v>
      </c>
      <c r="AJ6" s="532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</row>
    <row r="7" spans="1:66" s="60" customFormat="1" ht="25.5" customHeight="1" x14ac:dyDescent="0.25">
      <c r="A7" s="523"/>
      <c r="B7" s="548"/>
      <c r="C7" s="548"/>
      <c r="D7" s="548"/>
      <c r="E7" s="523"/>
      <c r="F7" s="548"/>
      <c r="G7" s="523"/>
      <c r="H7" s="433" t="s">
        <v>27</v>
      </c>
      <c r="I7" s="433" t="s">
        <v>28</v>
      </c>
      <c r="J7" s="531"/>
      <c r="K7" s="531"/>
      <c r="L7" s="523"/>
      <c r="M7" s="431" t="s">
        <v>29</v>
      </c>
      <c r="N7" s="431" t="s">
        <v>30</v>
      </c>
      <c r="O7" s="431" t="s">
        <v>31</v>
      </c>
      <c r="P7" s="523"/>
      <c r="Q7" s="548"/>
      <c r="R7" s="431" t="s">
        <v>32</v>
      </c>
      <c r="S7" s="431" t="s">
        <v>33</v>
      </c>
      <c r="T7" s="431" t="s">
        <v>34</v>
      </c>
      <c r="U7" s="531"/>
      <c r="V7" s="431" t="s">
        <v>35</v>
      </c>
      <c r="W7" s="431" t="s">
        <v>176</v>
      </c>
      <c r="X7" s="431" t="s">
        <v>37</v>
      </c>
      <c r="Y7" s="531"/>
      <c r="Z7" s="431" t="s">
        <v>38</v>
      </c>
      <c r="AA7" s="431" t="s">
        <v>39</v>
      </c>
      <c r="AB7" s="431" t="s">
        <v>40</v>
      </c>
      <c r="AC7" s="583"/>
      <c r="AD7" s="431" t="s">
        <v>41</v>
      </c>
      <c r="AE7" s="431" t="s">
        <v>42</v>
      </c>
      <c r="AF7" s="431" t="s">
        <v>43</v>
      </c>
      <c r="AG7" s="531"/>
      <c r="AH7" s="582"/>
      <c r="AI7" s="432" t="s">
        <v>44</v>
      </c>
      <c r="AJ7" s="433" t="s">
        <v>45</v>
      </c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</row>
    <row r="8" spans="1:66" ht="12.75" customHeight="1" x14ac:dyDescent="0.25">
      <c r="A8" s="517" t="s">
        <v>46</v>
      </c>
      <c r="B8" s="518"/>
      <c r="C8" s="518"/>
      <c r="D8" s="518"/>
      <c r="E8" s="519"/>
      <c r="F8" s="109"/>
      <c r="G8" s="16"/>
      <c r="H8" s="5"/>
      <c r="I8" s="17"/>
      <c r="J8" s="505">
        <v>84891220</v>
      </c>
      <c r="K8" s="440"/>
      <c r="L8" s="7"/>
      <c r="M8" s="18"/>
      <c r="N8" s="19"/>
      <c r="O8" s="19"/>
      <c r="P8" s="19"/>
      <c r="Q8" s="5"/>
      <c r="R8" s="20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21"/>
      <c r="AJ8" s="21"/>
    </row>
    <row r="9" spans="1:66" outlineLevel="1" x14ac:dyDescent="0.25">
      <c r="A9" s="22"/>
      <c r="B9" s="23"/>
      <c r="C9" s="91"/>
      <c r="D9" s="69"/>
      <c r="E9" s="160"/>
      <c r="F9" s="113"/>
      <c r="G9" s="91"/>
      <c r="H9" s="196"/>
      <c r="I9" s="25"/>
      <c r="J9" s="541"/>
      <c r="K9" s="62">
        <v>41924</v>
      </c>
      <c r="L9" s="207" t="s">
        <v>121</v>
      </c>
      <c r="M9" s="3"/>
      <c r="N9" s="28"/>
      <c r="O9" s="28"/>
      <c r="P9" s="28"/>
      <c r="Q9" s="136"/>
      <c r="R9" s="62">
        <v>41924</v>
      </c>
      <c r="S9" s="64"/>
      <c r="T9" s="64"/>
      <c r="U9" s="199">
        <f t="shared" ref="U9" si="0">SUM(R9:T9)</f>
        <v>41924</v>
      </c>
      <c r="V9" s="62"/>
      <c r="W9" s="28"/>
      <c r="X9" s="28"/>
      <c r="Y9" s="200">
        <f t="shared" ref="Y9" si="1">SUM(V9:X9)</f>
        <v>0</v>
      </c>
      <c r="Z9" s="28"/>
      <c r="AA9" s="28"/>
      <c r="AB9" s="28"/>
      <c r="AC9" s="447">
        <f t="shared" ref="AC9" si="2">SUM(Z9:AB9)</f>
        <v>0</v>
      </c>
      <c r="AD9" s="28"/>
      <c r="AE9" s="28"/>
      <c r="AF9" s="28"/>
      <c r="AG9" s="29">
        <f t="shared" ref="AG9" si="3">SUM(AD9:AF9)</f>
        <v>0</v>
      </c>
      <c r="AH9" s="29">
        <f>SUM(U9+Y9+AC9+AG9)</f>
        <v>41924</v>
      </c>
      <c r="AI9" s="30">
        <f t="shared" ref="AI9:AI18" si="4">IF(ISERROR(AH9/$J$8),0,AH9/$J$8)</f>
        <v>4.9385554831229896E-4</v>
      </c>
      <c r="AJ9" s="31">
        <f t="shared" ref="AJ9:AJ18" si="5">IF(ISERROR(AH9/$AH$508),"-",AH9/$AH$508)</f>
        <v>6.9010919571433335E-6</v>
      </c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</row>
    <row r="10" spans="1:66" outlineLevel="1" x14ac:dyDescent="0.25">
      <c r="A10" s="22">
        <v>1</v>
      </c>
      <c r="B10" s="23"/>
      <c r="C10" s="91" t="s">
        <v>177</v>
      </c>
      <c r="D10" s="69">
        <v>44670</v>
      </c>
      <c r="E10" s="160" t="s">
        <v>178</v>
      </c>
      <c r="F10" s="113" t="s">
        <v>179</v>
      </c>
      <c r="G10" s="70" t="s">
        <v>180</v>
      </c>
      <c r="H10" s="196"/>
      <c r="I10" s="25"/>
      <c r="J10" s="541"/>
      <c r="K10" s="62">
        <v>33674386</v>
      </c>
      <c r="L10" s="207" t="s">
        <v>81</v>
      </c>
      <c r="M10" s="3"/>
      <c r="N10" s="28"/>
      <c r="O10" s="28"/>
      <c r="P10" s="28"/>
      <c r="Q10" s="133"/>
      <c r="R10" s="276"/>
      <c r="S10" s="64"/>
      <c r="T10" s="62"/>
      <c r="U10" s="199">
        <f>SUM(R10:T10)</f>
        <v>0</v>
      </c>
      <c r="V10" s="62">
        <v>33674386</v>
      </c>
      <c r="W10" s="28"/>
      <c r="X10" s="28"/>
      <c r="Y10" s="200">
        <f>SUM(V10:X10)</f>
        <v>33674386</v>
      </c>
      <c r="Z10" s="28"/>
      <c r="AA10" s="28"/>
      <c r="AB10" s="28"/>
      <c r="AC10" s="29">
        <f>SUM(Z10:AB10)</f>
        <v>0</v>
      </c>
      <c r="AD10" s="28"/>
      <c r="AE10" s="28"/>
      <c r="AF10" s="28"/>
      <c r="AG10" s="29">
        <f>SUM(AD10:AF10)</f>
        <v>0</v>
      </c>
      <c r="AH10" s="29">
        <f t="shared" ref="AH10:AH16" si="6">SUM(U10+Y10+AC10+AG10)</f>
        <v>33674386</v>
      </c>
      <c r="AI10" s="30">
        <f>IF(ISERROR(AH10/$J$8),0,AH10/$J$8)</f>
        <v>0.39667690015528106</v>
      </c>
      <c r="AJ10" s="31">
        <f t="shared" si="5"/>
        <v>5.5431264761554256E-3</v>
      </c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</row>
    <row r="11" spans="1:66" outlineLevel="1" x14ac:dyDescent="0.25">
      <c r="A11" s="22">
        <v>2</v>
      </c>
      <c r="B11" s="23"/>
      <c r="C11" s="91" t="s">
        <v>181</v>
      </c>
      <c r="D11" s="69">
        <v>44677</v>
      </c>
      <c r="E11" s="160" t="s">
        <v>182</v>
      </c>
      <c r="F11" s="113" t="s">
        <v>179</v>
      </c>
      <c r="G11" s="70" t="s">
        <v>180</v>
      </c>
      <c r="H11" s="196"/>
      <c r="I11" s="25"/>
      <c r="J11" s="541"/>
      <c r="K11" s="62">
        <v>2929050</v>
      </c>
      <c r="L11" s="207" t="s">
        <v>81</v>
      </c>
      <c r="M11" s="3"/>
      <c r="N11" s="28"/>
      <c r="O11" s="28"/>
      <c r="P11" s="28"/>
      <c r="Q11" s="136"/>
      <c r="R11" s="275"/>
      <c r="S11" s="64"/>
      <c r="T11" s="62"/>
      <c r="U11" s="199">
        <f t="shared" ref="U11:U18" si="7">SUM(R11:T11)</f>
        <v>0</v>
      </c>
      <c r="V11" s="62">
        <v>2929050</v>
      </c>
      <c r="W11" s="28"/>
      <c r="X11" s="28"/>
      <c r="Y11" s="200">
        <f t="shared" ref="Y11:Y18" si="8">SUM(V11:X11)</f>
        <v>2929050</v>
      </c>
      <c r="Z11" s="28"/>
      <c r="AA11" s="28"/>
      <c r="AB11" s="28"/>
      <c r="AC11" s="29">
        <f t="shared" ref="AC11:AC16" si="9">SUM(Z11:AB11)</f>
        <v>0</v>
      </c>
      <c r="AD11" s="28"/>
      <c r="AE11" s="28"/>
      <c r="AF11" s="28"/>
      <c r="AG11" s="29">
        <f t="shared" ref="AG11:AG16" si="10">SUM(AD11:AF11)</f>
        <v>0</v>
      </c>
      <c r="AH11" s="29">
        <f t="shared" si="6"/>
        <v>2929050</v>
      </c>
      <c r="AI11" s="30">
        <f t="shared" si="4"/>
        <v>3.4503568213532565E-2</v>
      </c>
      <c r="AJ11" s="31">
        <f t="shared" si="5"/>
        <v>4.8214968507467512E-4</v>
      </c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</row>
    <row r="12" spans="1:66" outlineLevel="1" x14ac:dyDescent="0.25">
      <c r="A12" s="22">
        <v>3</v>
      </c>
      <c r="B12" s="23"/>
      <c r="C12" s="91" t="s">
        <v>183</v>
      </c>
      <c r="D12" s="69">
        <v>44680</v>
      </c>
      <c r="E12" s="160" t="s">
        <v>184</v>
      </c>
      <c r="F12" s="113" t="s">
        <v>179</v>
      </c>
      <c r="G12" s="70" t="s">
        <v>180</v>
      </c>
      <c r="H12" s="196"/>
      <c r="I12" s="25"/>
      <c r="J12" s="541"/>
      <c r="K12" s="62">
        <v>2268451</v>
      </c>
      <c r="L12" s="207" t="s">
        <v>81</v>
      </c>
      <c r="M12" s="3"/>
      <c r="N12" s="28"/>
      <c r="O12" s="28"/>
      <c r="P12" s="28"/>
      <c r="Q12" s="136"/>
      <c r="R12" s="275"/>
      <c r="S12" s="64"/>
      <c r="T12" s="62"/>
      <c r="U12" s="199">
        <f t="shared" si="7"/>
        <v>0</v>
      </c>
      <c r="V12" s="62">
        <v>2268451</v>
      </c>
      <c r="W12" s="28"/>
      <c r="X12" s="28"/>
      <c r="Y12" s="200">
        <f t="shared" si="8"/>
        <v>2268451</v>
      </c>
      <c r="Z12" s="28"/>
      <c r="AA12" s="28"/>
      <c r="AB12" s="28"/>
      <c r="AC12" s="29">
        <f t="shared" si="9"/>
        <v>0</v>
      </c>
      <c r="AD12" s="28"/>
      <c r="AE12" s="28"/>
      <c r="AF12" s="28"/>
      <c r="AG12" s="29">
        <f t="shared" si="10"/>
        <v>0</v>
      </c>
      <c r="AH12" s="29">
        <f t="shared" si="6"/>
        <v>2268451</v>
      </c>
      <c r="AI12" s="30">
        <f t="shared" si="4"/>
        <v>2.6721856512369593E-2</v>
      </c>
      <c r="AJ12" s="31">
        <f t="shared" si="5"/>
        <v>3.7340876231451559E-4</v>
      </c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</row>
    <row r="13" spans="1:66" outlineLevel="1" x14ac:dyDescent="0.25">
      <c r="A13" s="22">
        <v>4</v>
      </c>
      <c r="B13" s="23"/>
      <c r="C13" s="91" t="s">
        <v>185</v>
      </c>
      <c r="D13" s="69">
        <v>44672</v>
      </c>
      <c r="E13" s="160" t="s">
        <v>186</v>
      </c>
      <c r="F13" s="113" t="s">
        <v>179</v>
      </c>
      <c r="G13" s="70" t="s">
        <v>180</v>
      </c>
      <c r="H13" s="196"/>
      <c r="I13" s="25"/>
      <c r="J13" s="541"/>
      <c r="K13" s="62">
        <v>2537227</v>
      </c>
      <c r="L13" s="207" t="s">
        <v>81</v>
      </c>
      <c r="M13" s="3"/>
      <c r="N13" s="28"/>
      <c r="O13" s="28"/>
      <c r="P13" s="28"/>
      <c r="Q13" s="136"/>
      <c r="R13" s="275"/>
      <c r="S13" s="64"/>
      <c r="T13" s="62"/>
      <c r="U13" s="199">
        <f t="shared" si="7"/>
        <v>0</v>
      </c>
      <c r="V13" s="62">
        <v>2537227</v>
      </c>
      <c r="W13" s="28"/>
      <c r="X13" s="28"/>
      <c r="Y13" s="200">
        <f t="shared" si="8"/>
        <v>2537227</v>
      </c>
      <c r="Z13" s="28"/>
      <c r="AA13" s="28"/>
      <c r="AB13" s="28"/>
      <c r="AC13" s="29">
        <f t="shared" si="9"/>
        <v>0</v>
      </c>
      <c r="AD13" s="28"/>
      <c r="AE13" s="28"/>
      <c r="AF13" s="28"/>
      <c r="AG13" s="29">
        <f t="shared" si="10"/>
        <v>0</v>
      </c>
      <c r="AH13" s="29">
        <f t="shared" si="6"/>
        <v>2537227</v>
      </c>
      <c r="AI13" s="30">
        <f t="shared" si="4"/>
        <v>2.9887978992409345E-2</v>
      </c>
      <c r="AJ13" s="31">
        <f t="shared" si="5"/>
        <v>4.1765186630920016E-4</v>
      </c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</row>
    <row r="14" spans="1:66" outlineLevel="1" x14ac:dyDescent="0.25">
      <c r="A14" s="22">
        <v>5</v>
      </c>
      <c r="B14" s="23"/>
      <c r="C14" s="91" t="s">
        <v>187</v>
      </c>
      <c r="D14" s="69">
        <v>44670</v>
      </c>
      <c r="E14" s="160" t="s">
        <v>188</v>
      </c>
      <c r="F14" s="113" t="s">
        <v>179</v>
      </c>
      <c r="G14" s="70" t="s">
        <v>180</v>
      </c>
      <c r="H14" s="196"/>
      <c r="I14" s="25"/>
      <c r="J14" s="541"/>
      <c r="K14" s="62">
        <v>31310450</v>
      </c>
      <c r="L14" s="207" t="s">
        <v>81</v>
      </c>
      <c r="M14" s="3"/>
      <c r="N14" s="28"/>
      <c r="O14" s="28"/>
      <c r="P14" s="28"/>
      <c r="Q14" s="136"/>
      <c r="R14" s="275"/>
      <c r="S14" s="64"/>
      <c r="T14" s="62"/>
      <c r="U14" s="199">
        <f t="shared" si="7"/>
        <v>0</v>
      </c>
      <c r="V14" s="62">
        <v>31310450</v>
      </c>
      <c r="W14" s="28"/>
      <c r="X14" s="28"/>
      <c r="Y14" s="200">
        <f t="shared" si="8"/>
        <v>31310450</v>
      </c>
      <c r="Z14" s="28"/>
      <c r="AA14" s="28"/>
      <c r="AB14" s="28"/>
      <c r="AC14" s="29">
        <f t="shared" si="9"/>
        <v>0</v>
      </c>
      <c r="AD14" s="28"/>
      <c r="AE14" s="28"/>
      <c r="AF14" s="28"/>
      <c r="AG14" s="29">
        <f t="shared" si="10"/>
        <v>0</v>
      </c>
      <c r="AH14" s="29">
        <f t="shared" si="6"/>
        <v>31310450</v>
      </c>
      <c r="AI14" s="30">
        <f t="shared" si="4"/>
        <v>0.36883025123210622</v>
      </c>
      <c r="AJ14" s="31">
        <f t="shared" si="5"/>
        <v>5.153999968264919E-3</v>
      </c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</row>
    <row r="15" spans="1:66" outlineLevel="1" x14ac:dyDescent="0.25">
      <c r="A15" s="22">
        <v>6</v>
      </c>
      <c r="B15" s="23"/>
      <c r="C15" s="91" t="s">
        <v>189</v>
      </c>
      <c r="D15" s="69">
        <v>44672</v>
      </c>
      <c r="E15" s="160" t="s">
        <v>190</v>
      </c>
      <c r="F15" s="113" t="s">
        <v>179</v>
      </c>
      <c r="G15" s="70" t="s">
        <v>180</v>
      </c>
      <c r="H15" s="196"/>
      <c r="I15" s="25"/>
      <c r="J15" s="541"/>
      <c r="K15" s="62">
        <v>2890772</v>
      </c>
      <c r="L15" s="207" t="s">
        <v>81</v>
      </c>
      <c r="M15" s="3"/>
      <c r="N15" s="28"/>
      <c r="O15" s="28"/>
      <c r="P15" s="28"/>
      <c r="Q15" s="136"/>
      <c r="R15" s="275"/>
      <c r="S15" s="64"/>
      <c r="T15" s="62"/>
      <c r="U15" s="199">
        <f t="shared" si="7"/>
        <v>0</v>
      </c>
      <c r="V15" s="62">
        <v>2890772</v>
      </c>
      <c r="W15" s="28"/>
      <c r="X15" s="28"/>
      <c r="Y15" s="200">
        <f t="shared" si="8"/>
        <v>2890772</v>
      </c>
      <c r="Z15" s="28"/>
      <c r="AA15" s="28"/>
      <c r="AB15" s="28"/>
      <c r="AC15" s="29">
        <f t="shared" si="9"/>
        <v>0</v>
      </c>
      <c r="AD15" s="28"/>
      <c r="AE15" s="28"/>
      <c r="AF15" s="28"/>
      <c r="AG15" s="29">
        <f t="shared" si="10"/>
        <v>0</v>
      </c>
      <c r="AH15" s="29">
        <f t="shared" si="6"/>
        <v>2890772</v>
      </c>
      <c r="AI15" s="30">
        <f t="shared" si="4"/>
        <v>3.4052661747587087E-2</v>
      </c>
      <c r="AJ15" s="31">
        <f t="shared" si="5"/>
        <v>4.7584875963970874E-4</v>
      </c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</row>
    <row r="16" spans="1:66" outlineLevel="1" x14ac:dyDescent="0.25">
      <c r="A16" s="22">
        <v>7</v>
      </c>
      <c r="B16" s="23"/>
      <c r="C16" s="91" t="s">
        <v>191</v>
      </c>
      <c r="D16" s="69">
        <v>44677</v>
      </c>
      <c r="E16" s="160" t="s">
        <v>192</v>
      </c>
      <c r="F16" s="113" t="s">
        <v>179</v>
      </c>
      <c r="G16" s="70" t="s">
        <v>180</v>
      </c>
      <c r="H16" s="196"/>
      <c r="I16" s="25"/>
      <c r="J16" s="541"/>
      <c r="K16" s="62">
        <v>4367536</v>
      </c>
      <c r="L16" s="207" t="s">
        <v>81</v>
      </c>
      <c r="M16" s="3"/>
      <c r="N16" s="28"/>
      <c r="O16" s="28"/>
      <c r="P16" s="28"/>
      <c r="Q16" s="136"/>
      <c r="R16" s="275"/>
      <c r="S16" s="64"/>
      <c r="T16" s="64"/>
      <c r="U16" s="199">
        <f t="shared" si="7"/>
        <v>0</v>
      </c>
      <c r="V16" s="62">
        <v>4367536</v>
      </c>
      <c r="W16" s="28"/>
      <c r="X16" s="28"/>
      <c r="Y16" s="200">
        <f t="shared" si="8"/>
        <v>4367536</v>
      </c>
      <c r="Z16" s="28"/>
      <c r="AA16" s="28"/>
      <c r="AB16" s="28"/>
      <c r="AC16" s="29">
        <f t="shared" si="9"/>
        <v>0</v>
      </c>
      <c r="AD16" s="28"/>
      <c r="AE16" s="28"/>
      <c r="AF16" s="28"/>
      <c r="AG16" s="29">
        <f t="shared" si="10"/>
        <v>0</v>
      </c>
      <c r="AH16" s="29">
        <f t="shared" si="6"/>
        <v>4367536</v>
      </c>
      <c r="AI16" s="30">
        <f t="shared" si="4"/>
        <v>5.1448618596834868E-2</v>
      </c>
      <c r="AJ16" s="31">
        <f t="shared" si="5"/>
        <v>7.1893825880483652E-4</v>
      </c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</row>
    <row r="17" spans="1:66" outlineLevel="1" x14ac:dyDescent="0.25">
      <c r="A17" s="22">
        <v>8</v>
      </c>
      <c r="B17" s="23"/>
      <c r="C17" s="91" t="s">
        <v>193</v>
      </c>
      <c r="D17" s="69">
        <v>44876</v>
      </c>
      <c r="E17" s="160" t="s">
        <v>178</v>
      </c>
      <c r="F17" s="113" t="s">
        <v>179</v>
      </c>
      <c r="G17" s="70" t="s">
        <v>180</v>
      </c>
      <c r="H17" s="196"/>
      <c r="I17" s="25"/>
      <c r="J17" s="541"/>
      <c r="K17" s="62">
        <v>1529500</v>
      </c>
      <c r="L17" s="207" t="s">
        <v>81</v>
      </c>
      <c r="M17" s="3"/>
      <c r="N17" s="28"/>
      <c r="O17" s="28"/>
      <c r="P17" s="28"/>
      <c r="Q17" s="136"/>
      <c r="R17" s="275"/>
      <c r="S17" s="64"/>
      <c r="T17" s="64"/>
      <c r="U17" s="199">
        <f t="shared" si="7"/>
        <v>0</v>
      </c>
      <c r="V17" s="447"/>
      <c r="W17" s="28"/>
      <c r="X17" s="28"/>
      <c r="Y17" s="200">
        <f t="shared" si="8"/>
        <v>0</v>
      </c>
      <c r="Z17" s="28"/>
      <c r="AA17" s="62"/>
      <c r="AB17" s="28"/>
      <c r="AC17" s="29">
        <f t="shared" ref="AC17:AC18" si="11">SUM(Z17:AB17)</f>
        <v>0</v>
      </c>
      <c r="AD17" s="28"/>
      <c r="AE17" s="62">
        <v>1529500</v>
      </c>
      <c r="AF17" s="28"/>
      <c r="AG17" s="29">
        <f t="shared" ref="AG17:AG18" si="12">SUM(AD17:AF17)</f>
        <v>1529500</v>
      </c>
      <c r="AH17" s="29">
        <f t="shared" ref="AH17:AH18" si="13">SUM(U17+Y17+AC17+AG17)</f>
        <v>1529500</v>
      </c>
      <c r="AI17" s="30">
        <f t="shared" si="4"/>
        <v>1.8017175392225485E-2</v>
      </c>
      <c r="AJ17" s="31">
        <f t="shared" si="5"/>
        <v>2.5177034988194656E-4</v>
      </c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</row>
    <row r="18" spans="1:66" outlineLevel="1" x14ac:dyDescent="0.25">
      <c r="A18" s="22">
        <v>9</v>
      </c>
      <c r="B18" s="23"/>
      <c r="C18" s="91" t="s">
        <v>194</v>
      </c>
      <c r="D18" s="69">
        <v>44893</v>
      </c>
      <c r="E18" s="160" t="s">
        <v>188</v>
      </c>
      <c r="F18" s="113" t="s">
        <v>179</v>
      </c>
      <c r="G18" s="70" t="s">
        <v>180</v>
      </c>
      <c r="H18" s="196"/>
      <c r="I18" s="25"/>
      <c r="J18" s="541"/>
      <c r="K18" s="62">
        <v>3300000</v>
      </c>
      <c r="L18" s="207" t="s">
        <v>81</v>
      </c>
      <c r="M18" s="3"/>
      <c r="N18" s="28"/>
      <c r="O18" s="28"/>
      <c r="P18" s="28"/>
      <c r="Q18" s="136"/>
      <c r="R18" s="275"/>
      <c r="S18" s="64"/>
      <c r="T18" s="64"/>
      <c r="U18" s="199">
        <f t="shared" si="7"/>
        <v>0</v>
      </c>
      <c r="V18" s="447"/>
      <c r="W18" s="28"/>
      <c r="X18" s="28"/>
      <c r="Y18" s="200">
        <f t="shared" si="8"/>
        <v>0</v>
      </c>
      <c r="Z18" s="28"/>
      <c r="AA18" s="62"/>
      <c r="AB18" s="28"/>
      <c r="AC18" s="29">
        <f t="shared" si="11"/>
        <v>0</v>
      </c>
      <c r="AD18" s="28"/>
      <c r="AE18" s="62">
        <v>3300000</v>
      </c>
      <c r="AF18" s="28"/>
      <c r="AG18" s="29">
        <f t="shared" si="12"/>
        <v>3300000</v>
      </c>
      <c r="AH18" s="29">
        <f t="shared" si="13"/>
        <v>3300000</v>
      </c>
      <c r="AI18" s="30">
        <f t="shared" si="4"/>
        <v>3.8873278061029165E-2</v>
      </c>
      <c r="AJ18" s="31">
        <f t="shared" si="5"/>
        <v>5.4321160811403974E-4</v>
      </c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</row>
    <row r="19" spans="1:66" s="61" customFormat="1" ht="12.75" customHeight="1" x14ac:dyDescent="0.25">
      <c r="A19" s="538" t="s">
        <v>47</v>
      </c>
      <c r="B19" s="542"/>
      <c r="C19" s="539"/>
      <c r="D19" s="539"/>
      <c r="E19" s="539"/>
      <c r="F19" s="539"/>
      <c r="G19" s="539"/>
      <c r="H19" s="539"/>
      <c r="I19" s="540"/>
      <c r="J19" s="350">
        <f>+J8</f>
        <v>84891220</v>
      </c>
      <c r="K19" s="339">
        <f>SUM(K9:K18)</f>
        <v>84849296</v>
      </c>
      <c r="L19" s="339"/>
      <c r="M19" s="445"/>
      <c r="N19" s="339">
        <f>SUM(N10:N16)</f>
        <v>0</v>
      </c>
      <c r="O19" s="339">
        <f>SUM(O10:O16)</f>
        <v>0</v>
      </c>
      <c r="P19" s="339">
        <f>SUM(P10:P16)</f>
        <v>0</v>
      </c>
      <c r="Q19" s="344"/>
      <c r="R19" s="339">
        <f t="shared" ref="R19:AD19" si="14">SUM(R9:R16)</f>
        <v>41924</v>
      </c>
      <c r="S19" s="339">
        <f t="shared" si="14"/>
        <v>0</v>
      </c>
      <c r="T19" s="339">
        <f t="shared" si="14"/>
        <v>0</v>
      </c>
      <c r="U19" s="339">
        <f t="shared" si="14"/>
        <v>41924</v>
      </c>
      <c r="V19" s="339">
        <f t="shared" si="14"/>
        <v>79977872</v>
      </c>
      <c r="W19" s="339">
        <f t="shared" si="14"/>
        <v>0</v>
      </c>
      <c r="X19" s="339">
        <f t="shared" si="14"/>
        <v>0</v>
      </c>
      <c r="Y19" s="339">
        <f t="shared" si="14"/>
        <v>79977872</v>
      </c>
      <c r="Z19" s="339">
        <f t="shared" si="14"/>
        <v>0</v>
      </c>
      <c r="AA19" s="339">
        <f t="shared" si="14"/>
        <v>0</v>
      </c>
      <c r="AB19" s="339">
        <f t="shared" si="14"/>
        <v>0</v>
      </c>
      <c r="AC19" s="339">
        <f t="shared" si="14"/>
        <v>0</v>
      </c>
      <c r="AD19" s="339">
        <f t="shared" si="14"/>
        <v>0</v>
      </c>
      <c r="AE19" s="339">
        <f>SUM(AE9:AE18)</f>
        <v>4829500</v>
      </c>
      <c r="AF19" s="339">
        <f>SUM(AF9:AF18)</f>
        <v>0</v>
      </c>
      <c r="AG19" s="339">
        <f>SUM(AG9:AG18)</f>
        <v>4829500</v>
      </c>
      <c r="AH19" s="339">
        <f>SUM(AH9:AH18)</f>
        <v>84849296</v>
      </c>
      <c r="AI19" s="345">
        <f>IF(ISERROR(AH19/K19),0,AH19/K19)</f>
        <v>1</v>
      </c>
      <c r="AJ19" s="345">
        <f>IF(ISERROR(AH19/$AH$508),0,AH19/$AH$508)</f>
        <v>1.3967006826516411E-2</v>
      </c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</row>
    <row r="20" spans="1:66" ht="12.75" customHeight="1" x14ac:dyDescent="0.25">
      <c r="A20" s="517" t="s">
        <v>48</v>
      </c>
      <c r="B20" s="518"/>
      <c r="C20" s="518"/>
      <c r="D20" s="518"/>
      <c r="E20" s="519"/>
      <c r="F20" s="110"/>
      <c r="G20" s="16"/>
      <c r="H20" s="5"/>
      <c r="I20" s="17"/>
      <c r="J20" s="505">
        <v>106540993</v>
      </c>
      <c r="K20" s="62"/>
      <c r="L20" s="7"/>
      <c r="M20" s="18"/>
      <c r="N20" s="19"/>
      <c r="O20" s="19"/>
      <c r="P20" s="19"/>
      <c r="Q20" s="5"/>
      <c r="R20" s="20"/>
      <c r="S20" s="7"/>
      <c r="T20" s="7"/>
      <c r="U20" s="19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21"/>
      <c r="AJ20" s="21"/>
    </row>
    <row r="21" spans="1:66" outlineLevel="1" x14ac:dyDescent="0.25">
      <c r="A21" s="23">
        <v>1</v>
      </c>
      <c r="B21" s="23"/>
      <c r="C21" s="91" t="s">
        <v>195</v>
      </c>
      <c r="D21" s="69">
        <v>44614</v>
      </c>
      <c r="E21" s="160" t="s">
        <v>196</v>
      </c>
      <c r="F21" s="113" t="s">
        <v>179</v>
      </c>
      <c r="G21" s="70" t="s">
        <v>180</v>
      </c>
      <c r="I21" s="25"/>
      <c r="J21" s="541"/>
      <c r="K21" s="62">
        <v>3311841</v>
      </c>
      <c r="L21" s="207" t="s">
        <v>81</v>
      </c>
      <c r="M21" s="3"/>
      <c r="N21" s="28"/>
      <c r="O21" s="28"/>
      <c r="P21" s="28"/>
      <c r="Q21" s="133"/>
      <c r="R21" s="62"/>
      <c r="S21" s="62"/>
      <c r="T21" s="62">
        <v>3311841</v>
      </c>
      <c r="U21" s="199">
        <f>SUM(R21:T21)</f>
        <v>3311841</v>
      </c>
      <c r="V21" s="62"/>
      <c r="W21" s="62"/>
      <c r="X21" s="62"/>
      <c r="Y21" s="199">
        <f t="shared" ref="Y21:Y31" si="15">SUM(V21:X21)</f>
        <v>0</v>
      </c>
      <c r="Z21" s="62"/>
      <c r="AA21" s="62"/>
      <c r="AB21" s="62"/>
      <c r="AC21" s="199">
        <f>SUM(Z21:AB21)</f>
        <v>0</v>
      </c>
      <c r="AD21" s="62"/>
      <c r="AE21" s="62"/>
      <c r="AF21" s="62"/>
      <c r="AG21" s="199">
        <f>SUM(AD21:AF21)</f>
        <v>0</v>
      </c>
      <c r="AH21" s="204">
        <f>+U21+Y21+AC21+AG21</f>
        <v>3311841</v>
      </c>
      <c r="AI21" s="30">
        <f>IF(ISERROR(AH21/$J$20),0,AH21/$J$20)</f>
        <v>3.1085133587970219E-2</v>
      </c>
      <c r="AJ21" s="31">
        <f t="shared" ref="AJ21:AJ32" si="16">IF(ISERROR(AH21/$AH$508),"-",AH21/$AH$508)</f>
        <v>5.4516075012969983E-4</v>
      </c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</row>
    <row r="22" spans="1:66" outlineLevel="1" x14ac:dyDescent="0.25">
      <c r="A22" s="23">
        <v>2</v>
      </c>
      <c r="B22" s="23"/>
      <c r="C22" s="91" t="s">
        <v>197</v>
      </c>
      <c r="D22" s="69">
        <v>44614</v>
      </c>
      <c r="E22" s="160" t="s">
        <v>198</v>
      </c>
      <c r="F22" s="113" t="s">
        <v>179</v>
      </c>
      <c r="G22" s="70" t="s">
        <v>180</v>
      </c>
      <c r="H22" s="78"/>
      <c r="I22" s="33"/>
      <c r="J22" s="541"/>
      <c r="K22" s="62">
        <v>13874884</v>
      </c>
      <c r="L22" s="207" t="s">
        <v>81</v>
      </c>
      <c r="M22" s="3"/>
      <c r="N22" s="28"/>
      <c r="O22" s="28"/>
      <c r="P22" s="28"/>
      <c r="Q22" s="136"/>
      <c r="R22" s="62"/>
      <c r="S22" s="62"/>
      <c r="T22" s="62">
        <v>13874884</v>
      </c>
      <c r="U22" s="199">
        <f t="shared" ref="U22:U32" si="17">SUM(R22:T22)</f>
        <v>13874884</v>
      </c>
      <c r="V22" s="62"/>
      <c r="W22" s="62"/>
      <c r="X22" s="62"/>
      <c r="Y22" s="199">
        <f t="shared" si="15"/>
        <v>0</v>
      </c>
      <c r="Z22" s="62"/>
      <c r="AA22" s="62"/>
      <c r="AB22" s="62"/>
      <c r="AC22" s="199">
        <f t="shared" ref="AC22:AC30" si="18">SUM(Z22:AB22)</f>
        <v>0</v>
      </c>
      <c r="AD22" s="62"/>
      <c r="AE22" s="62"/>
      <c r="AF22" s="62"/>
      <c r="AG22" s="199">
        <f t="shared" ref="AG22:AG30" si="19">SUM(AD22:AF22)</f>
        <v>0</v>
      </c>
      <c r="AH22" s="204">
        <f t="shared" ref="AH22:AH31" si="20">+U22+Y22+AC22+AG22</f>
        <v>13874884</v>
      </c>
      <c r="AI22" s="30">
        <f t="shared" ref="AI22:AI32" si="21">IF(ISERROR(AH22/$J$20),0,AH22/$J$20)</f>
        <v>0.13023047382334799</v>
      </c>
      <c r="AJ22" s="31">
        <f t="shared" si="16"/>
        <v>2.2839388030411393E-3</v>
      </c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</row>
    <row r="23" spans="1:66" outlineLevel="1" x14ac:dyDescent="0.25">
      <c r="A23" s="23">
        <v>3</v>
      </c>
      <c r="B23" s="23"/>
      <c r="C23" s="91" t="s">
        <v>199</v>
      </c>
      <c r="D23" s="69">
        <v>44620</v>
      </c>
      <c r="E23" s="160" t="s">
        <v>200</v>
      </c>
      <c r="F23" s="113" t="s">
        <v>179</v>
      </c>
      <c r="G23" s="70" t="s">
        <v>180</v>
      </c>
      <c r="H23" s="47"/>
      <c r="I23" s="33"/>
      <c r="J23" s="541"/>
      <c r="K23" s="62">
        <v>36884713</v>
      </c>
      <c r="L23" s="207" t="s">
        <v>81</v>
      </c>
      <c r="M23" s="3"/>
      <c r="N23" s="28"/>
      <c r="O23" s="28"/>
      <c r="P23" s="28"/>
      <c r="Q23" s="136"/>
      <c r="R23" s="62"/>
      <c r="S23" s="62"/>
      <c r="T23" s="62"/>
      <c r="U23" s="199">
        <f t="shared" si="17"/>
        <v>0</v>
      </c>
      <c r="V23" s="62">
        <v>36884713</v>
      </c>
      <c r="W23" s="62"/>
      <c r="X23" s="62"/>
      <c r="Y23" s="199">
        <f t="shared" si="15"/>
        <v>36884713</v>
      </c>
      <c r="Z23" s="62"/>
      <c r="AA23" s="62"/>
      <c r="AB23" s="62"/>
      <c r="AC23" s="199">
        <f t="shared" si="18"/>
        <v>0</v>
      </c>
      <c r="AD23" s="62"/>
      <c r="AE23" s="62"/>
      <c r="AF23" s="62"/>
      <c r="AG23" s="199">
        <f t="shared" si="19"/>
        <v>0</v>
      </c>
      <c r="AH23" s="204">
        <f t="shared" si="20"/>
        <v>36884713</v>
      </c>
      <c r="AI23" s="30">
        <f t="shared" si="21"/>
        <v>0.3462020764157886</v>
      </c>
      <c r="AJ23" s="31">
        <f t="shared" si="16"/>
        <v>6.0715770495620679E-3</v>
      </c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</row>
    <row r="24" spans="1:66" outlineLevel="1" x14ac:dyDescent="0.25">
      <c r="A24" s="23">
        <v>4</v>
      </c>
      <c r="B24" s="23"/>
      <c r="C24" s="91" t="s">
        <v>201</v>
      </c>
      <c r="D24" s="69">
        <v>44629</v>
      </c>
      <c r="E24" s="160" t="s">
        <v>202</v>
      </c>
      <c r="F24" s="113" t="s">
        <v>179</v>
      </c>
      <c r="G24" s="70" t="s">
        <v>180</v>
      </c>
      <c r="H24" s="73"/>
      <c r="I24" s="33"/>
      <c r="J24" s="541"/>
      <c r="K24" s="62">
        <v>31866441</v>
      </c>
      <c r="L24" s="207" t="s">
        <v>81</v>
      </c>
      <c r="M24" s="3"/>
      <c r="N24" s="28"/>
      <c r="O24" s="28"/>
      <c r="P24" s="28"/>
      <c r="Q24" s="136"/>
      <c r="R24" s="62"/>
      <c r="S24" s="62"/>
      <c r="T24" s="62"/>
      <c r="U24" s="199">
        <f t="shared" si="17"/>
        <v>0</v>
      </c>
      <c r="V24" s="62"/>
      <c r="W24" s="62">
        <v>31866441</v>
      </c>
      <c r="X24" s="62"/>
      <c r="Y24" s="199">
        <f t="shared" si="15"/>
        <v>31866441</v>
      </c>
      <c r="Z24" s="62"/>
      <c r="AA24" s="62"/>
      <c r="AB24" s="62"/>
      <c r="AC24" s="199">
        <f t="shared" si="18"/>
        <v>0</v>
      </c>
      <c r="AD24" s="62"/>
      <c r="AE24" s="62"/>
      <c r="AF24" s="62"/>
      <c r="AG24" s="199">
        <f t="shared" si="19"/>
        <v>0</v>
      </c>
      <c r="AH24" s="204">
        <f t="shared" si="20"/>
        <v>31866441</v>
      </c>
      <c r="AI24" s="30">
        <f t="shared" si="21"/>
        <v>0.2991002815226248</v>
      </c>
      <c r="AJ24" s="31">
        <f t="shared" si="16"/>
        <v>5.2455214122670204E-3</v>
      </c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</row>
    <row r="25" spans="1:66" outlineLevel="1" x14ac:dyDescent="0.25">
      <c r="A25" s="23">
        <v>5</v>
      </c>
      <c r="B25" s="23"/>
      <c r="C25" s="91" t="s">
        <v>203</v>
      </c>
      <c r="D25" s="69">
        <v>44630</v>
      </c>
      <c r="E25" s="160" t="s">
        <v>204</v>
      </c>
      <c r="F25" s="113" t="s">
        <v>179</v>
      </c>
      <c r="G25" s="70" t="s">
        <v>180</v>
      </c>
      <c r="H25" s="73"/>
      <c r="I25" s="33"/>
      <c r="J25" s="541"/>
      <c r="K25" s="62">
        <v>1500000</v>
      </c>
      <c r="L25" s="207" t="s">
        <v>81</v>
      </c>
      <c r="M25" s="3"/>
      <c r="N25" s="28"/>
      <c r="O25" s="28"/>
      <c r="P25" s="28"/>
      <c r="Q25" s="136"/>
      <c r="R25" s="62"/>
      <c r="S25" s="62"/>
      <c r="T25" s="62"/>
      <c r="U25" s="199">
        <f t="shared" si="17"/>
        <v>0</v>
      </c>
      <c r="V25" s="62"/>
      <c r="W25" s="62"/>
      <c r="X25" s="62"/>
      <c r="Y25" s="199">
        <f t="shared" si="15"/>
        <v>0</v>
      </c>
      <c r="Z25" s="62">
        <v>1500000</v>
      </c>
      <c r="AA25" s="62"/>
      <c r="AB25" s="62"/>
      <c r="AC25" s="199">
        <f t="shared" si="18"/>
        <v>1500000</v>
      </c>
      <c r="AD25" s="62"/>
      <c r="AE25" s="62"/>
      <c r="AF25" s="62"/>
      <c r="AG25" s="199">
        <f t="shared" si="19"/>
        <v>0</v>
      </c>
      <c r="AH25" s="204">
        <f t="shared" si="20"/>
        <v>1500000</v>
      </c>
      <c r="AI25" s="30">
        <f t="shared" si="21"/>
        <v>1.4079087849312612E-2</v>
      </c>
      <c r="AJ25" s="31">
        <f t="shared" si="16"/>
        <v>2.4691436732456349E-4</v>
      </c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</row>
    <row r="26" spans="1:66" outlineLevel="1" x14ac:dyDescent="0.25">
      <c r="A26" s="23">
        <v>6</v>
      </c>
      <c r="B26" s="23"/>
      <c r="C26" s="91" t="s">
        <v>205</v>
      </c>
      <c r="D26" s="69">
        <v>44614</v>
      </c>
      <c r="E26" s="160" t="s">
        <v>206</v>
      </c>
      <c r="F26" s="113" t="s">
        <v>179</v>
      </c>
      <c r="G26" s="70" t="s">
        <v>180</v>
      </c>
      <c r="H26" s="73"/>
      <c r="I26" s="33"/>
      <c r="J26" s="541"/>
      <c r="K26" s="62">
        <v>1840911</v>
      </c>
      <c r="L26" s="207" t="s">
        <v>81</v>
      </c>
      <c r="M26" s="3"/>
      <c r="N26" s="28"/>
      <c r="O26" s="28"/>
      <c r="P26" s="28"/>
      <c r="Q26" s="136"/>
      <c r="R26" s="62"/>
      <c r="S26" s="62"/>
      <c r="T26" s="62"/>
      <c r="U26" s="199">
        <f t="shared" si="17"/>
        <v>0</v>
      </c>
      <c r="V26" s="62"/>
      <c r="W26" s="62"/>
      <c r="X26" s="62"/>
      <c r="Y26" s="199">
        <f t="shared" si="15"/>
        <v>0</v>
      </c>
      <c r="Z26" s="62">
        <v>1840911</v>
      </c>
      <c r="AA26" s="62"/>
      <c r="AB26" s="62"/>
      <c r="AC26" s="199">
        <f t="shared" si="18"/>
        <v>1840911</v>
      </c>
      <c r="AD26" s="62"/>
      <c r="AE26" s="62"/>
      <c r="AF26" s="62"/>
      <c r="AG26" s="199">
        <f t="shared" si="19"/>
        <v>0</v>
      </c>
      <c r="AH26" s="204">
        <f t="shared" si="20"/>
        <v>1840911</v>
      </c>
      <c r="AI26" s="30">
        <f t="shared" si="21"/>
        <v>1.7278898461177285E-2</v>
      </c>
      <c r="AJ26" s="31">
        <f t="shared" si="16"/>
        <v>3.0303158324388634E-4</v>
      </c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</row>
    <row r="27" spans="1:66" outlineLevel="1" x14ac:dyDescent="0.25">
      <c r="A27" s="23">
        <v>7</v>
      </c>
      <c r="B27" s="23"/>
      <c r="C27" s="91" t="s">
        <v>207</v>
      </c>
      <c r="D27" s="69">
        <v>44630</v>
      </c>
      <c r="E27" s="160" t="s">
        <v>208</v>
      </c>
      <c r="F27" s="113" t="s">
        <v>179</v>
      </c>
      <c r="G27" s="70" t="s">
        <v>180</v>
      </c>
      <c r="H27" s="73"/>
      <c r="I27" s="33"/>
      <c r="J27" s="541"/>
      <c r="K27" s="62">
        <v>2612915</v>
      </c>
      <c r="L27" s="207" t="s">
        <v>81</v>
      </c>
      <c r="M27" s="3"/>
      <c r="N27" s="28"/>
      <c r="O27" s="28"/>
      <c r="P27" s="28"/>
      <c r="Q27" s="136"/>
      <c r="R27" s="62"/>
      <c r="S27" s="62"/>
      <c r="T27" s="62"/>
      <c r="U27" s="199">
        <f t="shared" si="17"/>
        <v>0</v>
      </c>
      <c r="V27" s="62"/>
      <c r="W27" s="62"/>
      <c r="X27" s="62"/>
      <c r="Y27" s="199">
        <f t="shared" si="15"/>
        <v>0</v>
      </c>
      <c r="Z27" s="62">
        <v>2612915</v>
      </c>
      <c r="AA27" s="62"/>
      <c r="AB27" s="62"/>
      <c r="AC27" s="199">
        <f>SUM(Z27:AB27)</f>
        <v>2612915</v>
      </c>
      <c r="AD27" s="62"/>
      <c r="AE27" s="62"/>
      <c r="AF27" s="62"/>
      <c r="AG27" s="199">
        <f>SUM(AD27:AF27)</f>
        <v>0</v>
      </c>
      <c r="AH27" s="204">
        <f t="shared" si="20"/>
        <v>2612915</v>
      </c>
      <c r="AI27" s="30">
        <f t="shared" si="21"/>
        <v>2.452497321852444E-2</v>
      </c>
      <c r="AJ27" s="31">
        <f t="shared" si="16"/>
        <v>4.3011083606524122E-4</v>
      </c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</row>
    <row r="28" spans="1:66" outlineLevel="1" x14ac:dyDescent="0.25">
      <c r="A28" s="23">
        <v>8</v>
      </c>
      <c r="B28" s="23"/>
      <c r="C28" s="91" t="s">
        <v>209</v>
      </c>
      <c r="D28" s="69">
        <v>44614</v>
      </c>
      <c r="E28" s="160" t="s">
        <v>210</v>
      </c>
      <c r="F28" s="113" t="s">
        <v>179</v>
      </c>
      <c r="G28" s="70" t="s">
        <v>180</v>
      </c>
      <c r="H28" s="73"/>
      <c r="I28" s="33"/>
      <c r="J28" s="541"/>
      <c r="K28" s="62">
        <v>1500000</v>
      </c>
      <c r="L28" s="207" t="s">
        <v>81</v>
      </c>
      <c r="M28" s="3"/>
      <c r="N28" s="28"/>
      <c r="O28" s="28"/>
      <c r="P28" s="28"/>
      <c r="Q28" s="136"/>
      <c r="R28" s="62"/>
      <c r="S28" s="62"/>
      <c r="T28" s="62"/>
      <c r="U28" s="199">
        <f t="shared" si="17"/>
        <v>0</v>
      </c>
      <c r="V28" s="62">
        <v>1500000</v>
      </c>
      <c r="W28" s="62"/>
      <c r="X28" s="62"/>
      <c r="Y28" s="199">
        <f t="shared" si="15"/>
        <v>1500000</v>
      </c>
      <c r="Z28" s="62"/>
      <c r="AA28" s="62"/>
      <c r="AB28" s="62"/>
      <c r="AC28" s="199">
        <f>SUM(Z28:AB28)</f>
        <v>0</v>
      </c>
      <c r="AD28" s="62"/>
      <c r="AE28" s="62"/>
      <c r="AF28" s="62"/>
      <c r="AG28" s="199">
        <f>SUM(AD28:AF28)</f>
        <v>0</v>
      </c>
      <c r="AH28" s="204">
        <f t="shared" si="20"/>
        <v>1500000</v>
      </c>
      <c r="AI28" s="30">
        <f t="shared" si="21"/>
        <v>1.4079087849312612E-2</v>
      </c>
      <c r="AJ28" s="31">
        <f t="shared" si="16"/>
        <v>2.4691436732456349E-4</v>
      </c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</row>
    <row r="29" spans="1:66" outlineLevel="1" x14ac:dyDescent="0.25">
      <c r="A29" s="23">
        <v>9</v>
      </c>
      <c r="B29" s="23"/>
      <c r="C29" s="91" t="s">
        <v>211</v>
      </c>
      <c r="D29" s="69">
        <v>44620</v>
      </c>
      <c r="E29" s="160" t="s">
        <v>212</v>
      </c>
      <c r="F29" s="113" t="s">
        <v>179</v>
      </c>
      <c r="G29" s="70" t="s">
        <v>180</v>
      </c>
      <c r="H29" s="73"/>
      <c r="I29" s="33"/>
      <c r="J29" s="541"/>
      <c r="K29" s="62">
        <v>5087244</v>
      </c>
      <c r="L29" s="207" t="s">
        <v>81</v>
      </c>
      <c r="M29" s="3"/>
      <c r="N29" s="28"/>
      <c r="O29" s="28"/>
      <c r="P29" s="28"/>
      <c r="Q29" s="136"/>
      <c r="R29" s="62"/>
      <c r="S29" s="62"/>
      <c r="T29" s="62"/>
      <c r="U29" s="199">
        <f t="shared" si="17"/>
        <v>0</v>
      </c>
      <c r="V29" s="62"/>
      <c r="W29" s="62"/>
      <c r="X29" s="62"/>
      <c r="Y29" s="199">
        <f t="shared" si="15"/>
        <v>0</v>
      </c>
      <c r="Z29" s="62">
        <v>5087244</v>
      </c>
      <c r="AA29" s="62"/>
      <c r="AB29" s="62"/>
      <c r="AC29" s="199">
        <f t="shared" si="18"/>
        <v>5087244</v>
      </c>
      <c r="AD29" s="62"/>
      <c r="AE29" s="62"/>
      <c r="AF29" s="62"/>
      <c r="AG29" s="199">
        <f t="shared" si="19"/>
        <v>0</v>
      </c>
      <c r="AH29" s="204">
        <f t="shared" si="20"/>
        <v>5087244</v>
      </c>
      <c r="AI29" s="30">
        <f t="shared" si="21"/>
        <v>4.7749170124592323E-2</v>
      </c>
      <c r="AJ29" s="31">
        <f t="shared" si="16"/>
        <v>8.3740908912378778E-4</v>
      </c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</row>
    <row r="30" spans="1:66" outlineLevel="1" x14ac:dyDescent="0.25">
      <c r="A30" s="23">
        <v>10</v>
      </c>
      <c r="B30" s="23"/>
      <c r="C30" s="91"/>
      <c r="D30" s="69"/>
      <c r="E30" s="160"/>
      <c r="F30" s="113"/>
      <c r="G30" s="70"/>
      <c r="H30" s="73"/>
      <c r="I30" s="33"/>
      <c r="J30" s="541"/>
      <c r="K30" s="62">
        <f>314426+38000+20962+73366+(20962*3)</f>
        <v>509640</v>
      </c>
      <c r="L30" s="265" t="s">
        <v>121</v>
      </c>
      <c r="M30" s="3"/>
      <c r="N30" s="28"/>
      <c r="O30" s="28"/>
      <c r="P30" s="28"/>
      <c r="Q30" s="136"/>
      <c r="R30" s="62"/>
      <c r="S30" s="62"/>
      <c r="T30" s="62"/>
      <c r="U30" s="199">
        <f t="shared" si="17"/>
        <v>0</v>
      </c>
      <c r="V30" s="62"/>
      <c r="W30" s="62">
        <f>20962+20962+52404</f>
        <v>94328</v>
      </c>
      <c r="X30" s="62">
        <f>125770+20962</f>
        <v>146732</v>
      </c>
      <c r="Y30" s="199">
        <f t="shared" si="15"/>
        <v>241060</v>
      </c>
      <c r="Z30" s="62">
        <v>73366</v>
      </c>
      <c r="AA30" s="62"/>
      <c r="AB30" s="62">
        <v>38000</v>
      </c>
      <c r="AC30" s="199">
        <f t="shared" si="18"/>
        <v>111366</v>
      </c>
      <c r="AD30" s="62">
        <v>20962</v>
      </c>
      <c r="AE30" s="62">
        <f>73366+(20962*3)</f>
        <v>136252</v>
      </c>
      <c r="AF30" s="62"/>
      <c r="AG30" s="199">
        <f t="shared" si="19"/>
        <v>157214</v>
      </c>
      <c r="AH30" s="204">
        <f t="shared" si="20"/>
        <v>509640</v>
      </c>
      <c r="AI30" s="30">
        <f t="shared" si="21"/>
        <v>4.7835108876824531E-3</v>
      </c>
      <c r="AJ30" s="31">
        <f t="shared" si="16"/>
        <v>8.3891625442193696E-5</v>
      </c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</row>
    <row r="31" spans="1:66" outlineLevel="1" x14ac:dyDescent="0.25">
      <c r="A31" s="23">
        <v>11</v>
      </c>
      <c r="B31" s="23"/>
      <c r="C31" s="91" t="s">
        <v>201</v>
      </c>
      <c r="D31" s="69">
        <v>44629</v>
      </c>
      <c r="E31" s="160" t="s">
        <v>202</v>
      </c>
      <c r="F31" s="113" t="s">
        <v>179</v>
      </c>
      <c r="G31" s="70" t="s">
        <v>180</v>
      </c>
      <c r="H31" s="73"/>
      <c r="I31" s="33"/>
      <c r="J31" s="541"/>
      <c r="K31" s="62">
        <v>2200000</v>
      </c>
      <c r="L31" s="207" t="s">
        <v>81</v>
      </c>
      <c r="M31" s="3"/>
      <c r="N31" s="28"/>
      <c r="O31" s="28"/>
      <c r="P31" s="28"/>
      <c r="Q31" s="136"/>
      <c r="R31" s="62"/>
      <c r="S31" s="62"/>
      <c r="T31" s="62"/>
      <c r="U31" s="199">
        <f t="shared" si="17"/>
        <v>0</v>
      </c>
      <c r="V31" s="62"/>
      <c r="W31" s="62"/>
      <c r="X31" s="62"/>
      <c r="Y31" s="199">
        <f t="shared" si="15"/>
        <v>0</v>
      </c>
      <c r="Z31" s="62"/>
      <c r="AA31" s="62"/>
      <c r="AB31" s="62"/>
      <c r="AC31" s="199">
        <f>SUM(Z31:AB31)</f>
        <v>0</v>
      </c>
      <c r="AD31" s="62"/>
      <c r="AE31" s="62"/>
      <c r="AF31" s="62">
        <v>2200000</v>
      </c>
      <c r="AG31" s="199">
        <f>SUM(AD31:AF31)</f>
        <v>2200000</v>
      </c>
      <c r="AH31" s="204">
        <f t="shared" si="20"/>
        <v>2200000</v>
      </c>
      <c r="AI31" s="30">
        <f t="shared" si="21"/>
        <v>2.0649328845658496E-2</v>
      </c>
      <c r="AJ31" s="31">
        <f t="shared" si="16"/>
        <v>3.6214107207602648E-4</v>
      </c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</row>
    <row r="32" spans="1:66" outlineLevel="1" x14ac:dyDescent="0.25">
      <c r="A32" s="23">
        <v>12</v>
      </c>
      <c r="B32" s="23"/>
      <c r="C32" s="91" t="s">
        <v>199</v>
      </c>
      <c r="D32" s="69">
        <v>44620</v>
      </c>
      <c r="E32" s="160" t="s">
        <v>200</v>
      </c>
      <c r="F32" s="113" t="s">
        <v>179</v>
      </c>
      <c r="G32" s="70" t="s">
        <v>180</v>
      </c>
      <c r="H32" s="73"/>
      <c r="I32" s="33"/>
      <c r="J32" s="541"/>
      <c r="K32" s="62">
        <v>5300000</v>
      </c>
      <c r="L32" s="207" t="s">
        <v>81</v>
      </c>
      <c r="M32" s="3"/>
      <c r="N32" s="28"/>
      <c r="O32" s="28"/>
      <c r="P32" s="28"/>
      <c r="Q32" s="136"/>
      <c r="R32" s="62"/>
      <c r="S32" s="62"/>
      <c r="T32" s="62"/>
      <c r="U32" s="199">
        <f t="shared" si="17"/>
        <v>0</v>
      </c>
      <c r="V32" s="62"/>
      <c r="W32" s="62"/>
      <c r="X32" s="62"/>
      <c r="Y32" s="199">
        <f t="shared" ref="Y32" si="22">SUM(V32:X32)</f>
        <v>0</v>
      </c>
      <c r="Z32" s="62"/>
      <c r="AA32" s="62"/>
      <c r="AB32" s="62"/>
      <c r="AC32" s="199">
        <f t="shared" ref="AC32" si="23">SUM(Z32:AB32)</f>
        <v>0</v>
      </c>
      <c r="AD32" s="62"/>
      <c r="AE32" s="62"/>
      <c r="AF32" s="62">
        <v>5300000</v>
      </c>
      <c r="AG32" s="199">
        <f t="shared" ref="AG32" si="24">SUM(AD32:AF32)</f>
        <v>5300000</v>
      </c>
      <c r="AH32" s="204">
        <f t="shared" ref="AH32" si="25">+U32+Y32+AC32+AG32</f>
        <v>5300000</v>
      </c>
      <c r="AI32" s="30">
        <f t="shared" si="21"/>
        <v>4.9746110400904563E-2</v>
      </c>
      <c r="AJ32" s="31">
        <f t="shared" si="16"/>
        <v>8.72430764546791E-4</v>
      </c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</row>
    <row r="33" spans="1:66" s="61" customFormat="1" ht="12.75" customHeight="1" x14ac:dyDescent="0.25">
      <c r="A33" s="574" t="s">
        <v>49</v>
      </c>
      <c r="B33" s="575"/>
      <c r="C33" s="575"/>
      <c r="D33" s="575"/>
      <c r="E33" s="575"/>
      <c r="F33" s="575"/>
      <c r="G33" s="575"/>
      <c r="H33" s="575"/>
      <c r="I33" s="575"/>
      <c r="J33" s="351">
        <f>+J20</f>
        <v>106540993</v>
      </c>
      <c r="K33" s="339">
        <f>SUM(K21:K32)</f>
        <v>106488589</v>
      </c>
      <c r="L33" s="339"/>
      <c r="M33" s="445"/>
      <c r="N33" s="339"/>
      <c r="O33" s="339"/>
      <c r="P33" s="339"/>
      <c r="Q33" s="344"/>
      <c r="R33" s="339">
        <f t="shared" ref="R33:X33" si="26">SUM(R21:R31)</f>
        <v>0</v>
      </c>
      <c r="S33" s="339">
        <f t="shared" si="26"/>
        <v>0</v>
      </c>
      <c r="T33" s="339">
        <f t="shared" si="26"/>
        <v>17186725</v>
      </c>
      <c r="U33" s="339">
        <f t="shared" si="26"/>
        <v>17186725</v>
      </c>
      <c r="V33" s="339">
        <f t="shared" si="26"/>
        <v>38384713</v>
      </c>
      <c r="W33" s="339">
        <f t="shared" si="26"/>
        <v>31960769</v>
      </c>
      <c r="X33" s="339">
        <f t="shared" si="26"/>
        <v>146732</v>
      </c>
      <c r="Y33" s="339">
        <f t="shared" ref="Y33:AH33" si="27">SUM(Y21:Y32)</f>
        <v>70492214</v>
      </c>
      <c r="Z33" s="339">
        <f t="shared" si="27"/>
        <v>11114436</v>
      </c>
      <c r="AA33" s="339">
        <f t="shared" si="27"/>
        <v>0</v>
      </c>
      <c r="AB33" s="339">
        <f t="shared" si="27"/>
        <v>38000</v>
      </c>
      <c r="AC33" s="339">
        <f t="shared" si="27"/>
        <v>11152436</v>
      </c>
      <c r="AD33" s="339">
        <f t="shared" si="27"/>
        <v>20962</v>
      </c>
      <c r="AE33" s="339">
        <f t="shared" si="27"/>
        <v>136252</v>
      </c>
      <c r="AF33" s="339">
        <f t="shared" si="27"/>
        <v>7500000</v>
      </c>
      <c r="AG33" s="339">
        <f t="shared" si="27"/>
        <v>7657214</v>
      </c>
      <c r="AH33" s="339">
        <f t="shared" si="27"/>
        <v>106488589</v>
      </c>
      <c r="AI33" s="345">
        <f>IF(ISERROR(AH33/K33),0,AH33/K33)</f>
        <v>1</v>
      </c>
      <c r="AJ33" s="345">
        <f>IF(ISERROR(AH33/$AH$508),0,AH33/$AH$508)</f>
        <v>1.7529041720146982E-2</v>
      </c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</row>
    <row r="34" spans="1:66" ht="12.75" customHeight="1" x14ac:dyDescent="0.25">
      <c r="A34" s="517" t="s">
        <v>50</v>
      </c>
      <c r="B34" s="518"/>
      <c r="C34" s="518"/>
      <c r="D34" s="518"/>
      <c r="E34" s="519"/>
      <c r="F34" s="111"/>
      <c r="G34" s="16"/>
      <c r="H34" s="5"/>
      <c r="I34" s="17"/>
      <c r="J34" s="505">
        <v>112439836</v>
      </c>
      <c r="K34" s="62"/>
      <c r="L34" s="7"/>
      <c r="M34" s="18"/>
      <c r="N34" s="19"/>
      <c r="O34" s="19"/>
      <c r="P34" s="19"/>
      <c r="Q34" s="5"/>
      <c r="R34" s="20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21"/>
      <c r="AJ34" s="21"/>
    </row>
    <row r="35" spans="1:66" x14ac:dyDescent="0.25">
      <c r="A35" s="20"/>
      <c r="B35" s="20"/>
      <c r="C35" s="20"/>
      <c r="D35" s="20"/>
      <c r="E35" s="20"/>
      <c r="F35" s="113"/>
      <c r="G35" s="91"/>
      <c r="H35" s="5"/>
      <c r="I35" s="17"/>
      <c r="J35" s="541"/>
      <c r="K35" s="62">
        <v>1142400</v>
      </c>
      <c r="L35" s="265" t="s">
        <v>117</v>
      </c>
      <c r="M35" s="18"/>
      <c r="N35" s="19"/>
      <c r="O35" s="19"/>
      <c r="P35" s="19"/>
      <c r="Q35" s="5"/>
      <c r="R35" s="62">
        <v>1142400</v>
      </c>
      <c r="S35" s="7"/>
      <c r="T35" s="7"/>
      <c r="U35" s="199">
        <f t="shared" ref="U35:U36" si="28">SUM(R35:T35)</f>
        <v>1142400</v>
      </c>
      <c r="V35" s="7"/>
      <c r="W35" s="7"/>
      <c r="X35" s="7"/>
      <c r="Y35" s="199">
        <f t="shared" ref="Y35:Y36" si="29">SUM(V35:X35)</f>
        <v>0</v>
      </c>
      <c r="Z35" s="7"/>
      <c r="AA35" s="7"/>
      <c r="AB35" s="7"/>
      <c r="AC35" s="199">
        <f t="shared" ref="AC35:AC46" si="30">SUM(Z35:AB35)</f>
        <v>0</v>
      </c>
      <c r="AD35" s="7"/>
      <c r="AE35" s="7"/>
      <c r="AF35" s="9"/>
      <c r="AG35" s="199">
        <f t="shared" ref="AG35:AG46" si="31">SUM(AD35:AF35)</f>
        <v>0</v>
      </c>
      <c r="AH35" s="204">
        <f t="shared" ref="AH35:AH36" si="32">+U35+Y35+AC35+AG35</f>
        <v>1142400</v>
      </c>
      <c r="AI35" s="30">
        <f>IF(ISERROR(AH35/$J$34),0,AH35/$J$34)</f>
        <v>1.0160100197940523E-2</v>
      </c>
      <c r="AJ35" s="31">
        <f t="shared" ref="AJ35:AJ46" si="33">IF(ISERROR(AH35/$AH$508),"-",AH35/$AH$508)</f>
        <v>1.8804998215438755E-4</v>
      </c>
    </row>
    <row r="36" spans="1:66" x14ac:dyDescent="0.25">
      <c r="A36" s="20">
        <v>1</v>
      </c>
      <c r="B36" s="20"/>
      <c r="C36" s="91" t="s">
        <v>213</v>
      </c>
      <c r="D36" s="69">
        <v>44613</v>
      </c>
      <c r="E36" s="160" t="s">
        <v>214</v>
      </c>
      <c r="F36" s="113" t="s">
        <v>179</v>
      </c>
      <c r="G36" s="70" t="s">
        <v>180</v>
      </c>
      <c r="H36" s="5"/>
      <c r="I36" s="17"/>
      <c r="J36" s="541"/>
      <c r="K36" s="62">
        <v>4785944</v>
      </c>
      <c r="L36" s="265" t="s">
        <v>81</v>
      </c>
      <c r="M36" s="18"/>
      <c r="N36" s="19"/>
      <c r="O36" s="19"/>
      <c r="P36" s="19"/>
      <c r="Q36" s="5"/>
      <c r="R36" s="20"/>
      <c r="S36" s="7"/>
      <c r="T36" s="62">
        <v>4785944</v>
      </c>
      <c r="U36" s="199">
        <f t="shared" si="28"/>
        <v>4785944</v>
      </c>
      <c r="V36" s="7"/>
      <c r="W36" s="7"/>
      <c r="X36" s="7"/>
      <c r="Y36" s="199">
        <f t="shared" si="29"/>
        <v>0</v>
      </c>
      <c r="Z36" s="7"/>
      <c r="AA36" s="7"/>
      <c r="AB36" s="7"/>
      <c r="AC36" s="199">
        <f t="shared" si="30"/>
        <v>0</v>
      </c>
      <c r="AD36" s="7"/>
      <c r="AE36" s="7"/>
      <c r="AF36" s="9"/>
      <c r="AG36" s="199">
        <f t="shared" si="31"/>
        <v>0</v>
      </c>
      <c r="AH36" s="204">
        <f t="shared" si="32"/>
        <v>4785944</v>
      </c>
      <c r="AI36" s="30">
        <f t="shared" ref="AI36:AI46" si="34">IF(ISERROR(AH36/$J$34),0,AH36/$J$34)</f>
        <v>4.2564487554037342E-2</v>
      </c>
      <c r="AJ36" s="31">
        <f t="shared" si="33"/>
        <v>7.8781222320719376E-4</v>
      </c>
    </row>
    <row r="37" spans="1:66" outlineLevel="1" x14ac:dyDescent="0.25">
      <c r="A37" s="201">
        <v>2</v>
      </c>
      <c r="B37" s="201"/>
      <c r="C37" s="91" t="s">
        <v>215</v>
      </c>
      <c r="D37" s="69">
        <v>44614</v>
      </c>
      <c r="E37" s="160" t="s">
        <v>216</v>
      </c>
      <c r="F37" s="113" t="s">
        <v>179</v>
      </c>
      <c r="G37" s="70" t="s">
        <v>180</v>
      </c>
      <c r="H37" s="37"/>
      <c r="I37" s="33"/>
      <c r="J37" s="541"/>
      <c r="K37" s="62">
        <v>4471501</v>
      </c>
      <c r="L37" s="265" t="s">
        <v>81</v>
      </c>
      <c r="M37" s="18"/>
      <c r="N37" s="64"/>
      <c r="O37" s="64"/>
      <c r="P37" s="64"/>
      <c r="Q37" s="148"/>
      <c r="R37" s="148"/>
      <c r="S37" s="64"/>
      <c r="T37" s="62">
        <v>4471501</v>
      </c>
      <c r="U37" s="204">
        <f t="shared" ref="U37:U46" si="35">SUM(R37:T37)</f>
        <v>4471501</v>
      </c>
      <c r="V37" s="62"/>
      <c r="W37" s="64"/>
      <c r="X37" s="64"/>
      <c r="Y37" s="200">
        <f t="shared" ref="Y37" si="36">SUM(V37:X37)</f>
        <v>0</v>
      </c>
      <c r="Z37" s="64"/>
      <c r="AA37" s="64"/>
      <c r="AB37" s="64"/>
      <c r="AC37" s="199">
        <f t="shared" si="30"/>
        <v>0</v>
      </c>
      <c r="AD37" s="64"/>
      <c r="AE37" s="64"/>
      <c r="AF37" s="64"/>
      <c r="AG37" s="199">
        <f t="shared" si="31"/>
        <v>0</v>
      </c>
      <c r="AH37" s="204">
        <f>+U37+Y37+AC37+AG37</f>
        <v>4471501</v>
      </c>
      <c r="AI37" s="30">
        <f t="shared" si="34"/>
        <v>3.9767943098031555E-2</v>
      </c>
      <c r="AJ37" s="31">
        <f t="shared" si="33"/>
        <v>7.36051893604102E-4</v>
      </c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</row>
    <row r="38" spans="1:66" outlineLevel="1" x14ac:dyDescent="0.25">
      <c r="A38" s="23">
        <v>3</v>
      </c>
      <c r="B38" s="23"/>
      <c r="C38" s="91" t="s">
        <v>217</v>
      </c>
      <c r="D38" s="69">
        <v>44613</v>
      </c>
      <c r="E38" s="160" t="s">
        <v>218</v>
      </c>
      <c r="F38" s="113" t="s">
        <v>179</v>
      </c>
      <c r="G38" s="70" t="s">
        <v>180</v>
      </c>
      <c r="H38" s="173"/>
      <c r="I38" s="174"/>
      <c r="J38" s="541"/>
      <c r="K38" s="62">
        <v>4548950</v>
      </c>
      <c r="L38" s="265" t="s">
        <v>81</v>
      </c>
      <c r="M38" s="18"/>
      <c r="N38" s="64"/>
      <c r="O38" s="64"/>
      <c r="P38" s="64"/>
      <c r="Q38" s="148"/>
      <c r="R38" s="148"/>
      <c r="S38" s="64"/>
      <c r="T38" s="62">
        <v>4548950</v>
      </c>
      <c r="U38" s="204">
        <f t="shared" si="35"/>
        <v>4548950</v>
      </c>
      <c r="V38" s="62"/>
      <c r="W38" s="64"/>
      <c r="X38" s="64"/>
      <c r="Y38" s="200">
        <f t="shared" ref="Y38:Y46" si="37">SUM(V38:X38)</f>
        <v>0</v>
      </c>
      <c r="Z38" s="64"/>
      <c r="AA38" s="64"/>
      <c r="AB38" s="64"/>
      <c r="AC38" s="199">
        <f t="shared" si="30"/>
        <v>0</v>
      </c>
      <c r="AD38" s="64"/>
      <c r="AE38" s="64"/>
      <c r="AF38" s="64"/>
      <c r="AG38" s="199">
        <f t="shared" si="31"/>
        <v>0</v>
      </c>
      <c r="AH38" s="204">
        <f t="shared" ref="AH38:AH45" si="38">+U38+Y38+AC38+AG38</f>
        <v>4548950</v>
      </c>
      <c r="AI38" s="30">
        <f t="shared" si="34"/>
        <v>4.0456747019801773E-2</v>
      </c>
      <c r="AJ38" s="31">
        <f t="shared" si="33"/>
        <v>7.4880074082738207E-4</v>
      </c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</row>
    <row r="39" spans="1:66" outlineLevel="1" x14ac:dyDescent="0.25">
      <c r="A39" s="20">
        <v>4</v>
      </c>
      <c r="B39" s="23"/>
      <c r="C39" s="91" t="s">
        <v>219</v>
      </c>
      <c r="D39" s="69">
        <v>44623</v>
      </c>
      <c r="E39" s="160" t="s">
        <v>220</v>
      </c>
      <c r="F39" s="113" t="s">
        <v>179</v>
      </c>
      <c r="G39" s="70" t="s">
        <v>180</v>
      </c>
      <c r="H39" s="173"/>
      <c r="I39" s="174"/>
      <c r="J39" s="541"/>
      <c r="K39" s="62">
        <v>5698334</v>
      </c>
      <c r="L39" s="265" t="s">
        <v>81</v>
      </c>
      <c r="M39" s="18"/>
      <c r="N39" s="64"/>
      <c r="O39" s="64"/>
      <c r="P39" s="64"/>
      <c r="Q39" s="148"/>
      <c r="R39" s="148"/>
      <c r="S39" s="64"/>
      <c r="T39" s="62">
        <v>5698334</v>
      </c>
      <c r="U39" s="204">
        <f t="shared" si="35"/>
        <v>5698334</v>
      </c>
      <c r="V39" s="62"/>
      <c r="W39" s="64"/>
      <c r="X39" s="64"/>
      <c r="Y39" s="200">
        <f t="shared" si="37"/>
        <v>0</v>
      </c>
      <c r="Z39" s="64"/>
      <c r="AA39" s="64"/>
      <c r="AB39" s="64"/>
      <c r="AC39" s="199">
        <f t="shared" si="30"/>
        <v>0</v>
      </c>
      <c r="AD39" s="64"/>
      <c r="AE39" s="64"/>
      <c r="AF39" s="64"/>
      <c r="AG39" s="199">
        <f t="shared" si="31"/>
        <v>0</v>
      </c>
      <c r="AH39" s="204">
        <f t="shared" si="38"/>
        <v>5698334</v>
      </c>
      <c r="AI39" s="30">
        <f t="shared" si="34"/>
        <v>5.0678960435338948E-2</v>
      </c>
      <c r="AJ39" s="31">
        <f t="shared" si="33"/>
        <v>9.380003562760328E-4</v>
      </c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</row>
    <row r="40" spans="1:66" outlineLevel="1" x14ac:dyDescent="0.25">
      <c r="A40" s="201">
        <v>5</v>
      </c>
      <c r="B40" s="23"/>
      <c r="C40" s="91" t="s">
        <v>221</v>
      </c>
      <c r="D40" s="69">
        <v>44614</v>
      </c>
      <c r="E40" s="160" t="s">
        <v>222</v>
      </c>
      <c r="F40" s="113" t="s">
        <v>179</v>
      </c>
      <c r="G40" s="70" t="s">
        <v>180</v>
      </c>
      <c r="H40" s="173"/>
      <c r="I40" s="174"/>
      <c r="J40" s="541"/>
      <c r="K40" s="62">
        <v>24720749</v>
      </c>
      <c r="L40" s="265" t="s">
        <v>81</v>
      </c>
      <c r="M40" s="18"/>
      <c r="N40" s="64"/>
      <c r="O40" s="64"/>
      <c r="P40" s="64"/>
      <c r="Q40" s="148"/>
      <c r="R40" s="148"/>
      <c r="S40" s="28"/>
      <c r="T40" s="452">
        <v>24720749</v>
      </c>
      <c r="U40" s="204">
        <f t="shared" si="35"/>
        <v>24720749</v>
      </c>
      <c r="V40" s="62"/>
      <c r="W40" s="64"/>
      <c r="X40" s="64"/>
      <c r="Y40" s="200">
        <f t="shared" si="37"/>
        <v>0</v>
      </c>
      <c r="Z40" s="64"/>
      <c r="AA40" s="64"/>
      <c r="AB40" s="64"/>
      <c r="AC40" s="199">
        <f t="shared" si="30"/>
        <v>0</v>
      </c>
      <c r="AD40" s="64"/>
      <c r="AE40" s="64"/>
      <c r="AF40" s="64"/>
      <c r="AG40" s="199">
        <f t="shared" si="31"/>
        <v>0</v>
      </c>
      <c r="AH40" s="204">
        <f t="shared" si="38"/>
        <v>24720749</v>
      </c>
      <c r="AI40" s="30">
        <f t="shared" si="34"/>
        <v>0.21985756898471465</v>
      </c>
      <c r="AJ40" s="31">
        <f t="shared" si="33"/>
        <v>4.0692720660828905E-3</v>
      </c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</row>
    <row r="41" spans="1:66" outlineLevel="1" x14ac:dyDescent="0.25">
      <c r="A41" s="23">
        <v>6</v>
      </c>
      <c r="B41" s="23"/>
      <c r="C41" s="91" t="s">
        <v>223</v>
      </c>
      <c r="D41" s="69">
        <v>44629</v>
      </c>
      <c r="E41" s="198" t="s">
        <v>224</v>
      </c>
      <c r="F41" s="113" t="s">
        <v>179</v>
      </c>
      <c r="G41" s="70" t="s">
        <v>180</v>
      </c>
      <c r="H41" s="173"/>
      <c r="I41" s="174"/>
      <c r="J41" s="541"/>
      <c r="K41" s="62">
        <v>5011636</v>
      </c>
      <c r="L41" s="265" t="s">
        <v>81</v>
      </c>
      <c r="M41" s="258"/>
      <c r="N41" s="64"/>
      <c r="O41" s="64"/>
      <c r="P41" s="64"/>
      <c r="Q41" s="267"/>
      <c r="R41" s="267"/>
      <c r="S41" s="64"/>
      <c r="T41" s="64"/>
      <c r="U41" s="204">
        <f t="shared" si="35"/>
        <v>0</v>
      </c>
      <c r="V41" s="62">
        <v>5011636</v>
      </c>
      <c r="W41" s="64"/>
      <c r="X41" s="64"/>
      <c r="Y41" s="200">
        <f t="shared" si="37"/>
        <v>5011636</v>
      </c>
      <c r="Z41" s="64"/>
      <c r="AA41" s="64"/>
      <c r="AB41" s="64"/>
      <c r="AC41" s="199">
        <f t="shared" si="30"/>
        <v>0</v>
      </c>
      <c r="AD41" s="64"/>
      <c r="AE41" s="64"/>
      <c r="AF41" s="64"/>
      <c r="AG41" s="199">
        <f t="shared" si="31"/>
        <v>0</v>
      </c>
      <c r="AH41" s="204">
        <f t="shared" si="38"/>
        <v>5011636</v>
      </c>
      <c r="AI41" s="30">
        <f t="shared" si="34"/>
        <v>4.4571712110999522E-2</v>
      </c>
      <c r="AJ41" s="31">
        <f t="shared" si="33"/>
        <v>8.2496328813400402E-4</v>
      </c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</row>
    <row r="42" spans="1:66" outlineLevel="1" x14ac:dyDescent="0.25">
      <c r="A42" s="20">
        <v>7</v>
      </c>
      <c r="B42" s="23"/>
      <c r="C42" s="91" t="s">
        <v>225</v>
      </c>
      <c r="D42" s="69">
        <v>44629</v>
      </c>
      <c r="E42" s="198" t="s">
        <v>226</v>
      </c>
      <c r="F42" s="113" t="s">
        <v>179</v>
      </c>
      <c r="G42" s="70" t="s">
        <v>180</v>
      </c>
      <c r="H42" s="173"/>
      <c r="I42" s="174"/>
      <c r="J42" s="541"/>
      <c r="K42" s="62">
        <v>9331271</v>
      </c>
      <c r="L42" s="265" t="s">
        <v>81</v>
      </c>
      <c r="M42" s="258"/>
      <c r="N42" s="64"/>
      <c r="O42" s="64"/>
      <c r="P42" s="64"/>
      <c r="Q42" s="267"/>
      <c r="R42" s="267"/>
      <c r="S42" s="64"/>
      <c r="T42" s="64"/>
      <c r="U42" s="204">
        <f t="shared" si="35"/>
        <v>0</v>
      </c>
      <c r="V42" s="62">
        <v>9331271</v>
      </c>
      <c r="W42" s="64"/>
      <c r="X42" s="64"/>
      <c r="Y42" s="200">
        <f t="shared" si="37"/>
        <v>9331271</v>
      </c>
      <c r="Z42" s="64"/>
      <c r="AA42" s="64"/>
      <c r="AB42" s="64"/>
      <c r="AC42" s="199">
        <f t="shared" si="30"/>
        <v>0</v>
      </c>
      <c r="AD42" s="64"/>
      <c r="AE42" s="64"/>
      <c r="AF42" s="64"/>
      <c r="AG42" s="199">
        <f t="shared" si="31"/>
        <v>0</v>
      </c>
      <c r="AH42" s="204">
        <f t="shared" si="38"/>
        <v>9331271</v>
      </c>
      <c r="AI42" s="30">
        <f t="shared" si="34"/>
        <v>8.2989012897528594E-2</v>
      </c>
      <c r="AJ42" s="31">
        <f t="shared" si="33"/>
        <v>1.5360165835326979E-3</v>
      </c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</row>
    <row r="43" spans="1:66" outlineLevel="1" x14ac:dyDescent="0.25">
      <c r="A43" s="201">
        <v>8</v>
      </c>
      <c r="B43" s="23"/>
      <c r="C43" s="91" t="s">
        <v>227</v>
      </c>
      <c r="D43" s="69">
        <v>44617</v>
      </c>
      <c r="E43" s="198" t="s">
        <v>228</v>
      </c>
      <c r="F43" s="113" t="s">
        <v>179</v>
      </c>
      <c r="G43" s="70" t="s">
        <v>180</v>
      </c>
      <c r="H43" s="173"/>
      <c r="I43" s="174"/>
      <c r="J43" s="541"/>
      <c r="K43" s="62">
        <v>44196831</v>
      </c>
      <c r="L43" s="265" t="s">
        <v>81</v>
      </c>
      <c r="M43" s="258"/>
      <c r="N43" s="64"/>
      <c r="O43" s="64"/>
      <c r="P43" s="64"/>
      <c r="Q43" s="267"/>
      <c r="R43" s="267"/>
      <c r="S43" s="64"/>
      <c r="T43" s="64"/>
      <c r="U43" s="204">
        <f t="shared" si="35"/>
        <v>0</v>
      </c>
      <c r="V43" s="62">
        <v>44196831</v>
      </c>
      <c r="W43" s="64"/>
      <c r="X43" s="64"/>
      <c r="Y43" s="200">
        <f t="shared" si="37"/>
        <v>44196831</v>
      </c>
      <c r="Z43" s="64"/>
      <c r="AA43" s="64"/>
      <c r="AB43" s="64"/>
      <c r="AC43" s="199">
        <f t="shared" si="30"/>
        <v>0</v>
      </c>
      <c r="AD43" s="64"/>
      <c r="AE43" s="64"/>
      <c r="AF43" s="64"/>
      <c r="AG43" s="199">
        <f t="shared" si="31"/>
        <v>0</v>
      </c>
      <c r="AH43" s="204">
        <f t="shared" si="38"/>
        <v>44196831</v>
      </c>
      <c r="AI43" s="30">
        <f t="shared" si="34"/>
        <v>0.39307093083984934</v>
      </c>
      <c r="AJ43" s="31">
        <f t="shared" si="33"/>
        <v>7.2752217094104368E-3</v>
      </c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</row>
    <row r="44" spans="1:66" outlineLevel="1" x14ac:dyDescent="0.25">
      <c r="A44" s="23">
        <v>9</v>
      </c>
      <c r="B44" s="23"/>
      <c r="C44" s="91" t="s">
        <v>229</v>
      </c>
      <c r="D44" s="69">
        <v>44629</v>
      </c>
      <c r="E44" s="198" t="s">
        <v>230</v>
      </c>
      <c r="F44" s="113" t="s">
        <v>179</v>
      </c>
      <c r="G44" s="70" t="s">
        <v>180</v>
      </c>
      <c r="H44" s="173"/>
      <c r="I44" s="174"/>
      <c r="J44" s="541"/>
      <c r="K44" s="62">
        <v>4202720</v>
      </c>
      <c r="L44" s="265" t="s">
        <v>81</v>
      </c>
      <c r="M44" s="258"/>
      <c r="N44" s="64"/>
      <c r="O44" s="64"/>
      <c r="P44" s="64"/>
      <c r="Q44" s="267"/>
      <c r="R44" s="267"/>
      <c r="S44" s="64"/>
      <c r="T44" s="64"/>
      <c r="U44" s="204">
        <f t="shared" si="35"/>
        <v>0</v>
      </c>
      <c r="V44" s="62">
        <v>4202720</v>
      </c>
      <c r="W44" s="64"/>
      <c r="X44" s="64"/>
      <c r="Y44" s="200">
        <f t="shared" si="37"/>
        <v>4202720</v>
      </c>
      <c r="Z44" s="64"/>
      <c r="AA44" s="64"/>
      <c r="AB44" s="64"/>
      <c r="AC44" s="199">
        <f t="shared" si="30"/>
        <v>0</v>
      </c>
      <c r="AD44" s="64"/>
      <c r="AE44" s="64"/>
      <c r="AF44" s="64"/>
      <c r="AG44" s="199">
        <f t="shared" si="31"/>
        <v>0</v>
      </c>
      <c r="AH44" s="204">
        <f t="shared" si="38"/>
        <v>4202720</v>
      </c>
      <c r="AI44" s="30">
        <f t="shared" si="34"/>
        <v>3.7377500266008924E-2</v>
      </c>
      <c r="AJ44" s="31">
        <f t="shared" si="33"/>
        <v>6.9180796656152636E-4</v>
      </c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</row>
    <row r="45" spans="1:66" outlineLevel="1" x14ac:dyDescent="0.25">
      <c r="A45" s="23">
        <v>9</v>
      </c>
      <c r="B45" s="23"/>
      <c r="C45" s="91" t="s">
        <v>231</v>
      </c>
      <c r="D45" s="69">
        <v>44825</v>
      </c>
      <c r="E45" s="160" t="s">
        <v>222</v>
      </c>
      <c r="F45" s="113" t="s">
        <v>179</v>
      </c>
      <c r="G45" s="70" t="s">
        <v>180</v>
      </c>
      <c r="H45" s="173"/>
      <c r="I45" s="174"/>
      <c r="J45" s="541"/>
      <c r="K45" s="62">
        <v>1529500</v>
      </c>
      <c r="L45" s="265" t="s">
        <v>81</v>
      </c>
      <c r="M45" s="258"/>
      <c r="N45" s="64"/>
      <c r="O45" s="64"/>
      <c r="P45" s="64"/>
      <c r="Q45" s="267"/>
      <c r="R45" s="267"/>
      <c r="S45" s="64"/>
      <c r="T45" s="64"/>
      <c r="U45" s="204">
        <f t="shared" si="35"/>
        <v>0</v>
      </c>
      <c r="V45" s="62"/>
      <c r="W45" s="64"/>
      <c r="X45" s="64"/>
      <c r="Y45" s="200">
        <f t="shared" si="37"/>
        <v>0</v>
      </c>
      <c r="Z45" s="64"/>
      <c r="AA45" s="64"/>
      <c r="AB45" s="64"/>
      <c r="AC45" s="199">
        <f t="shared" si="30"/>
        <v>0</v>
      </c>
      <c r="AD45" s="62">
        <v>1529500</v>
      </c>
      <c r="AE45" s="62"/>
      <c r="AF45" s="64"/>
      <c r="AG45" s="199">
        <f t="shared" si="31"/>
        <v>1529500</v>
      </c>
      <c r="AH45" s="204">
        <f t="shared" si="38"/>
        <v>1529500</v>
      </c>
      <c r="AI45" s="30">
        <f t="shared" si="34"/>
        <v>1.3602830228247575E-2</v>
      </c>
      <c r="AJ45" s="31">
        <f t="shared" si="33"/>
        <v>2.5177034988194656E-4</v>
      </c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</row>
    <row r="46" spans="1:66" outlineLevel="1" x14ac:dyDescent="0.25">
      <c r="A46" s="23">
        <v>10</v>
      </c>
      <c r="B46" s="23"/>
      <c r="C46" s="91" t="s">
        <v>227</v>
      </c>
      <c r="D46" s="69">
        <v>44617</v>
      </c>
      <c r="E46" s="198" t="s">
        <v>228</v>
      </c>
      <c r="F46" s="113" t="s">
        <v>179</v>
      </c>
      <c r="G46" s="70" t="s">
        <v>180</v>
      </c>
      <c r="H46" s="173"/>
      <c r="I46" s="174"/>
      <c r="J46" s="541"/>
      <c r="K46" s="62">
        <v>2800000</v>
      </c>
      <c r="L46" s="265" t="s">
        <v>81</v>
      </c>
      <c r="M46" s="258"/>
      <c r="N46" s="64"/>
      <c r="O46" s="64"/>
      <c r="P46" s="64"/>
      <c r="Q46" s="267"/>
      <c r="R46" s="267"/>
      <c r="S46" s="64"/>
      <c r="T46" s="64"/>
      <c r="U46" s="204">
        <f t="shared" si="35"/>
        <v>0</v>
      </c>
      <c r="V46" s="62"/>
      <c r="W46" s="64"/>
      <c r="X46" s="64"/>
      <c r="Y46" s="200">
        <f t="shared" si="37"/>
        <v>0</v>
      </c>
      <c r="Z46" s="64"/>
      <c r="AA46" s="62"/>
      <c r="AB46" s="64"/>
      <c r="AC46" s="199">
        <f t="shared" si="30"/>
        <v>0</v>
      </c>
      <c r="AD46" s="64"/>
      <c r="AE46" s="62">
        <v>2800000</v>
      </c>
      <c r="AF46" s="62"/>
      <c r="AG46" s="199">
        <f t="shared" si="31"/>
        <v>2800000</v>
      </c>
      <c r="AH46" s="204">
        <f t="shared" ref="AH46" si="39">+U46+Y46+AC46+AG46</f>
        <v>2800000</v>
      </c>
      <c r="AI46" s="30">
        <f t="shared" si="34"/>
        <v>2.4902206367501283E-2</v>
      </c>
      <c r="AJ46" s="31">
        <f t="shared" si="33"/>
        <v>4.6090681900585187E-4</v>
      </c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</row>
    <row r="47" spans="1:66" s="61" customFormat="1" x14ac:dyDescent="0.25">
      <c r="A47" s="513" t="s">
        <v>51</v>
      </c>
      <c r="B47" s="514"/>
      <c r="C47" s="514"/>
      <c r="D47" s="514"/>
      <c r="E47" s="514"/>
      <c r="F47" s="514"/>
      <c r="G47" s="514"/>
      <c r="H47" s="514"/>
      <c r="I47" s="514"/>
      <c r="J47" s="352">
        <f>J34</f>
        <v>112439836</v>
      </c>
      <c r="K47" s="339">
        <f>SUM(K35:K46)</f>
        <v>112439836</v>
      </c>
      <c r="L47" s="339"/>
      <c r="M47" s="445"/>
      <c r="N47" s="339">
        <f>SUM(N37:N37)</f>
        <v>0</v>
      </c>
      <c r="O47" s="339">
        <f>SUM(O37:O37)</f>
        <v>0</v>
      </c>
      <c r="P47" s="339">
        <f>SUM(P37:P37)</f>
        <v>0</v>
      </c>
      <c r="Q47" s="344"/>
      <c r="R47" s="353">
        <f>SUM(R37:R46)</f>
        <v>0</v>
      </c>
      <c r="S47" s="339">
        <f>SUM(S37:S37)</f>
        <v>0</v>
      </c>
      <c r="T47" s="339">
        <f>SUM(T37:T37)</f>
        <v>4471501</v>
      </c>
      <c r="U47" s="339">
        <f t="shared" ref="U47:AC47" si="40">SUM(U35:U46)</f>
        <v>45367878</v>
      </c>
      <c r="V47" s="339">
        <f t="shared" si="40"/>
        <v>62742458</v>
      </c>
      <c r="W47" s="339">
        <f t="shared" si="40"/>
        <v>0</v>
      </c>
      <c r="X47" s="339">
        <f t="shared" si="40"/>
        <v>0</v>
      </c>
      <c r="Y47" s="339">
        <f t="shared" si="40"/>
        <v>62742458</v>
      </c>
      <c r="Z47" s="339">
        <f t="shared" si="40"/>
        <v>0</v>
      </c>
      <c r="AA47" s="339">
        <f t="shared" si="40"/>
        <v>0</v>
      </c>
      <c r="AB47" s="339">
        <f t="shared" si="40"/>
        <v>0</v>
      </c>
      <c r="AC47" s="339">
        <f t="shared" si="40"/>
        <v>0</v>
      </c>
      <c r="AD47" s="339">
        <f>SUM(AD37:AD46)</f>
        <v>1529500</v>
      </c>
      <c r="AE47" s="339">
        <f>SUM(AE37:AE46)</f>
        <v>2800000</v>
      </c>
      <c r="AF47" s="339">
        <f>SUM(AF35:AF46)</f>
        <v>0</v>
      </c>
      <c r="AG47" s="339">
        <f>SUM(AG35:AG46)</f>
        <v>4329500</v>
      </c>
      <c r="AH47" s="339">
        <f>SUM(AH35:AH46)</f>
        <v>112439836</v>
      </c>
      <c r="AI47" s="345">
        <f>IF(ISERROR(AH47/K47),0,AH47/K47)</f>
        <v>1</v>
      </c>
      <c r="AJ47" s="345">
        <f>IF(ISERROR(AH47/$AH$508),0,AH47/$AH$508)</f>
        <v>1.8508673978678451E-2</v>
      </c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</row>
    <row r="48" spans="1:66" x14ac:dyDescent="0.25">
      <c r="A48" s="502" t="s">
        <v>52</v>
      </c>
      <c r="B48" s="503"/>
      <c r="C48" s="503"/>
      <c r="D48" s="503"/>
      <c r="E48" s="504"/>
      <c r="F48" s="110"/>
      <c r="G48" s="16"/>
      <c r="H48" s="5"/>
      <c r="I48" s="17"/>
      <c r="J48" s="505">
        <v>217626527</v>
      </c>
      <c r="K48" s="62"/>
      <c r="L48" s="7"/>
      <c r="M48" s="18"/>
      <c r="N48" s="19"/>
      <c r="O48" s="19"/>
      <c r="P48" s="19"/>
      <c r="Q48" s="5"/>
      <c r="R48" s="20"/>
      <c r="S48" s="7"/>
      <c r="T48" s="7"/>
      <c r="U48" s="7"/>
      <c r="V48" s="7"/>
      <c r="W48" s="7"/>
      <c r="X48" s="7"/>
      <c r="Y48" s="9"/>
      <c r="Z48" s="7"/>
      <c r="AA48" s="7"/>
      <c r="AB48" s="7"/>
      <c r="AC48" s="7"/>
      <c r="AD48" s="7"/>
      <c r="AE48" s="7"/>
      <c r="AF48" s="7"/>
      <c r="AG48" s="7"/>
      <c r="AH48" s="7"/>
      <c r="AI48" s="21"/>
      <c r="AJ48" s="21"/>
    </row>
    <row r="49" spans="1:66" ht="15" outlineLevel="1" x14ac:dyDescent="0.25">
      <c r="A49" s="22">
        <v>1</v>
      </c>
      <c r="B49" s="23"/>
      <c r="C49" s="91" t="s">
        <v>232</v>
      </c>
      <c r="D49" s="68">
        <v>44622</v>
      </c>
      <c r="E49" s="66" t="s">
        <v>233</v>
      </c>
      <c r="F49" s="113" t="s">
        <v>179</v>
      </c>
      <c r="G49" s="70" t="s">
        <v>180</v>
      </c>
      <c r="H49" s="26"/>
      <c r="I49" s="25"/>
      <c r="J49" s="541"/>
      <c r="K49" s="206">
        <v>4334703</v>
      </c>
      <c r="L49" s="265" t="s">
        <v>81</v>
      </c>
      <c r="N49" s="28"/>
      <c r="O49" s="28"/>
      <c r="P49" s="28"/>
      <c r="Q49" s="275"/>
      <c r="R49" s="277"/>
      <c r="S49" s="28"/>
      <c r="T49" s="64"/>
      <c r="U49" s="199">
        <f t="shared" ref="U49:U50" si="41">SUM(R49:T49)</f>
        <v>0</v>
      </c>
      <c r="V49" s="206">
        <v>4334703</v>
      </c>
      <c r="W49" s="206"/>
      <c r="X49" s="28"/>
      <c r="Y49" s="200">
        <f>SUM(V49:X49)</f>
        <v>4334703</v>
      </c>
      <c r="Z49" s="28"/>
      <c r="AA49" s="28"/>
      <c r="AB49" s="28"/>
      <c r="AC49" s="29">
        <f t="shared" ref="AC49:AC50" si="42">SUM(Z49:AB49)</f>
        <v>0</v>
      </c>
      <c r="AD49" s="28"/>
      <c r="AE49" s="28"/>
      <c r="AF49" s="28"/>
      <c r="AG49" s="29">
        <f>SUM(AD49:AF49)</f>
        <v>0</v>
      </c>
      <c r="AH49" s="62">
        <f t="shared" ref="AH49:AH50" si="43">+U49+Y49+AC49+AG49</f>
        <v>4334703</v>
      </c>
      <c r="AI49" s="30">
        <f>IF(ISERROR(AH49/$J$48),0,AH49/$J$48)</f>
        <v>1.9918081953308936E-2</v>
      </c>
      <c r="AJ49" s="31">
        <f t="shared" ref="AJ49:AJ80" si="44">IF(ISERROR(AH49/$AH$508),"-",AH49/$AH$508)</f>
        <v>7.1353363252325819E-4</v>
      </c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</row>
    <row r="50" spans="1:66" ht="15" outlineLevel="1" x14ac:dyDescent="0.25">
      <c r="A50" s="22">
        <v>2</v>
      </c>
      <c r="B50" s="23"/>
      <c r="C50" s="91" t="s">
        <v>234</v>
      </c>
      <c r="D50" s="68">
        <v>44622</v>
      </c>
      <c r="E50" s="66" t="s">
        <v>235</v>
      </c>
      <c r="F50" s="113" t="s">
        <v>179</v>
      </c>
      <c r="G50" s="70" t="s">
        <v>180</v>
      </c>
      <c r="H50" s="26"/>
      <c r="I50" s="25"/>
      <c r="J50" s="541"/>
      <c r="K50" s="206">
        <v>6456338</v>
      </c>
      <c r="L50" s="265" t="s">
        <v>81</v>
      </c>
      <c r="N50" s="28"/>
      <c r="O50" s="28"/>
      <c r="P50" s="28"/>
      <c r="Q50" s="275"/>
      <c r="R50" s="277"/>
      <c r="S50" s="28"/>
      <c r="T50" s="64"/>
      <c r="U50" s="199">
        <f t="shared" si="41"/>
        <v>0</v>
      </c>
      <c r="V50" s="206"/>
      <c r="W50" s="206">
        <v>6456338</v>
      </c>
      <c r="X50" s="28"/>
      <c r="Y50" s="200">
        <f t="shared" ref="Y50" si="45">SUM(V50:X50)</f>
        <v>6456338</v>
      </c>
      <c r="Z50" s="28"/>
      <c r="AA50" s="28"/>
      <c r="AB50" s="28"/>
      <c r="AC50" s="29">
        <f t="shared" si="42"/>
        <v>0</v>
      </c>
      <c r="AD50" s="28"/>
      <c r="AE50" s="28"/>
      <c r="AF50" s="28"/>
      <c r="AG50" s="29">
        <f>SUM(AD50:AF50)</f>
        <v>0</v>
      </c>
      <c r="AH50" s="62">
        <f t="shared" si="43"/>
        <v>6456338</v>
      </c>
      <c r="AI50" s="30">
        <f t="shared" ref="AI50" si="46">IF(ISERROR(AH50/$J$48),0,AH50/$J$48)</f>
        <v>2.9667054329273013E-2</v>
      </c>
      <c r="AJ50" s="31">
        <f t="shared" si="44"/>
        <v>1.0627750750023585E-3</v>
      </c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</row>
    <row r="51" spans="1:66" ht="15" outlineLevel="1" x14ac:dyDescent="0.25">
      <c r="A51" s="22">
        <v>3</v>
      </c>
      <c r="B51" s="23"/>
      <c r="C51" s="91" t="s">
        <v>236</v>
      </c>
      <c r="D51" s="68">
        <v>44636</v>
      </c>
      <c r="E51" s="159" t="s">
        <v>237</v>
      </c>
      <c r="F51" s="113" t="s">
        <v>179</v>
      </c>
      <c r="G51" s="70" t="s">
        <v>180</v>
      </c>
      <c r="H51" s="26"/>
      <c r="I51" s="25"/>
      <c r="J51" s="541"/>
      <c r="K51" s="206">
        <v>8052473</v>
      </c>
      <c r="L51" s="265" t="s">
        <v>81</v>
      </c>
      <c r="M51" s="3"/>
      <c r="N51" s="28"/>
      <c r="O51" s="28"/>
      <c r="P51" s="28"/>
      <c r="Q51" s="276"/>
      <c r="R51" s="277"/>
      <c r="S51" s="28"/>
      <c r="T51" s="206"/>
      <c r="U51" s="199">
        <f>SUM(R51:T51)</f>
        <v>0</v>
      </c>
      <c r="V51" s="206"/>
      <c r="W51" s="206">
        <v>8052473</v>
      </c>
      <c r="X51" s="28"/>
      <c r="Y51" s="200">
        <f>SUM(V51:X51)</f>
        <v>8052473</v>
      </c>
      <c r="Z51" s="28"/>
      <c r="AA51" s="28"/>
      <c r="AB51" s="28"/>
      <c r="AC51" s="29">
        <f>SUM(Z51:AB51)</f>
        <v>0</v>
      </c>
      <c r="AD51" s="28"/>
      <c r="AE51" s="28"/>
      <c r="AF51" s="28"/>
      <c r="AG51" s="29">
        <f>SUM(AD51:AF51)</f>
        <v>0</v>
      </c>
      <c r="AH51" s="62">
        <f>+U51+Y51+AC51+AG51</f>
        <v>8052473</v>
      </c>
      <c r="AI51" s="30">
        <f>IF(ISERROR(AH51/$J$48),0,AH51/$J$48)</f>
        <v>3.7001339455276977E-2</v>
      </c>
      <c r="AJ51" s="31">
        <f t="shared" si="44"/>
        <v>1.3255141841287531E-3</v>
      </c>
      <c r="AK51" s="11"/>
      <c r="AL51" s="205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</row>
    <row r="52" spans="1:66" ht="15" outlineLevel="1" x14ac:dyDescent="0.25">
      <c r="A52" s="22">
        <v>4</v>
      </c>
      <c r="B52" s="23"/>
      <c r="C52" s="91" t="s">
        <v>238</v>
      </c>
      <c r="D52" s="68">
        <v>44651</v>
      </c>
      <c r="E52" s="159" t="s">
        <v>239</v>
      </c>
      <c r="F52" s="113" t="s">
        <v>179</v>
      </c>
      <c r="G52" s="70" t="s">
        <v>180</v>
      </c>
      <c r="H52" s="26"/>
      <c r="I52" s="25"/>
      <c r="J52" s="541"/>
      <c r="K52" s="206">
        <v>46400921</v>
      </c>
      <c r="L52" s="265" t="s">
        <v>81</v>
      </c>
      <c r="M52" s="3"/>
      <c r="N52" s="28"/>
      <c r="O52" s="28"/>
      <c r="P52" s="28"/>
      <c r="Q52" s="276"/>
      <c r="R52" s="277"/>
      <c r="S52" s="28"/>
      <c r="T52" s="206"/>
      <c r="U52" s="199">
        <f t="shared" ref="U52:U61" si="47">SUM(R52:T52)</f>
        <v>0</v>
      </c>
      <c r="V52" s="206"/>
      <c r="W52" s="206">
        <v>46400921</v>
      </c>
      <c r="X52" s="28"/>
      <c r="Y52" s="200">
        <f>SUM(V52:X52)</f>
        <v>46400921</v>
      </c>
      <c r="Z52" s="28"/>
      <c r="AA52" s="28"/>
      <c r="AB52" s="28"/>
      <c r="AC52" s="29">
        <f t="shared" ref="AC52:AC61" si="48">SUM(Z52:AB52)</f>
        <v>0</v>
      </c>
      <c r="AD52" s="28"/>
      <c r="AE52" s="28"/>
      <c r="AF52" s="28"/>
      <c r="AG52" s="29">
        <f t="shared" ref="AG52:AG61" si="49">SUM(AD52:AF52)</f>
        <v>0</v>
      </c>
      <c r="AH52" s="62">
        <f t="shared" ref="AH52:AH61" si="50">+U52+Y52+AC52+AG52</f>
        <v>46400921</v>
      </c>
      <c r="AI52" s="30">
        <f t="shared" ref="AI52:AI80" si="51">IF(ISERROR(AH52/$J$48),0,AH52/$J$48)</f>
        <v>0.21321353439601598</v>
      </c>
      <c r="AJ52" s="31">
        <f t="shared" si="44"/>
        <v>7.6380360346613684E-3</v>
      </c>
      <c r="AK52" s="11"/>
      <c r="AL52" s="205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</row>
    <row r="53" spans="1:66" ht="15" outlineLevel="1" x14ac:dyDescent="0.25">
      <c r="A53" s="22">
        <v>5</v>
      </c>
      <c r="B53" s="23"/>
      <c r="C53" s="91" t="s">
        <v>240</v>
      </c>
      <c r="D53" s="68">
        <v>44636</v>
      </c>
      <c r="E53" s="159" t="s">
        <v>241</v>
      </c>
      <c r="F53" s="113" t="s">
        <v>179</v>
      </c>
      <c r="G53" s="70" t="s">
        <v>180</v>
      </c>
      <c r="H53" s="26"/>
      <c r="I53" s="25"/>
      <c r="J53" s="541"/>
      <c r="K53" s="206">
        <v>11638216</v>
      </c>
      <c r="L53" s="265" t="s">
        <v>81</v>
      </c>
      <c r="M53" s="3"/>
      <c r="N53" s="28"/>
      <c r="O53" s="28"/>
      <c r="P53" s="28"/>
      <c r="Q53" s="276"/>
      <c r="R53" s="277"/>
      <c r="S53" s="28"/>
      <c r="T53" s="206"/>
      <c r="U53" s="199">
        <f t="shared" si="47"/>
        <v>0</v>
      </c>
      <c r="V53" s="206"/>
      <c r="W53" s="206">
        <v>11638216</v>
      </c>
      <c r="X53" s="28"/>
      <c r="Y53" s="200">
        <f>SUM(V53:X53)</f>
        <v>11638216</v>
      </c>
      <c r="Z53" s="28"/>
      <c r="AA53" s="28"/>
      <c r="AB53" s="28"/>
      <c r="AC53" s="29">
        <f t="shared" si="48"/>
        <v>0</v>
      </c>
      <c r="AD53" s="28"/>
      <c r="AE53" s="28"/>
      <c r="AF53" s="28"/>
      <c r="AG53" s="29">
        <f t="shared" si="49"/>
        <v>0</v>
      </c>
      <c r="AH53" s="62">
        <f t="shared" si="50"/>
        <v>11638216</v>
      </c>
      <c r="AI53" s="30">
        <f t="shared" si="51"/>
        <v>5.3477929186454373E-2</v>
      </c>
      <c r="AJ53" s="31">
        <f t="shared" si="44"/>
        <v>1.9157618269510747E-3</v>
      </c>
      <c r="AK53" s="11"/>
      <c r="AL53" s="205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</row>
    <row r="54" spans="1:66" ht="15" outlineLevel="1" x14ac:dyDescent="0.25">
      <c r="A54" s="22">
        <v>6</v>
      </c>
      <c r="B54" s="23"/>
      <c r="C54" s="91" t="s">
        <v>242</v>
      </c>
      <c r="D54" s="68">
        <v>44636</v>
      </c>
      <c r="E54" s="159" t="s">
        <v>243</v>
      </c>
      <c r="F54" s="113" t="s">
        <v>179</v>
      </c>
      <c r="G54" s="70" t="s">
        <v>180</v>
      </c>
      <c r="H54" s="26"/>
      <c r="I54" s="25"/>
      <c r="J54" s="541"/>
      <c r="K54" s="206">
        <v>2056390</v>
      </c>
      <c r="L54" s="265" t="s">
        <v>81</v>
      </c>
      <c r="M54" s="3"/>
      <c r="N54" s="28"/>
      <c r="O54" s="28"/>
      <c r="P54" s="28"/>
      <c r="Q54" s="276"/>
      <c r="R54" s="277"/>
      <c r="S54" s="28"/>
      <c r="T54" s="206"/>
      <c r="U54" s="199">
        <f t="shared" si="47"/>
        <v>0</v>
      </c>
      <c r="V54" s="206">
        <v>2056390</v>
      </c>
      <c r="W54" s="206"/>
      <c r="X54" s="28"/>
      <c r="Y54" s="200">
        <f>SUM(V54:X54)</f>
        <v>2056390</v>
      </c>
      <c r="Z54" s="28"/>
      <c r="AA54" s="28"/>
      <c r="AB54" s="28"/>
      <c r="AC54" s="29">
        <f t="shared" si="48"/>
        <v>0</v>
      </c>
      <c r="AD54" s="28"/>
      <c r="AE54" s="28"/>
      <c r="AF54" s="28"/>
      <c r="AG54" s="29">
        <f t="shared" si="49"/>
        <v>0</v>
      </c>
      <c r="AH54" s="62">
        <f t="shared" si="50"/>
        <v>2056390</v>
      </c>
      <c r="AI54" s="30">
        <f t="shared" si="51"/>
        <v>9.4491697696393422E-3</v>
      </c>
      <c r="AJ54" s="31">
        <f t="shared" si="44"/>
        <v>3.3850149054837276E-4</v>
      </c>
      <c r="AK54" s="11"/>
      <c r="AL54" s="205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</row>
    <row r="55" spans="1:66" ht="15" outlineLevel="1" x14ac:dyDescent="0.25">
      <c r="A55" s="22">
        <v>7</v>
      </c>
      <c r="B55" s="23"/>
      <c r="C55" s="91" t="s">
        <v>244</v>
      </c>
      <c r="D55" s="68">
        <v>44621</v>
      </c>
      <c r="E55" s="159" t="s">
        <v>245</v>
      </c>
      <c r="F55" s="113" t="s">
        <v>179</v>
      </c>
      <c r="G55" s="70" t="s">
        <v>180</v>
      </c>
      <c r="H55" s="26"/>
      <c r="I55" s="25"/>
      <c r="J55" s="541"/>
      <c r="K55" s="206">
        <v>43002159</v>
      </c>
      <c r="L55" s="265" t="s">
        <v>81</v>
      </c>
      <c r="M55" s="3"/>
      <c r="N55" s="28"/>
      <c r="O55" s="28"/>
      <c r="P55" s="28"/>
      <c r="Q55" s="276"/>
      <c r="R55" s="277"/>
      <c r="S55" s="28"/>
      <c r="T55" s="206"/>
      <c r="U55" s="199">
        <f t="shared" si="47"/>
        <v>0</v>
      </c>
      <c r="V55" s="206">
        <v>43002159</v>
      </c>
      <c r="W55" s="206"/>
      <c r="X55" s="28"/>
      <c r="Y55" s="200">
        <f>SUM(V55:X55)</f>
        <v>43002159</v>
      </c>
      <c r="Z55" s="28"/>
      <c r="AA55" s="28"/>
      <c r="AB55" s="28"/>
      <c r="AC55" s="29">
        <f t="shared" si="48"/>
        <v>0</v>
      </c>
      <c r="AD55" s="28"/>
      <c r="AE55" s="28"/>
      <c r="AF55" s="28"/>
      <c r="AG55" s="29">
        <f t="shared" si="49"/>
        <v>0</v>
      </c>
      <c r="AH55" s="62">
        <f t="shared" si="50"/>
        <v>43002159</v>
      </c>
      <c r="AI55" s="30">
        <f t="shared" si="51"/>
        <v>0.19759612760810175</v>
      </c>
      <c r="AJ55" s="31">
        <f t="shared" si="44"/>
        <v>7.0785672553835225E-3</v>
      </c>
      <c r="AK55" s="11"/>
      <c r="AL55" s="205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</row>
    <row r="56" spans="1:66" ht="15" outlineLevel="1" x14ac:dyDescent="0.25">
      <c r="A56" s="22">
        <v>8</v>
      </c>
      <c r="B56" s="23"/>
      <c r="C56" s="91" t="s">
        <v>246</v>
      </c>
      <c r="D56" s="68">
        <v>44636</v>
      </c>
      <c r="E56" s="159" t="s">
        <v>247</v>
      </c>
      <c r="F56" s="113" t="s">
        <v>179</v>
      </c>
      <c r="G56" s="70" t="s">
        <v>180</v>
      </c>
      <c r="H56" s="26"/>
      <c r="I56" s="25"/>
      <c r="J56" s="541"/>
      <c r="K56" s="206">
        <v>8076692</v>
      </c>
      <c r="L56" s="265" t="s">
        <v>81</v>
      </c>
      <c r="M56" s="3"/>
      <c r="N56" s="28"/>
      <c r="O56" s="28"/>
      <c r="P56" s="28"/>
      <c r="Q56" s="276"/>
      <c r="R56" s="277"/>
      <c r="S56" s="28"/>
      <c r="T56" s="206"/>
      <c r="U56" s="199">
        <f t="shared" si="47"/>
        <v>0</v>
      </c>
      <c r="V56" s="206"/>
      <c r="W56" s="206">
        <v>8076692</v>
      </c>
      <c r="X56" s="28"/>
      <c r="Y56" s="200">
        <f t="shared" ref="Y56:Y61" si="52">SUM(V56:X56)</f>
        <v>8076692</v>
      </c>
      <c r="Z56" s="28"/>
      <c r="AA56" s="28"/>
      <c r="AB56" s="28"/>
      <c r="AC56" s="29">
        <f t="shared" si="48"/>
        <v>0</v>
      </c>
      <c r="AD56" s="28"/>
      <c r="AE56" s="28"/>
      <c r="AF56" s="28"/>
      <c r="AG56" s="29">
        <f t="shared" si="49"/>
        <v>0</v>
      </c>
      <c r="AH56" s="62">
        <f t="shared" si="50"/>
        <v>8076692</v>
      </c>
      <c r="AI56" s="30">
        <f t="shared" si="51"/>
        <v>3.7112626440066292E-2</v>
      </c>
      <c r="AJ56" s="31">
        <f t="shared" si="44"/>
        <v>1.3295008635035757E-3</v>
      </c>
      <c r="AK56" s="11"/>
      <c r="AL56" s="205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</row>
    <row r="57" spans="1:66" ht="15" outlineLevel="1" x14ac:dyDescent="0.25">
      <c r="A57" s="22">
        <v>9</v>
      </c>
      <c r="B57" s="23"/>
      <c r="C57" s="91" t="s">
        <v>248</v>
      </c>
      <c r="D57" s="68">
        <v>44636</v>
      </c>
      <c r="E57" s="159" t="s">
        <v>249</v>
      </c>
      <c r="F57" s="113" t="s">
        <v>179</v>
      </c>
      <c r="G57" s="70" t="s">
        <v>180</v>
      </c>
      <c r="H57" s="26"/>
      <c r="I57" s="25"/>
      <c r="J57" s="541"/>
      <c r="K57" s="206">
        <v>11279421</v>
      </c>
      <c r="L57" s="265" t="s">
        <v>81</v>
      </c>
      <c r="M57" s="3"/>
      <c r="N57" s="28"/>
      <c r="O57" s="28"/>
      <c r="P57" s="28"/>
      <c r="Q57" s="276"/>
      <c r="R57" s="277"/>
      <c r="S57" s="28"/>
      <c r="T57" s="206"/>
      <c r="U57" s="199">
        <f t="shared" si="47"/>
        <v>0</v>
      </c>
      <c r="V57" s="206"/>
      <c r="W57" s="206">
        <v>11279421</v>
      </c>
      <c r="X57" s="28"/>
      <c r="Y57" s="200">
        <f t="shared" si="52"/>
        <v>11279421</v>
      </c>
      <c r="Z57" s="28"/>
      <c r="AA57" s="28"/>
      <c r="AB57" s="28"/>
      <c r="AC57" s="29">
        <f t="shared" si="48"/>
        <v>0</v>
      </c>
      <c r="AD57" s="28"/>
      <c r="AE57" s="28"/>
      <c r="AF57" s="28"/>
      <c r="AG57" s="29">
        <f t="shared" si="49"/>
        <v>0</v>
      </c>
      <c r="AH57" s="62">
        <f t="shared" si="50"/>
        <v>11279421</v>
      </c>
      <c r="AI57" s="30">
        <f t="shared" si="51"/>
        <v>5.1829256090641929E-2</v>
      </c>
      <c r="AJ57" s="31">
        <f t="shared" si="44"/>
        <v>1.8567007333349303E-3</v>
      </c>
      <c r="AK57" s="11"/>
      <c r="AL57" s="205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</row>
    <row r="58" spans="1:66" ht="15" outlineLevel="1" x14ac:dyDescent="0.25">
      <c r="A58" s="22">
        <v>10</v>
      </c>
      <c r="B58" s="23"/>
      <c r="C58" s="91" t="s">
        <v>250</v>
      </c>
      <c r="D58" s="68">
        <v>44626</v>
      </c>
      <c r="E58" s="159" t="s">
        <v>251</v>
      </c>
      <c r="F58" s="113" t="s">
        <v>179</v>
      </c>
      <c r="G58" s="70" t="s">
        <v>180</v>
      </c>
      <c r="H58" s="26"/>
      <c r="I58" s="25"/>
      <c r="J58" s="541"/>
      <c r="K58" s="206">
        <v>32379004</v>
      </c>
      <c r="L58" s="265" t="s">
        <v>81</v>
      </c>
      <c r="M58" s="3"/>
      <c r="N58" s="28"/>
      <c r="O58" s="28"/>
      <c r="P58" s="28"/>
      <c r="Q58" s="276"/>
      <c r="R58" s="277"/>
      <c r="S58" s="28"/>
      <c r="T58" s="64"/>
      <c r="U58" s="199">
        <f t="shared" si="47"/>
        <v>0</v>
      </c>
      <c r="V58" s="206">
        <v>32379004</v>
      </c>
      <c r="W58" s="206"/>
      <c r="X58" s="28"/>
      <c r="Y58" s="200">
        <f t="shared" si="52"/>
        <v>32379004</v>
      </c>
      <c r="Z58" s="28"/>
      <c r="AA58" s="28"/>
      <c r="AB58" s="28"/>
      <c r="AC58" s="29">
        <f t="shared" si="48"/>
        <v>0</v>
      </c>
      <c r="AD58" s="28"/>
      <c r="AE58" s="28"/>
      <c r="AF58" s="28"/>
      <c r="AG58" s="29">
        <f t="shared" si="49"/>
        <v>0</v>
      </c>
      <c r="AH58" s="62">
        <f t="shared" si="50"/>
        <v>32379004</v>
      </c>
      <c r="AI58" s="30">
        <f t="shared" si="51"/>
        <v>0.14878243220781628</v>
      </c>
      <c r="AJ58" s="31">
        <f t="shared" si="44"/>
        <v>5.3298941915063403E-3</v>
      </c>
      <c r="AK58" s="11"/>
      <c r="AL58" s="205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</row>
    <row r="59" spans="1:66" ht="15" outlineLevel="1" x14ac:dyDescent="0.25">
      <c r="A59" s="22">
        <v>11</v>
      </c>
      <c r="B59" s="23"/>
      <c r="C59" s="91" t="s">
        <v>252</v>
      </c>
      <c r="D59" s="68">
        <v>44636</v>
      </c>
      <c r="E59" s="159" t="s">
        <v>253</v>
      </c>
      <c r="F59" s="113" t="s">
        <v>179</v>
      </c>
      <c r="G59" s="70" t="s">
        <v>180</v>
      </c>
      <c r="H59" s="26"/>
      <c r="I59" s="25"/>
      <c r="J59" s="541"/>
      <c r="K59" s="206">
        <v>4324422</v>
      </c>
      <c r="L59" s="265" t="s">
        <v>81</v>
      </c>
      <c r="M59" s="3"/>
      <c r="N59" s="28"/>
      <c r="O59" s="28"/>
      <c r="P59" s="28"/>
      <c r="Q59" s="276"/>
      <c r="R59" s="277"/>
      <c r="S59" s="28"/>
      <c r="T59" s="206"/>
      <c r="U59" s="199">
        <f t="shared" si="47"/>
        <v>0</v>
      </c>
      <c r="V59" s="206">
        <v>4324422</v>
      </c>
      <c r="W59" s="206"/>
      <c r="X59" s="28"/>
      <c r="Y59" s="200">
        <f t="shared" si="52"/>
        <v>4324422</v>
      </c>
      <c r="Z59" s="28"/>
      <c r="AA59" s="28"/>
      <c r="AB59" s="28"/>
      <c r="AC59" s="29">
        <f t="shared" si="48"/>
        <v>0</v>
      </c>
      <c r="AD59" s="28"/>
      <c r="AE59" s="28"/>
      <c r="AF59" s="28"/>
      <c r="AG59" s="29">
        <f t="shared" si="49"/>
        <v>0</v>
      </c>
      <c r="AH59" s="62">
        <f t="shared" si="50"/>
        <v>4324422</v>
      </c>
      <c r="AI59" s="30">
        <f t="shared" si="51"/>
        <v>1.9870840469737406E-2</v>
      </c>
      <c r="AJ59" s="31">
        <f t="shared" si="44"/>
        <v>7.1184128144961573E-4</v>
      </c>
      <c r="AK59" s="11"/>
      <c r="AL59" s="205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</row>
    <row r="60" spans="1:66" ht="15" outlineLevel="1" x14ac:dyDescent="0.25">
      <c r="A60" s="22">
        <v>12</v>
      </c>
      <c r="B60" s="23"/>
      <c r="C60" s="91" t="s">
        <v>254</v>
      </c>
      <c r="D60" s="68">
        <v>44636</v>
      </c>
      <c r="E60" s="159" t="s">
        <v>255</v>
      </c>
      <c r="F60" s="113" t="s">
        <v>179</v>
      </c>
      <c r="G60" s="70" t="s">
        <v>180</v>
      </c>
      <c r="H60" s="26"/>
      <c r="I60" s="25"/>
      <c r="J60" s="541"/>
      <c r="K60" s="206">
        <v>4827422</v>
      </c>
      <c r="L60" s="265" t="s">
        <v>81</v>
      </c>
      <c r="M60" s="3"/>
      <c r="N60" s="28"/>
      <c r="O60" s="28"/>
      <c r="P60" s="28"/>
      <c r="Q60" s="276"/>
      <c r="R60" s="277"/>
      <c r="S60" s="28"/>
      <c r="T60" s="64"/>
      <c r="U60" s="199">
        <f t="shared" si="47"/>
        <v>0</v>
      </c>
      <c r="V60" s="206"/>
      <c r="W60" s="206">
        <v>4827422</v>
      </c>
      <c r="X60" s="28"/>
      <c r="Y60" s="200">
        <f t="shared" si="52"/>
        <v>4827422</v>
      </c>
      <c r="Z60" s="28"/>
      <c r="AA60" s="28"/>
      <c r="AB60" s="28"/>
      <c r="AC60" s="29">
        <f t="shared" si="48"/>
        <v>0</v>
      </c>
      <c r="AD60" s="28"/>
      <c r="AE60" s="28"/>
      <c r="AF60" s="28"/>
      <c r="AG60" s="29">
        <f t="shared" si="49"/>
        <v>0</v>
      </c>
      <c r="AH60" s="62">
        <f t="shared" si="50"/>
        <v>4827422</v>
      </c>
      <c r="AI60" s="30">
        <f t="shared" si="51"/>
        <v>2.2182139588157835E-2</v>
      </c>
      <c r="AJ60" s="31">
        <f t="shared" si="44"/>
        <v>7.9463989929245266E-4</v>
      </c>
      <c r="AK60" s="11"/>
      <c r="AL60" s="205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</row>
    <row r="61" spans="1:66" ht="15" outlineLevel="1" x14ac:dyDescent="0.25">
      <c r="A61" s="22">
        <v>13</v>
      </c>
      <c r="B61" s="23"/>
      <c r="C61" s="91" t="s">
        <v>256</v>
      </c>
      <c r="D61" s="68">
        <v>44648</v>
      </c>
      <c r="E61" s="159" t="s">
        <v>257</v>
      </c>
      <c r="F61" s="113" t="s">
        <v>179</v>
      </c>
      <c r="G61" s="70" t="s">
        <v>180</v>
      </c>
      <c r="H61" s="26"/>
      <c r="I61" s="25"/>
      <c r="J61" s="541"/>
      <c r="K61" s="206">
        <v>3450533</v>
      </c>
      <c r="L61" s="265" t="s">
        <v>81</v>
      </c>
      <c r="M61" s="3"/>
      <c r="N61" s="28"/>
      <c r="O61" s="28"/>
      <c r="P61" s="28"/>
      <c r="Q61" s="276"/>
      <c r="R61" s="277"/>
      <c r="S61" s="28"/>
      <c r="T61" s="206"/>
      <c r="U61" s="199">
        <f t="shared" si="47"/>
        <v>0</v>
      </c>
      <c r="V61" s="206">
        <v>3450533</v>
      </c>
      <c r="W61" s="206"/>
      <c r="X61" s="28"/>
      <c r="Y61" s="200">
        <f t="shared" si="52"/>
        <v>3450533</v>
      </c>
      <c r="Z61" s="28"/>
      <c r="AA61" s="28"/>
      <c r="AB61" s="28"/>
      <c r="AC61" s="29">
        <f t="shared" si="48"/>
        <v>0</v>
      </c>
      <c r="AD61" s="28"/>
      <c r="AE61" s="28"/>
      <c r="AF61" s="28"/>
      <c r="AG61" s="29">
        <f t="shared" si="49"/>
        <v>0</v>
      </c>
      <c r="AH61" s="62">
        <f t="shared" si="50"/>
        <v>3450533</v>
      </c>
      <c r="AI61" s="30">
        <f t="shared" si="51"/>
        <v>1.5855295986044935E-2</v>
      </c>
      <c r="AJ61" s="31">
        <f t="shared" si="44"/>
        <v>5.679907817516854E-4</v>
      </c>
      <c r="AK61" s="11"/>
      <c r="AL61" s="205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</row>
    <row r="62" spans="1:66" ht="15" outlineLevel="1" x14ac:dyDescent="0.25">
      <c r="A62" s="22">
        <v>14</v>
      </c>
      <c r="B62" s="23"/>
      <c r="C62" s="91" t="s">
        <v>258</v>
      </c>
      <c r="D62" s="68">
        <v>44636</v>
      </c>
      <c r="E62" s="159" t="s">
        <v>259</v>
      </c>
      <c r="F62" s="113" t="s">
        <v>179</v>
      </c>
      <c r="G62" s="70" t="s">
        <v>180</v>
      </c>
      <c r="H62" s="26"/>
      <c r="I62" s="25"/>
      <c r="J62" s="541"/>
      <c r="K62" s="206">
        <v>8261453</v>
      </c>
      <c r="L62" s="265" t="s">
        <v>81</v>
      </c>
      <c r="M62" s="3"/>
      <c r="N62" s="28"/>
      <c r="O62" s="28"/>
      <c r="P62" s="28"/>
      <c r="Q62" s="276"/>
      <c r="R62" s="277"/>
      <c r="S62" s="28"/>
      <c r="T62" s="206"/>
      <c r="U62" s="199">
        <f t="shared" ref="U62:U80" si="53">SUM(R62:T62)</f>
        <v>0</v>
      </c>
      <c r="V62" s="206"/>
      <c r="W62" s="14"/>
      <c r="X62" s="206">
        <v>8261453</v>
      </c>
      <c r="Y62" s="200">
        <f>SUM(V62:X62)</f>
        <v>8261453</v>
      </c>
      <c r="Z62" s="28"/>
      <c r="AA62" s="28"/>
      <c r="AB62" s="28"/>
      <c r="AC62" s="29">
        <f t="shared" ref="AC62:AC64" si="54">SUM(Z62:AB62)</f>
        <v>0</v>
      </c>
      <c r="AD62" s="28"/>
      <c r="AE62" s="28"/>
      <c r="AF62" s="28"/>
      <c r="AG62" s="29">
        <f t="shared" ref="AG62:AG64" si="55">SUM(AD62:AF62)</f>
        <v>0</v>
      </c>
      <c r="AH62" s="62">
        <f t="shared" ref="AH62:AH64" si="56">+U62+Y62+AC62+AG62</f>
        <v>8261453</v>
      </c>
      <c r="AI62" s="30">
        <f t="shared" si="51"/>
        <v>3.7961608421017534E-2</v>
      </c>
      <c r="AJ62" s="31">
        <f t="shared" si="44"/>
        <v>1.3599142937844113E-3</v>
      </c>
      <c r="AK62" s="11"/>
      <c r="AL62" s="205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</row>
    <row r="63" spans="1:66" ht="15" outlineLevel="1" x14ac:dyDescent="0.25">
      <c r="A63" s="22">
        <v>15</v>
      </c>
      <c r="B63" s="23"/>
      <c r="C63" s="91" t="s">
        <v>260</v>
      </c>
      <c r="D63" s="68">
        <v>44621</v>
      </c>
      <c r="E63" s="159" t="s">
        <v>261</v>
      </c>
      <c r="F63" s="113" t="s">
        <v>179</v>
      </c>
      <c r="G63" s="70" t="s">
        <v>180</v>
      </c>
      <c r="H63" s="26"/>
      <c r="I63" s="25"/>
      <c r="J63" s="541"/>
      <c r="K63" s="206">
        <v>11054354</v>
      </c>
      <c r="L63" s="265" t="s">
        <v>81</v>
      </c>
      <c r="M63" s="3"/>
      <c r="N63" s="28"/>
      <c r="O63" s="28"/>
      <c r="P63" s="28"/>
      <c r="Q63" s="276"/>
      <c r="R63" s="277"/>
      <c r="S63" s="28"/>
      <c r="T63" s="206"/>
      <c r="U63" s="199">
        <f t="shared" si="53"/>
        <v>0</v>
      </c>
      <c r="V63" s="206">
        <v>11054354</v>
      </c>
      <c r="W63" s="206"/>
      <c r="X63" s="28"/>
      <c r="Y63" s="200">
        <f t="shared" ref="Y63:Y64" si="57">SUM(V63:X63)</f>
        <v>11054354</v>
      </c>
      <c r="Z63" s="28"/>
      <c r="AA63" s="28"/>
      <c r="AB63" s="28"/>
      <c r="AC63" s="29">
        <f t="shared" si="54"/>
        <v>0</v>
      </c>
      <c r="AD63" s="28"/>
      <c r="AE63" s="28"/>
      <c r="AF63" s="28"/>
      <c r="AG63" s="29">
        <f t="shared" si="55"/>
        <v>0</v>
      </c>
      <c r="AH63" s="62">
        <f t="shared" si="56"/>
        <v>11054354</v>
      </c>
      <c r="AI63" s="30">
        <f t="shared" si="51"/>
        <v>5.0795066908364529E-2</v>
      </c>
      <c r="AJ63" s="31">
        <f t="shared" si="44"/>
        <v>1.8196525493945051E-3</v>
      </c>
      <c r="AK63" s="11"/>
      <c r="AL63" s="205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</row>
    <row r="64" spans="1:66" ht="15" outlineLevel="1" x14ac:dyDescent="0.25">
      <c r="A64" s="22">
        <v>16</v>
      </c>
      <c r="B64" s="23"/>
      <c r="C64" s="91" t="s">
        <v>262</v>
      </c>
      <c r="D64" s="68">
        <v>44837</v>
      </c>
      <c r="E64" s="159" t="s">
        <v>239</v>
      </c>
      <c r="F64" s="113" t="s">
        <v>179</v>
      </c>
      <c r="G64" s="70" t="s">
        <v>180</v>
      </c>
      <c r="H64" s="26"/>
      <c r="I64" s="25"/>
      <c r="J64" s="541"/>
      <c r="K64" s="206">
        <v>4700000</v>
      </c>
      <c r="L64" s="265" t="s">
        <v>81</v>
      </c>
      <c r="M64" s="3"/>
      <c r="N64" s="28"/>
      <c r="O64" s="28"/>
      <c r="P64" s="28"/>
      <c r="Q64" s="276"/>
      <c r="R64" s="277"/>
      <c r="S64" s="28"/>
      <c r="T64" s="206"/>
      <c r="U64" s="199">
        <f t="shared" si="53"/>
        <v>0</v>
      </c>
      <c r="V64" s="447"/>
      <c r="W64" s="28"/>
      <c r="X64" s="28"/>
      <c r="Y64" s="200">
        <f t="shared" si="57"/>
        <v>0</v>
      </c>
      <c r="Z64" s="28"/>
      <c r="AA64" s="28"/>
      <c r="AB64" s="28"/>
      <c r="AC64" s="29">
        <f t="shared" si="54"/>
        <v>0</v>
      </c>
      <c r="AD64" s="206">
        <v>4700000</v>
      </c>
      <c r="AE64" s="28"/>
      <c r="AF64" s="28"/>
      <c r="AG64" s="29">
        <f t="shared" si="55"/>
        <v>4700000</v>
      </c>
      <c r="AH64" s="62">
        <f t="shared" si="56"/>
        <v>4700000</v>
      </c>
      <c r="AI64" s="30">
        <f t="shared" si="51"/>
        <v>2.1596631921622311E-2</v>
      </c>
      <c r="AJ64" s="31">
        <f t="shared" si="44"/>
        <v>7.736650176169656E-4</v>
      </c>
      <c r="AK64" s="11"/>
      <c r="AL64" s="205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</row>
    <row r="65" spans="1:66" ht="15" outlineLevel="1" x14ac:dyDescent="0.25">
      <c r="A65" s="22">
        <v>15</v>
      </c>
      <c r="B65" s="23"/>
      <c r="C65" s="91" t="s">
        <v>263</v>
      </c>
      <c r="D65" s="68">
        <v>44837</v>
      </c>
      <c r="E65" s="159" t="s">
        <v>245</v>
      </c>
      <c r="F65" s="113" t="s">
        <v>179</v>
      </c>
      <c r="G65" s="70" t="s">
        <v>180</v>
      </c>
      <c r="H65" s="26"/>
      <c r="I65" s="25"/>
      <c r="J65" s="541"/>
      <c r="K65" s="206">
        <v>4200000</v>
      </c>
      <c r="L65" s="265" t="s">
        <v>81</v>
      </c>
      <c r="M65" s="3"/>
      <c r="N65" s="28"/>
      <c r="O65" s="28"/>
      <c r="P65" s="28"/>
      <c r="Q65" s="276"/>
      <c r="R65" s="277"/>
      <c r="S65" s="28"/>
      <c r="T65" s="206"/>
      <c r="U65" s="199">
        <f t="shared" si="53"/>
        <v>0</v>
      </c>
      <c r="V65" s="206"/>
      <c r="W65" s="28"/>
      <c r="X65" s="28"/>
      <c r="Y65" s="200">
        <f t="shared" ref="Y65:Y80" si="58">SUM(V65:X65)</f>
        <v>0</v>
      </c>
      <c r="Z65" s="28"/>
      <c r="AA65" s="28"/>
      <c r="AB65" s="28"/>
      <c r="AC65" s="29">
        <f t="shared" ref="AC65" si="59">SUM(Z65:AB65)</f>
        <v>0</v>
      </c>
      <c r="AD65" s="206">
        <v>4200000</v>
      </c>
      <c r="AE65" s="28"/>
      <c r="AF65" s="28"/>
      <c r="AG65" s="29">
        <f t="shared" ref="AG65" si="60">SUM(AD65:AF65)</f>
        <v>4200000</v>
      </c>
      <c r="AH65" s="62">
        <f t="shared" ref="AH65" si="61">+U65+Y65+AC65+AG65</f>
        <v>4200000</v>
      </c>
      <c r="AI65" s="30">
        <f t="shared" si="51"/>
        <v>1.9299117887407173E-2</v>
      </c>
      <c r="AJ65" s="31">
        <f t="shared" si="44"/>
        <v>6.9136022850877778E-4</v>
      </c>
      <c r="AK65" s="11"/>
      <c r="AL65" s="205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</row>
    <row r="66" spans="1:66" ht="15" outlineLevel="1" x14ac:dyDescent="0.25">
      <c r="A66" s="22">
        <v>16</v>
      </c>
      <c r="B66" s="23"/>
      <c r="C66" s="91" t="s">
        <v>264</v>
      </c>
      <c r="D66" s="68">
        <v>44837</v>
      </c>
      <c r="E66" s="159" t="s">
        <v>251</v>
      </c>
      <c r="F66" s="113" t="s">
        <v>179</v>
      </c>
      <c r="G66" s="70" t="s">
        <v>180</v>
      </c>
      <c r="H66" s="26"/>
      <c r="I66" s="25"/>
      <c r="J66" s="541"/>
      <c r="K66" s="206">
        <v>2900000</v>
      </c>
      <c r="L66" s="265" t="s">
        <v>81</v>
      </c>
      <c r="M66" s="4"/>
      <c r="N66" s="28"/>
      <c r="O66" s="28"/>
      <c r="P66" s="28"/>
      <c r="Q66" s="276"/>
      <c r="R66" s="277"/>
      <c r="S66" s="28"/>
      <c r="T66" s="206"/>
      <c r="U66" s="199">
        <f t="shared" si="53"/>
        <v>0</v>
      </c>
      <c r="V66" s="272"/>
      <c r="W66" s="28"/>
      <c r="X66" s="28"/>
      <c r="Y66" s="200">
        <f t="shared" si="58"/>
        <v>0</v>
      </c>
      <c r="Z66" s="28"/>
      <c r="AA66" s="206"/>
      <c r="AB66" s="28"/>
      <c r="AC66" s="29">
        <f t="shared" ref="AC66:AC80" si="62">SUM(Z66:AB66)</f>
        <v>0</v>
      </c>
      <c r="AD66" s="206">
        <v>2900000</v>
      </c>
      <c r="AE66" s="28"/>
      <c r="AF66" s="28"/>
      <c r="AG66" s="29">
        <f t="shared" ref="AG66:AG80" si="63">SUM(AD66:AF66)</f>
        <v>2900000</v>
      </c>
      <c r="AH66" s="62">
        <f t="shared" ref="AH66:AH80" si="64">+U66+Y66+AC66+AG66</f>
        <v>2900000</v>
      </c>
      <c r="AI66" s="30">
        <f t="shared" si="51"/>
        <v>1.3325581398447809E-2</v>
      </c>
      <c r="AJ66" s="31">
        <f t="shared" si="44"/>
        <v>4.773677768274894E-4</v>
      </c>
      <c r="AK66" s="11"/>
      <c r="AL66" s="205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</row>
    <row r="67" spans="1:66" ht="15" outlineLevel="1" x14ac:dyDescent="0.25">
      <c r="A67" s="22">
        <v>17</v>
      </c>
      <c r="B67" s="23"/>
      <c r="C67" s="91"/>
      <c r="D67" s="68"/>
      <c r="E67" s="159"/>
      <c r="F67" s="66"/>
      <c r="G67" s="47"/>
      <c r="H67" s="26"/>
      <c r="I67" s="25"/>
      <c r="J67" s="541"/>
      <c r="K67" s="206">
        <f>217518349-SUM(K49:K66)</f>
        <v>123848</v>
      </c>
      <c r="L67" s="207" t="s">
        <v>121</v>
      </c>
      <c r="M67" s="4"/>
      <c r="N67" s="28"/>
      <c r="O67" s="28"/>
      <c r="P67" s="28"/>
      <c r="Q67" s="276"/>
      <c r="R67" s="277"/>
      <c r="S67" s="28"/>
      <c r="T67" s="206"/>
      <c r="U67" s="199">
        <f t="shared" si="53"/>
        <v>0</v>
      </c>
      <c r="V67" s="272"/>
      <c r="W67" s="28"/>
      <c r="X67" s="28"/>
      <c r="Y67" s="200">
        <f t="shared" si="58"/>
        <v>0</v>
      </c>
      <c r="Z67" s="28"/>
      <c r="AA67" s="206"/>
      <c r="AB67" s="28"/>
      <c r="AC67" s="29">
        <f t="shared" si="62"/>
        <v>0</v>
      </c>
      <c r="AD67" s="28">
        <v>62886</v>
      </c>
      <c r="AE67" s="28"/>
      <c r="AF67" s="28">
        <f>20962+40000</f>
        <v>60962</v>
      </c>
      <c r="AG67" s="29">
        <f t="shared" si="63"/>
        <v>123848</v>
      </c>
      <c r="AH67" s="62">
        <f t="shared" si="64"/>
        <v>123848</v>
      </c>
      <c r="AI67" s="30">
        <f t="shared" si="51"/>
        <v>5.6908503621895317E-4</v>
      </c>
      <c r="AJ67" s="31">
        <f t="shared" si="44"/>
        <v>2.0386567042941693E-5</v>
      </c>
      <c r="AK67" s="11"/>
      <c r="AL67" s="205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</row>
    <row r="68" spans="1:66" ht="15" hidden="1" outlineLevel="1" x14ac:dyDescent="0.25">
      <c r="A68" s="22">
        <v>18</v>
      </c>
      <c r="B68" s="23"/>
      <c r="C68" s="91"/>
      <c r="D68" s="68"/>
      <c r="E68" s="159"/>
      <c r="F68" s="66"/>
      <c r="G68" s="47"/>
      <c r="H68" s="26"/>
      <c r="I68" s="25"/>
      <c r="J68" s="541"/>
      <c r="K68" s="206"/>
      <c r="L68" s="207"/>
      <c r="M68" s="4"/>
      <c r="N68" s="28"/>
      <c r="O68" s="28"/>
      <c r="P68" s="28"/>
      <c r="Q68" s="276"/>
      <c r="R68" s="277"/>
      <c r="S68" s="28"/>
      <c r="T68" s="206"/>
      <c r="U68" s="199">
        <f t="shared" si="53"/>
        <v>0</v>
      </c>
      <c r="V68" s="272"/>
      <c r="W68" s="28"/>
      <c r="X68" s="28"/>
      <c r="Y68" s="200">
        <f t="shared" si="58"/>
        <v>0</v>
      </c>
      <c r="Z68" s="28"/>
      <c r="AA68" s="206"/>
      <c r="AB68" s="28"/>
      <c r="AC68" s="29">
        <f t="shared" si="62"/>
        <v>0</v>
      </c>
      <c r="AD68" s="28"/>
      <c r="AE68" s="28"/>
      <c r="AF68" s="28"/>
      <c r="AG68" s="29">
        <f t="shared" si="63"/>
        <v>0</v>
      </c>
      <c r="AH68" s="62">
        <f t="shared" si="64"/>
        <v>0</v>
      </c>
      <c r="AI68" s="30">
        <f t="shared" si="51"/>
        <v>0</v>
      </c>
      <c r="AJ68" s="31">
        <f t="shared" si="44"/>
        <v>0</v>
      </c>
      <c r="AK68" s="11"/>
      <c r="AL68" s="205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</row>
    <row r="69" spans="1:66" ht="15" hidden="1" outlineLevel="1" x14ac:dyDescent="0.25">
      <c r="A69" s="22">
        <v>19</v>
      </c>
      <c r="B69" s="23"/>
      <c r="C69" s="91"/>
      <c r="D69" s="68"/>
      <c r="E69" s="159"/>
      <c r="F69" s="66"/>
      <c r="G69" s="47"/>
      <c r="H69" s="26"/>
      <c r="I69" s="25"/>
      <c r="J69" s="541"/>
      <c r="K69" s="206"/>
      <c r="L69" s="207"/>
      <c r="M69" s="4"/>
      <c r="N69" s="28"/>
      <c r="O69" s="28"/>
      <c r="P69" s="28"/>
      <c r="Q69" s="276"/>
      <c r="R69" s="277"/>
      <c r="S69" s="28"/>
      <c r="T69" s="206"/>
      <c r="U69" s="199">
        <f t="shared" si="53"/>
        <v>0</v>
      </c>
      <c r="V69" s="272"/>
      <c r="W69" s="28"/>
      <c r="X69" s="28"/>
      <c r="Y69" s="200">
        <f t="shared" si="58"/>
        <v>0</v>
      </c>
      <c r="Z69" s="28"/>
      <c r="AA69" s="206"/>
      <c r="AB69" s="28"/>
      <c r="AC69" s="29">
        <f t="shared" si="62"/>
        <v>0</v>
      </c>
      <c r="AD69" s="28"/>
      <c r="AE69" s="28"/>
      <c r="AF69" s="28"/>
      <c r="AG69" s="29">
        <f t="shared" si="63"/>
        <v>0</v>
      </c>
      <c r="AH69" s="62">
        <f t="shared" si="64"/>
        <v>0</v>
      </c>
      <c r="AI69" s="30">
        <f t="shared" si="51"/>
        <v>0</v>
      </c>
      <c r="AJ69" s="31">
        <f t="shared" si="44"/>
        <v>0</v>
      </c>
      <c r="AK69" s="11"/>
      <c r="AL69" s="205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</row>
    <row r="70" spans="1:66" ht="15" hidden="1" outlineLevel="1" x14ac:dyDescent="0.25">
      <c r="A70" s="22">
        <v>20</v>
      </c>
      <c r="B70" s="23"/>
      <c r="C70" s="91"/>
      <c r="D70" s="68"/>
      <c r="E70" s="159"/>
      <c r="F70" s="66"/>
      <c r="G70" s="47"/>
      <c r="H70" s="26"/>
      <c r="I70" s="25"/>
      <c r="J70" s="541"/>
      <c r="K70" s="206"/>
      <c r="L70" s="207"/>
      <c r="M70" s="4"/>
      <c r="N70" s="28"/>
      <c r="O70" s="28"/>
      <c r="P70" s="28"/>
      <c r="Q70" s="276"/>
      <c r="R70" s="277"/>
      <c r="S70" s="28"/>
      <c r="T70" s="206"/>
      <c r="U70" s="199">
        <f t="shared" si="53"/>
        <v>0</v>
      </c>
      <c r="V70" s="272"/>
      <c r="W70" s="28"/>
      <c r="X70" s="28"/>
      <c r="Y70" s="200">
        <f t="shared" si="58"/>
        <v>0</v>
      </c>
      <c r="Z70" s="28"/>
      <c r="AA70" s="206"/>
      <c r="AB70" s="28"/>
      <c r="AC70" s="29">
        <f t="shared" si="62"/>
        <v>0</v>
      </c>
      <c r="AD70" s="28"/>
      <c r="AE70" s="28"/>
      <c r="AF70" s="28"/>
      <c r="AG70" s="29">
        <f t="shared" si="63"/>
        <v>0</v>
      </c>
      <c r="AH70" s="62">
        <f t="shared" si="64"/>
        <v>0</v>
      </c>
      <c r="AI70" s="30">
        <f t="shared" si="51"/>
        <v>0</v>
      </c>
      <c r="AJ70" s="31">
        <f t="shared" si="44"/>
        <v>0</v>
      </c>
      <c r="AK70" s="11"/>
      <c r="AL70" s="205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</row>
    <row r="71" spans="1:66" ht="15" hidden="1" outlineLevel="1" x14ac:dyDescent="0.25">
      <c r="A71" s="22">
        <v>21</v>
      </c>
      <c r="B71" s="23"/>
      <c r="C71" s="91"/>
      <c r="D71" s="68"/>
      <c r="E71" s="159"/>
      <c r="F71" s="66"/>
      <c r="G71" s="47"/>
      <c r="H71" s="26"/>
      <c r="I71" s="25"/>
      <c r="J71" s="541"/>
      <c r="K71" s="206"/>
      <c r="L71" s="207"/>
      <c r="M71" s="4"/>
      <c r="N71" s="28"/>
      <c r="O71" s="28"/>
      <c r="P71" s="28"/>
      <c r="Q71" s="276"/>
      <c r="R71" s="277"/>
      <c r="S71" s="28"/>
      <c r="T71" s="206"/>
      <c r="U71" s="199">
        <f t="shared" si="53"/>
        <v>0</v>
      </c>
      <c r="V71" s="272"/>
      <c r="W71" s="28"/>
      <c r="X71" s="28"/>
      <c r="Y71" s="200">
        <f t="shared" si="58"/>
        <v>0</v>
      </c>
      <c r="Z71" s="28"/>
      <c r="AA71" s="206"/>
      <c r="AB71" s="28"/>
      <c r="AC71" s="29">
        <f t="shared" si="62"/>
        <v>0</v>
      </c>
      <c r="AD71" s="28"/>
      <c r="AE71" s="28"/>
      <c r="AF71" s="28"/>
      <c r="AG71" s="29">
        <f t="shared" si="63"/>
        <v>0</v>
      </c>
      <c r="AH71" s="62">
        <f t="shared" si="64"/>
        <v>0</v>
      </c>
      <c r="AI71" s="30">
        <f t="shared" si="51"/>
        <v>0</v>
      </c>
      <c r="AJ71" s="31">
        <f t="shared" si="44"/>
        <v>0</v>
      </c>
      <c r="AK71" s="11"/>
      <c r="AL71" s="205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</row>
    <row r="72" spans="1:66" ht="15" hidden="1" outlineLevel="1" x14ac:dyDescent="0.25">
      <c r="A72" s="22">
        <v>22</v>
      </c>
      <c r="B72" s="23"/>
      <c r="C72" s="91"/>
      <c r="D72" s="68"/>
      <c r="E72" s="159"/>
      <c r="F72" s="66"/>
      <c r="G72" s="47"/>
      <c r="H72" s="26"/>
      <c r="I72" s="25"/>
      <c r="J72" s="541"/>
      <c r="K72" s="206"/>
      <c r="L72" s="207"/>
      <c r="M72" s="4"/>
      <c r="N72" s="28"/>
      <c r="O72" s="28"/>
      <c r="P72" s="28"/>
      <c r="Q72" s="276"/>
      <c r="R72" s="277"/>
      <c r="S72" s="28"/>
      <c r="T72" s="206"/>
      <c r="U72" s="199">
        <f t="shared" si="53"/>
        <v>0</v>
      </c>
      <c r="V72" s="272"/>
      <c r="W72" s="28"/>
      <c r="X72" s="28"/>
      <c r="Y72" s="200">
        <f t="shared" si="58"/>
        <v>0</v>
      </c>
      <c r="Z72" s="28"/>
      <c r="AA72" s="206"/>
      <c r="AB72" s="28"/>
      <c r="AC72" s="29">
        <f t="shared" si="62"/>
        <v>0</v>
      </c>
      <c r="AD72" s="28"/>
      <c r="AE72" s="28"/>
      <c r="AF72" s="28"/>
      <c r="AG72" s="29">
        <f t="shared" si="63"/>
        <v>0</v>
      </c>
      <c r="AH72" s="62">
        <f t="shared" si="64"/>
        <v>0</v>
      </c>
      <c r="AI72" s="30">
        <f t="shared" si="51"/>
        <v>0</v>
      </c>
      <c r="AJ72" s="31">
        <f t="shared" si="44"/>
        <v>0</v>
      </c>
      <c r="AK72" s="11"/>
      <c r="AL72" s="205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</row>
    <row r="73" spans="1:66" ht="15" hidden="1" outlineLevel="1" x14ac:dyDescent="0.25">
      <c r="A73" s="22">
        <v>23</v>
      </c>
      <c r="B73" s="23"/>
      <c r="C73" s="91"/>
      <c r="D73" s="68"/>
      <c r="E73" s="159"/>
      <c r="F73" s="66"/>
      <c r="G73" s="47"/>
      <c r="H73" s="26"/>
      <c r="I73" s="25"/>
      <c r="J73" s="541"/>
      <c r="K73" s="206"/>
      <c r="L73" s="207"/>
      <c r="M73" s="4"/>
      <c r="N73" s="28"/>
      <c r="O73" s="28"/>
      <c r="P73" s="28"/>
      <c r="Q73" s="276"/>
      <c r="R73" s="277"/>
      <c r="S73" s="28"/>
      <c r="T73" s="206"/>
      <c r="U73" s="199">
        <f t="shared" si="53"/>
        <v>0</v>
      </c>
      <c r="V73" s="272"/>
      <c r="W73" s="28"/>
      <c r="X73" s="28"/>
      <c r="Y73" s="200">
        <f t="shared" si="58"/>
        <v>0</v>
      </c>
      <c r="Z73" s="28"/>
      <c r="AA73" s="206"/>
      <c r="AB73" s="28"/>
      <c r="AC73" s="29">
        <f t="shared" si="62"/>
        <v>0</v>
      </c>
      <c r="AD73" s="28"/>
      <c r="AE73" s="28"/>
      <c r="AF73" s="28"/>
      <c r="AG73" s="29">
        <f t="shared" si="63"/>
        <v>0</v>
      </c>
      <c r="AH73" s="62">
        <f t="shared" si="64"/>
        <v>0</v>
      </c>
      <c r="AI73" s="30">
        <f t="shared" si="51"/>
        <v>0</v>
      </c>
      <c r="AJ73" s="31">
        <f t="shared" si="44"/>
        <v>0</v>
      </c>
      <c r="AK73" s="11"/>
      <c r="AL73" s="205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</row>
    <row r="74" spans="1:66" ht="15" hidden="1" outlineLevel="1" x14ac:dyDescent="0.25">
      <c r="A74" s="22">
        <v>24</v>
      </c>
      <c r="B74" s="23"/>
      <c r="C74" s="91"/>
      <c r="D74" s="68"/>
      <c r="E74" s="159"/>
      <c r="F74" s="66"/>
      <c r="G74" s="47"/>
      <c r="H74" s="26"/>
      <c r="I74" s="25"/>
      <c r="J74" s="541"/>
      <c r="K74" s="206"/>
      <c r="L74" s="207"/>
      <c r="M74" s="4"/>
      <c r="N74" s="28"/>
      <c r="O74" s="28"/>
      <c r="P74" s="28"/>
      <c r="Q74" s="276"/>
      <c r="R74" s="277"/>
      <c r="S74" s="28"/>
      <c r="T74" s="206"/>
      <c r="U74" s="199">
        <f t="shared" si="53"/>
        <v>0</v>
      </c>
      <c r="V74" s="272"/>
      <c r="W74" s="28"/>
      <c r="X74" s="28"/>
      <c r="Y74" s="200">
        <f t="shared" si="58"/>
        <v>0</v>
      </c>
      <c r="Z74" s="28"/>
      <c r="AA74" s="206"/>
      <c r="AB74" s="28"/>
      <c r="AC74" s="29">
        <f t="shared" si="62"/>
        <v>0</v>
      </c>
      <c r="AD74" s="28"/>
      <c r="AE74" s="28"/>
      <c r="AF74" s="28"/>
      <c r="AG74" s="29">
        <f t="shared" si="63"/>
        <v>0</v>
      </c>
      <c r="AH74" s="62">
        <f t="shared" si="64"/>
        <v>0</v>
      </c>
      <c r="AI74" s="30">
        <f t="shared" si="51"/>
        <v>0</v>
      </c>
      <c r="AJ74" s="31">
        <f t="shared" si="44"/>
        <v>0</v>
      </c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</row>
    <row r="75" spans="1:66" ht="15" hidden="1" outlineLevel="1" x14ac:dyDescent="0.25">
      <c r="A75" s="22">
        <v>25</v>
      </c>
      <c r="B75" s="23"/>
      <c r="C75" s="91"/>
      <c r="D75" s="68"/>
      <c r="E75" s="159"/>
      <c r="F75" s="66"/>
      <c r="G75" s="47"/>
      <c r="H75" s="26"/>
      <c r="I75" s="25"/>
      <c r="J75" s="541"/>
      <c r="K75" s="206"/>
      <c r="L75" s="207"/>
      <c r="M75" s="4"/>
      <c r="N75" s="28"/>
      <c r="O75" s="28"/>
      <c r="P75" s="28"/>
      <c r="Q75" s="276"/>
      <c r="R75" s="277"/>
      <c r="S75" s="28"/>
      <c r="T75" s="206"/>
      <c r="U75" s="199">
        <f t="shared" si="53"/>
        <v>0</v>
      </c>
      <c r="V75" s="272"/>
      <c r="W75" s="28"/>
      <c r="X75" s="28"/>
      <c r="Y75" s="200">
        <f t="shared" si="58"/>
        <v>0</v>
      </c>
      <c r="Z75" s="28"/>
      <c r="AA75" s="206"/>
      <c r="AB75" s="28"/>
      <c r="AC75" s="29">
        <f t="shared" si="62"/>
        <v>0</v>
      </c>
      <c r="AD75" s="28"/>
      <c r="AE75" s="28"/>
      <c r="AF75" s="28"/>
      <c r="AG75" s="29">
        <f t="shared" si="63"/>
        <v>0</v>
      </c>
      <c r="AH75" s="62">
        <f t="shared" si="64"/>
        <v>0</v>
      </c>
      <c r="AI75" s="30">
        <f t="shared" si="51"/>
        <v>0</v>
      </c>
      <c r="AJ75" s="31">
        <f t="shared" si="44"/>
        <v>0</v>
      </c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</row>
    <row r="76" spans="1:66" ht="15" hidden="1" outlineLevel="1" x14ac:dyDescent="0.25">
      <c r="A76" s="22">
        <v>26</v>
      </c>
      <c r="B76" s="23"/>
      <c r="C76" s="91"/>
      <c r="D76" s="68"/>
      <c r="E76" s="159"/>
      <c r="F76" s="66"/>
      <c r="G76" s="47"/>
      <c r="H76" s="26"/>
      <c r="I76" s="25"/>
      <c r="J76" s="541"/>
      <c r="K76" s="206"/>
      <c r="L76" s="207"/>
      <c r="M76" s="4"/>
      <c r="N76" s="28"/>
      <c r="O76" s="28"/>
      <c r="P76" s="28"/>
      <c r="Q76" s="276"/>
      <c r="R76" s="277"/>
      <c r="S76" s="28"/>
      <c r="T76" s="206"/>
      <c r="U76" s="199">
        <f t="shared" si="53"/>
        <v>0</v>
      </c>
      <c r="V76" s="272"/>
      <c r="W76" s="28"/>
      <c r="X76" s="28"/>
      <c r="Y76" s="200">
        <f t="shared" si="58"/>
        <v>0</v>
      </c>
      <c r="Z76" s="28"/>
      <c r="AA76" s="206"/>
      <c r="AB76" s="28"/>
      <c r="AC76" s="29">
        <f t="shared" si="62"/>
        <v>0</v>
      </c>
      <c r="AD76" s="28"/>
      <c r="AE76" s="28"/>
      <c r="AF76" s="28"/>
      <c r="AG76" s="29">
        <f t="shared" si="63"/>
        <v>0</v>
      </c>
      <c r="AH76" s="62">
        <f t="shared" si="64"/>
        <v>0</v>
      </c>
      <c r="AI76" s="30">
        <f t="shared" si="51"/>
        <v>0</v>
      </c>
      <c r="AJ76" s="31">
        <f t="shared" si="44"/>
        <v>0</v>
      </c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</row>
    <row r="77" spans="1:66" ht="15" hidden="1" outlineLevel="1" x14ac:dyDescent="0.25">
      <c r="A77" s="22">
        <v>27</v>
      </c>
      <c r="B77" s="23"/>
      <c r="C77" s="91"/>
      <c r="D77" s="68"/>
      <c r="E77" s="159"/>
      <c r="F77" s="66"/>
      <c r="G77" s="47"/>
      <c r="H77" s="26"/>
      <c r="I77" s="25"/>
      <c r="J77" s="541"/>
      <c r="K77" s="206"/>
      <c r="L77" s="207"/>
      <c r="M77" s="4"/>
      <c r="N77" s="28"/>
      <c r="O77" s="28"/>
      <c r="P77" s="28"/>
      <c r="Q77" s="276"/>
      <c r="R77" s="277"/>
      <c r="S77" s="28"/>
      <c r="T77" s="206"/>
      <c r="U77" s="199">
        <f t="shared" si="53"/>
        <v>0</v>
      </c>
      <c r="V77" s="272"/>
      <c r="W77" s="28"/>
      <c r="X77" s="28"/>
      <c r="Y77" s="200">
        <f t="shared" si="58"/>
        <v>0</v>
      </c>
      <c r="Z77" s="28"/>
      <c r="AA77" s="206"/>
      <c r="AB77" s="28"/>
      <c r="AC77" s="29">
        <f t="shared" si="62"/>
        <v>0</v>
      </c>
      <c r="AD77" s="28"/>
      <c r="AE77" s="28"/>
      <c r="AF77" s="28"/>
      <c r="AG77" s="29">
        <f t="shared" si="63"/>
        <v>0</v>
      </c>
      <c r="AH77" s="62">
        <f t="shared" si="64"/>
        <v>0</v>
      </c>
      <c r="AI77" s="30">
        <f t="shared" si="51"/>
        <v>0</v>
      </c>
      <c r="AJ77" s="31">
        <f t="shared" si="44"/>
        <v>0</v>
      </c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</row>
    <row r="78" spans="1:66" ht="15" hidden="1" outlineLevel="1" x14ac:dyDescent="0.25">
      <c r="A78" s="22">
        <v>28</v>
      </c>
      <c r="B78" s="23"/>
      <c r="C78" s="91"/>
      <c r="D78" s="68"/>
      <c r="E78" s="159"/>
      <c r="F78" s="66"/>
      <c r="G78" s="47"/>
      <c r="H78" s="26"/>
      <c r="I78" s="25"/>
      <c r="J78" s="541"/>
      <c r="K78" s="206"/>
      <c r="L78" s="207"/>
      <c r="M78" s="4"/>
      <c r="N78" s="28"/>
      <c r="O78" s="28"/>
      <c r="P78" s="28"/>
      <c r="Q78" s="276"/>
      <c r="R78" s="277"/>
      <c r="S78" s="28"/>
      <c r="T78" s="206"/>
      <c r="U78" s="199">
        <f t="shared" si="53"/>
        <v>0</v>
      </c>
      <c r="V78" s="272"/>
      <c r="W78" s="28"/>
      <c r="X78" s="28"/>
      <c r="Y78" s="200">
        <f t="shared" si="58"/>
        <v>0</v>
      </c>
      <c r="Z78" s="28"/>
      <c r="AA78" s="206"/>
      <c r="AB78" s="28"/>
      <c r="AC78" s="29">
        <f t="shared" si="62"/>
        <v>0</v>
      </c>
      <c r="AD78" s="28"/>
      <c r="AE78" s="28"/>
      <c r="AF78" s="28"/>
      <c r="AG78" s="29">
        <f t="shared" si="63"/>
        <v>0</v>
      </c>
      <c r="AH78" s="62">
        <f t="shared" si="64"/>
        <v>0</v>
      </c>
      <c r="AI78" s="30">
        <f t="shared" si="51"/>
        <v>0</v>
      </c>
      <c r="AJ78" s="31">
        <f t="shared" si="44"/>
        <v>0</v>
      </c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</row>
    <row r="79" spans="1:66" ht="15" hidden="1" outlineLevel="1" x14ac:dyDescent="0.25">
      <c r="A79" s="22">
        <v>29</v>
      </c>
      <c r="B79" s="23"/>
      <c r="C79" s="91"/>
      <c r="D79" s="68"/>
      <c r="E79" s="159"/>
      <c r="F79" s="66"/>
      <c r="G79" s="47"/>
      <c r="H79" s="26"/>
      <c r="I79" s="25"/>
      <c r="J79" s="541"/>
      <c r="K79" s="206"/>
      <c r="L79" s="207"/>
      <c r="M79" s="4"/>
      <c r="N79" s="28"/>
      <c r="O79" s="28"/>
      <c r="P79" s="28"/>
      <c r="Q79" s="276"/>
      <c r="R79" s="277"/>
      <c r="S79" s="28"/>
      <c r="T79" s="206"/>
      <c r="U79" s="199">
        <f t="shared" si="53"/>
        <v>0</v>
      </c>
      <c r="V79" s="272"/>
      <c r="W79" s="28"/>
      <c r="X79" s="28"/>
      <c r="Y79" s="200">
        <f t="shared" si="58"/>
        <v>0</v>
      </c>
      <c r="Z79" s="28"/>
      <c r="AA79" s="206"/>
      <c r="AB79" s="28"/>
      <c r="AC79" s="29">
        <f t="shared" si="62"/>
        <v>0</v>
      </c>
      <c r="AD79" s="28"/>
      <c r="AE79" s="28"/>
      <c r="AF79" s="28"/>
      <c r="AG79" s="29">
        <f t="shared" si="63"/>
        <v>0</v>
      </c>
      <c r="AH79" s="62">
        <f t="shared" si="64"/>
        <v>0</v>
      </c>
      <c r="AI79" s="30">
        <f t="shared" si="51"/>
        <v>0</v>
      </c>
      <c r="AJ79" s="31">
        <f t="shared" si="44"/>
        <v>0</v>
      </c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</row>
    <row r="80" spans="1:66" ht="15" hidden="1" outlineLevel="1" x14ac:dyDescent="0.25">
      <c r="A80" s="22">
        <v>30</v>
      </c>
      <c r="B80" s="23"/>
      <c r="C80" s="91"/>
      <c r="D80" s="68"/>
      <c r="E80" s="159"/>
      <c r="F80" s="66"/>
      <c r="G80" s="47"/>
      <c r="H80" s="26"/>
      <c r="I80" s="25"/>
      <c r="J80" s="541"/>
      <c r="K80" s="206"/>
      <c r="L80" s="207"/>
      <c r="M80" s="4"/>
      <c r="N80" s="28"/>
      <c r="O80" s="28"/>
      <c r="P80" s="28"/>
      <c r="Q80" s="276"/>
      <c r="R80" s="277"/>
      <c r="S80" s="28"/>
      <c r="T80" s="206"/>
      <c r="U80" s="199">
        <f t="shared" si="53"/>
        <v>0</v>
      </c>
      <c r="V80" s="272"/>
      <c r="W80" s="28"/>
      <c r="X80" s="28"/>
      <c r="Y80" s="200">
        <f t="shared" si="58"/>
        <v>0</v>
      </c>
      <c r="Z80" s="28"/>
      <c r="AA80" s="206"/>
      <c r="AB80" s="28"/>
      <c r="AC80" s="29">
        <f t="shared" si="62"/>
        <v>0</v>
      </c>
      <c r="AD80" s="28"/>
      <c r="AE80" s="28"/>
      <c r="AF80" s="28"/>
      <c r="AG80" s="29">
        <f t="shared" si="63"/>
        <v>0</v>
      </c>
      <c r="AH80" s="62">
        <f t="shared" si="64"/>
        <v>0</v>
      </c>
      <c r="AI80" s="30">
        <f t="shared" si="51"/>
        <v>0</v>
      </c>
      <c r="AJ80" s="31">
        <f t="shared" si="44"/>
        <v>0</v>
      </c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</row>
    <row r="81" spans="1:66" s="61" customFormat="1" x14ac:dyDescent="0.25">
      <c r="A81" s="513" t="s">
        <v>53</v>
      </c>
      <c r="B81" s="514"/>
      <c r="C81" s="514"/>
      <c r="D81" s="514"/>
      <c r="E81" s="514"/>
      <c r="F81" s="514"/>
      <c r="G81" s="514"/>
      <c r="H81" s="514"/>
      <c r="I81" s="514"/>
      <c r="J81" s="352">
        <f>+J48</f>
        <v>217626527</v>
      </c>
      <c r="K81" s="339">
        <f>SUM(K49:K80)</f>
        <v>217518349</v>
      </c>
      <c r="L81" s="339"/>
      <c r="M81" s="445"/>
      <c r="N81" s="339">
        <f>SUM(N51:N80)</f>
        <v>0</v>
      </c>
      <c r="O81" s="339">
        <f>SUM(O51:O80)</f>
        <v>0</v>
      </c>
      <c r="P81" s="339">
        <f>SUM(P51:P80)</f>
        <v>0</v>
      </c>
      <c r="Q81" s="344"/>
      <c r="R81" s="354">
        <f>SUM(Q49:R80)</f>
        <v>0</v>
      </c>
      <c r="S81" s="339">
        <f>SUM(S49:S80)</f>
        <v>0</v>
      </c>
      <c r="T81" s="339">
        <f>SUM(T49:T80)</f>
        <v>0</v>
      </c>
      <c r="U81" s="339">
        <f t="shared" ref="U81:AC81" si="65">SUM(U51:U80)</f>
        <v>0</v>
      </c>
      <c r="V81" s="339">
        <f t="shared" si="65"/>
        <v>96266862</v>
      </c>
      <c r="W81" s="339">
        <f t="shared" si="65"/>
        <v>90275145</v>
      </c>
      <c r="X81" s="339">
        <f t="shared" si="65"/>
        <v>8261453</v>
      </c>
      <c r="Y81" s="339">
        <f t="shared" si="65"/>
        <v>194803460</v>
      </c>
      <c r="Z81" s="339">
        <f t="shared" si="65"/>
        <v>0</v>
      </c>
      <c r="AA81" s="339">
        <f t="shared" si="65"/>
        <v>0</v>
      </c>
      <c r="AB81" s="339">
        <f t="shared" si="65"/>
        <v>0</v>
      </c>
      <c r="AC81" s="339">
        <f t="shared" si="65"/>
        <v>0</v>
      </c>
      <c r="AD81" s="339">
        <f>SUM(AD49:AD80)</f>
        <v>11862886</v>
      </c>
      <c r="AE81" s="339">
        <f t="shared" ref="AE81:AF81" si="66">SUM(AE49:AE80)</f>
        <v>0</v>
      </c>
      <c r="AF81" s="339">
        <f t="shared" si="66"/>
        <v>60962</v>
      </c>
      <c r="AG81" s="339">
        <f>SUM(AG49:AG80)</f>
        <v>11923848</v>
      </c>
      <c r="AH81" s="339">
        <f>SUM(AH49:AH80)</f>
        <v>217518349</v>
      </c>
      <c r="AI81" s="345">
        <f>IF(ISERROR(AH81/K81),0,AH81/K81)</f>
        <v>1</v>
      </c>
      <c r="AJ81" s="345">
        <f>IF(ISERROR(AH81/$AH$508),0,AH81/$AH$508)</f>
        <v>3.5805603683212402E-2</v>
      </c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</row>
    <row r="82" spans="1:66" x14ac:dyDescent="0.25">
      <c r="A82" s="564" t="s">
        <v>54</v>
      </c>
      <c r="B82" s="564"/>
      <c r="C82" s="564"/>
      <c r="D82" s="564"/>
      <c r="E82" s="564"/>
      <c r="F82" s="111"/>
      <c r="G82" s="16"/>
      <c r="H82" s="5"/>
      <c r="I82" s="17"/>
      <c r="J82" s="505">
        <v>488768239</v>
      </c>
      <c r="K82" s="9"/>
      <c r="L82" s="7"/>
      <c r="M82" s="18"/>
      <c r="N82" s="19"/>
      <c r="O82" s="19"/>
      <c r="P82" s="19"/>
      <c r="Q82" s="5"/>
      <c r="R82" s="20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21"/>
      <c r="AJ82" s="21"/>
    </row>
    <row r="83" spans="1:66" outlineLevel="1" x14ac:dyDescent="0.25">
      <c r="A83" s="23">
        <v>1</v>
      </c>
      <c r="B83" s="23"/>
      <c r="C83" s="91" t="s">
        <v>265</v>
      </c>
      <c r="D83" s="68">
        <v>44659</v>
      </c>
      <c r="E83" s="113" t="s">
        <v>266</v>
      </c>
      <c r="F83" s="113" t="s">
        <v>179</v>
      </c>
      <c r="G83" s="70" t="s">
        <v>180</v>
      </c>
      <c r="H83" s="85"/>
      <c r="I83" s="33"/>
      <c r="J83" s="541"/>
      <c r="K83" s="243">
        <v>3302097</v>
      </c>
      <c r="L83" s="265" t="s">
        <v>81</v>
      </c>
      <c r="N83" s="86"/>
      <c r="O83" s="142"/>
      <c r="P83" s="86"/>
      <c r="Q83" s="140"/>
      <c r="R83" s="28"/>
      <c r="S83" s="64"/>
      <c r="T83" s="64"/>
      <c r="U83" s="199">
        <f>SUM(R83:T83)</f>
        <v>0</v>
      </c>
      <c r="V83" s="64"/>
      <c r="W83" s="64">
        <v>3302097</v>
      </c>
      <c r="X83" s="64"/>
      <c r="Y83" s="200">
        <f t="shared" ref="Y83:Y129" si="67">SUM(V83:X83)</f>
        <v>3302097</v>
      </c>
      <c r="Z83" s="64"/>
      <c r="AA83" s="64"/>
      <c r="AB83" s="64"/>
      <c r="AC83" s="7">
        <f>SUM(Z83:AB83)</f>
        <v>0</v>
      </c>
      <c r="AD83" s="64"/>
      <c r="AE83" s="64">
        <v>0</v>
      </c>
      <c r="AF83" s="64">
        <v>0</v>
      </c>
      <c r="AG83" s="7">
        <f>SUM(AD83:AF83)</f>
        <v>0</v>
      </c>
      <c r="AH83" s="62">
        <f>+U83+Y83+AC83+AG83</f>
        <v>3302097</v>
      </c>
      <c r="AI83" s="30">
        <f>IF(ISERROR(AH83/$J$82),0,AH83/$J$82)</f>
        <v>6.7559565792490051E-3</v>
      </c>
      <c r="AJ83" s="31">
        <f t="shared" ref="AJ83:AJ114" si="68">IF(ISERROR(AH83/$AH$508),"-",AH83/$AH$508)</f>
        <v>5.4355679439955942E-4</v>
      </c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</row>
    <row r="84" spans="1:66" outlineLevel="1" x14ac:dyDescent="0.25">
      <c r="A84" s="23">
        <v>2</v>
      </c>
      <c r="B84" s="23"/>
      <c r="C84" s="91" t="s">
        <v>267</v>
      </c>
      <c r="D84" s="68">
        <v>44659</v>
      </c>
      <c r="E84" s="113" t="s">
        <v>268</v>
      </c>
      <c r="F84" s="113" t="s">
        <v>179</v>
      </c>
      <c r="G84" s="70" t="s">
        <v>180</v>
      </c>
      <c r="H84" s="85"/>
      <c r="I84" s="33"/>
      <c r="J84" s="541"/>
      <c r="K84" s="243">
        <v>7562455</v>
      </c>
      <c r="L84" s="265" t="s">
        <v>81</v>
      </c>
      <c r="N84" s="86"/>
      <c r="O84" s="142"/>
      <c r="P84" s="86"/>
      <c r="Q84" s="140"/>
      <c r="R84" s="28"/>
      <c r="S84" s="64"/>
      <c r="T84" s="64"/>
      <c r="U84" s="199">
        <f t="shared" ref="U84:U129" si="69">SUM(R84:T84)</f>
        <v>0</v>
      </c>
      <c r="V84" s="243">
        <v>7562455</v>
      </c>
      <c r="W84" s="64"/>
      <c r="X84" s="64"/>
      <c r="Y84" s="200">
        <f t="shared" si="67"/>
        <v>7562455</v>
      </c>
      <c r="Z84" s="64"/>
      <c r="AA84" s="64"/>
      <c r="AB84" s="64"/>
      <c r="AC84" s="7">
        <f>SUM(Z84:AB84)</f>
        <v>0</v>
      </c>
      <c r="AD84" s="64"/>
      <c r="AE84" s="64">
        <v>0</v>
      </c>
      <c r="AF84" s="64">
        <v>0</v>
      </c>
      <c r="AG84" s="7">
        <f>SUM(AD84:AF84)</f>
        <v>0</v>
      </c>
      <c r="AH84" s="62">
        <f>+U84+Y84+AC84+AG84</f>
        <v>7562455</v>
      </c>
      <c r="AI84" s="30">
        <f>IF(ISERROR(AH84/$J$82),0,AH84/$J$82)</f>
        <v>1.5472476312029759E-2</v>
      </c>
      <c r="AJ84" s="31">
        <f t="shared" si="68"/>
        <v>1.2448525278303212E-3</v>
      </c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</row>
    <row r="85" spans="1:66" outlineLevel="1" x14ac:dyDescent="0.25">
      <c r="A85" s="23">
        <v>3</v>
      </c>
      <c r="B85" s="23"/>
      <c r="C85" s="91" t="s">
        <v>269</v>
      </c>
      <c r="D85" s="68">
        <v>44659</v>
      </c>
      <c r="E85" s="113" t="s">
        <v>270</v>
      </c>
      <c r="F85" s="113" t="s">
        <v>179</v>
      </c>
      <c r="G85" s="70" t="s">
        <v>180</v>
      </c>
      <c r="H85" s="85"/>
      <c r="I85" s="33"/>
      <c r="J85" s="541"/>
      <c r="K85" s="243">
        <v>5023371</v>
      </c>
      <c r="L85" s="265" t="s">
        <v>81</v>
      </c>
      <c r="N85" s="86"/>
      <c r="O85" s="142"/>
      <c r="P85" s="86"/>
      <c r="Q85" s="140"/>
      <c r="R85" s="28"/>
      <c r="S85" s="64"/>
      <c r="T85" s="64"/>
      <c r="U85" s="199">
        <f t="shared" si="69"/>
        <v>0</v>
      </c>
      <c r="V85" s="243"/>
      <c r="W85" s="64">
        <v>5023371</v>
      </c>
      <c r="X85" s="64"/>
      <c r="Y85" s="200">
        <f t="shared" si="67"/>
        <v>5023371</v>
      </c>
      <c r="Z85" s="64"/>
      <c r="AA85" s="64"/>
      <c r="AB85" s="64"/>
      <c r="AC85" s="7">
        <f t="shared" ref="AC85:AC119" si="70">SUM(Z85:AB85)</f>
        <v>0</v>
      </c>
      <c r="AD85" s="64"/>
      <c r="AE85" s="64">
        <v>0</v>
      </c>
      <c r="AF85" s="64">
        <v>0</v>
      </c>
      <c r="AG85" s="7">
        <f t="shared" ref="AG85:AG119" si="71">SUM(AD85:AF85)</f>
        <v>0</v>
      </c>
      <c r="AH85" s="62">
        <f t="shared" ref="AH85:AH119" si="72">+U85+Y85+AC85+AG85</f>
        <v>5023371</v>
      </c>
      <c r="AI85" s="30">
        <f t="shared" ref="AI85:AI119" si="73">IF(ISERROR(AH85/$J$82),0,AH85/$J$82)</f>
        <v>1.0277613394597025E-2</v>
      </c>
      <c r="AJ85" s="31">
        <f t="shared" si="68"/>
        <v>8.268949815343732E-4</v>
      </c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</row>
    <row r="86" spans="1:66" outlineLevel="1" x14ac:dyDescent="0.25">
      <c r="A86" s="23">
        <v>4</v>
      </c>
      <c r="B86" s="23"/>
      <c r="C86" s="91" t="s">
        <v>271</v>
      </c>
      <c r="D86" s="68">
        <v>44659</v>
      </c>
      <c r="E86" s="113" t="s">
        <v>272</v>
      </c>
      <c r="F86" s="113" t="s">
        <v>179</v>
      </c>
      <c r="G86" s="70" t="s">
        <v>180</v>
      </c>
      <c r="H86" s="85"/>
      <c r="I86" s="33"/>
      <c r="J86" s="541"/>
      <c r="K86" s="243">
        <v>5877625</v>
      </c>
      <c r="L86" s="265" t="s">
        <v>81</v>
      </c>
      <c r="N86" s="86"/>
      <c r="O86" s="142"/>
      <c r="P86" s="86"/>
      <c r="Q86" s="140"/>
      <c r="R86" s="28"/>
      <c r="S86" s="64"/>
      <c r="T86" s="64"/>
      <c r="U86" s="199">
        <f t="shared" si="69"/>
        <v>0</v>
      </c>
      <c r="V86" s="243">
        <v>5877625</v>
      </c>
      <c r="W86" s="64"/>
      <c r="X86" s="64"/>
      <c r="Y86" s="200">
        <f t="shared" si="67"/>
        <v>5877625</v>
      </c>
      <c r="Z86" s="64"/>
      <c r="AA86" s="64"/>
      <c r="AB86" s="64"/>
      <c r="AC86" s="7">
        <f t="shared" si="70"/>
        <v>0</v>
      </c>
      <c r="AD86" s="64"/>
      <c r="AE86" s="64">
        <v>0</v>
      </c>
      <c r="AF86" s="64">
        <v>0</v>
      </c>
      <c r="AG86" s="7">
        <f t="shared" si="71"/>
        <v>0</v>
      </c>
      <c r="AH86" s="62">
        <f t="shared" si="72"/>
        <v>5877625</v>
      </c>
      <c r="AI86" s="30">
        <f t="shared" si="73"/>
        <v>1.2025382443068278E-2</v>
      </c>
      <c r="AJ86" s="31">
        <f t="shared" si="68"/>
        <v>9.67513372164025E-4</v>
      </c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</row>
    <row r="87" spans="1:66" outlineLevel="1" x14ac:dyDescent="0.25">
      <c r="A87" s="23">
        <v>5</v>
      </c>
      <c r="B87" s="23"/>
      <c r="C87" s="91" t="s">
        <v>273</v>
      </c>
      <c r="D87" s="68">
        <v>44659</v>
      </c>
      <c r="E87" s="113" t="s">
        <v>274</v>
      </c>
      <c r="F87" s="113" t="s">
        <v>179</v>
      </c>
      <c r="G87" s="70" t="s">
        <v>180</v>
      </c>
      <c r="H87" s="85"/>
      <c r="I87" s="33"/>
      <c r="J87" s="541"/>
      <c r="K87" s="243">
        <v>5928130</v>
      </c>
      <c r="L87" s="265" t="s">
        <v>81</v>
      </c>
      <c r="N87" s="86"/>
      <c r="O87" s="142"/>
      <c r="P87" s="86"/>
      <c r="Q87" s="140"/>
      <c r="R87" s="28"/>
      <c r="S87" s="64"/>
      <c r="T87" s="64"/>
      <c r="U87" s="199">
        <f t="shared" si="69"/>
        <v>0</v>
      </c>
      <c r="V87" s="243">
        <v>5928130</v>
      </c>
      <c r="W87" s="64"/>
      <c r="X87" s="64"/>
      <c r="Y87" s="200">
        <f t="shared" si="67"/>
        <v>5928130</v>
      </c>
      <c r="Z87" s="64"/>
      <c r="AA87" s="64"/>
      <c r="AB87" s="64"/>
      <c r="AC87" s="7">
        <f t="shared" si="70"/>
        <v>0</v>
      </c>
      <c r="AD87" s="64"/>
      <c r="AE87" s="64">
        <v>0</v>
      </c>
      <c r="AF87" s="64">
        <v>0</v>
      </c>
      <c r="AG87" s="7">
        <f t="shared" si="71"/>
        <v>0</v>
      </c>
      <c r="AH87" s="62">
        <f t="shared" si="72"/>
        <v>5928130</v>
      </c>
      <c r="AI87" s="30">
        <f t="shared" si="73"/>
        <v>1.2128713625354859E-2</v>
      </c>
      <c r="AJ87" s="31">
        <f t="shared" si="68"/>
        <v>9.7582697891184303E-4</v>
      </c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</row>
    <row r="88" spans="1:66" outlineLevel="1" x14ac:dyDescent="0.25">
      <c r="A88" s="23">
        <v>6</v>
      </c>
      <c r="B88" s="23"/>
      <c r="C88" s="91" t="s">
        <v>275</v>
      </c>
      <c r="D88" s="68">
        <v>44659</v>
      </c>
      <c r="E88" s="113" t="s">
        <v>276</v>
      </c>
      <c r="F88" s="113" t="s">
        <v>179</v>
      </c>
      <c r="G88" s="70" t="s">
        <v>180</v>
      </c>
      <c r="H88" s="85"/>
      <c r="I88" s="33"/>
      <c r="J88" s="541"/>
      <c r="K88" s="243">
        <v>4760480</v>
      </c>
      <c r="L88" s="265" t="s">
        <v>81</v>
      </c>
      <c r="N88" s="86"/>
      <c r="O88" s="142"/>
      <c r="P88" s="86"/>
      <c r="Q88" s="140"/>
      <c r="R88" s="28"/>
      <c r="S88" s="64"/>
      <c r="T88" s="64"/>
      <c r="U88" s="199">
        <f t="shared" si="69"/>
        <v>0</v>
      </c>
      <c r="V88" s="243">
        <v>4760480</v>
      </c>
      <c r="W88" s="64"/>
      <c r="X88" s="64"/>
      <c r="Y88" s="200">
        <f t="shared" si="67"/>
        <v>4760480</v>
      </c>
      <c r="Z88" s="64"/>
      <c r="AA88" s="64"/>
      <c r="AB88" s="64"/>
      <c r="AC88" s="7">
        <f t="shared" si="70"/>
        <v>0</v>
      </c>
      <c r="AD88" s="64"/>
      <c r="AE88" s="64">
        <v>0</v>
      </c>
      <c r="AF88" s="64">
        <v>0</v>
      </c>
      <c r="AG88" s="7">
        <f t="shared" si="71"/>
        <v>0</v>
      </c>
      <c r="AH88" s="62">
        <f t="shared" si="72"/>
        <v>4760480</v>
      </c>
      <c r="AI88" s="30">
        <f t="shared" si="73"/>
        <v>9.7397490674511686E-3</v>
      </c>
      <c r="AJ88" s="31">
        <f t="shared" si="68"/>
        <v>7.83620604907492E-4</v>
      </c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</row>
    <row r="89" spans="1:66" outlineLevel="1" x14ac:dyDescent="0.25">
      <c r="A89" s="23">
        <v>7</v>
      </c>
      <c r="B89" s="23"/>
      <c r="C89" s="91" t="s">
        <v>277</v>
      </c>
      <c r="D89" s="68">
        <v>44671</v>
      </c>
      <c r="E89" s="113" t="s">
        <v>278</v>
      </c>
      <c r="F89" s="113" t="s">
        <v>179</v>
      </c>
      <c r="G89" s="70" t="s">
        <v>180</v>
      </c>
      <c r="H89" s="85"/>
      <c r="I89" s="33"/>
      <c r="J89" s="541"/>
      <c r="K89" s="243">
        <v>7275000</v>
      </c>
      <c r="L89" s="265" t="s">
        <v>81</v>
      </c>
      <c r="N89" s="86"/>
      <c r="O89" s="142"/>
      <c r="P89" s="86"/>
      <c r="Q89" s="140"/>
      <c r="R89" s="28"/>
      <c r="S89" s="64"/>
      <c r="T89" s="64"/>
      <c r="U89" s="199">
        <f t="shared" si="69"/>
        <v>0</v>
      </c>
      <c r="V89" s="243"/>
      <c r="W89" s="64">
        <v>7275000</v>
      </c>
      <c r="X89" s="64"/>
      <c r="Y89" s="200">
        <f t="shared" si="67"/>
        <v>7275000</v>
      </c>
      <c r="Z89" s="64"/>
      <c r="AA89" s="64"/>
      <c r="AB89" s="64"/>
      <c r="AC89" s="7">
        <f t="shared" si="70"/>
        <v>0</v>
      </c>
      <c r="AD89" s="64"/>
      <c r="AE89" s="64">
        <v>0</v>
      </c>
      <c r="AF89" s="64">
        <v>0</v>
      </c>
      <c r="AG89" s="7">
        <f t="shared" si="71"/>
        <v>0</v>
      </c>
      <c r="AH89" s="62">
        <f t="shared" si="72"/>
        <v>7275000</v>
      </c>
      <c r="AI89" s="30">
        <f t="shared" si="73"/>
        <v>1.4884355036825541E-2</v>
      </c>
      <c r="AJ89" s="31">
        <f t="shared" si="68"/>
        <v>1.197534681524133E-3</v>
      </c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</row>
    <row r="90" spans="1:66" outlineLevel="1" x14ac:dyDescent="0.25">
      <c r="A90" s="23">
        <v>8</v>
      </c>
      <c r="B90" s="23"/>
      <c r="C90" s="91" t="s">
        <v>279</v>
      </c>
      <c r="D90" s="68">
        <v>44676</v>
      </c>
      <c r="E90" s="113" t="s">
        <v>280</v>
      </c>
      <c r="F90" s="113" t="s">
        <v>179</v>
      </c>
      <c r="G90" s="70" t="s">
        <v>180</v>
      </c>
      <c r="H90" s="85"/>
      <c r="I90" s="33"/>
      <c r="J90" s="541"/>
      <c r="K90" s="243">
        <v>4371588</v>
      </c>
      <c r="L90" s="265" t="s">
        <v>81</v>
      </c>
      <c r="N90" s="86"/>
      <c r="O90" s="142"/>
      <c r="P90" s="86"/>
      <c r="Q90" s="140"/>
      <c r="R90" s="28"/>
      <c r="S90" s="64"/>
      <c r="T90" s="64"/>
      <c r="U90" s="199">
        <f t="shared" si="69"/>
        <v>0</v>
      </c>
      <c r="V90" s="243">
        <v>4371588</v>
      </c>
      <c r="W90" s="64"/>
      <c r="X90" s="64"/>
      <c r="Y90" s="200">
        <f t="shared" si="67"/>
        <v>4371588</v>
      </c>
      <c r="Z90" s="64"/>
      <c r="AA90" s="64"/>
      <c r="AB90" s="64"/>
      <c r="AC90" s="7">
        <f t="shared" si="70"/>
        <v>0</v>
      </c>
      <c r="AD90" s="64"/>
      <c r="AE90" s="64">
        <v>0</v>
      </c>
      <c r="AF90" s="64">
        <v>0</v>
      </c>
      <c r="AG90" s="7">
        <f t="shared" si="71"/>
        <v>0</v>
      </c>
      <c r="AH90" s="62">
        <f t="shared" si="72"/>
        <v>4371588</v>
      </c>
      <c r="AI90" s="30">
        <f t="shared" si="73"/>
        <v>8.9440918029864043E-3</v>
      </c>
      <c r="AJ90" s="31">
        <f t="shared" si="68"/>
        <v>7.1960525681576929E-4</v>
      </c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</row>
    <row r="91" spans="1:66" outlineLevel="1" x14ac:dyDescent="0.25">
      <c r="A91" s="23">
        <v>9</v>
      </c>
      <c r="B91" s="23"/>
      <c r="C91" s="91" t="s">
        <v>281</v>
      </c>
      <c r="D91" s="68">
        <v>44659</v>
      </c>
      <c r="E91" s="113" t="s">
        <v>282</v>
      </c>
      <c r="F91" s="113" t="s">
        <v>179</v>
      </c>
      <c r="G91" s="70" t="s">
        <v>180</v>
      </c>
      <c r="H91" s="85"/>
      <c r="I91" s="33"/>
      <c r="J91" s="541"/>
      <c r="K91" s="243">
        <v>3700631</v>
      </c>
      <c r="L91" s="265" t="s">
        <v>81</v>
      </c>
      <c r="N91" s="86"/>
      <c r="O91" s="142"/>
      <c r="P91" s="86"/>
      <c r="Q91" s="140"/>
      <c r="R91" s="28"/>
      <c r="S91" s="64"/>
      <c r="T91" s="64"/>
      <c r="U91" s="199">
        <f t="shared" si="69"/>
        <v>0</v>
      </c>
      <c r="V91" s="243"/>
      <c r="W91" s="64">
        <v>3700631</v>
      </c>
      <c r="X91" s="64"/>
      <c r="Y91" s="200">
        <f t="shared" si="67"/>
        <v>3700631</v>
      </c>
      <c r="Z91" s="64"/>
      <c r="AA91" s="64"/>
      <c r="AB91" s="64"/>
      <c r="AC91" s="7">
        <f t="shared" si="70"/>
        <v>0</v>
      </c>
      <c r="AD91" s="64"/>
      <c r="AE91" s="64">
        <v>0</v>
      </c>
      <c r="AF91" s="64">
        <v>0</v>
      </c>
      <c r="AG91" s="7">
        <f t="shared" si="71"/>
        <v>0</v>
      </c>
      <c r="AH91" s="62">
        <f t="shared" si="72"/>
        <v>3700631</v>
      </c>
      <c r="AI91" s="30">
        <f t="shared" si="73"/>
        <v>7.5713409847811327E-3</v>
      </c>
      <c r="AJ91" s="31">
        <f t="shared" si="68"/>
        <v>6.0915930804444451E-4</v>
      </c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</row>
    <row r="92" spans="1:66" outlineLevel="1" x14ac:dyDescent="0.25">
      <c r="A92" s="23">
        <v>10</v>
      </c>
      <c r="B92" s="23"/>
      <c r="C92" s="91" t="s">
        <v>283</v>
      </c>
      <c r="D92" s="68">
        <v>44659</v>
      </c>
      <c r="E92" s="113" t="s">
        <v>284</v>
      </c>
      <c r="F92" s="113" t="s">
        <v>179</v>
      </c>
      <c r="G92" s="70" t="s">
        <v>180</v>
      </c>
      <c r="H92" s="85"/>
      <c r="I92" s="33"/>
      <c r="J92" s="541"/>
      <c r="K92" s="243">
        <v>6474288</v>
      </c>
      <c r="L92" s="265" t="s">
        <v>81</v>
      </c>
      <c r="N92" s="86"/>
      <c r="O92" s="142"/>
      <c r="P92" s="86"/>
      <c r="Q92" s="140"/>
      <c r="R92" s="28"/>
      <c r="S92" s="64"/>
      <c r="T92" s="64"/>
      <c r="U92" s="199">
        <f t="shared" si="69"/>
        <v>0</v>
      </c>
      <c r="V92" s="243">
        <v>6474288</v>
      </c>
      <c r="W92" s="243"/>
      <c r="X92" s="64"/>
      <c r="Y92" s="200">
        <f t="shared" si="67"/>
        <v>6474288</v>
      </c>
      <c r="Z92" s="64"/>
      <c r="AA92" s="64"/>
      <c r="AB92" s="64"/>
      <c r="AC92" s="7">
        <f t="shared" si="70"/>
        <v>0</v>
      </c>
      <c r="AD92" s="64"/>
      <c r="AE92" s="64">
        <v>0</v>
      </c>
      <c r="AF92" s="64">
        <v>0</v>
      </c>
      <c r="AG92" s="7">
        <f t="shared" si="71"/>
        <v>0</v>
      </c>
      <c r="AH92" s="62">
        <f t="shared" si="72"/>
        <v>6474288</v>
      </c>
      <c r="AI92" s="30">
        <f t="shared" si="73"/>
        <v>1.3246130749506414E-2</v>
      </c>
      <c r="AJ92" s="31">
        <f t="shared" si="68"/>
        <v>1.0657298169313423E-3</v>
      </c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</row>
    <row r="93" spans="1:66" outlineLevel="1" x14ac:dyDescent="0.25">
      <c r="A93" s="23">
        <v>11</v>
      </c>
      <c r="B93" s="23"/>
      <c r="C93" s="91" t="s">
        <v>285</v>
      </c>
      <c r="D93" s="68">
        <v>44659</v>
      </c>
      <c r="E93" s="113" t="s">
        <v>286</v>
      </c>
      <c r="F93" s="113" t="s">
        <v>179</v>
      </c>
      <c r="G93" s="70" t="s">
        <v>180</v>
      </c>
      <c r="H93" s="85"/>
      <c r="I93" s="33"/>
      <c r="J93" s="541"/>
      <c r="K93" s="243">
        <v>5155757</v>
      </c>
      <c r="L93" s="265" t="s">
        <v>81</v>
      </c>
      <c r="N93" s="86"/>
      <c r="O93" s="142"/>
      <c r="P93" s="86"/>
      <c r="Q93" s="140"/>
      <c r="R93" s="28"/>
      <c r="S93" s="64"/>
      <c r="T93" s="64"/>
      <c r="U93" s="199">
        <f t="shared" si="69"/>
        <v>0</v>
      </c>
      <c r="V93" s="243">
        <v>5155757</v>
      </c>
      <c r="W93" s="243"/>
      <c r="X93" s="64"/>
      <c r="Y93" s="200">
        <f t="shared" si="67"/>
        <v>5155757</v>
      </c>
      <c r="Z93" s="64"/>
      <c r="AA93" s="64"/>
      <c r="AB93" s="64"/>
      <c r="AC93" s="7">
        <f t="shared" si="70"/>
        <v>0</v>
      </c>
      <c r="AD93" s="64"/>
      <c r="AE93" s="64">
        <v>0</v>
      </c>
      <c r="AF93" s="64">
        <v>0</v>
      </c>
      <c r="AG93" s="7">
        <f t="shared" si="71"/>
        <v>0</v>
      </c>
      <c r="AH93" s="62">
        <f t="shared" si="72"/>
        <v>5155757</v>
      </c>
      <c r="AI93" s="30">
        <f t="shared" si="73"/>
        <v>1.05484697830376E-2</v>
      </c>
      <c r="AJ93" s="31">
        <f t="shared" si="68"/>
        <v>8.4868698515612635E-4</v>
      </c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</row>
    <row r="94" spans="1:66" outlineLevel="1" x14ac:dyDescent="0.25">
      <c r="A94" s="23">
        <v>12</v>
      </c>
      <c r="B94" s="23"/>
      <c r="C94" s="91" t="s">
        <v>287</v>
      </c>
      <c r="D94" s="68">
        <v>44659</v>
      </c>
      <c r="E94" s="113" t="s">
        <v>288</v>
      </c>
      <c r="F94" s="113" t="s">
        <v>179</v>
      </c>
      <c r="G94" s="70" t="s">
        <v>180</v>
      </c>
      <c r="H94" s="85"/>
      <c r="I94" s="33"/>
      <c r="J94" s="541"/>
      <c r="K94" s="243">
        <v>2949352</v>
      </c>
      <c r="L94" s="265" t="s">
        <v>81</v>
      </c>
      <c r="N94" s="86"/>
      <c r="O94" s="142"/>
      <c r="P94" s="86"/>
      <c r="Q94" s="140"/>
      <c r="R94" s="28"/>
      <c r="S94" s="64"/>
      <c r="T94" s="64"/>
      <c r="U94" s="199">
        <f t="shared" si="69"/>
        <v>0</v>
      </c>
      <c r="V94" s="243"/>
      <c r="W94" s="64">
        <v>2949352</v>
      </c>
      <c r="X94" s="64"/>
      <c r="Y94" s="200">
        <f t="shared" si="67"/>
        <v>2949352</v>
      </c>
      <c r="Z94" s="64"/>
      <c r="AA94" s="64"/>
      <c r="AB94" s="64"/>
      <c r="AC94" s="7">
        <f t="shared" si="70"/>
        <v>0</v>
      </c>
      <c r="AD94" s="64"/>
      <c r="AE94" s="64">
        <v>0</v>
      </c>
      <c r="AF94" s="64">
        <v>0</v>
      </c>
      <c r="AG94" s="7">
        <f t="shared" si="71"/>
        <v>0</v>
      </c>
      <c r="AH94" s="62">
        <f t="shared" si="72"/>
        <v>2949352</v>
      </c>
      <c r="AI94" s="30">
        <f t="shared" si="73"/>
        <v>6.0342546112125755E-3</v>
      </c>
      <c r="AJ94" s="31">
        <f t="shared" si="68"/>
        <v>4.85491588731624E-4</v>
      </c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</row>
    <row r="95" spans="1:66" outlineLevel="1" x14ac:dyDescent="0.25">
      <c r="A95" s="23">
        <v>13</v>
      </c>
      <c r="B95" s="23"/>
      <c r="C95" s="91" t="s">
        <v>234</v>
      </c>
      <c r="D95" s="68">
        <v>44659</v>
      </c>
      <c r="E95" s="113" t="s">
        <v>289</v>
      </c>
      <c r="F95" s="113" t="s">
        <v>179</v>
      </c>
      <c r="G95" s="70" t="s">
        <v>180</v>
      </c>
      <c r="H95" s="85"/>
      <c r="I95" s="33"/>
      <c r="J95" s="541"/>
      <c r="K95" s="243">
        <v>4318773</v>
      </c>
      <c r="L95" s="265" t="s">
        <v>81</v>
      </c>
      <c r="N95" s="86"/>
      <c r="O95" s="142"/>
      <c r="P95" s="86"/>
      <c r="Q95" s="140"/>
      <c r="R95" s="28"/>
      <c r="S95" s="64"/>
      <c r="T95" s="64"/>
      <c r="U95" s="199">
        <f t="shared" si="69"/>
        <v>0</v>
      </c>
      <c r="V95" s="243">
        <v>4318773</v>
      </c>
      <c r="W95" s="243"/>
      <c r="X95" s="64"/>
      <c r="Y95" s="200">
        <f t="shared" si="67"/>
        <v>4318773</v>
      </c>
      <c r="Z95" s="64"/>
      <c r="AA95" s="64"/>
      <c r="AB95" s="64"/>
      <c r="AC95" s="7">
        <f t="shared" si="70"/>
        <v>0</v>
      </c>
      <c r="AD95" s="64"/>
      <c r="AE95" s="64">
        <v>0</v>
      </c>
      <c r="AF95" s="64">
        <v>0</v>
      </c>
      <c r="AG95" s="7">
        <f t="shared" si="71"/>
        <v>0</v>
      </c>
      <c r="AH95" s="62">
        <f t="shared" si="72"/>
        <v>4318773</v>
      </c>
      <c r="AI95" s="30">
        <f t="shared" si="73"/>
        <v>8.8360344543582346E-3</v>
      </c>
      <c r="AJ95" s="31">
        <f t="shared" si="68"/>
        <v>7.109114019422714E-4</v>
      </c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</row>
    <row r="96" spans="1:66" outlineLevel="1" x14ac:dyDescent="0.25">
      <c r="A96" s="23">
        <v>14</v>
      </c>
      <c r="B96" s="23"/>
      <c r="C96" s="91" t="s">
        <v>290</v>
      </c>
      <c r="D96" s="68">
        <v>44659</v>
      </c>
      <c r="E96" s="113" t="s">
        <v>291</v>
      </c>
      <c r="F96" s="113" t="s">
        <v>179</v>
      </c>
      <c r="G96" s="70" t="s">
        <v>180</v>
      </c>
      <c r="H96" s="85"/>
      <c r="I96" s="33"/>
      <c r="J96" s="541"/>
      <c r="K96" s="243">
        <v>9898385</v>
      </c>
      <c r="L96" s="265" t="s">
        <v>81</v>
      </c>
      <c r="N96" s="86"/>
      <c r="O96" s="142"/>
      <c r="P96" s="86"/>
      <c r="Q96" s="140"/>
      <c r="R96" s="28"/>
      <c r="S96" s="64"/>
      <c r="T96" s="64"/>
      <c r="U96" s="199">
        <f t="shared" si="69"/>
        <v>0</v>
      </c>
      <c r="V96" s="243"/>
      <c r="W96" s="243">
        <v>9898385</v>
      </c>
      <c r="X96" s="64"/>
      <c r="Y96" s="200">
        <f t="shared" si="67"/>
        <v>9898385</v>
      </c>
      <c r="Z96" s="64"/>
      <c r="AA96" s="64"/>
      <c r="AB96" s="64"/>
      <c r="AC96" s="7">
        <f t="shared" si="70"/>
        <v>0</v>
      </c>
      <c r="AD96" s="64"/>
      <c r="AE96" s="64">
        <v>0</v>
      </c>
      <c r="AF96" s="64">
        <v>0</v>
      </c>
      <c r="AG96" s="7">
        <f t="shared" si="71"/>
        <v>0</v>
      </c>
      <c r="AH96" s="62">
        <f t="shared" si="72"/>
        <v>9898385</v>
      </c>
      <c r="AI96" s="30">
        <f t="shared" si="73"/>
        <v>2.0251694382293937E-2</v>
      </c>
      <c r="AJ96" s="31">
        <f t="shared" si="68"/>
        <v>1.6293689798732996E-3</v>
      </c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</row>
    <row r="97" spans="1:66" outlineLevel="1" x14ac:dyDescent="0.25">
      <c r="A97" s="23">
        <v>15</v>
      </c>
      <c r="B97" s="23"/>
      <c r="C97" s="91" t="s">
        <v>292</v>
      </c>
      <c r="D97" s="68">
        <v>44659</v>
      </c>
      <c r="E97" s="113" t="s">
        <v>293</v>
      </c>
      <c r="F97" s="113" t="s">
        <v>179</v>
      </c>
      <c r="G97" s="70" t="s">
        <v>180</v>
      </c>
      <c r="H97" s="85"/>
      <c r="I97" s="33"/>
      <c r="J97" s="541"/>
      <c r="K97" s="243">
        <v>12677353</v>
      </c>
      <c r="L97" s="265" t="s">
        <v>81</v>
      </c>
      <c r="N97" s="86"/>
      <c r="O97" s="142"/>
      <c r="P97" s="86"/>
      <c r="Q97" s="140"/>
      <c r="R97" s="28"/>
      <c r="S97" s="64"/>
      <c r="T97" s="64"/>
      <c r="U97" s="199">
        <f t="shared" si="69"/>
        <v>0</v>
      </c>
      <c r="V97" s="243"/>
      <c r="W97" s="64">
        <v>12677353</v>
      </c>
      <c r="X97" s="64"/>
      <c r="Y97" s="200">
        <f t="shared" si="67"/>
        <v>12677353</v>
      </c>
      <c r="Z97" s="64"/>
      <c r="AA97" s="64"/>
      <c r="AB97" s="64"/>
      <c r="AC97" s="7">
        <f t="shared" si="70"/>
        <v>0</v>
      </c>
      <c r="AD97" s="64"/>
      <c r="AE97" s="64">
        <v>0</v>
      </c>
      <c r="AF97" s="64">
        <v>0</v>
      </c>
      <c r="AG97" s="7">
        <f t="shared" si="71"/>
        <v>0</v>
      </c>
      <c r="AH97" s="62">
        <f t="shared" si="72"/>
        <v>12677353</v>
      </c>
      <c r="AI97" s="30">
        <f t="shared" si="73"/>
        <v>2.5937350237685963E-2</v>
      </c>
      <c r="AJ97" s="31">
        <f t="shared" si="68"/>
        <v>2.0868137302301045E-3</v>
      </c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</row>
    <row r="98" spans="1:66" outlineLevel="1" x14ac:dyDescent="0.25">
      <c r="A98" s="23">
        <v>16</v>
      </c>
      <c r="B98" s="23"/>
      <c r="C98" s="91" t="s">
        <v>294</v>
      </c>
      <c r="D98" s="68">
        <v>44659</v>
      </c>
      <c r="E98" s="113" t="s">
        <v>295</v>
      </c>
      <c r="F98" s="113" t="s">
        <v>179</v>
      </c>
      <c r="G98" s="70" t="s">
        <v>180</v>
      </c>
      <c r="H98" s="85"/>
      <c r="I98" s="33"/>
      <c r="J98" s="541"/>
      <c r="K98" s="243">
        <v>8452340</v>
      </c>
      <c r="L98" s="265" t="s">
        <v>81</v>
      </c>
      <c r="N98" s="86"/>
      <c r="O98" s="142"/>
      <c r="P98" s="86"/>
      <c r="Q98" s="140"/>
      <c r="R98" s="28"/>
      <c r="S98" s="64"/>
      <c r="T98" s="64"/>
      <c r="U98" s="199">
        <f t="shared" si="69"/>
        <v>0</v>
      </c>
      <c r="V98" s="243">
        <v>8452340</v>
      </c>
      <c r="W98" s="64"/>
      <c r="X98" s="64"/>
      <c r="Y98" s="200">
        <f t="shared" si="67"/>
        <v>8452340</v>
      </c>
      <c r="Z98" s="64"/>
      <c r="AA98" s="64"/>
      <c r="AB98" s="64"/>
      <c r="AC98" s="7">
        <f t="shared" si="70"/>
        <v>0</v>
      </c>
      <c r="AD98" s="64"/>
      <c r="AE98" s="64">
        <v>0</v>
      </c>
      <c r="AF98" s="64">
        <v>0</v>
      </c>
      <c r="AG98" s="7">
        <f t="shared" si="71"/>
        <v>0</v>
      </c>
      <c r="AH98" s="62">
        <f t="shared" si="72"/>
        <v>8452340</v>
      </c>
      <c r="AI98" s="30">
        <f t="shared" si="73"/>
        <v>1.7293144941850445E-2</v>
      </c>
      <c r="AJ98" s="31">
        <f t="shared" si="68"/>
        <v>1.3913361223414006E-3</v>
      </c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</row>
    <row r="99" spans="1:66" outlineLevel="1" x14ac:dyDescent="0.25">
      <c r="A99" s="23">
        <v>17</v>
      </c>
      <c r="B99" s="23"/>
      <c r="C99" s="91" t="s">
        <v>296</v>
      </c>
      <c r="D99" s="68">
        <v>44659</v>
      </c>
      <c r="E99" s="113" t="s">
        <v>297</v>
      </c>
      <c r="F99" s="113" t="s">
        <v>179</v>
      </c>
      <c r="G99" s="70" t="s">
        <v>180</v>
      </c>
      <c r="H99" s="85"/>
      <c r="I99" s="33"/>
      <c r="J99" s="541"/>
      <c r="K99" s="243">
        <v>20386544</v>
      </c>
      <c r="L99" s="265" t="s">
        <v>81</v>
      </c>
      <c r="N99" s="86"/>
      <c r="O99" s="142"/>
      <c r="P99" s="86"/>
      <c r="Q99" s="140"/>
      <c r="R99" s="28"/>
      <c r="S99" s="64"/>
      <c r="T99" s="64"/>
      <c r="U99" s="199">
        <f t="shared" si="69"/>
        <v>0</v>
      </c>
      <c r="V99" s="243">
        <v>20386544</v>
      </c>
      <c r="W99" s="64"/>
      <c r="X99" s="64"/>
      <c r="Y99" s="200">
        <f t="shared" si="67"/>
        <v>20386544</v>
      </c>
      <c r="Z99" s="64"/>
      <c r="AA99" s="64"/>
      <c r="AB99" s="64"/>
      <c r="AC99" s="7">
        <f t="shared" si="70"/>
        <v>0</v>
      </c>
      <c r="AD99" s="64"/>
      <c r="AE99" s="64">
        <v>0</v>
      </c>
      <c r="AF99" s="64">
        <v>0</v>
      </c>
      <c r="AG99" s="7">
        <f t="shared" si="71"/>
        <v>0</v>
      </c>
      <c r="AH99" s="62">
        <f t="shared" si="72"/>
        <v>20386544</v>
      </c>
      <c r="AI99" s="30">
        <f t="shared" si="73"/>
        <v>4.17100424563389E-2</v>
      </c>
      <c r="AJ99" s="31">
        <f t="shared" si="68"/>
        <v>3.3558204091295842E-3</v>
      </c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</row>
    <row r="100" spans="1:66" outlineLevel="1" x14ac:dyDescent="0.25">
      <c r="A100" s="23">
        <v>18</v>
      </c>
      <c r="B100" s="23"/>
      <c r="C100" s="91" t="s">
        <v>298</v>
      </c>
      <c r="D100" s="68">
        <v>44659</v>
      </c>
      <c r="E100" s="113" t="s">
        <v>299</v>
      </c>
      <c r="F100" s="113" t="s">
        <v>179</v>
      </c>
      <c r="G100" s="70" t="s">
        <v>180</v>
      </c>
      <c r="H100" s="85"/>
      <c r="I100" s="33"/>
      <c r="J100" s="541"/>
      <c r="K100" s="243">
        <v>7455280</v>
      </c>
      <c r="L100" s="265" t="s">
        <v>81</v>
      </c>
      <c r="N100" s="86"/>
      <c r="O100" s="142"/>
      <c r="P100" s="86"/>
      <c r="Q100" s="140"/>
      <c r="R100" s="28"/>
      <c r="S100" s="64"/>
      <c r="T100" s="64"/>
      <c r="U100" s="199">
        <f t="shared" si="69"/>
        <v>0</v>
      </c>
      <c r="V100" s="243">
        <v>7455280</v>
      </c>
      <c r="W100" s="64"/>
      <c r="X100" s="64"/>
      <c r="Y100" s="200">
        <f t="shared" si="67"/>
        <v>7455280</v>
      </c>
      <c r="Z100" s="64"/>
      <c r="AA100" s="64"/>
      <c r="AB100" s="64"/>
      <c r="AC100" s="7">
        <f t="shared" si="70"/>
        <v>0</v>
      </c>
      <c r="AD100" s="64"/>
      <c r="AE100" s="64">
        <v>0</v>
      </c>
      <c r="AF100" s="64">
        <v>0</v>
      </c>
      <c r="AG100" s="7">
        <f t="shared" si="71"/>
        <v>0</v>
      </c>
      <c r="AH100" s="62">
        <f t="shared" si="72"/>
        <v>7455280</v>
      </c>
      <c r="AI100" s="30">
        <f t="shared" si="73"/>
        <v>1.5253200607415082E-2</v>
      </c>
      <c r="AJ100" s="31">
        <f t="shared" si="68"/>
        <v>1.2272104962849811E-3</v>
      </c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</row>
    <row r="101" spans="1:66" outlineLevel="1" x14ac:dyDescent="0.25">
      <c r="A101" s="23">
        <v>19</v>
      </c>
      <c r="B101" s="23"/>
      <c r="C101" s="91" t="s">
        <v>300</v>
      </c>
      <c r="D101" s="68">
        <v>44659</v>
      </c>
      <c r="E101" s="113" t="s">
        <v>301</v>
      </c>
      <c r="F101" s="113" t="s">
        <v>179</v>
      </c>
      <c r="G101" s="70" t="s">
        <v>180</v>
      </c>
      <c r="H101" s="85"/>
      <c r="I101" s="33"/>
      <c r="J101" s="541"/>
      <c r="K101" s="243">
        <v>5384202</v>
      </c>
      <c r="L101" s="265" t="s">
        <v>81</v>
      </c>
      <c r="N101" s="86"/>
      <c r="O101" s="142"/>
      <c r="P101" s="86"/>
      <c r="Q101" s="140"/>
      <c r="R101" s="28"/>
      <c r="S101" s="64"/>
      <c r="T101" s="64"/>
      <c r="U101" s="199">
        <f t="shared" si="69"/>
        <v>0</v>
      </c>
      <c r="V101" s="243">
        <v>5384202</v>
      </c>
      <c r="W101" s="243"/>
      <c r="X101" s="64"/>
      <c r="Y101" s="200">
        <f t="shared" si="67"/>
        <v>5384202</v>
      </c>
      <c r="Z101" s="64"/>
      <c r="AA101" s="64"/>
      <c r="AB101" s="64"/>
      <c r="AC101" s="7">
        <f t="shared" si="70"/>
        <v>0</v>
      </c>
      <c r="AD101" s="64"/>
      <c r="AE101" s="64">
        <v>0</v>
      </c>
      <c r="AF101" s="64">
        <v>0</v>
      </c>
      <c r="AG101" s="7">
        <f t="shared" si="71"/>
        <v>0</v>
      </c>
      <c r="AH101" s="62">
        <f t="shared" si="72"/>
        <v>5384202</v>
      </c>
      <c r="AI101" s="30">
        <f t="shared" si="73"/>
        <v>1.1015858990788475E-2</v>
      </c>
      <c r="AJ101" s="31">
        <f t="shared" si="68"/>
        <v>8.8629122025176625E-4</v>
      </c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</row>
    <row r="102" spans="1:66" outlineLevel="1" x14ac:dyDescent="0.25">
      <c r="A102" s="23">
        <v>20</v>
      </c>
      <c r="B102" s="23"/>
      <c r="C102" s="91" t="s">
        <v>302</v>
      </c>
      <c r="D102" s="68">
        <v>44659</v>
      </c>
      <c r="E102" s="113" t="s">
        <v>303</v>
      </c>
      <c r="F102" s="113" t="s">
        <v>179</v>
      </c>
      <c r="G102" s="70" t="s">
        <v>180</v>
      </c>
      <c r="H102" s="85"/>
      <c r="I102" s="33"/>
      <c r="J102" s="541"/>
      <c r="K102" s="243">
        <v>3733677</v>
      </c>
      <c r="L102" s="265" t="s">
        <v>81</v>
      </c>
      <c r="N102" s="86"/>
      <c r="O102" s="142"/>
      <c r="P102" s="86"/>
      <c r="Q102" s="140"/>
      <c r="R102" s="28"/>
      <c r="S102" s="64"/>
      <c r="T102" s="64"/>
      <c r="U102" s="199">
        <f t="shared" si="69"/>
        <v>0</v>
      </c>
      <c r="V102" s="243">
        <v>3733677</v>
      </c>
      <c r="W102" s="64"/>
      <c r="X102" s="64"/>
      <c r="Y102" s="200">
        <f t="shared" si="67"/>
        <v>3733677</v>
      </c>
      <c r="Z102" s="64"/>
      <c r="AA102" s="64"/>
      <c r="AB102" s="64"/>
      <c r="AC102" s="7">
        <f t="shared" si="70"/>
        <v>0</v>
      </c>
      <c r="AD102" s="64"/>
      <c r="AE102" s="64">
        <v>0</v>
      </c>
      <c r="AF102" s="64">
        <v>0</v>
      </c>
      <c r="AG102" s="7">
        <f t="shared" si="71"/>
        <v>0</v>
      </c>
      <c r="AH102" s="62">
        <f t="shared" si="72"/>
        <v>3733677</v>
      </c>
      <c r="AI102" s="30">
        <f t="shared" si="73"/>
        <v>7.6389517609387874E-3</v>
      </c>
      <c r="AJ102" s="31">
        <f t="shared" si="68"/>
        <v>6.145989961661828E-4</v>
      </c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</row>
    <row r="103" spans="1:66" outlineLevel="1" x14ac:dyDescent="0.25">
      <c r="A103" s="23">
        <v>21</v>
      </c>
      <c r="B103" s="23"/>
      <c r="C103" s="140" t="s">
        <v>304</v>
      </c>
      <c r="D103" s="68">
        <v>44659</v>
      </c>
      <c r="E103" s="113" t="s">
        <v>305</v>
      </c>
      <c r="F103" s="113" t="s">
        <v>179</v>
      </c>
      <c r="G103" s="70" t="s">
        <v>180</v>
      </c>
      <c r="H103" s="85"/>
      <c r="I103" s="33"/>
      <c r="J103" s="541"/>
      <c r="K103" s="243">
        <v>2379595</v>
      </c>
      <c r="L103" s="265" t="s">
        <v>81</v>
      </c>
      <c r="N103" s="86"/>
      <c r="O103" s="142"/>
      <c r="P103" s="86"/>
      <c r="Q103" s="140"/>
      <c r="R103" s="28"/>
      <c r="S103" s="64"/>
      <c r="T103" s="64"/>
      <c r="U103" s="199">
        <f t="shared" si="69"/>
        <v>0</v>
      </c>
      <c r="V103" s="243"/>
      <c r="W103" s="64">
        <v>2379595</v>
      </c>
      <c r="X103" s="64"/>
      <c r="Y103" s="200">
        <f t="shared" si="67"/>
        <v>2379595</v>
      </c>
      <c r="Z103" s="64"/>
      <c r="AA103" s="64"/>
      <c r="AB103" s="64"/>
      <c r="AC103" s="7">
        <f t="shared" si="70"/>
        <v>0</v>
      </c>
      <c r="AD103" s="64"/>
      <c r="AE103" s="64">
        <v>0</v>
      </c>
      <c r="AF103" s="64">
        <v>0</v>
      </c>
      <c r="AG103" s="7">
        <f t="shared" si="71"/>
        <v>0</v>
      </c>
      <c r="AH103" s="62">
        <f t="shared" si="72"/>
        <v>2379595</v>
      </c>
      <c r="AI103" s="30">
        <f t="shared" si="73"/>
        <v>4.8685548898769583E-3</v>
      </c>
      <c r="AJ103" s="31">
        <f t="shared" si="68"/>
        <v>3.9170412927579644E-4</v>
      </c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</row>
    <row r="104" spans="1:66" outlineLevel="1" x14ac:dyDescent="0.25">
      <c r="A104" s="23">
        <v>22</v>
      </c>
      <c r="B104" s="23"/>
      <c r="C104" s="140" t="s">
        <v>306</v>
      </c>
      <c r="D104" s="68">
        <v>44659</v>
      </c>
      <c r="E104" s="113" t="s">
        <v>307</v>
      </c>
      <c r="F104" s="113" t="s">
        <v>179</v>
      </c>
      <c r="G104" s="70" t="s">
        <v>180</v>
      </c>
      <c r="H104" s="85"/>
      <c r="I104" s="33"/>
      <c r="J104" s="541"/>
      <c r="K104" s="243">
        <v>3848387</v>
      </c>
      <c r="L104" s="265" t="s">
        <v>81</v>
      </c>
      <c r="N104" s="86"/>
      <c r="O104" s="142"/>
      <c r="P104" s="86"/>
      <c r="Q104" s="140"/>
      <c r="R104" s="28"/>
      <c r="S104" s="64"/>
      <c r="T104" s="64"/>
      <c r="U104" s="199">
        <f t="shared" si="69"/>
        <v>0</v>
      </c>
      <c r="V104" s="243"/>
      <c r="W104" s="64">
        <v>3848387</v>
      </c>
      <c r="X104" s="64"/>
      <c r="Y104" s="200">
        <f t="shared" si="67"/>
        <v>3848387</v>
      </c>
      <c r="Z104" s="64"/>
      <c r="AA104" s="64"/>
      <c r="AB104" s="64"/>
      <c r="AC104" s="7">
        <f t="shared" si="70"/>
        <v>0</v>
      </c>
      <c r="AD104" s="64"/>
      <c r="AE104" s="64">
        <v>0</v>
      </c>
      <c r="AF104" s="64">
        <v>0</v>
      </c>
      <c r="AG104" s="7">
        <f t="shared" si="71"/>
        <v>0</v>
      </c>
      <c r="AH104" s="62">
        <f t="shared" si="72"/>
        <v>3848387</v>
      </c>
      <c r="AI104" s="30">
        <f t="shared" si="73"/>
        <v>7.8736437700486512E-3</v>
      </c>
      <c r="AJ104" s="31">
        <f t="shared" si="68"/>
        <v>6.3348136088338326E-4</v>
      </c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</row>
    <row r="105" spans="1:66" outlineLevel="1" x14ac:dyDescent="0.25">
      <c r="A105" s="23">
        <v>23</v>
      </c>
      <c r="B105" s="23"/>
      <c r="C105" s="140" t="s">
        <v>308</v>
      </c>
      <c r="D105" s="68">
        <v>44659</v>
      </c>
      <c r="E105" s="113" t="s">
        <v>309</v>
      </c>
      <c r="F105" s="113" t="s">
        <v>179</v>
      </c>
      <c r="G105" s="70" t="s">
        <v>180</v>
      </c>
      <c r="H105" s="85"/>
      <c r="I105" s="33"/>
      <c r="J105" s="541"/>
      <c r="K105" s="243">
        <v>5398830</v>
      </c>
      <c r="L105" s="265" t="s">
        <v>81</v>
      </c>
      <c r="N105" s="86"/>
      <c r="O105" s="142"/>
      <c r="P105" s="86"/>
      <c r="Q105" s="140"/>
      <c r="R105" s="28"/>
      <c r="S105" s="64"/>
      <c r="T105" s="64"/>
      <c r="U105" s="199">
        <f t="shared" si="69"/>
        <v>0</v>
      </c>
      <c r="V105" s="243"/>
      <c r="W105" s="64">
        <v>5398830</v>
      </c>
      <c r="X105" s="64"/>
      <c r="Y105" s="200">
        <f t="shared" si="67"/>
        <v>5398830</v>
      </c>
      <c r="Z105" s="64"/>
      <c r="AA105" s="64"/>
      <c r="AB105" s="64"/>
      <c r="AC105" s="7">
        <f t="shared" si="70"/>
        <v>0</v>
      </c>
      <c r="AD105" s="64"/>
      <c r="AE105" s="64">
        <v>0</v>
      </c>
      <c r="AF105" s="64">
        <v>0</v>
      </c>
      <c r="AG105" s="7">
        <f t="shared" si="71"/>
        <v>0</v>
      </c>
      <c r="AH105" s="62">
        <f t="shared" si="72"/>
        <v>5398830</v>
      </c>
      <c r="AI105" s="30">
        <f t="shared" si="73"/>
        <v>1.1045787285699634E-2</v>
      </c>
      <c r="AJ105" s="31">
        <f t="shared" si="68"/>
        <v>8.8869912916191539E-4</v>
      </c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</row>
    <row r="106" spans="1:66" outlineLevel="1" x14ac:dyDescent="0.25">
      <c r="A106" s="23">
        <v>24</v>
      </c>
      <c r="B106" s="23"/>
      <c r="C106" s="140" t="s">
        <v>310</v>
      </c>
      <c r="D106" s="68">
        <v>44659</v>
      </c>
      <c r="E106" s="113" t="s">
        <v>311</v>
      </c>
      <c r="F106" s="113" t="s">
        <v>179</v>
      </c>
      <c r="G106" s="70" t="s">
        <v>180</v>
      </c>
      <c r="H106" s="85"/>
      <c r="I106" s="33"/>
      <c r="J106" s="541"/>
      <c r="K106" s="243">
        <v>6819338</v>
      </c>
      <c r="L106" s="265" t="s">
        <v>81</v>
      </c>
      <c r="N106" s="86"/>
      <c r="O106" s="142"/>
      <c r="P106" s="86"/>
      <c r="Q106" s="140"/>
      <c r="R106" s="28"/>
      <c r="S106" s="64"/>
      <c r="T106" s="64"/>
      <c r="U106" s="199">
        <f t="shared" si="69"/>
        <v>0</v>
      </c>
      <c r="V106" s="243">
        <v>6819338</v>
      </c>
      <c r="W106" s="243"/>
      <c r="X106" s="64"/>
      <c r="Y106" s="200">
        <f t="shared" si="67"/>
        <v>6819338</v>
      </c>
      <c r="Z106" s="64"/>
      <c r="AA106" s="64"/>
      <c r="AB106" s="64"/>
      <c r="AC106" s="7">
        <f t="shared" si="70"/>
        <v>0</v>
      </c>
      <c r="AD106" s="64"/>
      <c r="AE106" s="64">
        <v>0</v>
      </c>
      <c r="AF106" s="64">
        <v>0</v>
      </c>
      <c r="AG106" s="7">
        <f t="shared" si="71"/>
        <v>0</v>
      </c>
      <c r="AH106" s="62">
        <f t="shared" si="72"/>
        <v>6819338</v>
      </c>
      <c r="AI106" s="30">
        <f t="shared" si="73"/>
        <v>1.3952089059534819E-2</v>
      </c>
      <c r="AJ106" s="31">
        <f t="shared" si="68"/>
        <v>1.1225283518949028E-3</v>
      </c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</row>
    <row r="107" spans="1:66" outlineLevel="1" x14ac:dyDescent="0.25">
      <c r="A107" s="23">
        <v>25</v>
      </c>
      <c r="B107" s="23"/>
      <c r="C107" s="140" t="s">
        <v>260</v>
      </c>
      <c r="D107" s="68">
        <v>44659</v>
      </c>
      <c r="E107" s="113" t="s">
        <v>312</v>
      </c>
      <c r="F107" s="113" t="s">
        <v>179</v>
      </c>
      <c r="G107" s="70" t="s">
        <v>180</v>
      </c>
      <c r="H107" s="85"/>
      <c r="I107" s="33"/>
      <c r="J107" s="541"/>
      <c r="K107" s="243">
        <v>32263719</v>
      </c>
      <c r="L107" s="265" t="s">
        <v>81</v>
      </c>
      <c r="N107" s="86"/>
      <c r="O107" s="142"/>
      <c r="P107" s="86"/>
      <c r="Q107" s="140"/>
      <c r="R107" s="28"/>
      <c r="S107" s="64"/>
      <c r="T107" s="64"/>
      <c r="U107" s="199">
        <f t="shared" si="69"/>
        <v>0</v>
      </c>
      <c r="V107" s="243">
        <v>32263719</v>
      </c>
      <c r="W107" s="243"/>
      <c r="X107" s="64"/>
      <c r="Y107" s="200">
        <f t="shared" si="67"/>
        <v>32263719</v>
      </c>
      <c r="Z107" s="64"/>
      <c r="AA107" s="64"/>
      <c r="AB107" s="64"/>
      <c r="AC107" s="7">
        <f t="shared" si="70"/>
        <v>0</v>
      </c>
      <c r="AD107" s="64"/>
      <c r="AE107" s="64">
        <v>0</v>
      </c>
      <c r="AF107" s="64">
        <v>0</v>
      </c>
      <c r="AG107" s="7">
        <f t="shared" si="71"/>
        <v>0</v>
      </c>
      <c r="AH107" s="62">
        <f t="shared" si="72"/>
        <v>32263719</v>
      </c>
      <c r="AI107" s="30">
        <f t="shared" si="73"/>
        <v>6.6010260949054836E-2</v>
      </c>
      <c r="AJ107" s="31">
        <f t="shared" si="68"/>
        <v>5.3109171762816655E-3</v>
      </c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</row>
    <row r="108" spans="1:66" outlineLevel="1" x14ac:dyDescent="0.25">
      <c r="A108" s="23">
        <v>26</v>
      </c>
      <c r="B108" s="23"/>
      <c r="C108" s="140" t="s">
        <v>313</v>
      </c>
      <c r="D108" s="68">
        <v>44671</v>
      </c>
      <c r="E108" s="113" t="s">
        <v>314</v>
      </c>
      <c r="F108" s="113" t="s">
        <v>179</v>
      </c>
      <c r="G108" s="70" t="s">
        <v>180</v>
      </c>
      <c r="H108" s="85"/>
      <c r="I108" s="33"/>
      <c r="J108" s="541"/>
      <c r="K108" s="243">
        <v>30630658</v>
      </c>
      <c r="L108" s="265" t="s">
        <v>81</v>
      </c>
      <c r="N108" s="86"/>
      <c r="O108" s="142"/>
      <c r="P108" s="86"/>
      <c r="Q108" s="140"/>
      <c r="R108" s="28"/>
      <c r="S108" s="64"/>
      <c r="T108" s="64"/>
      <c r="U108" s="199">
        <f t="shared" si="69"/>
        <v>0</v>
      </c>
      <c r="V108" s="243">
        <v>30630658</v>
      </c>
      <c r="W108" s="64"/>
      <c r="X108" s="64"/>
      <c r="Y108" s="200">
        <f t="shared" si="67"/>
        <v>30630658</v>
      </c>
      <c r="Z108" s="64"/>
      <c r="AA108" s="64"/>
      <c r="AB108" s="64"/>
      <c r="AC108" s="7">
        <f t="shared" si="70"/>
        <v>0</v>
      </c>
      <c r="AD108" s="64"/>
      <c r="AE108" s="64">
        <v>0</v>
      </c>
      <c r="AF108" s="64">
        <v>0</v>
      </c>
      <c r="AG108" s="7">
        <f t="shared" si="71"/>
        <v>0</v>
      </c>
      <c r="AH108" s="62">
        <f t="shared" si="72"/>
        <v>30630658</v>
      </c>
      <c r="AI108" s="30">
        <f t="shared" si="73"/>
        <v>6.2669084355131355E-2</v>
      </c>
      <c r="AJ108" s="31">
        <f t="shared" si="68"/>
        <v>5.042099693870053E-3</v>
      </c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</row>
    <row r="109" spans="1:66" outlineLevel="1" x14ac:dyDescent="0.25">
      <c r="A109" s="23">
        <v>27</v>
      </c>
      <c r="B109" s="23"/>
      <c r="C109" s="140" t="s">
        <v>244</v>
      </c>
      <c r="D109" s="68">
        <v>44659</v>
      </c>
      <c r="E109" s="113" t="s">
        <v>315</v>
      </c>
      <c r="F109" s="113" t="s">
        <v>179</v>
      </c>
      <c r="G109" s="70" t="s">
        <v>180</v>
      </c>
      <c r="H109" s="85"/>
      <c r="I109" s="33"/>
      <c r="J109" s="541"/>
      <c r="K109" s="243">
        <v>8484153</v>
      </c>
      <c r="L109" s="265" t="s">
        <v>81</v>
      </c>
      <c r="N109" s="86"/>
      <c r="O109" s="142"/>
      <c r="P109" s="86"/>
      <c r="Q109" s="140"/>
      <c r="R109" s="28"/>
      <c r="S109" s="64"/>
      <c r="T109" s="64"/>
      <c r="U109" s="199">
        <f t="shared" si="69"/>
        <v>0</v>
      </c>
      <c r="V109" s="243">
        <v>8484153</v>
      </c>
      <c r="W109" s="64"/>
      <c r="X109" s="64"/>
      <c r="Y109" s="200">
        <f t="shared" si="67"/>
        <v>8484153</v>
      </c>
      <c r="Z109" s="64"/>
      <c r="AA109" s="64"/>
      <c r="AB109" s="64"/>
      <c r="AC109" s="7">
        <f t="shared" si="70"/>
        <v>0</v>
      </c>
      <c r="AD109" s="64"/>
      <c r="AE109" s="64">
        <v>0</v>
      </c>
      <c r="AF109" s="64">
        <v>0</v>
      </c>
      <c r="AG109" s="7">
        <f t="shared" si="71"/>
        <v>0</v>
      </c>
      <c r="AH109" s="62">
        <f t="shared" si="72"/>
        <v>8484153</v>
      </c>
      <c r="AI109" s="30">
        <f t="shared" si="73"/>
        <v>1.7358233049999797E-2</v>
      </c>
      <c r="AJ109" s="31">
        <f t="shared" si="68"/>
        <v>1.3965728468531982E-3</v>
      </c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</row>
    <row r="110" spans="1:66" outlineLevel="1" x14ac:dyDescent="0.25">
      <c r="A110" s="23">
        <v>28</v>
      </c>
      <c r="B110" s="23"/>
      <c r="C110" s="140" t="s">
        <v>316</v>
      </c>
      <c r="D110" s="68">
        <v>44659</v>
      </c>
      <c r="E110" s="113" t="s">
        <v>317</v>
      </c>
      <c r="F110" s="113" t="s">
        <v>179</v>
      </c>
      <c r="G110" s="70" t="s">
        <v>180</v>
      </c>
      <c r="H110" s="85"/>
      <c r="I110" s="33"/>
      <c r="J110" s="541"/>
      <c r="K110" s="243">
        <v>2485587</v>
      </c>
      <c r="L110" s="265" t="s">
        <v>81</v>
      </c>
      <c r="N110" s="86"/>
      <c r="O110" s="142"/>
      <c r="P110" s="86"/>
      <c r="Q110" s="140"/>
      <c r="R110" s="28"/>
      <c r="S110" s="64"/>
      <c r="T110" s="64"/>
      <c r="U110" s="199">
        <f t="shared" si="69"/>
        <v>0</v>
      </c>
      <c r="V110" s="243">
        <v>2485587</v>
      </c>
      <c r="W110" s="64"/>
      <c r="X110" s="64"/>
      <c r="Y110" s="200">
        <f t="shared" si="67"/>
        <v>2485587</v>
      </c>
      <c r="Z110" s="64"/>
      <c r="AA110" s="64"/>
      <c r="AB110" s="64"/>
      <c r="AC110" s="7">
        <f t="shared" si="70"/>
        <v>0</v>
      </c>
      <c r="AD110" s="64"/>
      <c r="AE110" s="64">
        <v>0</v>
      </c>
      <c r="AF110" s="64">
        <v>0</v>
      </c>
      <c r="AG110" s="7">
        <f t="shared" si="71"/>
        <v>0</v>
      </c>
      <c r="AH110" s="62">
        <f t="shared" si="72"/>
        <v>2485587</v>
      </c>
      <c r="AI110" s="30">
        <f t="shared" si="73"/>
        <v>5.0854102244560946E-3</v>
      </c>
      <c r="AJ110" s="31">
        <f t="shared" si="68"/>
        <v>4.0915142769010654E-4</v>
      </c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</row>
    <row r="111" spans="1:66" outlineLevel="1" x14ac:dyDescent="0.25">
      <c r="A111" s="23">
        <v>29</v>
      </c>
      <c r="B111" s="23"/>
      <c r="C111" s="140" t="s">
        <v>318</v>
      </c>
      <c r="D111" s="68">
        <v>44659</v>
      </c>
      <c r="E111" s="113" t="s">
        <v>319</v>
      </c>
      <c r="F111" s="113" t="s">
        <v>179</v>
      </c>
      <c r="G111" s="70" t="s">
        <v>180</v>
      </c>
      <c r="H111" s="85"/>
      <c r="I111" s="33"/>
      <c r="J111" s="541"/>
      <c r="K111" s="243">
        <v>29074077</v>
      </c>
      <c r="L111" s="265" t="s">
        <v>81</v>
      </c>
      <c r="N111" s="86"/>
      <c r="O111" s="142"/>
      <c r="P111" s="86"/>
      <c r="Q111" s="140"/>
      <c r="R111" s="28"/>
      <c r="S111" s="64"/>
      <c r="T111" s="64"/>
      <c r="U111" s="199">
        <f t="shared" si="69"/>
        <v>0</v>
      </c>
      <c r="V111" s="243">
        <v>29074077</v>
      </c>
      <c r="W111" s="64"/>
      <c r="X111" s="64"/>
      <c r="Y111" s="200">
        <f t="shared" si="67"/>
        <v>29074077</v>
      </c>
      <c r="Z111" s="64"/>
      <c r="AA111" s="64"/>
      <c r="AB111" s="64"/>
      <c r="AC111" s="7">
        <f t="shared" si="70"/>
        <v>0</v>
      </c>
      <c r="AD111" s="64"/>
      <c r="AE111" s="64">
        <v>0</v>
      </c>
      <c r="AF111" s="64">
        <v>0</v>
      </c>
      <c r="AG111" s="7">
        <f t="shared" si="71"/>
        <v>0</v>
      </c>
      <c r="AH111" s="62">
        <f t="shared" si="72"/>
        <v>29074077</v>
      </c>
      <c r="AI111" s="30">
        <f t="shared" si="73"/>
        <v>5.9484382740344142E-2</v>
      </c>
      <c r="AJ111" s="31">
        <f t="shared" si="68"/>
        <v>4.7858715520004286E-3</v>
      </c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</row>
    <row r="112" spans="1:66" outlineLevel="1" x14ac:dyDescent="0.25">
      <c r="A112" s="23">
        <v>30</v>
      </c>
      <c r="B112" s="23"/>
      <c r="C112" s="140" t="s">
        <v>320</v>
      </c>
      <c r="D112" s="68">
        <v>44659</v>
      </c>
      <c r="E112" s="113" t="s">
        <v>321</v>
      </c>
      <c r="F112" s="113" t="s">
        <v>179</v>
      </c>
      <c r="G112" s="70" t="s">
        <v>180</v>
      </c>
      <c r="H112" s="85"/>
      <c r="I112" s="33"/>
      <c r="J112" s="541"/>
      <c r="K112" s="243">
        <v>5767327</v>
      </c>
      <c r="L112" s="265" t="s">
        <v>81</v>
      </c>
      <c r="N112" s="86"/>
      <c r="O112" s="142"/>
      <c r="P112" s="86"/>
      <c r="Q112" s="140"/>
      <c r="R112" s="28"/>
      <c r="S112" s="64"/>
      <c r="T112" s="64"/>
      <c r="U112" s="199">
        <f t="shared" si="69"/>
        <v>0</v>
      </c>
      <c r="V112" s="243">
        <v>5767327</v>
      </c>
      <c r="W112" s="243"/>
      <c r="X112" s="64"/>
      <c r="Y112" s="200">
        <f t="shared" si="67"/>
        <v>5767327</v>
      </c>
      <c r="Z112" s="64"/>
      <c r="AA112" s="64"/>
      <c r="AB112" s="64"/>
      <c r="AC112" s="7">
        <f t="shared" si="70"/>
        <v>0</v>
      </c>
      <c r="AD112" s="64"/>
      <c r="AE112" s="64">
        <v>0</v>
      </c>
      <c r="AF112" s="64">
        <v>0</v>
      </c>
      <c r="AG112" s="7">
        <f t="shared" si="71"/>
        <v>0</v>
      </c>
      <c r="AH112" s="62">
        <f t="shared" si="72"/>
        <v>5767327</v>
      </c>
      <c r="AI112" s="30">
        <f t="shared" si="73"/>
        <v>1.1799717207074905E-2</v>
      </c>
      <c r="AJ112" s="31">
        <f t="shared" si="68"/>
        <v>9.4935726490591519E-4</v>
      </c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</row>
    <row r="113" spans="1:66" outlineLevel="1" x14ac:dyDescent="0.25">
      <c r="A113" s="23">
        <v>31</v>
      </c>
      <c r="B113" s="23"/>
      <c r="C113" s="140" t="s">
        <v>322</v>
      </c>
      <c r="D113" s="68">
        <v>44659</v>
      </c>
      <c r="E113" s="113" t="s">
        <v>323</v>
      </c>
      <c r="F113" s="113" t="s">
        <v>179</v>
      </c>
      <c r="G113" s="70" t="s">
        <v>180</v>
      </c>
      <c r="H113" s="85"/>
      <c r="I113" s="33"/>
      <c r="J113" s="541"/>
      <c r="K113" s="243">
        <v>27902002</v>
      </c>
      <c r="L113" s="265" t="s">
        <v>81</v>
      </c>
      <c r="N113" s="86"/>
      <c r="O113" s="142"/>
      <c r="P113" s="86"/>
      <c r="Q113" s="140"/>
      <c r="R113" s="28"/>
      <c r="S113" s="64"/>
      <c r="T113" s="64"/>
      <c r="U113" s="199">
        <f t="shared" si="69"/>
        <v>0</v>
      </c>
      <c r="V113" s="243">
        <v>27902002</v>
      </c>
      <c r="W113" s="64"/>
      <c r="X113" s="64"/>
      <c r="Y113" s="200">
        <f t="shared" si="67"/>
        <v>27902002</v>
      </c>
      <c r="Z113" s="64"/>
      <c r="AA113" s="64"/>
      <c r="AB113" s="64"/>
      <c r="AC113" s="7">
        <f t="shared" si="70"/>
        <v>0</v>
      </c>
      <c r="AD113" s="64"/>
      <c r="AE113" s="64">
        <v>0</v>
      </c>
      <c r="AF113" s="64">
        <v>0</v>
      </c>
      <c r="AG113" s="7">
        <f t="shared" si="71"/>
        <v>0</v>
      </c>
      <c r="AH113" s="62">
        <f t="shared" si="72"/>
        <v>27902002</v>
      </c>
      <c r="AI113" s="30">
        <f t="shared" si="73"/>
        <v>5.7086364811851038E-2</v>
      </c>
      <c r="AJ113" s="31">
        <f t="shared" si="68"/>
        <v>4.5929367806124702E-3</v>
      </c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</row>
    <row r="114" spans="1:66" outlineLevel="1" x14ac:dyDescent="0.25">
      <c r="A114" s="23">
        <v>32</v>
      </c>
      <c r="B114" s="23"/>
      <c r="C114" s="140" t="s">
        <v>324</v>
      </c>
      <c r="D114" s="68">
        <v>44659</v>
      </c>
      <c r="E114" s="113" t="s">
        <v>325</v>
      </c>
      <c r="F114" s="113" t="s">
        <v>179</v>
      </c>
      <c r="G114" s="70" t="s">
        <v>180</v>
      </c>
      <c r="H114" s="85"/>
      <c r="I114" s="33"/>
      <c r="J114" s="541"/>
      <c r="K114" s="243">
        <v>6854284</v>
      </c>
      <c r="L114" s="265" t="s">
        <v>81</v>
      </c>
      <c r="N114" s="86"/>
      <c r="O114" s="142"/>
      <c r="P114" s="86"/>
      <c r="Q114" s="140"/>
      <c r="R114" s="28"/>
      <c r="S114" s="64"/>
      <c r="T114" s="64"/>
      <c r="U114" s="199">
        <f t="shared" si="69"/>
        <v>0</v>
      </c>
      <c r="V114" s="243">
        <v>6854284</v>
      </c>
      <c r="W114" s="64"/>
      <c r="X114" s="64"/>
      <c r="Y114" s="200">
        <f t="shared" si="67"/>
        <v>6854284</v>
      </c>
      <c r="Z114" s="64"/>
      <c r="AA114" s="64"/>
      <c r="AB114" s="64"/>
      <c r="AC114" s="7">
        <f t="shared" si="70"/>
        <v>0</v>
      </c>
      <c r="AD114" s="64"/>
      <c r="AE114" s="64">
        <v>0</v>
      </c>
      <c r="AF114" s="64">
        <v>0</v>
      </c>
      <c r="AG114" s="7">
        <f t="shared" si="71"/>
        <v>0</v>
      </c>
      <c r="AH114" s="62">
        <f t="shared" si="72"/>
        <v>6854284</v>
      </c>
      <c r="AI114" s="30">
        <f t="shared" si="73"/>
        <v>1.4023587158657418E-2</v>
      </c>
      <c r="AJ114" s="31">
        <f t="shared" si="68"/>
        <v>1.1282807982152523E-3</v>
      </c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</row>
    <row r="115" spans="1:66" outlineLevel="1" x14ac:dyDescent="0.25">
      <c r="A115" s="23">
        <v>33</v>
      </c>
      <c r="B115" s="23"/>
      <c r="C115" s="140" t="s">
        <v>326</v>
      </c>
      <c r="D115" s="68">
        <v>44659</v>
      </c>
      <c r="E115" s="113" t="s">
        <v>327</v>
      </c>
      <c r="F115" s="113" t="s">
        <v>179</v>
      </c>
      <c r="G115" s="70" t="s">
        <v>180</v>
      </c>
      <c r="H115" s="85"/>
      <c r="I115" s="33"/>
      <c r="J115" s="541"/>
      <c r="K115" s="243">
        <v>2354346</v>
      </c>
      <c r="L115" s="265" t="s">
        <v>81</v>
      </c>
      <c r="N115" s="86"/>
      <c r="O115" s="142"/>
      <c r="P115" s="86"/>
      <c r="Q115" s="140"/>
      <c r="R115" s="28"/>
      <c r="S115" s="64"/>
      <c r="T115" s="64"/>
      <c r="U115" s="199">
        <f t="shared" si="69"/>
        <v>0</v>
      </c>
      <c r="V115" s="243">
        <v>2354346</v>
      </c>
      <c r="W115" s="64"/>
      <c r="X115" s="64"/>
      <c r="Y115" s="200">
        <f t="shared" si="67"/>
        <v>2354346</v>
      </c>
      <c r="Z115" s="64"/>
      <c r="AA115" s="64"/>
      <c r="AB115" s="64"/>
      <c r="AC115" s="7">
        <f t="shared" si="70"/>
        <v>0</v>
      </c>
      <c r="AD115" s="64"/>
      <c r="AE115" s="64">
        <v>0</v>
      </c>
      <c r="AF115" s="64">
        <v>0</v>
      </c>
      <c r="AG115" s="7">
        <f t="shared" si="71"/>
        <v>0</v>
      </c>
      <c r="AH115" s="62">
        <f t="shared" si="72"/>
        <v>2354346</v>
      </c>
      <c r="AI115" s="30">
        <f t="shared" si="73"/>
        <v>4.8168964595917615E-3</v>
      </c>
      <c r="AJ115" s="31">
        <f t="shared" ref="AJ115:AJ131" si="74">IF(ISERROR(AH115/$AH$508),"-",AH115/$AH$508)</f>
        <v>3.8754790203541118E-4</v>
      </c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</row>
    <row r="116" spans="1:66" outlineLevel="1" x14ac:dyDescent="0.25">
      <c r="A116" s="23">
        <v>34</v>
      </c>
      <c r="B116" s="23"/>
      <c r="C116" s="140" t="s">
        <v>328</v>
      </c>
      <c r="D116" s="68">
        <v>44659</v>
      </c>
      <c r="E116" s="113" t="s">
        <v>329</v>
      </c>
      <c r="F116" s="113" t="s">
        <v>179</v>
      </c>
      <c r="G116" s="70" t="s">
        <v>180</v>
      </c>
      <c r="H116" s="85"/>
      <c r="I116" s="33"/>
      <c r="J116" s="541"/>
      <c r="K116" s="243">
        <v>55644869</v>
      </c>
      <c r="L116" s="265" t="s">
        <v>81</v>
      </c>
      <c r="N116" s="86"/>
      <c r="O116" s="142"/>
      <c r="P116" s="86"/>
      <c r="Q116" s="140"/>
      <c r="R116" s="28"/>
      <c r="S116" s="64"/>
      <c r="T116" s="64"/>
      <c r="U116" s="199">
        <f t="shared" si="69"/>
        <v>0</v>
      </c>
      <c r="V116" s="243"/>
      <c r="W116" s="64">
        <v>55644869</v>
      </c>
      <c r="X116" s="64"/>
      <c r="Y116" s="200">
        <f t="shared" si="67"/>
        <v>55644869</v>
      </c>
      <c r="Z116" s="64"/>
      <c r="AA116" s="64"/>
      <c r="AB116" s="64"/>
      <c r="AC116" s="7">
        <f t="shared" si="70"/>
        <v>0</v>
      </c>
      <c r="AD116" s="64"/>
      <c r="AE116" s="64">
        <v>0</v>
      </c>
      <c r="AF116" s="64">
        <v>0</v>
      </c>
      <c r="AG116" s="7">
        <f t="shared" si="71"/>
        <v>0</v>
      </c>
      <c r="AH116" s="62">
        <f t="shared" si="72"/>
        <v>55644869</v>
      </c>
      <c r="AI116" s="30">
        <f t="shared" si="73"/>
        <v>0.11384714586579346</v>
      </c>
      <c r="AJ116" s="31">
        <f t="shared" si="74"/>
        <v>9.1596784159954769E-3</v>
      </c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</row>
    <row r="117" spans="1:66" outlineLevel="1" x14ac:dyDescent="0.25">
      <c r="A117" s="23">
        <v>35</v>
      </c>
      <c r="B117" s="23"/>
      <c r="C117" s="140" t="s">
        <v>330</v>
      </c>
      <c r="D117" s="68">
        <v>44659</v>
      </c>
      <c r="E117" s="113" t="s">
        <v>331</v>
      </c>
      <c r="F117" s="113" t="s">
        <v>179</v>
      </c>
      <c r="G117" s="70" t="s">
        <v>180</v>
      </c>
      <c r="H117" s="85"/>
      <c r="I117" s="33"/>
      <c r="J117" s="541"/>
      <c r="K117" s="243">
        <v>23507592</v>
      </c>
      <c r="L117" s="265" t="s">
        <v>81</v>
      </c>
      <c r="N117" s="86"/>
      <c r="O117" s="142"/>
      <c r="P117" s="86"/>
      <c r="Q117" s="140"/>
      <c r="R117" s="28"/>
      <c r="S117" s="64"/>
      <c r="T117" s="64"/>
      <c r="U117" s="199">
        <f t="shared" si="69"/>
        <v>0</v>
      </c>
      <c r="V117" s="243">
        <v>23507592</v>
      </c>
      <c r="W117" s="64"/>
      <c r="X117" s="64"/>
      <c r="Y117" s="200">
        <f t="shared" si="67"/>
        <v>23507592</v>
      </c>
      <c r="Z117" s="64"/>
      <c r="AA117" s="64"/>
      <c r="AB117" s="64"/>
      <c r="AC117" s="7">
        <f t="shared" si="70"/>
        <v>0</v>
      </c>
      <c r="AD117" s="64"/>
      <c r="AE117" s="64">
        <v>0</v>
      </c>
      <c r="AF117" s="64">
        <v>0</v>
      </c>
      <c r="AG117" s="7">
        <f t="shared" si="71"/>
        <v>0</v>
      </c>
      <c r="AH117" s="62">
        <f t="shared" si="72"/>
        <v>23507592</v>
      </c>
      <c r="AI117" s="30">
        <f t="shared" si="73"/>
        <v>4.8095580122177295E-2</v>
      </c>
      <c r="AJ117" s="31">
        <f t="shared" si="74"/>
        <v>3.8695748040026468E-3</v>
      </c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</row>
    <row r="118" spans="1:66" outlineLevel="1" x14ac:dyDescent="0.25">
      <c r="A118" s="23">
        <v>36</v>
      </c>
      <c r="B118" s="23"/>
      <c r="C118" s="140" t="s">
        <v>332</v>
      </c>
      <c r="D118" s="68">
        <v>44671</v>
      </c>
      <c r="E118" s="113" t="s">
        <v>333</v>
      </c>
      <c r="F118" s="113" t="s">
        <v>179</v>
      </c>
      <c r="G118" s="70" t="s">
        <v>180</v>
      </c>
      <c r="H118" s="85"/>
      <c r="I118" s="33"/>
      <c r="J118" s="541"/>
      <c r="K118" s="243">
        <v>55848417</v>
      </c>
      <c r="L118" s="265" t="s">
        <v>81</v>
      </c>
      <c r="N118" s="86"/>
      <c r="O118" s="142"/>
      <c r="P118" s="86"/>
      <c r="Q118" s="140"/>
      <c r="R118" s="28"/>
      <c r="S118" s="64"/>
      <c r="T118" s="64"/>
      <c r="U118" s="199">
        <f t="shared" si="69"/>
        <v>0</v>
      </c>
      <c r="V118" s="243"/>
      <c r="W118" s="64">
        <v>55848417</v>
      </c>
      <c r="X118" s="64"/>
      <c r="Y118" s="200">
        <f t="shared" si="67"/>
        <v>55848417</v>
      </c>
      <c r="Z118" s="64"/>
      <c r="AA118" s="64"/>
      <c r="AB118" s="64"/>
      <c r="AC118" s="7">
        <f t="shared" si="70"/>
        <v>0</v>
      </c>
      <c r="AD118" s="64"/>
      <c r="AE118" s="64">
        <v>0</v>
      </c>
      <c r="AF118" s="64">
        <v>0</v>
      </c>
      <c r="AG118" s="7">
        <f t="shared" si="71"/>
        <v>0</v>
      </c>
      <c r="AH118" s="62">
        <f t="shared" si="72"/>
        <v>55848417</v>
      </c>
      <c r="AI118" s="30">
        <f t="shared" si="73"/>
        <v>0.11426359682098738</v>
      </c>
      <c r="AJ118" s="31">
        <f t="shared" si="74"/>
        <v>9.1931843664222641E-3</v>
      </c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</row>
    <row r="119" spans="1:66" outlineLevel="1" x14ac:dyDescent="0.25">
      <c r="A119" s="23">
        <v>37</v>
      </c>
      <c r="B119" s="23"/>
      <c r="C119" s="140" t="s">
        <v>334</v>
      </c>
      <c r="D119" s="68">
        <v>44659</v>
      </c>
      <c r="E119" s="113" t="s">
        <v>335</v>
      </c>
      <c r="F119" s="113" t="s">
        <v>179</v>
      </c>
      <c r="G119" s="70" t="s">
        <v>180</v>
      </c>
      <c r="H119" s="85"/>
      <c r="I119" s="33"/>
      <c r="J119" s="541"/>
      <c r="K119" s="243">
        <v>2154700</v>
      </c>
      <c r="L119" s="265" t="s">
        <v>81</v>
      </c>
      <c r="N119" s="86"/>
      <c r="O119" s="142"/>
      <c r="P119" s="86"/>
      <c r="Q119" s="140"/>
      <c r="R119" s="28"/>
      <c r="S119" s="64"/>
      <c r="T119" s="64"/>
      <c r="U119" s="199">
        <f t="shared" si="69"/>
        <v>0</v>
      </c>
      <c r="V119" s="243"/>
      <c r="W119" s="243">
        <v>2154700</v>
      </c>
      <c r="X119" s="64"/>
      <c r="Y119" s="200">
        <f t="shared" si="67"/>
        <v>2154700</v>
      </c>
      <c r="Z119" s="64"/>
      <c r="AA119" s="64"/>
      <c r="AB119" s="64"/>
      <c r="AC119" s="7">
        <f t="shared" si="70"/>
        <v>0</v>
      </c>
      <c r="AD119" s="64"/>
      <c r="AE119" s="64">
        <v>0</v>
      </c>
      <c r="AF119" s="64">
        <v>0</v>
      </c>
      <c r="AG119" s="7">
        <f t="shared" si="71"/>
        <v>0</v>
      </c>
      <c r="AH119" s="62">
        <f t="shared" si="72"/>
        <v>2154700</v>
      </c>
      <c r="AI119" s="30">
        <f t="shared" si="73"/>
        <v>4.4084288381921639E-3</v>
      </c>
      <c r="AJ119" s="31">
        <f t="shared" si="74"/>
        <v>3.5468425818282464E-4</v>
      </c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</row>
    <row r="120" spans="1:66" outlineLevel="1" x14ac:dyDescent="0.25">
      <c r="A120" s="23">
        <v>38</v>
      </c>
      <c r="B120" s="23"/>
      <c r="C120" s="140" t="s">
        <v>232</v>
      </c>
      <c r="D120" s="68">
        <v>44671</v>
      </c>
      <c r="E120" s="113" t="s">
        <v>336</v>
      </c>
      <c r="F120" s="113" t="s">
        <v>179</v>
      </c>
      <c r="G120" s="70" t="s">
        <v>180</v>
      </c>
      <c r="H120" s="85"/>
      <c r="I120" s="33"/>
      <c r="J120" s="541"/>
      <c r="K120" s="243">
        <v>21568760</v>
      </c>
      <c r="L120" s="265" t="s">
        <v>81</v>
      </c>
      <c r="N120" s="86"/>
      <c r="O120" s="142"/>
      <c r="P120" s="86"/>
      <c r="Q120" s="140"/>
      <c r="R120" s="28"/>
      <c r="S120" s="64"/>
      <c r="T120" s="64"/>
      <c r="U120" s="199">
        <f t="shared" ref="U120" si="75">SUM(R120:T120)</f>
        <v>0</v>
      </c>
      <c r="V120" s="243">
        <v>21568760</v>
      </c>
      <c r="W120" s="64"/>
      <c r="X120" s="64"/>
      <c r="Y120" s="200">
        <f t="shared" ref="Y120" si="76">SUM(V120:X120)</f>
        <v>21568760</v>
      </c>
      <c r="Z120" s="64"/>
      <c r="AA120" s="64"/>
      <c r="AB120" s="64"/>
      <c r="AC120" s="7">
        <f t="shared" ref="AC120:AC130" si="77">SUM(Z120:AB120)</f>
        <v>0</v>
      </c>
      <c r="AD120" s="64"/>
      <c r="AE120" s="64">
        <v>0</v>
      </c>
      <c r="AF120" s="64">
        <v>0</v>
      </c>
      <c r="AG120" s="7">
        <f t="shared" ref="AG120" si="78">SUM(AD120:AF120)</f>
        <v>0</v>
      </c>
      <c r="AH120" s="62">
        <f t="shared" ref="AH120" si="79">+U120+Y120+AC120+AG120</f>
        <v>21568760</v>
      </c>
      <c r="AI120" s="30">
        <f t="shared" ref="AI120" si="80">IF(ISERROR(AH120/$J$82),0,AH120/$J$82)</f>
        <v>4.4128808459667525E-2</v>
      </c>
      <c r="AJ120" s="31">
        <f t="shared" si="74"/>
        <v>3.5504244862502349E-3</v>
      </c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</row>
    <row r="121" spans="1:66" outlineLevel="1" x14ac:dyDescent="0.25">
      <c r="A121" s="23">
        <v>39</v>
      </c>
      <c r="B121" s="23"/>
      <c r="C121" s="140" t="s">
        <v>337</v>
      </c>
      <c r="D121" s="68">
        <v>44840</v>
      </c>
      <c r="E121" s="113" t="s">
        <v>329</v>
      </c>
      <c r="F121" s="113" t="s">
        <v>179</v>
      </c>
      <c r="G121" s="70" t="s">
        <v>180</v>
      </c>
      <c r="H121" s="85"/>
      <c r="I121" s="33"/>
      <c r="J121" s="541"/>
      <c r="K121" s="243">
        <v>6700000</v>
      </c>
      <c r="L121" s="265" t="s">
        <v>81</v>
      </c>
      <c r="N121" s="86"/>
      <c r="O121" s="142"/>
      <c r="P121" s="86"/>
      <c r="Q121" s="140"/>
      <c r="R121" s="28"/>
      <c r="S121" s="64"/>
      <c r="T121" s="64"/>
      <c r="U121" s="199">
        <f t="shared" si="69"/>
        <v>0</v>
      </c>
      <c r="V121" s="243"/>
      <c r="W121" s="243"/>
      <c r="X121" s="64"/>
      <c r="Y121" s="200">
        <f t="shared" si="67"/>
        <v>0</v>
      </c>
      <c r="Z121" s="64"/>
      <c r="AA121" s="64"/>
      <c r="AB121" s="64"/>
      <c r="AC121" s="7">
        <f t="shared" si="77"/>
        <v>0</v>
      </c>
      <c r="AD121" s="64">
        <v>6700000</v>
      </c>
      <c r="AE121" s="64">
        <v>0</v>
      </c>
      <c r="AF121" s="64">
        <v>0</v>
      </c>
      <c r="AG121" s="7">
        <f t="shared" ref="AG121:AG130" si="81">SUM(AD121:AF121)</f>
        <v>6700000</v>
      </c>
      <c r="AH121" s="62">
        <f t="shared" ref="AH121:AH130" si="82">+U121+Y121+AC121+AG121</f>
        <v>6700000</v>
      </c>
      <c r="AI121" s="30">
        <f t="shared" ref="AI121:AI130" si="83">IF(ISERROR(AH121/$J$82),0,AH121/$J$82)</f>
        <v>1.3707928350066133E-2</v>
      </c>
      <c r="AJ121" s="31">
        <f t="shared" si="74"/>
        <v>1.1028841740497169E-3</v>
      </c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</row>
    <row r="122" spans="1:66" outlineLevel="1" x14ac:dyDescent="0.25">
      <c r="A122" s="23">
        <v>40</v>
      </c>
      <c r="B122" s="23"/>
      <c r="C122" s="140" t="s">
        <v>338</v>
      </c>
      <c r="D122" s="68">
        <v>44887</v>
      </c>
      <c r="E122" s="113" t="s">
        <v>333</v>
      </c>
      <c r="F122" s="113" t="s">
        <v>179</v>
      </c>
      <c r="G122" s="70" t="s">
        <v>180</v>
      </c>
      <c r="H122" s="85"/>
      <c r="I122" s="33"/>
      <c r="J122" s="541"/>
      <c r="K122" s="243">
        <v>6800000</v>
      </c>
      <c r="L122" s="265" t="s">
        <v>81</v>
      </c>
      <c r="N122" s="86"/>
      <c r="O122" s="142"/>
      <c r="P122" s="86"/>
      <c r="Q122" s="140"/>
      <c r="R122" s="28"/>
      <c r="S122" s="64"/>
      <c r="T122" s="64"/>
      <c r="U122" s="199">
        <f t="shared" si="69"/>
        <v>0</v>
      </c>
      <c r="V122" s="243"/>
      <c r="W122" s="243"/>
      <c r="X122" s="64"/>
      <c r="Y122" s="200">
        <f t="shared" si="67"/>
        <v>0</v>
      </c>
      <c r="Z122" s="64"/>
      <c r="AA122" s="64"/>
      <c r="AB122" s="64"/>
      <c r="AC122" s="7">
        <f t="shared" si="77"/>
        <v>0</v>
      </c>
      <c r="AD122" s="64"/>
      <c r="AE122" s="64">
        <v>0</v>
      </c>
      <c r="AF122" s="64">
        <v>6800000</v>
      </c>
      <c r="AG122" s="7">
        <f t="shared" si="81"/>
        <v>6800000</v>
      </c>
      <c r="AH122" s="62">
        <f t="shared" si="82"/>
        <v>6800000</v>
      </c>
      <c r="AI122" s="30">
        <f t="shared" si="83"/>
        <v>1.391252429558951E-2</v>
      </c>
      <c r="AJ122" s="31">
        <f t="shared" si="74"/>
        <v>1.1193451318713544E-3</v>
      </c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</row>
    <row r="123" spans="1:66" outlineLevel="1" x14ac:dyDescent="0.25">
      <c r="A123" s="23">
        <v>41</v>
      </c>
      <c r="B123" s="23"/>
      <c r="C123" s="140" t="s">
        <v>339</v>
      </c>
      <c r="D123" s="68">
        <v>44830</v>
      </c>
      <c r="E123" s="113" t="s">
        <v>297</v>
      </c>
      <c r="F123" s="113" t="s">
        <v>179</v>
      </c>
      <c r="G123" s="70" t="s">
        <v>180</v>
      </c>
      <c r="H123" s="85"/>
      <c r="I123" s="33"/>
      <c r="J123" s="541"/>
      <c r="K123" s="243">
        <v>1529500</v>
      </c>
      <c r="L123" s="265" t="s">
        <v>81</v>
      </c>
      <c r="N123" s="86"/>
      <c r="O123" s="142"/>
      <c r="P123" s="86"/>
      <c r="Q123" s="140"/>
      <c r="R123" s="28"/>
      <c r="S123" s="64"/>
      <c r="T123" s="64"/>
      <c r="U123" s="199">
        <f t="shared" si="69"/>
        <v>0</v>
      </c>
      <c r="V123" s="243"/>
      <c r="W123" s="243"/>
      <c r="X123" s="64"/>
      <c r="Y123" s="200">
        <f t="shared" si="67"/>
        <v>0</v>
      </c>
      <c r="Z123" s="64"/>
      <c r="AA123" s="64"/>
      <c r="AB123" s="64"/>
      <c r="AC123" s="7">
        <f t="shared" si="77"/>
        <v>0</v>
      </c>
      <c r="AD123" s="243">
        <v>1529500</v>
      </c>
      <c r="AE123" s="64">
        <v>0</v>
      </c>
      <c r="AF123" s="64">
        <v>0</v>
      </c>
      <c r="AG123" s="7">
        <f t="shared" si="81"/>
        <v>1529500</v>
      </c>
      <c r="AH123" s="62">
        <f t="shared" si="82"/>
        <v>1529500</v>
      </c>
      <c r="AI123" s="30">
        <f t="shared" si="83"/>
        <v>3.1292949867800226E-3</v>
      </c>
      <c r="AJ123" s="31">
        <f t="shared" si="74"/>
        <v>2.5177034988194656E-4</v>
      </c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</row>
    <row r="124" spans="1:66" outlineLevel="1" x14ac:dyDescent="0.25">
      <c r="A124" s="23">
        <v>42</v>
      </c>
      <c r="B124" s="23"/>
      <c r="C124" s="140" t="s">
        <v>340</v>
      </c>
      <c r="D124" s="68">
        <v>44838</v>
      </c>
      <c r="E124" s="113" t="s">
        <v>312</v>
      </c>
      <c r="F124" s="113" t="s">
        <v>179</v>
      </c>
      <c r="G124" s="70" t="s">
        <v>180</v>
      </c>
      <c r="H124" s="85"/>
      <c r="I124" s="33"/>
      <c r="J124" s="541"/>
      <c r="K124" s="243">
        <v>2300000</v>
      </c>
      <c r="L124" s="265" t="s">
        <v>81</v>
      </c>
      <c r="N124" s="86"/>
      <c r="O124" s="142"/>
      <c r="P124" s="86"/>
      <c r="Q124" s="140"/>
      <c r="R124" s="28"/>
      <c r="S124" s="64"/>
      <c r="T124" s="64"/>
      <c r="U124" s="199">
        <f t="shared" si="69"/>
        <v>0</v>
      </c>
      <c r="V124" s="243"/>
      <c r="W124" s="243"/>
      <c r="X124" s="64"/>
      <c r="Y124" s="200">
        <f t="shared" si="67"/>
        <v>0</v>
      </c>
      <c r="Z124" s="64"/>
      <c r="AA124" s="64"/>
      <c r="AB124" s="64"/>
      <c r="AC124" s="7">
        <f t="shared" si="77"/>
        <v>0</v>
      </c>
      <c r="AD124" s="64"/>
      <c r="AE124" s="243">
        <v>2300000</v>
      </c>
      <c r="AF124" s="64">
        <v>0</v>
      </c>
      <c r="AG124" s="7">
        <f t="shared" si="81"/>
        <v>2300000</v>
      </c>
      <c r="AH124" s="62">
        <f t="shared" si="82"/>
        <v>2300000</v>
      </c>
      <c r="AI124" s="30">
        <f t="shared" si="83"/>
        <v>4.7057067470376284E-3</v>
      </c>
      <c r="AJ124" s="31">
        <f t="shared" si="74"/>
        <v>3.7860202989766401E-4</v>
      </c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</row>
    <row r="125" spans="1:66" outlineLevel="1" x14ac:dyDescent="0.25">
      <c r="A125" s="23">
        <v>43</v>
      </c>
      <c r="B125" s="23"/>
      <c r="C125" s="140" t="s">
        <v>341</v>
      </c>
      <c r="D125" s="68">
        <v>44830</v>
      </c>
      <c r="E125" s="113" t="s">
        <v>342</v>
      </c>
      <c r="F125" s="113" t="s">
        <v>179</v>
      </c>
      <c r="G125" s="70" t="s">
        <v>180</v>
      </c>
      <c r="H125" s="85"/>
      <c r="I125" s="33"/>
      <c r="J125" s="541"/>
      <c r="K125" s="243">
        <v>1529500</v>
      </c>
      <c r="L125" s="265" t="s">
        <v>81</v>
      </c>
      <c r="N125" s="86"/>
      <c r="O125" s="142"/>
      <c r="P125" s="86"/>
      <c r="Q125" s="140"/>
      <c r="R125" s="28"/>
      <c r="S125" s="64"/>
      <c r="T125" s="64"/>
      <c r="U125" s="199">
        <f t="shared" si="69"/>
        <v>0</v>
      </c>
      <c r="V125" s="243"/>
      <c r="W125" s="243"/>
      <c r="X125" s="64"/>
      <c r="Y125" s="200">
        <f t="shared" si="67"/>
        <v>0</v>
      </c>
      <c r="Z125" s="64"/>
      <c r="AA125" s="64"/>
      <c r="AB125" s="64"/>
      <c r="AC125" s="7">
        <f t="shared" si="77"/>
        <v>0</v>
      </c>
      <c r="AD125" s="243">
        <v>1529500</v>
      </c>
      <c r="AE125" s="64">
        <v>0</v>
      </c>
      <c r="AF125" s="64">
        <v>0</v>
      </c>
      <c r="AG125" s="7">
        <f t="shared" si="81"/>
        <v>1529500</v>
      </c>
      <c r="AH125" s="62">
        <f t="shared" si="82"/>
        <v>1529500</v>
      </c>
      <c r="AI125" s="30">
        <f t="shared" si="83"/>
        <v>3.1292949867800226E-3</v>
      </c>
      <c r="AJ125" s="31">
        <f t="shared" si="74"/>
        <v>2.5177034988194656E-4</v>
      </c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</row>
    <row r="126" spans="1:66" outlineLevel="1" x14ac:dyDescent="0.25">
      <c r="A126" s="23">
        <v>44</v>
      </c>
      <c r="B126" s="23"/>
      <c r="C126" s="140" t="s">
        <v>343</v>
      </c>
      <c r="D126" s="68">
        <v>44818</v>
      </c>
      <c r="E126" s="113" t="s">
        <v>319</v>
      </c>
      <c r="F126" s="113" t="s">
        <v>179</v>
      </c>
      <c r="G126" s="70" t="s">
        <v>180</v>
      </c>
      <c r="H126" s="85"/>
      <c r="I126" s="33"/>
      <c r="J126" s="541"/>
      <c r="K126" s="243">
        <v>2300000</v>
      </c>
      <c r="L126" s="265" t="s">
        <v>81</v>
      </c>
      <c r="N126" s="86"/>
      <c r="O126" s="142"/>
      <c r="P126" s="86"/>
      <c r="Q126" s="140"/>
      <c r="R126" s="28"/>
      <c r="S126" s="64"/>
      <c r="T126" s="64"/>
      <c r="U126" s="199">
        <f t="shared" si="69"/>
        <v>0</v>
      </c>
      <c r="V126" s="243"/>
      <c r="W126" s="243"/>
      <c r="X126" s="64"/>
      <c r="Y126" s="200">
        <f t="shared" si="67"/>
        <v>0</v>
      </c>
      <c r="Z126" s="64"/>
      <c r="AA126" s="64"/>
      <c r="AB126" s="64"/>
      <c r="AC126" s="7">
        <f t="shared" si="77"/>
        <v>0</v>
      </c>
      <c r="AD126" s="243"/>
      <c r="AE126" s="243">
        <v>2300000</v>
      </c>
      <c r="AF126" s="64">
        <v>0</v>
      </c>
      <c r="AG126" s="7">
        <f t="shared" si="81"/>
        <v>2300000</v>
      </c>
      <c r="AH126" s="62">
        <f t="shared" si="82"/>
        <v>2300000</v>
      </c>
      <c r="AI126" s="30">
        <f t="shared" si="83"/>
        <v>4.7057067470376284E-3</v>
      </c>
      <c r="AJ126" s="31">
        <f t="shared" si="74"/>
        <v>3.7860202989766401E-4</v>
      </c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</row>
    <row r="127" spans="1:66" outlineLevel="1" x14ac:dyDescent="0.25">
      <c r="A127" s="23">
        <v>45</v>
      </c>
      <c r="B127" s="23"/>
      <c r="C127" s="140" t="s">
        <v>344</v>
      </c>
      <c r="D127" s="68">
        <v>44840</v>
      </c>
      <c r="E127" s="113" t="s">
        <v>323</v>
      </c>
      <c r="F127" s="113" t="s">
        <v>179</v>
      </c>
      <c r="G127" s="70" t="s">
        <v>180</v>
      </c>
      <c r="H127" s="85"/>
      <c r="I127" s="33"/>
      <c r="J127" s="541"/>
      <c r="K127" s="243">
        <v>1700000</v>
      </c>
      <c r="L127" s="265" t="s">
        <v>81</v>
      </c>
      <c r="N127" s="86"/>
      <c r="O127" s="142"/>
      <c r="P127" s="86"/>
      <c r="Q127" s="140"/>
      <c r="R127" s="28"/>
      <c r="S127" s="64"/>
      <c r="T127" s="64"/>
      <c r="U127" s="199">
        <f t="shared" si="69"/>
        <v>0</v>
      </c>
      <c r="V127" s="243"/>
      <c r="W127" s="243"/>
      <c r="X127" s="64"/>
      <c r="Y127" s="200">
        <f t="shared" si="67"/>
        <v>0</v>
      </c>
      <c r="Z127" s="64"/>
      <c r="AA127" s="64"/>
      <c r="AB127" s="64"/>
      <c r="AC127" s="7">
        <f t="shared" si="77"/>
        <v>0</v>
      </c>
      <c r="AD127" s="64"/>
      <c r="AE127" s="243">
        <v>1700000</v>
      </c>
      <c r="AF127" s="64">
        <v>0</v>
      </c>
      <c r="AG127" s="7">
        <f t="shared" si="81"/>
        <v>1700000</v>
      </c>
      <c r="AH127" s="62">
        <f t="shared" si="82"/>
        <v>1700000</v>
      </c>
      <c r="AI127" s="30">
        <f t="shared" si="83"/>
        <v>3.4781310738973776E-3</v>
      </c>
      <c r="AJ127" s="31">
        <f t="shared" si="74"/>
        <v>2.7983628296783861E-4</v>
      </c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</row>
    <row r="128" spans="1:66" outlineLevel="1" x14ac:dyDescent="0.25">
      <c r="A128" s="23">
        <v>46</v>
      </c>
      <c r="B128" s="23"/>
      <c r="C128" s="140" t="s">
        <v>345</v>
      </c>
      <c r="D128" s="68">
        <v>44900</v>
      </c>
      <c r="E128" s="113" t="s">
        <v>314</v>
      </c>
      <c r="F128" s="113" t="s">
        <v>179</v>
      </c>
      <c r="G128" s="70" t="s">
        <v>180</v>
      </c>
      <c r="H128" s="85"/>
      <c r="I128" s="33"/>
      <c r="J128" s="541"/>
      <c r="K128" s="243">
        <v>3700000</v>
      </c>
      <c r="L128" s="265" t="s">
        <v>81</v>
      </c>
      <c r="N128" s="86"/>
      <c r="O128" s="142"/>
      <c r="P128" s="86"/>
      <c r="Q128" s="140"/>
      <c r="R128" s="28"/>
      <c r="S128" s="64"/>
      <c r="T128" s="64"/>
      <c r="U128" s="199">
        <f t="shared" si="69"/>
        <v>0</v>
      </c>
      <c r="V128" s="243"/>
      <c r="W128" s="243"/>
      <c r="X128" s="64"/>
      <c r="Y128" s="200">
        <f t="shared" si="67"/>
        <v>0</v>
      </c>
      <c r="Z128" s="64"/>
      <c r="AA128" s="64"/>
      <c r="AB128" s="64"/>
      <c r="AC128" s="7">
        <f t="shared" si="77"/>
        <v>0</v>
      </c>
      <c r="AD128" s="64"/>
      <c r="AE128" s="64">
        <v>0</v>
      </c>
      <c r="AF128" s="243">
        <v>3700000</v>
      </c>
      <c r="AG128" s="7">
        <f t="shared" si="81"/>
        <v>3700000</v>
      </c>
      <c r="AH128" s="62">
        <f t="shared" si="82"/>
        <v>3700000</v>
      </c>
      <c r="AI128" s="30">
        <f t="shared" si="83"/>
        <v>7.5700499843648801E-3</v>
      </c>
      <c r="AJ128" s="31">
        <f t="shared" si="74"/>
        <v>6.0905543940058997E-4</v>
      </c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</row>
    <row r="129" spans="1:66" outlineLevel="1" x14ac:dyDescent="0.25">
      <c r="A129" s="23">
        <v>47</v>
      </c>
      <c r="B129" s="23"/>
      <c r="C129" s="140" t="s">
        <v>346</v>
      </c>
      <c r="D129" s="68">
        <v>44818</v>
      </c>
      <c r="E129" s="113" t="s">
        <v>293</v>
      </c>
      <c r="F129" s="113" t="s">
        <v>179</v>
      </c>
      <c r="G129" s="70" t="s">
        <v>180</v>
      </c>
      <c r="H129" s="85"/>
      <c r="I129" s="33"/>
      <c r="J129" s="541"/>
      <c r="K129" s="243">
        <v>1529500</v>
      </c>
      <c r="L129" s="265" t="s">
        <v>81</v>
      </c>
      <c r="N129" s="86"/>
      <c r="O129" s="142"/>
      <c r="P129" s="86"/>
      <c r="Q129" s="140"/>
      <c r="R129" s="28"/>
      <c r="S129" s="64"/>
      <c r="T129" s="64"/>
      <c r="U129" s="199">
        <f t="shared" si="69"/>
        <v>0</v>
      </c>
      <c r="V129" s="243"/>
      <c r="W129" s="243"/>
      <c r="X129" s="64"/>
      <c r="Y129" s="200">
        <f t="shared" si="67"/>
        <v>0</v>
      </c>
      <c r="Z129" s="64"/>
      <c r="AA129" s="64"/>
      <c r="AB129" s="64"/>
      <c r="AC129" s="7">
        <f t="shared" si="77"/>
        <v>0</v>
      </c>
      <c r="AD129" s="243"/>
      <c r="AE129" s="243">
        <v>1529500</v>
      </c>
      <c r="AF129" s="64">
        <v>0</v>
      </c>
      <c r="AG129" s="7">
        <f t="shared" si="81"/>
        <v>1529500</v>
      </c>
      <c r="AH129" s="62">
        <f t="shared" si="82"/>
        <v>1529500</v>
      </c>
      <c r="AI129" s="30">
        <f t="shared" si="83"/>
        <v>3.1292949867800226E-3</v>
      </c>
      <c r="AJ129" s="31">
        <f t="shared" si="74"/>
        <v>2.5177034988194656E-4</v>
      </c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</row>
    <row r="130" spans="1:66" outlineLevel="1" x14ac:dyDescent="0.25">
      <c r="A130" s="23">
        <v>48</v>
      </c>
      <c r="B130" s="23"/>
      <c r="C130" s="140" t="s">
        <v>347</v>
      </c>
      <c r="D130" s="68">
        <v>44840</v>
      </c>
      <c r="E130" s="113" t="s">
        <v>331</v>
      </c>
      <c r="F130" s="113" t="s">
        <v>179</v>
      </c>
      <c r="G130" s="70" t="s">
        <v>180</v>
      </c>
      <c r="H130" s="85"/>
      <c r="I130" s="33"/>
      <c r="J130" s="541"/>
      <c r="K130" s="243">
        <v>2700000</v>
      </c>
      <c r="L130" s="265" t="s">
        <v>81</v>
      </c>
      <c r="N130" s="86"/>
      <c r="O130" s="142"/>
      <c r="P130" s="86"/>
      <c r="Q130" s="140"/>
      <c r="R130" s="28"/>
      <c r="S130" s="64"/>
      <c r="T130" s="64"/>
      <c r="U130" s="199"/>
      <c r="V130" s="243"/>
      <c r="W130" s="243"/>
      <c r="X130" s="64"/>
      <c r="Y130" s="200"/>
      <c r="Z130" s="64"/>
      <c r="AA130" s="64"/>
      <c r="AB130" s="64"/>
      <c r="AC130" s="7">
        <f t="shared" si="77"/>
        <v>0</v>
      </c>
      <c r="AD130" s="64"/>
      <c r="AE130" s="243">
        <v>2700000</v>
      </c>
      <c r="AF130" s="64">
        <v>0</v>
      </c>
      <c r="AG130" s="7">
        <f t="shared" si="81"/>
        <v>2700000</v>
      </c>
      <c r="AH130" s="62">
        <f t="shared" si="82"/>
        <v>2700000</v>
      </c>
      <c r="AI130" s="30">
        <f t="shared" si="83"/>
        <v>5.5240905291311284E-3</v>
      </c>
      <c r="AJ130" s="31">
        <f t="shared" si="74"/>
        <v>4.4444586118421429E-4</v>
      </c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</row>
    <row r="131" spans="1:66" outlineLevel="1" x14ac:dyDescent="0.25">
      <c r="A131" s="23">
        <v>49</v>
      </c>
      <c r="B131" s="23"/>
      <c r="C131" s="91"/>
      <c r="D131" s="69"/>
      <c r="E131" s="113"/>
      <c r="F131" s="113"/>
      <c r="G131" s="91"/>
      <c r="H131" s="85"/>
      <c r="I131" s="33"/>
      <c r="J131" s="541"/>
      <c r="K131" s="243">
        <f>488577759-SUM(K83:K130)</f>
        <v>115290</v>
      </c>
      <c r="L131" s="265" t="s">
        <v>121</v>
      </c>
      <c r="N131" s="86"/>
      <c r="O131" s="142"/>
      <c r="P131" s="86"/>
      <c r="Q131" s="140"/>
      <c r="R131" s="28"/>
      <c r="S131" s="64"/>
      <c r="T131" s="64"/>
      <c r="U131" s="199">
        <f t="shared" ref="U131" si="84">SUM(R131:T131)</f>
        <v>0</v>
      </c>
      <c r="V131" s="243"/>
      <c r="W131" s="64"/>
      <c r="X131" s="64"/>
      <c r="Y131" s="200">
        <f t="shared" ref="Y131" si="85">SUM(V131:X131)</f>
        <v>0</v>
      </c>
      <c r="Z131" s="64">
        <v>73366</v>
      </c>
      <c r="AA131" s="243"/>
      <c r="AB131" s="64">
        <v>41924</v>
      </c>
      <c r="AC131" s="7">
        <f t="shared" ref="AC131" si="86">SUM(Z131:AB131)</f>
        <v>115290</v>
      </c>
      <c r="AD131" s="64"/>
      <c r="AE131" s="64">
        <v>0</v>
      </c>
      <c r="AF131" s="64">
        <v>0</v>
      </c>
      <c r="AG131" s="7">
        <f t="shared" ref="AG131" si="87">SUM(AD131:AF131)</f>
        <v>0</v>
      </c>
      <c r="AH131" s="62">
        <f t="shared" ref="AH131" si="88">+U131+Y131+AC131+AG131</f>
        <v>115290</v>
      </c>
      <c r="AI131" s="30">
        <f t="shared" ref="AI131" si="89">IF(ISERROR(AH131/$J$82),0,AH131/$J$82)</f>
        <v>2.3587866559389919E-4</v>
      </c>
      <c r="AJ131" s="31">
        <f t="shared" si="74"/>
        <v>1.897783827256595E-5</v>
      </c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</row>
    <row r="132" spans="1:66" s="61" customFormat="1" x14ac:dyDescent="0.25">
      <c r="A132" s="513" t="s">
        <v>55</v>
      </c>
      <c r="B132" s="514"/>
      <c r="C132" s="514"/>
      <c r="D132" s="514"/>
      <c r="E132" s="514"/>
      <c r="F132" s="514"/>
      <c r="G132" s="514"/>
      <c r="H132" s="514"/>
      <c r="I132" s="514"/>
      <c r="J132" s="352">
        <f>+J82</f>
        <v>488768239</v>
      </c>
      <c r="K132" s="339">
        <f>SUM(K83:K131)</f>
        <v>488577759</v>
      </c>
      <c r="L132" s="339"/>
      <c r="M132" s="445"/>
      <c r="N132" s="339">
        <f>SUM(N83:N83)</f>
        <v>0</v>
      </c>
      <c r="O132" s="339">
        <f>SUM(O83:O83)</f>
        <v>0</v>
      </c>
      <c r="P132" s="339">
        <f>SUM(P83:P83)</f>
        <v>0</v>
      </c>
      <c r="Q132" s="344"/>
      <c r="R132" s="355">
        <f>SUM(R83:R131)</f>
        <v>0</v>
      </c>
      <c r="S132" s="339">
        <f>SUM(S83:S131)</f>
        <v>0</v>
      </c>
      <c r="T132" s="339">
        <f>SUM(T83:T131)</f>
        <v>0</v>
      </c>
      <c r="U132" s="339">
        <f>SUM(U83:U83)</f>
        <v>0</v>
      </c>
      <c r="V132" s="339">
        <f t="shared" ref="V132:AB132" si="90">SUM(V83:V130)</f>
        <v>287572982</v>
      </c>
      <c r="W132" s="339">
        <f t="shared" si="90"/>
        <v>170100987</v>
      </c>
      <c r="X132" s="339">
        <f t="shared" si="90"/>
        <v>0</v>
      </c>
      <c r="Y132" s="339">
        <f t="shared" si="90"/>
        <v>457673969</v>
      </c>
      <c r="Z132" s="339">
        <f t="shared" si="90"/>
        <v>0</v>
      </c>
      <c r="AA132" s="339">
        <f t="shared" si="90"/>
        <v>0</v>
      </c>
      <c r="AB132" s="339">
        <f t="shared" si="90"/>
        <v>0</v>
      </c>
      <c r="AC132" s="339">
        <f>SUM(AC83:AC131)</f>
        <v>115290</v>
      </c>
      <c r="AD132" s="339">
        <f>SUM(AD83:AD130)</f>
        <v>9759000</v>
      </c>
      <c r="AE132" s="339">
        <f>SUM(AE83:AE130)</f>
        <v>10529500</v>
      </c>
      <c r="AF132" s="339">
        <f>SUM(AF83:AF130)</f>
        <v>10500000</v>
      </c>
      <c r="AG132" s="339">
        <f>SUM(AG83:AG130)</f>
        <v>30788500</v>
      </c>
      <c r="AH132" s="339">
        <f>SUM(AH83:AH131)</f>
        <v>488577759</v>
      </c>
      <c r="AI132" s="345">
        <f>IF(ISERROR(AH132/K132),0,AH132/K132)</f>
        <v>1</v>
      </c>
      <c r="AJ132" s="345">
        <f>IF(ISERROR(AH132/$AH$508),0,AH132/$AH$508)</f>
        <v>8.0424578834892041E-2</v>
      </c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</row>
    <row r="133" spans="1:66" x14ac:dyDescent="0.25">
      <c r="A133" s="502" t="s">
        <v>56</v>
      </c>
      <c r="B133" s="503"/>
      <c r="C133" s="503"/>
      <c r="D133" s="503"/>
      <c r="E133" s="504"/>
      <c r="F133" s="111"/>
      <c r="G133" s="16"/>
      <c r="H133" s="5"/>
      <c r="I133" s="17"/>
      <c r="J133" s="505">
        <v>296125824</v>
      </c>
      <c r="K133" s="9"/>
      <c r="L133" s="7"/>
      <c r="M133" s="18"/>
      <c r="N133" s="19"/>
      <c r="O133" s="19"/>
      <c r="P133" s="19"/>
      <c r="Q133" s="5"/>
      <c r="R133" s="20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21"/>
      <c r="AJ133" s="21"/>
    </row>
    <row r="134" spans="1:66" outlineLevel="1" x14ac:dyDescent="0.25">
      <c r="A134" s="23">
        <v>1</v>
      </c>
      <c r="B134" s="23"/>
      <c r="C134" s="91" t="s">
        <v>348</v>
      </c>
      <c r="D134" s="69">
        <v>44616</v>
      </c>
      <c r="E134" s="210" t="s">
        <v>349</v>
      </c>
      <c r="F134" s="113" t="s">
        <v>179</v>
      </c>
      <c r="G134" s="70" t="s">
        <v>180</v>
      </c>
      <c r="H134" s="37"/>
      <c r="I134" s="33"/>
      <c r="J134" s="541"/>
      <c r="K134" s="206">
        <v>10929345</v>
      </c>
      <c r="L134" s="265" t="s">
        <v>81</v>
      </c>
      <c r="M134" s="3"/>
      <c r="N134" s="64"/>
      <c r="O134" s="64"/>
      <c r="P134" s="28"/>
      <c r="Q134" s="148"/>
      <c r="R134" s="64"/>
      <c r="S134" s="64"/>
      <c r="T134" s="206"/>
      <c r="U134" s="199">
        <f>SUM(R134:T134)</f>
        <v>0</v>
      </c>
      <c r="V134" s="206">
        <v>10929345</v>
      </c>
      <c r="W134" s="28"/>
      <c r="X134" s="28"/>
      <c r="Y134" s="200">
        <f t="shared" ref="Y134:Y163" si="91">SUM(V134:X134)</f>
        <v>10929345</v>
      </c>
      <c r="Z134" s="28"/>
      <c r="AA134" s="28"/>
      <c r="AB134" s="28"/>
      <c r="AC134" s="29">
        <f>SUM(Z134:AB134)</f>
        <v>0</v>
      </c>
      <c r="AD134" s="28"/>
      <c r="AE134" s="28"/>
      <c r="AF134" s="28"/>
      <c r="AG134" s="29">
        <f>SUM(AD134:AF134)</f>
        <v>0</v>
      </c>
      <c r="AH134" s="62">
        <f t="shared" ref="AH134:AH163" si="92">+U134+Y134+AC134+AG134</f>
        <v>10929345</v>
      </c>
      <c r="AI134" s="30">
        <f t="shared" ref="AI134:AI163" si="93">IF(ISERROR(AH134/$J$133),0,AH134/$J$133)</f>
        <v>3.6907774041348047E-2</v>
      </c>
      <c r="AJ134" s="31">
        <f t="shared" ref="AJ134:AJ170" si="94">IF(ISERROR(AH134/$AH$508),"-",AH134/$AH$508)</f>
        <v>1.7990748706312543E-3</v>
      </c>
      <c r="AK134" s="186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</row>
    <row r="135" spans="1:66" outlineLevel="1" x14ac:dyDescent="0.25">
      <c r="A135" s="23">
        <v>2</v>
      </c>
      <c r="B135" s="23"/>
      <c r="C135" s="91" t="s">
        <v>227</v>
      </c>
      <c r="D135" s="69">
        <v>44616</v>
      </c>
      <c r="E135" s="210" t="s">
        <v>350</v>
      </c>
      <c r="F135" s="113" t="s">
        <v>179</v>
      </c>
      <c r="G135" s="70" t="s">
        <v>180</v>
      </c>
      <c r="H135" s="37"/>
      <c r="I135" s="33"/>
      <c r="J135" s="541"/>
      <c r="K135" s="206">
        <v>7405219</v>
      </c>
      <c r="L135" s="265" t="s">
        <v>81</v>
      </c>
      <c r="M135" s="3"/>
      <c r="N135" s="64"/>
      <c r="O135" s="64"/>
      <c r="P135" s="28"/>
      <c r="Q135" s="148"/>
      <c r="R135" s="64"/>
      <c r="S135" s="64"/>
      <c r="T135" s="206"/>
      <c r="U135" s="199">
        <f t="shared" ref="U135:U163" si="95">SUM(R135:T135)</f>
        <v>0</v>
      </c>
      <c r="V135" s="206">
        <v>7405219</v>
      </c>
      <c r="W135" s="28"/>
      <c r="X135" s="28"/>
      <c r="Y135" s="200">
        <f t="shared" si="91"/>
        <v>7405219</v>
      </c>
      <c r="Z135" s="28"/>
      <c r="AA135" s="28"/>
      <c r="AB135" s="28"/>
      <c r="AC135" s="29">
        <f t="shared" ref="AC135:AC163" si="96">SUM(Z135:AB135)</f>
        <v>0</v>
      </c>
      <c r="AD135" s="28"/>
      <c r="AE135" s="28"/>
      <c r="AF135" s="28"/>
      <c r="AG135" s="29">
        <f t="shared" ref="AG135:AG163" si="97">SUM(AD135:AF135)</f>
        <v>0</v>
      </c>
      <c r="AH135" s="62">
        <f t="shared" si="92"/>
        <v>7405219</v>
      </c>
      <c r="AI135" s="30">
        <f t="shared" si="93"/>
        <v>2.5007001753416819E-2</v>
      </c>
      <c r="AJ135" s="31">
        <f t="shared" si="94"/>
        <v>1.2189699761898912E-3</v>
      </c>
      <c r="AK135" s="186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</row>
    <row r="136" spans="1:66" outlineLevel="1" x14ac:dyDescent="0.25">
      <c r="A136" s="23">
        <v>3</v>
      </c>
      <c r="B136" s="23"/>
      <c r="C136" s="161" t="s">
        <v>351</v>
      </c>
      <c r="D136" s="69">
        <v>44616</v>
      </c>
      <c r="E136" s="210" t="s">
        <v>352</v>
      </c>
      <c r="F136" s="113" t="s">
        <v>179</v>
      </c>
      <c r="G136" s="70" t="s">
        <v>180</v>
      </c>
      <c r="H136" s="37"/>
      <c r="I136" s="33"/>
      <c r="J136" s="541"/>
      <c r="K136" s="206">
        <v>4882227</v>
      </c>
      <c r="L136" s="265" t="s">
        <v>81</v>
      </c>
      <c r="M136" s="3"/>
      <c r="N136" s="64"/>
      <c r="O136" s="64"/>
      <c r="P136" s="28"/>
      <c r="Q136" s="148"/>
      <c r="R136" s="64"/>
      <c r="S136" s="64"/>
      <c r="T136" s="206"/>
      <c r="U136" s="199">
        <f t="shared" si="95"/>
        <v>0</v>
      </c>
      <c r="V136" s="206">
        <v>4882227</v>
      </c>
      <c r="W136" s="28"/>
      <c r="X136" s="28"/>
      <c r="Y136" s="200">
        <f t="shared" si="91"/>
        <v>4882227</v>
      </c>
      <c r="Z136" s="28"/>
      <c r="AA136" s="28"/>
      <c r="AB136" s="28"/>
      <c r="AC136" s="29">
        <f t="shared" si="96"/>
        <v>0</v>
      </c>
      <c r="AD136" s="28"/>
      <c r="AE136" s="28"/>
      <c r="AF136" s="28"/>
      <c r="AG136" s="29">
        <f t="shared" si="97"/>
        <v>0</v>
      </c>
      <c r="AH136" s="62">
        <f t="shared" si="92"/>
        <v>4882227</v>
      </c>
      <c r="AI136" s="30">
        <f t="shared" si="93"/>
        <v>1.6487001822576609E-2</v>
      </c>
      <c r="AJ136" s="31">
        <f t="shared" si="94"/>
        <v>8.0366132722660107E-4</v>
      </c>
      <c r="AK136" s="186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</row>
    <row r="137" spans="1:66" outlineLevel="1" x14ac:dyDescent="0.25">
      <c r="A137" s="23">
        <v>4</v>
      </c>
      <c r="B137" s="23"/>
      <c r="C137" s="91" t="s">
        <v>353</v>
      </c>
      <c r="D137" s="69">
        <v>44623</v>
      </c>
      <c r="E137" s="210" t="s">
        <v>354</v>
      </c>
      <c r="F137" s="113" t="s">
        <v>179</v>
      </c>
      <c r="G137" s="70" t="s">
        <v>180</v>
      </c>
      <c r="H137" s="37"/>
      <c r="I137" s="33"/>
      <c r="J137" s="541"/>
      <c r="K137" s="206">
        <v>3801069</v>
      </c>
      <c r="L137" s="265" t="s">
        <v>81</v>
      </c>
      <c r="M137" s="3"/>
      <c r="N137" s="64"/>
      <c r="O137" s="64"/>
      <c r="P137" s="28"/>
      <c r="Q137" s="148"/>
      <c r="R137" s="64"/>
      <c r="S137" s="64"/>
      <c r="T137" s="206"/>
      <c r="U137" s="199">
        <f t="shared" si="95"/>
        <v>0</v>
      </c>
      <c r="V137" s="206">
        <v>3801069</v>
      </c>
      <c r="W137" s="28"/>
      <c r="X137" s="28"/>
      <c r="Y137" s="200">
        <f t="shared" si="91"/>
        <v>3801069</v>
      </c>
      <c r="Z137" s="28"/>
      <c r="AA137" s="28"/>
      <c r="AB137" s="28"/>
      <c r="AC137" s="29">
        <f t="shared" si="96"/>
        <v>0</v>
      </c>
      <c r="AD137" s="28"/>
      <c r="AE137" s="28"/>
      <c r="AF137" s="28"/>
      <c r="AG137" s="29">
        <f t="shared" si="97"/>
        <v>0</v>
      </c>
      <c r="AH137" s="62">
        <f t="shared" si="92"/>
        <v>3801069</v>
      </c>
      <c r="AI137" s="30">
        <f t="shared" si="93"/>
        <v>1.2835992986548852E-2</v>
      </c>
      <c r="AJ137" s="31">
        <f t="shared" si="94"/>
        <v>6.2569236486134086E-4</v>
      </c>
      <c r="AK137" s="186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</row>
    <row r="138" spans="1:66" outlineLevel="1" x14ac:dyDescent="0.25">
      <c r="A138" s="23">
        <v>5</v>
      </c>
      <c r="B138" s="201"/>
      <c r="C138" s="161" t="s">
        <v>355</v>
      </c>
      <c r="D138" s="69">
        <v>44616</v>
      </c>
      <c r="E138" s="211" t="s">
        <v>356</v>
      </c>
      <c r="F138" s="113" t="s">
        <v>179</v>
      </c>
      <c r="G138" s="70" t="s">
        <v>180</v>
      </c>
      <c r="H138" s="37"/>
      <c r="I138" s="33"/>
      <c r="J138" s="541"/>
      <c r="K138" s="206">
        <v>6507347</v>
      </c>
      <c r="L138" s="265" t="s">
        <v>81</v>
      </c>
      <c r="M138" s="3"/>
      <c r="N138" s="64"/>
      <c r="O138" s="64"/>
      <c r="P138" s="28"/>
      <c r="Q138" s="148"/>
      <c r="R138" s="64"/>
      <c r="S138" s="64"/>
      <c r="T138" s="206"/>
      <c r="U138" s="199">
        <f t="shared" si="95"/>
        <v>0</v>
      </c>
      <c r="V138" s="206">
        <v>6507347</v>
      </c>
      <c r="W138" s="28"/>
      <c r="X138" s="28"/>
      <c r="Y138" s="200">
        <f t="shared" si="91"/>
        <v>6507347</v>
      </c>
      <c r="Z138" s="28"/>
      <c r="AA138" s="28"/>
      <c r="AB138" s="28"/>
      <c r="AC138" s="29">
        <f t="shared" si="96"/>
        <v>0</v>
      </c>
      <c r="AD138" s="28"/>
      <c r="AE138" s="28"/>
      <c r="AF138" s="28"/>
      <c r="AG138" s="29">
        <f t="shared" si="97"/>
        <v>0</v>
      </c>
      <c r="AH138" s="62">
        <f t="shared" si="92"/>
        <v>6507347</v>
      </c>
      <c r="AI138" s="30">
        <f t="shared" si="93"/>
        <v>2.1974939274461924E-2</v>
      </c>
      <c r="AJ138" s="31">
        <f t="shared" si="94"/>
        <v>1.0711716449775975E-3</v>
      </c>
      <c r="AK138" s="186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</row>
    <row r="139" spans="1:66" outlineLevel="1" x14ac:dyDescent="0.25">
      <c r="A139" s="23">
        <v>6</v>
      </c>
      <c r="B139" s="23"/>
      <c r="C139" s="91" t="s">
        <v>357</v>
      </c>
      <c r="D139" s="69">
        <v>44617</v>
      </c>
      <c r="E139" s="211" t="s">
        <v>358</v>
      </c>
      <c r="F139" s="113" t="s">
        <v>179</v>
      </c>
      <c r="G139" s="70" t="s">
        <v>180</v>
      </c>
      <c r="H139" s="37"/>
      <c r="I139" s="33"/>
      <c r="J139" s="541"/>
      <c r="K139" s="206">
        <v>6211565</v>
      </c>
      <c r="L139" s="265" t="s">
        <v>81</v>
      </c>
      <c r="M139" s="3"/>
      <c r="N139" s="64"/>
      <c r="O139" s="64"/>
      <c r="P139" s="28"/>
      <c r="Q139" s="148"/>
      <c r="R139" s="64"/>
      <c r="S139" s="64"/>
      <c r="T139" s="206"/>
      <c r="U139" s="199">
        <f t="shared" si="95"/>
        <v>0</v>
      </c>
      <c r="V139" s="206">
        <v>6211565</v>
      </c>
      <c r="W139" s="28"/>
      <c r="X139" s="28"/>
      <c r="Y139" s="200">
        <f t="shared" si="91"/>
        <v>6211565</v>
      </c>
      <c r="Z139" s="28"/>
      <c r="AA139" s="28"/>
      <c r="AB139" s="28"/>
      <c r="AC139" s="29">
        <f t="shared" si="96"/>
        <v>0</v>
      </c>
      <c r="AD139" s="28"/>
      <c r="AE139" s="28"/>
      <c r="AF139" s="28"/>
      <c r="AG139" s="29">
        <f t="shared" si="97"/>
        <v>0</v>
      </c>
      <c r="AH139" s="62">
        <f t="shared" si="92"/>
        <v>6211565</v>
      </c>
      <c r="AI139" s="30">
        <f t="shared" si="93"/>
        <v>2.0976100348478896E-2</v>
      </c>
      <c r="AJ139" s="31">
        <f t="shared" si="94"/>
        <v>1.0224830947136016E-3</v>
      </c>
      <c r="AK139" s="186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</row>
    <row r="140" spans="1:66" outlineLevel="1" x14ac:dyDescent="0.25">
      <c r="A140" s="23">
        <v>7</v>
      </c>
      <c r="B140" s="23"/>
      <c r="C140" s="91" t="s">
        <v>359</v>
      </c>
      <c r="D140" s="69">
        <v>44621</v>
      </c>
      <c r="E140" s="211" t="s">
        <v>360</v>
      </c>
      <c r="F140" s="113" t="s">
        <v>179</v>
      </c>
      <c r="G140" s="70" t="s">
        <v>180</v>
      </c>
      <c r="H140" s="37"/>
      <c r="I140" s="33"/>
      <c r="J140" s="541"/>
      <c r="K140" s="206">
        <v>9649681</v>
      </c>
      <c r="L140" s="265" t="s">
        <v>81</v>
      </c>
      <c r="M140" s="3"/>
      <c r="N140" s="64"/>
      <c r="O140" s="64"/>
      <c r="P140" s="28"/>
      <c r="Q140" s="148"/>
      <c r="R140" s="64"/>
      <c r="S140" s="64"/>
      <c r="T140" s="206"/>
      <c r="U140" s="199">
        <f t="shared" si="95"/>
        <v>0</v>
      </c>
      <c r="V140" s="206">
        <v>9649681</v>
      </c>
      <c r="W140" s="28"/>
      <c r="X140" s="28"/>
      <c r="Y140" s="200">
        <f t="shared" si="91"/>
        <v>9649681</v>
      </c>
      <c r="Z140" s="28"/>
      <c r="AA140" s="28"/>
      <c r="AB140" s="28"/>
      <c r="AC140" s="29">
        <f t="shared" si="96"/>
        <v>0</v>
      </c>
      <c r="AD140" s="28"/>
      <c r="AE140" s="28"/>
      <c r="AF140" s="28"/>
      <c r="AG140" s="29">
        <f t="shared" si="97"/>
        <v>0</v>
      </c>
      <c r="AH140" s="62">
        <f t="shared" si="92"/>
        <v>9649681</v>
      </c>
      <c r="AI140" s="30">
        <f t="shared" si="93"/>
        <v>3.2586421777251011E-2</v>
      </c>
      <c r="AJ140" s="31">
        <f t="shared" si="94"/>
        <v>1.5884299193325742E-3</v>
      </c>
      <c r="AK140" s="186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</row>
    <row r="141" spans="1:66" outlineLevel="1" x14ac:dyDescent="0.25">
      <c r="A141" s="23">
        <v>8</v>
      </c>
      <c r="B141" s="23"/>
      <c r="C141" s="91" t="s">
        <v>361</v>
      </c>
      <c r="D141" s="69">
        <v>44616</v>
      </c>
      <c r="E141" s="211" t="s">
        <v>362</v>
      </c>
      <c r="F141" s="113" t="s">
        <v>179</v>
      </c>
      <c r="G141" s="70" t="s">
        <v>180</v>
      </c>
      <c r="H141" s="37"/>
      <c r="I141" s="33"/>
      <c r="J141" s="541"/>
      <c r="K141" s="206">
        <v>3186697</v>
      </c>
      <c r="L141" s="265" t="s">
        <v>81</v>
      </c>
      <c r="M141" s="3"/>
      <c r="N141" s="64"/>
      <c r="O141" s="64"/>
      <c r="P141" s="28"/>
      <c r="Q141" s="148"/>
      <c r="R141" s="64"/>
      <c r="S141" s="64"/>
      <c r="T141" s="206"/>
      <c r="U141" s="199">
        <f t="shared" si="95"/>
        <v>0</v>
      </c>
      <c r="V141" s="206">
        <v>3186697</v>
      </c>
      <c r="W141" s="28"/>
      <c r="X141" s="28"/>
      <c r="Y141" s="200">
        <f t="shared" si="91"/>
        <v>3186697</v>
      </c>
      <c r="Z141" s="28"/>
      <c r="AA141" s="28"/>
      <c r="AB141" s="28"/>
      <c r="AC141" s="29">
        <f t="shared" si="96"/>
        <v>0</v>
      </c>
      <c r="AD141" s="28"/>
      <c r="AE141" s="28"/>
      <c r="AF141" s="28"/>
      <c r="AG141" s="29">
        <f t="shared" si="97"/>
        <v>0</v>
      </c>
      <c r="AH141" s="62">
        <f t="shared" si="92"/>
        <v>3186697</v>
      </c>
      <c r="AI141" s="30">
        <f t="shared" si="93"/>
        <v>1.0761293820832053E-2</v>
      </c>
      <c r="AJ141" s="31">
        <f t="shared" si="94"/>
        <v>5.245608490733897E-4</v>
      </c>
      <c r="AK141" s="186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</row>
    <row r="142" spans="1:66" outlineLevel="1" x14ac:dyDescent="0.25">
      <c r="A142" s="23">
        <v>9</v>
      </c>
      <c r="B142" s="23"/>
      <c r="C142" s="161" t="s">
        <v>363</v>
      </c>
      <c r="D142" s="69">
        <v>44616</v>
      </c>
      <c r="E142" s="211" t="s">
        <v>364</v>
      </c>
      <c r="F142" s="113" t="s">
        <v>179</v>
      </c>
      <c r="G142" s="70" t="s">
        <v>180</v>
      </c>
      <c r="H142" s="37"/>
      <c r="I142" s="33"/>
      <c r="J142" s="541"/>
      <c r="K142" s="206">
        <v>7231765</v>
      </c>
      <c r="L142" s="265" t="s">
        <v>81</v>
      </c>
      <c r="M142" s="3"/>
      <c r="N142" s="64"/>
      <c r="O142" s="64"/>
      <c r="P142" s="28"/>
      <c r="Q142" s="148"/>
      <c r="R142" s="148"/>
      <c r="S142" s="64"/>
      <c r="T142" s="206"/>
      <c r="U142" s="199">
        <f t="shared" si="95"/>
        <v>0</v>
      </c>
      <c r="V142" s="206">
        <v>7231765</v>
      </c>
      <c r="W142" s="28"/>
      <c r="X142" s="28"/>
      <c r="Y142" s="200">
        <f t="shared" si="91"/>
        <v>7231765</v>
      </c>
      <c r="Z142" s="28"/>
      <c r="AA142" s="28"/>
      <c r="AB142" s="28"/>
      <c r="AC142" s="29">
        <f t="shared" si="96"/>
        <v>0</v>
      </c>
      <c r="AD142" s="28"/>
      <c r="AE142" s="28"/>
      <c r="AF142" s="28"/>
      <c r="AG142" s="29">
        <f t="shared" si="97"/>
        <v>0</v>
      </c>
      <c r="AH142" s="62">
        <f t="shared" si="92"/>
        <v>7231765</v>
      </c>
      <c r="AI142" s="30">
        <f t="shared" si="93"/>
        <v>2.4421257498974488E-2</v>
      </c>
      <c r="AJ142" s="31">
        <f t="shared" si="94"/>
        <v>1.190417786409948E-3</v>
      </c>
      <c r="AK142" s="186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</row>
    <row r="143" spans="1:66" outlineLevel="1" x14ac:dyDescent="0.25">
      <c r="A143" s="23">
        <v>10</v>
      </c>
      <c r="B143" s="23"/>
      <c r="C143" s="91" t="s">
        <v>365</v>
      </c>
      <c r="D143" s="69">
        <v>44621</v>
      </c>
      <c r="E143" s="211" t="s">
        <v>366</v>
      </c>
      <c r="F143" s="113" t="s">
        <v>179</v>
      </c>
      <c r="G143" s="70" t="s">
        <v>180</v>
      </c>
      <c r="H143" s="37"/>
      <c r="I143" s="33"/>
      <c r="J143" s="541"/>
      <c r="K143" s="206">
        <v>4088812</v>
      </c>
      <c r="L143" s="265" t="s">
        <v>81</v>
      </c>
      <c r="M143" s="3"/>
      <c r="N143" s="64"/>
      <c r="O143" s="64"/>
      <c r="P143" s="28"/>
      <c r="Q143" s="148"/>
      <c r="R143" s="148"/>
      <c r="S143" s="64"/>
      <c r="T143" s="206"/>
      <c r="U143" s="199">
        <f t="shared" si="95"/>
        <v>0</v>
      </c>
      <c r="V143" s="206">
        <v>4088812</v>
      </c>
      <c r="W143" s="28"/>
      <c r="X143" s="28"/>
      <c r="Y143" s="200">
        <f t="shared" si="91"/>
        <v>4088812</v>
      </c>
      <c r="Z143" s="28"/>
      <c r="AA143" s="28"/>
      <c r="AB143" s="28"/>
      <c r="AC143" s="29">
        <f t="shared" si="96"/>
        <v>0</v>
      </c>
      <c r="AD143" s="28"/>
      <c r="AE143" s="28"/>
      <c r="AF143" s="28"/>
      <c r="AG143" s="29">
        <f t="shared" si="97"/>
        <v>0</v>
      </c>
      <c r="AH143" s="62">
        <f t="shared" si="92"/>
        <v>4088812</v>
      </c>
      <c r="AI143" s="30">
        <f t="shared" si="93"/>
        <v>1.380768466852793E-2</v>
      </c>
      <c r="AJ143" s="31">
        <f t="shared" si="94"/>
        <v>6.7305761872605543E-4</v>
      </c>
      <c r="AK143" s="186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</row>
    <row r="144" spans="1:66" outlineLevel="1" x14ac:dyDescent="0.25">
      <c r="A144" s="23">
        <v>11</v>
      </c>
      <c r="B144" s="23"/>
      <c r="C144" s="91" t="s">
        <v>367</v>
      </c>
      <c r="D144" s="69">
        <v>44616</v>
      </c>
      <c r="E144" s="211" t="s">
        <v>368</v>
      </c>
      <c r="F144" s="113" t="s">
        <v>179</v>
      </c>
      <c r="G144" s="70" t="s">
        <v>180</v>
      </c>
      <c r="H144" s="37"/>
      <c r="I144" s="33"/>
      <c r="J144" s="541"/>
      <c r="K144" s="206">
        <v>4768662</v>
      </c>
      <c r="L144" s="265" t="s">
        <v>81</v>
      </c>
      <c r="M144" s="3"/>
      <c r="N144" s="64"/>
      <c r="O144" s="64"/>
      <c r="P144" s="28"/>
      <c r="Q144" s="148"/>
      <c r="R144" s="148"/>
      <c r="S144" s="64"/>
      <c r="T144" s="206"/>
      <c r="U144" s="199">
        <f t="shared" si="95"/>
        <v>0</v>
      </c>
      <c r="V144" s="206">
        <v>4768662</v>
      </c>
      <c r="W144" s="28"/>
      <c r="X144" s="28"/>
      <c r="Y144" s="200">
        <f t="shared" si="91"/>
        <v>4768662</v>
      </c>
      <c r="Z144" s="28"/>
      <c r="AA144" s="28"/>
      <c r="AB144" s="28"/>
      <c r="AC144" s="29">
        <f t="shared" si="96"/>
        <v>0</v>
      </c>
      <c r="AD144" s="28"/>
      <c r="AE144" s="28"/>
      <c r="AF144" s="28"/>
      <c r="AG144" s="29">
        <f t="shared" si="97"/>
        <v>0</v>
      </c>
      <c r="AH144" s="62">
        <f t="shared" si="92"/>
        <v>4768662</v>
      </c>
      <c r="AI144" s="30">
        <f t="shared" si="93"/>
        <v>1.610349930170224E-2</v>
      </c>
      <c r="AJ144" s="31">
        <f t="shared" si="94"/>
        <v>7.8496744047645839E-4</v>
      </c>
      <c r="AK144" s="186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</row>
    <row r="145" spans="1:66" outlineLevel="1" x14ac:dyDescent="0.25">
      <c r="A145" s="23">
        <v>12</v>
      </c>
      <c r="B145" s="23"/>
      <c r="C145" s="91" t="s">
        <v>369</v>
      </c>
      <c r="D145" s="69">
        <v>44623</v>
      </c>
      <c r="E145" s="211" t="s">
        <v>370</v>
      </c>
      <c r="F145" s="113" t="s">
        <v>179</v>
      </c>
      <c r="G145" s="70" t="s">
        <v>180</v>
      </c>
      <c r="H145" s="37"/>
      <c r="I145" s="33"/>
      <c r="J145" s="541"/>
      <c r="K145" s="206">
        <v>8795615</v>
      </c>
      <c r="L145" s="265" t="s">
        <v>81</v>
      </c>
      <c r="M145" s="3"/>
      <c r="N145" s="64"/>
      <c r="O145" s="64"/>
      <c r="P145" s="28"/>
      <c r="Q145" s="148"/>
      <c r="R145" s="148"/>
      <c r="S145" s="64"/>
      <c r="T145" s="206"/>
      <c r="U145" s="199">
        <f t="shared" si="95"/>
        <v>0</v>
      </c>
      <c r="V145" s="206">
        <v>8795615</v>
      </c>
      <c r="W145" s="28"/>
      <c r="X145" s="28"/>
      <c r="Y145" s="200">
        <f t="shared" si="91"/>
        <v>8795615</v>
      </c>
      <c r="Z145" s="28"/>
      <c r="AA145" s="28"/>
      <c r="AB145" s="28"/>
      <c r="AC145" s="29">
        <f t="shared" si="96"/>
        <v>0</v>
      </c>
      <c r="AD145" s="28"/>
      <c r="AE145" s="28"/>
      <c r="AF145" s="28"/>
      <c r="AG145" s="29">
        <f t="shared" si="97"/>
        <v>0</v>
      </c>
      <c r="AH145" s="62">
        <f t="shared" si="92"/>
        <v>8795615</v>
      </c>
      <c r="AI145" s="30">
        <f t="shared" si="93"/>
        <v>2.9702289659141651E-2</v>
      </c>
      <c r="AJ145" s="31">
        <f t="shared" si="94"/>
        <v>1.4478424753036269E-3</v>
      </c>
      <c r="AK145" s="186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</row>
    <row r="146" spans="1:66" outlineLevel="1" x14ac:dyDescent="0.25">
      <c r="A146" s="23">
        <v>13</v>
      </c>
      <c r="B146" s="23"/>
      <c r="C146" s="91" t="s">
        <v>371</v>
      </c>
      <c r="D146" s="69">
        <v>44617</v>
      </c>
      <c r="E146" s="211" t="s">
        <v>372</v>
      </c>
      <c r="F146" s="113" t="s">
        <v>179</v>
      </c>
      <c r="G146" s="70" t="s">
        <v>180</v>
      </c>
      <c r="H146" s="37"/>
      <c r="I146" s="33"/>
      <c r="J146" s="541"/>
      <c r="K146" s="206">
        <v>5946825</v>
      </c>
      <c r="L146" s="265" t="s">
        <v>81</v>
      </c>
      <c r="M146" s="3"/>
      <c r="N146" s="64"/>
      <c r="O146" s="64"/>
      <c r="P146" s="28"/>
      <c r="Q146" s="148"/>
      <c r="R146" s="148"/>
      <c r="S146" s="64"/>
      <c r="T146" s="206"/>
      <c r="U146" s="199">
        <f t="shared" si="95"/>
        <v>0</v>
      </c>
      <c r="V146" s="206">
        <v>5946825</v>
      </c>
      <c r="W146" s="28"/>
      <c r="X146" s="28"/>
      <c r="Y146" s="200">
        <f t="shared" si="91"/>
        <v>5946825</v>
      </c>
      <c r="Z146" s="28"/>
      <c r="AA146" s="28"/>
      <c r="AB146" s="28"/>
      <c r="AC146" s="29">
        <f t="shared" si="96"/>
        <v>0</v>
      </c>
      <c r="AD146" s="28"/>
      <c r="AE146" s="28"/>
      <c r="AF146" s="28"/>
      <c r="AG146" s="29">
        <f t="shared" si="97"/>
        <v>0</v>
      </c>
      <c r="AH146" s="62">
        <f t="shared" si="92"/>
        <v>5946825</v>
      </c>
      <c r="AI146" s="30">
        <f t="shared" si="93"/>
        <v>2.0082088484116807E-2</v>
      </c>
      <c r="AJ146" s="31">
        <f t="shared" si="94"/>
        <v>9.789043549765983E-4</v>
      </c>
      <c r="AK146" s="186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</row>
    <row r="147" spans="1:66" outlineLevel="1" x14ac:dyDescent="0.25">
      <c r="A147" s="23">
        <v>14</v>
      </c>
      <c r="B147" s="23"/>
      <c r="C147" s="91" t="s">
        <v>373</v>
      </c>
      <c r="D147" s="69">
        <v>44617</v>
      </c>
      <c r="E147" s="211" t="s">
        <v>374</v>
      </c>
      <c r="F147" s="113" t="s">
        <v>179</v>
      </c>
      <c r="G147" s="70" t="s">
        <v>180</v>
      </c>
      <c r="H147" s="37"/>
      <c r="I147" s="33"/>
      <c r="J147" s="541"/>
      <c r="K147" s="206">
        <v>3787759</v>
      </c>
      <c r="L147" s="265" t="s">
        <v>81</v>
      </c>
      <c r="M147" s="3"/>
      <c r="N147" s="64"/>
      <c r="O147" s="64"/>
      <c r="P147" s="28"/>
      <c r="Q147" s="148"/>
      <c r="R147" s="148"/>
      <c r="S147" s="64"/>
      <c r="T147" s="206"/>
      <c r="U147" s="199">
        <f t="shared" si="95"/>
        <v>0</v>
      </c>
      <c r="V147" s="206">
        <v>3787759</v>
      </c>
      <c r="W147" s="28"/>
      <c r="X147" s="28"/>
      <c r="Y147" s="200">
        <f t="shared" si="91"/>
        <v>3787759</v>
      </c>
      <c r="Z147" s="28"/>
      <c r="AA147" s="28"/>
      <c r="AB147" s="28"/>
      <c r="AC147" s="29">
        <f t="shared" si="96"/>
        <v>0</v>
      </c>
      <c r="AD147" s="28"/>
      <c r="AE147" s="28"/>
      <c r="AF147" s="28"/>
      <c r="AG147" s="29">
        <f t="shared" si="97"/>
        <v>0</v>
      </c>
      <c r="AH147" s="62">
        <f t="shared" si="92"/>
        <v>3787759</v>
      </c>
      <c r="AI147" s="30">
        <f t="shared" si="93"/>
        <v>1.2791045876498769E-2</v>
      </c>
      <c r="AJ147" s="31">
        <f t="shared" si="94"/>
        <v>6.2350141137528089E-4</v>
      </c>
      <c r="AK147" s="186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</row>
    <row r="148" spans="1:66" outlineLevel="1" x14ac:dyDescent="0.25">
      <c r="A148" s="23">
        <v>15</v>
      </c>
      <c r="B148" s="23"/>
      <c r="C148" s="161" t="s">
        <v>375</v>
      </c>
      <c r="D148" s="69">
        <v>44616</v>
      </c>
      <c r="E148" s="211" t="s">
        <v>376</v>
      </c>
      <c r="F148" s="113" t="s">
        <v>179</v>
      </c>
      <c r="G148" s="70" t="s">
        <v>180</v>
      </c>
      <c r="H148" s="37"/>
      <c r="I148" s="33"/>
      <c r="J148" s="541"/>
      <c r="K148" s="206">
        <v>6561948</v>
      </c>
      <c r="L148" s="265" t="s">
        <v>81</v>
      </c>
      <c r="M148" s="3"/>
      <c r="N148" s="64"/>
      <c r="O148" s="64"/>
      <c r="P148" s="28"/>
      <c r="Q148" s="148"/>
      <c r="R148" s="148"/>
      <c r="S148" s="64"/>
      <c r="T148" s="206"/>
      <c r="U148" s="199">
        <f t="shared" si="95"/>
        <v>0</v>
      </c>
      <c r="V148" s="206">
        <v>6561948</v>
      </c>
      <c r="W148" s="28"/>
      <c r="X148" s="28"/>
      <c r="Y148" s="200">
        <f t="shared" si="91"/>
        <v>6561948</v>
      </c>
      <c r="Z148" s="28"/>
      <c r="AA148" s="28"/>
      <c r="AB148" s="28"/>
      <c r="AC148" s="29">
        <f t="shared" si="96"/>
        <v>0</v>
      </c>
      <c r="AD148" s="28"/>
      <c r="AE148" s="28"/>
      <c r="AF148" s="28"/>
      <c r="AG148" s="29">
        <f t="shared" si="97"/>
        <v>0</v>
      </c>
      <c r="AH148" s="62">
        <f t="shared" si="92"/>
        <v>6561948</v>
      </c>
      <c r="AI148" s="30">
        <f t="shared" si="93"/>
        <v>2.2159323733954388E-2</v>
      </c>
      <c r="AJ148" s="31">
        <f t="shared" si="94"/>
        <v>1.0801594925577899E-3</v>
      </c>
      <c r="AK148" s="186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</row>
    <row r="149" spans="1:66" outlineLevel="1" x14ac:dyDescent="0.25">
      <c r="A149" s="23">
        <v>16</v>
      </c>
      <c r="B149" s="23"/>
      <c r="C149" s="161" t="s">
        <v>219</v>
      </c>
      <c r="D149" s="69">
        <v>44624</v>
      </c>
      <c r="E149" s="211" t="s">
        <v>377</v>
      </c>
      <c r="F149" s="113" t="s">
        <v>179</v>
      </c>
      <c r="G149" s="70" t="s">
        <v>180</v>
      </c>
      <c r="H149" s="37"/>
      <c r="I149" s="33"/>
      <c r="J149" s="541"/>
      <c r="K149" s="206">
        <v>5484062</v>
      </c>
      <c r="L149" s="265" t="s">
        <v>81</v>
      </c>
      <c r="M149" s="3"/>
      <c r="N149" s="64"/>
      <c r="O149" s="64"/>
      <c r="P149" s="28"/>
      <c r="Q149" s="148"/>
      <c r="R149" s="148"/>
      <c r="S149" s="64"/>
      <c r="T149" s="206"/>
      <c r="U149" s="199">
        <f t="shared" si="95"/>
        <v>0</v>
      </c>
      <c r="V149" s="206">
        <v>5484062</v>
      </c>
      <c r="W149" s="28"/>
      <c r="X149" s="28"/>
      <c r="Y149" s="200">
        <f t="shared" si="91"/>
        <v>5484062</v>
      </c>
      <c r="Z149" s="28"/>
      <c r="AA149" s="28"/>
      <c r="AB149" s="28"/>
      <c r="AC149" s="29">
        <f t="shared" si="96"/>
        <v>0</v>
      </c>
      <c r="AD149" s="28"/>
      <c r="AE149" s="28"/>
      <c r="AF149" s="28"/>
      <c r="AG149" s="29">
        <f t="shared" si="97"/>
        <v>0</v>
      </c>
      <c r="AH149" s="62">
        <f t="shared" si="92"/>
        <v>5484062</v>
      </c>
      <c r="AI149" s="30">
        <f t="shared" si="93"/>
        <v>1.851936425510799E-2</v>
      </c>
      <c r="AJ149" s="31">
        <f t="shared" si="94"/>
        <v>9.0272913273245351E-4</v>
      </c>
      <c r="AK149" s="186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</row>
    <row r="150" spans="1:66" outlineLevel="1" x14ac:dyDescent="0.25">
      <c r="A150" s="23">
        <v>17</v>
      </c>
      <c r="B150" s="23"/>
      <c r="C150" s="161" t="s">
        <v>378</v>
      </c>
      <c r="D150" s="69">
        <v>44621</v>
      </c>
      <c r="E150" s="211" t="s">
        <v>379</v>
      </c>
      <c r="F150" s="113" t="s">
        <v>179</v>
      </c>
      <c r="G150" s="70" t="s">
        <v>180</v>
      </c>
      <c r="H150" s="37"/>
      <c r="I150" s="33"/>
      <c r="J150" s="541"/>
      <c r="K150" s="206">
        <v>2419610</v>
      </c>
      <c r="L150" s="265" t="s">
        <v>81</v>
      </c>
      <c r="M150" s="3"/>
      <c r="N150" s="64"/>
      <c r="O150" s="64"/>
      <c r="P150" s="28"/>
      <c r="Q150" s="148"/>
      <c r="R150" s="148"/>
      <c r="S150" s="64"/>
      <c r="T150" s="206"/>
      <c r="U150" s="199">
        <f t="shared" si="95"/>
        <v>0</v>
      </c>
      <c r="V150" s="206">
        <v>2419610</v>
      </c>
      <c r="W150" s="28"/>
      <c r="X150" s="28"/>
      <c r="Y150" s="200">
        <f t="shared" si="91"/>
        <v>2419610</v>
      </c>
      <c r="Z150" s="28"/>
      <c r="AA150" s="28"/>
      <c r="AB150" s="28"/>
      <c r="AC150" s="29">
        <f t="shared" si="96"/>
        <v>0</v>
      </c>
      <c r="AD150" s="28"/>
      <c r="AE150" s="28"/>
      <c r="AF150" s="28"/>
      <c r="AG150" s="29">
        <f t="shared" si="97"/>
        <v>0</v>
      </c>
      <c r="AH150" s="62">
        <f t="shared" si="92"/>
        <v>2419610</v>
      </c>
      <c r="AI150" s="30">
        <f t="shared" si="93"/>
        <v>8.1708848195556228E-3</v>
      </c>
      <c r="AJ150" s="31">
        <f t="shared" si="94"/>
        <v>3.9829098154812472E-4</v>
      </c>
      <c r="AK150" s="186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</row>
    <row r="151" spans="1:66" outlineLevel="1" x14ac:dyDescent="0.25">
      <c r="A151" s="23">
        <v>18</v>
      </c>
      <c r="B151" s="23"/>
      <c r="C151" s="91" t="s">
        <v>380</v>
      </c>
      <c r="D151" s="69">
        <v>44623</v>
      </c>
      <c r="E151" s="211" t="s">
        <v>381</v>
      </c>
      <c r="F151" s="113" t="s">
        <v>179</v>
      </c>
      <c r="G151" s="70" t="s">
        <v>180</v>
      </c>
      <c r="H151" s="37"/>
      <c r="I151" s="33"/>
      <c r="J151" s="541"/>
      <c r="K151" s="206">
        <v>7633809</v>
      </c>
      <c r="L151" s="265" t="s">
        <v>81</v>
      </c>
      <c r="M151" s="3"/>
      <c r="N151" s="64"/>
      <c r="O151" s="64"/>
      <c r="P151" s="28"/>
      <c r="Q151" s="148"/>
      <c r="R151" s="148"/>
      <c r="S151" s="64"/>
      <c r="T151" s="206"/>
      <c r="U151" s="199">
        <f t="shared" si="95"/>
        <v>0</v>
      </c>
      <c r="V151" s="206">
        <v>7633809</v>
      </c>
      <c r="W151" s="28"/>
      <c r="X151" s="28"/>
      <c r="Y151" s="200">
        <f t="shared" si="91"/>
        <v>7633809</v>
      </c>
      <c r="Z151" s="28"/>
      <c r="AA151" s="28"/>
      <c r="AB151" s="28"/>
      <c r="AC151" s="29">
        <f t="shared" si="96"/>
        <v>0</v>
      </c>
      <c r="AD151" s="28"/>
      <c r="AE151" s="28"/>
      <c r="AF151" s="28"/>
      <c r="AG151" s="29">
        <f t="shared" si="97"/>
        <v>0</v>
      </c>
      <c r="AH151" s="62">
        <f t="shared" si="92"/>
        <v>7633809</v>
      </c>
      <c r="AI151" s="30">
        <f t="shared" si="93"/>
        <v>2.5778937131805162E-2</v>
      </c>
      <c r="AJ151" s="31">
        <f t="shared" si="94"/>
        <v>1.2565980796743724E-3</v>
      </c>
      <c r="AK151" s="186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</row>
    <row r="152" spans="1:66" outlineLevel="1" x14ac:dyDescent="0.25">
      <c r="A152" s="23">
        <v>19</v>
      </c>
      <c r="B152" s="23"/>
      <c r="C152" s="161" t="s">
        <v>382</v>
      </c>
      <c r="D152" s="69">
        <v>44621</v>
      </c>
      <c r="E152" s="211" t="s">
        <v>383</v>
      </c>
      <c r="F152" s="113" t="s">
        <v>179</v>
      </c>
      <c r="G152" s="70" t="s">
        <v>180</v>
      </c>
      <c r="H152" s="37"/>
      <c r="I152" s="33"/>
      <c r="J152" s="541"/>
      <c r="K152" s="206">
        <v>5898011</v>
      </c>
      <c r="L152" s="265" t="s">
        <v>81</v>
      </c>
      <c r="M152" s="3"/>
      <c r="N152" s="64"/>
      <c r="O152" s="64"/>
      <c r="P152" s="28"/>
      <c r="Q152" s="148"/>
      <c r="R152" s="148"/>
      <c r="S152" s="64"/>
      <c r="T152" s="206"/>
      <c r="U152" s="199">
        <f t="shared" si="95"/>
        <v>0</v>
      </c>
      <c r="V152" s="206">
        <v>5898011</v>
      </c>
      <c r="W152" s="28"/>
      <c r="X152" s="28"/>
      <c r="Y152" s="200">
        <f t="shared" si="91"/>
        <v>5898011</v>
      </c>
      <c r="Z152" s="28"/>
      <c r="AA152" s="28"/>
      <c r="AB152" s="28"/>
      <c r="AC152" s="29">
        <f t="shared" si="96"/>
        <v>0</v>
      </c>
      <c r="AD152" s="28"/>
      <c r="AE152" s="28"/>
      <c r="AF152" s="28"/>
      <c r="AG152" s="29">
        <f t="shared" si="97"/>
        <v>0</v>
      </c>
      <c r="AH152" s="62">
        <f t="shared" si="92"/>
        <v>5898011</v>
      </c>
      <c r="AI152" s="30">
        <f t="shared" si="93"/>
        <v>1.9917246393208854E-2</v>
      </c>
      <c r="AJ152" s="31">
        <f t="shared" si="94"/>
        <v>9.7086910302554401E-4</v>
      </c>
      <c r="AK152" s="186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</row>
    <row r="153" spans="1:66" outlineLevel="1" x14ac:dyDescent="0.25">
      <c r="A153" s="23">
        <v>20</v>
      </c>
      <c r="B153" s="23"/>
      <c r="C153" s="161" t="s">
        <v>384</v>
      </c>
      <c r="D153" s="69">
        <v>44621</v>
      </c>
      <c r="E153" s="211" t="s">
        <v>385</v>
      </c>
      <c r="F153" s="113" t="s">
        <v>179</v>
      </c>
      <c r="G153" s="70" t="s">
        <v>180</v>
      </c>
      <c r="H153" s="37"/>
      <c r="I153" s="33"/>
      <c r="J153" s="541"/>
      <c r="K153" s="206">
        <v>3317889</v>
      </c>
      <c r="L153" s="265" t="s">
        <v>81</v>
      </c>
      <c r="M153" s="3"/>
      <c r="N153" s="64"/>
      <c r="O153" s="64"/>
      <c r="P153" s="28"/>
      <c r="Q153" s="148"/>
      <c r="R153" s="148"/>
      <c r="S153" s="64"/>
      <c r="T153" s="206"/>
      <c r="U153" s="199">
        <f t="shared" si="95"/>
        <v>0</v>
      </c>
      <c r="V153" s="206">
        <v>3317889</v>
      </c>
      <c r="W153" s="28"/>
      <c r="X153" s="28"/>
      <c r="Y153" s="200">
        <f t="shared" si="91"/>
        <v>3317889</v>
      </c>
      <c r="Z153" s="28"/>
      <c r="AA153" s="28"/>
      <c r="AB153" s="28"/>
      <c r="AC153" s="29">
        <f t="shared" si="96"/>
        <v>0</v>
      </c>
      <c r="AD153" s="28"/>
      <c r="AE153" s="28"/>
      <c r="AF153" s="28"/>
      <c r="AG153" s="29">
        <f t="shared" si="97"/>
        <v>0</v>
      </c>
      <c r="AH153" s="62">
        <f t="shared" si="92"/>
        <v>3317889</v>
      </c>
      <c r="AI153" s="30">
        <f t="shared" si="93"/>
        <v>1.1204321714272377E-2</v>
      </c>
      <c r="AJ153" s="31">
        <f t="shared" si="94"/>
        <v>5.4615630885875238E-4</v>
      </c>
      <c r="AK153" s="186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</row>
    <row r="154" spans="1:66" outlineLevel="1" x14ac:dyDescent="0.25">
      <c r="A154" s="23">
        <v>21</v>
      </c>
      <c r="B154" s="23"/>
      <c r="C154" s="161" t="s">
        <v>386</v>
      </c>
      <c r="D154" s="69">
        <v>44621</v>
      </c>
      <c r="E154" s="211" t="s">
        <v>387</v>
      </c>
      <c r="F154" s="113" t="s">
        <v>179</v>
      </c>
      <c r="G154" s="70" t="s">
        <v>180</v>
      </c>
      <c r="H154" s="37"/>
      <c r="I154" s="33"/>
      <c r="J154" s="541"/>
      <c r="K154" s="206">
        <v>3774634</v>
      </c>
      <c r="L154" s="265" t="s">
        <v>81</v>
      </c>
      <c r="M154" s="3"/>
      <c r="N154" s="64"/>
      <c r="O154" s="64"/>
      <c r="P154" s="28"/>
      <c r="Q154" s="148"/>
      <c r="R154" s="148"/>
      <c r="S154" s="64"/>
      <c r="T154" s="206"/>
      <c r="U154" s="199">
        <f t="shared" si="95"/>
        <v>0</v>
      </c>
      <c r="V154" s="206">
        <v>3774634</v>
      </c>
      <c r="W154" s="28"/>
      <c r="X154" s="28"/>
      <c r="Y154" s="200">
        <f t="shared" si="91"/>
        <v>3774634</v>
      </c>
      <c r="Z154" s="28"/>
      <c r="AA154" s="28"/>
      <c r="AB154" s="28"/>
      <c r="AC154" s="29">
        <f t="shared" si="96"/>
        <v>0</v>
      </c>
      <c r="AD154" s="28"/>
      <c r="AE154" s="28"/>
      <c r="AF154" s="28"/>
      <c r="AG154" s="29">
        <f t="shared" si="97"/>
        <v>0</v>
      </c>
      <c r="AH154" s="62">
        <f t="shared" si="92"/>
        <v>3774634</v>
      </c>
      <c r="AI154" s="30">
        <f t="shared" si="93"/>
        <v>1.2746723500885893E-2</v>
      </c>
      <c r="AJ154" s="31">
        <f t="shared" si="94"/>
        <v>6.2134091066119094E-4</v>
      </c>
      <c r="AK154" s="186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</row>
    <row r="155" spans="1:66" outlineLevel="1" x14ac:dyDescent="0.25">
      <c r="A155" s="23">
        <v>22</v>
      </c>
      <c r="B155" s="23"/>
      <c r="C155" s="91" t="s">
        <v>388</v>
      </c>
      <c r="D155" s="69">
        <v>44623</v>
      </c>
      <c r="E155" s="211" t="s">
        <v>389</v>
      </c>
      <c r="F155" s="113" t="s">
        <v>179</v>
      </c>
      <c r="G155" s="70" t="s">
        <v>180</v>
      </c>
      <c r="H155" s="37"/>
      <c r="I155" s="33"/>
      <c r="J155" s="541"/>
      <c r="K155" s="206">
        <v>3947678</v>
      </c>
      <c r="L155" s="265" t="s">
        <v>81</v>
      </c>
      <c r="M155" s="3"/>
      <c r="N155" s="64"/>
      <c r="O155" s="64"/>
      <c r="P155" s="28"/>
      <c r="Q155" s="148"/>
      <c r="R155" s="148"/>
      <c r="S155" s="64"/>
      <c r="T155" s="206"/>
      <c r="U155" s="199">
        <f t="shared" si="95"/>
        <v>0</v>
      </c>
      <c r="V155" s="206">
        <v>3947678</v>
      </c>
      <c r="W155" s="28"/>
      <c r="X155" s="28"/>
      <c r="Y155" s="200">
        <f t="shared" si="91"/>
        <v>3947678</v>
      </c>
      <c r="Z155" s="28"/>
      <c r="AA155" s="28"/>
      <c r="AB155" s="28"/>
      <c r="AC155" s="29">
        <f t="shared" si="96"/>
        <v>0</v>
      </c>
      <c r="AD155" s="28"/>
      <c r="AE155" s="28"/>
      <c r="AF155" s="28"/>
      <c r="AG155" s="29">
        <f t="shared" si="97"/>
        <v>0</v>
      </c>
      <c r="AH155" s="62">
        <f t="shared" si="92"/>
        <v>3947678</v>
      </c>
      <c r="AI155" s="30">
        <f t="shared" si="93"/>
        <v>1.3331083208737647E-2</v>
      </c>
      <c r="AJ155" s="31">
        <f t="shared" si="94"/>
        <v>6.4982561051406544E-4</v>
      </c>
      <c r="AK155" s="186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</row>
    <row r="156" spans="1:66" outlineLevel="1" x14ac:dyDescent="0.25">
      <c r="A156" s="23">
        <v>23</v>
      </c>
      <c r="B156" s="23"/>
      <c r="C156" s="161" t="s">
        <v>390</v>
      </c>
      <c r="D156" s="69">
        <v>44616</v>
      </c>
      <c r="E156" s="211" t="s">
        <v>391</v>
      </c>
      <c r="F156" s="113" t="s">
        <v>179</v>
      </c>
      <c r="G156" s="70" t="s">
        <v>180</v>
      </c>
      <c r="H156" s="37"/>
      <c r="I156" s="33"/>
      <c r="J156" s="541"/>
      <c r="K156" s="206">
        <v>7307305</v>
      </c>
      <c r="L156" s="265" t="s">
        <v>81</v>
      </c>
      <c r="M156" s="3"/>
      <c r="N156" s="64"/>
      <c r="O156" s="64"/>
      <c r="P156" s="28"/>
      <c r="Q156" s="148"/>
      <c r="R156" s="148"/>
      <c r="S156" s="64"/>
      <c r="T156" s="206"/>
      <c r="U156" s="199">
        <f t="shared" si="95"/>
        <v>0</v>
      </c>
      <c r="V156" s="206">
        <v>7307305</v>
      </c>
      <c r="W156" s="28"/>
      <c r="X156" s="28"/>
      <c r="Y156" s="200">
        <f t="shared" si="91"/>
        <v>7307305</v>
      </c>
      <c r="Z156" s="28"/>
      <c r="AA156" s="28"/>
      <c r="AB156" s="28"/>
      <c r="AC156" s="29">
        <f t="shared" si="96"/>
        <v>0</v>
      </c>
      <c r="AD156" s="28"/>
      <c r="AE156" s="28"/>
      <c r="AF156" s="28"/>
      <c r="AG156" s="29">
        <f t="shared" si="97"/>
        <v>0</v>
      </c>
      <c r="AH156" s="62">
        <f t="shared" si="92"/>
        <v>7307305</v>
      </c>
      <c r="AI156" s="30">
        <f t="shared" si="93"/>
        <v>2.4676351765930419E-2</v>
      </c>
      <c r="AJ156" s="31">
        <f t="shared" si="94"/>
        <v>1.2028523939484129E-3</v>
      </c>
      <c r="AK156" s="186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</row>
    <row r="157" spans="1:66" outlineLevel="1" x14ac:dyDescent="0.25">
      <c r="A157" s="23">
        <v>24</v>
      </c>
      <c r="B157" s="23"/>
      <c r="C157" s="161" t="s">
        <v>392</v>
      </c>
      <c r="D157" s="69">
        <v>44616</v>
      </c>
      <c r="E157" s="211" t="s">
        <v>393</v>
      </c>
      <c r="F157" s="113" t="s">
        <v>179</v>
      </c>
      <c r="G157" s="70" t="s">
        <v>180</v>
      </c>
      <c r="H157" s="37"/>
      <c r="I157" s="33"/>
      <c r="J157" s="541"/>
      <c r="K157" s="206">
        <v>6775466</v>
      </c>
      <c r="L157" s="265" t="s">
        <v>81</v>
      </c>
      <c r="M157" s="3"/>
      <c r="N157" s="64"/>
      <c r="O157" s="64"/>
      <c r="P157" s="28"/>
      <c r="Q157" s="148"/>
      <c r="R157" s="148"/>
      <c r="S157" s="64"/>
      <c r="T157" s="206"/>
      <c r="U157" s="199">
        <f t="shared" si="95"/>
        <v>0</v>
      </c>
      <c r="V157" s="206">
        <v>6775466</v>
      </c>
      <c r="W157" s="28"/>
      <c r="X157" s="28"/>
      <c r="Y157" s="200">
        <f t="shared" si="91"/>
        <v>6775466</v>
      </c>
      <c r="Z157" s="28"/>
      <c r="AA157" s="28"/>
      <c r="AB157" s="28"/>
      <c r="AC157" s="29">
        <f t="shared" si="96"/>
        <v>0</v>
      </c>
      <c r="AD157" s="28"/>
      <c r="AE157" s="28"/>
      <c r="AF157" s="28"/>
      <c r="AG157" s="29">
        <f t="shared" si="97"/>
        <v>0</v>
      </c>
      <c r="AH157" s="62">
        <f t="shared" si="92"/>
        <v>6775466</v>
      </c>
      <c r="AI157" s="30">
        <f t="shared" si="93"/>
        <v>2.2880361828896086E-2</v>
      </c>
      <c r="AJ157" s="31">
        <f t="shared" si="94"/>
        <v>1.115306600479394E-3</v>
      </c>
      <c r="AK157" s="186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</row>
    <row r="158" spans="1:66" outlineLevel="1" x14ac:dyDescent="0.25">
      <c r="A158" s="23">
        <v>25</v>
      </c>
      <c r="B158" s="23"/>
      <c r="C158" s="140" t="s">
        <v>394</v>
      </c>
      <c r="D158" s="69">
        <v>44621</v>
      </c>
      <c r="E158" s="211" t="s">
        <v>395</v>
      </c>
      <c r="F158" s="113" t="s">
        <v>179</v>
      </c>
      <c r="G158" s="70" t="s">
        <v>180</v>
      </c>
      <c r="H158" s="37"/>
      <c r="I158" s="33"/>
      <c r="J158" s="541"/>
      <c r="K158" s="206">
        <v>3351341</v>
      </c>
      <c r="L158" s="265" t="s">
        <v>81</v>
      </c>
      <c r="M158" s="3"/>
      <c r="N158" s="64"/>
      <c r="O158" s="64"/>
      <c r="P158" s="28"/>
      <c r="Q158" s="148"/>
      <c r="R158" s="148"/>
      <c r="S158" s="64"/>
      <c r="T158" s="206"/>
      <c r="U158" s="199">
        <f t="shared" si="95"/>
        <v>0</v>
      </c>
      <c r="V158" s="206"/>
      <c r="W158" s="206">
        <v>3351341</v>
      </c>
      <c r="X158" s="28"/>
      <c r="Y158" s="200">
        <f t="shared" si="91"/>
        <v>3351341</v>
      </c>
      <c r="Z158" s="28"/>
      <c r="AA158" s="28"/>
      <c r="AB158" s="28"/>
      <c r="AC158" s="29">
        <f t="shared" si="96"/>
        <v>0</v>
      </c>
      <c r="AD158" s="28"/>
      <c r="AE158" s="28"/>
      <c r="AF158" s="28"/>
      <c r="AG158" s="29">
        <f t="shared" si="97"/>
        <v>0</v>
      </c>
      <c r="AH158" s="62">
        <f t="shared" si="92"/>
        <v>3351341</v>
      </c>
      <c r="AI158" s="30">
        <f t="shared" si="93"/>
        <v>1.1317287208291567E-2</v>
      </c>
      <c r="AJ158" s="31">
        <f t="shared" si="94"/>
        <v>5.5166282846924662E-4</v>
      </c>
      <c r="AK158" s="186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</row>
    <row r="159" spans="1:66" outlineLevel="1" x14ac:dyDescent="0.25">
      <c r="A159" s="23">
        <v>26</v>
      </c>
      <c r="B159" s="23"/>
      <c r="C159" s="140" t="s">
        <v>396</v>
      </c>
      <c r="D159" s="69">
        <v>44623</v>
      </c>
      <c r="E159" s="211" t="s">
        <v>397</v>
      </c>
      <c r="F159" s="113" t="s">
        <v>179</v>
      </c>
      <c r="G159" s="70" t="s">
        <v>180</v>
      </c>
      <c r="H159" s="37"/>
      <c r="I159" s="33"/>
      <c r="J159" s="541"/>
      <c r="K159" s="206">
        <v>3356448</v>
      </c>
      <c r="L159" s="265" t="s">
        <v>81</v>
      </c>
      <c r="M159" s="3"/>
      <c r="N159" s="64"/>
      <c r="O159" s="64"/>
      <c r="P159" s="28"/>
      <c r="Q159" s="148"/>
      <c r="R159" s="148"/>
      <c r="S159" s="64"/>
      <c r="T159" s="206"/>
      <c r="U159" s="199">
        <f t="shared" si="95"/>
        <v>0</v>
      </c>
      <c r="V159" s="206">
        <v>3356448</v>
      </c>
      <c r="W159" s="28"/>
      <c r="X159" s="28"/>
      <c r="Y159" s="200">
        <f t="shared" si="91"/>
        <v>3356448</v>
      </c>
      <c r="Z159" s="28"/>
      <c r="AA159" s="28"/>
      <c r="AB159" s="28"/>
      <c r="AC159" s="29">
        <f t="shared" si="96"/>
        <v>0</v>
      </c>
      <c r="AD159" s="28"/>
      <c r="AE159" s="28"/>
      <c r="AF159" s="28"/>
      <c r="AG159" s="29">
        <f t="shared" si="97"/>
        <v>0</v>
      </c>
      <c r="AH159" s="62">
        <f t="shared" si="92"/>
        <v>3356448</v>
      </c>
      <c r="AI159" s="30">
        <f t="shared" si="93"/>
        <v>1.1334533255701468E-2</v>
      </c>
      <c r="AJ159" s="31">
        <f t="shared" si="94"/>
        <v>5.5250348958519767E-4</v>
      </c>
      <c r="AK159" s="186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</row>
    <row r="160" spans="1:66" outlineLevel="1" x14ac:dyDescent="0.25">
      <c r="A160" s="23">
        <v>27</v>
      </c>
      <c r="B160" s="23"/>
      <c r="C160" s="140" t="s">
        <v>398</v>
      </c>
      <c r="D160" s="69">
        <v>44616</v>
      </c>
      <c r="E160" s="211" t="s">
        <v>399</v>
      </c>
      <c r="F160" s="113" t="s">
        <v>179</v>
      </c>
      <c r="G160" s="70" t="s">
        <v>180</v>
      </c>
      <c r="H160" s="37"/>
      <c r="I160" s="33"/>
      <c r="J160" s="541"/>
      <c r="K160" s="206">
        <v>6256524</v>
      </c>
      <c r="L160" s="265" t="s">
        <v>81</v>
      </c>
      <c r="M160" s="3"/>
      <c r="N160" s="64"/>
      <c r="O160" s="64"/>
      <c r="P160" s="28"/>
      <c r="Q160" s="148"/>
      <c r="R160" s="148"/>
      <c r="S160" s="64"/>
      <c r="T160" s="206"/>
      <c r="U160" s="199">
        <f t="shared" si="95"/>
        <v>0</v>
      </c>
      <c r="V160" s="206">
        <v>6256524</v>
      </c>
      <c r="W160" s="28"/>
      <c r="X160" s="28"/>
      <c r="Y160" s="200">
        <f t="shared" si="91"/>
        <v>6256524</v>
      </c>
      <c r="Z160" s="28"/>
      <c r="AA160" s="28"/>
      <c r="AB160" s="28"/>
      <c r="AC160" s="29">
        <f t="shared" si="96"/>
        <v>0</v>
      </c>
      <c r="AD160" s="28"/>
      <c r="AE160" s="28"/>
      <c r="AF160" s="28"/>
      <c r="AG160" s="29">
        <f t="shared" si="97"/>
        <v>0</v>
      </c>
      <c r="AH160" s="62">
        <f t="shared" si="92"/>
        <v>6256524</v>
      </c>
      <c r="AI160" s="30">
        <f t="shared" si="93"/>
        <v>2.112792432449255E-2</v>
      </c>
      <c r="AJ160" s="31">
        <f t="shared" si="94"/>
        <v>1.0298837767406315E-3</v>
      </c>
      <c r="AK160" s="186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</row>
    <row r="161" spans="1:66" outlineLevel="1" x14ac:dyDescent="0.25">
      <c r="A161" s="23">
        <v>28</v>
      </c>
      <c r="B161" s="23"/>
      <c r="C161" s="140" t="s">
        <v>400</v>
      </c>
      <c r="D161" s="69">
        <v>44629</v>
      </c>
      <c r="E161" s="211" t="s">
        <v>401</v>
      </c>
      <c r="F161" s="113" t="s">
        <v>179</v>
      </c>
      <c r="G161" s="70" t="s">
        <v>180</v>
      </c>
      <c r="H161" s="37"/>
      <c r="I161" s="33"/>
      <c r="J161" s="541"/>
      <c r="K161" s="206">
        <v>63795566</v>
      </c>
      <c r="L161" s="265" t="s">
        <v>81</v>
      </c>
      <c r="M161" s="3"/>
      <c r="N161" s="64"/>
      <c r="O161" s="64"/>
      <c r="P161" s="28"/>
      <c r="Q161" s="148"/>
      <c r="R161" s="148"/>
      <c r="S161" s="64"/>
      <c r="T161" s="206"/>
      <c r="U161" s="199">
        <f t="shared" si="95"/>
        <v>0</v>
      </c>
      <c r="V161" s="206">
        <v>63795566</v>
      </c>
      <c r="W161" s="28"/>
      <c r="X161" s="28"/>
      <c r="Y161" s="200">
        <f t="shared" si="91"/>
        <v>63795566</v>
      </c>
      <c r="Z161" s="28"/>
      <c r="AA161" s="28"/>
      <c r="AB161" s="28"/>
      <c r="AC161" s="29">
        <f t="shared" si="96"/>
        <v>0</v>
      </c>
      <c r="AD161" s="28"/>
      <c r="AE161" s="28"/>
      <c r="AF161" s="28"/>
      <c r="AG161" s="29">
        <f t="shared" si="97"/>
        <v>0</v>
      </c>
      <c r="AH161" s="62">
        <f t="shared" si="92"/>
        <v>63795566</v>
      </c>
      <c r="AI161" s="30">
        <f t="shared" si="93"/>
        <v>0.21543398390003299</v>
      </c>
      <c r="AJ161" s="31">
        <f t="shared" si="94"/>
        <v>1.0501361211334955E-2</v>
      </c>
      <c r="AK161" s="186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</row>
    <row r="162" spans="1:66" outlineLevel="1" x14ac:dyDescent="0.25">
      <c r="A162" s="23">
        <v>29</v>
      </c>
      <c r="B162" s="23"/>
      <c r="C162" s="140" t="s">
        <v>402</v>
      </c>
      <c r="D162" s="69">
        <v>44621</v>
      </c>
      <c r="E162" s="211" t="s">
        <v>403</v>
      </c>
      <c r="F162" s="113" t="s">
        <v>179</v>
      </c>
      <c r="G162" s="70" t="s">
        <v>180</v>
      </c>
      <c r="H162" s="37"/>
      <c r="I162" s="33"/>
      <c r="J162" s="541"/>
      <c r="K162" s="206">
        <v>14373248</v>
      </c>
      <c r="L162" s="265" t="s">
        <v>81</v>
      </c>
      <c r="M162" s="3"/>
      <c r="N162" s="64"/>
      <c r="O162" s="64"/>
      <c r="P162" s="28"/>
      <c r="Q162" s="148"/>
      <c r="R162" s="148"/>
      <c r="S162" s="64"/>
      <c r="T162" s="206"/>
      <c r="U162" s="199">
        <f t="shared" si="95"/>
        <v>0</v>
      </c>
      <c r="V162" s="206">
        <v>14373248</v>
      </c>
      <c r="W162" s="28"/>
      <c r="X162" s="28"/>
      <c r="Y162" s="200">
        <f t="shared" si="91"/>
        <v>14373248</v>
      </c>
      <c r="Z162" s="28"/>
      <c r="AA162" s="28"/>
      <c r="AB162" s="28"/>
      <c r="AC162" s="29">
        <f t="shared" si="96"/>
        <v>0</v>
      </c>
      <c r="AD162" s="28"/>
      <c r="AE162" s="28"/>
      <c r="AF162" s="28"/>
      <c r="AG162" s="29">
        <f t="shared" si="97"/>
        <v>0</v>
      </c>
      <c r="AH162" s="62">
        <f t="shared" si="92"/>
        <v>14373248</v>
      </c>
      <c r="AI162" s="30">
        <f t="shared" si="93"/>
        <v>4.853763783870467E-2</v>
      </c>
      <c r="AJ162" s="31">
        <f t="shared" si="94"/>
        <v>2.3659742908793652E-3</v>
      </c>
      <c r="AK162" s="186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</row>
    <row r="163" spans="1:66" outlineLevel="1" x14ac:dyDescent="0.25">
      <c r="A163" s="23">
        <v>30</v>
      </c>
      <c r="B163" s="23"/>
      <c r="C163" s="140" t="s">
        <v>404</v>
      </c>
      <c r="D163" s="69">
        <v>44616</v>
      </c>
      <c r="E163" s="210" t="s">
        <v>405</v>
      </c>
      <c r="F163" s="113" t="s">
        <v>179</v>
      </c>
      <c r="G163" s="70" t="s">
        <v>180</v>
      </c>
      <c r="H163" s="37"/>
      <c r="I163" s="33"/>
      <c r="J163" s="541"/>
      <c r="K163" s="206">
        <v>6864956</v>
      </c>
      <c r="L163" s="265" t="s">
        <v>81</v>
      </c>
      <c r="M163" s="3"/>
      <c r="N163" s="64"/>
      <c r="O163" s="64"/>
      <c r="P163" s="28"/>
      <c r="Q163" s="148"/>
      <c r="R163" s="148"/>
      <c r="S163" s="64"/>
      <c r="T163" s="206"/>
      <c r="U163" s="199">
        <f t="shared" si="95"/>
        <v>0</v>
      </c>
      <c r="V163" s="206">
        <v>6864956</v>
      </c>
      <c r="W163" s="28"/>
      <c r="X163" s="28"/>
      <c r="Y163" s="200">
        <f t="shared" si="91"/>
        <v>6864956</v>
      </c>
      <c r="Z163" s="28"/>
      <c r="AA163" s="28"/>
      <c r="AB163" s="28"/>
      <c r="AC163" s="29">
        <f t="shared" si="96"/>
        <v>0</v>
      </c>
      <c r="AD163" s="28"/>
      <c r="AE163" s="28"/>
      <c r="AF163" s="28"/>
      <c r="AG163" s="29">
        <f t="shared" si="97"/>
        <v>0</v>
      </c>
      <c r="AH163" s="62">
        <f t="shared" si="92"/>
        <v>6864956</v>
      </c>
      <c r="AI163" s="30">
        <f t="shared" si="93"/>
        <v>2.3182564449360551E-2</v>
      </c>
      <c r="AJ163" s="31">
        <f t="shared" si="94"/>
        <v>1.1300375116339773E-3</v>
      </c>
      <c r="AK163" s="186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</row>
    <row r="164" spans="1:66" outlineLevel="1" x14ac:dyDescent="0.25">
      <c r="A164" s="23">
        <v>31</v>
      </c>
      <c r="B164" s="23"/>
      <c r="C164" s="140" t="s">
        <v>406</v>
      </c>
      <c r="D164" s="69">
        <v>44621</v>
      </c>
      <c r="E164" s="210" t="s">
        <v>407</v>
      </c>
      <c r="F164" s="113" t="s">
        <v>179</v>
      </c>
      <c r="G164" s="70" t="s">
        <v>180</v>
      </c>
      <c r="H164" s="37"/>
      <c r="I164" s="33"/>
      <c r="J164" s="541"/>
      <c r="K164" s="206">
        <v>19628381</v>
      </c>
      <c r="L164" s="265" t="s">
        <v>81</v>
      </c>
      <c r="M164" s="3"/>
      <c r="N164" s="64"/>
      <c r="O164" s="64"/>
      <c r="P164" s="28"/>
      <c r="Q164" s="148"/>
      <c r="R164" s="148"/>
      <c r="S164" s="64"/>
      <c r="T164" s="206"/>
      <c r="U164" s="199">
        <f t="shared" ref="U164:U170" si="98">SUM(R164:T164)</f>
        <v>0</v>
      </c>
      <c r="V164" s="206">
        <v>19628381</v>
      </c>
      <c r="W164" s="28"/>
      <c r="X164" s="28"/>
      <c r="Y164" s="200">
        <f t="shared" ref="Y164:Y170" si="99">SUM(V164:X164)</f>
        <v>19628381</v>
      </c>
      <c r="Z164" s="28"/>
      <c r="AA164" s="28"/>
      <c r="AB164" s="28"/>
      <c r="AC164" s="29">
        <f t="shared" ref="AC164:AC166" si="100">SUM(Z164:AB164)</f>
        <v>0</v>
      </c>
      <c r="AD164" s="28"/>
      <c r="AE164" s="28"/>
      <c r="AF164" s="28"/>
      <c r="AG164" s="29">
        <f t="shared" ref="AG164:AG166" si="101">SUM(AD164:AF164)</f>
        <v>0</v>
      </c>
      <c r="AH164" s="62">
        <f t="shared" ref="AH164:AH166" si="102">+U164+Y164+AC164+AG164</f>
        <v>19628381</v>
      </c>
      <c r="AI164" s="30">
        <f>IF(ISERROR(AH164/$J$133),0,AH164/$J$133)</f>
        <v>6.6283921931779913E-2</v>
      </c>
      <c r="AJ164" s="31">
        <f t="shared" si="94"/>
        <v>3.231019517480322E-3</v>
      </c>
      <c r="AK164" s="186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</row>
    <row r="165" spans="1:66" outlineLevel="1" x14ac:dyDescent="0.25">
      <c r="A165" s="23">
        <v>32</v>
      </c>
      <c r="B165" s="23"/>
      <c r="C165" s="140" t="s">
        <v>408</v>
      </c>
      <c r="D165" s="69">
        <v>44616</v>
      </c>
      <c r="E165" s="210" t="s">
        <v>409</v>
      </c>
      <c r="F165" s="113" t="s">
        <v>179</v>
      </c>
      <c r="G165" s="70" t="s">
        <v>180</v>
      </c>
      <c r="H165" s="37"/>
      <c r="I165" s="33"/>
      <c r="J165" s="541"/>
      <c r="K165" s="206">
        <v>16085011</v>
      </c>
      <c r="L165" s="265" t="s">
        <v>81</v>
      </c>
      <c r="M165" s="3"/>
      <c r="N165" s="64"/>
      <c r="O165" s="64"/>
      <c r="P165" s="28"/>
      <c r="Q165" s="148"/>
      <c r="R165" s="148"/>
      <c r="S165" s="64"/>
      <c r="T165" s="206"/>
      <c r="U165" s="199">
        <f t="shared" si="98"/>
        <v>0</v>
      </c>
      <c r="V165" s="206">
        <v>16085011</v>
      </c>
      <c r="W165" s="28"/>
      <c r="X165" s="28"/>
      <c r="Y165" s="200">
        <f t="shared" si="99"/>
        <v>16085011</v>
      </c>
      <c r="Z165" s="28"/>
      <c r="AA165" s="28"/>
      <c r="AB165" s="28"/>
      <c r="AC165" s="29">
        <f t="shared" si="100"/>
        <v>0</v>
      </c>
      <c r="AD165" s="28"/>
      <c r="AE165" s="28"/>
      <c r="AF165" s="28"/>
      <c r="AG165" s="29">
        <f t="shared" si="101"/>
        <v>0</v>
      </c>
      <c r="AH165" s="62">
        <f t="shared" si="102"/>
        <v>16085011</v>
      </c>
      <c r="AI165" s="30">
        <f>IF(ISERROR(AH165/$J$133),0,AH165/$J$133)</f>
        <v>5.4318163754607234E-2</v>
      </c>
      <c r="AJ165" s="31">
        <f t="shared" si="94"/>
        <v>2.6477468763157629E-3</v>
      </c>
      <c r="AK165" s="186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</row>
    <row r="166" spans="1:66" outlineLevel="1" x14ac:dyDescent="0.25">
      <c r="A166" s="23">
        <v>33</v>
      </c>
      <c r="B166" s="23"/>
      <c r="C166" s="140" t="s">
        <v>410</v>
      </c>
      <c r="D166" s="69">
        <v>44616</v>
      </c>
      <c r="E166" s="210" t="s">
        <v>411</v>
      </c>
      <c r="F166" s="113" t="s">
        <v>179</v>
      </c>
      <c r="G166" s="70" t="s">
        <v>180</v>
      </c>
      <c r="H166" s="37"/>
      <c r="I166" s="33"/>
      <c r="J166" s="541"/>
      <c r="K166" s="206">
        <v>12142349</v>
      </c>
      <c r="L166" s="265" t="s">
        <v>81</v>
      </c>
      <c r="M166" s="3"/>
      <c r="N166" s="64"/>
      <c r="O166" s="64"/>
      <c r="P166" s="28"/>
      <c r="Q166" s="148"/>
      <c r="R166" s="148"/>
      <c r="S166" s="64"/>
      <c r="T166" s="208"/>
      <c r="U166" s="199">
        <f t="shared" si="98"/>
        <v>0</v>
      </c>
      <c r="V166" s="206">
        <v>12142349</v>
      </c>
      <c r="W166" s="28"/>
      <c r="X166" s="28"/>
      <c r="Y166" s="200">
        <f t="shared" si="99"/>
        <v>12142349</v>
      </c>
      <c r="Z166" s="28"/>
      <c r="AA166" s="28"/>
      <c r="AB166" s="28"/>
      <c r="AC166" s="29">
        <f t="shared" si="100"/>
        <v>0</v>
      </c>
      <c r="AD166" s="28"/>
      <c r="AE166" s="28"/>
      <c r="AF166" s="28"/>
      <c r="AG166" s="29">
        <f t="shared" si="101"/>
        <v>0</v>
      </c>
      <c r="AH166" s="62">
        <f t="shared" si="102"/>
        <v>12142349</v>
      </c>
      <c r="AI166" s="30">
        <f>IF(ISERROR(AH166/$J$133),0,AH166/$J$133)</f>
        <v>4.1004019291475235E-2</v>
      </c>
      <c r="AJ166" s="31">
        <f t="shared" si="94"/>
        <v>1.9987469474460309E-3</v>
      </c>
      <c r="AK166" s="186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</row>
    <row r="167" spans="1:66" outlineLevel="1" x14ac:dyDescent="0.25">
      <c r="A167" s="23">
        <v>34</v>
      </c>
      <c r="B167" s="23"/>
      <c r="C167" s="140" t="s">
        <v>412</v>
      </c>
      <c r="D167" s="69">
        <v>44888</v>
      </c>
      <c r="E167" s="211" t="s">
        <v>401</v>
      </c>
      <c r="F167" s="113" t="s">
        <v>179</v>
      </c>
      <c r="G167" s="70" t="s">
        <v>180</v>
      </c>
      <c r="H167" s="37"/>
      <c r="I167" s="33"/>
      <c r="J167" s="541"/>
      <c r="K167" s="206">
        <v>5200000</v>
      </c>
      <c r="L167" s="265" t="s">
        <v>81</v>
      </c>
      <c r="M167" s="3"/>
      <c r="N167" s="64"/>
      <c r="O167" s="64"/>
      <c r="P167" s="28"/>
      <c r="Q167" s="148"/>
      <c r="R167" s="148"/>
      <c r="S167" s="64"/>
      <c r="T167" s="206"/>
      <c r="U167" s="199">
        <f t="shared" si="98"/>
        <v>0</v>
      </c>
      <c r="V167" s="29"/>
      <c r="W167" s="28"/>
      <c r="X167" s="28"/>
      <c r="Y167" s="200">
        <f t="shared" si="99"/>
        <v>0</v>
      </c>
      <c r="Z167" s="28"/>
      <c r="AA167" s="28"/>
      <c r="AB167" s="72"/>
      <c r="AC167" s="29">
        <f t="shared" ref="AC167:AC170" si="103">SUM(Z167:AB167)</f>
        <v>0</v>
      </c>
      <c r="AD167" s="28"/>
      <c r="AE167" s="28"/>
      <c r="AF167" s="206">
        <v>5200000</v>
      </c>
      <c r="AG167" s="29">
        <f t="shared" ref="AG167:AG170" si="104">SUM(AD167:AF167)</f>
        <v>5200000</v>
      </c>
      <c r="AH167" s="62">
        <f t="shared" ref="AH167:AH170" si="105">+U167+Y167+AC167+AG167</f>
        <v>5200000</v>
      </c>
      <c r="AI167" s="30">
        <f t="shared" ref="AI167:AI170" si="106">IF(ISERROR(AH167/$J$133),0,AH167/$J$133)</f>
        <v>1.7560103099957942E-2</v>
      </c>
      <c r="AJ167" s="31">
        <f t="shared" si="94"/>
        <v>8.5596980672515341E-4</v>
      </c>
      <c r="AK167" s="186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</row>
    <row r="168" spans="1:66" outlineLevel="1" x14ac:dyDescent="0.25">
      <c r="A168" s="23">
        <v>35</v>
      </c>
      <c r="B168" s="23"/>
      <c r="C168" s="140" t="s">
        <v>413</v>
      </c>
      <c r="D168" s="69">
        <v>44832</v>
      </c>
      <c r="E168" s="211" t="s">
        <v>403</v>
      </c>
      <c r="F168" s="113" t="s">
        <v>179</v>
      </c>
      <c r="G168" s="70" t="s">
        <v>180</v>
      </c>
      <c r="H168" s="37"/>
      <c r="I168" s="33"/>
      <c r="J168" s="541"/>
      <c r="K168" s="206">
        <v>1529500</v>
      </c>
      <c r="L168" s="265" t="s">
        <v>81</v>
      </c>
      <c r="M168" s="3"/>
      <c r="N168" s="64"/>
      <c r="O168" s="64"/>
      <c r="P168" s="28"/>
      <c r="Q168" s="148"/>
      <c r="R168" s="148"/>
      <c r="S168" s="64"/>
      <c r="T168" s="206"/>
      <c r="U168" s="199">
        <f t="shared" si="98"/>
        <v>0</v>
      </c>
      <c r="V168" s="29"/>
      <c r="W168" s="28"/>
      <c r="X168" s="28"/>
      <c r="Y168" s="200">
        <f t="shared" si="99"/>
        <v>0</v>
      </c>
      <c r="Z168" s="28"/>
      <c r="AA168" s="28"/>
      <c r="AB168" s="72"/>
      <c r="AC168" s="29">
        <f t="shared" si="103"/>
        <v>0</v>
      </c>
      <c r="AD168" s="206">
        <v>1529500</v>
      </c>
      <c r="AE168" s="28"/>
      <c r="AF168" s="28"/>
      <c r="AG168" s="29">
        <f t="shared" si="104"/>
        <v>1529500</v>
      </c>
      <c r="AH168" s="62">
        <f t="shared" si="105"/>
        <v>1529500</v>
      </c>
      <c r="AI168" s="30">
        <f t="shared" si="106"/>
        <v>5.1650341714203213E-3</v>
      </c>
      <c r="AJ168" s="31">
        <f t="shared" si="94"/>
        <v>2.5177034988194656E-4</v>
      </c>
      <c r="AK168" s="186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</row>
    <row r="169" spans="1:66" outlineLevel="1" x14ac:dyDescent="0.25">
      <c r="A169" s="23">
        <v>36</v>
      </c>
      <c r="B169" s="23"/>
      <c r="C169" s="140" t="s">
        <v>414</v>
      </c>
      <c r="D169" s="69">
        <v>44824</v>
      </c>
      <c r="E169" s="210" t="s">
        <v>409</v>
      </c>
      <c r="F169" s="113" t="s">
        <v>179</v>
      </c>
      <c r="G169" s="70" t="s">
        <v>180</v>
      </c>
      <c r="H169" s="37"/>
      <c r="I169" s="33"/>
      <c r="J169" s="541"/>
      <c r="K169" s="206">
        <v>1529500</v>
      </c>
      <c r="L169" s="265" t="s">
        <v>81</v>
      </c>
      <c r="M169" s="3"/>
      <c r="N169" s="64"/>
      <c r="O169" s="64"/>
      <c r="P169" s="28"/>
      <c r="Q169" s="148"/>
      <c r="R169" s="148"/>
      <c r="S169" s="64"/>
      <c r="T169" s="206"/>
      <c r="U169" s="199">
        <f t="shared" si="98"/>
        <v>0</v>
      </c>
      <c r="V169" s="29"/>
      <c r="W169" s="28"/>
      <c r="X169" s="28"/>
      <c r="Y169" s="200">
        <f t="shared" si="99"/>
        <v>0</v>
      </c>
      <c r="Z169" s="28"/>
      <c r="AA169" s="28"/>
      <c r="AB169" s="72"/>
      <c r="AC169" s="29">
        <f t="shared" si="103"/>
        <v>0</v>
      </c>
      <c r="AD169" s="206">
        <v>1529500</v>
      </c>
      <c r="AE169" s="28"/>
      <c r="AF169" s="28"/>
      <c r="AG169" s="29">
        <f t="shared" si="104"/>
        <v>1529500</v>
      </c>
      <c r="AH169" s="62">
        <f t="shared" si="105"/>
        <v>1529500</v>
      </c>
      <c r="AI169" s="30">
        <f t="shared" si="106"/>
        <v>5.1650341714203213E-3</v>
      </c>
      <c r="AJ169" s="31">
        <f t="shared" si="94"/>
        <v>2.5177034988194656E-4</v>
      </c>
      <c r="AK169" s="186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</row>
    <row r="170" spans="1:66" outlineLevel="1" x14ac:dyDescent="0.25">
      <c r="A170" s="23">
        <v>37</v>
      </c>
      <c r="B170" s="23"/>
      <c r="C170" s="140" t="s">
        <v>415</v>
      </c>
      <c r="D170" s="69">
        <v>44830</v>
      </c>
      <c r="E170" s="210" t="s">
        <v>407</v>
      </c>
      <c r="F170" s="113" t="s">
        <v>179</v>
      </c>
      <c r="G170" s="70" t="s">
        <v>180</v>
      </c>
      <c r="H170" s="37"/>
      <c r="I170" s="33"/>
      <c r="J170" s="541"/>
      <c r="K170" s="206">
        <v>1700000</v>
      </c>
      <c r="L170" s="265" t="s">
        <v>81</v>
      </c>
      <c r="M170" s="3"/>
      <c r="N170" s="64"/>
      <c r="O170" s="64"/>
      <c r="P170" s="28"/>
      <c r="Q170" s="148"/>
      <c r="R170" s="148"/>
      <c r="S170" s="64"/>
      <c r="T170" s="206"/>
      <c r="U170" s="199">
        <f t="shared" si="98"/>
        <v>0</v>
      </c>
      <c r="V170" s="29"/>
      <c r="W170" s="28"/>
      <c r="X170" s="28"/>
      <c r="Y170" s="200">
        <f t="shared" si="99"/>
        <v>0</v>
      </c>
      <c r="Z170" s="28"/>
      <c r="AA170" s="28"/>
      <c r="AB170" s="72"/>
      <c r="AC170" s="29">
        <f t="shared" si="103"/>
        <v>0</v>
      </c>
      <c r="AD170" s="206">
        <v>1700000</v>
      </c>
      <c r="AE170" s="28"/>
      <c r="AF170" s="28"/>
      <c r="AG170" s="29">
        <f t="shared" si="104"/>
        <v>1700000</v>
      </c>
      <c r="AH170" s="62">
        <f t="shared" si="105"/>
        <v>1700000</v>
      </c>
      <c r="AI170" s="30">
        <f t="shared" si="106"/>
        <v>5.7408029365247117E-3</v>
      </c>
      <c r="AJ170" s="31">
        <f t="shared" si="94"/>
        <v>2.7983628296783861E-4</v>
      </c>
      <c r="AK170" s="186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</row>
    <row r="171" spans="1:66" s="61" customFormat="1" x14ac:dyDescent="0.25">
      <c r="A171" s="513" t="s">
        <v>57</v>
      </c>
      <c r="B171" s="514"/>
      <c r="C171" s="514"/>
      <c r="D171" s="514"/>
      <c r="E171" s="514"/>
      <c r="F171" s="514"/>
      <c r="G171" s="514"/>
      <c r="H171" s="514"/>
      <c r="I171" s="514"/>
      <c r="J171" s="352">
        <f>+J133</f>
        <v>296125824</v>
      </c>
      <c r="K171" s="339">
        <f>SUM(K134:K170)</f>
        <v>296125824</v>
      </c>
      <c r="L171" s="339"/>
      <c r="M171" s="445"/>
      <c r="N171" s="339">
        <f>SUM(N134:N142)</f>
        <v>0</v>
      </c>
      <c r="O171" s="339">
        <f>SUM(O134:O142)</f>
        <v>0</v>
      </c>
      <c r="P171" s="339">
        <f>SUM(P134:P142)</f>
        <v>0</v>
      </c>
      <c r="Q171" s="356"/>
      <c r="R171" s="355">
        <f>SUM(R134:R142)</f>
        <v>0</v>
      </c>
      <c r="S171" s="355">
        <f>SUM(S134:S142)</f>
        <v>0</v>
      </c>
      <c r="T171" s="355">
        <f>SUM(T134:T166)</f>
        <v>0</v>
      </c>
      <c r="U171" s="355">
        <f>SUM(U134:X170)</f>
        <v>286166824</v>
      </c>
      <c r="V171" s="355">
        <f>SUM(V134:V166)</f>
        <v>282815483</v>
      </c>
      <c r="W171" s="355">
        <f>SUM(W134:W166)</f>
        <v>3351341</v>
      </c>
      <c r="X171" s="355">
        <f>SUM(X134:X166)</f>
        <v>0</v>
      </c>
      <c r="Y171" s="355">
        <f>SUM(Y134:AB170)</f>
        <v>286166824</v>
      </c>
      <c r="Z171" s="355">
        <f>SUM(Z134:Z166)</f>
        <v>0</v>
      </c>
      <c r="AA171" s="355">
        <f>SUM(AA134:AA166)</f>
        <v>0</v>
      </c>
      <c r="AB171" s="355">
        <f t="shared" ref="AB171:AH171" si="107">SUM(AB134:AB170)</f>
        <v>0</v>
      </c>
      <c r="AC171" s="355">
        <f t="shared" si="107"/>
        <v>0</v>
      </c>
      <c r="AD171" s="355">
        <f t="shared" si="107"/>
        <v>4759000</v>
      </c>
      <c r="AE171" s="355">
        <f t="shared" si="107"/>
        <v>0</v>
      </c>
      <c r="AF171" s="355">
        <f t="shared" si="107"/>
        <v>5200000</v>
      </c>
      <c r="AG171" s="355">
        <f t="shared" si="107"/>
        <v>9959000</v>
      </c>
      <c r="AH171" s="355">
        <f t="shared" si="107"/>
        <v>296125824</v>
      </c>
      <c r="AI171" s="345">
        <f>IF(ISERROR(AH171/K171),0,AH171/K171)</f>
        <v>1</v>
      </c>
      <c r="AJ171" s="345">
        <f>IF(ISERROR(AH171/$AH$508),0,AH171/$AH$508)</f>
        <v>4.8745146987616693E-2</v>
      </c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</row>
    <row r="172" spans="1:66" ht="12.75" customHeight="1" x14ac:dyDescent="0.25">
      <c r="A172" s="502" t="s">
        <v>58</v>
      </c>
      <c r="B172" s="503"/>
      <c r="C172" s="503"/>
      <c r="D172" s="503"/>
      <c r="E172" s="504"/>
      <c r="F172" s="401"/>
      <c r="G172" s="329"/>
      <c r="H172" s="330"/>
      <c r="I172" s="331"/>
      <c r="J172" s="572">
        <v>370699624</v>
      </c>
      <c r="K172" s="402"/>
      <c r="L172" s="7"/>
      <c r="M172" s="18"/>
      <c r="N172" s="19"/>
      <c r="O172" s="19"/>
      <c r="P172" s="19"/>
      <c r="Q172" s="5"/>
      <c r="R172" s="20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21"/>
      <c r="AJ172" s="21"/>
    </row>
    <row r="173" spans="1:66" outlineLevel="1" x14ac:dyDescent="0.25">
      <c r="A173" s="376">
        <v>1</v>
      </c>
      <c r="B173" s="376"/>
      <c r="C173" s="161" t="s">
        <v>416</v>
      </c>
      <c r="D173" s="296">
        <v>44630</v>
      </c>
      <c r="E173" s="297" t="s">
        <v>417</v>
      </c>
      <c r="F173" s="297" t="s">
        <v>179</v>
      </c>
      <c r="G173" s="403" t="s">
        <v>180</v>
      </c>
      <c r="H173" s="379"/>
      <c r="I173" s="378"/>
      <c r="J173" s="573"/>
      <c r="K173" s="404">
        <v>16549033</v>
      </c>
      <c r="L173" s="265" t="s">
        <v>81</v>
      </c>
      <c r="M173" s="18"/>
      <c r="N173" s="64"/>
      <c r="O173" s="64"/>
      <c r="P173" s="28"/>
      <c r="Q173" s="133"/>
      <c r="R173" s="206"/>
      <c r="S173" s="28"/>
      <c r="T173" s="64"/>
      <c r="U173" s="199">
        <f t="shared" ref="U173:U174" si="108">SUM(R173:T173)</f>
        <v>0</v>
      </c>
      <c r="V173" s="243"/>
      <c r="W173" s="243">
        <v>16549033</v>
      </c>
      <c r="X173" s="64"/>
      <c r="Y173" s="200">
        <f t="shared" ref="Y173:Y174" si="109">SUM(V173:X173)</f>
        <v>16549033</v>
      </c>
      <c r="Z173" s="28"/>
      <c r="AA173" s="28"/>
      <c r="AB173" s="28"/>
      <c r="AC173" s="29">
        <f t="shared" ref="AC173" si="110">SUM(Z173:AB173)</f>
        <v>0</v>
      </c>
      <c r="AD173" s="28"/>
      <c r="AE173" s="28"/>
      <c r="AF173" s="28"/>
      <c r="AG173" s="29">
        <f t="shared" ref="AG173" si="111">SUM(AD173:AF173)</f>
        <v>0</v>
      </c>
      <c r="AH173" s="62">
        <f t="shared" ref="AH173:AH174" si="112">+U173+Y173+AC173+AG173</f>
        <v>16549033</v>
      </c>
      <c r="AI173" s="30">
        <f>IF(ISERROR(AH173/$J$172),0,AH173/$J$172)</f>
        <v>4.4642702416121144E-2</v>
      </c>
      <c r="AJ173" s="31">
        <f t="shared" ref="AJ173:AJ212" si="113">IF(ISERROR(AH173/$AH$508),"-",AH173/$AH$508)</f>
        <v>2.724129342018882E-3</v>
      </c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</row>
    <row r="174" spans="1:66" outlineLevel="1" x14ac:dyDescent="0.25">
      <c r="A174" s="376">
        <v>2</v>
      </c>
      <c r="B174" s="376"/>
      <c r="C174" s="161" t="s">
        <v>418</v>
      </c>
      <c r="D174" s="296">
        <v>44630</v>
      </c>
      <c r="E174" s="297" t="s">
        <v>419</v>
      </c>
      <c r="F174" s="297" t="s">
        <v>179</v>
      </c>
      <c r="G174" s="403" t="s">
        <v>180</v>
      </c>
      <c r="H174" s="382"/>
      <c r="I174" s="381"/>
      <c r="J174" s="573"/>
      <c r="K174" s="404">
        <v>5272259</v>
      </c>
      <c r="L174" s="265" t="s">
        <v>81</v>
      </c>
      <c r="M174" s="18"/>
      <c r="N174" s="64"/>
      <c r="O174" s="64"/>
      <c r="P174" s="28"/>
      <c r="Q174" s="274"/>
      <c r="R174" s="274"/>
      <c r="S174" s="28"/>
      <c r="T174" s="64"/>
      <c r="U174" s="199">
        <f t="shared" si="108"/>
        <v>0</v>
      </c>
      <c r="V174" s="243"/>
      <c r="W174" s="243">
        <v>5272259</v>
      </c>
      <c r="X174" s="64"/>
      <c r="Y174" s="200">
        <f t="shared" si="109"/>
        <v>5272259</v>
      </c>
      <c r="Z174" s="28"/>
      <c r="AA174" s="28"/>
      <c r="AB174" s="28"/>
      <c r="AC174" s="29">
        <f>SUM(Z174:AB174)</f>
        <v>0</v>
      </c>
      <c r="AD174" s="28"/>
      <c r="AE174" s="28"/>
      <c r="AF174" s="28"/>
      <c r="AG174" s="29">
        <f>SUM(AD174:AF174)</f>
        <v>0</v>
      </c>
      <c r="AH174" s="62">
        <f t="shared" si="112"/>
        <v>5272259</v>
      </c>
      <c r="AI174" s="30">
        <f t="shared" ref="AI174:AI212" si="114">IF(ISERROR(AH174/$J$172),0,AH174/$J$172)</f>
        <v>1.4222455753016896E-2</v>
      </c>
      <c r="AJ174" s="31">
        <f t="shared" si="113"/>
        <v>8.6786433023749055E-4</v>
      </c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</row>
    <row r="175" spans="1:66" outlineLevel="1" x14ac:dyDescent="0.25">
      <c r="A175" s="376">
        <v>3</v>
      </c>
      <c r="B175" s="376"/>
      <c r="C175" s="161" t="s">
        <v>420</v>
      </c>
      <c r="D175" s="296">
        <v>44630</v>
      </c>
      <c r="E175" s="297" t="s">
        <v>421</v>
      </c>
      <c r="F175" s="297" t="s">
        <v>179</v>
      </c>
      <c r="G175" s="403" t="s">
        <v>180</v>
      </c>
      <c r="H175" s="377"/>
      <c r="I175" s="378"/>
      <c r="J175" s="573"/>
      <c r="K175" s="405">
        <v>7572511</v>
      </c>
      <c r="L175" s="265" t="s">
        <v>81</v>
      </c>
      <c r="M175" s="18"/>
      <c r="N175" s="64"/>
      <c r="O175" s="64"/>
      <c r="P175" s="28"/>
      <c r="Q175" s="133"/>
      <c r="R175" s="133"/>
      <c r="S175" s="28"/>
      <c r="T175" s="64"/>
      <c r="U175" s="199">
        <f>SUM(R175:T175)</f>
        <v>0</v>
      </c>
      <c r="V175" s="243"/>
      <c r="W175" s="243">
        <v>7572511</v>
      </c>
      <c r="X175" s="64"/>
      <c r="Y175" s="200">
        <f>SUM(V175:X175)</f>
        <v>7572511</v>
      </c>
      <c r="Z175" s="28"/>
      <c r="AA175" s="28"/>
      <c r="AB175" s="28"/>
      <c r="AC175" s="29">
        <f>SUM(Z175:AB175)</f>
        <v>0</v>
      </c>
      <c r="AD175" s="28"/>
      <c r="AE175" s="28"/>
      <c r="AF175" s="28"/>
      <c r="AG175" s="29">
        <f>SUM(AD175:AF175)</f>
        <v>0</v>
      </c>
      <c r="AH175" s="62">
        <f>+U175+Y175+AC175+AG175</f>
        <v>7572511</v>
      </c>
      <c r="AI175" s="30">
        <f t="shared" si="114"/>
        <v>2.0427619856447442E-2</v>
      </c>
      <c r="AJ175" s="31">
        <f t="shared" si="113"/>
        <v>1.2465078417488651E-3</v>
      </c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</row>
    <row r="176" spans="1:66" outlineLevel="1" x14ac:dyDescent="0.25">
      <c r="A176" s="376">
        <v>4</v>
      </c>
      <c r="B176" s="376"/>
      <c r="C176" s="161" t="s">
        <v>422</v>
      </c>
      <c r="D176" s="296">
        <v>44630</v>
      </c>
      <c r="E176" s="297" t="s">
        <v>423</v>
      </c>
      <c r="F176" s="297" t="s">
        <v>179</v>
      </c>
      <c r="G176" s="403" t="s">
        <v>180</v>
      </c>
      <c r="H176" s="377"/>
      <c r="I176" s="378"/>
      <c r="J176" s="573"/>
      <c r="K176" s="406">
        <v>16263169</v>
      </c>
      <c r="L176" s="265" t="s">
        <v>81</v>
      </c>
      <c r="M176" s="18"/>
      <c r="N176" s="64"/>
      <c r="O176" s="64"/>
      <c r="P176" s="28"/>
      <c r="Q176" s="133"/>
      <c r="R176" s="133"/>
      <c r="S176" s="28"/>
      <c r="T176" s="64"/>
      <c r="U176" s="199">
        <f t="shared" ref="U176:U182" si="115">SUM(R176:T176)</f>
        <v>0</v>
      </c>
      <c r="V176" s="243"/>
      <c r="W176" s="243">
        <v>16263169</v>
      </c>
      <c r="X176" s="64"/>
      <c r="Y176" s="200">
        <f t="shared" ref="Y176:Y212" si="116">SUM(V176:X176)</f>
        <v>16263169</v>
      </c>
      <c r="Z176" s="28"/>
      <c r="AA176" s="28"/>
      <c r="AB176" s="28"/>
      <c r="AC176" s="29">
        <f t="shared" ref="AC176:AC204" si="117">SUM(Z176:AB176)</f>
        <v>0</v>
      </c>
      <c r="AD176" s="28"/>
      <c r="AE176" s="28"/>
      <c r="AF176" s="28"/>
      <c r="AG176" s="29">
        <f t="shared" ref="AG176:AG204" si="118">SUM(AD176:AF176)</f>
        <v>0</v>
      </c>
      <c r="AH176" s="62">
        <f t="shared" ref="AH176:AH204" si="119">+U176+Y176+AC176+AG176</f>
        <v>16263169</v>
      </c>
      <c r="AI176" s="30">
        <f t="shared" si="114"/>
        <v>4.3871555154315449E-2</v>
      </c>
      <c r="AJ176" s="31">
        <f t="shared" si="113"/>
        <v>2.677073389551636E-3</v>
      </c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</row>
    <row r="177" spans="1:66" outlineLevel="1" x14ac:dyDescent="0.25">
      <c r="A177" s="376">
        <v>5</v>
      </c>
      <c r="B177" s="376"/>
      <c r="C177" s="161" t="s">
        <v>424</v>
      </c>
      <c r="D177" s="296">
        <v>44630</v>
      </c>
      <c r="E177" s="297" t="s">
        <v>425</v>
      </c>
      <c r="F177" s="297" t="s">
        <v>179</v>
      </c>
      <c r="G177" s="403" t="s">
        <v>180</v>
      </c>
      <c r="H177" s="379"/>
      <c r="I177" s="378"/>
      <c r="J177" s="573"/>
      <c r="K177" s="404">
        <v>5167343</v>
      </c>
      <c r="L177" s="265" t="s">
        <v>81</v>
      </c>
      <c r="M177" s="18"/>
      <c r="N177" s="64"/>
      <c r="O177" s="64"/>
      <c r="P177" s="28"/>
      <c r="Q177" s="133"/>
      <c r="R177" s="133"/>
      <c r="S177" s="28"/>
      <c r="T177" s="64"/>
      <c r="U177" s="199">
        <f t="shared" si="115"/>
        <v>0</v>
      </c>
      <c r="V177" s="243">
        <v>5167343</v>
      </c>
      <c r="W177" s="64"/>
      <c r="X177" s="64"/>
      <c r="Y177" s="200">
        <f t="shared" si="116"/>
        <v>5167343</v>
      </c>
      <c r="Z177" s="28"/>
      <c r="AA177" s="28"/>
      <c r="AB177" s="28"/>
      <c r="AC177" s="29">
        <f t="shared" si="117"/>
        <v>0</v>
      </c>
      <c r="AD177" s="28"/>
      <c r="AE177" s="28"/>
      <c r="AF177" s="28"/>
      <c r="AG177" s="29">
        <f t="shared" si="118"/>
        <v>0</v>
      </c>
      <c r="AH177" s="62">
        <f t="shared" si="119"/>
        <v>5167343</v>
      </c>
      <c r="AI177" s="30">
        <f t="shared" si="114"/>
        <v>1.393943415491568E-2</v>
      </c>
      <c r="AJ177" s="31">
        <f t="shared" si="113"/>
        <v>8.5059415172934131E-4</v>
      </c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</row>
    <row r="178" spans="1:66" outlineLevel="1" x14ac:dyDescent="0.25">
      <c r="A178" s="376">
        <v>6</v>
      </c>
      <c r="B178" s="376"/>
      <c r="C178" s="161" t="s">
        <v>426</v>
      </c>
      <c r="D178" s="296">
        <v>44630</v>
      </c>
      <c r="E178" s="297" t="s">
        <v>427</v>
      </c>
      <c r="F178" s="297" t="s">
        <v>179</v>
      </c>
      <c r="G178" s="403" t="s">
        <v>180</v>
      </c>
      <c r="H178" s="379"/>
      <c r="I178" s="378"/>
      <c r="J178" s="573"/>
      <c r="K178" s="404">
        <v>40452354</v>
      </c>
      <c r="L178" s="265" t="s">
        <v>81</v>
      </c>
      <c r="M178" s="18"/>
      <c r="N178" s="64"/>
      <c r="O178" s="64"/>
      <c r="P178" s="28"/>
      <c r="Q178" s="133"/>
      <c r="R178" s="133"/>
      <c r="S178" s="28"/>
      <c r="T178" s="64"/>
      <c r="U178" s="199">
        <f t="shared" si="115"/>
        <v>0</v>
      </c>
      <c r="V178" s="243">
        <v>40452354</v>
      </c>
      <c r="W178" s="64"/>
      <c r="X178" s="64"/>
      <c r="Y178" s="200">
        <f t="shared" si="116"/>
        <v>40452354</v>
      </c>
      <c r="Z178" s="28"/>
      <c r="AA178" s="28"/>
      <c r="AB178" s="28"/>
      <c r="AC178" s="29">
        <f t="shared" si="117"/>
        <v>0</v>
      </c>
      <c r="AD178" s="28"/>
      <c r="AE178" s="28"/>
      <c r="AF178" s="28"/>
      <c r="AG178" s="29">
        <f t="shared" si="118"/>
        <v>0</v>
      </c>
      <c r="AH178" s="62">
        <f t="shared" si="119"/>
        <v>40452354</v>
      </c>
      <c r="AI178" s="30">
        <f t="shared" si="114"/>
        <v>0.10912434591517146</v>
      </c>
      <c r="AJ178" s="31">
        <f t="shared" si="113"/>
        <v>6.6588449297995166E-3</v>
      </c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</row>
    <row r="179" spans="1:66" outlineLevel="1" x14ac:dyDescent="0.25">
      <c r="A179" s="376">
        <v>7</v>
      </c>
      <c r="B179" s="376"/>
      <c r="C179" s="161" t="s">
        <v>428</v>
      </c>
      <c r="D179" s="296">
        <v>44630</v>
      </c>
      <c r="E179" s="297" t="s">
        <v>429</v>
      </c>
      <c r="F179" s="297" t="s">
        <v>179</v>
      </c>
      <c r="G179" s="403" t="s">
        <v>180</v>
      </c>
      <c r="H179" s="379"/>
      <c r="I179" s="378"/>
      <c r="J179" s="573"/>
      <c r="K179" s="404">
        <v>4126257</v>
      </c>
      <c r="L179" s="265" t="s">
        <v>81</v>
      </c>
      <c r="M179" s="18"/>
      <c r="N179" s="64"/>
      <c r="O179" s="64"/>
      <c r="P179" s="28"/>
      <c r="Q179" s="133"/>
      <c r="R179" s="133"/>
      <c r="S179" s="28"/>
      <c r="T179" s="64"/>
      <c r="U179" s="199">
        <f t="shared" si="115"/>
        <v>0</v>
      </c>
      <c r="V179" s="243"/>
      <c r="W179" s="64"/>
      <c r="X179" s="243">
        <v>4126257</v>
      </c>
      <c r="Y179" s="200">
        <f t="shared" si="116"/>
        <v>4126257</v>
      </c>
      <c r="Z179" s="28"/>
      <c r="AA179" s="28"/>
      <c r="AB179" s="28"/>
      <c r="AC179" s="29">
        <f t="shared" si="117"/>
        <v>0</v>
      </c>
      <c r="AD179" s="28"/>
      <c r="AE179" s="28"/>
      <c r="AF179" s="28"/>
      <c r="AG179" s="29">
        <f t="shared" si="118"/>
        <v>0</v>
      </c>
      <c r="AH179" s="62">
        <f t="shared" si="119"/>
        <v>4126257</v>
      </c>
      <c r="AI179" s="30">
        <f t="shared" si="114"/>
        <v>1.1130998611425622E-2</v>
      </c>
      <c r="AJ179" s="31">
        <f t="shared" si="113"/>
        <v>6.7922142438236761E-4</v>
      </c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</row>
    <row r="180" spans="1:66" outlineLevel="1" x14ac:dyDescent="0.25">
      <c r="A180" s="376">
        <v>8</v>
      </c>
      <c r="B180" s="376"/>
      <c r="C180" s="161" t="s">
        <v>430</v>
      </c>
      <c r="D180" s="296">
        <v>44630</v>
      </c>
      <c r="E180" s="297" t="s">
        <v>431</v>
      </c>
      <c r="F180" s="297" t="s">
        <v>179</v>
      </c>
      <c r="G180" s="403" t="s">
        <v>180</v>
      </c>
      <c r="H180" s="379"/>
      <c r="I180" s="378"/>
      <c r="J180" s="573"/>
      <c r="K180" s="404">
        <v>5338623</v>
      </c>
      <c r="L180" s="265" t="s">
        <v>81</v>
      </c>
      <c r="M180" s="18"/>
      <c r="N180" s="64"/>
      <c r="O180" s="64"/>
      <c r="P180" s="28"/>
      <c r="Q180" s="133"/>
      <c r="R180" s="133"/>
      <c r="S180" s="28"/>
      <c r="T180" s="64"/>
      <c r="U180" s="199">
        <f t="shared" si="115"/>
        <v>0</v>
      </c>
      <c r="V180" s="243">
        <v>5338623</v>
      </c>
      <c r="W180" s="64"/>
      <c r="X180" s="64"/>
      <c r="Y180" s="200">
        <f t="shared" si="116"/>
        <v>5338623</v>
      </c>
      <c r="Z180" s="28"/>
      <c r="AA180" s="28"/>
      <c r="AB180" s="28"/>
      <c r="AC180" s="29">
        <f t="shared" si="117"/>
        <v>0</v>
      </c>
      <c r="AD180" s="28"/>
      <c r="AE180" s="28"/>
      <c r="AF180" s="28"/>
      <c r="AG180" s="29">
        <f t="shared" si="118"/>
        <v>0</v>
      </c>
      <c r="AH180" s="62">
        <f t="shared" si="119"/>
        <v>5338623</v>
      </c>
      <c r="AI180" s="30">
        <f t="shared" si="114"/>
        <v>1.4401479403712586E-2</v>
      </c>
      <c r="AJ180" s="31">
        <f t="shared" si="113"/>
        <v>8.7878848028624212E-4</v>
      </c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</row>
    <row r="181" spans="1:66" outlineLevel="1" x14ac:dyDescent="0.25">
      <c r="A181" s="376">
        <v>9</v>
      </c>
      <c r="B181" s="376"/>
      <c r="C181" s="161" t="s">
        <v>229</v>
      </c>
      <c r="D181" s="296">
        <v>44630</v>
      </c>
      <c r="E181" s="297" t="s">
        <v>432</v>
      </c>
      <c r="F181" s="297" t="s">
        <v>179</v>
      </c>
      <c r="G181" s="403" t="s">
        <v>180</v>
      </c>
      <c r="H181" s="379"/>
      <c r="I181" s="378"/>
      <c r="J181" s="573"/>
      <c r="K181" s="404">
        <v>4272943</v>
      </c>
      <c r="L181" s="265" t="s">
        <v>81</v>
      </c>
      <c r="M181" s="18"/>
      <c r="N181" s="64"/>
      <c r="O181" s="64"/>
      <c r="P181" s="28"/>
      <c r="Q181" s="133"/>
      <c r="R181" s="133"/>
      <c r="S181" s="28"/>
      <c r="T181" s="64"/>
      <c r="U181" s="199">
        <f t="shared" si="115"/>
        <v>0</v>
      </c>
      <c r="V181" s="243">
        <v>4272943</v>
      </c>
      <c r="W181" s="64"/>
      <c r="X181" s="64"/>
      <c r="Y181" s="200">
        <f t="shared" si="116"/>
        <v>4272943</v>
      </c>
      <c r="Z181" s="28"/>
      <c r="AA181" s="28"/>
      <c r="AB181" s="28"/>
      <c r="AC181" s="29">
        <f t="shared" si="117"/>
        <v>0</v>
      </c>
      <c r="AD181" s="28"/>
      <c r="AE181" s="28"/>
      <c r="AF181" s="28"/>
      <c r="AG181" s="29">
        <f t="shared" si="118"/>
        <v>0</v>
      </c>
      <c r="AH181" s="62">
        <f t="shared" si="119"/>
        <v>4272943</v>
      </c>
      <c r="AI181" s="30">
        <f t="shared" si="114"/>
        <v>1.152669903975948E-2</v>
      </c>
      <c r="AJ181" s="31">
        <f t="shared" si="113"/>
        <v>7.0336734497261492E-4</v>
      </c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</row>
    <row r="182" spans="1:66" outlineLevel="1" x14ac:dyDescent="0.25">
      <c r="A182" s="376">
        <v>10</v>
      </c>
      <c r="B182" s="376"/>
      <c r="C182" s="161" t="s">
        <v>433</v>
      </c>
      <c r="D182" s="296">
        <v>44630</v>
      </c>
      <c r="E182" s="297" t="s">
        <v>434</v>
      </c>
      <c r="F182" s="297" t="s">
        <v>179</v>
      </c>
      <c r="G182" s="403" t="s">
        <v>180</v>
      </c>
      <c r="H182" s="379"/>
      <c r="I182" s="378"/>
      <c r="J182" s="573"/>
      <c r="K182" s="404">
        <v>13024878</v>
      </c>
      <c r="L182" s="265" t="s">
        <v>81</v>
      </c>
      <c r="M182" s="18"/>
      <c r="N182" s="64"/>
      <c r="O182" s="64"/>
      <c r="P182" s="28"/>
      <c r="Q182" s="133"/>
      <c r="R182" s="133"/>
      <c r="S182" s="28"/>
      <c r="T182" s="64"/>
      <c r="U182" s="199">
        <f t="shared" si="115"/>
        <v>0</v>
      </c>
      <c r="V182" s="243"/>
      <c r="W182" s="243">
        <v>13024878</v>
      </c>
      <c r="X182" s="64"/>
      <c r="Y182" s="200">
        <f t="shared" si="116"/>
        <v>13024878</v>
      </c>
      <c r="Z182" s="28"/>
      <c r="AA182" s="28"/>
      <c r="AB182" s="28"/>
      <c r="AC182" s="29">
        <f t="shared" si="117"/>
        <v>0</v>
      </c>
      <c r="AD182" s="28"/>
      <c r="AE182" s="28"/>
      <c r="AF182" s="28"/>
      <c r="AG182" s="29">
        <f t="shared" si="118"/>
        <v>0</v>
      </c>
      <c r="AH182" s="62">
        <f t="shared" si="119"/>
        <v>13024878</v>
      </c>
      <c r="AI182" s="30">
        <f t="shared" si="114"/>
        <v>3.5135935287595545E-2</v>
      </c>
      <c r="AJ182" s="31">
        <f t="shared" si="113"/>
        <v>2.1440196738997507E-3</v>
      </c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</row>
    <row r="183" spans="1:66" outlineLevel="1" x14ac:dyDescent="0.25">
      <c r="A183" s="376">
        <v>11</v>
      </c>
      <c r="B183" s="376"/>
      <c r="C183" s="161" t="s">
        <v>435</v>
      </c>
      <c r="D183" s="296">
        <v>44630</v>
      </c>
      <c r="E183" s="297" t="s">
        <v>436</v>
      </c>
      <c r="F183" s="297" t="s">
        <v>179</v>
      </c>
      <c r="G183" s="403" t="s">
        <v>180</v>
      </c>
      <c r="H183" s="379"/>
      <c r="I183" s="378"/>
      <c r="J183" s="573"/>
      <c r="K183" s="404">
        <v>32900000</v>
      </c>
      <c r="L183" s="265" t="s">
        <v>81</v>
      </c>
      <c r="M183" s="18"/>
      <c r="N183" s="64"/>
      <c r="O183" s="64"/>
      <c r="P183" s="28"/>
      <c r="Q183" s="133"/>
      <c r="R183" s="133"/>
      <c r="S183" s="28"/>
      <c r="T183" s="64"/>
      <c r="U183" s="199">
        <f t="shared" ref="U183:U212" si="120">SUM(R183:T183)</f>
        <v>0</v>
      </c>
      <c r="V183" s="243">
        <v>32900000</v>
      </c>
      <c r="W183" s="64"/>
      <c r="X183" s="64"/>
      <c r="Y183" s="200">
        <f t="shared" si="116"/>
        <v>32900000</v>
      </c>
      <c r="Z183" s="28"/>
      <c r="AA183" s="28"/>
      <c r="AB183" s="28"/>
      <c r="AC183" s="29">
        <f t="shared" si="117"/>
        <v>0</v>
      </c>
      <c r="AD183" s="28"/>
      <c r="AE183" s="28"/>
      <c r="AF183" s="28"/>
      <c r="AG183" s="29">
        <f t="shared" si="118"/>
        <v>0</v>
      </c>
      <c r="AH183" s="62">
        <f t="shared" si="119"/>
        <v>32900000</v>
      </c>
      <c r="AI183" s="30">
        <f t="shared" si="114"/>
        <v>8.875110161967685E-2</v>
      </c>
      <c r="AJ183" s="31">
        <f t="shared" si="113"/>
        <v>5.415655123318759E-3</v>
      </c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</row>
    <row r="184" spans="1:66" outlineLevel="1" x14ac:dyDescent="0.25">
      <c r="A184" s="376">
        <v>12</v>
      </c>
      <c r="B184" s="376"/>
      <c r="C184" s="161" t="s">
        <v>437</v>
      </c>
      <c r="D184" s="296">
        <v>44630</v>
      </c>
      <c r="E184" s="297" t="s">
        <v>438</v>
      </c>
      <c r="F184" s="297" t="s">
        <v>179</v>
      </c>
      <c r="G184" s="403" t="s">
        <v>180</v>
      </c>
      <c r="H184" s="379"/>
      <c r="I184" s="378"/>
      <c r="J184" s="573"/>
      <c r="K184" s="404">
        <v>12785241</v>
      </c>
      <c r="L184" s="265" t="s">
        <v>81</v>
      </c>
      <c r="M184" s="18"/>
      <c r="N184" s="64"/>
      <c r="O184" s="64"/>
      <c r="P184" s="28"/>
      <c r="Q184" s="133"/>
      <c r="R184" s="133"/>
      <c r="S184" s="28"/>
      <c r="T184" s="64"/>
      <c r="U184" s="199">
        <f t="shared" si="120"/>
        <v>0</v>
      </c>
      <c r="V184" s="243">
        <v>12785241</v>
      </c>
      <c r="W184" s="64"/>
      <c r="X184" s="64"/>
      <c r="Y184" s="200">
        <f t="shared" si="116"/>
        <v>12785241</v>
      </c>
      <c r="Z184" s="28"/>
      <c r="AA184" s="28"/>
      <c r="AB184" s="28"/>
      <c r="AC184" s="29">
        <f t="shared" si="117"/>
        <v>0</v>
      </c>
      <c r="AD184" s="28"/>
      <c r="AE184" s="28"/>
      <c r="AF184" s="28"/>
      <c r="AG184" s="29">
        <f t="shared" si="118"/>
        <v>0</v>
      </c>
      <c r="AH184" s="62">
        <f t="shared" si="119"/>
        <v>12785241</v>
      </c>
      <c r="AI184" s="30">
        <f t="shared" si="114"/>
        <v>3.4489490067570176E-2</v>
      </c>
      <c r="AJ184" s="31">
        <f t="shared" si="113"/>
        <v>2.1045731284047129E-3</v>
      </c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</row>
    <row r="185" spans="1:66" outlineLevel="1" x14ac:dyDescent="0.25">
      <c r="A185" s="376">
        <v>13</v>
      </c>
      <c r="B185" s="376"/>
      <c r="C185" s="161" t="s">
        <v>439</v>
      </c>
      <c r="D185" s="296">
        <v>44630</v>
      </c>
      <c r="E185" s="297" t="s">
        <v>440</v>
      </c>
      <c r="F185" s="297" t="s">
        <v>179</v>
      </c>
      <c r="G185" s="403" t="s">
        <v>180</v>
      </c>
      <c r="H185" s="379"/>
      <c r="I185" s="378"/>
      <c r="J185" s="573"/>
      <c r="K185" s="404">
        <v>15587062</v>
      </c>
      <c r="L185" s="265" t="s">
        <v>81</v>
      </c>
      <c r="M185" s="18"/>
      <c r="N185" s="64"/>
      <c r="O185" s="64"/>
      <c r="P185" s="28"/>
      <c r="Q185" s="133"/>
      <c r="R185" s="133"/>
      <c r="S185" s="28"/>
      <c r="T185" s="64"/>
      <c r="U185" s="199">
        <f t="shared" si="120"/>
        <v>0</v>
      </c>
      <c r="V185" s="243">
        <v>15587062</v>
      </c>
      <c r="W185" s="64"/>
      <c r="X185" s="64"/>
      <c r="Y185" s="200">
        <f t="shared" si="116"/>
        <v>15587062</v>
      </c>
      <c r="Z185" s="28"/>
      <c r="AA185" s="28"/>
      <c r="AB185" s="28"/>
      <c r="AC185" s="29">
        <f t="shared" si="117"/>
        <v>0</v>
      </c>
      <c r="AD185" s="28"/>
      <c r="AE185" s="28"/>
      <c r="AF185" s="28"/>
      <c r="AG185" s="29">
        <f t="shared" si="118"/>
        <v>0</v>
      </c>
      <c r="AH185" s="62">
        <f t="shared" si="119"/>
        <v>15587062</v>
      </c>
      <c r="AI185" s="30">
        <f t="shared" si="114"/>
        <v>4.2047687644808616E-2</v>
      </c>
      <c r="AJ185" s="31">
        <f t="shared" si="113"/>
        <v>2.565779701452497E-3</v>
      </c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</row>
    <row r="186" spans="1:66" outlineLevel="1" x14ac:dyDescent="0.25">
      <c r="A186" s="376">
        <v>14</v>
      </c>
      <c r="B186" s="376"/>
      <c r="C186" s="161" t="s">
        <v>441</v>
      </c>
      <c r="D186" s="296">
        <v>44630</v>
      </c>
      <c r="E186" s="297" t="s">
        <v>442</v>
      </c>
      <c r="F186" s="297" t="s">
        <v>179</v>
      </c>
      <c r="G186" s="403" t="s">
        <v>180</v>
      </c>
      <c r="H186" s="379"/>
      <c r="I186" s="378"/>
      <c r="J186" s="573"/>
      <c r="K186" s="404">
        <v>13503659</v>
      </c>
      <c r="L186" s="265" t="s">
        <v>81</v>
      </c>
      <c r="M186" s="18"/>
      <c r="N186" s="64"/>
      <c r="O186" s="64"/>
      <c r="P186" s="28"/>
      <c r="Q186" s="133"/>
      <c r="R186" s="133"/>
      <c r="S186" s="28"/>
      <c r="T186" s="64"/>
      <c r="U186" s="199">
        <f t="shared" si="120"/>
        <v>0</v>
      </c>
      <c r="V186" s="243">
        <v>13503659</v>
      </c>
      <c r="W186" s="64"/>
      <c r="X186" s="64"/>
      <c r="Y186" s="200">
        <f t="shared" si="116"/>
        <v>13503659</v>
      </c>
      <c r="Z186" s="28"/>
      <c r="AA186" s="28"/>
      <c r="AB186" s="28"/>
      <c r="AC186" s="29">
        <f t="shared" si="117"/>
        <v>0</v>
      </c>
      <c r="AD186" s="28"/>
      <c r="AE186" s="28"/>
      <c r="AF186" s="28"/>
      <c r="AG186" s="29">
        <f t="shared" si="118"/>
        <v>0</v>
      </c>
      <c r="AH186" s="62">
        <f t="shared" si="119"/>
        <v>13503659</v>
      </c>
      <c r="AI186" s="30">
        <f t="shared" si="114"/>
        <v>3.6427495809922918E-2</v>
      </c>
      <c r="AJ186" s="31">
        <f t="shared" si="113"/>
        <v>2.2228316123677652E-3</v>
      </c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</row>
    <row r="187" spans="1:66" outlineLevel="1" x14ac:dyDescent="0.25">
      <c r="A187" s="376">
        <v>15</v>
      </c>
      <c r="B187" s="376"/>
      <c r="C187" s="161" t="s">
        <v>443</v>
      </c>
      <c r="D187" s="296">
        <v>44630</v>
      </c>
      <c r="E187" s="297" t="s">
        <v>444</v>
      </c>
      <c r="F187" s="297" t="s">
        <v>179</v>
      </c>
      <c r="G187" s="403" t="s">
        <v>180</v>
      </c>
      <c r="H187" s="379"/>
      <c r="I187" s="378"/>
      <c r="J187" s="573"/>
      <c r="K187" s="404">
        <v>4300000</v>
      </c>
      <c r="L187" s="265" t="s">
        <v>81</v>
      </c>
      <c r="M187" s="18"/>
      <c r="N187" s="64"/>
      <c r="O187" s="64"/>
      <c r="P187" s="28"/>
      <c r="Q187" s="133"/>
      <c r="R187" s="133"/>
      <c r="S187" s="28"/>
      <c r="T187" s="64"/>
      <c r="U187" s="199">
        <f t="shared" si="120"/>
        <v>0</v>
      </c>
      <c r="V187" s="243">
        <v>4300000</v>
      </c>
      <c r="W187" s="64"/>
      <c r="X187" s="64"/>
      <c r="Y187" s="200">
        <f t="shared" si="116"/>
        <v>4300000</v>
      </c>
      <c r="Z187" s="28"/>
      <c r="AA187" s="28"/>
      <c r="AB187" s="28"/>
      <c r="AC187" s="29">
        <f t="shared" si="117"/>
        <v>0</v>
      </c>
      <c r="AD187" s="28"/>
      <c r="AE187" s="28"/>
      <c r="AF187" s="28"/>
      <c r="AG187" s="29">
        <f t="shared" si="118"/>
        <v>0</v>
      </c>
      <c r="AH187" s="62">
        <f t="shared" si="119"/>
        <v>4300000</v>
      </c>
      <c r="AI187" s="30">
        <f t="shared" si="114"/>
        <v>1.1599688053635577E-2</v>
      </c>
      <c r="AJ187" s="31">
        <f t="shared" si="113"/>
        <v>7.0782118633041537E-4</v>
      </c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</row>
    <row r="188" spans="1:66" outlineLevel="1" x14ac:dyDescent="0.25">
      <c r="A188" s="376">
        <v>16</v>
      </c>
      <c r="B188" s="376"/>
      <c r="C188" s="161" t="s">
        <v>445</v>
      </c>
      <c r="D188" s="296">
        <v>44630</v>
      </c>
      <c r="E188" s="297" t="s">
        <v>446</v>
      </c>
      <c r="F188" s="297" t="s">
        <v>179</v>
      </c>
      <c r="G188" s="403" t="s">
        <v>180</v>
      </c>
      <c r="H188" s="379"/>
      <c r="I188" s="378"/>
      <c r="J188" s="573"/>
      <c r="K188" s="404">
        <v>4385916</v>
      </c>
      <c r="L188" s="265" t="s">
        <v>81</v>
      </c>
      <c r="M188" s="18"/>
      <c r="N188" s="64"/>
      <c r="O188" s="64"/>
      <c r="P188" s="28"/>
      <c r="Q188" s="133"/>
      <c r="R188" s="133"/>
      <c r="S188" s="28"/>
      <c r="T188" s="64"/>
      <c r="U188" s="199">
        <f t="shared" si="120"/>
        <v>0</v>
      </c>
      <c r="V188" s="243">
        <v>4385916</v>
      </c>
      <c r="W188" s="64"/>
      <c r="X188" s="64"/>
      <c r="Y188" s="200">
        <f t="shared" si="116"/>
        <v>4385916</v>
      </c>
      <c r="Z188" s="28"/>
      <c r="AA188" s="28"/>
      <c r="AB188" s="28"/>
      <c r="AC188" s="29">
        <f t="shared" si="117"/>
        <v>0</v>
      </c>
      <c r="AD188" s="28"/>
      <c r="AE188" s="28"/>
      <c r="AF188" s="28"/>
      <c r="AG188" s="29">
        <f t="shared" si="118"/>
        <v>0</v>
      </c>
      <c r="AH188" s="62">
        <f t="shared" si="119"/>
        <v>4385916</v>
      </c>
      <c r="AI188" s="30">
        <f t="shared" si="114"/>
        <v>1.1831455216150961E-2</v>
      </c>
      <c r="AJ188" s="31">
        <f t="shared" si="113"/>
        <v>7.2196378285245349E-4</v>
      </c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</row>
    <row r="189" spans="1:66" outlineLevel="1" x14ac:dyDescent="0.25">
      <c r="A189" s="376">
        <v>17</v>
      </c>
      <c r="B189" s="376"/>
      <c r="C189" s="161" t="s">
        <v>447</v>
      </c>
      <c r="D189" s="296">
        <v>44630</v>
      </c>
      <c r="E189" s="297" t="s">
        <v>448</v>
      </c>
      <c r="F189" s="297" t="s">
        <v>179</v>
      </c>
      <c r="G189" s="403" t="s">
        <v>180</v>
      </c>
      <c r="H189" s="379"/>
      <c r="I189" s="378"/>
      <c r="J189" s="573"/>
      <c r="K189" s="404">
        <v>4225984</v>
      </c>
      <c r="L189" s="265" t="s">
        <v>81</v>
      </c>
      <c r="M189" s="18"/>
      <c r="N189" s="64"/>
      <c r="O189" s="64"/>
      <c r="P189" s="28"/>
      <c r="Q189" s="133"/>
      <c r="R189" s="133"/>
      <c r="S189" s="28"/>
      <c r="T189" s="64"/>
      <c r="U189" s="199">
        <f t="shared" si="120"/>
        <v>0</v>
      </c>
      <c r="V189" s="243">
        <v>4225984</v>
      </c>
      <c r="W189" s="64"/>
      <c r="X189" s="64"/>
      <c r="Y189" s="200">
        <f t="shared" si="116"/>
        <v>4225984</v>
      </c>
      <c r="Z189" s="28"/>
      <c r="AA189" s="28"/>
      <c r="AB189" s="28"/>
      <c r="AC189" s="29">
        <f t="shared" si="117"/>
        <v>0</v>
      </c>
      <c r="AD189" s="28"/>
      <c r="AE189" s="28"/>
      <c r="AF189" s="28"/>
      <c r="AG189" s="29">
        <f t="shared" si="118"/>
        <v>0</v>
      </c>
      <c r="AH189" s="62">
        <f t="shared" si="119"/>
        <v>4225984</v>
      </c>
      <c r="AI189" s="30">
        <f t="shared" si="114"/>
        <v>1.140002235340816E-2</v>
      </c>
      <c r="AJ189" s="31">
        <f t="shared" si="113"/>
        <v>6.9563744378915205E-4</v>
      </c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</row>
    <row r="190" spans="1:66" outlineLevel="1" x14ac:dyDescent="0.25">
      <c r="A190" s="376">
        <v>18</v>
      </c>
      <c r="B190" s="376"/>
      <c r="C190" s="161" t="s">
        <v>449</v>
      </c>
      <c r="D190" s="296">
        <v>44630</v>
      </c>
      <c r="E190" s="297" t="s">
        <v>450</v>
      </c>
      <c r="F190" s="297" t="s">
        <v>179</v>
      </c>
      <c r="G190" s="403" t="s">
        <v>180</v>
      </c>
      <c r="H190" s="379"/>
      <c r="I190" s="378"/>
      <c r="J190" s="573"/>
      <c r="K190" s="404">
        <v>4402920</v>
      </c>
      <c r="L190" s="265" t="s">
        <v>81</v>
      </c>
      <c r="M190" s="18"/>
      <c r="N190" s="64"/>
      <c r="O190" s="64"/>
      <c r="P190" s="28"/>
      <c r="Q190" s="133"/>
      <c r="R190" s="133"/>
      <c r="S190" s="28"/>
      <c r="T190" s="64"/>
      <c r="U190" s="199">
        <f t="shared" si="120"/>
        <v>0</v>
      </c>
      <c r="V190" s="243"/>
      <c r="W190" s="64"/>
      <c r="X190" s="243">
        <v>4402920</v>
      </c>
      <c r="Y190" s="200">
        <f t="shared" si="116"/>
        <v>4402920</v>
      </c>
      <c r="Z190" s="28"/>
      <c r="AA190" s="28"/>
      <c r="AB190" s="28"/>
      <c r="AC190" s="29">
        <f t="shared" si="117"/>
        <v>0</v>
      </c>
      <c r="AD190" s="28"/>
      <c r="AE190" s="28"/>
      <c r="AF190" s="28"/>
      <c r="AG190" s="29">
        <f t="shared" si="118"/>
        <v>0</v>
      </c>
      <c r="AH190" s="62">
        <f t="shared" si="119"/>
        <v>4402920</v>
      </c>
      <c r="AI190" s="30">
        <f t="shared" si="114"/>
        <v>1.1877325238398408E-2</v>
      </c>
      <c r="AJ190" s="31">
        <f t="shared" si="113"/>
        <v>7.2476280412044471E-4</v>
      </c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</row>
    <row r="191" spans="1:66" outlineLevel="1" x14ac:dyDescent="0.25">
      <c r="A191" s="376">
        <v>19</v>
      </c>
      <c r="B191" s="376"/>
      <c r="C191" s="161" t="s">
        <v>451</v>
      </c>
      <c r="D191" s="296">
        <v>44630</v>
      </c>
      <c r="E191" s="297" t="s">
        <v>452</v>
      </c>
      <c r="F191" s="297" t="s">
        <v>179</v>
      </c>
      <c r="G191" s="403" t="s">
        <v>180</v>
      </c>
      <c r="H191" s="379"/>
      <c r="I191" s="378"/>
      <c r="J191" s="573"/>
      <c r="K191" s="404">
        <v>7647390</v>
      </c>
      <c r="L191" s="265" t="s">
        <v>81</v>
      </c>
      <c r="M191" s="18"/>
      <c r="N191" s="64"/>
      <c r="O191" s="64"/>
      <c r="P191" s="28"/>
      <c r="Q191" s="133"/>
      <c r="R191" s="133"/>
      <c r="S191" s="28"/>
      <c r="T191" s="64"/>
      <c r="U191" s="199">
        <f t="shared" si="120"/>
        <v>0</v>
      </c>
      <c r="V191" s="243">
        <v>7647390</v>
      </c>
      <c r="W191" s="64"/>
      <c r="X191" s="64"/>
      <c r="Y191" s="200">
        <f t="shared" si="116"/>
        <v>7647390</v>
      </c>
      <c r="Z191" s="28"/>
      <c r="AA191" s="28"/>
      <c r="AB191" s="28"/>
      <c r="AC191" s="29">
        <f t="shared" si="117"/>
        <v>0</v>
      </c>
      <c r="AD191" s="28"/>
      <c r="AE191" s="28"/>
      <c r="AF191" s="28"/>
      <c r="AG191" s="29">
        <f t="shared" si="118"/>
        <v>0</v>
      </c>
      <c r="AH191" s="62">
        <f t="shared" si="119"/>
        <v>7647390</v>
      </c>
      <c r="AI191" s="30">
        <f t="shared" si="114"/>
        <v>2.0629613587091204E-2</v>
      </c>
      <c r="AJ191" s="31">
        <f t="shared" si="113"/>
        <v>1.258833642356129E-3</v>
      </c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</row>
    <row r="192" spans="1:66" outlineLevel="1" x14ac:dyDescent="0.25">
      <c r="A192" s="376">
        <v>20</v>
      </c>
      <c r="B192" s="376"/>
      <c r="C192" s="161" t="s">
        <v>453</v>
      </c>
      <c r="D192" s="296">
        <v>44630</v>
      </c>
      <c r="E192" s="297" t="s">
        <v>454</v>
      </c>
      <c r="F192" s="297" t="s">
        <v>179</v>
      </c>
      <c r="G192" s="403" t="s">
        <v>180</v>
      </c>
      <c r="H192" s="379"/>
      <c r="I192" s="378"/>
      <c r="J192" s="573"/>
      <c r="K192" s="404">
        <v>6650000</v>
      </c>
      <c r="L192" s="265" t="s">
        <v>81</v>
      </c>
      <c r="M192" s="18"/>
      <c r="N192" s="64"/>
      <c r="O192" s="64"/>
      <c r="P192" s="28"/>
      <c r="Q192" s="133"/>
      <c r="R192" s="133"/>
      <c r="S192" s="28"/>
      <c r="T192" s="64"/>
      <c r="U192" s="199">
        <f t="shared" si="120"/>
        <v>0</v>
      </c>
      <c r="V192" s="243">
        <v>6650000</v>
      </c>
      <c r="W192" s="64"/>
      <c r="X192" s="64"/>
      <c r="Y192" s="200">
        <f t="shared" si="116"/>
        <v>6650000</v>
      </c>
      <c r="Z192" s="28"/>
      <c r="AA192" s="28"/>
      <c r="AB192" s="28"/>
      <c r="AC192" s="29">
        <f t="shared" si="117"/>
        <v>0</v>
      </c>
      <c r="AD192" s="28"/>
      <c r="AE192" s="28"/>
      <c r="AF192" s="28"/>
      <c r="AG192" s="29">
        <f t="shared" si="118"/>
        <v>0</v>
      </c>
      <c r="AH192" s="62">
        <f t="shared" si="119"/>
        <v>6650000</v>
      </c>
      <c r="AI192" s="30">
        <f t="shared" si="114"/>
        <v>1.7939052455041064E-2</v>
      </c>
      <c r="AJ192" s="31">
        <f t="shared" si="113"/>
        <v>1.0946536951388982E-3</v>
      </c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</row>
    <row r="193" spans="1:66" outlineLevel="1" x14ac:dyDescent="0.25">
      <c r="A193" s="376">
        <v>21</v>
      </c>
      <c r="B193" s="376"/>
      <c r="C193" s="161" t="s">
        <v>455</v>
      </c>
      <c r="D193" s="296">
        <v>44630</v>
      </c>
      <c r="E193" s="297" t="s">
        <v>456</v>
      </c>
      <c r="F193" s="297" t="s">
        <v>179</v>
      </c>
      <c r="G193" s="403" t="s">
        <v>180</v>
      </c>
      <c r="H193" s="379"/>
      <c r="I193" s="378"/>
      <c r="J193" s="573"/>
      <c r="K193" s="404">
        <v>6600904</v>
      </c>
      <c r="L193" s="265" t="s">
        <v>81</v>
      </c>
      <c r="M193" s="18"/>
      <c r="N193" s="64"/>
      <c r="O193" s="64"/>
      <c r="P193" s="28"/>
      <c r="Q193" s="133"/>
      <c r="R193" s="133"/>
      <c r="S193" s="28"/>
      <c r="T193" s="64"/>
      <c r="U193" s="199">
        <f t="shared" si="120"/>
        <v>0</v>
      </c>
      <c r="V193" s="243">
        <v>6600904</v>
      </c>
      <c r="W193" s="64"/>
      <c r="X193" s="64"/>
      <c r="Y193" s="200">
        <f t="shared" si="116"/>
        <v>6600904</v>
      </c>
      <c r="Z193" s="28"/>
      <c r="AA193" s="28"/>
      <c r="AB193" s="28"/>
      <c r="AC193" s="29">
        <f t="shared" si="117"/>
        <v>0</v>
      </c>
      <c r="AD193" s="28"/>
      <c r="AE193" s="28"/>
      <c r="AF193" s="28"/>
      <c r="AG193" s="29">
        <f t="shared" si="118"/>
        <v>0</v>
      </c>
      <c r="AH193" s="62">
        <f t="shared" si="119"/>
        <v>6600904</v>
      </c>
      <c r="AI193" s="30">
        <f t="shared" si="114"/>
        <v>1.7806610993487276E-2</v>
      </c>
      <c r="AJ193" s="31">
        <f t="shared" si="113"/>
        <v>1.0865720232867871E-3</v>
      </c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</row>
    <row r="194" spans="1:66" outlineLevel="1" x14ac:dyDescent="0.25">
      <c r="A194" s="376">
        <v>22</v>
      </c>
      <c r="B194" s="376"/>
      <c r="C194" s="161" t="s">
        <v>457</v>
      </c>
      <c r="D194" s="296">
        <v>44630</v>
      </c>
      <c r="E194" s="297" t="s">
        <v>458</v>
      </c>
      <c r="F194" s="297" t="s">
        <v>179</v>
      </c>
      <c r="G194" s="403" t="s">
        <v>180</v>
      </c>
      <c r="H194" s="379"/>
      <c r="I194" s="378"/>
      <c r="J194" s="573"/>
      <c r="K194" s="404">
        <v>6706785</v>
      </c>
      <c r="L194" s="265" t="s">
        <v>81</v>
      </c>
      <c r="M194" s="18"/>
      <c r="N194" s="64"/>
      <c r="O194" s="64"/>
      <c r="P194" s="28"/>
      <c r="Q194" s="133"/>
      <c r="R194" s="133"/>
      <c r="S194" s="28"/>
      <c r="T194" s="64"/>
      <c r="U194" s="199">
        <f t="shared" si="120"/>
        <v>0</v>
      </c>
      <c r="V194" s="243"/>
      <c r="W194" s="243">
        <v>6706785</v>
      </c>
      <c r="X194" s="64"/>
      <c r="Y194" s="200">
        <f t="shared" si="116"/>
        <v>6706785</v>
      </c>
      <c r="Z194" s="28"/>
      <c r="AA194" s="28"/>
      <c r="AB194" s="28"/>
      <c r="AC194" s="29">
        <f t="shared" si="117"/>
        <v>0</v>
      </c>
      <c r="AD194" s="28"/>
      <c r="AE194" s="28"/>
      <c r="AF194" s="28"/>
      <c r="AG194" s="29">
        <f t="shared" si="118"/>
        <v>0</v>
      </c>
      <c r="AH194" s="62">
        <f t="shared" si="119"/>
        <v>6706785</v>
      </c>
      <c r="AI194" s="30">
        <f t="shared" si="114"/>
        <v>1.8092235777395878E-2</v>
      </c>
      <c r="AJ194" s="31">
        <f t="shared" si="113"/>
        <v>1.1040010500379151E-3</v>
      </c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</row>
    <row r="195" spans="1:66" outlineLevel="1" x14ac:dyDescent="0.25">
      <c r="A195" s="376">
        <v>23</v>
      </c>
      <c r="B195" s="376"/>
      <c r="C195" s="161" t="s">
        <v>459</v>
      </c>
      <c r="D195" s="296">
        <v>44630</v>
      </c>
      <c r="E195" s="297" t="s">
        <v>460</v>
      </c>
      <c r="F195" s="297" t="s">
        <v>179</v>
      </c>
      <c r="G195" s="403" t="s">
        <v>180</v>
      </c>
      <c r="H195" s="379"/>
      <c r="I195" s="378"/>
      <c r="J195" s="573"/>
      <c r="K195" s="404">
        <v>16012740</v>
      </c>
      <c r="L195" s="265" t="s">
        <v>81</v>
      </c>
      <c r="M195" s="18"/>
      <c r="N195" s="64"/>
      <c r="O195" s="64"/>
      <c r="P195" s="28"/>
      <c r="Q195" s="133"/>
      <c r="R195" s="133"/>
      <c r="S195" s="28"/>
      <c r="T195" s="64"/>
      <c r="U195" s="199">
        <f t="shared" si="120"/>
        <v>0</v>
      </c>
      <c r="V195" s="243"/>
      <c r="W195" s="243">
        <v>16012740</v>
      </c>
      <c r="X195" s="64"/>
      <c r="Y195" s="200">
        <f t="shared" si="116"/>
        <v>16012740</v>
      </c>
      <c r="Z195" s="28"/>
      <c r="AA195" s="28"/>
      <c r="AB195" s="28"/>
      <c r="AC195" s="29">
        <f t="shared" si="117"/>
        <v>0</v>
      </c>
      <c r="AD195" s="28"/>
      <c r="AE195" s="28"/>
      <c r="AF195" s="28"/>
      <c r="AG195" s="29">
        <f t="shared" si="118"/>
        <v>0</v>
      </c>
      <c r="AH195" s="62">
        <f t="shared" si="119"/>
        <v>16012740</v>
      </c>
      <c r="AI195" s="30">
        <f t="shared" si="114"/>
        <v>4.3195997414877334E-2</v>
      </c>
      <c r="AJ195" s="31">
        <f t="shared" si="113"/>
        <v>2.6358503774884874E-3</v>
      </c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</row>
    <row r="196" spans="1:66" outlineLevel="1" x14ac:dyDescent="0.25">
      <c r="A196" s="376">
        <v>24</v>
      </c>
      <c r="B196" s="376"/>
      <c r="C196" s="161" t="s">
        <v>461</v>
      </c>
      <c r="D196" s="296">
        <v>44630</v>
      </c>
      <c r="E196" s="297" t="s">
        <v>462</v>
      </c>
      <c r="F196" s="297" t="s">
        <v>179</v>
      </c>
      <c r="G196" s="403" t="s">
        <v>180</v>
      </c>
      <c r="H196" s="379"/>
      <c r="I196" s="378"/>
      <c r="J196" s="573"/>
      <c r="K196" s="404">
        <v>13044737</v>
      </c>
      <c r="L196" s="265" t="s">
        <v>81</v>
      </c>
      <c r="M196" s="18"/>
      <c r="N196" s="64"/>
      <c r="O196" s="64"/>
      <c r="P196" s="28"/>
      <c r="Q196" s="133"/>
      <c r="R196" s="133"/>
      <c r="S196" s="28"/>
      <c r="T196" s="64"/>
      <c r="U196" s="199">
        <f t="shared" si="120"/>
        <v>0</v>
      </c>
      <c r="V196" s="243">
        <v>13044737</v>
      </c>
      <c r="W196" s="64"/>
      <c r="X196" s="64"/>
      <c r="Y196" s="200">
        <f t="shared" si="116"/>
        <v>13044737</v>
      </c>
      <c r="Z196" s="28"/>
      <c r="AA196" s="28"/>
      <c r="AB196" s="28"/>
      <c r="AC196" s="29">
        <f t="shared" si="117"/>
        <v>0</v>
      </c>
      <c r="AD196" s="28"/>
      <c r="AE196" s="28"/>
      <c r="AF196" s="28"/>
      <c r="AG196" s="29">
        <f t="shared" si="118"/>
        <v>0</v>
      </c>
      <c r="AH196" s="62">
        <f t="shared" si="119"/>
        <v>13044737</v>
      </c>
      <c r="AI196" s="30">
        <f t="shared" si="114"/>
        <v>3.5189506963190231E-2</v>
      </c>
      <c r="AJ196" s="31">
        <f t="shared" si="113"/>
        <v>2.1472886555135495E-3</v>
      </c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</row>
    <row r="197" spans="1:66" outlineLevel="1" x14ac:dyDescent="0.25">
      <c r="A197" s="376">
        <v>25</v>
      </c>
      <c r="B197" s="376"/>
      <c r="C197" s="161" t="s">
        <v>463</v>
      </c>
      <c r="D197" s="296">
        <v>44630</v>
      </c>
      <c r="E197" s="297" t="s">
        <v>464</v>
      </c>
      <c r="F197" s="297" t="s">
        <v>179</v>
      </c>
      <c r="G197" s="403" t="s">
        <v>180</v>
      </c>
      <c r="H197" s="379"/>
      <c r="I197" s="378"/>
      <c r="J197" s="573"/>
      <c r="K197" s="404">
        <v>5193808</v>
      </c>
      <c r="L197" s="265" t="s">
        <v>81</v>
      </c>
      <c r="M197" s="18"/>
      <c r="N197" s="64"/>
      <c r="O197" s="64"/>
      <c r="P197" s="28"/>
      <c r="Q197" s="133"/>
      <c r="R197" s="133"/>
      <c r="S197" s="28"/>
      <c r="T197" s="64"/>
      <c r="U197" s="199">
        <f t="shared" si="120"/>
        <v>0</v>
      </c>
      <c r="V197" s="243">
        <v>5193808</v>
      </c>
      <c r="W197" s="64"/>
      <c r="X197" s="64"/>
      <c r="Y197" s="200">
        <f t="shared" si="116"/>
        <v>5193808</v>
      </c>
      <c r="Z197" s="28"/>
      <c r="AA197" s="28"/>
      <c r="AB197" s="28"/>
      <c r="AC197" s="29">
        <f t="shared" si="117"/>
        <v>0</v>
      </c>
      <c r="AD197" s="28"/>
      <c r="AE197" s="28"/>
      <c r="AF197" s="28"/>
      <c r="AG197" s="29">
        <f t="shared" si="118"/>
        <v>0</v>
      </c>
      <c r="AH197" s="62">
        <f t="shared" si="119"/>
        <v>5193808</v>
      </c>
      <c r="AI197" s="30">
        <f t="shared" si="114"/>
        <v>1.4010826188482997E-2</v>
      </c>
      <c r="AJ197" s="31">
        <f t="shared" si="113"/>
        <v>8.5495054421683766E-4</v>
      </c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</row>
    <row r="198" spans="1:66" outlineLevel="1" x14ac:dyDescent="0.25">
      <c r="A198" s="376">
        <v>26</v>
      </c>
      <c r="B198" s="376"/>
      <c r="C198" s="161" t="s">
        <v>465</v>
      </c>
      <c r="D198" s="296">
        <v>44650</v>
      </c>
      <c r="E198" s="297" t="s">
        <v>466</v>
      </c>
      <c r="F198" s="297" t="s">
        <v>179</v>
      </c>
      <c r="G198" s="403" t="s">
        <v>180</v>
      </c>
      <c r="H198" s="379"/>
      <c r="I198" s="378"/>
      <c r="J198" s="573"/>
      <c r="K198" s="404">
        <v>51925352</v>
      </c>
      <c r="L198" s="265" t="s">
        <v>81</v>
      </c>
      <c r="M198" s="18"/>
      <c r="N198" s="64"/>
      <c r="O198" s="64"/>
      <c r="P198" s="28"/>
      <c r="Q198" s="133"/>
      <c r="R198" s="133"/>
      <c r="S198" s="28"/>
      <c r="T198" s="64"/>
      <c r="U198" s="199">
        <f t="shared" si="120"/>
        <v>0</v>
      </c>
      <c r="V198" s="243">
        <v>51925352</v>
      </c>
      <c r="W198" s="64"/>
      <c r="X198" s="64"/>
      <c r="Y198" s="200">
        <f t="shared" si="116"/>
        <v>51925352</v>
      </c>
      <c r="Z198" s="28"/>
      <c r="AA198" s="28"/>
      <c r="AB198" s="28"/>
      <c r="AC198" s="29">
        <f t="shared" si="117"/>
        <v>0</v>
      </c>
      <c r="AD198" s="28"/>
      <c r="AE198" s="28"/>
      <c r="AF198" s="28"/>
      <c r="AG198" s="29">
        <f t="shared" si="118"/>
        <v>0</v>
      </c>
      <c r="AH198" s="62">
        <f t="shared" si="119"/>
        <v>51925352</v>
      </c>
      <c r="AI198" s="30">
        <f t="shared" si="114"/>
        <v>0.1400739268081912</v>
      </c>
      <c r="AJ198" s="31">
        <f t="shared" si="113"/>
        <v>8.5474102914568379E-3</v>
      </c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</row>
    <row r="199" spans="1:66" outlineLevel="1" x14ac:dyDescent="0.25">
      <c r="A199" s="376">
        <v>27</v>
      </c>
      <c r="B199" s="376"/>
      <c r="C199" s="161" t="s">
        <v>223</v>
      </c>
      <c r="D199" s="296">
        <v>44630</v>
      </c>
      <c r="E199" s="297" t="s">
        <v>467</v>
      </c>
      <c r="F199" s="297" t="s">
        <v>179</v>
      </c>
      <c r="G199" s="403" t="s">
        <v>180</v>
      </c>
      <c r="H199" s="379"/>
      <c r="I199" s="378"/>
      <c r="J199" s="573"/>
      <c r="K199" s="404">
        <v>9106047</v>
      </c>
      <c r="L199" s="265" t="s">
        <v>81</v>
      </c>
      <c r="M199" s="18"/>
      <c r="N199" s="64"/>
      <c r="O199" s="64"/>
      <c r="P199" s="28"/>
      <c r="Q199" s="133"/>
      <c r="R199" s="133"/>
      <c r="S199" s="28"/>
      <c r="T199" s="64"/>
      <c r="U199" s="199">
        <f t="shared" si="120"/>
        <v>0</v>
      </c>
      <c r="V199" s="243"/>
      <c r="W199" s="64"/>
      <c r="X199" s="243">
        <v>9106047</v>
      </c>
      <c r="Y199" s="200">
        <f t="shared" si="116"/>
        <v>9106047</v>
      </c>
      <c r="Z199" s="28"/>
      <c r="AA199" s="28"/>
      <c r="AB199" s="28"/>
      <c r="AC199" s="29">
        <f t="shared" si="117"/>
        <v>0</v>
      </c>
      <c r="AD199" s="28"/>
      <c r="AE199" s="28"/>
      <c r="AF199" s="28"/>
      <c r="AG199" s="29">
        <f t="shared" si="118"/>
        <v>0</v>
      </c>
      <c r="AH199" s="62">
        <f t="shared" si="119"/>
        <v>9106047</v>
      </c>
      <c r="AI199" s="30">
        <f t="shared" si="114"/>
        <v>2.4564489442266066E-2</v>
      </c>
      <c r="AJ199" s="31">
        <f t="shared" si="113"/>
        <v>1.4989425558884931E-3</v>
      </c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</row>
    <row r="200" spans="1:66" outlineLevel="1" x14ac:dyDescent="0.25">
      <c r="A200" s="376">
        <v>28</v>
      </c>
      <c r="B200" s="376"/>
      <c r="C200" s="161" t="s">
        <v>225</v>
      </c>
      <c r="D200" s="296">
        <v>44630</v>
      </c>
      <c r="E200" s="297" t="s">
        <v>468</v>
      </c>
      <c r="F200" s="297" t="s">
        <v>179</v>
      </c>
      <c r="G200" s="403" t="s">
        <v>180</v>
      </c>
      <c r="H200" s="379"/>
      <c r="I200" s="378"/>
      <c r="J200" s="573"/>
      <c r="K200" s="404">
        <v>3426000</v>
      </c>
      <c r="L200" s="265" t="s">
        <v>81</v>
      </c>
      <c r="M200" s="18"/>
      <c r="N200" s="64"/>
      <c r="O200" s="64"/>
      <c r="P200" s="28"/>
      <c r="Q200" s="133"/>
      <c r="R200" s="133"/>
      <c r="S200" s="28"/>
      <c r="T200" s="64"/>
      <c r="U200" s="199">
        <f t="shared" si="120"/>
        <v>0</v>
      </c>
      <c r="V200" s="243">
        <v>3426000</v>
      </c>
      <c r="W200" s="64"/>
      <c r="X200" s="64"/>
      <c r="Y200" s="200">
        <f t="shared" si="116"/>
        <v>3426000</v>
      </c>
      <c r="Z200" s="28"/>
      <c r="AA200" s="28"/>
      <c r="AB200" s="28"/>
      <c r="AC200" s="29">
        <f t="shared" si="117"/>
        <v>0</v>
      </c>
      <c r="AD200" s="28"/>
      <c r="AE200" s="28"/>
      <c r="AF200" s="28"/>
      <c r="AG200" s="29">
        <f t="shared" si="118"/>
        <v>0</v>
      </c>
      <c r="AH200" s="62">
        <f t="shared" si="119"/>
        <v>3426000</v>
      </c>
      <c r="AI200" s="30">
        <f t="shared" si="114"/>
        <v>9.2419840166873216E-3</v>
      </c>
      <c r="AJ200" s="31">
        <f t="shared" si="113"/>
        <v>5.63952414969303E-4</v>
      </c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</row>
    <row r="201" spans="1:66" outlineLevel="1" x14ac:dyDescent="0.25">
      <c r="A201" s="376">
        <v>29</v>
      </c>
      <c r="B201" s="376"/>
      <c r="C201" s="161" t="s">
        <v>469</v>
      </c>
      <c r="D201" s="296">
        <v>44630</v>
      </c>
      <c r="E201" s="297" t="s">
        <v>470</v>
      </c>
      <c r="F201" s="297" t="s">
        <v>179</v>
      </c>
      <c r="G201" s="403" t="s">
        <v>180</v>
      </c>
      <c r="H201" s="379"/>
      <c r="I201" s="378"/>
      <c r="J201" s="573"/>
      <c r="K201" s="404">
        <v>5598583</v>
      </c>
      <c r="L201" s="265" t="s">
        <v>81</v>
      </c>
      <c r="M201" s="18"/>
      <c r="N201" s="64"/>
      <c r="O201" s="64"/>
      <c r="P201" s="28"/>
      <c r="Q201" s="133"/>
      <c r="R201" s="133"/>
      <c r="S201" s="28"/>
      <c r="T201" s="64"/>
      <c r="U201" s="199">
        <f t="shared" si="120"/>
        <v>0</v>
      </c>
      <c r="V201" s="243"/>
      <c r="W201" s="64"/>
      <c r="X201" s="64"/>
      <c r="Y201" s="200">
        <f t="shared" si="116"/>
        <v>0</v>
      </c>
      <c r="Z201" s="28"/>
      <c r="AA201" s="28"/>
      <c r="AB201" s="28">
        <v>5598583</v>
      </c>
      <c r="AC201" s="29">
        <f t="shared" si="117"/>
        <v>5598583</v>
      </c>
      <c r="AD201" s="28"/>
      <c r="AE201" s="28"/>
      <c r="AF201" s="28"/>
      <c r="AG201" s="29">
        <f t="shared" si="118"/>
        <v>0</v>
      </c>
      <c r="AH201" s="62">
        <f t="shared" si="119"/>
        <v>5598583</v>
      </c>
      <c r="AI201" s="30">
        <f t="shared" si="114"/>
        <v>1.510274798660168E-2</v>
      </c>
      <c r="AJ201" s="31">
        <f t="shared" si="113"/>
        <v>9.2158038623937108E-4</v>
      </c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</row>
    <row r="202" spans="1:66" outlineLevel="1" x14ac:dyDescent="0.25">
      <c r="A202" s="376">
        <v>30</v>
      </c>
      <c r="B202" s="376"/>
      <c r="C202" s="161" t="s">
        <v>471</v>
      </c>
      <c r="D202" s="296">
        <v>44630</v>
      </c>
      <c r="E202" s="297" t="s">
        <v>472</v>
      </c>
      <c r="F202" s="297" t="s">
        <v>179</v>
      </c>
      <c r="G202" s="403" t="s">
        <v>180</v>
      </c>
      <c r="H202" s="379"/>
      <c r="I202" s="378"/>
      <c r="J202" s="573"/>
      <c r="K202" s="404">
        <v>7412942</v>
      </c>
      <c r="L202" s="265" t="s">
        <v>81</v>
      </c>
      <c r="M202" s="18"/>
      <c r="N202" s="64"/>
      <c r="O202" s="64"/>
      <c r="P202" s="28"/>
      <c r="Q202" s="133"/>
      <c r="R202" s="133"/>
      <c r="S202" s="28"/>
      <c r="T202" s="64"/>
      <c r="U202" s="199">
        <f t="shared" si="120"/>
        <v>0</v>
      </c>
      <c r="V202" s="243">
        <v>7412942</v>
      </c>
      <c r="W202" s="64"/>
      <c r="X202" s="64"/>
      <c r="Y202" s="200">
        <f t="shared" si="116"/>
        <v>7412942</v>
      </c>
      <c r="Z202" s="28"/>
      <c r="AA202" s="28"/>
      <c r="AB202" s="28"/>
      <c r="AC202" s="29">
        <f t="shared" si="117"/>
        <v>0</v>
      </c>
      <c r="AD202" s="28"/>
      <c r="AE202" s="28"/>
      <c r="AF202" s="28"/>
      <c r="AG202" s="29">
        <f t="shared" si="118"/>
        <v>0</v>
      </c>
      <c r="AH202" s="62">
        <f t="shared" si="119"/>
        <v>7412942</v>
      </c>
      <c r="AI202" s="30">
        <f t="shared" si="114"/>
        <v>1.9997166223184516E-2</v>
      </c>
      <c r="AJ202" s="31">
        <f t="shared" si="113"/>
        <v>1.2202412559624563E-3</v>
      </c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</row>
    <row r="203" spans="1:66" outlineLevel="1" x14ac:dyDescent="0.25">
      <c r="A203" s="376">
        <v>29</v>
      </c>
      <c r="B203" s="376"/>
      <c r="C203" s="161"/>
      <c r="D203" s="296"/>
      <c r="E203" s="297"/>
      <c r="F203" s="297"/>
      <c r="G203" s="403"/>
      <c r="H203" s="379"/>
      <c r="I203" s="378"/>
      <c r="J203" s="573"/>
      <c r="K203" s="404">
        <f>370466500-SUM(K173:K202)-SUM(K204:K212)</f>
        <v>497660</v>
      </c>
      <c r="L203" s="265" t="s">
        <v>121</v>
      </c>
      <c r="M203" s="18"/>
      <c r="N203" s="64"/>
      <c r="O203" s="64"/>
      <c r="P203" s="28"/>
      <c r="Q203" s="133"/>
      <c r="R203" s="133"/>
      <c r="S203" s="28"/>
      <c r="T203" s="64"/>
      <c r="U203" s="199">
        <f t="shared" si="120"/>
        <v>0</v>
      </c>
      <c r="V203" s="243">
        <f>20962*2</f>
        <v>41924</v>
      </c>
      <c r="W203" s="64">
        <f>20962*4</f>
        <v>83848</v>
      </c>
      <c r="X203" s="64">
        <v>20962</v>
      </c>
      <c r="Y203" s="200">
        <f t="shared" si="116"/>
        <v>146734</v>
      </c>
      <c r="Z203" s="28"/>
      <c r="AA203" s="28">
        <v>20962</v>
      </c>
      <c r="AB203" s="28">
        <v>58300</v>
      </c>
      <c r="AC203" s="29">
        <f t="shared" si="117"/>
        <v>79262</v>
      </c>
      <c r="AD203" s="28">
        <v>20962</v>
      </c>
      <c r="AE203" s="28">
        <f>+(20962*3)</f>
        <v>62886</v>
      </c>
      <c r="AF203" s="28">
        <f>+(20962*8)+(2515*8)</f>
        <v>187816</v>
      </c>
      <c r="AG203" s="29">
        <f t="shared" si="118"/>
        <v>271664</v>
      </c>
      <c r="AH203" s="62">
        <f t="shared" si="119"/>
        <v>497660</v>
      </c>
      <c r="AI203" s="30">
        <f t="shared" si="114"/>
        <v>1.342488548086577E-3</v>
      </c>
      <c r="AJ203" s="31">
        <f t="shared" si="113"/>
        <v>8.1919602695161518E-5</v>
      </c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</row>
    <row r="204" spans="1:66" outlineLevel="1" x14ac:dyDescent="0.25">
      <c r="A204" s="376">
        <v>30</v>
      </c>
      <c r="B204" s="376"/>
      <c r="C204" s="161" t="s">
        <v>473</v>
      </c>
      <c r="D204" s="296">
        <v>44859</v>
      </c>
      <c r="E204" s="297" t="s">
        <v>417</v>
      </c>
      <c r="F204" s="297" t="s">
        <v>179</v>
      </c>
      <c r="G204" s="403" t="s">
        <v>180</v>
      </c>
      <c r="H204" s="379"/>
      <c r="I204" s="378"/>
      <c r="J204" s="573"/>
      <c r="K204" s="404">
        <v>1529500</v>
      </c>
      <c r="L204" s="265" t="s">
        <v>81</v>
      </c>
      <c r="M204" s="18"/>
      <c r="N204" s="64"/>
      <c r="O204" s="64"/>
      <c r="P204" s="28"/>
      <c r="Q204" s="133"/>
      <c r="R204" s="133"/>
      <c r="S204" s="28"/>
      <c r="T204" s="64"/>
      <c r="U204" s="199">
        <f t="shared" si="120"/>
        <v>0</v>
      </c>
      <c r="V204" s="241"/>
      <c r="W204" s="28"/>
      <c r="X204" s="28"/>
      <c r="Y204" s="200">
        <f t="shared" si="116"/>
        <v>0</v>
      </c>
      <c r="Z204" s="28"/>
      <c r="AA204" s="28"/>
      <c r="AB204" s="28"/>
      <c r="AC204" s="29">
        <f t="shared" si="117"/>
        <v>0</v>
      </c>
      <c r="AD204" s="28"/>
      <c r="AE204" s="273">
        <v>1529500</v>
      </c>
      <c r="AF204" s="28"/>
      <c r="AG204" s="29">
        <f t="shared" si="118"/>
        <v>1529500</v>
      </c>
      <c r="AH204" s="62">
        <f t="shared" si="119"/>
        <v>1529500</v>
      </c>
      <c r="AI204" s="30">
        <f t="shared" si="114"/>
        <v>4.1259820646594447E-3</v>
      </c>
      <c r="AJ204" s="31">
        <f t="shared" si="113"/>
        <v>2.5177034988194656E-4</v>
      </c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</row>
    <row r="205" spans="1:66" outlineLevel="1" x14ac:dyDescent="0.25">
      <c r="A205" s="376">
        <v>31</v>
      </c>
      <c r="B205" s="376"/>
      <c r="C205" s="161" t="s">
        <v>474</v>
      </c>
      <c r="D205" s="296">
        <v>44859</v>
      </c>
      <c r="E205" s="297" t="s">
        <v>423</v>
      </c>
      <c r="F205" s="297" t="s">
        <v>179</v>
      </c>
      <c r="G205" s="403" t="s">
        <v>180</v>
      </c>
      <c r="H205" s="382"/>
      <c r="I205" s="381"/>
      <c r="J205" s="573"/>
      <c r="K205" s="404">
        <v>1665900</v>
      </c>
      <c r="L205" s="265" t="s">
        <v>81</v>
      </c>
      <c r="M205" s="18"/>
      <c r="N205" s="64"/>
      <c r="O205" s="64"/>
      <c r="P205" s="28"/>
      <c r="Q205" s="274"/>
      <c r="R205" s="274"/>
      <c r="S205" s="28"/>
      <c r="T205" s="64"/>
      <c r="U205" s="199">
        <f t="shared" si="120"/>
        <v>0</v>
      </c>
      <c r="V205" s="29"/>
      <c r="W205" s="28"/>
      <c r="X205" s="28"/>
      <c r="Y205" s="200">
        <f t="shared" si="116"/>
        <v>0</v>
      </c>
      <c r="Z205" s="28"/>
      <c r="AA205" s="273"/>
      <c r="AB205" s="28"/>
      <c r="AC205" s="29">
        <f t="shared" ref="AC205:AC212" si="121">SUM(Z205:AB205)</f>
        <v>0</v>
      </c>
      <c r="AD205" s="28"/>
      <c r="AE205" s="273">
        <v>1665900</v>
      </c>
      <c r="AF205" s="28"/>
      <c r="AG205" s="29">
        <f t="shared" ref="AG205:AG212" si="122">SUM(AD205:AF205)</f>
        <v>1665900</v>
      </c>
      <c r="AH205" s="62">
        <f t="shared" ref="AH205:AH212" si="123">+U205+Y205+AC205+AG205</f>
        <v>1665900</v>
      </c>
      <c r="AI205" s="30">
        <f t="shared" si="114"/>
        <v>4.4939349601282571E-3</v>
      </c>
      <c r="AJ205" s="31">
        <f t="shared" si="113"/>
        <v>2.7422309635066023E-4</v>
      </c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</row>
    <row r="206" spans="1:66" outlineLevel="1" x14ac:dyDescent="0.25">
      <c r="A206" s="376">
        <v>32</v>
      </c>
      <c r="B206" s="376"/>
      <c r="C206" s="161" t="s">
        <v>475</v>
      </c>
      <c r="D206" s="296">
        <v>44859</v>
      </c>
      <c r="E206" s="297" t="s">
        <v>427</v>
      </c>
      <c r="F206" s="297" t="s">
        <v>179</v>
      </c>
      <c r="G206" s="403" t="s">
        <v>180</v>
      </c>
      <c r="H206" s="382"/>
      <c r="I206" s="381"/>
      <c r="J206" s="573"/>
      <c r="K206" s="404">
        <v>3500000</v>
      </c>
      <c r="L206" s="265" t="s">
        <v>81</v>
      </c>
      <c r="M206" s="18"/>
      <c r="N206" s="64"/>
      <c r="O206" s="64"/>
      <c r="P206" s="28"/>
      <c r="Q206" s="274"/>
      <c r="R206" s="274"/>
      <c r="S206" s="28"/>
      <c r="T206" s="64"/>
      <c r="U206" s="199">
        <f t="shared" si="120"/>
        <v>0</v>
      </c>
      <c r="V206" s="29"/>
      <c r="W206" s="28"/>
      <c r="X206" s="28"/>
      <c r="Y206" s="200">
        <f t="shared" si="116"/>
        <v>0</v>
      </c>
      <c r="Z206" s="28"/>
      <c r="AA206" s="273"/>
      <c r="AB206" s="28"/>
      <c r="AC206" s="29">
        <f t="shared" si="121"/>
        <v>0</v>
      </c>
      <c r="AD206" s="28"/>
      <c r="AE206" s="273">
        <v>3500000</v>
      </c>
      <c r="AF206" s="28"/>
      <c r="AG206" s="29">
        <f t="shared" si="122"/>
        <v>3500000</v>
      </c>
      <c r="AH206" s="62">
        <f t="shared" si="123"/>
        <v>3500000</v>
      </c>
      <c r="AI206" s="30">
        <f t="shared" si="114"/>
        <v>9.4416065552847712E-3</v>
      </c>
      <c r="AJ206" s="31">
        <f t="shared" si="113"/>
        <v>5.761335237573148E-4</v>
      </c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</row>
    <row r="207" spans="1:66" outlineLevel="1" x14ac:dyDescent="0.25">
      <c r="A207" s="376">
        <v>33</v>
      </c>
      <c r="B207" s="376"/>
      <c r="C207" s="161" t="s">
        <v>476</v>
      </c>
      <c r="D207" s="296">
        <v>44859</v>
      </c>
      <c r="E207" s="297" t="s">
        <v>436</v>
      </c>
      <c r="F207" s="297" t="s">
        <v>179</v>
      </c>
      <c r="G207" s="403" t="s">
        <v>180</v>
      </c>
      <c r="H207" s="382"/>
      <c r="I207" s="381"/>
      <c r="J207" s="573"/>
      <c r="K207" s="404">
        <v>2600000</v>
      </c>
      <c r="L207" s="265" t="s">
        <v>81</v>
      </c>
      <c r="M207" s="18"/>
      <c r="N207" s="64"/>
      <c r="O207" s="64"/>
      <c r="P207" s="28"/>
      <c r="Q207" s="274"/>
      <c r="R207" s="274"/>
      <c r="S207" s="28"/>
      <c r="T207" s="64"/>
      <c r="U207" s="199">
        <f t="shared" si="120"/>
        <v>0</v>
      </c>
      <c r="V207" s="29"/>
      <c r="W207" s="28"/>
      <c r="X207" s="28"/>
      <c r="Y207" s="200">
        <f t="shared" si="116"/>
        <v>0</v>
      </c>
      <c r="Z207" s="28"/>
      <c r="AA207" s="273"/>
      <c r="AB207" s="28"/>
      <c r="AC207" s="29">
        <f t="shared" si="121"/>
        <v>0</v>
      </c>
      <c r="AD207" s="28"/>
      <c r="AE207" s="273">
        <v>2600000</v>
      </c>
      <c r="AF207" s="28"/>
      <c r="AG207" s="29">
        <f t="shared" si="122"/>
        <v>2600000</v>
      </c>
      <c r="AH207" s="62">
        <f t="shared" si="123"/>
        <v>2600000</v>
      </c>
      <c r="AI207" s="30">
        <f t="shared" si="114"/>
        <v>7.0137648696401156E-3</v>
      </c>
      <c r="AJ207" s="31">
        <f t="shared" si="113"/>
        <v>4.2798490336257671E-4</v>
      </c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</row>
    <row r="208" spans="1:66" outlineLevel="1" x14ac:dyDescent="0.25">
      <c r="A208" s="376">
        <v>34</v>
      </c>
      <c r="B208" s="376"/>
      <c r="C208" s="161" t="s">
        <v>477</v>
      </c>
      <c r="D208" s="296">
        <v>44859</v>
      </c>
      <c r="E208" s="297" t="s">
        <v>440</v>
      </c>
      <c r="F208" s="297" t="s">
        <v>179</v>
      </c>
      <c r="G208" s="403" t="s">
        <v>180</v>
      </c>
      <c r="H208" s="382"/>
      <c r="I208" s="381"/>
      <c r="J208" s="573"/>
      <c r="K208" s="404">
        <v>1529500</v>
      </c>
      <c r="L208" s="265" t="s">
        <v>81</v>
      </c>
      <c r="M208" s="18"/>
      <c r="N208" s="64"/>
      <c r="O208" s="64"/>
      <c r="P208" s="28"/>
      <c r="Q208" s="274"/>
      <c r="R208" s="274"/>
      <c r="S208" s="28"/>
      <c r="T208" s="64"/>
      <c r="U208" s="199">
        <f t="shared" si="120"/>
        <v>0</v>
      </c>
      <c r="V208" s="29"/>
      <c r="W208" s="28"/>
      <c r="X208" s="28"/>
      <c r="Y208" s="200">
        <f t="shared" si="116"/>
        <v>0</v>
      </c>
      <c r="Z208" s="28"/>
      <c r="AA208" s="273"/>
      <c r="AB208" s="28"/>
      <c r="AC208" s="29">
        <f t="shared" si="121"/>
        <v>0</v>
      </c>
      <c r="AD208" s="28"/>
      <c r="AE208" s="273">
        <v>1529500</v>
      </c>
      <c r="AF208" s="28"/>
      <c r="AG208" s="29">
        <f t="shared" si="122"/>
        <v>1529500</v>
      </c>
      <c r="AH208" s="62">
        <f t="shared" si="123"/>
        <v>1529500</v>
      </c>
      <c r="AI208" s="30">
        <f t="shared" si="114"/>
        <v>4.1259820646594447E-3</v>
      </c>
      <c r="AJ208" s="31">
        <f t="shared" si="113"/>
        <v>2.5177034988194656E-4</v>
      </c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</row>
    <row r="209" spans="1:66" outlineLevel="1" x14ac:dyDescent="0.25">
      <c r="A209" s="376">
        <v>35</v>
      </c>
      <c r="B209" s="376"/>
      <c r="C209" s="161" t="s">
        <v>478</v>
      </c>
      <c r="D209" s="296">
        <v>44859</v>
      </c>
      <c r="E209" s="297" t="s">
        <v>442</v>
      </c>
      <c r="F209" s="297" t="s">
        <v>179</v>
      </c>
      <c r="G209" s="403" t="s">
        <v>180</v>
      </c>
      <c r="H209" s="382"/>
      <c r="I209" s="381"/>
      <c r="J209" s="573"/>
      <c r="K209" s="404">
        <v>1529500</v>
      </c>
      <c r="L209" s="265" t="s">
        <v>81</v>
      </c>
      <c r="M209" s="18"/>
      <c r="N209" s="64"/>
      <c r="O209" s="64"/>
      <c r="P209" s="28"/>
      <c r="Q209" s="274"/>
      <c r="R209" s="274"/>
      <c r="S209" s="28"/>
      <c r="T209" s="64"/>
      <c r="U209" s="199">
        <f t="shared" si="120"/>
        <v>0</v>
      </c>
      <c r="V209" s="29"/>
      <c r="W209" s="28"/>
      <c r="X209" s="28"/>
      <c r="Y209" s="200">
        <f t="shared" si="116"/>
        <v>0</v>
      </c>
      <c r="Z209" s="28"/>
      <c r="AA209" s="273"/>
      <c r="AB209" s="28"/>
      <c r="AC209" s="29">
        <f t="shared" si="121"/>
        <v>0</v>
      </c>
      <c r="AD209" s="28"/>
      <c r="AE209" s="273">
        <v>1529500</v>
      </c>
      <c r="AF209" s="28"/>
      <c r="AG209" s="29">
        <f t="shared" si="122"/>
        <v>1529500</v>
      </c>
      <c r="AH209" s="62">
        <f t="shared" si="123"/>
        <v>1529500</v>
      </c>
      <c r="AI209" s="30">
        <f t="shared" si="114"/>
        <v>4.1259820646594447E-3</v>
      </c>
      <c r="AJ209" s="31">
        <f t="shared" si="113"/>
        <v>2.5177034988194656E-4</v>
      </c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</row>
    <row r="210" spans="1:66" outlineLevel="1" x14ac:dyDescent="0.25">
      <c r="A210" s="376">
        <v>36</v>
      </c>
      <c r="B210" s="376"/>
      <c r="C210" s="140" t="s">
        <v>479</v>
      </c>
      <c r="D210" s="69">
        <v>44859</v>
      </c>
      <c r="E210" s="297" t="s">
        <v>460</v>
      </c>
      <c r="F210" s="297" t="s">
        <v>179</v>
      </c>
      <c r="G210" s="403" t="s">
        <v>180</v>
      </c>
      <c r="H210" s="382"/>
      <c r="I210" s="381"/>
      <c r="J210" s="573"/>
      <c r="K210" s="404">
        <v>1529500</v>
      </c>
      <c r="L210" s="265" t="s">
        <v>81</v>
      </c>
      <c r="M210" s="18"/>
      <c r="N210" s="64"/>
      <c r="O210" s="64"/>
      <c r="P210" s="28"/>
      <c r="Q210" s="274"/>
      <c r="R210" s="274"/>
      <c r="S210" s="28"/>
      <c r="T210" s="64"/>
      <c r="U210" s="199">
        <f t="shared" si="120"/>
        <v>0</v>
      </c>
      <c r="V210" s="29"/>
      <c r="W210" s="28"/>
      <c r="X210" s="28"/>
      <c r="Y210" s="200">
        <f t="shared" si="116"/>
        <v>0</v>
      </c>
      <c r="Z210" s="28"/>
      <c r="AA210" s="273"/>
      <c r="AB210" s="28"/>
      <c r="AC210" s="29">
        <f t="shared" si="121"/>
        <v>0</v>
      </c>
      <c r="AD210" s="28"/>
      <c r="AE210" s="273">
        <v>1529500</v>
      </c>
      <c r="AF210" s="28"/>
      <c r="AG210" s="29">
        <f t="shared" si="122"/>
        <v>1529500</v>
      </c>
      <c r="AH210" s="62">
        <f t="shared" si="123"/>
        <v>1529500</v>
      </c>
      <c r="AI210" s="30">
        <f t="shared" si="114"/>
        <v>4.1259820646594447E-3</v>
      </c>
      <c r="AJ210" s="31">
        <f t="shared" si="113"/>
        <v>2.5177034988194656E-4</v>
      </c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</row>
    <row r="211" spans="1:66" outlineLevel="1" x14ac:dyDescent="0.25">
      <c r="A211" s="376">
        <v>37</v>
      </c>
      <c r="B211" s="376"/>
      <c r="C211" s="161" t="s">
        <v>480</v>
      </c>
      <c r="D211" s="296">
        <v>44859</v>
      </c>
      <c r="E211" s="297" t="s">
        <v>462</v>
      </c>
      <c r="F211" s="297" t="s">
        <v>179</v>
      </c>
      <c r="G211" s="403" t="s">
        <v>180</v>
      </c>
      <c r="H211" s="382"/>
      <c r="I211" s="381"/>
      <c r="J211" s="573"/>
      <c r="K211" s="404">
        <v>1529500</v>
      </c>
      <c r="L211" s="265" t="s">
        <v>81</v>
      </c>
      <c r="M211" s="18"/>
      <c r="N211" s="64"/>
      <c r="O211" s="64"/>
      <c r="P211" s="28"/>
      <c r="Q211" s="274"/>
      <c r="R211" s="274"/>
      <c r="S211" s="28"/>
      <c r="T211" s="64"/>
      <c r="U211" s="199">
        <f t="shared" si="120"/>
        <v>0</v>
      </c>
      <c r="V211" s="29"/>
      <c r="W211" s="28"/>
      <c r="X211" s="28"/>
      <c r="Y211" s="200">
        <f t="shared" si="116"/>
        <v>0</v>
      </c>
      <c r="Z211" s="28"/>
      <c r="AA211" s="273"/>
      <c r="AB211" s="28"/>
      <c r="AC211" s="29">
        <f t="shared" si="121"/>
        <v>0</v>
      </c>
      <c r="AD211" s="28"/>
      <c r="AE211" s="273">
        <v>1529500</v>
      </c>
      <c r="AF211" s="28"/>
      <c r="AG211" s="29">
        <f t="shared" si="122"/>
        <v>1529500</v>
      </c>
      <c r="AH211" s="62">
        <f t="shared" si="123"/>
        <v>1529500</v>
      </c>
      <c r="AI211" s="30">
        <f t="shared" si="114"/>
        <v>4.1259820646594447E-3</v>
      </c>
      <c r="AJ211" s="31">
        <f t="shared" si="113"/>
        <v>2.5177034988194656E-4</v>
      </c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</row>
    <row r="212" spans="1:66" outlineLevel="1" x14ac:dyDescent="0.25">
      <c r="A212" s="376">
        <v>38</v>
      </c>
      <c r="B212" s="376"/>
      <c r="C212" s="161" t="s">
        <v>481</v>
      </c>
      <c r="D212" s="296">
        <v>44859</v>
      </c>
      <c r="E212" s="297" t="s">
        <v>466</v>
      </c>
      <c r="F212" s="297" t="s">
        <v>179</v>
      </c>
      <c r="G212" s="403" t="s">
        <v>180</v>
      </c>
      <c r="H212" s="382"/>
      <c r="I212" s="381"/>
      <c r="J212" s="573"/>
      <c r="K212" s="404">
        <v>5100000</v>
      </c>
      <c r="L212" s="265" t="s">
        <v>81</v>
      </c>
      <c r="M212" s="18"/>
      <c r="N212" s="64"/>
      <c r="O212" s="64"/>
      <c r="P212" s="28"/>
      <c r="Q212" s="274"/>
      <c r="R212" s="274"/>
      <c r="S212" s="28"/>
      <c r="T212" s="64"/>
      <c r="U212" s="199">
        <f t="shared" si="120"/>
        <v>0</v>
      </c>
      <c r="V212" s="29"/>
      <c r="W212" s="28"/>
      <c r="X212" s="28"/>
      <c r="Y212" s="200">
        <f t="shared" si="116"/>
        <v>0</v>
      </c>
      <c r="Z212" s="28"/>
      <c r="AA212" s="273"/>
      <c r="AB212" s="28"/>
      <c r="AC212" s="29">
        <f t="shared" si="121"/>
        <v>0</v>
      </c>
      <c r="AD212" s="28"/>
      <c r="AE212" s="273">
        <v>5100000</v>
      </c>
      <c r="AF212" s="28"/>
      <c r="AG212" s="29">
        <f t="shared" si="122"/>
        <v>5100000</v>
      </c>
      <c r="AH212" s="62">
        <f t="shared" si="123"/>
        <v>5100000</v>
      </c>
      <c r="AI212" s="30">
        <f t="shared" si="114"/>
        <v>1.3757769551986382E-2</v>
      </c>
      <c r="AJ212" s="31">
        <f t="shared" si="113"/>
        <v>8.3950884890351594E-4</v>
      </c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</row>
    <row r="213" spans="1:66" s="61" customFormat="1" x14ac:dyDescent="0.25">
      <c r="A213" s="513" t="s">
        <v>59</v>
      </c>
      <c r="B213" s="514"/>
      <c r="C213" s="514"/>
      <c r="D213" s="514"/>
      <c r="E213" s="514"/>
      <c r="F213" s="514"/>
      <c r="G213" s="514"/>
      <c r="H213" s="514"/>
      <c r="I213" s="515"/>
      <c r="J213" s="357">
        <f>J172</f>
        <v>370699624</v>
      </c>
      <c r="K213" s="357">
        <f>SUM(K173:K212)</f>
        <v>370466500</v>
      </c>
      <c r="L213" s="339"/>
      <c r="M213" s="448"/>
      <c r="N213" s="339">
        <f>SUM(N175:N204)</f>
        <v>0</v>
      </c>
      <c r="O213" s="339">
        <f>SUM(O175:O204)</f>
        <v>0</v>
      </c>
      <c r="P213" s="339">
        <f>SUM(P175:P204)</f>
        <v>0</v>
      </c>
      <c r="Q213" s="356"/>
      <c r="R213" s="339">
        <f t="shared" ref="R213:Y213" si="124">SUM(R175:R204)</f>
        <v>0</v>
      </c>
      <c r="S213" s="339">
        <f t="shared" si="124"/>
        <v>0</v>
      </c>
      <c r="T213" s="339">
        <f t="shared" si="124"/>
        <v>0</v>
      </c>
      <c r="U213" s="339">
        <f t="shared" si="124"/>
        <v>0</v>
      </c>
      <c r="V213" s="339">
        <f t="shared" si="124"/>
        <v>244862182</v>
      </c>
      <c r="W213" s="339">
        <f t="shared" si="124"/>
        <v>59663931</v>
      </c>
      <c r="X213" s="339">
        <f t="shared" si="124"/>
        <v>17656186</v>
      </c>
      <c r="Y213" s="339">
        <f t="shared" si="124"/>
        <v>322182299</v>
      </c>
      <c r="Z213" s="339">
        <f t="shared" ref="Z213:AG213" si="125">SUM(Z175:Z212)</f>
        <v>0</v>
      </c>
      <c r="AA213" s="339">
        <f t="shared" si="125"/>
        <v>20962</v>
      </c>
      <c r="AB213" s="339">
        <f t="shared" si="125"/>
        <v>5656883</v>
      </c>
      <c r="AC213" s="339">
        <f t="shared" si="125"/>
        <v>5677845</v>
      </c>
      <c r="AD213" s="339">
        <f t="shared" si="125"/>
        <v>20962</v>
      </c>
      <c r="AE213" s="339">
        <f t="shared" si="125"/>
        <v>20576286</v>
      </c>
      <c r="AF213" s="339">
        <f t="shared" si="125"/>
        <v>187816</v>
      </c>
      <c r="AG213" s="339">
        <f t="shared" si="125"/>
        <v>20785064</v>
      </c>
      <c r="AH213" s="339">
        <f>SUM(AH173:AH212)</f>
        <v>370466500</v>
      </c>
      <c r="AI213" s="345">
        <f>IF(ISERROR(AH213/K213),0,AH213/K213)</f>
        <v>1</v>
      </c>
      <c r="AJ213" s="345">
        <f>IF(ISERROR(AH213/$AH$508),0,AH213/$AH$508)</f>
        <v>6.0982334308296936E-2</v>
      </c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</row>
    <row r="214" spans="1:66" x14ac:dyDescent="0.25">
      <c r="A214" s="564" t="s">
        <v>60</v>
      </c>
      <c r="B214" s="564"/>
      <c r="C214" s="564"/>
      <c r="D214" s="564"/>
      <c r="E214" s="564"/>
      <c r="F214" s="212"/>
      <c r="G214" s="213"/>
      <c r="H214" s="214"/>
      <c r="I214" s="215"/>
      <c r="J214" s="505">
        <v>462132100</v>
      </c>
      <c r="K214" s="62"/>
      <c r="L214" s="7"/>
      <c r="M214" s="18"/>
      <c r="N214" s="19"/>
      <c r="O214" s="19"/>
      <c r="P214" s="19"/>
      <c r="Q214" s="5"/>
      <c r="R214" s="20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216"/>
      <c r="AI214" s="217"/>
      <c r="AJ214" s="217"/>
    </row>
    <row r="215" spans="1:66" outlineLevel="1" x14ac:dyDescent="0.25">
      <c r="A215" s="201">
        <v>1</v>
      </c>
      <c r="B215" s="201"/>
      <c r="C215" s="202" t="s">
        <v>355</v>
      </c>
      <c r="D215" s="68">
        <v>44629</v>
      </c>
      <c r="E215" s="218" t="s">
        <v>482</v>
      </c>
      <c r="F215" s="113" t="s">
        <v>179</v>
      </c>
      <c r="G215" s="91" t="s">
        <v>180</v>
      </c>
      <c r="H215" s="24"/>
      <c r="I215" s="25"/>
      <c r="J215" s="541"/>
      <c r="K215" s="206">
        <v>9495972</v>
      </c>
      <c r="L215" s="265" t="s">
        <v>81</v>
      </c>
      <c r="M215" s="18"/>
      <c r="N215" s="64"/>
      <c r="O215" s="64"/>
      <c r="P215" s="64"/>
      <c r="Q215" s="148"/>
      <c r="R215" s="148"/>
      <c r="S215" s="64"/>
      <c r="T215" s="206"/>
      <c r="U215" s="199">
        <f>SUM(R215:T215)</f>
        <v>0</v>
      </c>
      <c r="V215" s="206"/>
      <c r="W215" s="206">
        <v>9495972</v>
      </c>
      <c r="X215" s="64"/>
      <c r="Y215" s="199">
        <f t="shared" ref="Y215:Y254" si="126">SUM(V215:X215)</f>
        <v>9495972</v>
      </c>
      <c r="Z215" s="64"/>
      <c r="AA215" s="64"/>
      <c r="AB215" s="64"/>
      <c r="AC215" s="7">
        <f>SUM(Z215:AB215)</f>
        <v>0</v>
      </c>
      <c r="AD215" s="64"/>
      <c r="AE215" s="64"/>
      <c r="AF215" s="64"/>
      <c r="AG215" s="7">
        <f>SUM(AD215:AF215)</f>
        <v>0</v>
      </c>
      <c r="AH215" s="452">
        <f>+U215+Y215+AC215+AG215</f>
        <v>9495972</v>
      </c>
      <c r="AI215" s="30">
        <f t="shared" ref="AI215:AI254" si="127">IF(ISERROR(AH215/$J$214),0,AH215/$J$214)</f>
        <v>2.0548176592796737E-2</v>
      </c>
      <c r="AJ215" s="31">
        <f t="shared" ref="AJ215:AJ254" si="128">IF(ISERROR(AH215/$AH$508),"-",AH215/$AH$508)</f>
        <v>1.5631279456745132E-3</v>
      </c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</row>
    <row r="216" spans="1:66" outlineLevel="1" x14ac:dyDescent="0.25">
      <c r="A216" s="201">
        <v>2</v>
      </c>
      <c r="B216" s="23"/>
      <c r="C216" s="202" t="s">
        <v>483</v>
      </c>
      <c r="D216" s="68">
        <v>44629</v>
      </c>
      <c r="E216" s="160" t="s">
        <v>484</v>
      </c>
      <c r="F216" s="113" t="s">
        <v>179</v>
      </c>
      <c r="G216" s="70" t="s">
        <v>180</v>
      </c>
      <c r="H216" s="24"/>
      <c r="I216" s="25"/>
      <c r="J216" s="541"/>
      <c r="K216" s="206">
        <v>2780429</v>
      </c>
      <c r="L216" s="265" t="s">
        <v>81</v>
      </c>
      <c r="M216" s="18"/>
      <c r="N216" s="64"/>
      <c r="O216" s="64"/>
      <c r="P216" s="64"/>
      <c r="Q216" s="148"/>
      <c r="R216" s="148"/>
      <c r="S216" s="64"/>
      <c r="T216" s="206"/>
      <c r="U216" s="199">
        <f t="shared" ref="U216:U226" si="129">SUM(R216:T216)</f>
        <v>0</v>
      </c>
      <c r="V216" s="206">
        <v>2780429</v>
      </c>
      <c r="W216" s="64"/>
      <c r="X216" s="64"/>
      <c r="Y216" s="199">
        <f t="shared" si="126"/>
        <v>2780429</v>
      </c>
      <c r="Z216" s="64"/>
      <c r="AA216" s="64"/>
      <c r="AB216" s="64"/>
      <c r="AC216" s="7">
        <f t="shared" ref="AC216:AC226" si="130">SUM(Z216:AB216)</f>
        <v>0</v>
      </c>
      <c r="AD216" s="64"/>
      <c r="AE216" s="64"/>
      <c r="AF216" s="64"/>
      <c r="AG216" s="7">
        <f t="shared" ref="AG216:AG226" si="131">SUM(AD216:AF216)</f>
        <v>0</v>
      </c>
      <c r="AH216" s="62">
        <f t="shared" ref="AH216:AH226" si="132">+U216+Y216+AC216+AG216</f>
        <v>2780429</v>
      </c>
      <c r="AI216" s="30">
        <f t="shared" si="127"/>
        <v>6.0165242795295979E-3</v>
      </c>
      <c r="AJ216" s="31">
        <f t="shared" si="128"/>
        <v>4.5768524495057918E-4</v>
      </c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</row>
    <row r="217" spans="1:66" outlineLevel="1" x14ac:dyDescent="0.25">
      <c r="A217" s="201">
        <v>3</v>
      </c>
      <c r="B217" s="23"/>
      <c r="C217" s="202" t="s">
        <v>363</v>
      </c>
      <c r="D217" s="68">
        <v>44629</v>
      </c>
      <c r="E217" s="160" t="s">
        <v>485</v>
      </c>
      <c r="F217" s="113" t="s">
        <v>179</v>
      </c>
      <c r="G217" s="70" t="s">
        <v>180</v>
      </c>
      <c r="H217" s="24"/>
      <c r="I217" s="25"/>
      <c r="J217" s="541"/>
      <c r="K217" s="272">
        <v>12756376</v>
      </c>
      <c r="L217" s="265" t="s">
        <v>81</v>
      </c>
      <c r="M217" s="107"/>
      <c r="N217" s="28"/>
      <c r="O217" s="28"/>
      <c r="P217" s="28"/>
      <c r="Q217" s="132"/>
      <c r="R217" s="133"/>
      <c r="S217" s="28"/>
      <c r="T217" s="272"/>
      <c r="U217" s="200">
        <f t="shared" si="129"/>
        <v>0</v>
      </c>
      <c r="V217" s="272">
        <v>12756376</v>
      </c>
      <c r="W217" s="28"/>
      <c r="X217" s="28"/>
      <c r="Y217" s="199">
        <f t="shared" si="126"/>
        <v>12756376</v>
      </c>
      <c r="Z217" s="28"/>
      <c r="AA217" s="28"/>
      <c r="AB217" s="28"/>
      <c r="AC217" s="29">
        <f t="shared" si="130"/>
        <v>0</v>
      </c>
      <c r="AD217" s="28"/>
      <c r="AE217" s="28"/>
      <c r="AF217" s="28"/>
      <c r="AG217" s="29">
        <f t="shared" si="131"/>
        <v>0</v>
      </c>
      <c r="AH217" s="62">
        <f t="shared" si="132"/>
        <v>12756376</v>
      </c>
      <c r="AI217" s="30">
        <f t="shared" si="127"/>
        <v>2.7603310828224224E-2</v>
      </c>
      <c r="AJ217" s="31">
        <f t="shared" si="128"/>
        <v>2.0998216729294973E-3</v>
      </c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</row>
    <row r="218" spans="1:66" outlineLevel="1" x14ac:dyDescent="0.25">
      <c r="A218" s="201">
        <v>4</v>
      </c>
      <c r="B218" s="23"/>
      <c r="C218" s="202" t="s">
        <v>486</v>
      </c>
      <c r="D218" s="68">
        <v>44629</v>
      </c>
      <c r="E218" s="160" t="s">
        <v>487</v>
      </c>
      <c r="F218" s="113" t="s">
        <v>179</v>
      </c>
      <c r="G218" s="70" t="s">
        <v>180</v>
      </c>
      <c r="H218" s="24"/>
      <c r="I218" s="25"/>
      <c r="J218" s="541"/>
      <c r="K218" s="206">
        <v>9160120</v>
      </c>
      <c r="L218" s="265" t="s">
        <v>81</v>
      </c>
      <c r="M218" s="18"/>
      <c r="N218" s="64"/>
      <c r="O218" s="64"/>
      <c r="P218" s="64"/>
      <c r="Q218" s="132"/>
      <c r="R218" s="133"/>
      <c r="S218" s="28"/>
      <c r="T218" s="206"/>
      <c r="U218" s="199">
        <f t="shared" si="129"/>
        <v>0</v>
      </c>
      <c r="V218" s="206">
        <v>9160120</v>
      </c>
      <c r="W218" s="28"/>
      <c r="X218" s="28"/>
      <c r="Y218" s="199">
        <f t="shared" si="126"/>
        <v>9160120</v>
      </c>
      <c r="Z218" s="28"/>
      <c r="AA218" s="28"/>
      <c r="AB218" s="28"/>
      <c r="AC218" s="29">
        <f t="shared" si="130"/>
        <v>0</v>
      </c>
      <c r="AD218" s="28"/>
      <c r="AE218" s="28"/>
      <c r="AF218" s="28"/>
      <c r="AG218" s="29">
        <f t="shared" si="131"/>
        <v>0</v>
      </c>
      <c r="AH218" s="62">
        <f t="shared" si="132"/>
        <v>9160120</v>
      </c>
      <c r="AI218" s="30">
        <f t="shared" si="127"/>
        <v>1.9821432010457617E-2</v>
      </c>
      <c r="AJ218" s="31">
        <f t="shared" si="128"/>
        <v>1.5078434896113871E-3</v>
      </c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</row>
    <row r="219" spans="1:66" outlineLevel="1" x14ac:dyDescent="0.25">
      <c r="A219" s="201">
        <v>5</v>
      </c>
      <c r="B219" s="23"/>
      <c r="C219" s="202" t="s">
        <v>375</v>
      </c>
      <c r="D219" s="68">
        <v>44629</v>
      </c>
      <c r="E219" s="160" t="s">
        <v>488</v>
      </c>
      <c r="F219" s="113" t="s">
        <v>179</v>
      </c>
      <c r="G219" s="70" t="s">
        <v>180</v>
      </c>
      <c r="H219" s="24"/>
      <c r="I219" s="25"/>
      <c r="J219" s="541"/>
      <c r="K219" s="206">
        <v>10772598</v>
      </c>
      <c r="L219" s="265" t="s">
        <v>81</v>
      </c>
      <c r="M219" s="18"/>
      <c r="N219" s="64"/>
      <c r="O219" s="64"/>
      <c r="P219" s="64"/>
      <c r="Q219" s="132"/>
      <c r="R219" s="133"/>
      <c r="S219" s="28"/>
      <c r="T219" s="206"/>
      <c r="U219" s="199">
        <f t="shared" si="129"/>
        <v>0</v>
      </c>
      <c r="V219" s="206">
        <v>10772598</v>
      </c>
      <c r="W219" s="28"/>
      <c r="X219" s="28"/>
      <c r="Y219" s="199">
        <f t="shared" si="126"/>
        <v>10772598</v>
      </c>
      <c r="Z219" s="28"/>
      <c r="AA219" s="28"/>
      <c r="AB219" s="28"/>
      <c r="AC219" s="29">
        <f t="shared" si="130"/>
        <v>0</v>
      </c>
      <c r="AD219" s="28"/>
      <c r="AE219" s="28"/>
      <c r="AF219" s="28"/>
      <c r="AG219" s="29">
        <f t="shared" si="131"/>
        <v>0</v>
      </c>
      <c r="AH219" s="62">
        <f t="shared" si="132"/>
        <v>10772598</v>
      </c>
      <c r="AI219" s="30">
        <f t="shared" si="127"/>
        <v>2.3310646458014925E-2</v>
      </c>
      <c r="AJ219" s="31">
        <f t="shared" si="128"/>
        <v>1.7732728130745721E-3</v>
      </c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</row>
    <row r="220" spans="1:66" outlineLevel="1" x14ac:dyDescent="0.25">
      <c r="A220" s="201">
        <v>6</v>
      </c>
      <c r="B220" s="23"/>
      <c r="C220" s="202" t="s">
        <v>390</v>
      </c>
      <c r="D220" s="68">
        <v>44629</v>
      </c>
      <c r="E220" s="160" t="s">
        <v>489</v>
      </c>
      <c r="F220" s="113" t="s">
        <v>179</v>
      </c>
      <c r="G220" s="70" t="s">
        <v>180</v>
      </c>
      <c r="H220" s="24"/>
      <c r="I220" s="25"/>
      <c r="J220" s="541"/>
      <c r="K220" s="206">
        <v>24972977</v>
      </c>
      <c r="L220" s="265" t="s">
        <v>81</v>
      </c>
      <c r="M220" s="18"/>
      <c r="N220" s="64"/>
      <c r="O220" s="64"/>
      <c r="P220" s="64"/>
      <c r="Q220" s="132"/>
      <c r="R220" s="133"/>
      <c r="S220" s="28"/>
      <c r="T220" s="206"/>
      <c r="U220" s="199">
        <f t="shared" si="129"/>
        <v>0</v>
      </c>
      <c r="V220" s="206">
        <v>24972977</v>
      </c>
      <c r="W220" s="28"/>
      <c r="X220" s="28"/>
      <c r="Y220" s="199">
        <f t="shared" si="126"/>
        <v>24972977</v>
      </c>
      <c r="Z220" s="28"/>
      <c r="AA220" s="28"/>
      <c r="AB220" s="28"/>
      <c r="AC220" s="29">
        <f t="shared" si="130"/>
        <v>0</v>
      </c>
      <c r="AD220" s="28"/>
      <c r="AE220" s="28"/>
      <c r="AF220" s="28"/>
      <c r="AG220" s="29">
        <f t="shared" si="131"/>
        <v>0</v>
      </c>
      <c r="AH220" s="62">
        <f t="shared" si="132"/>
        <v>24972977</v>
      </c>
      <c r="AI220" s="30">
        <f t="shared" si="127"/>
        <v>5.4038611470616303E-2</v>
      </c>
      <c r="AJ220" s="31">
        <f t="shared" si="128"/>
        <v>4.1107912107772506E-3</v>
      </c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</row>
    <row r="221" spans="1:66" outlineLevel="1" x14ac:dyDescent="0.25">
      <c r="A221" s="201">
        <v>7</v>
      </c>
      <c r="B221" s="23"/>
      <c r="C221" s="91" t="s">
        <v>490</v>
      </c>
      <c r="D221" s="69">
        <v>44678</v>
      </c>
      <c r="E221" s="160" t="s">
        <v>491</v>
      </c>
      <c r="F221" s="113" t="s">
        <v>179</v>
      </c>
      <c r="G221" s="70" t="s">
        <v>180</v>
      </c>
      <c r="H221" s="24"/>
      <c r="I221" s="25"/>
      <c r="J221" s="541"/>
      <c r="K221" s="206">
        <v>34116042</v>
      </c>
      <c r="L221" s="265" t="s">
        <v>81</v>
      </c>
      <c r="M221" s="18"/>
      <c r="N221" s="64"/>
      <c r="O221" s="64"/>
      <c r="P221" s="64"/>
      <c r="Q221" s="132"/>
      <c r="R221" s="133"/>
      <c r="S221" s="28"/>
      <c r="T221" s="206"/>
      <c r="U221" s="199">
        <f t="shared" si="129"/>
        <v>0</v>
      </c>
      <c r="V221" s="206"/>
      <c r="W221" s="28"/>
      <c r="X221" s="206">
        <v>34116042</v>
      </c>
      <c r="Y221" s="199">
        <f t="shared" si="126"/>
        <v>34116042</v>
      </c>
      <c r="Z221" s="28"/>
      <c r="AA221" s="28"/>
      <c r="AB221" s="28"/>
      <c r="AC221" s="29">
        <f t="shared" si="130"/>
        <v>0</v>
      </c>
      <c r="AD221" s="28"/>
      <c r="AE221" s="28"/>
      <c r="AF221" s="28"/>
      <c r="AG221" s="29">
        <f t="shared" si="131"/>
        <v>0</v>
      </c>
      <c r="AH221" s="62">
        <f t="shared" si="132"/>
        <v>34116042</v>
      </c>
      <c r="AI221" s="30">
        <f t="shared" si="127"/>
        <v>7.3823138448941325E-2</v>
      </c>
      <c r="AJ221" s="31">
        <f t="shared" si="128"/>
        <v>5.6158272840321575E-3</v>
      </c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</row>
    <row r="222" spans="1:66" outlineLevel="1" x14ac:dyDescent="0.25">
      <c r="A222" s="201">
        <v>8</v>
      </c>
      <c r="B222" s="23"/>
      <c r="C222" s="91" t="s">
        <v>492</v>
      </c>
      <c r="D222" s="69">
        <v>44630</v>
      </c>
      <c r="E222" s="160" t="s">
        <v>493</v>
      </c>
      <c r="F222" s="113" t="s">
        <v>179</v>
      </c>
      <c r="G222" s="70" t="s">
        <v>180</v>
      </c>
      <c r="H222" s="24"/>
      <c r="I222" s="25"/>
      <c r="J222" s="541"/>
      <c r="K222" s="206">
        <v>4185996</v>
      </c>
      <c r="L222" s="265" t="s">
        <v>81</v>
      </c>
      <c r="M222" s="18"/>
      <c r="N222" s="64"/>
      <c r="O222" s="64"/>
      <c r="P222" s="64"/>
      <c r="Q222" s="132"/>
      <c r="R222" s="133"/>
      <c r="S222" s="28"/>
      <c r="T222" s="206"/>
      <c r="U222" s="199">
        <f t="shared" si="129"/>
        <v>0</v>
      </c>
      <c r="V222" s="206">
        <v>4185996</v>
      </c>
      <c r="W222" s="28"/>
      <c r="X222" s="28"/>
      <c r="Y222" s="199">
        <f t="shared" si="126"/>
        <v>4185996</v>
      </c>
      <c r="Z222" s="28"/>
      <c r="AA222" s="28"/>
      <c r="AB222" s="28"/>
      <c r="AC222" s="29">
        <f t="shared" si="130"/>
        <v>0</v>
      </c>
      <c r="AD222" s="28"/>
      <c r="AE222" s="28"/>
      <c r="AF222" s="28"/>
      <c r="AG222" s="29">
        <f t="shared" si="131"/>
        <v>0</v>
      </c>
      <c r="AH222" s="62">
        <f t="shared" si="132"/>
        <v>4185996</v>
      </c>
      <c r="AI222" s="30">
        <f t="shared" si="127"/>
        <v>9.0580074398640565E-3</v>
      </c>
      <c r="AJ222" s="31">
        <f t="shared" si="128"/>
        <v>6.8905503597543568E-4</v>
      </c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</row>
    <row r="223" spans="1:66" outlineLevel="1" x14ac:dyDescent="0.25">
      <c r="A223" s="201">
        <v>9</v>
      </c>
      <c r="B223" s="23"/>
      <c r="C223" s="91" t="s">
        <v>494</v>
      </c>
      <c r="D223" s="69">
        <v>44630</v>
      </c>
      <c r="E223" s="160" t="s">
        <v>495</v>
      </c>
      <c r="F223" s="113" t="s">
        <v>179</v>
      </c>
      <c r="G223" s="70" t="s">
        <v>180</v>
      </c>
      <c r="H223" s="24"/>
      <c r="I223" s="25"/>
      <c r="J223" s="541"/>
      <c r="K223" s="206">
        <v>30927352</v>
      </c>
      <c r="L223" s="265" t="s">
        <v>81</v>
      </c>
      <c r="M223" s="18"/>
      <c r="N223" s="64"/>
      <c r="O223" s="64"/>
      <c r="P223" s="64"/>
      <c r="Q223" s="132"/>
      <c r="R223" s="133"/>
      <c r="S223" s="28"/>
      <c r="T223" s="206"/>
      <c r="U223" s="199">
        <f t="shared" si="129"/>
        <v>0</v>
      </c>
      <c r="V223" s="206">
        <v>30927352</v>
      </c>
      <c r="W223" s="28"/>
      <c r="X223" s="28"/>
      <c r="Y223" s="199">
        <f t="shared" si="126"/>
        <v>30927352</v>
      </c>
      <c r="Z223" s="28"/>
      <c r="AA223" s="28"/>
      <c r="AB223" s="28"/>
      <c r="AC223" s="29">
        <f t="shared" si="130"/>
        <v>0</v>
      </c>
      <c r="AD223" s="28"/>
      <c r="AE223" s="28"/>
      <c r="AF223" s="28"/>
      <c r="AG223" s="29">
        <f t="shared" si="131"/>
        <v>0</v>
      </c>
      <c r="AH223" s="62">
        <f t="shared" si="132"/>
        <v>30927352</v>
      </c>
      <c r="AI223" s="30">
        <f t="shared" si="127"/>
        <v>6.6923184950796535E-2</v>
      </c>
      <c r="AJ223" s="31">
        <f t="shared" si="128"/>
        <v>5.090938368069382E-3</v>
      </c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</row>
    <row r="224" spans="1:66" outlineLevel="1" x14ac:dyDescent="0.25">
      <c r="A224" s="201">
        <v>10</v>
      </c>
      <c r="B224" s="23"/>
      <c r="C224" s="91" t="s">
        <v>451</v>
      </c>
      <c r="D224" s="69">
        <v>44650</v>
      </c>
      <c r="E224" s="160" t="s">
        <v>496</v>
      </c>
      <c r="F224" s="113" t="s">
        <v>179</v>
      </c>
      <c r="G224" s="70" t="s">
        <v>180</v>
      </c>
      <c r="H224" s="24"/>
      <c r="I224" s="25"/>
      <c r="J224" s="541"/>
      <c r="K224" s="206">
        <v>11727539</v>
      </c>
      <c r="L224" s="265" t="s">
        <v>81</v>
      </c>
      <c r="M224" s="18"/>
      <c r="N224" s="64"/>
      <c r="O224" s="64"/>
      <c r="P224" s="64"/>
      <c r="Q224" s="132"/>
      <c r="R224" s="133"/>
      <c r="S224" s="28"/>
      <c r="T224" s="206"/>
      <c r="U224" s="199">
        <f t="shared" si="129"/>
        <v>0</v>
      </c>
      <c r="V224" s="206"/>
      <c r="W224" s="206">
        <v>11727539</v>
      </c>
      <c r="X224" s="28"/>
      <c r="Y224" s="199">
        <f t="shared" si="126"/>
        <v>11727539</v>
      </c>
      <c r="Z224" s="28"/>
      <c r="AA224" s="28"/>
      <c r="AB224" s="28"/>
      <c r="AC224" s="29">
        <f t="shared" si="130"/>
        <v>0</v>
      </c>
      <c r="AD224" s="28"/>
      <c r="AE224" s="28"/>
      <c r="AF224" s="28"/>
      <c r="AG224" s="29">
        <f t="shared" si="131"/>
        <v>0</v>
      </c>
      <c r="AH224" s="62">
        <f t="shared" si="132"/>
        <v>11727539</v>
      </c>
      <c r="AI224" s="30">
        <f t="shared" si="127"/>
        <v>2.5377027477641135E-2</v>
      </c>
      <c r="AJ224" s="31">
        <f t="shared" si="128"/>
        <v>1.9304652483060961E-3</v>
      </c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</row>
    <row r="225" spans="1:66" outlineLevel="1" x14ac:dyDescent="0.25">
      <c r="A225" s="201">
        <v>11</v>
      </c>
      <c r="B225" s="23"/>
      <c r="C225" s="202" t="s">
        <v>367</v>
      </c>
      <c r="D225" s="68">
        <v>44629</v>
      </c>
      <c r="E225" s="160" t="s">
        <v>497</v>
      </c>
      <c r="F225" s="113" t="s">
        <v>179</v>
      </c>
      <c r="G225" s="70" t="s">
        <v>180</v>
      </c>
      <c r="H225" s="24"/>
      <c r="I225" s="25"/>
      <c r="J225" s="541"/>
      <c r="K225" s="206">
        <v>3991864</v>
      </c>
      <c r="L225" s="265" t="s">
        <v>81</v>
      </c>
      <c r="M225" s="18"/>
      <c r="N225" s="64"/>
      <c r="O225" s="64"/>
      <c r="P225" s="64"/>
      <c r="Q225" s="132"/>
      <c r="R225" s="263"/>
      <c r="S225" s="115"/>
      <c r="T225" s="206"/>
      <c r="U225" s="199">
        <f t="shared" si="129"/>
        <v>0</v>
      </c>
      <c r="V225" s="206">
        <v>3991864</v>
      </c>
      <c r="W225" s="28"/>
      <c r="X225" s="28"/>
      <c r="Y225" s="199">
        <f t="shared" si="126"/>
        <v>3991864</v>
      </c>
      <c r="Z225" s="28"/>
      <c r="AA225" s="28"/>
      <c r="AB225" s="28"/>
      <c r="AC225" s="29">
        <f t="shared" si="130"/>
        <v>0</v>
      </c>
      <c r="AD225" s="28"/>
      <c r="AE225" s="28"/>
      <c r="AF225" s="28"/>
      <c r="AG225" s="29">
        <f t="shared" si="131"/>
        <v>0</v>
      </c>
      <c r="AH225" s="62">
        <f t="shared" si="132"/>
        <v>3991864</v>
      </c>
      <c r="AI225" s="30">
        <f t="shared" si="127"/>
        <v>8.6379284191684582E-3</v>
      </c>
      <c r="AJ225" s="31">
        <f t="shared" si="128"/>
        <v>6.5709904933713428E-4</v>
      </c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</row>
    <row r="226" spans="1:66" outlineLevel="1" x14ac:dyDescent="0.25">
      <c r="A226" s="201">
        <v>12</v>
      </c>
      <c r="B226" s="23"/>
      <c r="C226" s="91" t="s">
        <v>498</v>
      </c>
      <c r="D226" s="69">
        <v>44648</v>
      </c>
      <c r="E226" s="160" t="s">
        <v>499</v>
      </c>
      <c r="F226" s="113" t="s">
        <v>179</v>
      </c>
      <c r="G226" s="70" t="s">
        <v>180</v>
      </c>
      <c r="H226" s="24"/>
      <c r="I226" s="25"/>
      <c r="J226" s="541"/>
      <c r="K226" s="206">
        <v>30142363</v>
      </c>
      <c r="L226" s="265" t="s">
        <v>81</v>
      </c>
      <c r="M226" s="18"/>
      <c r="N226" s="64"/>
      <c r="O226" s="64"/>
      <c r="P226" s="64"/>
      <c r="Q226" s="271"/>
      <c r="R226" s="148"/>
      <c r="S226" s="64"/>
      <c r="T226" s="206"/>
      <c r="U226" s="199">
        <f t="shared" si="129"/>
        <v>0</v>
      </c>
      <c r="V226" s="206"/>
      <c r="W226" s="206">
        <v>30142363</v>
      </c>
      <c r="X226" s="28"/>
      <c r="Y226" s="199">
        <f t="shared" si="126"/>
        <v>30142363</v>
      </c>
      <c r="Z226" s="28"/>
      <c r="AA226" s="28"/>
      <c r="AB226" s="28"/>
      <c r="AC226" s="29">
        <f t="shared" si="130"/>
        <v>0</v>
      </c>
      <c r="AD226" s="28"/>
      <c r="AE226" s="28"/>
      <c r="AF226" s="28"/>
      <c r="AG226" s="29">
        <f t="shared" si="131"/>
        <v>0</v>
      </c>
      <c r="AH226" s="62">
        <f t="shared" si="132"/>
        <v>30142363</v>
      </c>
      <c r="AI226" s="30">
        <f t="shared" si="127"/>
        <v>6.5224560250196864E-2</v>
      </c>
      <c r="AJ226" s="31">
        <f t="shared" si="128"/>
        <v>4.9617216598748879E-3</v>
      </c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</row>
    <row r="227" spans="1:66" outlineLevel="1" x14ac:dyDescent="0.25">
      <c r="A227" s="201">
        <v>13</v>
      </c>
      <c r="B227" s="23"/>
      <c r="C227" s="91" t="s">
        <v>406</v>
      </c>
      <c r="D227" s="69">
        <v>44630</v>
      </c>
      <c r="E227" s="160" t="s">
        <v>500</v>
      </c>
      <c r="F227" s="113" t="s">
        <v>179</v>
      </c>
      <c r="G227" s="70" t="s">
        <v>180</v>
      </c>
      <c r="H227" s="24"/>
      <c r="I227" s="25"/>
      <c r="J227" s="541"/>
      <c r="K227" s="206">
        <v>8820608</v>
      </c>
      <c r="L227" s="265" t="s">
        <v>81</v>
      </c>
      <c r="M227" s="18"/>
      <c r="N227" s="64"/>
      <c r="O227" s="64"/>
      <c r="P227" s="64"/>
      <c r="Q227" s="271"/>
      <c r="R227" s="148"/>
      <c r="S227" s="64"/>
      <c r="T227" s="206"/>
      <c r="U227" s="199">
        <f t="shared" ref="U227:U232" si="133">SUM(R227:T227)</f>
        <v>0</v>
      </c>
      <c r="V227" s="206">
        <v>8820608</v>
      </c>
      <c r="W227" s="28"/>
      <c r="X227" s="28"/>
      <c r="Y227" s="199">
        <f t="shared" si="126"/>
        <v>8820608</v>
      </c>
      <c r="Z227" s="28"/>
      <c r="AA227" s="28"/>
      <c r="AB227" s="28"/>
      <c r="AC227" s="29">
        <f t="shared" ref="AC227:AC247" si="134">SUM(Z227:AB227)</f>
        <v>0</v>
      </c>
      <c r="AD227" s="28"/>
      <c r="AE227" s="28"/>
      <c r="AF227" s="28"/>
      <c r="AG227" s="29">
        <f t="shared" ref="AG227:AG247" si="135">SUM(AD227:AF227)</f>
        <v>0</v>
      </c>
      <c r="AH227" s="62">
        <f t="shared" ref="AH227:AH247" si="136">+U227+Y227+AC227+AG227</f>
        <v>8820608</v>
      </c>
      <c r="AI227" s="30">
        <f t="shared" si="127"/>
        <v>1.9086767614714496E-2</v>
      </c>
      <c r="AJ227" s="31">
        <f t="shared" si="128"/>
        <v>1.4519565624919889E-3</v>
      </c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</row>
    <row r="228" spans="1:66" outlineLevel="1" x14ac:dyDescent="0.25">
      <c r="A228" s="201">
        <v>14</v>
      </c>
      <c r="B228" s="23"/>
      <c r="C228" s="202" t="s">
        <v>501</v>
      </c>
      <c r="D228" s="68">
        <v>44629</v>
      </c>
      <c r="E228" s="160" t="s">
        <v>502</v>
      </c>
      <c r="F228" s="113" t="s">
        <v>179</v>
      </c>
      <c r="G228" s="70" t="s">
        <v>180</v>
      </c>
      <c r="H228" s="24"/>
      <c r="I228" s="25"/>
      <c r="J228" s="541"/>
      <c r="K228" s="206">
        <v>7897131</v>
      </c>
      <c r="L228" s="265" t="s">
        <v>81</v>
      </c>
      <c r="M228" s="18"/>
      <c r="N228" s="64"/>
      <c r="O228" s="64"/>
      <c r="P228" s="64"/>
      <c r="Q228" s="271"/>
      <c r="R228" s="148"/>
      <c r="S228" s="64"/>
      <c r="T228" s="206"/>
      <c r="U228" s="199">
        <f t="shared" si="133"/>
        <v>0</v>
      </c>
      <c r="V228" s="206">
        <v>7897131</v>
      </c>
      <c r="W228" s="28"/>
      <c r="X228" s="28"/>
      <c r="Y228" s="199">
        <f t="shared" si="126"/>
        <v>7897131</v>
      </c>
      <c r="Z228" s="28"/>
      <c r="AA228" s="28"/>
      <c r="AB228" s="28"/>
      <c r="AC228" s="29">
        <f t="shared" si="134"/>
        <v>0</v>
      </c>
      <c r="AD228" s="28"/>
      <c r="AE228" s="28"/>
      <c r="AF228" s="28"/>
      <c r="AG228" s="29">
        <f t="shared" si="135"/>
        <v>0</v>
      </c>
      <c r="AH228" s="62">
        <f t="shared" si="136"/>
        <v>7897131</v>
      </c>
      <c r="AI228" s="30">
        <f t="shared" si="127"/>
        <v>1.7088471023761386E-2</v>
      </c>
      <c r="AJ228" s="31">
        <f t="shared" si="128"/>
        <v>1.2999434030294651E-3</v>
      </c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</row>
    <row r="229" spans="1:66" outlineLevel="1" x14ac:dyDescent="0.25">
      <c r="A229" s="201">
        <v>15</v>
      </c>
      <c r="B229" s="23"/>
      <c r="C229" s="202" t="s">
        <v>392</v>
      </c>
      <c r="D229" s="68">
        <v>44629</v>
      </c>
      <c r="E229" s="160" t="s">
        <v>503</v>
      </c>
      <c r="F229" s="113" t="s">
        <v>179</v>
      </c>
      <c r="G229" s="70" t="s">
        <v>180</v>
      </c>
      <c r="H229" s="24"/>
      <c r="I229" s="25"/>
      <c r="J229" s="541"/>
      <c r="K229" s="206">
        <v>10122625</v>
      </c>
      <c r="L229" s="265" t="s">
        <v>81</v>
      </c>
      <c r="M229" s="18"/>
      <c r="N229" s="64"/>
      <c r="O229" s="64"/>
      <c r="P229" s="64"/>
      <c r="Q229" s="271"/>
      <c r="R229" s="148"/>
      <c r="S229" s="64"/>
      <c r="T229" s="206"/>
      <c r="U229" s="199">
        <f t="shared" si="133"/>
        <v>0</v>
      </c>
      <c r="V229" s="206">
        <v>10122625</v>
      </c>
      <c r="W229" s="28"/>
      <c r="X229" s="28"/>
      <c r="Y229" s="199">
        <f t="shared" si="126"/>
        <v>10122625</v>
      </c>
      <c r="Z229" s="28"/>
      <c r="AA229" s="28"/>
      <c r="AB229" s="28"/>
      <c r="AC229" s="29">
        <f t="shared" si="134"/>
        <v>0</v>
      </c>
      <c r="AD229" s="28"/>
      <c r="AE229" s="28"/>
      <c r="AF229" s="28"/>
      <c r="AG229" s="29">
        <f t="shared" si="135"/>
        <v>0</v>
      </c>
      <c r="AH229" s="62">
        <f t="shared" si="136"/>
        <v>10122625</v>
      </c>
      <c r="AI229" s="30">
        <f t="shared" si="127"/>
        <v>2.1904180644452095E-2</v>
      </c>
      <c r="AJ229" s="31">
        <f t="shared" si="128"/>
        <v>1.6662810316925398E-3</v>
      </c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</row>
    <row r="230" spans="1:66" outlineLevel="1" x14ac:dyDescent="0.25">
      <c r="A230" s="201">
        <v>16</v>
      </c>
      <c r="B230" s="23"/>
      <c r="C230" s="202" t="s">
        <v>398</v>
      </c>
      <c r="D230" s="68">
        <v>44629</v>
      </c>
      <c r="E230" s="160" t="s">
        <v>504</v>
      </c>
      <c r="F230" s="113" t="s">
        <v>179</v>
      </c>
      <c r="G230" s="70" t="s">
        <v>180</v>
      </c>
      <c r="H230" s="24"/>
      <c r="I230" s="25"/>
      <c r="J230" s="541"/>
      <c r="K230" s="206">
        <v>8646734</v>
      </c>
      <c r="L230" s="265" t="s">
        <v>81</v>
      </c>
      <c r="M230" s="18"/>
      <c r="N230" s="64"/>
      <c r="O230" s="64"/>
      <c r="P230" s="64"/>
      <c r="Q230" s="271"/>
      <c r="R230" s="148"/>
      <c r="S230" s="64"/>
      <c r="T230" s="206"/>
      <c r="U230" s="199">
        <f t="shared" si="133"/>
        <v>0</v>
      </c>
      <c r="V230" s="206">
        <v>8646734</v>
      </c>
      <c r="W230" s="28"/>
      <c r="X230" s="28"/>
      <c r="Y230" s="199">
        <f t="shared" si="126"/>
        <v>8646734</v>
      </c>
      <c r="Z230" s="28"/>
      <c r="AA230" s="28"/>
      <c r="AB230" s="28"/>
      <c r="AC230" s="29">
        <f t="shared" si="134"/>
        <v>0</v>
      </c>
      <c r="AD230" s="28"/>
      <c r="AE230" s="28"/>
      <c r="AF230" s="28"/>
      <c r="AG230" s="29">
        <f t="shared" si="135"/>
        <v>0</v>
      </c>
      <c r="AH230" s="62">
        <f t="shared" si="136"/>
        <v>8646734</v>
      </c>
      <c r="AI230" s="30">
        <f t="shared" si="127"/>
        <v>1.8710524544821708E-2</v>
      </c>
      <c r="AJ230" s="31">
        <f t="shared" si="128"/>
        <v>1.4233352366891949E-3</v>
      </c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</row>
    <row r="231" spans="1:66" outlineLevel="1" x14ac:dyDescent="0.25">
      <c r="A231" s="201">
        <v>17</v>
      </c>
      <c r="B231" s="23"/>
      <c r="C231" s="91" t="s">
        <v>505</v>
      </c>
      <c r="D231" s="69">
        <v>44648</v>
      </c>
      <c r="E231" s="160" t="s">
        <v>506</v>
      </c>
      <c r="F231" s="113" t="s">
        <v>179</v>
      </c>
      <c r="G231" s="70" t="s">
        <v>180</v>
      </c>
      <c r="H231" s="24"/>
      <c r="I231" s="25"/>
      <c r="J231" s="541"/>
      <c r="K231" s="206">
        <v>50898369</v>
      </c>
      <c r="L231" s="265" t="s">
        <v>81</v>
      </c>
      <c r="M231" s="18"/>
      <c r="N231" s="64"/>
      <c r="O231" s="64"/>
      <c r="P231" s="64"/>
      <c r="Q231" s="271"/>
      <c r="R231" s="148"/>
      <c r="S231" s="64"/>
      <c r="T231" s="206"/>
      <c r="U231" s="199">
        <f t="shared" si="133"/>
        <v>0</v>
      </c>
      <c r="V231" s="206">
        <v>50898369</v>
      </c>
      <c r="W231" s="28"/>
      <c r="X231" s="28"/>
      <c r="Y231" s="199">
        <f t="shared" si="126"/>
        <v>50898369</v>
      </c>
      <c r="Z231" s="28"/>
      <c r="AA231" s="28"/>
      <c r="AB231" s="28"/>
      <c r="AC231" s="29">
        <f t="shared" si="134"/>
        <v>0</v>
      </c>
      <c r="AD231" s="28"/>
      <c r="AE231" s="28"/>
      <c r="AF231" s="28"/>
      <c r="AG231" s="29">
        <f t="shared" si="135"/>
        <v>0</v>
      </c>
      <c r="AH231" s="62">
        <f t="shared" si="136"/>
        <v>50898369</v>
      </c>
      <c r="AI231" s="30">
        <f t="shared" si="127"/>
        <v>0.11013813799127999</v>
      </c>
      <c r="AJ231" s="31">
        <f t="shared" si="128"/>
        <v>8.3783590529914499E-3</v>
      </c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</row>
    <row r="232" spans="1:66" outlineLevel="1" x14ac:dyDescent="0.25">
      <c r="A232" s="201">
        <v>18</v>
      </c>
      <c r="B232" s="23"/>
      <c r="C232" s="202" t="s">
        <v>507</v>
      </c>
      <c r="D232" s="68">
        <v>44629</v>
      </c>
      <c r="E232" s="160" t="s">
        <v>508</v>
      </c>
      <c r="F232" s="113" t="s">
        <v>179</v>
      </c>
      <c r="G232" s="70" t="s">
        <v>180</v>
      </c>
      <c r="H232" s="24"/>
      <c r="I232" s="25"/>
      <c r="J232" s="541"/>
      <c r="K232" s="206">
        <v>14316789</v>
      </c>
      <c r="L232" s="265" t="s">
        <v>81</v>
      </c>
      <c r="M232" s="18"/>
      <c r="N232" s="64"/>
      <c r="O232" s="64"/>
      <c r="P232" s="64"/>
      <c r="Q232" s="271"/>
      <c r="R232" s="148"/>
      <c r="S232" s="64"/>
      <c r="T232" s="206"/>
      <c r="U232" s="199">
        <f t="shared" si="133"/>
        <v>0</v>
      </c>
      <c r="V232" s="206">
        <v>14316789</v>
      </c>
      <c r="W232" s="28"/>
      <c r="X232" s="28"/>
      <c r="Y232" s="199">
        <f t="shared" si="126"/>
        <v>14316789</v>
      </c>
      <c r="Z232" s="28"/>
      <c r="AA232" s="28"/>
      <c r="AB232" s="28"/>
      <c r="AC232" s="29">
        <f t="shared" si="134"/>
        <v>0</v>
      </c>
      <c r="AD232" s="28"/>
      <c r="AE232" s="28"/>
      <c r="AF232" s="28"/>
      <c r="AG232" s="29">
        <f t="shared" si="135"/>
        <v>0</v>
      </c>
      <c r="AH232" s="62">
        <f t="shared" si="136"/>
        <v>14316789</v>
      </c>
      <c r="AI232" s="30">
        <f t="shared" si="127"/>
        <v>3.0979862684284428E-2</v>
      </c>
      <c r="AJ232" s="31">
        <f t="shared" si="128"/>
        <v>2.3566805987028467E-3</v>
      </c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</row>
    <row r="233" spans="1:66" outlineLevel="1" x14ac:dyDescent="0.25">
      <c r="A233" s="201">
        <v>19</v>
      </c>
      <c r="B233" s="23"/>
      <c r="C233" s="202" t="s">
        <v>361</v>
      </c>
      <c r="D233" s="68">
        <v>44629</v>
      </c>
      <c r="E233" s="160" t="s">
        <v>509</v>
      </c>
      <c r="F233" s="113" t="s">
        <v>179</v>
      </c>
      <c r="G233" s="70" t="s">
        <v>180</v>
      </c>
      <c r="H233" s="24"/>
      <c r="I233" s="25"/>
      <c r="J233" s="541"/>
      <c r="K233" s="206">
        <v>8911807</v>
      </c>
      <c r="L233" s="265" t="s">
        <v>81</v>
      </c>
      <c r="M233" s="18"/>
      <c r="N233" s="64"/>
      <c r="O233" s="64"/>
      <c r="P233" s="64"/>
      <c r="Q233" s="271"/>
      <c r="R233" s="148"/>
      <c r="S233" s="64"/>
      <c r="T233" s="64"/>
      <c r="U233" s="199">
        <f t="shared" ref="U233:U254" si="137">SUM(R233:T233)</f>
        <v>0</v>
      </c>
      <c r="V233" s="206">
        <v>8911807</v>
      </c>
      <c r="W233" s="28"/>
      <c r="X233" s="28"/>
      <c r="Y233" s="199">
        <f t="shared" si="126"/>
        <v>8911807</v>
      </c>
      <c r="Z233" s="28"/>
      <c r="AA233" s="28"/>
      <c r="AB233" s="28"/>
      <c r="AC233" s="29">
        <f t="shared" si="134"/>
        <v>0</v>
      </c>
      <c r="AD233" s="28"/>
      <c r="AE233" s="28"/>
      <c r="AF233" s="28"/>
      <c r="AG233" s="29">
        <f t="shared" si="135"/>
        <v>0</v>
      </c>
      <c r="AH233" s="62">
        <f t="shared" si="136"/>
        <v>8911807</v>
      </c>
      <c r="AI233" s="30">
        <f t="shared" si="127"/>
        <v>1.9284111620898006E-2</v>
      </c>
      <c r="AJ233" s="31">
        <f t="shared" si="128"/>
        <v>1.4669687914157441E-3</v>
      </c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</row>
    <row r="234" spans="1:66" outlineLevel="1" x14ac:dyDescent="0.25">
      <c r="A234" s="201">
        <v>20</v>
      </c>
      <c r="B234" s="23"/>
      <c r="C234" s="202" t="s">
        <v>404</v>
      </c>
      <c r="D234" s="68">
        <v>44629</v>
      </c>
      <c r="E234" s="160" t="s">
        <v>510</v>
      </c>
      <c r="F234" s="113" t="s">
        <v>179</v>
      </c>
      <c r="G234" s="70" t="s">
        <v>180</v>
      </c>
      <c r="H234" s="24"/>
      <c r="I234" s="25"/>
      <c r="J234" s="541"/>
      <c r="K234" s="206">
        <v>7370216</v>
      </c>
      <c r="L234" s="265" t="s">
        <v>81</v>
      </c>
      <c r="M234" s="18"/>
      <c r="N234" s="64"/>
      <c r="O234" s="64"/>
      <c r="P234" s="64"/>
      <c r="Q234" s="271"/>
      <c r="R234" s="148"/>
      <c r="S234" s="64"/>
      <c r="T234" s="64"/>
      <c r="U234" s="199">
        <f t="shared" si="137"/>
        <v>0</v>
      </c>
      <c r="V234" s="206">
        <v>7370216</v>
      </c>
      <c r="W234" s="28"/>
      <c r="X234" s="28"/>
      <c r="Y234" s="199">
        <f t="shared" si="126"/>
        <v>7370216</v>
      </c>
      <c r="Z234" s="28"/>
      <c r="AA234" s="28"/>
      <c r="AB234" s="28"/>
      <c r="AC234" s="29">
        <f t="shared" si="134"/>
        <v>0</v>
      </c>
      <c r="AD234" s="28"/>
      <c r="AE234" s="28"/>
      <c r="AF234" s="28"/>
      <c r="AG234" s="29">
        <f t="shared" si="135"/>
        <v>0</v>
      </c>
      <c r="AH234" s="62">
        <f t="shared" si="136"/>
        <v>7370216</v>
      </c>
      <c r="AI234" s="30">
        <f t="shared" si="127"/>
        <v>1.5948288379015439E-2</v>
      </c>
      <c r="AJ234" s="31">
        <f t="shared" si="128"/>
        <v>1.2132081471235834E-3</v>
      </c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</row>
    <row r="235" spans="1:66" outlineLevel="1" x14ac:dyDescent="0.25">
      <c r="A235" s="201">
        <v>21</v>
      </c>
      <c r="B235" s="23"/>
      <c r="C235" s="202" t="s">
        <v>371</v>
      </c>
      <c r="D235" s="68">
        <v>44629</v>
      </c>
      <c r="E235" s="160" t="s">
        <v>511</v>
      </c>
      <c r="F235" s="113" t="s">
        <v>179</v>
      </c>
      <c r="G235" s="70" t="s">
        <v>180</v>
      </c>
      <c r="H235" s="24"/>
      <c r="I235" s="25"/>
      <c r="J235" s="541"/>
      <c r="K235" s="206">
        <v>4693962</v>
      </c>
      <c r="L235" s="265" t="s">
        <v>81</v>
      </c>
      <c r="M235" s="18"/>
      <c r="N235" s="64"/>
      <c r="O235" s="64"/>
      <c r="P235" s="64"/>
      <c r="Q235" s="271"/>
      <c r="R235" s="148"/>
      <c r="S235" s="64"/>
      <c r="T235" s="64"/>
      <c r="U235" s="199">
        <f t="shared" si="137"/>
        <v>0</v>
      </c>
      <c r="V235" s="206"/>
      <c r="W235" s="206">
        <v>4693962</v>
      </c>
      <c r="X235" s="28"/>
      <c r="Y235" s="199">
        <f t="shared" si="126"/>
        <v>4693962</v>
      </c>
      <c r="Z235" s="28"/>
      <c r="AA235" s="28"/>
      <c r="AB235" s="28"/>
      <c r="AC235" s="29">
        <f t="shared" si="134"/>
        <v>0</v>
      </c>
      <c r="AD235" s="28"/>
      <c r="AE235" s="28"/>
      <c r="AF235" s="28"/>
      <c r="AG235" s="29">
        <f t="shared" si="135"/>
        <v>0</v>
      </c>
      <c r="AH235" s="62">
        <f t="shared" si="136"/>
        <v>4693962</v>
      </c>
      <c r="AI235" s="30">
        <f t="shared" si="127"/>
        <v>1.015718665723502E-2</v>
      </c>
      <c r="AJ235" s="31">
        <f t="shared" si="128"/>
        <v>7.7267110498369519E-4</v>
      </c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</row>
    <row r="236" spans="1:66" outlineLevel="1" x14ac:dyDescent="0.25">
      <c r="A236" s="201">
        <v>22</v>
      </c>
      <c r="B236" s="23"/>
      <c r="C236" s="202" t="s">
        <v>408</v>
      </c>
      <c r="D236" s="68">
        <v>44629</v>
      </c>
      <c r="E236" s="160" t="s">
        <v>512</v>
      </c>
      <c r="F236" s="113" t="s">
        <v>179</v>
      </c>
      <c r="G236" s="70" t="s">
        <v>180</v>
      </c>
      <c r="H236" s="24"/>
      <c r="I236" s="25"/>
      <c r="J236" s="541"/>
      <c r="K236" s="206">
        <v>14755266</v>
      </c>
      <c r="L236" s="265" t="s">
        <v>81</v>
      </c>
      <c r="M236" s="18"/>
      <c r="N236" s="64"/>
      <c r="O236" s="64"/>
      <c r="P236" s="64"/>
      <c r="Q236" s="271"/>
      <c r="R236" s="148"/>
      <c r="S236" s="64"/>
      <c r="T236" s="64"/>
      <c r="U236" s="199">
        <f t="shared" si="137"/>
        <v>0</v>
      </c>
      <c r="V236" s="206">
        <v>14755266</v>
      </c>
      <c r="W236" s="28"/>
      <c r="X236" s="28"/>
      <c r="Y236" s="199">
        <f t="shared" si="126"/>
        <v>14755266</v>
      </c>
      <c r="Z236" s="28"/>
      <c r="AA236" s="28"/>
      <c r="AB236" s="28"/>
      <c r="AC236" s="29">
        <f t="shared" si="134"/>
        <v>0</v>
      </c>
      <c r="AD236" s="28"/>
      <c r="AE236" s="28"/>
      <c r="AF236" s="28"/>
      <c r="AG236" s="29">
        <f t="shared" si="135"/>
        <v>0</v>
      </c>
      <c r="AH236" s="62">
        <f t="shared" si="136"/>
        <v>14755266</v>
      </c>
      <c r="AI236" s="30">
        <f t="shared" si="127"/>
        <v>3.1928675805034966E-2</v>
      </c>
      <c r="AJ236" s="31">
        <f t="shared" si="128"/>
        <v>2.4288581127304286E-3</v>
      </c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</row>
    <row r="237" spans="1:66" outlineLevel="1" x14ac:dyDescent="0.25">
      <c r="A237" s="201">
        <v>23</v>
      </c>
      <c r="B237" s="23"/>
      <c r="C237" s="202" t="s">
        <v>351</v>
      </c>
      <c r="D237" s="68">
        <v>44629</v>
      </c>
      <c r="E237" s="160" t="s">
        <v>513</v>
      </c>
      <c r="F237" s="113" t="s">
        <v>179</v>
      </c>
      <c r="G237" s="70" t="s">
        <v>180</v>
      </c>
      <c r="H237" s="24"/>
      <c r="I237" s="25"/>
      <c r="J237" s="541"/>
      <c r="K237" s="206">
        <v>5244096</v>
      </c>
      <c r="L237" s="265" t="s">
        <v>81</v>
      </c>
      <c r="M237" s="18"/>
      <c r="N237" s="64"/>
      <c r="O237" s="64"/>
      <c r="P237" s="64"/>
      <c r="Q237" s="271"/>
      <c r="R237" s="148"/>
      <c r="S237" s="64"/>
      <c r="T237" s="64"/>
      <c r="U237" s="199">
        <f t="shared" si="137"/>
        <v>0</v>
      </c>
      <c r="V237" s="206">
        <v>5244096</v>
      </c>
      <c r="W237" s="28"/>
      <c r="X237" s="28"/>
      <c r="Y237" s="199">
        <f t="shared" si="126"/>
        <v>5244096</v>
      </c>
      <c r="Z237" s="28"/>
      <c r="AA237" s="28"/>
      <c r="AB237" s="28"/>
      <c r="AC237" s="29">
        <f t="shared" si="134"/>
        <v>0</v>
      </c>
      <c r="AD237" s="28"/>
      <c r="AE237" s="28"/>
      <c r="AF237" s="28"/>
      <c r="AG237" s="29">
        <f t="shared" si="135"/>
        <v>0</v>
      </c>
      <c r="AH237" s="62">
        <f t="shared" si="136"/>
        <v>5244096</v>
      </c>
      <c r="AI237" s="30">
        <f t="shared" si="127"/>
        <v>1.1347612511660627E-2</v>
      </c>
      <c r="AJ237" s="31">
        <f t="shared" si="128"/>
        <v>8.6322843068618274E-4</v>
      </c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</row>
    <row r="238" spans="1:66" outlineLevel="1" x14ac:dyDescent="0.25">
      <c r="A238" s="201">
        <v>24</v>
      </c>
      <c r="B238" s="23"/>
      <c r="C238" s="202" t="s">
        <v>227</v>
      </c>
      <c r="D238" s="68">
        <v>44629</v>
      </c>
      <c r="E238" s="160" t="s">
        <v>514</v>
      </c>
      <c r="F238" s="113" t="s">
        <v>179</v>
      </c>
      <c r="G238" s="70" t="s">
        <v>180</v>
      </c>
      <c r="H238" s="24"/>
      <c r="I238" s="25"/>
      <c r="J238" s="541"/>
      <c r="K238" s="206">
        <v>4937178</v>
      </c>
      <c r="L238" s="265" t="s">
        <v>81</v>
      </c>
      <c r="M238" s="18"/>
      <c r="N238" s="64"/>
      <c r="O238" s="64"/>
      <c r="P238" s="64"/>
      <c r="Q238" s="271"/>
      <c r="R238" s="148"/>
      <c r="S238" s="64"/>
      <c r="T238" s="64"/>
      <c r="U238" s="199">
        <f t="shared" si="137"/>
        <v>0</v>
      </c>
      <c r="V238" s="206">
        <v>4937178</v>
      </c>
      <c r="W238" s="28"/>
      <c r="X238" s="28"/>
      <c r="Y238" s="199">
        <f t="shared" si="126"/>
        <v>4937178</v>
      </c>
      <c r="Z238" s="28"/>
      <c r="AA238" s="28"/>
      <c r="AB238" s="28"/>
      <c r="AC238" s="29">
        <f t="shared" si="134"/>
        <v>0</v>
      </c>
      <c r="AD238" s="28"/>
      <c r="AE238" s="28"/>
      <c r="AF238" s="28"/>
      <c r="AG238" s="29">
        <f t="shared" si="135"/>
        <v>0</v>
      </c>
      <c r="AH238" s="62">
        <f t="shared" si="136"/>
        <v>4937178</v>
      </c>
      <c r="AI238" s="30">
        <f t="shared" si="127"/>
        <v>1.0683477732882005E-2</v>
      </c>
      <c r="AJ238" s="31">
        <f t="shared" si="128"/>
        <v>8.1270678815916918E-4</v>
      </c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</row>
    <row r="239" spans="1:66" outlineLevel="1" x14ac:dyDescent="0.25">
      <c r="A239" s="201">
        <v>25</v>
      </c>
      <c r="B239" s="23"/>
      <c r="C239" s="202" t="s">
        <v>515</v>
      </c>
      <c r="D239" s="68">
        <v>44629</v>
      </c>
      <c r="E239" s="160" t="s">
        <v>516</v>
      </c>
      <c r="F239" s="113" t="s">
        <v>179</v>
      </c>
      <c r="G239" s="70" t="s">
        <v>180</v>
      </c>
      <c r="H239" s="24"/>
      <c r="I239" s="25"/>
      <c r="J239" s="541"/>
      <c r="K239" s="206">
        <v>20630864</v>
      </c>
      <c r="L239" s="265" t="s">
        <v>81</v>
      </c>
      <c r="M239" s="18"/>
      <c r="N239" s="64"/>
      <c r="O239" s="64"/>
      <c r="P239" s="64"/>
      <c r="Q239" s="271"/>
      <c r="R239" s="148"/>
      <c r="S239" s="64"/>
      <c r="T239" s="64"/>
      <c r="U239" s="199">
        <f t="shared" si="137"/>
        <v>0</v>
      </c>
      <c r="V239" s="206"/>
      <c r="W239" s="206">
        <v>20630864</v>
      </c>
      <c r="X239" s="28"/>
      <c r="Y239" s="199">
        <f t="shared" si="126"/>
        <v>20630864</v>
      </c>
      <c r="Z239" s="28"/>
      <c r="AA239" s="28"/>
      <c r="AB239" s="28"/>
      <c r="AC239" s="29">
        <f t="shared" si="134"/>
        <v>0</v>
      </c>
      <c r="AD239" s="28"/>
      <c r="AE239" s="28"/>
      <c r="AF239" s="28"/>
      <c r="AG239" s="29">
        <f t="shared" si="135"/>
        <v>0</v>
      </c>
      <c r="AH239" s="62">
        <f t="shared" si="136"/>
        <v>20630864</v>
      </c>
      <c r="AI239" s="30">
        <f t="shared" si="127"/>
        <v>4.4642785039169533E-2</v>
      </c>
      <c r="AJ239" s="31">
        <f t="shared" si="128"/>
        <v>3.3960378212794088E-3</v>
      </c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</row>
    <row r="240" spans="1:66" outlineLevel="1" x14ac:dyDescent="0.25">
      <c r="A240" s="201">
        <v>26</v>
      </c>
      <c r="B240" s="23"/>
      <c r="C240" s="91" t="s">
        <v>517</v>
      </c>
      <c r="D240" s="69">
        <v>44630</v>
      </c>
      <c r="E240" s="160" t="s">
        <v>518</v>
      </c>
      <c r="F240" s="113" t="s">
        <v>179</v>
      </c>
      <c r="G240" s="70" t="s">
        <v>180</v>
      </c>
      <c r="H240" s="24"/>
      <c r="I240" s="25"/>
      <c r="J240" s="541"/>
      <c r="K240" s="206">
        <v>2902977</v>
      </c>
      <c r="L240" s="265" t="s">
        <v>81</v>
      </c>
      <c r="M240" s="18"/>
      <c r="N240" s="64"/>
      <c r="O240" s="64"/>
      <c r="P240" s="64"/>
      <c r="Q240" s="271"/>
      <c r="R240" s="148"/>
      <c r="S240" s="64"/>
      <c r="T240" s="64"/>
      <c r="U240" s="199">
        <f t="shared" si="137"/>
        <v>0</v>
      </c>
      <c r="V240" s="206"/>
      <c r="W240" s="206">
        <v>2902977</v>
      </c>
      <c r="X240" s="28"/>
      <c r="Y240" s="199">
        <f t="shared" si="126"/>
        <v>2902977</v>
      </c>
      <c r="Z240" s="28"/>
      <c r="AA240" s="28"/>
      <c r="AB240" s="28"/>
      <c r="AC240" s="29">
        <f t="shared" si="134"/>
        <v>0</v>
      </c>
      <c r="AD240" s="28"/>
      <c r="AE240" s="28"/>
      <c r="AF240" s="28"/>
      <c r="AG240" s="29">
        <f t="shared" si="135"/>
        <v>0</v>
      </c>
      <c r="AH240" s="62">
        <f t="shared" si="136"/>
        <v>2902977</v>
      </c>
      <c r="AI240" s="30">
        <f t="shared" si="127"/>
        <v>6.2817038677901839E-3</v>
      </c>
      <c r="AJ240" s="31">
        <f t="shared" si="128"/>
        <v>4.778578195418396E-4</v>
      </c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</row>
    <row r="241" spans="1:66" outlineLevel="1" x14ac:dyDescent="0.25">
      <c r="A241" s="201">
        <v>27</v>
      </c>
      <c r="B241" s="23"/>
      <c r="C241" s="91" t="s">
        <v>378</v>
      </c>
      <c r="D241" s="69">
        <v>44630</v>
      </c>
      <c r="E241" s="160" t="s">
        <v>519</v>
      </c>
      <c r="F241" s="113" t="s">
        <v>179</v>
      </c>
      <c r="G241" s="70" t="s">
        <v>180</v>
      </c>
      <c r="H241" s="24"/>
      <c r="I241" s="25"/>
      <c r="J241" s="541"/>
      <c r="K241" s="206">
        <v>5613264</v>
      </c>
      <c r="L241" s="265" t="s">
        <v>81</v>
      </c>
      <c r="M241" s="18"/>
      <c r="N241" s="64"/>
      <c r="O241" s="64"/>
      <c r="P241" s="64"/>
      <c r="Q241" s="271"/>
      <c r="R241" s="148"/>
      <c r="S241" s="64"/>
      <c r="T241" s="64"/>
      <c r="U241" s="199">
        <f t="shared" si="137"/>
        <v>0</v>
      </c>
      <c r="V241" s="206">
        <v>5613264</v>
      </c>
      <c r="W241" s="28"/>
      <c r="X241" s="28"/>
      <c r="Y241" s="199">
        <f t="shared" si="126"/>
        <v>5613264</v>
      </c>
      <c r="Z241" s="28"/>
      <c r="AA241" s="28"/>
      <c r="AB241" s="28"/>
      <c r="AC241" s="29">
        <f t="shared" si="134"/>
        <v>0</v>
      </c>
      <c r="AD241" s="28"/>
      <c r="AE241" s="28"/>
      <c r="AF241" s="28"/>
      <c r="AG241" s="29">
        <f t="shared" si="135"/>
        <v>0</v>
      </c>
      <c r="AH241" s="62">
        <f t="shared" si="136"/>
        <v>5613264</v>
      </c>
      <c r="AI241" s="30">
        <f t="shared" si="127"/>
        <v>1.2146449034810609E-2</v>
      </c>
      <c r="AJ241" s="31">
        <f t="shared" si="128"/>
        <v>9.2399701945716577E-4</v>
      </c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</row>
    <row r="242" spans="1:66" outlineLevel="1" x14ac:dyDescent="0.25">
      <c r="A242" s="201">
        <v>28</v>
      </c>
      <c r="B242" s="23"/>
      <c r="C242" s="91" t="s">
        <v>520</v>
      </c>
      <c r="D242" s="69">
        <v>44650</v>
      </c>
      <c r="E242" s="160" t="s">
        <v>521</v>
      </c>
      <c r="F242" s="113" t="s">
        <v>179</v>
      </c>
      <c r="G242" s="70" t="s">
        <v>180</v>
      </c>
      <c r="H242" s="24"/>
      <c r="I242" s="25"/>
      <c r="J242" s="541"/>
      <c r="K242" s="206">
        <v>6445035</v>
      </c>
      <c r="L242" s="265" t="s">
        <v>81</v>
      </c>
      <c r="M242" s="18"/>
      <c r="N242" s="64"/>
      <c r="O242" s="64"/>
      <c r="P242" s="64"/>
      <c r="Q242" s="271"/>
      <c r="R242" s="148"/>
      <c r="S242" s="64"/>
      <c r="T242" s="64"/>
      <c r="U242" s="199">
        <f t="shared" si="137"/>
        <v>0</v>
      </c>
      <c r="V242" s="206"/>
      <c r="W242" s="206">
        <v>6445035</v>
      </c>
      <c r="X242" s="28"/>
      <c r="Y242" s="199">
        <f t="shared" si="126"/>
        <v>6445035</v>
      </c>
      <c r="Z242" s="28"/>
      <c r="AA242" s="28"/>
      <c r="AB242" s="28"/>
      <c r="AC242" s="29">
        <f t="shared" si="134"/>
        <v>0</v>
      </c>
      <c r="AD242" s="28"/>
      <c r="AE242" s="28"/>
      <c r="AF242" s="28"/>
      <c r="AG242" s="29">
        <f t="shared" si="135"/>
        <v>0</v>
      </c>
      <c r="AH242" s="62">
        <f t="shared" si="136"/>
        <v>6445035</v>
      </c>
      <c r="AI242" s="30">
        <f t="shared" si="127"/>
        <v>1.3946304530674239E-2</v>
      </c>
      <c r="AJ242" s="31">
        <f t="shared" si="128"/>
        <v>1.0609144929397787E-3</v>
      </c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</row>
    <row r="243" spans="1:66" outlineLevel="1" x14ac:dyDescent="0.25">
      <c r="A243" s="201">
        <v>29</v>
      </c>
      <c r="B243" s="23"/>
      <c r="C243" s="91" t="s">
        <v>359</v>
      </c>
      <c r="D243" s="69">
        <v>44630</v>
      </c>
      <c r="E243" s="160" t="s">
        <v>522</v>
      </c>
      <c r="F243" s="113" t="s">
        <v>179</v>
      </c>
      <c r="G243" s="70" t="s">
        <v>180</v>
      </c>
      <c r="H243" s="24"/>
      <c r="I243" s="25"/>
      <c r="J243" s="541"/>
      <c r="K243" s="206">
        <v>39295730</v>
      </c>
      <c r="L243" s="265" t="s">
        <v>81</v>
      </c>
      <c r="M243" s="18"/>
      <c r="N243" s="64"/>
      <c r="O243" s="64"/>
      <c r="P243" s="64"/>
      <c r="Q243" s="271"/>
      <c r="R243" s="148"/>
      <c r="S243" s="64"/>
      <c r="T243" s="64"/>
      <c r="U243" s="199">
        <f t="shared" si="137"/>
        <v>0</v>
      </c>
      <c r="V243" s="206">
        <v>39295730</v>
      </c>
      <c r="W243" s="28"/>
      <c r="X243" s="28"/>
      <c r="Y243" s="199">
        <f t="shared" si="126"/>
        <v>39295730</v>
      </c>
      <c r="Z243" s="28"/>
      <c r="AA243" s="28"/>
      <c r="AB243" s="28"/>
      <c r="AC243" s="29">
        <f t="shared" si="134"/>
        <v>0</v>
      </c>
      <c r="AD243" s="28"/>
      <c r="AE243" s="28"/>
      <c r="AF243" s="28"/>
      <c r="AG243" s="29">
        <f t="shared" si="135"/>
        <v>0</v>
      </c>
      <c r="AH243" s="62">
        <f t="shared" si="136"/>
        <v>39295730</v>
      </c>
      <c r="AI243" s="30">
        <f t="shared" si="127"/>
        <v>8.5031379555759054E-2</v>
      </c>
      <c r="AJ243" s="31">
        <f t="shared" si="128"/>
        <v>6.4684535410045796E-3</v>
      </c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</row>
    <row r="244" spans="1:66" outlineLevel="1" x14ac:dyDescent="0.25">
      <c r="A244" s="201">
        <v>30</v>
      </c>
      <c r="B244" s="23"/>
      <c r="C244" s="202" t="s">
        <v>348</v>
      </c>
      <c r="D244" s="68">
        <v>44629</v>
      </c>
      <c r="E244" s="160" t="s">
        <v>523</v>
      </c>
      <c r="F244" s="113" t="s">
        <v>179</v>
      </c>
      <c r="G244" s="70" t="s">
        <v>180</v>
      </c>
      <c r="H244" s="24"/>
      <c r="I244" s="25"/>
      <c r="J244" s="541"/>
      <c r="K244" s="206">
        <v>7341074</v>
      </c>
      <c r="L244" s="265" t="s">
        <v>81</v>
      </c>
      <c r="M244" s="18"/>
      <c r="N244" s="64"/>
      <c r="O244" s="64"/>
      <c r="P244" s="64"/>
      <c r="Q244" s="271"/>
      <c r="R244" s="148"/>
      <c r="S244" s="64"/>
      <c r="T244" s="64"/>
      <c r="U244" s="199">
        <f t="shared" si="137"/>
        <v>0</v>
      </c>
      <c r="V244" s="206"/>
      <c r="W244" s="28"/>
      <c r="X244" s="206">
        <v>7341074</v>
      </c>
      <c r="Y244" s="199">
        <f t="shared" si="126"/>
        <v>7341074</v>
      </c>
      <c r="Z244" s="28"/>
      <c r="AA244" s="28"/>
      <c r="AB244" s="28"/>
      <c r="AC244" s="29">
        <f t="shared" si="134"/>
        <v>0</v>
      </c>
      <c r="AD244" s="28"/>
      <c r="AE244" s="28"/>
      <c r="AF244" s="28"/>
      <c r="AG244" s="29">
        <f t="shared" si="135"/>
        <v>0</v>
      </c>
      <c r="AH244" s="62">
        <f t="shared" si="136"/>
        <v>7341074</v>
      </c>
      <c r="AI244" s="30">
        <f t="shared" si="127"/>
        <v>1.5885228487698647E-2</v>
      </c>
      <c r="AJ244" s="31">
        <f t="shared" si="128"/>
        <v>1.2084110947952018E-3</v>
      </c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</row>
    <row r="245" spans="1:66" outlineLevel="1" x14ac:dyDescent="0.25">
      <c r="A245" s="201">
        <v>31</v>
      </c>
      <c r="B245" s="23"/>
      <c r="C245" s="202" t="s">
        <v>410</v>
      </c>
      <c r="D245" s="68">
        <v>44629</v>
      </c>
      <c r="E245" s="160" t="s">
        <v>524</v>
      </c>
      <c r="F245" s="113" t="s">
        <v>179</v>
      </c>
      <c r="G245" s="70" t="s">
        <v>180</v>
      </c>
      <c r="H245" s="24"/>
      <c r="I245" s="25"/>
      <c r="J245" s="541"/>
      <c r="K245" s="206">
        <v>15871757</v>
      </c>
      <c r="L245" s="265" t="s">
        <v>81</v>
      </c>
      <c r="M245" s="18"/>
      <c r="N245" s="64"/>
      <c r="O245" s="64"/>
      <c r="P245" s="64"/>
      <c r="Q245" s="271"/>
      <c r="R245" s="148"/>
      <c r="S245" s="64"/>
      <c r="T245" s="64"/>
      <c r="U245" s="199">
        <f t="shared" si="137"/>
        <v>0</v>
      </c>
      <c r="V245" s="206"/>
      <c r="W245" s="206">
        <v>15871757</v>
      </c>
      <c r="X245" s="28"/>
      <c r="Y245" s="199">
        <f t="shared" si="126"/>
        <v>15871757</v>
      </c>
      <c r="Z245" s="28"/>
      <c r="AA245" s="28"/>
      <c r="AB245" s="28"/>
      <c r="AC245" s="29">
        <f t="shared" si="134"/>
        <v>0</v>
      </c>
      <c r="AD245" s="28"/>
      <c r="AE245" s="28"/>
      <c r="AF245" s="28"/>
      <c r="AG245" s="29">
        <f t="shared" si="135"/>
        <v>0</v>
      </c>
      <c r="AH245" s="62">
        <f t="shared" si="136"/>
        <v>15871757</v>
      </c>
      <c r="AI245" s="30">
        <f t="shared" si="127"/>
        <v>3.4344632194993598E-2</v>
      </c>
      <c r="AJ245" s="31">
        <f t="shared" si="128"/>
        <v>2.6126432253228082E-3</v>
      </c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</row>
    <row r="246" spans="1:66" outlineLevel="1" x14ac:dyDescent="0.25">
      <c r="A246" s="201">
        <v>32</v>
      </c>
      <c r="B246" s="23"/>
      <c r="C246" s="202" t="s">
        <v>525</v>
      </c>
      <c r="D246" s="68">
        <v>44629</v>
      </c>
      <c r="E246" s="160" t="s">
        <v>526</v>
      </c>
      <c r="F246" s="113" t="s">
        <v>179</v>
      </c>
      <c r="G246" s="70" t="s">
        <v>180</v>
      </c>
      <c r="H246" s="24"/>
      <c r="I246" s="25"/>
      <c r="J246" s="541"/>
      <c r="K246" s="206">
        <v>6604483</v>
      </c>
      <c r="L246" s="265" t="s">
        <v>81</v>
      </c>
      <c r="M246" s="18"/>
      <c r="N246" s="64"/>
      <c r="O246" s="64"/>
      <c r="P246" s="64"/>
      <c r="Q246" s="271"/>
      <c r="R246" s="148"/>
      <c r="S246" s="64"/>
      <c r="T246" s="64"/>
      <c r="U246" s="199">
        <f t="shared" si="137"/>
        <v>0</v>
      </c>
      <c r="V246" s="206"/>
      <c r="W246" s="206">
        <v>6604483</v>
      </c>
      <c r="X246" s="28"/>
      <c r="Y246" s="199">
        <f t="shared" si="126"/>
        <v>6604483</v>
      </c>
      <c r="Z246" s="28"/>
      <c r="AA246" s="28"/>
      <c r="AB246" s="28"/>
      <c r="AC246" s="29">
        <f t="shared" si="134"/>
        <v>0</v>
      </c>
      <c r="AD246" s="28"/>
      <c r="AE246" s="28"/>
      <c r="AF246" s="28"/>
      <c r="AG246" s="29">
        <f t="shared" si="135"/>
        <v>0</v>
      </c>
      <c r="AH246" s="62">
        <f t="shared" si="136"/>
        <v>6604483</v>
      </c>
      <c r="AI246" s="30">
        <f t="shared" si="127"/>
        <v>1.4291331418007968E-2</v>
      </c>
      <c r="AJ246" s="31">
        <f t="shared" si="128"/>
        <v>1.0871611609672234E-3</v>
      </c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</row>
    <row r="247" spans="1:66" outlineLevel="1" x14ac:dyDescent="0.25">
      <c r="A247" s="201">
        <v>33</v>
      </c>
      <c r="B247" s="23"/>
      <c r="C247" s="202" t="s">
        <v>527</v>
      </c>
      <c r="D247" s="68">
        <v>44629</v>
      </c>
      <c r="E247" s="160" t="s">
        <v>528</v>
      </c>
      <c r="F247" s="113" t="s">
        <v>179</v>
      </c>
      <c r="G247" s="70" t="s">
        <v>180</v>
      </c>
      <c r="H247" s="24"/>
      <c r="I247" s="25"/>
      <c r="J247" s="541"/>
      <c r="K247" s="206">
        <v>8253007</v>
      </c>
      <c r="L247" s="265" t="s">
        <v>81</v>
      </c>
      <c r="M247" s="18"/>
      <c r="N247" s="64"/>
      <c r="O247" s="64"/>
      <c r="P247" s="64"/>
      <c r="Q247" s="271"/>
      <c r="R247" s="148"/>
      <c r="S247" s="64"/>
      <c r="T247" s="64"/>
      <c r="U247" s="199">
        <f t="shared" si="137"/>
        <v>0</v>
      </c>
      <c r="V247" s="206">
        <v>8253007</v>
      </c>
      <c r="W247" s="28"/>
      <c r="X247" s="28"/>
      <c r="Y247" s="199">
        <f t="shared" si="126"/>
        <v>8253007</v>
      </c>
      <c r="Z247" s="28"/>
      <c r="AA247" s="28"/>
      <c r="AB247" s="28"/>
      <c r="AC247" s="29">
        <f t="shared" si="134"/>
        <v>0</v>
      </c>
      <c r="AD247" s="28"/>
      <c r="AE247" s="28"/>
      <c r="AF247" s="28"/>
      <c r="AG247" s="29">
        <f t="shared" si="135"/>
        <v>0</v>
      </c>
      <c r="AH247" s="62">
        <f t="shared" si="136"/>
        <v>8253007</v>
      </c>
      <c r="AI247" s="30">
        <f t="shared" si="127"/>
        <v>1.7858545208177489E-2</v>
      </c>
      <c r="AJ247" s="31">
        <f t="shared" si="128"/>
        <v>1.3585240012867958E-3</v>
      </c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</row>
    <row r="248" spans="1:66" outlineLevel="1" x14ac:dyDescent="0.25">
      <c r="A248" s="201">
        <v>34</v>
      </c>
      <c r="B248" s="23"/>
      <c r="C248" s="91" t="s">
        <v>529</v>
      </c>
      <c r="D248" s="69">
        <v>44832</v>
      </c>
      <c r="E248" s="160" t="s">
        <v>491</v>
      </c>
      <c r="F248" s="113" t="s">
        <v>179</v>
      </c>
      <c r="G248" s="70" t="s">
        <v>180</v>
      </c>
      <c r="H248" s="24"/>
      <c r="I248" s="25"/>
      <c r="J248" s="541"/>
      <c r="K248" s="206">
        <v>4300000</v>
      </c>
      <c r="L248" s="265" t="s">
        <v>81</v>
      </c>
      <c r="M248" s="18"/>
      <c r="N248" s="64"/>
      <c r="O248" s="64"/>
      <c r="P248" s="64"/>
      <c r="Q248" s="271"/>
      <c r="R248" s="206"/>
      <c r="S248" s="206"/>
      <c r="T248" s="206"/>
      <c r="U248" s="199">
        <f t="shared" si="137"/>
        <v>0</v>
      </c>
      <c r="V248" s="29"/>
      <c r="W248" s="28"/>
      <c r="X248" s="28"/>
      <c r="Y248" s="199">
        <f t="shared" si="126"/>
        <v>0</v>
      </c>
      <c r="Z248" s="28"/>
      <c r="AA248" s="206"/>
      <c r="AB248" s="28"/>
      <c r="AC248" s="29">
        <f t="shared" ref="AC248:AC254" si="138">SUM(Z248:AB248)</f>
        <v>0</v>
      </c>
      <c r="AD248" s="206">
        <v>4300000</v>
      </c>
      <c r="AE248" s="28"/>
      <c r="AF248" s="28"/>
      <c r="AG248" s="29">
        <f t="shared" ref="AG248:AG254" si="139">SUM(AD248:AF248)</f>
        <v>4300000</v>
      </c>
      <c r="AH248" s="62">
        <f t="shared" ref="AH248:AH254" si="140">+U248+Y248+AC248+AG248</f>
        <v>4300000</v>
      </c>
      <c r="AI248" s="30">
        <f t="shared" si="127"/>
        <v>9.3046988079815273E-3</v>
      </c>
      <c r="AJ248" s="31">
        <f t="shared" si="128"/>
        <v>7.0782118633041537E-4</v>
      </c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</row>
    <row r="249" spans="1:66" outlineLevel="1" x14ac:dyDescent="0.25">
      <c r="A249" s="201">
        <v>35</v>
      </c>
      <c r="B249" s="23"/>
      <c r="C249" s="91" t="s">
        <v>530</v>
      </c>
      <c r="D249" s="69">
        <v>44817</v>
      </c>
      <c r="E249" s="160" t="s">
        <v>522</v>
      </c>
      <c r="F249" s="113" t="s">
        <v>179</v>
      </c>
      <c r="G249" s="70" t="s">
        <v>180</v>
      </c>
      <c r="H249" s="24"/>
      <c r="I249" s="25"/>
      <c r="J249" s="541"/>
      <c r="K249" s="206">
        <v>3800000</v>
      </c>
      <c r="L249" s="265" t="s">
        <v>81</v>
      </c>
      <c r="M249" s="18"/>
      <c r="N249" s="64"/>
      <c r="O249" s="64"/>
      <c r="P249" s="64"/>
      <c r="Q249" s="271"/>
      <c r="R249" s="206"/>
      <c r="S249" s="206"/>
      <c r="T249" s="206"/>
      <c r="U249" s="199">
        <f t="shared" si="137"/>
        <v>0</v>
      </c>
      <c r="V249" s="29"/>
      <c r="W249" s="28"/>
      <c r="X249" s="28"/>
      <c r="Y249" s="199">
        <f t="shared" si="126"/>
        <v>0</v>
      </c>
      <c r="Z249" s="28"/>
      <c r="AA249" s="206"/>
      <c r="AB249" s="28"/>
      <c r="AC249" s="29">
        <f t="shared" si="138"/>
        <v>0</v>
      </c>
      <c r="AD249" s="206">
        <v>3800000</v>
      </c>
      <c r="AE249" s="28"/>
      <c r="AF249" s="28"/>
      <c r="AG249" s="29">
        <f t="shared" si="139"/>
        <v>3800000</v>
      </c>
      <c r="AH249" s="62">
        <f t="shared" si="140"/>
        <v>3800000</v>
      </c>
      <c r="AI249" s="30">
        <f t="shared" si="127"/>
        <v>8.2227570861232099E-3</v>
      </c>
      <c r="AJ249" s="31">
        <f t="shared" si="128"/>
        <v>6.2551639722222756E-4</v>
      </c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</row>
    <row r="250" spans="1:66" outlineLevel="1" x14ac:dyDescent="0.25">
      <c r="A250" s="201">
        <v>36</v>
      </c>
      <c r="B250" s="23"/>
      <c r="C250" s="91" t="s">
        <v>531</v>
      </c>
      <c r="D250" s="69">
        <v>44817</v>
      </c>
      <c r="E250" s="160" t="s">
        <v>499</v>
      </c>
      <c r="F250" s="113" t="s">
        <v>179</v>
      </c>
      <c r="G250" s="70" t="s">
        <v>180</v>
      </c>
      <c r="H250" s="24"/>
      <c r="I250" s="25"/>
      <c r="J250" s="541"/>
      <c r="K250" s="206">
        <v>2400000</v>
      </c>
      <c r="L250" s="265" t="s">
        <v>81</v>
      </c>
      <c r="M250" s="18"/>
      <c r="N250" s="64"/>
      <c r="O250" s="64"/>
      <c r="P250" s="64"/>
      <c r="Q250" s="271"/>
      <c r="R250" s="206"/>
      <c r="S250" s="206"/>
      <c r="T250" s="206"/>
      <c r="U250" s="199">
        <f t="shared" si="137"/>
        <v>0</v>
      </c>
      <c r="V250" s="29"/>
      <c r="W250" s="28"/>
      <c r="X250" s="28"/>
      <c r="Y250" s="199">
        <f t="shared" si="126"/>
        <v>0</v>
      </c>
      <c r="Z250" s="28"/>
      <c r="AA250" s="206"/>
      <c r="AB250" s="28"/>
      <c r="AC250" s="29">
        <f t="shared" si="138"/>
        <v>0</v>
      </c>
      <c r="AD250" s="206">
        <v>2400000</v>
      </c>
      <c r="AE250" s="28"/>
      <c r="AF250" s="28"/>
      <c r="AG250" s="29">
        <f t="shared" si="139"/>
        <v>2400000</v>
      </c>
      <c r="AH250" s="62">
        <f t="shared" si="140"/>
        <v>2400000</v>
      </c>
      <c r="AI250" s="30">
        <f t="shared" si="127"/>
        <v>5.1933202649199223E-3</v>
      </c>
      <c r="AJ250" s="31">
        <f t="shared" si="128"/>
        <v>3.9506298771930159E-4</v>
      </c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</row>
    <row r="251" spans="1:66" outlineLevel="1" x14ac:dyDescent="0.25">
      <c r="A251" s="201">
        <v>37</v>
      </c>
      <c r="B251" s="23"/>
      <c r="C251" s="91" t="s">
        <v>532</v>
      </c>
      <c r="D251" s="69">
        <v>44817</v>
      </c>
      <c r="E251" s="160" t="s">
        <v>516</v>
      </c>
      <c r="F251" s="113" t="s">
        <v>179</v>
      </c>
      <c r="G251" s="70" t="s">
        <v>180</v>
      </c>
      <c r="H251" s="24"/>
      <c r="I251" s="25"/>
      <c r="J251" s="541"/>
      <c r="K251" s="206">
        <v>1900000</v>
      </c>
      <c r="L251" s="265" t="s">
        <v>81</v>
      </c>
      <c r="M251" s="18"/>
      <c r="N251" s="64"/>
      <c r="O251" s="64"/>
      <c r="P251" s="64"/>
      <c r="Q251" s="271"/>
      <c r="R251" s="206"/>
      <c r="S251" s="206"/>
      <c r="T251" s="206"/>
      <c r="U251" s="199">
        <f t="shared" si="137"/>
        <v>0</v>
      </c>
      <c r="V251" s="29"/>
      <c r="W251" s="28"/>
      <c r="X251" s="28"/>
      <c r="Y251" s="199">
        <f t="shared" si="126"/>
        <v>0</v>
      </c>
      <c r="Z251" s="28"/>
      <c r="AA251" s="206"/>
      <c r="AB251" s="28"/>
      <c r="AC251" s="29">
        <f t="shared" si="138"/>
        <v>0</v>
      </c>
      <c r="AD251" s="206">
        <v>1900000</v>
      </c>
      <c r="AE251" s="28"/>
      <c r="AF251" s="28"/>
      <c r="AG251" s="29">
        <f t="shared" si="139"/>
        <v>1900000</v>
      </c>
      <c r="AH251" s="62">
        <f t="shared" si="140"/>
        <v>1900000</v>
      </c>
      <c r="AI251" s="30">
        <f t="shared" si="127"/>
        <v>4.111378543061605E-3</v>
      </c>
      <c r="AJ251" s="31">
        <f t="shared" si="128"/>
        <v>3.1275819861111378E-4</v>
      </c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</row>
    <row r="252" spans="1:66" outlineLevel="1" x14ac:dyDescent="0.25">
      <c r="A252" s="201">
        <v>38</v>
      </c>
      <c r="B252" s="23"/>
      <c r="C252" s="91" t="s">
        <v>533</v>
      </c>
      <c r="D252" s="69">
        <v>44817</v>
      </c>
      <c r="E252" s="160" t="s">
        <v>489</v>
      </c>
      <c r="F252" s="113" t="s">
        <v>179</v>
      </c>
      <c r="G252" s="70" t="s">
        <v>180</v>
      </c>
      <c r="H252" s="24"/>
      <c r="I252" s="25"/>
      <c r="J252" s="541"/>
      <c r="K252" s="206">
        <v>1900000</v>
      </c>
      <c r="L252" s="265" t="s">
        <v>81</v>
      </c>
      <c r="M252" s="18"/>
      <c r="N252" s="64"/>
      <c r="O252" s="64"/>
      <c r="P252" s="64"/>
      <c r="Q252" s="271"/>
      <c r="R252" s="206"/>
      <c r="S252" s="206"/>
      <c r="T252" s="206"/>
      <c r="U252" s="199">
        <f t="shared" si="137"/>
        <v>0</v>
      </c>
      <c r="V252" s="29"/>
      <c r="W252" s="28"/>
      <c r="X252" s="28"/>
      <c r="Y252" s="199">
        <f t="shared" si="126"/>
        <v>0</v>
      </c>
      <c r="Z252" s="28"/>
      <c r="AA252" s="206"/>
      <c r="AB252" s="28"/>
      <c r="AC252" s="29">
        <f t="shared" si="138"/>
        <v>0</v>
      </c>
      <c r="AD252" s="206">
        <v>1900000</v>
      </c>
      <c r="AE252" s="28"/>
      <c r="AF252" s="28"/>
      <c r="AG252" s="29">
        <f t="shared" si="139"/>
        <v>1900000</v>
      </c>
      <c r="AH252" s="62">
        <f t="shared" si="140"/>
        <v>1900000</v>
      </c>
      <c r="AI252" s="30">
        <f t="shared" si="127"/>
        <v>4.111378543061605E-3</v>
      </c>
      <c r="AJ252" s="31">
        <f t="shared" si="128"/>
        <v>3.1275819861111378E-4</v>
      </c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</row>
    <row r="253" spans="1:66" outlineLevel="1" x14ac:dyDescent="0.25">
      <c r="A253" s="201">
        <v>39</v>
      </c>
      <c r="B253" s="23"/>
      <c r="C253" s="91" t="s">
        <v>534</v>
      </c>
      <c r="D253" s="69">
        <v>44816</v>
      </c>
      <c r="E253" s="160" t="s">
        <v>524</v>
      </c>
      <c r="F253" s="113" t="s">
        <v>179</v>
      </c>
      <c r="G253" s="70" t="s">
        <v>180</v>
      </c>
      <c r="H253" s="24"/>
      <c r="I253" s="25"/>
      <c r="J253" s="541"/>
      <c r="K253" s="206">
        <v>1700000</v>
      </c>
      <c r="L253" s="265" t="s">
        <v>81</v>
      </c>
      <c r="M253" s="18"/>
      <c r="N253" s="64"/>
      <c r="O253" s="64"/>
      <c r="P253" s="64"/>
      <c r="Q253" s="271"/>
      <c r="R253" s="206"/>
      <c r="S253" s="206"/>
      <c r="T253" s="206"/>
      <c r="U253" s="199">
        <f t="shared" si="137"/>
        <v>0</v>
      </c>
      <c r="V253" s="29"/>
      <c r="W253" s="28"/>
      <c r="X253" s="28"/>
      <c r="Y253" s="199">
        <f t="shared" si="126"/>
        <v>0</v>
      </c>
      <c r="Z253" s="28"/>
      <c r="AA253" s="206"/>
      <c r="AB253" s="28"/>
      <c r="AC253" s="29">
        <f t="shared" si="138"/>
        <v>0</v>
      </c>
      <c r="AD253" s="206">
        <v>1700000</v>
      </c>
      <c r="AE253" s="28"/>
      <c r="AF253" s="28"/>
      <c r="AG253" s="29">
        <f t="shared" si="139"/>
        <v>1700000</v>
      </c>
      <c r="AH253" s="62">
        <f t="shared" si="140"/>
        <v>1700000</v>
      </c>
      <c r="AI253" s="30">
        <f t="shared" si="127"/>
        <v>3.6786018543182781E-3</v>
      </c>
      <c r="AJ253" s="31">
        <f t="shared" si="128"/>
        <v>2.7983628296783861E-4</v>
      </c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</row>
    <row r="254" spans="1:66" outlineLevel="1" x14ac:dyDescent="0.25">
      <c r="A254" s="201">
        <v>40</v>
      </c>
      <c r="B254" s="23"/>
      <c r="C254" s="91" t="s">
        <v>535</v>
      </c>
      <c r="D254" s="69">
        <v>44816</v>
      </c>
      <c r="E254" s="160" t="s">
        <v>512</v>
      </c>
      <c r="F254" s="113" t="s">
        <v>179</v>
      </c>
      <c r="G254" s="70" t="s">
        <v>180</v>
      </c>
      <c r="H254" s="24"/>
      <c r="I254" s="25"/>
      <c r="J254" s="541"/>
      <c r="K254" s="206">
        <v>1529500</v>
      </c>
      <c r="L254" s="265" t="s">
        <v>81</v>
      </c>
      <c r="M254" s="18"/>
      <c r="N254" s="64"/>
      <c r="O254" s="64"/>
      <c r="P254" s="64"/>
      <c r="Q254" s="271"/>
      <c r="R254" s="206"/>
      <c r="S254" s="206"/>
      <c r="T254" s="206"/>
      <c r="U254" s="199">
        <f t="shared" si="137"/>
        <v>0</v>
      </c>
      <c r="V254" s="29"/>
      <c r="W254" s="28"/>
      <c r="X254" s="28"/>
      <c r="Y254" s="199">
        <f t="shared" si="126"/>
        <v>0</v>
      </c>
      <c r="Z254" s="28"/>
      <c r="AA254" s="206"/>
      <c r="AB254" s="28"/>
      <c r="AC254" s="29">
        <f t="shared" si="138"/>
        <v>0</v>
      </c>
      <c r="AD254" s="206">
        <v>1529500</v>
      </c>
      <c r="AE254" s="28"/>
      <c r="AF254" s="28"/>
      <c r="AG254" s="29">
        <f t="shared" si="139"/>
        <v>1529500</v>
      </c>
      <c r="AH254" s="62">
        <f t="shared" si="140"/>
        <v>1529500</v>
      </c>
      <c r="AI254" s="30">
        <f t="shared" si="127"/>
        <v>3.3096597271645919E-3</v>
      </c>
      <c r="AJ254" s="31">
        <f t="shared" si="128"/>
        <v>2.5177034988194656E-4</v>
      </c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</row>
    <row r="255" spans="1:66" s="61" customFormat="1" x14ac:dyDescent="0.25">
      <c r="A255" s="513" t="s">
        <v>61</v>
      </c>
      <c r="B255" s="514"/>
      <c r="C255" s="514"/>
      <c r="D255" s="514"/>
      <c r="E255" s="514"/>
      <c r="F255" s="514"/>
      <c r="G255" s="514"/>
      <c r="H255" s="514"/>
      <c r="I255" s="514"/>
      <c r="J255" s="352">
        <f>J214</f>
        <v>462132100</v>
      </c>
      <c r="K255" s="357">
        <f>SUM(K215:K254)</f>
        <v>462132100</v>
      </c>
      <c r="L255" s="339"/>
      <c r="M255" s="448"/>
      <c r="N255" s="339">
        <f>SUM(N215:N247)</f>
        <v>0</v>
      </c>
      <c r="O255" s="339">
        <f>SUM(O215:O247)</f>
        <v>0</v>
      </c>
      <c r="P255" s="339">
        <f>SUM(P215:P247)</f>
        <v>0</v>
      </c>
      <c r="Q255" s="356"/>
      <c r="R255" s="339">
        <f t="shared" ref="R255:AH255" si="141">SUM(R215:R254)</f>
        <v>0</v>
      </c>
      <c r="S255" s="339">
        <f t="shared" si="141"/>
        <v>0</v>
      </c>
      <c r="T255" s="339">
        <f t="shared" si="141"/>
        <v>0</v>
      </c>
      <c r="U255" s="339">
        <f t="shared" si="141"/>
        <v>0</v>
      </c>
      <c r="V255" s="339">
        <f t="shared" si="141"/>
        <v>294630532</v>
      </c>
      <c r="W255" s="339">
        <f t="shared" si="141"/>
        <v>108514952</v>
      </c>
      <c r="X255" s="339">
        <f t="shared" si="141"/>
        <v>41457116</v>
      </c>
      <c r="Y255" s="339">
        <f t="shared" si="141"/>
        <v>444602600</v>
      </c>
      <c r="Z255" s="339">
        <f t="shared" si="141"/>
        <v>0</v>
      </c>
      <c r="AA255" s="339">
        <f t="shared" si="141"/>
        <v>0</v>
      </c>
      <c r="AB255" s="339">
        <f t="shared" si="141"/>
        <v>0</v>
      </c>
      <c r="AC255" s="339">
        <f t="shared" si="141"/>
        <v>0</v>
      </c>
      <c r="AD255" s="339">
        <f t="shared" si="141"/>
        <v>17529500</v>
      </c>
      <c r="AE255" s="339">
        <f t="shared" si="141"/>
        <v>0</v>
      </c>
      <c r="AF255" s="339">
        <f t="shared" si="141"/>
        <v>0</v>
      </c>
      <c r="AG255" s="339">
        <f t="shared" si="141"/>
        <v>17529500</v>
      </c>
      <c r="AH255" s="339">
        <f t="shared" si="141"/>
        <v>462132100</v>
      </c>
      <c r="AI255" s="345">
        <f>IF(ISERROR(AH255/K255),0,AH255/K255)</f>
        <v>1</v>
      </c>
      <c r="AJ255" s="345">
        <f>IF(ISERROR(AH255/$AH$508),0,AH255/$AH$508)</f>
        <v>7.6071370061247937E-2</v>
      </c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</row>
    <row r="256" spans="1:66" x14ac:dyDescent="0.25">
      <c r="A256" s="502" t="s">
        <v>62</v>
      </c>
      <c r="B256" s="503"/>
      <c r="C256" s="503"/>
      <c r="D256" s="503"/>
      <c r="E256" s="504"/>
      <c r="F256" s="111"/>
      <c r="G256" s="16"/>
      <c r="H256" s="5"/>
      <c r="I256" s="17"/>
      <c r="J256" s="505">
        <v>361083093</v>
      </c>
      <c r="L256" s="7"/>
      <c r="M256" s="18"/>
      <c r="N256" s="19"/>
      <c r="O256" s="19"/>
      <c r="P256" s="19"/>
      <c r="Q256" s="5"/>
      <c r="R256" s="20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21"/>
      <c r="AJ256" s="21"/>
    </row>
    <row r="257" spans="1:66" outlineLevel="1" x14ac:dyDescent="0.25">
      <c r="A257" s="23"/>
      <c r="B257" s="23"/>
      <c r="C257" s="99"/>
      <c r="D257" s="94"/>
      <c r="E257" s="117"/>
      <c r="F257" s="116"/>
      <c r="G257" s="47"/>
      <c r="H257" s="79"/>
      <c r="I257" s="80"/>
      <c r="J257" s="541"/>
      <c r="K257" s="265">
        <f>350379232-SUM(K258:K289)</f>
        <v>325139</v>
      </c>
      <c r="L257" s="265" t="s">
        <v>121</v>
      </c>
      <c r="M257" s="18"/>
      <c r="N257" s="86"/>
      <c r="O257" s="268"/>
      <c r="P257" s="49"/>
      <c r="Q257" s="269"/>
      <c r="R257" s="206"/>
      <c r="S257" s="206"/>
      <c r="T257" s="265">
        <f>350379232-SUM(T258:T289)</f>
        <v>325139</v>
      </c>
      <c r="U257" s="200">
        <f>SUM(R257:T257)</f>
        <v>325139</v>
      </c>
      <c r="V257" s="28"/>
      <c r="W257" s="28"/>
      <c r="X257" s="28"/>
      <c r="Y257" s="200">
        <f>SUM(V257:X257)</f>
        <v>0</v>
      </c>
      <c r="Z257" s="28"/>
      <c r="AA257" s="28"/>
      <c r="AB257" s="28"/>
      <c r="AC257" s="29">
        <f>SUM(Z257:AB257)</f>
        <v>0</v>
      </c>
      <c r="AD257" s="28"/>
      <c r="AE257" s="28"/>
      <c r="AF257" s="28"/>
      <c r="AG257" s="29">
        <f>SUM(AD257:AF257)</f>
        <v>0</v>
      </c>
      <c r="AH257" s="62">
        <f>+U257+Y257+AC257+AG257</f>
        <v>325139</v>
      </c>
      <c r="AI257" s="30">
        <f>IF(ISERROR(AH257/$J$256),0,AH257/$J$256)</f>
        <v>9.0045478811714953E-4</v>
      </c>
      <c r="AJ257" s="31">
        <f t="shared" ref="AJ257:AJ293" si="142">IF(ISERROR(AH257/$AH$508),"-",AH257/$AH$508)</f>
        <v>5.3520993651694165E-5</v>
      </c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</row>
    <row r="258" spans="1:66" outlineLevel="1" x14ac:dyDescent="0.25">
      <c r="A258" s="23">
        <v>1</v>
      </c>
      <c r="B258" s="23"/>
      <c r="C258" s="202" t="s">
        <v>536</v>
      </c>
      <c r="D258" s="68">
        <v>44614</v>
      </c>
      <c r="E258" s="159" t="s">
        <v>537</v>
      </c>
      <c r="F258" s="113" t="s">
        <v>179</v>
      </c>
      <c r="G258" s="70" t="s">
        <v>180</v>
      </c>
      <c r="H258" s="78"/>
      <c r="I258" s="33"/>
      <c r="J258" s="541"/>
      <c r="K258" s="265">
        <v>17000000</v>
      </c>
      <c r="L258" s="265" t="s">
        <v>81</v>
      </c>
      <c r="M258" s="18"/>
      <c r="N258" s="64"/>
      <c r="O258" s="64"/>
      <c r="P258" s="28"/>
      <c r="Q258" s="270"/>
      <c r="R258" s="206"/>
      <c r="S258" s="206"/>
      <c r="T258" s="265">
        <v>17000000</v>
      </c>
      <c r="U258" s="200">
        <f t="shared" ref="U258:U293" si="143">SUM(R258:T258)</f>
        <v>17000000</v>
      </c>
      <c r="V258" s="28"/>
      <c r="W258" s="28"/>
      <c r="X258" s="28"/>
      <c r="Y258" s="200">
        <f t="shared" ref="Y258:Y293" si="144">SUM(V258:X258)</f>
        <v>0</v>
      </c>
      <c r="Z258" s="28"/>
      <c r="AA258" s="28"/>
      <c r="AB258" s="28"/>
      <c r="AC258" s="29">
        <f>SUM(Z258:AB258)</f>
        <v>0</v>
      </c>
      <c r="AD258" s="28"/>
      <c r="AE258" s="28"/>
      <c r="AF258" s="28"/>
      <c r="AG258" s="29">
        <f>SUM(AD258:AF258)</f>
        <v>0</v>
      </c>
      <c r="AH258" s="62">
        <f>+U258+Y258+AC258+AG258</f>
        <v>17000000</v>
      </c>
      <c r="AI258" s="30">
        <f t="shared" ref="AI258:AI293" si="145">IF(ISERROR(AH258/$J$256),0,AH258/$J$256)</f>
        <v>4.7080575993625931E-2</v>
      </c>
      <c r="AJ258" s="31">
        <f t="shared" si="142"/>
        <v>2.7983628296783863E-3</v>
      </c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</row>
    <row r="259" spans="1:66" outlineLevel="1" x14ac:dyDescent="0.25">
      <c r="A259" s="23">
        <v>2</v>
      </c>
      <c r="B259" s="23"/>
      <c r="C259" s="202" t="s">
        <v>538</v>
      </c>
      <c r="D259" s="68">
        <v>44608</v>
      </c>
      <c r="E259" s="159" t="s">
        <v>539</v>
      </c>
      <c r="F259" s="113" t="s">
        <v>179</v>
      </c>
      <c r="G259" s="70" t="s">
        <v>180</v>
      </c>
      <c r="H259" s="26"/>
      <c r="I259" s="25"/>
      <c r="J259" s="541"/>
      <c r="K259" s="206">
        <v>10580000</v>
      </c>
      <c r="L259" s="265" t="s">
        <v>81</v>
      </c>
      <c r="M259" s="18"/>
      <c r="N259" s="64"/>
      <c r="O259" s="64"/>
      <c r="P259" s="64"/>
      <c r="Q259" s="271"/>
      <c r="R259" s="148"/>
      <c r="S259" s="64"/>
      <c r="T259" s="206">
        <v>10580000</v>
      </c>
      <c r="U259" s="200">
        <f t="shared" si="143"/>
        <v>10580000</v>
      </c>
      <c r="V259" s="265"/>
      <c r="W259" s="28"/>
      <c r="X259" s="28"/>
      <c r="Y259" s="200">
        <f t="shared" si="144"/>
        <v>0</v>
      </c>
      <c r="Z259" s="28"/>
      <c r="AA259" s="28"/>
      <c r="AB259" s="28"/>
      <c r="AC259" s="29">
        <f t="shared" ref="AC259:AC290" si="146">SUM(Z259:AB259)</f>
        <v>0</v>
      </c>
      <c r="AD259" s="28"/>
      <c r="AE259" s="28"/>
      <c r="AF259" s="28"/>
      <c r="AG259" s="29">
        <f t="shared" ref="AG259:AG290" si="147">SUM(AD259:AF259)</f>
        <v>0</v>
      </c>
      <c r="AH259" s="62">
        <f t="shared" ref="AH259:AH290" si="148">+U259+Y259+AC259+AG259</f>
        <v>10580000</v>
      </c>
      <c r="AI259" s="30">
        <f t="shared" si="145"/>
        <v>2.9300734941915433E-2</v>
      </c>
      <c r="AJ259" s="31">
        <f t="shared" si="142"/>
        <v>1.7415693375292544E-3</v>
      </c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</row>
    <row r="260" spans="1:66" outlineLevel="1" x14ac:dyDescent="0.25">
      <c r="A260" s="23">
        <v>3</v>
      </c>
      <c r="B260" s="23"/>
      <c r="C260" s="202" t="s">
        <v>540</v>
      </c>
      <c r="D260" s="68">
        <v>44609</v>
      </c>
      <c r="E260" s="159" t="s">
        <v>541</v>
      </c>
      <c r="F260" s="113" t="s">
        <v>179</v>
      </c>
      <c r="G260" s="70" t="s">
        <v>180</v>
      </c>
      <c r="H260" s="26"/>
      <c r="I260" s="25"/>
      <c r="J260" s="541"/>
      <c r="K260" s="206">
        <v>7770000</v>
      </c>
      <c r="L260" s="265" t="s">
        <v>81</v>
      </c>
      <c r="M260" s="18"/>
      <c r="N260" s="64"/>
      <c r="O260" s="64"/>
      <c r="P260" s="64"/>
      <c r="Q260" s="271"/>
      <c r="R260" s="148"/>
      <c r="S260" s="64"/>
      <c r="T260" s="206">
        <v>7770000</v>
      </c>
      <c r="U260" s="200">
        <f t="shared" si="143"/>
        <v>7770000</v>
      </c>
      <c r="V260" s="265"/>
      <c r="W260" s="28"/>
      <c r="X260" s="28"/>
      <c r="Y260" s="200">
        <f t="shared" si="144"/>
        <v>0</v>
      </c>
      <c r="Z260" s="28"/>
      <c r="AA260" s="28"/>
      <c r="AB260" s="28"/>
      <c r="AC260" s="29">
        <f t="shared" si="146"/>
        <v>0</v>
      </c>
      <c r="AD260" s="28"/>
      <c r="AE260" s="28"/>
      <c r="AF260" s="28"/>
      <c r="AG260" s="29">
        <f t="shared" si="147"/>
        <v>0</v>
      </c>
      <c r="AH260" s="62">
        <f t="shared" si="148"/>
        <v>7770000</v>
      </c>
      <c r="AI260" s="30">
        <f t="shared" si="145"/>
        <v>2.1518592674733734E-2</v>
      </c>
      <c r="AJ260" s="31">
        <f t="shared" si="142"/>
        <v>1.2790164227412389E-3</v>
      </c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</row>
    <row r="261" spans="1:66" outlineLevel="1" x14ac:dyDescent="0.25">
      <c r="A261" s="23">
        <v>4</v>
      </c>
      <c r="B261" s="23"/>
      <c r="C261" s="202" t="s">
        <v>542</v>
      </c>
      <c r="D261" s="68">
        <v>44609</v>
      </c>
      <c r="E261" s="159" t="s">
        <v>543</v>
      </c>
      <c r="F261" s="113" t="s">
        <v>179</v>
      </c>
      <c r="G261" s="70" t="s">
        <v>180</v>
      </c>
      <c r="H261" s="26"/>
      <c r="I261" s="25"/>
      <c r="J261" s="541"/>
      <c r="K261" s="206">
        <v>9300000</v>
      </c>
      <c r="L261" s="265" t="s">
        <v>81</v>
      </c>
      <c r="M261" s="18"/>
      <c r="N261" s="64"/>
      <c r="O261" s="64"/>
      <c r="P261" s="64"/>
      <c r="Q261" s="271"/>
      <c r="R261" s="148"/>
      <c r="S261" s="64"/>
      <c r="T261" s="206">
        <v>9300000</v>
      </c>
      <c r="U261" s="200">
        <f t="shared" si="143"/>
        <v>9300000</v>
      </c>
      <c r="V261" s="265"/>
      <c r="W261" s="28"/>
      <c r="X261" s="28"/>
      <c r="Y261" s="200">
        <f t="shared" si="144"/>
        <v>0</v>
      </c>
      <c r="Z261" s="28"/>
      <c r="AA261" s="28"/>
      <c r="AB261" s="28"/>
      <c r="AC261" s="29">
        <f t="shared" si="146"/>
        <v>0</v>
      </c>
      <c r="AD261" s="28"/>
      <c r="AE261" s="28"/>
      <c r="AF261" s="28"/>
      <c r="AG261" s="29">
        <f t="shared" si="147"/>
        <v>0</v>
      </c>
      <c r="AH261" s="62">
        <f t="shared" si="148"/>
        <v>9300000</v>
      </c>
      <c r="AI261" s="30">
        <f t="shared" si="145"/>
        <v>2.5755844514160069E-2</v>
      </c>
      <c r="AJ261" s="31">
        <f t="shared" si="142"/>
        <v>1.5308690774122936E-3</v>
      </c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</row>
    <row r="262" spans="1:66" outlineLevel="1" x14ac:dyDescent="0.25">
      <c r="A262" s="23">
        <v>5</v>
      </c>
      <c r="B262" s="23"/>
      <c r="C262" s="202" t="s">
        <v>544</v>
      </c>
      <c r="D262" s="68">
        <v>44609</v>
      </c>
      <c r="E262" s="159" t="s">
        <v>545</v>
      </c>
      <c r="F262" s="113" t="s">
        <v>179</v>
      </c>
      <c r="G262" s="70" t="s">
        <v>180</v>
      </c>
      <c r="H262" s="26"/>
      <c r="I262" s="25"/>
      <c r="J262" s="541"/>
      <c r="K262" s="206">
        <v>8100000</v>
      </c>
      <c r="L262" s="265" t="s">
        <v>81</v>
      </c>
      <c r="M262" s="18"/>
      <c r="N262" s="64"/>
      <c r="O262" s="64"/>
      <c r="P262" s="64"/>
      <c r="Q262" s="271"/>
      <c r="R262" s="148"/>
      <c r="S262" s="64"/>
      <c r="T262" s="206">
        <v>8100000</v>
      </c>
      <c r="U262" s="200">
        <f t="shared" si="143"/>
        <v>8100000</v>
      </c>
      <c r="V262" s="265"/>
      <c r="W262" s="28"/>
      <c r="X262" s="28"/>
      <c r="Y262" s="200">
        <f t="shared" si="144"/>
        <v>0</v>
      </c>
      <c r="Z262" s="28"/>
      <c r="AA262" s="28"/>
      <c r="AB262" s="28"/>
      <c r="AC262" s="29">
        <f t="shared" si="146"/>
        <v>0</v>
      </c>
      <c r="AD262" s="28"/>
      <c r="AE262" s="28"/>
      <c r="AF262" s="28"/>
      <c r="AG262" s="29">
        <f t="shared" si="147"/>
        <v>0</v>
      </c>
      <c r="AH262" s="62">
        <f t="shared" si="148"/>
        <v>8100000</v>
      </c>
      <c r="AI262" s="30">
        <f t="shared" si="145"/>
        <v>2.2432509738139414E-2</v>
      </c>
      <c r="AJ262" s="31">
        <f t="shared" si="142"/>
        <v>1.3333375835526428E-3</v>
      </c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</row>
    <row r="263" spans="1:66" outlineLevel="1" x14ac:dyDescent="0.25">
      <c r="A263" s="23">
        <v>6</v>
      </c>
      <c r="B263" s="23"/>
      <c r="C263" s="202" t="s">
        <v>546</v>
      </c>
      <c r="D263" s="68">
        <v>44620</v>
      </c>
      <c r="E263" s="159" t="s">
        <v>547</v>
      </c>
      <c r="F263" s="113" t="s">
        <v>179</v>
      </c>
      <c r="G263" s="70" t="s">
        <v>180</v>
      </c>
      <c r="H263" s="26"/>
      <c r="I263" s="25"/>
      <c r="J263" s="541"/>
      <c r="K263" s="206">
        <v>7600000</v>
      </c>
      <c r="L263" s="265" t="s">
        <v>81</v>
      </c>
      <c r="M263" s="18"/>
      <c r="N263" s="64"/>
      <c r="O263" s="64"/>
      <c r="P263" s="64"/>
      <c r="Q263" s="271"/>
      <c r="R263" s="148"/>
      <c r="S263" s="64"/>
      <c r="T263" s="206">
        <v>7600000</v>
      </c>
      <c r="U263" s="200">
        <f t="shared" si="143"/>
        <v>7600000</v>
      </c>
      <c r="V263" s="265"/>
      <c r="W263" s="28"/>
      <c r="X263" s="28"/>
      <c r="Y263" s="200">
        <f t="shared" si="144"/>
        <v>0</v>
      </c>
      <c r="Z263" s="28"/>
      <c r="AA263" s="28"/>
      <c r="AB263" s="28"/>
      <c r="AC263" s="29">
        <f t="shared" si="146"/>
        <v>0</v>
      </c>
      <c r="AD263" s="28"/>
      <c r="AE263" s="28"/>
      <c r="AF263" s="28"/>
      <c r="AG263" s="29">
        <f t="shared" si="147"/>
        <v>0</v>
      </c>
      <c r="AH263" s="62">
        <f t="shared" si="148"/>
        <v>7600000</v>
      </c>
      <c r="AI263" s="30">
        <f t="shared" si="145"/>
        <v>2.1047786914797476E-2</v>
      </c>
      <c r="AJ263" s="31">
        <f t="shared" si="142"/>
        <v>1.2510327944444551E-3</v>
      </c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</row>
    <row r="264" spans="1:66" outlineLevel="1" x14ac:dyDescent="0.25">
      <c r="A264" s="23">
        <v>7</v>
      </c>
      <c r="B264" s="23"/>
      <c r="C264" s="202" t="s">
        <v>548</v>
      </c>
      <c r="D264" s="68">
        <v>44609</v>
      </c>
      <c r="E264" s="159" t="s">
        <v>549</v>
      </c>
      <c r="F264" s="113" t="s">
        <v>179</v>
      </c>
      <c r="G264" s="70" t="s">
        <v>180</v>
      </c>
      <c r="H264" s="26"/>
      <c r="I264" s="25"/>
      <c r="J264" s="541"/>
      <c r="K264" s="206">
        <v>5800000</v>
      </c>
      <c r="L264" s="265" t="s">
        <v>81</v>
      </c>
      <c r="M264" s="18"/>
      <c r="N264" s="64"/>
      <c r="O264" s="64"/>
      <c r="P264" s="64"/>
      <c r="Q264" s="271"/>
      <c r="R264" s="148"/>
      <c r="S264" s="64"/>
      <c r="T264" s="206">
        <v>5800000</v>
      </c>
      <c r="U264" s="200">
        <f t="shared" si="143"/>
        <v>5800000</v>
      </c>
      <c r="V264" s="265"/>
      <c r="W264" s="28"/>
      <c r="X264" s="28"/>
      <c r="Y264" s="200">
        <f t="shared" si="144"/>
        <v>0</v>
      </c>
      <c r="Z264" s="28"/>
      <c r="AA264" s="28"/>
      <c r="AB264" s="28"/>
      <c r="AC264" s="29">
        <f t="shared" si="146"/>
        <v>0</v>
      </c>
      <c r="AD264" s="28"/>
      <c r="AE264" s="28"/>
      <c r="AF264" s="28"/>
      <c r="AG264" s="29">
        <f t="shared" si="147"/>
        <v>0</v>
      </c>
      <c r="AH264" s="62">
        <f t="shared" si="148"/>
        <v>5800000</v>
      </c>
      <c r="AI264" s="30">
        <f t="shared" si="145"/>
        <v>1.6062784750766494E-2</v>
      </c>
      <c r="AJ264" s="31">
        <f t="shared" si="142"/>
        <v>9.5473555365497881E-4</v>
      </c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</row>
    <row r="265" spans="1:66" outlineLevel="1" x14ac:dyDescent="0.25">
      <c r="A265" s="23">
        <v>8</v>
      </c>
      <c r="B265" s="23"/>
      <c r="C265" s="202" t="s">
        <v>550</v>
      </c>
      <c r="D265" s="68">
        <v>44608</v>
      </c>
      <c r="E265" s="159" t="s">
        <v>551</v>
      </c>
      <c r="F265" s="113" t="s">
        <v>179</v>
      </c>
      <c r="G265" s="70" t="s">
        <v>180</v>
      </c>
      <c r="H265" s="26"/>
      <c r="I265" s="25"/>
      <c r="J265" s="541"/>
      <c r="K265" s="206">
        <v>6400000</v>
      </c>
      <c r="L265" s="265" t="s">
        <v>81</v>
      </c>
      <c r="M265" s="18"/>
      <c r="N265" s="64"/>
      <c r="O265" s="64"/>
      <c r="P265" s="64"/>
      <c r="Q265" s="271"/>
      <c r="R265" s="148"/>
      <c r="S265" s="64"/>
      <c r="T265" s="206">
        <v>6400000</v>
      </c>
      <c r="U265" s="200">
        <f t="shared" si="143"/>
        <v>6400000</v>
      </c>
      <c r="V265" s="265"/>
      <c r="W265" s="265"/>
      <c r="X265" s="28"/>
      <c r="Y265" s="200">
        <f t="shared" si="144"/>
        <v>0</v>
      </c>
      <c r="Z265" s="28"/>
      <c r="AA265" s="28"/>
      <c r="AB265" s="28"/>
      <c r="AC265" s="29">
        <f t="shared" si="146"/>
        <v>0</v>
      </c>
      <c r="AD265" s="28"/>
      <c r="AE265" s="28"/>
      <c r="AF265" s="28"/>
      <c r="AG265" s="29">
        <f t="shared" si="147"/>
        <v>0</v>
      </c>
      <c r="AH265" s="62">
        <f t="shared" si="148"/>
        <v>6400000</v>
      </c>
      <c r="AI265" s="30">
        <f t="shared" si="145"/>
        <v>1.7724452138776822E-2</v>
      </c>
      <c r="AJ265" s="31">
        <f t="shared" si="142"/>
        <v>1.0535013005848043E-3</v>
      </c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</row>
    <row r="266" spans="1:66" outlineLevel="1" x14ac:dyDescent="0.25">
      <c r="A266" s="23">
        <v>9</v>
      </c>
      <c r="B266" s="23"/>
      <c r="C266" s="202" t="s">
        <v>552</v>
      </c>
      <c r="D266" s="68">
        <v>44620</v>
      </c>
      <c r="E266" s="159" t="s">
        <v>553</v>
      </c>
      <c r="F266" s="113" t="s">
        <v>179</v>
      </c>
      <c r="G266" s="70" t="s">
        <v>180</v>
      </c>
      <c r="H266" s="26"/>
      <c r="I266" s="25"/>
      <c r="J266" s="541"/>
      <c r="K266" s="206">
        <v>12300000</v>
      </c>
      <c r="L266" s="265" t="s">
        <v>81</v>
      </c>
      <c r="M266" s="18"/>
      <c r="N266" s="64"/>
      <c r="O266" s="64"/>
      <c r="P266" s="64"/>
      <c r="Q266" s="271"/>
      <c r="R266" s="148"/>
      <c r="S266" s="64"/>
      <c r="T266" s="206">
        <v>12300000</v>
      </c>
      <c r="U266" s="200">
        <f t="shared" si="143"/>
        <v>12300000</v>
      </c>
      <c r="V266" s="265"/>
      <c r="W266" s="265"/>
      <c r="X266" s="28"/>
      <c r="Y266" s="200">
        <f t="shared" si="144"/>
        <v>0</v>
      </c>
      <c r="Z266" s="28"/>
      <c r="AA266" s="28"/>
      <c r="AB266" s="28"/>
      <c r="AC266" s="29">
        <f t="shared" si="146"/>
        <v>0</v>
      </c>
      <c r="AD266" s="28"/>
      <c r="AE266" s="28"/>
      <c r="AF266" s="28"/>
      <c r="AG266" s="29">
        <f t="shared" si="147"/>
        <v>0</v>
      </c>
      <c r="AH266" s="62">
        <f t="shared" si="148"/>
        <v>12300000</v>
      </c>
      <c r="AI266" s="30">
        <f t="shared" si="145"/>
        <v>3.4064181454211702E-2</v>
      </c>
      <c r="AJ266" s="31">
        <f t="shared" si="142"/>
        <v>2.0246978120614205E-3</v>
      </c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</row>
    <row r="267" spans="1:66" outlineLevel="1" x14ac:dyDescent="0.25">
      <c r="A267" s="23">
        <v>10</v>
      </c>
      <c r="B267" s="23"/>
      <c r="C267" s="202" t="s">
        <v>554</v>
      </c>
      <c r="D267" s="68">
        <v>44608</v>
      </c>
      <c r="E267" s="159" t="s">
        <v>555</v>
      </c>
      <c r="F267" s="113" t="s">
        <v>179</v>
      </c>
      <c r="G267" s="70" t="s">
        <v>180</v>
      </c>
      <c r="H267" s="26"/>
      <c r="I267" s="25"/>
      <c r="J267" s="541"/>
      <c r="K267" s="206">
        <v>6000000</v>
      </c>
      <c r="L267" s="265" t="s">
        <v>81</v>
      </c>
      <c r="M267" s="18"/>
      <c r="N267" s="64"/>
      <c r="O267" s="64"/>
      <c r="P267" s="64"/>
      <c r="Q267" s="271"/>
      <c r="R267" s="148"/>
      <c r="S267" s="64"/>
      <c r="T267" s="206">
        <v>6000000</v>
      </c>
      <c r="U267" s="200">
        <f t="shared" si="143"/>
        <v>6000000</v>
      </c>
      <c r="V267" s="265"/>
      <c r="W267" s="265"/>
      <c r="X267" s="28"/>
      <c r="Y267" s="200">
        <f t="shared" si="144"/>
        <v>0</v>
      </c>
      <c r="Z267" s="28"/>
      <c r="AA267" s="28"/>
      <c r="AB267" s="28"/>
      <c r="AC267" s="29">
        <f t="shared" si="146"/>
        <v>0</v>
      </c>
      <c r="AD267" s="28"/>
      <c r="AE267" s="28"/>
      <c r="AF267" s="28"/>
      <c r="AG267" s="29">
        <f t="shared" si="147"/>
        <v>0</v>
      </c>
      <c r="AH267" s="62">
        <f t="shared" si="148"/>
        <v>6000000</v>
      </c>
      <c r="AI267" s="30">
        <f t="shared" si="145"/>
        <v>1.661667388010327E-2</v>
      </c>
      <c r="AJ267" s="31">
        <f t="shared" si="142"/>
        <v>9.8765746929825398E-4</v>
      </c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</row>
    <row r="268" spans="1:66" outlineLevel="1" x14ac:dyDescent="0.25">
      <c r="A268" s="23">
        <v>11</v>
      </c>
      <c r="B268" s="23"/>
      <c r="C268" s="202" t="s">
        <v>556</v>
      </c>
      <c r="D268" s="68">
        <v>44613</v>
      </c>
      <c r="E268" s="159" t="s">
        <v>557</v>
      </c>
      <c r="F268" s="113" t="s">
        <v>179</v>
      </c>
      <c r="G268" s="70" t="s">
        <v>180</v>
      </c>
      <c r="H268" s="26"/>
      <c r="I268" s="25"/>
      <c r="J268" s="541"/>
      <c r="K268" s="206">
        <v>7300000</v>
      </c>
      <c r="L268" s="265" t="s">
        <v>81</v>
      </c>
      <c r="M268" s="18"/>
      <c r="N268" s="64"/>
      <c r="O268" s="64"/>
      <c r="P268" s="64"/>
      <c r="Q268" s="271"/>
      <c r="R268" s="148"/>
      <c r="S268" s="64"/>
      <c r="T268" s="206">
        <v>7300000</v>
      </c>
      <c r="U268" s="200">
        <f t="shared" si="143"/>
        <v>7300000</v>
      </c>
      <c r="V268" s="265"/>
      <c r="W268" s="265"/>
      <c r="X268" s="28"/>
      <c r="Y268" s="200">
        <f t="shared" si="144"/>
        <v>0</v>
      </c>
      <c r="Z268" s="28"/>
      <c r="AA268" s="28"/>
      <c r="AB268" s="28"/>
      <c r="AC268" s="29">
        <f t="shared" si="146"/>
        <v>0</v>
      </c>
      <c r="AD268" s="28"/>
      <c r="AE268" s="28"/>
      <c r="AF268" s="28"/>
      <c r="AG268" s="29">
        <f t="shared" si="147"/>
        <v>0</v>
      </c>
      <c r="AH268" s="62">
        <f t="shared" si="148"/>
        <v>7300000</v>
      </c>
      <c r="AI268" s="30">
        <f t="shared" si="145"/>
        <v>2.0216953220792311E-2</v>
      </c>
      <c r="AJ268" s="31">
        <f t="shared" si="142"/>
        <v>1.2016499209795424E-3</v>
      </c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</row>
    <row r="269" spans="1:66" outlineLevel="1" x14ac:dyDescent="0.25">
      <c r="A269" s="23">
        <v>12</v>
      </c>
      <c r="B269" s="23"/>
      <c r="C269" s="202" t="s">
        <v>558</v>
      </c>
      <c r="D269" s="68">
        <v>44608</v>
      </c>
      <c r="E269" s="159" t="s">
        <v>559</v>
      </c>
      <c r="F269" s="113" t="s">
        <v>179</v>
      </c>
      <c r="G269" s="70" t="s">
        <v>180</v>
      </c>
      <c r="H269" s="26"/>
      <c r="I269" s="25"/>
      <c r="J269" s="541"/>
      <c r="K269" s="206">
        <v>13400000</v>
      </c>
      <c r="L269" s="265" t="s">
        <v>81</v>
      </c>
      <c r="M269" s="18"/>
      <c r="N269" s="64"/>
      <c r="O269" s="64"/>
      <c r="P269" s="64"/>
      <c r="Q269" s="271"/>
      <c r="R269" s="148"/>
      <c r="S269" s="64"/>
      <c r="T269" s="206">
        <v>13400000</v>
      </c>
      <c r="U269" s="200">
        <f t="shared" si="143"/>
        <v>13400000</v>
      </c>
      <c r="V269" s="265"/>
      <c r="W269" s="265"/>
      <c r="X269" s="28"/>
      <c r="Y269" s="200">
        <f t="shared" si="144"/>
        <v>0</v>
      </c>
      <c r="Z269" s="28"/>
      <c r="AA269" s="28"/>
      <c r="AB269" s="28"/>
      <c r="AC269" s="29">
        <f t="shared" si="146"/>
        <v>0</v>
      </c>
      <c r="AD269" s="28"/>
      <c r="AE269" s="28"/>
      <c r="AF269" s="28"/>
      <c r="AG269" s="29">
        <f t="shared" si="147"/>
        <v>0</v>
      </c>
      <c r="AH269" s="62">
        <f t="shared" si="148"/>
        <v>13400000</v>
      </c>
      <c r="AI269" s="30">
        <f t="shared" si="145"/>
        <v>3.7110571665563967E-2</v>
      </c>
      <c r="AJ269" s="31">
        <f t="shared" si="142"/>
        <v>2.2057683480994337E-3</v>
      </c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</row>
    <row r="270" spans="1:66" outlineLevel="1" x14ac:dyDescent="0.25">
      <c r="A270" s="23">
        <v>13</v>
      </c>
      <c r="B270" s="23"/>
      <c r="C270" s="202" t="s">
        <v>560</v>
      </c>
      <c r="D270" s="68">
        <v>44614</v>
      </c>
      <c r="E270" s="159" t="s">
        <v>561</v>
      </c>
      <c r="F270" s="113" t="s">
        <v>179</v>
      </c>
      <c r="G270" s="70" t="s">
        <v>180</v>
      </c>
      <c r="H270" s="26"/>
      <c r="I270" s="25"/>
      <c r="J270" s="541"/>
      <c r="K270" s="206">
        <v>8900000</v>
      </c>
      <c r="L270" s="265" t="s">
        <v>81</v>
      </c>
      <c r="M270" s="18"/>
      <c r="N270" s="64"/>
      <c r="O270" s="64"/>
      <c r="P270" s="64"/>
      <c r="Q270" s="271"/>
      <c r="R270" s="148"/>
      <c r="S270" s="64"/>
      <c r="T270" s="206">
        <v>8900000</v>
      </c>
      <c r="U270" s="200">
        <f t="shared" si="143"/>
        <v>8900000</v>
      </c>
      <c r="V270" s="265"/>
      <c r="W270" s="265"/>
      <c r="X270" s="28"/>
      <c r="Y270" s="200">
        <f t="shared" si="144"/>
        <v>0</v>
      </c>
      <c r="Z270" s="28"/>
      <c r="AA270" s="28"/>
      <c r="AB270" s="28"/>
      <c r="AC270" s="29">
        <f t="shared" si="146"/>
        <v>0</v>
      </c>
      <c r="AD270" s="28"/>
      <c r="AE270" s="28"/>
      <c r="AF270" s="28"/>
      <c r="AG270" s="29">
        <f t="shared" si="147"/>
        <v>0</v>
      </c>
      <c r="AH270" s="62">
        <f t="shared" si="148"/>
        <v>8900000</v>
      </c>
      <c r="AI270" s="30">
        <f t="shared" si="145"/>
        <v>2.4648066255486517E-2</v>
      </c>
      <c r="AJ270" s="31">
        <f t="shared" si="142"/>
        <v>1.4650252461257435E-3</v>
      </c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</row>
    <row r="271" spans="1:66" outlineLevel="1" x14ac:dyDescent="0.25">
      <c r="A271" s="23">
        <v>14</v>
      </c>
      <c r="B271" s="23"/>
      <c r="C271" s="202" t="s">
        <v>562</v>
      </c>
      <c r="D271" s="68">
        <v>44608</v>
      </c>
      <c r="E271" s="159" t="s">
        <v>563</v>
      </c>
      <c r="F271" s="113" t="s">
        <v>179</v>
      </c>
      <c r="G271" s="70" t="s">
        <v>180</v>
      </c>
      <c r="H271" s="26"/>
      <c r="I271" s="25"/>
      <c r="J271" s="541"/>
      <c r="K271" s="206">
        <v>5700000</v>
      </c>
      <c r="L271" s="265" t="s">
        <v>81</v>
      </c>
      <c r="M271" s="18"/>
      <c r="N271" s="64"/>
      <c r="O271" s="64"/>
      <c r="P271" s="64"/>
      <c r="Q271" s="271"/>
      <c r="R271" s="148"/>
      <c r="S271" s="64"/>
      <c r="T271" s="206">
        <v>5700000</v>
      </c>
      <c r="U271" s="200">
        <f t="shared" si="143"/>
        <v>5700000</v>
      </c>
      <c r="V271" s="265"/>
      <c r="W271" s="265"/>
      <c r="X271" s="28"/>
      <c r="Y271" s="200">
        <f t="shared" si="144"/>
        <v>0</v>
      </c>
      <c r="Z271" s="28"/>
      <c r="AA271" s="28"/>
      <c r="AB271" s="28"/>
      <c r="AC271" s="29">
        <f t="shared" si="146"/>
        <v>0</v>
      </c>
      <c r="AD271" s="28"/>
      <c r="AE271" s="28"/>
      <c r="AF271" s="28"/>
      <c r="AG271" s="29">
        <f t="shared" si="147"/>
        <v>0</v>
      </c>
      <c r="AH271" s="62">
        <f t="shared" si="148"/>
        <v>5700000</v>
      </c>
      <c r="AI271" s="30">
        <f t="shared" si="145"/>
        <v>1.5785840186098108E-2</v>
      </c>
      <c r="AJ271" s="31">
        <f t="shared" si="142"/>
        <v>9.3827459583334133E-4</v>
      </c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</row>
    <row r="272" spans="1:66" outlineLevel="1" x14ac:dyDescent="0.25">
      <c r="A272" s="23">
        <v>15</v>
      </c>
      <c r="B272" s="23"/>
      <c r="C272" s="202" t="s">
        <v>564</v>
      </c>
      <c r="D272" s="68">
        <v>44608</v>
      </c>
      <c r="E272" s="159" t="s">
        <v>565</v>
      </c>
      <c r="F272" s="113" t="s">
        <v>179</v>
      </c>
      <c r="G272" s="70" t="s">
        <v>180</v>
      </c>
      <c r="H272" s="26"/>
      <c r="I272" s="25"/>
      <c r="J272" s="541"/>
      <c r="K272" s="206">
        <v>5000000</v>
      </c>
      <c r="L272" s="265" t="s">
        <v>81</v>
      </c>
      <c r="M272" s="18"/>
      <c r="N272" s="64"/>
      <c r="O272" s="64"/>
      <c r="P272" s="64"/>
      <c r="Q272" s="271"/>
      <c r="R272" s="148"/>
      <c r="S272" s="64"/>
      <c r="T272" s="206">
        <v>5000000</v>
      </c>
      <c r="U272" s="200">
        <f t="shared" si="143"/>
        <v>5000000</v>
      </c>
      <c r="V272" s="265"/>
      <c r="W272" s="265"/>
      <c r="X272" s="28"/>
      <c r="Y272" s="200">
        <f t="shared" si="144"/>
        <v>0</v>
      </c>
      <c r="Z272" s="28"/>
      <c r="AA272" s="28"/>
      <c r="AB272" s="28"/>
      <c r="AC272" s="29">
        <f t="shared" si="146"/>
        <v>0</v>
      </c>
      <c r="AD272" s="28"/>
      <c r="AE272" s="28"/>
      <c r="AF272" s="28"/>
      <c r="AG272" s="29">
        <f t="shared" si="147"/>
        <v>0</v>
      </c>
      <c r="AH272" s="62">
        <f t="shared" si="148"/>
        <v>5000000</v>
      </c>
      <c r="AI272" s="30">
        <f t="shared" si="145"/>
        <v>1.3847228233419391E-2</v>
      </c>
      <c r="AJ272" s="31">
        <f t="shared" si="142"/>
        <v>8.2304789108187835E-4</v>
      </c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</row>
    <row r="273" spans="1:66" outlineLevel="1" x14ac:dyDescent="0.25">
      <c r="A273" s="23">
        <v>16</v>
      </c>
      <c r="B273" s="23"/>
      <c r="C273" s="202" t="s">
        <v>566</v>
      </c>
      <c r="D273" s="68">
        <v>44609</v>
      </c>
      <c r="E273" s="159" t="s">
        <v>567</v>
      </c>
      <c r="F273" s="113" t="s">
        <v>179</v>
      </c>
      <c r="G273" s="70" t="s">
        <v>180</v>
      </c>
      <c r="H273" s="26"/>
      <c r="I273" s="25"/>
      <c r="J273" s="541"/>
      <c r="K273" s="206">
        <v>5800000</v>
      </c>
      <c r="L273" s="265" t="s">
        <v>81</v>
      </c>
      <c r="M273" s="18"/>
      <c r="N273" s="64"/>
      <c r="O273" s="64"/>
      <c r="P273" s="64"/>
      <c r="Q273" s="271"/>
      <c r="R273" s="148"/>
      <c r="S273" s="64"/>
      <c r="T273" s="206">
        <v>5800000</v>
      </c>
      <c r="U273" s="200">
        <f t="shared" si="143"/>
        <v>5800000</v>
      </c>
      <c r="V273" s="265"/>
      <c r="W273" s="265"/>
      <c r="X273" s="28"/>
      <c r="Y273" s="200">
        <f t="shared" si="144"/>
        <v>0</v>
      </c>
      <c r="Z273" s="28"/>
      <c r="AA273" s="28"/>
      <c r="AB273" s="28"/>
      <c r="AC273" s="29">
        <f t="shared" si="146"/>
        <v>0</v>
      </c>
      <c r="AD273" s="28"/>
      <c r="AE273" s="28"/>
      <c r="AF273" s="28"/>
      <c r="AG273" s="29">
        <f t="shared" si="147"/>
        <v>0</v>
      </c>
      <c r="AH273" s="62">
        <f t="shared" si="148"/>
        <v>5800000</v>
      </c>
      <c r="AI273" s="30">
        <f t="shared" si="145"/>
        <v>1.6062784750766494E-2</v>
      </c>
      <c r="AJ273" s="31">
        <f t="shared" si="142"/>
        <v>9.5473555365497881E-4</v>
      </c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</row>
    <row r="274" spans="1:66" outlineLevel="1" x14ac:dyDescent="0.25">
      <c r="A274" s="23">
        <v>17</v>
      </c>
      <c r="B274" s="23"/>
      <c r="C274" s="202" t="s">
        <v>568</v>
      </c>
      <c r="D274" s="68">
        <v>44609</v>
      </c>
      <c r="E274" s="159" t="s">
        <v>569</v>
      </c>
      <c r="F274" s="113" t="s">
        <v>179</v>
      </c>
      <c r="G274" s="70" t="s">
        <v>180</v>
      </c>
      <c r="H274" s="26"/>
      <c r="I274" s="25"/>
      <c r="J274" s="541"/>
      <c r="K274" s="206">
        <v>4600000</v>
      </c>
      <c r="L274" s="265" t="s">
        <v>81</v>
      </c>
      <c r="M274" s="18"/>
      <c r="N274" s="64"/>
      <c r="O274" s="64"/>
      <c r="P274" s="64"/>
      <c r="Q274" s="271"/>
      <c r="R274" s="148"/>
      <c r="S274" s="64"/>
      <c r="T274" s="206">
        <v>4600000</v>
      </c>
      <c r="U274" s="200">
        <f t="shared" si="143"/>
        <v>4600000</v>
      </c>
      <c r="V274" s="265"/>
      <c r="W274" s="265"/>
      <c r="X274" s="28"/>
      <c r="Y274" s="200">
        <f t="shared" si="144"/>
        <v>0</v>
      </c>
      <c r="Z274" s="28"/>
      <c r="AA274" s="28"/>
      <c r="AB274" s="28"/>
      <c r="AC274" s="29">
        <f t="shared" si="146"/>
        <v>0</v>
      </c>
      <c r="AD274" s="28"/>
      <c r="AE274" s="28"/>
      <c r="AF274" s="28"/>
      <c r="AG274" s="29">
        <f t="shared" si="147"/>
        <v>0</v>
      </c>
      <c r="AH274" s="62">
        <f t="shared" si="148"/>
        <v>4600000</v>
      </c>
      <c r="AI274" s="30">
        <f t="shared" si="145"/>
        <v>1.2739449974745841E-2</v>
      </c>
      <c r="AJ274" s="31">
        <f t="shared" si="142"/>
        <v>7.5720405979532801E-4</v>
      </c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</row>
    <row r="275" spans="1:66" outlineLevel="1" x14ac:dyDescent="0.25">
      <c r="A275" s="23">
        <v>18</v>
      </c>
      <c r="B275" s="23"/>
      <c r="C275" s="202" t="s">
        <v>570</v>
      </c>
      <c r="D275" s="68">
        <v>44608</v>
      </c>
      <c r="E275" s="159" t="s">
        <v>571</v>
      </c>
      <c r="F275" s="113" t="s">
        <v>179</v>
      </c>
      <c r="G275" s="70" t="s">
        <v>180</v>
      </c>
      <c r="H275" s="26"/>
      <c r="I275" s="25"/>
      <c r="J275" s="541"/>
      <c r="K275" s="206">
        <v>13800000</v>
      </c>
      <c r="L275" s="265" t="s">
        <v>81</v>
      </c>
      <c r="M275" s="18"/>
      <c r="N275" s="64"/>
      <c r="O275" s="64"/>
      <c r="P275" s="64"/>
      <c r="Q275" s="271"/>
      <c r="R275" s="148"/>
      <c r="S275" s="64"/>
      <c r="T275" s="206">
        <v>13800000</v>
      </c>
      <c r="U275" s="200">
        <f t="shared" si="143"/>
        <v>13800000</v>
      </c>
      <c r="V275" s="265"/>
      <c r="W275" s="265"/>
      <c r="X275" s="28"/>
      <c r="Y275" s="200">
        <f t="shared" si="144"/>
        <v>0</v>
      </c>
      <c r="Z275" s="28"/>
      <c r="AA275" s="28"/>
      <c r="AB275" s="28"/>
      <c r="AC275" s="29">
        <f t="shared" si="146"/>
        <v>0</v>
      </c>
      <c r="AD275" s="28"/>
      <c r="AE275" s="28"/>
      <c r="AF275" s="28"/>
      <c r="AG275" s="29">
        <f t="shared" si="147"/>
        <v>0</v>
      </c>
      <c r="AH275" s="62">
        <f t="shared" si="148"/>
        <v>13800000</v>
      </c>
      <c r="AI275" s="30">
        <f t="shared" si="145"/>
        <v>3.8218349924237519E-2</v>
      </c>
      <c r="AJ275" s="31">
        <f t="shared" si="142"/>
        <v>2.271612179385984E-3</v>
      </c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</row>
    <row r="276" spans="1:66" outlineLevel="1" x14ac:dyDescent="0.25">
      <c r="A276" s="23">
        <v>19</v>
      </c>
      <c r="B276" s="23"/>
      <c r="C276" s="202" t="s">
        <v>572</v>
      </c>
      <c r="D276" s="68">
        <v>44608</v>
      </c>
      <c r="E276" s="159" t="s">
        <v>573</v>
      </c>
      <c r="F276" s="113" t="s">
        <v>179</v>
      </c>
      <c r="G276" s="70" t="s">
        <v>180</v>
      </c>
      <c r="H276" s="26"/>
      <c r="I276" s="25"/>
      <c r="J276" s="541"/>
      <c r="K276" s="206">
        <v>20700000</v>
      </c>
      <c r="L276" s="265" t="s">
        <v>81</v>
      </c>
      <c r="M276" s="18"/>
      <c r="N276" s="64"/>
      <c r="O276" s="64"/>
      <c r="P276" s="64"/>
      <c r="Q276" s="271"/>
      <c r="R276" s="148"/>
      <c r="S276" s="64"/>
      <c r="T276" s="206">
        <v>20700000</v>
      </c>
      <c r="U276" s="200">
        <f t="shared" si="143"/>
        <v>20700000</v>
      </c>
      <c r="V276" s="265"/>
      <c r="W276" s="265"/>
      <c r="X276" s="28"/>
      <c r="Y276" s="200">
        <f t="shared" si="144"/>
        <v>0</v>
      </c>
      <c r="Z276" s="28"/>
      <c r="AA276" s="28"/>
      <c r="AB276" s="28"/>
      <c r="AC276" s="29">
        <f t="shared" si="146"/>
        <v>0</v>
      </c>
      <c r="AD276" s="28"/>
      <c r="AE276" s="28"/>
      <c r="AF276" s="28"/>
      <c r="AG276" s="29">
        <f t="shared" si="147"/>
        <v>0</v>
      </c>
      <c r="AH276" s="62">
        <f t="shared" si="148"/>
        <v>20700000</v>
      </c>
      <c r="AI276" s="30">
        <f t="shared" si="145"/>
        <v>5.7327524886356285E-2</v>
      </c>
      <c r="AJ276" s="31">
        <f t="shared" si="142"/>
        <v>3.4074182690789763E-3</v>
      </c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</row>
    <row r="277" spans="1:66" outlineLevel="1" x14ac:dyDescent="0.25">
      <c r="A277" s="23">
        <v>20</v>
      </c>
      <c r="B277" s="23"/>
      <c r="C277" s="202" t="s">
        <v>574</v>
      </c>
      <c r="D277" s="68">
        <v>44608</v>
      </c>
      <c r="E277" s="159" t="s">
        <v>575</v>
      </c>
      <c r="F277" s="113" t="s">
        <v>179</v>
      </c>
      <c r="G277" s="70" t="s">
        <v>180</v>
      </c>
      <c r="H277" s="26"/>
      <c r="I277" s="25"/>
      <c r="J277" s="541"/>
      <c r="K277" s="206">
        <v>4400000</v>
      </c>
      <c r="L277" s="265" t="s">
        <v>81</v>
      </c>
      <c r="M277" s="18"/>
      <c r="N277" s="64"/>
      <c r="O277" s="64"/>
      <c r="P277" s="64"/>
      <c r="Q277" s="271"/>
      <c r="R277" s="148"/>
      <c r="S277" s="64"/>
      <c r="T277" s="206">
        <v>4400000</v>
      </c>
      <c r="U277" s="200">
        <f t="shared" si="143"/>
        <v>4400000</v>
      </c>
      <c r="V277" s="265"/>
      <c r="W277" s="265"/>
      <c r="X277" s="28"/>
      <c r="Y277" s="200">
        <f t="shared" si="144"/>
        <v>0</v>
      </c>
      <c r="Z277" s="28"/>
      <c r="AA277" s="28"/>
      <c r="AB277" s="28"/>
      <c r="AC277" s="29">
        <f t="shared" si="146"/>
        <v>0</v>
      </c>
      <c r="AD277" s="28"/>
      <c r="AE277" s="28"/>
      <c r="AF277" s="28"/>
      <c r="AG277" s="29">
        <f t="shared" si="147"/>
        <v>0</v>
      </c>
      <c r="AH277" s="62">
        <f t="shared" si="148"/>
        <v>4400000</v>
      </c>
      <c r="AI277" s="30">
        <f t="shared" si="145"/>
        <v>1.2185560845409065E-2</v>
      </c>
      <c r="AJ277" s="31">
        <f t="shared" si="142"/>
        <v>7.2428214415205295E-4</v>
      </c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</row>
    <row r="278" spans="1:66" outlineLevel="1" x14ac:dyDescent="0.25">
      <c r="A278" s="23">
        <v>21</v>
      </c>
      <c r="B278" s="23"/>
      <c r="C278" s="202" t="s">
        <v>576</v>
      </c>
      <c r="D278" s="68">
        <v>44608</v>
      </c>
      <c r="E278" s="159" t="s">
        <v>577</v>
      </c>
      <c r="F278" s="113" t="s">
        <v>179</v>
      </c>
      <c r="G278" s="70" t="s">
        <v>180</v>
      </c>
      <c r="H278" s="26"/>
      <c r="I278" s="25"/>
      <c r="J278" s="541"/>
      <c r="K278" s="206">
        <v>9700000</v>
      </c>
      <c r="L278" s="265" t="s">
        <v>81</v>
      </c>
      <c r="M278" s="18"/>
      <c r="N278" s="64"/>
      <c r="O278" s="64"/>
      <c r="P278" s="64"/>
      <c r="Q278" s="271"/>
      <c r="R278" s="148"/>
      <c r="S278" s="64"/>
      <c r="T278" s="206">
        <v>9700000</v>
      </c>
      <c r="U278" s="200">
        <f t="shared" si="143"/>
        <v>9700000</v>
      </c>
      <c r="V278" s="265"/>
      <c r="W278" s="265"/>
      <c r="X278" s="28"/>
      <c r="Y278" s="200">
        <f t="shared" si="144"/>
        <v>0</v>
      </c>
      <c r="Z278" s="28"/>
      <c r="AA278" s="28"/>
      <c r="AB278" s="28"/>
      <c r="AC278" s="29">
        <f t="shared" si="146"/>
        <v>0</v>
      </c>
      <c r="AD278" s="28"/>
      <c r="AE278" s="28"/>
      <c r="AF278" s="28"/>
      <c r="AG278" s="29">
        <f t="shared" si="147"/>
        <v>0</v>
      </c>
      <c r="AH278" s="62">
        <f t="shared" si="148"/>
        <v>9700000</v>
      </c>
      <c r="AI278" s="30">
        <f t="shared" si="145"/>
        <v>2.686362277283362E-2</v>
      </c>
      <c r="AJ278" s="31">
        <f t="shared" si="142"/>
        <v>1.5967129086988439E-3</v>
      </c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</row>
    <row r="279" spans="1:66" outlineLevel="1" x14ac:dyDescent="0.25">
      <c r="A279" s="23">
        <v>22</v>
      </c>
      <c r="B279" s="23"/>
      <c r="C279" s="202" t="s">
        <v>578</v>
      </c>
      <c r="D279" s="68">
        <v>44609</v>
      </c>
      <c r="E279" s="159" t="s">
        <v>579</v>
      </c>
      <c r="F279" s="113" t="s">
        <v>179</v>
      </c>
      <c r="G279" s="70" t="s">
        <v>180</v>
      </c>
      <c r="H279" s="26"/>
      <c r="I279" s="25"/>
      <c r="J279" s="541"/>
      <c r="K279" s="206">
        <v>6900000</v>
      </c>
      <c r="L279" s="265" t="s">
        <v>81</v>
      </c>
      <c r="M279" s="18"/>
      <c r="N279" s="64"/>
      <c r="O279" s="64"/>
      <c r="P279" s="64"/>
      <c r="Q279" s="271"/>
      <c r="R279" s="148"/>
      <c r="S279" s="64"/>
      <c r="T279" s="206">
        <v>6900000</v>
      </c>
      <c r="U279" s="200">
        <f t="shared" si="143"/>
        <v>6900000</v>
      </c>
      <c r="V279" s="265"/>
      <c r="W279" s="265"/>
      <c r="X279" s="28"/>
      <c r="Y279" s="200">
        <f t="shared" si="144"/>
        <v>0</v>
      </c>
      <c r="Z279" s="28"/>
      <c r="AA279" s="28"/>
      <c r="AB279" s="28"/>
      <c r="AC279" s="29">
        <f t="shared" si="146"/>
        <v>0</v>
      </c>
      <c r="AD279" s="28"/>
      <c r="AE279" s="28"/>
      <c r="AF279" s="28"/>
      <c r="AG279" s="29">
        <f t="shared" si="147"/>
        <v>0</v>
      </c>
      <c r="AH279" s="62">
        <f t="shared" si="148"/>
        <v>6900000</v>
      </c>
      <c r="AI279" s="30">
        <f t="shared" si="145"/>
        <v>1.9109174962118759E-2</v>
      </c>
      <c r="AJ279" s="31">
        <f t="shared" si="142"/>
        <v>1.135806089692992E-3</v>
      </c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</row>
    <row r="280" spans="1:66" outlineLevel="1" x14ac:dyDescent="0.25">
      <c r="A280" s="23">
        <v>23</v>
      </c>
      <c r="B280" s="23"/>
      <c r="C280" s="202" t="s">
        <v>580</v>
      </c>
      <c r="D280" s="68">
        <v>44615</v>
      </c>
      <c r="E280" s="159" t="s">
        <v>581</v>
      </c>
      <c r="F280" s="113" t="s">
        <v>179</v>
      </c>
      <c r="G280" s="70" t="s">
        <v>180</v>
      </c>
      <c r="H280" s="26"/>
      <c r="I280" s="25"/>
      <c r="J280" s="541"/>
      <c r="K280" s="206">
        <v>7200000</v>
      </c>
      <c r="L280" s="265" t="s">
        <v>81</v>
      </c>
      <c r="M280" s="18"/>
      <c r="N280" s="64"/>
      <c r="O280" s="64"/>
      <c r="P280" s="64"/>
      <c r="Q280" s="271"/>
      <c r="R280" s="148"/>
      <c r="S280" s="64"/>
      <c r="T280" s="206">
        <v>7200000</v>
      </c>
      <c r="U280" s="200">
        <f t="shared" si="143"/>
        <v>7200000</v>
      </c>
      <c r="V280" s="265"/>
      <c r="W280" s="265"/>
      <c r="X280" s="28"/>
      <c r="Y280" s="200">
        <f t="shared" si="144"/>
        <v>0</v>
      </c>
      <c r="Z280" s="28"/>
      <c r="AA280" s="28"/>
      <c r="AB280" s="28"/>
      <c r="AC280" s="29">
        <f t="shared" si="146"/>
        <v>0</v>
      </c>
      <c r="AD280" s="28"/>
      <c r="AE280" s="28"/>
      <c r="AF280" s="28"/>
      <c r="AG280" s="29">
        <f t="shared" si="147"/>
        <v>0</v>
      </c>
      <c r="AH280" s="62">
        <f t="shared" si="148"/>
        <v>7200000</v>
      </c>
      <c r="AI280" s="30">
        <f t="shared" si="145"/>
        <v>1.9940008656123925E-2</v>
      </c>
      <c r="AJ280" s="31">
        <f t="shared" si="142"/>
        <v>1.1851889631579048E-3</v>
      </c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</row>
    <row r="281" spans="1:66" outlineLevel="1" x14ac:dyDescent="0.25">
      <c r="A281" s="23">
        <v>24</v>
      </c>
      <c r="B281" s="23"/>
      <c r="C281" s="202" t="s">
        <v>582</v>
      </c>
      <c r="D281" s="68">
        <v>44609</v>
      </c>
      <c r="E281" s="159" t="s">
        <v>583</v>
      </c>
      <c r="F281" s="113" t="s">
        <v>179</v>
      </c>
      <c r="G281" s="70" t="s">
        <v>180</v>
      </c>
      <c r="H281" s="26"/>
      <c r="I281" s="25"/>
      <c r="J281" s="541"/>
      <c r="K281" s="206">
        <v>4780000</v>
      </c>
      <c r="L281" s="265" t="s">
        <v>81</v>
      </c>
      <c r="M281" s="18"/>
      <c r="N281" s="64"/>
      <c r="O281" s="64"/>
      <c r="P281" s="64"/>
      <c r="Q281" s="271"/>
      <c r="R281" s="148"/>
      <c r="S281" s="64"/>
      <c r="T281" s="206">
        <v>4780000</v>
      </c>
      <c r="U281" s="200">
        <f t="shared" si="143"/>
        <v>4780000</v>
      </c>
      <c r="V281" s="265"/>
      <c r="W281" s="265"/>
      <c r="X281" s="28"/>
      <c r="Y281" s="200">
        <f t="shared" si="144"/>
        <v>0</v>
      </c>
      <c r="Z281" s="28"/>
      <c r="AA281" s="28"/>
      <c r="AB281" s="28"/>
      <c r="AC281" s="29">
        <f t="shared" si="146"/>
        <v>0</v>
      </c>
      <c r="AD281" s="28"/>
      <c r="AE281" s="28"/>
      <c r="AF281" s="28"/>
      <c r="AG281" s="29">
        <f t="shared" si="147"/>
        <v>0</v>
      </c>
      <c r="AH281" s="62">
        <f t="shared" si="148"/>
        <v>4780000</v>
      </c>
      <c r="AI281" s="30">
        <f t="shared" si="145"/>
        <v>1.3237950191148939E-2</v>
      </c>
      <c r="AJ281" s="31">
        <f t="shared" si="142"/>
        <v>7.8683378387427562E-4</v>
      </c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</row>
    <row r="282" spans="1:66" outlineLevel="1" x14ac:dyDescent="0.25">
      <c r="A282" s="23">
        <v>25</v>
      </c>
      <c r="B282" s="23"/>
      <c r="C282" s="202" t="s">
        <v>584</v>
      </c>
      <c r="D282" s="68">
        <v>44615</v>
      </c>
      <c r="E282" s="159" t="s">
        <v>585</v>
      </c>
      <c r="F282" s="113" t="s">
        <v>179</v>
      </c>
      <c r="G282" s="70" t="s">
        <v>180</v>
      </c>
      <c r="H282" s="26"/>
      <c r="I282" s="25"/>
      <c r="J282" s="541"/>
      <c r="K282" s="206">
        <v>7600000</v>
      </c>
      <c r="L282" s="265" t="s">
        <v>81</v>
      </c>
      <c r="M282" s="18"/>
      <c r="N282" s="64"/>
      <c r="O282" s="64"/>
      <c r="P282" s="64"/>
      <c r="Q282" s="271"/>
      <c r="R282" s="148"/>
      <c r="S282" s="64"/>
      <c r="T282" s="206">
        <v>7600000</v>
      </c>
      <c r="U282" s="200">
        <f t="shared" si="143"/>
        <v>7600000</v>
      </c>
      <c r="V282" s="265"/>
      <c r="W282" s="265"/>
      <c r="X282" s="28"/>
      <c r="Y282" s="200">
        <f t="shared" si="144"/>
        <v>0</v>
      </c>
      <c r="Z282" s="28"/>
      <c r="AA282" s="28"/>
      <c r="AB282" s="28"/>
      <c r="AC282" s="29">
        <f t="shared" si="146"/>
        <v>0</v>
      </c>
      <c r="AD282" s="28"/>
      <c r="AE282" s="28"/>
      <c r="AF282" s="28"/>
      <c r="AG282" s="29">
        <f t="shared" si="147"/>
        <v>0</v>
      </c>
      <c r="AH282" s="62">
        <f t="shared" si="148"/>
        <v>7600000</v>
      </c>
      <c r="AI282" s="30">
        <f t="shared" si="145"/>
        <v>2.1047786914797476E-2</v>
      </c>
      <c r="AJ282" s="31">
        <f t="shared" si="142"/>
        <v>1.2510327944444551E-3</v>
      </c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</row>
    <row r="283" spans="1:66" outlineLevel="1" x14ac:dyDescent="0.25">
      <c r="A283" s="23">
        <v>26</v>
      </c>
      <c r="B283" s="23"/>
      <c r="C283" s="202" t="s">
        <v>586</v>
      </c>
      <c r="D283" s="68">
        <v>44621</v>
      </c>
      <c r="E283" s="159" t="s">
        <v>587</v>
      </c>
      <c r="F283" s="113" t="s">
        <v>179</v>
      </c>
      <c r="G283" s="70" t="s">
        <v>180</v>
      </c>
      <c r="H283" s="26"/>
      <c r="I283" s="25"/>
      <c r="J283" s="541"/>
      <c r="K283" s="206">
        <v>61644093</v>
      </c>
      <c r="L283" s="265" t="s">
        <v>81</v>
      </c>
      <c r="M283" s="18"/>
      <c r="N283" s="64"/>
      <c r="O283" s="64"/>
      <c r="P283" s="64"/>
      <c r="Q283" s="271"/>
      <c r="R283" s="148"/>
      <c r="S283" s="64"/>
      <c r="T283" s="206">
        <v>61644093</v>
      </c>
      <c r="U283" s="200">
        <f t="shared" si="143"/>
        <v>61644093</v>
      </c>
      <c r="V283" s="265"/>
      <c r="W283" s="265"/>
      <c r="X283" s="28"/>
      <c r="Y283" s="200">
        <f t="shared" si="144"/>
        <v>0</v>
      </c>
      <c r="Z283" s="28"/>
      <c r="AA283" s="28"/>
      <c r="AB283" s="28"/>
      <c r="AC283" s="29">
        <f t="shared" si="146"/>
        <v>0</v>
      </c>
      <c r="AD283" s="28"/>
      <c r="AE283" s="28"/>
      <c r="AF283" s="28"/>
      <c r="AG283" s="29">
        <f t="shared" si="147"/>
        <v>0</v>
      </c>
      <c r="AH283" s="62">
        <f t="shared" si="148"/>
        <v>61644093</v>
      </c>
      <c r="AI283" s="30">
        <f t="shared" si="145"/>
        <v>0.17071996500262615</v>
      </c>
      <c r="AJ283" s="31">
        <f t="shared" si="142"/>
        <v>1.0147208148261035E-2</v>
      </c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</row>
    <row r="284" spans="1:66" outlineLevel="1" x14ac:dyDescent="0.25">
      <c r="A284" s="23">
        <v>27</v>
      </c>
      <c r="B284" s="23"/>
      <c r="C284" s="202" t="s">
        <v>588</v>
      </c>
      <c r="D284" s="68">
        <v>44620</v>
      </c>
      <c r="E284" s="159" t="s">
        <v>589</v>
      </c>
      <c r="F284" s="113" t="s">
        <v>179</v>
      </c>
      <c r="G284" s="70" t="s">
        <v>180</v>
      </c>
      <c r="H284" s="26"/>
      <c r="I284" s="25"/>
      <c r="J284" s="541"/>
      <c r="K284" s="206">
        <v>6950000</v>
      </c>
      <c r="L284" s="265" t="s">
        <v>81</v>
      </c>
      <c r="M284" s="18"/>
      <c r="N284" s="64"/>
      <c r="O284" s="64"/>
      <c r="P284" s="64"/>
      <c r="Q284" s="271"/>
      <c r="R284" s="148"/>
      <c r="S284" s="64"/>
      <c r="T284" s="206">
        <v>6950000</v>
      </c>
      <c r="U284" s="200">
        <f t="shared" si="143"/>
        <v>6950000</v>
      </c>
      <c r="V284" s="265"/>
      <c r="W284" s="265"/>
      <c r="X284" s="28"/>
      <c r="Y284" s="200">
        <f t="shared" si="144"/>
        <v>0</v>
      </c>
      <c r="Z284" s="28"/>
      <c r="AA284" s="28"/>
      <c r="AB284" s="28"/>
      <c r="AC284" s="29">
        <f t="shared" si="146"/>
        <v>0</v>
      </c>
      <c r="AD284" s="28"/>
      <c r="AE284" s="28"/>
      <c r="AF284" s="28"/>
      <c r="AG284" s="29">
        <f t="shared" si="147"/>
        <v>0</v>
      </c>
      <c r="AH284" s="62">
        <f t="shared" si="148"/>
        <v>6950000</v>
      </c>
      <c r="AI284" s="30">
        <f t="shared" si="145"/>
        <v>1.9247647244452954E-2</v>
      </c>
      <c r="AJ284" s="31">
        <f t="shared" si="142"/>
        <v>1.1440365686038109E-3</v>
      </c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</row>
    <row r="285" spans="1:66" outlineLevel="1" x14ac:dyDescent="0.25">
      <c r="A285" s="23">
        <v>28</v>
      </c>
      <c r="B285" s="23"/>
      <c r="C285" s="202" t="s">
        <v>590</v>
      </c>
      <c r="D285" s="68">
        <v>44620</v>
      </c>
      <c r="E285" s="159" t="s">
        <v>591</v>
      </c>
      <c r="F285" s="113" t="s">
        <v>179</v>
      </c>
      <c r="G285" s="70" t="s">
        <v>180</v>
      </c>
      <c r="H285" s="26"/>
      <c r="I285" s="25"/>
      <c r="J285" s="541"/>
      <c r="K285" s="206">
        <v>5000000</v>
      </c>
      <c r="L285" s="265" t="s">
        <v>81</v>
      </c>
      <c r="M285" s="18"/>
      <c r="N285" s="64"/>
      <c r="O285" s="64"/>
      <c r="P285" s="64"/>
      <c r="Q285" s="271"/>
      <c r="R285" s="148"/>
      <c r="S285" s="64"/>
      <c r="T285" s="206">
        <v>5000000</v>
      </c>
      <c r="U285" s="200">
        <f t="shared" si="143"/>
        <v>5000000</v>
      </c>
      <c r="V285" s="265"/>
      <c r="W285" s="265"/>
      <c r="X285" s="28"/>
      <c r="Y285" s="200">
        <f t="shared" si="144"/>
        <v>0</v>
      </c>
      <c r="Z285" s="28"/>
      <c r="AA285" s="28"/>
      <c r="AB285" s="28"/>
      <c r="AC285" s="29">
        <f t="shared" si="146"/>
        <v>0</v>
      </c>
      <c r="AD285" s="28"/>
      <c r="AE285" s="28"/>
      <c r="AF285" s="28"/>
      <c r="AG285" s="29">
        <f t="shared" si="147"/>
        <v>0</v>
      </c>
      <c r="AH285" s="62">
        <f t="shared" si="148"/>
        <v>5000000</v>
      </c>
      <c r="AI285" s="30">
        <f t="shared" si="145"/>
        <v>1.3847228233419391E-2</v>
      </c>
      <c r="AJ285" s="31">
        <f t="shared" si="142"/>
        <v>8.2304789108187835E-4</v>
      </c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</row>
    <row r="286" spans="1:66" outlineLevel="1" x14ac:dyDescent="0.25">
      <c r="A286" s="23">
        <v>29</v>
      </c>
      <c r="B286" s="23"/>
      <c r="C286" s="202" t="s">
        <v>592</v>
      </c>
      <c r="D286" s="68">
        <v>44620</v>
      </c>
      <c r="E286" s="159" t="s">
        <v>593</v>
      </c>
      <c r="F286" s="113" t="s">
        <v>179</v>
      </c>
      <c r="G286" s="70" t="s">
        <v>180</v>
      </c>
      <c r="H286" s="26"/>
      <c r="I286" s="25"/>
      <c r="J286" s="541"/>
      <c r="K286" s="206">
        <v>13200000</v>
      </c>
      <c r="L286" s="265" t="s">
        <v>81</v>
      </c>
      <c r="M286" s="18"/>
      <c r="N286" s="64"/>
      <c r="O286" s="64"/>
      <c r="P286" s="64"/>
      <c r="Q286" s="271"/>
      <c r="R286" s="148"/>
      <c r="S286" s="64"/>
      <c r="T286" s="206">
        <v>13200000</v>
      </c>
      <c r="U286" s="200">
        <f t="shared" si="143"/>
        <v>13200000</v>
      </c>
      <c r="V286" s="265"/>
      <c r="W286" s="265"/>
      <c r="X286" s="28"/>
      <c r="Y286" s="200">
        <f t="shared" si="144"/>
        <v>0</v>
      </c>
      <c r="Z286" s="28"/>
      <c r="AA286" s="28"/>
      <c r="AB286" s="28"/>
      <c r="AC286" s="29">
        <f t="shared" si="146"/>
        <v>0</v>
      </c>
      <c r="AD286" s="28"/>
      <c r="AE286" s="28"/>
      <c r="AF286" s="28"/>
      <c r="AG286" s="29">
        <f t="shared" si="147"/>
        <v>0</v>
      </c>
      <c r="AH286" s="62">
        <f t="shared" si="148"/>
        <v>13200000</v>
      </c>
      <c r="AI286" s="30">
        <f t="shared" si="145"/>
        <v>3.6556682536227195E-2</v>
      </c>
      <c r="AJ286" s="31">
        <f t="shared" si="142"/>
        <v>2.172846432456159E-3</v>
      </c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</row>
    <row r="287" spans="1:66" outlineLevel="1" x14ac:dyDescent="0.25">
      <c r="A287" s="23">
        <v>30</v>
      </c>
      <c r="B287" s="23"/>
      <c r="C287" s="202" t="s">
        <v>507</v>
      </c>
      <c r="D287" s="68">
        <v>44621</v>
      </c>
      <c r="E287" s="159" t="s">
        <v>594</v>
      </c>
      <c r="F287" s="113" t="s">
        <v>179</v>
      </c>
      <c r="G287" s="70" t="s">
        <v>180</v>
      </c>
      <c r="H287" s="26"/>
      <c r="I287" s="25"/>
      <c r="J287" s="541"/>
      <c r="K287" s="206">
        <v>11000000</v>
      </c>
      <c r="L287" s="265" t="s">
        <v>81</v>
      </c>
      <c r="M287" s="18"/>
      <c r="N287" s="64"/>
      <c r="O287" s="64"/>
      <c r="P287" s="64"/>
      <c r="Q287" s="271"/>
      <c r="R287" s="148"/>
      <c r="S287" s="64"/>
      <c r="T287" s="206">
        <v>11000000</v>
      </c>
      <c r="U287" s="200">
        <f t="shared" si="143"/>
        <v>11000000</v>
      </c>
      <c r="V287" s="265"/>
      <c r="W287" s="265"/>
      <c r="X287" s="28"/>
      <c r="Y287" s="200">
        <f t="shared" si="144"/>
        <v>0</v>
      </c>
      <c r="Z287" s="28"/>
      <c r="AA287" s="28"/>
      <c r="AB287" s="28"/>
      <c r="AC287" s="29">
        <f t="shared" si="146"/>
        <v>0</v>
      </c>
      <c r="AD287" s="28"/>
      <c r="AE287" s="28"/>
      <c r="AF287" s="28"/>
      <c r="AG287" s="29">
        <f t="shared" si="147"/>
        <v>0</v>
      </c>
      <c r="AH287" s="62">
        <f t="shared" si="148"/>
        <v>11000000</v>
      </c>
      <c r="AI287" s="30">
        <f t="shared" si="145"/>
        <v>3.0463902113522661E-2</v>
      </c>
      <c r="AJ287" s="31">
        <f t="shared" si="142"/>
        <v>1.8107053603801323E-3</v>
      </c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</row>
    <row r="288" spans="1:66" outlineLevel="1" x14ac:dyDescent="0.25">
      <c r="A288" s="23">
        <v>31</v>
      </c>
      <c r="B288" s="23"/>
      <c r="C288" s="202" t="s">
        <v>595</v>
      </c>
      <c r="D288" s="68">
        <v>44614</v>
      </c>
      <c r="E288" s="159" t="s">
        <v>596</v>
      </c>
      <c r="F288" s="113" t="s">
        <v>179</v>
      </c>
      <c r="G288" s="70" t="s">
        <v>180</v>
      </c>
      <c r="H288" s="26"/>
      <c r="I288" s="25"/>
      <c r="J288" s="541"/>
      <c r="K288" s="206">
        <v>8630000</v>
      </c>
      <c r="L288" s="265" t="s">
        <v>81</v>
      </c>
      <c r="M288" s="18"/>
      <c r="N288" s="64"/>
      <c r="O288" s="64"/>
      <c r="P288" s="64"/>
      <c r="Q288" s="271"/>
      <c r="R288" s="148"/>
      <c r="S288" s="64"/>
      <c r="T288" s="206">
        <v>8630000</v>
      </c>
      <c r="U288" s="200">
        <f t="shared" si="143"/>
        <v>8630000</v>
      </c>
      <c r="V288" s="265"/>
      <c r="W288" s="265"/>
      <c r="X288" s="28"/>
      <c r="Y288" s="200">
        <f t="shared" si="144"/>
        <v>0</v>
      </c>
      <c r="Z288" s="28"/>
      <c r="AA288" s="28"/>
      <c r="AB288" s="28"/>
      <c r="AC288" s="29">
        <f t="shared" si="146"/>
        <v>0</v>
      </c>
      <c r="AD288" s="28"/>
      <c r="AE288" s="28"/>
      <c r="AF288" s="28"/>
      <c r="AG288" s="29">
        <f t="shared" si="147"/>
        <v>0</v>
      </c>
      <c r="AH288" s="62">
        <f t="shared" si="148"/>
        <v>8630000</v>
      </c>
      <c r="AI288" s="30">
        <f t="shared" si="145"/>
        <v>2.390031593088187E-2</v>
      </c>
      <c r="AJ288" s="31">
        <f t="shared" si="142"/>
        <v>1.4205806600073221E-3</v>
      </c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</row>
    <row r="289" spans="1:259" outlineLevel="1" x14ac:dyDescent="0.25">
      <c r="A289" s="23">
        <v>32</v>
      </c>
      <c r="B289" s="23"/>
      <c r="C289" s="202" t="s">
        <v>597</v>
      </c>
      <c r="D289" s="68">
        <v>44613</v>
      </c>
      <c r="E289" s="159" t="s">
        <v>598</v>
      </c>
      <c r="F289" s="113" t="s">
        <v>179</v>
      </c>
      <c r="G289" s="70" t="s">
        <v>180</v>
      </c>
      <c r="H289" s="26"/>
      <c r="I289" s="25"/>
      <c r="J289" s="541"/>
      <c r="K289" s="206">
        <v>27000000</v>
      </c>
      <c r="L289" s="265" t="s">
        <v>81</v>
      </c>
      <c r="M289" s="18"/>
      <c r="N289" s="64"/>
      <c r="O289" s="64"/>
      <c r="P289" s="64"/>
      <c r="Q289" s="271"/>
      <c r="R289" s="148"/>
      <c r="S289" s="64"/>
      <c r="T289" s="206">
        <v>27000000</v>
      </c>
      <c r="U289" s="200">
        <f t="shared" si="143"/>
        <v>27000000</v>
      </c>
      <c r="V289" s="265"/>
      <c r="W289" s="265"/>
      <c r="X289" s="28"/>
      <c r="Y289" s="200">
        <f t="shared" si="144"/>
        <v>0</v>
      </c>
      <c r="Z289" s="28"/>
      <c r="AA289" s="28"/>
      <c r="AB289" s="28"/>
      <c r="AC289" s="29">
        <f t="shared" si="146"/>
        <v>0</v>
      </c>
      <c r="AD289" s="28"/>
      <c r="AE289" s="28"/>
      <c r="AF289" s="28"/>
      <c r="AG289" s="29">
        <f t="shared" si="147"/>
        <v>0</v>
      </c>
      <c r="AH289" s="62">
        <f t="shared" si="148"/>
        <v>27000000</v>
      </c>
      <c r="AI289" s="30">
        <f t="shared" si="145"/>
        <v>7.4775032460464713E-2</v>
      </c>
      <c r="AJ289" s="31">
        <f t="shared" si="142"/>
        <v>4.444458611842143E-3</v>
      </c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</row>
    <row r="290" spans="1:259" outlineLevel="1" x14ac:dyDescent="0.25">
      <c r="A290" s="23">
        <v>32</v>
      </c>
      <c r="B290" s="23"/>
      <c r="C290" s="70" t="s">
        <v>599</v>
      </c>
      <c r="D290" s="68">
        <v>44833</v>
      </c>
      <c r="E290" s="159" t="s">
        <v>537</v>
      </c>
      <c r="F290" s="113" t="s">
        <v>179</v>
      </c>
      <c r="G290" s="70" t="s">
        <v>180</v>
      </c>
      <c r="H290" s="26"/>
      <c r="I290" s="25"/>
      <c r="J290" s="541"/>
      <c r="K290" s="206">
        <v>1529500</v>
      </c>
      <c r="L290" s="265" t="s">
        <v>81</v>
      </c>
      <c r="M290" s="18"/>
      <c r="N290" s="64"/>
      <c r="O290" s="64"/>
      <c r="P290" s="64"/>
      <c r="Q290" s="271"/>
      <c r="R290" s="148"/>
      <c r="S290" s="64"/>
      <c r="T290" s="64"/>
      <c r="U290" s="200">
        <f t="shared" si="143"/>
        <v>0</v>
      </c>
      <c r="V290" s="265"/>
      <c r="W290" s="265"/>
      <c r="X290" s="28"/>
      <c r="Y290" s="200">
        <f t="shared" si="144"/>
        <v>0</v>
      </c>
      <c r="Z290" s="28"/>
      <c r="AA290" s="28"/>
      <c r="AB290" s="28"/>
      <c r="AC290" s="29">
        <f t="shared" si="146"/>
        <v>0</v>
      </c>
      <c r="AD290" s="206">
        <v>1529500</v>
      </c>
      <c r="AE290" s="28"/>
      <c r="AF290" s="28"/>
      <c r="AG290" s="29">
        <f t="shared" si="147"/>
        <v>1529500</v>
      </c>
      <c r="AH290" s="62">
        <f t="shared" si="148"/>
        <v>1529500</v>
      </c>
      <c r="AI290" s="30">
        <f t="shared" si="145"/>
        <v>4.2358671166029919E-3</v>
      </c>
      <c r="AJ290" s="31">
        <f t="shared" si="142"/>
        <v>2.5177034988194656E-4</v>
      </c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</row>
    <row r="291" spans="1:259" outlineLevel="1" x14ac:dyDescent="0.25">
      <c r="A291" s="23">
        <v>33</v>
      </c>
      <c r="B291" s="23"/>
      <c r="C291" s="70" t="s">
        <v>600</v>
      </c>
      <c r="D291" s="68">
        <v>44833</v>
      </c>
      <c r="E291" s="159" t="s">
        <v>573</v>
      </c>
      <c r="F291" s="113" t="s">
        <v>179</v>
      </c>
      <c r="G291" s="70" t="s">
        <v>180</v>
      </c>
      <c r="H291" s="26"/>
      <c r="I291" s="25"/>
      <c r="J291" s="541"/>
      <c r="K291" s="206">
        <v>1800000</v>
      </c>
      <c r="L291" s="265" t="s">
        <v>81</v>
      </c>
      <c r="M291" s="18"/>
      <c r="N291" s="64"/>
      <c r="O291" s="64"/>
      <c r="P291" s="64"/>
      <c r="Q291" s="271"/>
      <c r="R291" s="148"/>
      <c r="S291" s="64"/>
      <c r="T291" s="64"/>
      <c r="U291" s="200">
        <f t="shared" si="143"/>
        <v>0</v>
      </c>
      <c r="V291" s="265"/>
      <c r="W291" s="265"/>
      <c r="X291" s="28"/>
      <c r="Y291" s="200">
        <f t="shared" si="144"/>
        <v>0</v>
      </c>
      <c r="Z291" s="28"/>
      <c r="AA291" s="206"/>
      <c r="AB291" s="28"/>
      <c r="AC291" s="29">
        <f t="shared" ref="AC291:AC293" si="149">SUM(Z291:AB291)</f>
        <v>0</v>
      </c>
      <c r="AD291" s="206">
        <v>1800000</v>
      </c>
      <c r="AE291" s="28"/>
      <c r="AF291" s="28"/>
      <c r="AG291" s="29">
        <f t="shared" ref="AG291:AG293" si="150">SUM(AD291:AF291)</f>
        <v>1800000</v>
      </c>
      <c r="AH291" s="62">
        <f t="shared" ref="AH291:AH293" si="151">+U291+Y291+AC291+AG291</f>
        <v>1800000</v>
      </c>
      <c r="AI291" s="30">
        <f t="shared" si="145"/>
        <v>4.9850021640309812E-3</v>
      </c>
      <c r="AJ291" s="31">
        <f t="shared" si="142"/>
        <v>2.9629724078947619E-4</v>
      </c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</row>
    <row r="292" spans="1:259" outlineLevel="1" x14ac:dyDescent="0.25">
      <c r="A292" s="23">
        <v>34</v>
      </c>
      <c r="B292" s="23"/>
      <c r="C292" s="70" t="s">
        <v>601</v>
      </c>
      <c r="D292" s="68">
        <v>44845</v>
      </c>
      <c r="E292" s="159" t="s">
        <v>587</v>
      </c>
      <c r="F292" s="113" t="s">
        <v>179</v>
      </c>
      <c r="G292" s="70" t="s">
        <v>180</v>
      </c>
      <c r="H292" s="26"/>
      <c r="I292" s="25"/>
      <c r="J292" s="541"/>
      <c r="K292" s="206">
        <v>5800000</v>
      </c>
      <c r="L292" s="265" t="s">
        <v>81</v>
      </c>
      <c r="M292" s="18"/>
      <c r="N292" s="64"/>
      <c r="O292" s="64"/>
      <c r="P292" s="64"/>
      <c r="Q292" s="271"/>
      <c r="R292" s="148"/>
      <c r="S292" s="64"/>
      <c r="T292" s="64"/>
      <c r="U292" s="200">
        <f t="shared" si="143"/>
        <v>0</v>
      </c>
      <c r="V292" s="265"/>
      <c r="W292" s="265"/>
      <c r="X292" s="28"/>
      <c r="Y292" s="200">
        <f t="shared" si="144"/>
        <v>0</v>
      </c>
      <c r="Z292" s="28"/>
      <c r="AA292" s="206"/>
      <c r="AB292" s="28"/>
      <c r="AC292" s="29">
        <f t="shared" si="149"/>
        <v>0</v>
      </c>
      <c r="AD292" s="28"/>
      <c r="AE292" s="206">
        <v>5800000</v>
      </c>
      <c r="AF292" s="28"/>
      <c r="AG292" s="29">
        <f t="shared" si="150"/>
        <v>5800000</v>
      </c>
      <c r="AH292" s="62">
        <f t="shared" si="151"/>
        <v>5800000</v>
      </c>
      <c r="AI292" s="30">
        <f t="shared" si="145"/>
        <v>1.6062784750766494E-2</v>
      </c>
      <c r="AJ292" s="31">
        <f t="shared" si="142"/>
        <v>9.5473555365497881E-4</v>
      </c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</row>
    <row r="293" spans="1:259" outlineLevel="1" x14ac:dyDescent="0.25">
      <c r="A293" s="23">
        <v>35</v>
      </c>
      <c r="B293" s="23"/>
      <c r="C293" s="70" t="s">
        <v>602</v>
      </c>
      <c r="D293" s="68">
        <v>44846</v>
      </c>
      <c r="E293" s="159" t="s">
        <v>598</v>
      </c>
      <c r="F293" s="113" t="s">
        <v>179</v>
      </c>
      <c r="G293" s="70" t="s">
        <v>180</v>
      </c>
      <c r="H293" s="26"/>
      <c r="I293" s="25"/>
      <c r="J293" s="541"/>
      <c r="K293" s="206">
        <v>1529500</v>
      </c>
      <c r="L293" s="265" t="s">
        <v>81</v>
      </c>
      <c r="M293" s="18"/>
      <c r="N293" s="64"/>
      <c r="O293" s="64"/>
      <c r="P293" s="64"/>
      <c r="Q293" s="271"/>
      <c r="R293" s="148"/>
      <c r="S293" s="64"/>
      <c r="T293" s="64"/>
      <c r="U293" s="200">
        <f t="shared" si="143"/>
        <v>0</v>
      </c>
      <c r="V293" s="206"/>
      <c r="W293" s="208"/>
      <c r="X293" s="28"/>
      <c r="Y293" s="200">
        <f t="shared" si="144"/>
        <v>0</v>
      </c>
      <c r="Z293" s="28"/>
      <c r="AA293" s="206"/>
      <c r="AB293" s="28"/>
      <c r="AC293" s="29">
        <f t="shared" si="149"/>
        <v>0</v>
      </c>
      <c r="AD293" s="28"/>
      <c r="AE293" s="206">
        <v>1529500</v>
      </c>
      <c r="AF293" s="28"/>
      <c r="AG293" s="29">
        <f t="shared" si="150"/>
        <v>1529500</v>
      </c>
      <c r="AH293" s="62">
        <f t="shared" si="151"/>
        <v>1529500</v>
      </c>
      <c r="AI293" s="30">
        <f t="shared" si="145"/>
        <v>4.2358671166029919E-3</v>
      </c>
      <c r="AJ293" s="31">
        <f t="shared" si="142"/>
        <v>2.5177034988194656E-4</v>
      </c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</row>
    <row r="294" spans="1:259" s="61" customFormat="1" x14ac:dyDescent="0.25">
      <c r="A294" s="513" t="s">
        <v>63</v>
      </c>
      <c r="B294" s="514"/>
      <c r="C294" s="514"/>
      <c r="D294" s="514"/>
      <c r="E294" s="514"/>
      <c r="F294" s="514"/>
      <c r="G294" s="514"/>
      <c r="H294" s="514"/>
      <c r="I294" s="514"/>
      <c r="J294" s="358">
        <f>+J256</f>
        <v>361083093</v>
      </c>
      <c r="K294" s="359">
        <f>SUM(K257:K293)</f>
        <v>361038232</v>
      </c>
      <c r="L294" s="359"/>
      <c r="M294" s="359">
        <f t="shared" ref="M294:T294" si="152">SUM(M257:M290)</f>
        <v>0</v>
      </c>
      <c r="N294" s="359">
        <f t="shared" si="152"/>
        <v>0</v>
      </c>
      <c r="O294" s="359">
        <f t="shared" si="152"/>
        <v>0</v>
      </c>
      <c r="P294" s="359">
        <f t="shared" si="152"/>
        <v>0</v>
      </c>
      <c r="Q294" s="359">
        <f t="shared" si="152"/>
        <v>0</v>
      </c>
      <c r="R294" s="359">
        <f t="shared" si="152"/>
        <v>0</v>
      </c>
      <c r="S294" s="359">
        <f t="shared" si="152"/>
        <v>0</v>
      </c>
      <c r="T294" s="359">
        <f t="shared" si="152"/>
        <v>350379232</v>
      </c>
      <c r="U294" s="359">
        <f>SUM(U257:U293)</f>
        <v>350379232</v>
      </c>
      <c r="V294" s="359">
        <f>SUM(V257:V290)</f>
        <v>0</v>
      </c>
      <c r="W294" s="359">
        <f>SUM(W257:W290)</f>
        <v>0</v>
      </c>
      <c r="X294" s="359">
        <f>SUM(X257:X290)</f>
        <v>0</v>
      </c>
      <c r="Y294" s="359">
        <f t="shared" ref="Y294:AH294" si="153">SUM(Y257:Y293)</f>
        <v>0</v>
      </c>
      <c r="Z294" s="359">
        <f t="shared" si="153"/>
        <v>0</v>
      </c>
      <c r="AA294" s="359">
        <f t="shared" si="153"/>
        <v>0</v>
      </c>
      <c r="AB294" s="359">
        <f t="shared" si="153"/>
        <v>0</v>
      </c>
      <c r="AC294" s="359">
        <f t="shared" si="153"/>
        <v>0</v>
      </c>
      <c r="AD294" s="359">
        <f t="shared" si="153"/>
        <v>3329500</v>
      </c>
      <c r="AE294" s="359">
        <f t="shared" si="153"/>
        <v>7329500</v>
      </c>
      <c r="AF294" s="359">
        <f t="shared" si="153"/>
        <v>0</v>
      </c>
      <c r="AG294" s="359">
        <f t="shared" si="153"/>
        <v>10659000</v>
      </c>
      <c r="AH294" s="359">
        <f t="shared" si="153"/>
        <v>361038232</v>
      </c>
      <c r="AI294" s="348">
        <f>IF(ISERROR(AH294/K294),0,AH294/K294)</f>
        <v>1</v>
      </c>
      <c r="AJ294" s="360">
        <f>IF(ISERROR(AH294/$AH$508),0,AH294/$AH$508)</f>
        <v>5.9430351089505985E-2</v>
      </c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4"/>
      <c r="BP294" s="14"/>
      <c r="BQ294" s="14"/>
      <c r="BR294" s="14"/>
      <c r="BS294" s="14"/>
      <c r="BT294" s="14"/>
      <c r="BU294" s="14"/>
      <c r="BV294" s="14"/>
      <c r="BW294" s="14"/>
      <c r="BX294" s="14"/>
      <c r="BY294" s="14"/>
      <c r="BZ294" s="14"/>
      <c r="CA294" s="14"/>
      <c r="CB294" s="14"/>
      <c r="CC294" s="14"/>
      <c r="CD294" s="14"/>
      <c r="CE294" s="14"/>
      <c r="CF294" s="14"/>
      <c r="CG294" s="14"/>
      <c r="CH294" s="14"/>
      <c r="CI294" s="14"/>
      <c r="CJ294" s="14"/>
      <c r="CK294" s="14"/>
      <c r="CL294" s="14"/>
      <c r="CM294" s="14"/>
      <c r="CN294" s="14"/>
      <c r="CO294" s="14"/>
      <c r="CP294" s="14"/>
      <c r="CQ294" s="14"/>
      <c r="CR294" s="14"/>
      <c r="CS294" s="14"/>
      <c r="CT294" s="14"/>
      <c r="CU294" s="14"/>
      <c r="CV294" s="14"/>
      <c r="CW294" s="14"/>
      <c r="CX294" s="14"/>
      <c r="CY294" s="14"/>
      <c r="CZ294" s="14"/>
      <c r="DA294" s="14"/>
      <c r="DB294" s="14"/>
      <c r="DC294" s="14"/>
      <c r="DD294" s="14"/>
      <c r="DE294" s="14"/>
      <c r="DF294" s="14"/>
      <c r="DG294" s="14"/>
      <c r="DH294" s="14"/>
      <c r="DI294" s="14"/>
      <c r="DJ294" s="14"/>
      <c r="DK294" s="14"/>
      <c r="DL294" s="14"/>
      <c r="DM294" s="14"/>
      <c r="DN294" s="14"/>
      <c r="DO294" s="14"/>
      <c r="DP294" s="14"/>
      <c r="DQ294" s="14"/>
      <c r="DR294" s="14"/>
      <c r="DS294" s="14"/>
      <c r="DT294" s="14"/>
      <c r="DU294" s="14"/>
      <c r="DV294" s="14"/>
      <c r="DW294" s="14"/>
      <c r="DX294" s="14"/>
      <c r="DY294" s="14"/>
      <c r="DZ294" s="14"/>
      <c r="EA294" s="14"/>
      <c r="EB294" s="14"/>
      <c r="EC294" s="14"/>
      <c r="ED294" s="14"/>
      <c r="EE294" s="14"/>
      <c r="EF294" s="14"/>
      <c r="EG294" s="14"/>
      <c r="EH294" s="14"/>
      <c r="EI294" s="14"/>
      <c r="EJ294" s="14"/>
      <c r="EK294" s="14"/>
      <c r="EL294" s="14"/>
      <c r="EM294" s="14"/>
      <c r="EN294" s="14"/>
      <c r="EO294" s="14"/>
      <c r="EP294" s="14"/>
      <c r="EQ294" s="14"/>
      <c r="ER294" s="14"/>
      <c r="ES294" s="14"/>
      <c r="ET294" s="14"/>
      <c r="EU294" s="14"/>
      <c r="EV294" s="14"/>
      <c r="EW294" s="14"/>
      <c r="EX294" s="14"/>
      <c r="EY294" s="14"/>
      <c r="EZ294" s="14"/>
      <c r="FA294" s="14"/>
      <c r="FB294" s="14"/>
      <c r="FC294" s="14"/>
      <c r="FD294" s="14"/>
      <c r="FE294" s="14"/>
      <c r="FF294" s="14"/>
      <c r="FG294" s="14"/>
      <c r="FH294" s="14"/>
      <c r="FI294" s="14"/>
      <c r="FJ294" s="14"/>
      <c r="FK294" s="14"/>
      <c r="FL294" s="14"/>
      <c r="FM294" s="14"/>
      <c r="FN294" s="14"/>
      <c r="FO294" s="14"/>
      <c r="FP294" s="14"/>
      <c r="FQ294" s="14"/>
      <c r="FR294" s="14"/>
      <c r="FS294" s="14"/>
      <c r="FT294" s="14"/>
      <c r="FU294" s="14"/>
      <c r="FV294" s="14"/>
      <c r="FW294" s="14"/>
      <c r="FX294" s="14"/>
      <c r="FY294" s="14"/>
      <c r="FZ294" s="14"/>
      <c r="GA294" s="14"/>
      <c r="GB294" s="14"/>
      <c r="GC294" s="14"/>
      <c r="GD294" s="14"/>
      <c r="GE294" s="14"/>
      <c r="GF294" s="14"/>
      <c r="GG294" s="14"/>
      <c r="GH294" s="14"/>
      <c r="GI294" s="14"/>
      <c r="GJ294" s="14"/>
      <c r="GK294" s="14"/>
      <c r="GL294" s="14"/>
      <c r="GM294" s="14"/>
      <c r="GN294" s="14"/>
      <c r="GO294" s="14"/>
      <c r="GP294" s="14"/>
      <c r="GQ294" s="14"/>
      <c r="GR294" s="14"/>
      <c r="GS294" s="14"/>
      <c r="GT294" s="14"/>
      <c r="GU294" s="14"/>
      <c r="GV294" s="14"/>
      <c r="GW294" s="14"/>
      <c r="GX294" s="14"/>
      <c r="GY294" s="14"/>
      <c r="GZ294" s="14"/>
      <c r="HA294" s="14"/>
      <c r="HB294" s="14"/>
      <c r="HC294" s="14"/>
      <c r="HD294" s="14"/>
      <c r="HE294" s="14"/>
      <c r="HF294" s="14"/>
      <c r="HG294" s="14"/>
      <c r="HH294" s="14"/>
      <c r="HI294" s="14"/>
      <c r="HJ294" s="14"/>
      <c r="HK294" s="14"/>
      <c r="HL294" s="14"/>
      <c r="HM294" s="14"/>
      <c r="HN294" s="14"/>
      <c r="HO294" s="14"/>
      <c r="HP294" s="14"/>
      <c r="HQ294" s="14"/>
      <c r="HR294" s="14"/>
      <c r="HS294" s="14"/>
      <c r="HT294" s="14"/>
      <c r="HU294" s="14"/>
      <c r="HV294" s="14"/>
      <c r="HW294" s="14"/>
      <c r="HX294" s="14"/>
      <c r="HY294" s="14"/>
      <c r="HZ294" s="14"/>
      <c r="IA294" s="14"/>
      <c r="IB294" s="14"/>
      <c r="IC294" s="14"/>
      <c r="ID294" s="14"/>
      <c r="IE294" s="14"/>
      <c r="IF294" s="14"/>
      <c r="IG294" s="14"/>
      <c r="IH294" s="14"/>
      <c r="II294" s="14"/>
      <c r="IJ294" s="14"/>
      <c r="IK294" s="14"/>
      <c r="IL294" s="14"/>
      <c r="IM294" s="14"/>
      <c r="IN294" s="14"/>
      <c r="IO294" s="14"/>
      <c r="IP294" s="14"/>
      <c r="IQ294" s="14"/>
      <c r="IR294" s="223"/>
      <c r="IS294" s="222"/>
      <c r="IT294" s="222"/>
      <c r="IU294" s="222"/>
      <c r="IV294" s="222"/>
      <c r="IW294" s="222"/>
      <c r="IX294" s="222"/>
      <c r="IY294" s="222"/>
    </row>
    <row r="295" spans="1:259" x14ac:dyDescent="0.25">
      <c r="A295" s="502" t="s">
        <v>64</v>
      </c>
      <c r="B295" s="503"/>
      <c r="C295" s="503"/>
      <c r="D295" s="503"/>
      <c r="E295" s="504"/>
      <c r="F295" s="111"/>
      <c r="G295" s="16"/>
      <c r="H295" s="5"/>
      <c r="I295" s="17"/>
      <c r="J295" s="505">
        <v>262367187</v>
      </c>
      <c r="K295" s="9"/>
      <c r="L295" s="7"/>
      <c r="M295" s="18"/>
      <c r="N295" s="19"/>
      <c r="O295" s="19"/>
      <c r="P295" s="19"/>
      <c r="Q295" s="5"/>
      <c r="R295" s="20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21"/>
      <c r="AJ295" s="21"/>
      <c r="IR295" s="203"/>
      <c r="IS295" s="18"/>
      <c r="IT295" s="18"/>
      <c r="IU295" s="18"/>
      <c r="IV295" s="18"/>
      <c r="IW295" s="18"/>
      <c r="IX295" s="18"/>
      <c r="IY295" s="18"/>
    </row>
    <row r="296" spans="1:259" outlineLevel="1" x14ac:dyDescent="0.25">
      <c r="A296" s="22"/>
      <c r="B296" s="23"/>
      <c r="C296" s="100"/>
      <c r="D296" s="95"/>
      <c r="E296" s="98"/>
      <c r="F296" s="113"/>
      <c r="G296" s="91"/>
      <c r="H296" s="91"/>
      <c r="I296" s="6"/>
      <c r="J296" s="541"/>
      <c r="K296" s="206">
        <f>901350+(20962*5)</f>
        <v>1006160</v>
      </c>
      <c r="L296" s="265" t="s">
        <v>121</v>
      </c>
      <c r="M296" s="18"/>
      <c r="N296" s="86"/>
      <c r="O296" s="142"/>
      <c r="P296" s="49"/>
      <c r="Q296" s="143"/>
      <c r="R296" s="206"/>
      <c r="S296" s="206">
        <v>901350</v>
      </c>
      <c r="T296" s="206"/>
      <c r="U296" s="200">
        <f>SUM(R296:T296)</f>
        <v>901350</v>
      </c>
      <c r="V296" s="29"/>
      <c r="W296" s="28"/>
      <c r="X296" s="28"/>
      <c r="Y296" s="200">
        <f t="shared" ref="Y296" si="154">SUM(V296:X296)</f>
        <v>0</v>
      </c>
      <c r="Z296" s="28"/>
      <c r="AA296" s="28"/>
      <c r="AB296" s="28"/>
      <c r="AC296" s="29">
        <f t="shared" ref="AC296" si="155">SUM(Z296:AB296)</f>
        <v>0</v>
      </c>
      <c r="AD296" s="28">
        <f>+(20962*5)</f>
        <v>104810</v>
      </c>
      <c r="AE296" s="28"/>
      <c r="AF296" s="28"/>
      <c r="AG296" s="29">
        <f t="shared" ref="AG296" si="156">SUM(AD296:AF296)</f>
        <v>104810</v>
      </c>
      <c r="AH296" s="62">
        <f>+U296+Y296+AC296+AG296</f>
        <v>1006160</v>
      </c>
      <c r="AI296" s="30">
        <f>IF(ISERROR(AH296/$J$295),0,AH296/$J$295)</f>
        <v>3.8349307758519359E-3</v>
      </c>
      <c r="AJ296" s="31">
        <f t="shared" ref="AJ296:AJ330" si="157">IF(ISERROR(AH296/$AH$508),"-",AH296/$AH$508)</f>
        <v>1.6562357321818854E-4</v>
      </c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IR296" s="203"/>
      <c r="IS296" s="18"/>
      <c r="IT296" s="18"/>
      <c r="IU296" s="18"/>
      <c r="IV296" s="18"/>
      <c r="IW296" s="18"/>
      <c r="IX296" s="18"/>
      <c r="IY296" s="18"/>
    </row>
    <row r="297" spans="1:259" outlineLevel="1" x14ac:dyDescent="0.25">
      <c r="A297" s="22"/>
      <c r="B297" s="23"/>
      <c r="C297" s="100"/>
      <c r="D297" s="95"/>
      <c r="E297" s="98"/>
      <c r="F297" s="113"/>
      <c r="G297" s="91"/>
      <c r="H297" s="91"/>
      <c r="I297" s="6"/>
      <c r="J297" s="541"/>
      <c r="K297" s="206">
        <f>60000+143925</f>
        <v>203925</v>
      </c>
      <c r="L297" s="265" t="s">
        <v>117</v>
      </c>
      <c r="M297" s="18"/>
      <c r="N297" s="86"/>
      <c r="O297" s="142"/>
      <c r="P297" s="49"/>
      <c r="Q297" s="143"/>
      <c r="R297" s="206"/>
      <c r="S297" s="206">
        <v>60000</v>
      </c>
      <c r="T297" s="206"/>
      <c r="U297" s="200">
        <f>SUM(R297:T297)</f>
        <v>60000</v>
      </c>
      <c r="V297" s="29"/>
      <c r="W297" s="28"/>
      <c r="X297" s="28"/>
      <c r="Y297" s="200">
        <f t="shared" ref="Y297" si="158">SUM(V297:X297)</f>
        <v>0</v>
      </c>
      <c r="Z297" s="28"/>
      <c r="AA297" s="28"/>
      <c r="AB297" s="28"/>
      <c r="AC297" s="29">
        <f t="shared" ref="AC297" si="159">SUM(Z297:AB297)</f>
        <v>0</v>
      </c>
      <c r="AD297" s="28"/>
      <c r="AE297" s="28"/>
      <c r="AF297" s="28">
        <v>143925</v>
      </c>
      <c r="AG297" s="29">
        <f t="shared" ref="AG297" si="160">SUM(AD297:AF297)</f>
        <v>143925</v>
      </c>
      <c r="AH297" s="62">
        <f>+U297+Y297+AC297+AG297</f>
        <v>203925</v>
      </c>
      <c r="AI297" s="30">
        <f>IF(ISERROR(AH297/$J$295),0,AH297/$J$295)</f>
        <v>7.7725039602608535E-4</v>
      </c>
      <c r="AJ297" s="31">
        <f t="shared" si="157"/>
        <v>3.356800823777441E-5</v>
      </c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IR297" s="203"/>
      <c r="IS297" s="18"/>
      <c r="IT297" s="18"/>
      <c r="IU297" s="18"/>
      <c r="IV297" s="18"/>
      <c r="IW297" s="18"/>
      <c r="IX297" s="18"/>
      <c r="IY297" s="18"/>
    </row>
    <row r="298" spans="1:259" outlineLevel="1" x14ac:dyDescent="0.25">
      <c r="A298" s="22">
        <v>1</v>
      </c>
      <c r="B298" s="23"/>
      <c r="C298" s="89" t="s">
        <v>603</v>
      </c>
      <c r="D298" s="224">
        <v>44630</v>
      </c>
      <c r="E298" s="160" t="s">
        <v>604</v>
      </c>
      <c r="F298" s="113" t="s">
        <v>179</v>
      </c>
      <c r="G298" s="91" t="s">
        <v>180</v>
      </c>
      <c r="H298" s="91"/>
      <c r="I298" s="6"/>
      <c r="J298" s="541"/>
      <c r="K298" s="206">
        <v>12318007</v>
      </c>
      <c r="L298" s="265" t="s">
        <v>81</v>
      </c>
      <c r="M298" s="18"/>
      <c r="N298" s="86"/>
      <c r="O298" s="142"/>
      <c r="P298" s="49"/>
      <c r="Q298" s="143"/>
      <c r="R298" s="206"/>
      <c r="S298" s="206"/>
      <c r="T298" s="206">
        <v>12318007</v>
      </c>
      <c r="U298" s="200">
        <f>SUM(R298:T298)</f>
        <v>12318007</v>
      </c>
      <c r="V298" s="29"/>
      <c r="W298" s="28"/>
      <c r="X298" s="28"/>
      <c r="Y298" s="200">
        <f t="shared" ref="Y298:Y329" si="161">SUM(V298:X298)</f>
        <v>0</v>
      </c>
      <c r="Z298" s="28"/>
      <c r="AA298" s="28"/>
      <c r="AB298" s="28"/>
      <c r="AC298" s="29">
        <f t="shared" ref="AC298:AC329" si="162">SUM(Z298:AB298)</f>
        <v>0</v>
      </c>
      <c r="AD298" s="28"/>
      <c r="AE298" s="28"/>
      <c r="AF298" s="28"/>
      <c r="AG298" s="29">
        <f t="shared" ref="AG298:AG329" si="163">SUM(AD298:AF298)</f>
        <v>0</v>
      </c>
      <c r="AH298" s="62">
        <f>+U298+Y298+AC298+AG298</f>
        <v>12318007</v>
      </c>
      <c r="AI298" s="30">
        <f t="shared" ref="AI298:AI330" si="164">IF(ISERROR(AH298/$J$295),0,AH298/$J$295)</f>
        <v>4.6949495250715172E-2</v>
      </c>
      <c r="AJ298" s="31">
        <f t="shared" si="157"/>
        <v>2.027661936736363E-3</v>
      </c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IR298" s="203"/>
      <c r="IS298" s="18"/>
      <c r="IT298" s="18"/>
      <c r="IU298" s="18"/>
      <c r="IV298" s="18"/>
      <c r="IW298" s="18"/>
      <c r="IX298" s="18"/>
      <c r="IY298" s="18"/>
    </row>
    <row r="299" spans="1:259" outlineLevel="1" x14ac:dyDescent="0.25">
      <c r="A299" s="22">
        <v>2</v>
      </c>
      <c r="B299" s="23"/>
      <c r="C299" s="89" t="s">
        <v>445</v>
      </c>
      <c r="D299" s="224">
        <v>44624</v>
      </c>
      <c r="E299" s="55" t="s">
        <v>605</v>
      </c>
      <c r="F299" s="219" t="s">
        <v>179</v>
      </c>
      <c r="G299" s="70" t="s">
        <v>180</v>
      </c>
      <c r="H299" s="91"/>
      <c r="I299" s="6"/>
      <c r="J299" s="541"/>
      <c r="K299" s="265">
        <v>9126650</v>
      </c>
      <c r="L299" s="265" t="s">
        <v>81</v>
      </c>
      <c r="M299" s="18"/>
      <c r="N299" s="86"/>
      <c r="O299" s="142"/>
      <c r="P299" s="49"/>
      <c r="Q299" s="143"/>
      <c r="R299" s="206"/>
      <c r="S299" s="206"/>
      <c r="T299" s="265">
        <v>9126650</v>
      </c>
      <c r="U299" s="200">
        <f t="shared" ref="U299:U330" si="165">SUM(R299:T299)</f>
        <v>9126650</v>
      </c>
      <c r="V299" s="206"/>
      <c r="W299" s="28"/>
      <c r="X299" s="28"/>
      <c r="Y299" s="200">
        <f t="shared" si="161"/>
        <v>0</v>
      </c>
      <c r="Z299" s="28"/>
      <c r="AA299" s="28"/>
      <c r="AB299" s="28"/>
      <c r="AC299" s="29">
        <f t="shared" si="162"/>
        <v>0</v>
      </c>
      <c r="AD299" s="28"/>
      <c r="AE299" s="28"/>
      <c r="AF299" s="28"/>
      <c r="AG299" s="29">
        <f t="shared" si="163"/>
        <v>0</v>
      </c>
      <c r="AH299" s="62">
        <f t="shared" ref="AH299:AH329" si="166">+U299+Y299+AC299+AG299</f>
        <v>9126650</v>
      </c>
      <c r="AI299" s="30">
        <f t="shared" si="164"/>
        <v>3.478579049597387E-2</v>
      </c>
      <c r="AJ299" s="31">
        <f t="shared" si="157"/>
        <v>1.5023340070284849E-3</v>
      </c>
      <c r="AK299" s="186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IR299" s="203"/>
      <c r="IS299" s="18"/>
      <c r="IT299" s="18"/>
      <c r="IU299" s="18"/>
      <c r="IV299" s="18"/>
      <c r="IW299" s="18"/>
      <c r="IX299" s="18"/>
      <c r="IY299" s="18"/>
    </row>
    <row r="300" spans="1:259" outlineLevel="1" x14ac:dyDescent="0.25">
      <c r="A300" s="22">
        <v>3</v>
      </c>
      <c r="B300" s="23"/>
      <c r="C300" s="89" t="s">
        <v>606</v>
      </c>
      <c r="D300" s="224">
        <v>44630</v>
      </c>
      <c r="E300" s="55" t="s">
        <v>607</v>
      </c>
      <c r="F300" s="113" t="s">
        <v>179</v>
      </c>
      <c r="G300" s="70" t="s">
        <v>180</v>
      </c>
      <c r="H300" s="91"/>
      <c r="I300" s="6"/>
      <c r="J300" s="541"/>
      <c r="K300" s="265">
        <v>7748124</v>
      </c>
      <c r="L300" s="265" t="s">
        <v>81</v>
      </c>
      <c r="M300" s="18"/>
      <c r="N300" s="86"/>
      <c r="O300" s="142"/>
      <c r="P300" s="49"/>
      <c r="Q300" s="143"/>
      <c r="R300" s="206"/>
      <c r="S300" s="206"/>
      <c r="T300" s="265">
        <v>7748124</v>
      </c>
      <c r="U300" s="200">
        <f t="shared" si="165"/>
        <v>7748124</v>
      </c>
      <c r="V300" s="206"/>
      <c r="W300" s="28"/>
      <c r="X300" s="28"/>
      <c r="Y300" s="200">
        <f t="shared" si="161"/>
        <v>0</v>
      </c>
      <c r="Z300" s="28"/>
      <c r="AA300" s="28"/>
      <c r="AB300" s="28"/>
      <c r="AC300" s="29">
        <f t="shared" si="162"/>
        <v>0</v>
      </c>
      <c r="AD300" s="28"/>
      <c r="AE300" s="28"/>
      <c r="AF300" s="28"/>
      <c r="AG300" s="29">
        <f t="shared" si="163"/>
        <v>0</v>
      </c>
      <c r="AH300" s="62">
        <f t="shared" si="166"/>
        <v>7748124</v>
      </c>
      <c r="AI300" s="30">
        <f t="shared" si="164"/>
        <v>2.9531604499003147E-2</v>
      </c>
      <c r="AJ300" s="31">
        <f t="shared" si="157"/>
        <v>1.2754154236081774E-3</v>
      </c>
      <c r="AK300" s="186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</row>
    <row r="301" spans="1:259" outlineLevel="1" x14ac:dyDescent="0.25">
      <c r="A301" s="22">
        <v>4</v>
      </c>
      <c r="B301" s="23"/>
      <c r="C301" s="89" t="s">
        <v>608</v>
      </c>
      <c r="D301" s="224">
        <v>44643</v>
      </c>
      <c r="E301" s="55" t="s">
        <v>609</v>
      </c>
      <c r="F301" s="113" t="s">
        <v>179</v>
      </c>
      <c r="G301" s="70" t="s">
        <v>180</v>
      </c>
      <c r="H301" s="91"/>
      <c r="I301" s="6"/>
      <c r="J301" s="541"/>
      <c r="K301" s="206">
        <v>2665234</v>
      </c>
      <c r="L301" s="265" t="s">
        <v>81</v>
      </c>
      <c r="M301" s="18"/>
      <c r="N301" s="86"/>
      <c r="O301" s="142"/>
      <c r="P301" s="49"/>
      <c r="Q301" s="143"/>
      <c r="R301" s="206"/>
      <c r="S301" s="206"/>
      <c r="T301" s="206">
        <v>2665234</v>
      </c>
      <c r="U301" s="200">
        <f t="shared" si="165"/>
        <v>2665234</v>
      </c>
      <c r="V301" s="206"/>
      <c r="W301" s="28"/>
      <c r="X301" s="28"/>
      <c r="Y301" s="200">
        <f t="shared" si="161"/>
        <v>0</v>
      </c>
      <c r="Z301" s="28"/>
      <c r="AA301" s="28"/>
      <c r="AB301" s="28"/>
      <c r="AC301" s="29">
        <f t="shared" si="162"/>
        <v>0</v>
      </c>
      <c r="AD301" s="28"/>
      <c r="AE301" s="28"/>
      <c r="AF301" s="28"/>
      <c r="AG301" s="29">
        <f t="shared" si="163"/>
        <v>0</v>
      </c>
      <c r="AH301" s="62">
        <f t="shared" si="166"/>
        <v>2665234</v>
      </c>
      <c r="AI301" s="30">
        <f t="shared" si="164"/>
        <v>1.0158412073076805E-2</v>
      </c>
      <c r="AJ301" s="31">
        <f t="shared" si="157"/>
        <v>4.3872304458794376E-4</v>
      </c>
      <c r="AK301" s="186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</row>
    <row r="302" spans="1:259" outlineLevel="1" x14ac:dyDescent="0.25">
      <c r="A302" s="22">
        <v>5</v>
      </c>
      <c r="B302" s="23"/>
      <c r="C302" s="89" t="s">
        <v>610</v>
      </c>
      <c r="D302" s="224">
        <v>44630</v>
      </c>
      <c r="E302" s="55" t="s">
        <v>611</v>
      </c>
      <c r="F302" s="113" t="s">
        <v>179</v>
      </c>
      <c r="G302" s="70" t="s">
        <v>180</v>
      </c>
      <c r="H302" s="91"/>
      <c r="I302" s="6"/>
      <c r="J302" s="541"/>
      <c r="K302" s="206">
        <v>4330888</v>
      </c>
      <c r="L302" s="265" t="s">
        <v>81</v>
      </c>
      <c r="M302" s="18"/>
      <c r="N302" s="86"/>
      <c r="O302" s="142"/>
      <c r="P302" s="49"/>
      <c r="Q302" s="143"/>
      <c r="R302" s="206"/>
      <c r="S302" s="206"/>
      <c r="T302" s="206">
        <v>4330888</v>
      </c>
      <c r="U302" s="200">
        <f t="shared" si="165"/>
        <v>4330888</v>
      </c>
      <c r="V302" s="206"/>
      <c r="W302" s="28"/>
      <c r="X302" s="28"/>
      <c r="Y302" s="200">
        <f t="shared" si="161"/>
        <v>0</v>
      </c>
      <c r="Z302" s="28"/>
      <c r="AA302" s="28"/>
      <c r="AB302" s="28"/>
      <c r="AC302" s="29">
        <f t="shared" si="162"/>
        <v>0</v>
      </c>
      <c r="AD302" s="28"/>
      <c r="AE302" s="28"/>
      <c r="AF302" s="28"/>
      <c r="AG302" s="29">
        <f t="shared" si="163"/>
        <v>0</v>
      </c>
      <c r="AH302" s="62">
        <f t="shared" si="166"/>
        <v>4330888</v>
      </c>
      <c r="AI302" s="30">
        <f t="shared" si="164"/>
        <v>1.650697272597583E-2</v>
      </c>
      <c r="AJ302" s="31">
        <f t="shared" si="157"/>
        <v>7.1290564698236276E-4</v>
      </c>
      <c r="AK302" s="186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</row>
    <row r="303" spans="1:259" outlineLevel="1" x14ac:dyDescent="0.25">
      <c r="A303" s="22">
        <v>6</v>
      </c>
      <c r="B303" s="23"/>
      <c r="C303" s="89" t="s">
        <v>612</v>
      </c>
      <c r="D303" s="224">
        <v>44643</v>
      </c>
      <c r="E303" s="55" t="s">
        <v>613</v>
      </c>
      <c r="F303" s="113" t="s">
        <v>179</v>
      </c>
      <c r="G303" s="70" t="s">
        <v>180</v>
      </c>
      <c r="H303" s="91"/>
      <c r="I303" s="6"/>
      <c r="J303" s="541"/>
      <c r="K303" s="206">
        <v>3721606</v>
      </c>
      <c r="L303" s="265" t="s">
        <v>81</v>
      </c>
      <c r="M303" s="18"/>
      <c r="N303" s="86"/>
      <c r="O303" s="142"/>
      <c r="P303" s="49"/>
      <c r="Q303" s="143"/>
      <c r="R303" s="206"/>
      <c r="S303" s="206"/>
      <c r="T303" s="206">
        <v>3721606</v>
      </c>
      <c r="U303" s="200">
        <f t="shared" si="165"/>
        <v>3721606</v>
      </c>
      <c r="V303" s="206"/>
      <c r="W303" s="28"/>
      <c r="X303" s="28"/>
      <c r="Y303" s="200">
        <f t="shared" si="161"/>
        <v>0</v>
      </c>
      <c r="Z303" s="28"/>
      <c r="AA303" s="28"/>
      <c r="AB303" s="28"/>
      <c r="AC303" s="29">
        <f t="shared" si="162"/>
        <v>0</v>
      </c>
      <c r="AD303" s="28"/>
      <c r="AE303" s="28"/>
      <c r="AF303" s="28"/>
      <c r="AG303" s="29">
        <f t="shared" si="163"/>
        <v>0</v>
      </c>
      <c r="AH303" s="62">
        <f t="shared" si="166"/>
        <v>3721606</v>
      </c>
      <c r="AI303" s="30">
        <f t="shared" si="164"/>
        <v>1.4184723488307249E-2</v>
      </c>
      <c r="AJ303" s="31">
        <f t="shared" si="157"/>
        <v>6.12611993947533E-4</v>
      </c>
      <c r="AK303" s="186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</row>
    <row r="304" spans="1:259" outlineLevel="1" x14ac:dyDescent="0.25">
      <c r="A304" s="22">
        <v>7</v>
      </c>
      <c r="B304" s="23"/>
      <c r="C304" s="89" t="s">
        <v>463</v>
      </c>
      <c r="D304" s="224">
        <v>44630</v>
      </c>
      <c r="E304" s="55" t="s">
        <v>614</v>
      </c>
      <c r="F304" s="113" t="s">
        <v>179</v>
      </c>
      <c r="G304" s="70" t="s">
        <v>180</v>
      </c>
      <c r="H304" s="91"/>
      <c r="I304" s="6"/>
      <c r="J304" s="541"/>
      <c r="K304" s="206">
        <v>3129390</v>
      </c>
      <c r="L304" s="265" t="s">
        <v>81</v>
      </c>
      <c r="M304" s="18"/>
      <c r="N304" s="86"/>
      <c r="O304" s="142"/>
      <c r="P304" s="49"/>
      <c r="Q304" s="143"/>
      <c r="R304" s="206"/>
      <c r="S304" s="206"/>
      <c r="T304" s="206">
        <v>3129390</v>
      </c>
      <c r="U304" s="200">
        <f t="shared" si="165"/>
        <v>3129390</v>
      </c>
      <c r="V304" s="206"/>
      <c r="W304" s="28"/>
      <c r="X304" s="28"/>
      <c r="Y304" s="200">
        <f t="shared" si="161"/>
        <v>0</v>
      </c>
      <c r="Z304" s="28"/>
      <c r="AA304" s="28"/>
      <c r="AB304" s="28"/>
      <c r="AC304" s="29">
        <f t="shared" si="162"/>
        <v>0</v>
      </c>
      <c r="AD304" s="28"/>
      <c r="AE304" s="28"/>
      <c r="AF304" s="28"/>
      <c r="AG304" s="29">
        <f t="shared" si="163"/>
        <v>0</v>
      </c>
      <c r="AH304" s="62">
        <f t="shared" si="166"/>
        <v>3129390</v>
      </c>
      <c r="AI304" s="30">
        <f t="shared" si="164"/>
        <v>1.1927520494397799E-2</v>
      </c>
      <c r="AJ304" s="31">
        <f t="shared" si="157"/>
        <v>5.151275679745438E-4</v>
      </c>
      <c r="AK304" s="186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</row>
    <row r="305" spans="1:66" outlineLevel="1" x14ac:dyDescent="0.25">
      <c r="A305" s="22">
        <v>8</v>
      </c>
      <c r="B305" s="23"/>
      <c r="C305" s="89" t="s">
        <v>457</v>
      </c>
      <c r="D305" s="224">
        <v>44624</v>
      </c>
      <c r="E305" s="55" t="s">
        <v>615</v>
      </c>
      <c r="F305" s="113" t="s">
        <v>179</v>
      </c>
      <c r="G305" s="70" t="s">
        <v>180</v>
      </c>
      <c r="H305" s="91"/>
      <c r="I305" s="6"/>
      <c r="J305" s="541"/>
      <c r="K305" s="206">
        <v>5473699</v>
      </c>
      <c r="L305" s="265" t="s">
        <v>81</v>
      </c>
      <c r="M305" s="18"/>
      <c r="N305" s="86"/>
      <c r="O305" s="142"/>
      <c r="P305" s="49"/>
      <c r="Q305" s="143"/>
      <c r="R305" s="206"/>
      <c r="S305" s="206"/>
      <c r="T305" s="206">
        <v>5473699</v>
      </c>
      <c r="U305" s="200">
        <f t="shared" si="165"/>
        <v>5473699</v>
      </c>
      <c r="V305" s="206"/>
      <c r="W305" s="28"/>
      <c r="X305" s="28"/>
      <c r="Y305" s="200">
        <f t="shared" si="161"/>
        <v>0</v>
      </c>
      <c r="Z305" s="28"/>
      <c r="AA305" s="28"/>
      <c r="AB305" s="28"/>
      <c r="AC305" s="29">
        <f t="shared" si="162"/>
        <v>0</v>
      </c>
      <c r="AD305" s="28"/>
      <c r="AE305" s="28"/>
      <c r="AF305" s="28"/>
      <c r="AG305" s="29">
        <f t="shared" si="163"/>
        <v>0</v>
      </c>
      <c r="AH305" s="62">
        <f t="shared" si="166"/>
        <v>5473699</v>
      </c>
      <c r="AI305" s="30">
        <f t="shared" si="164"/>
        <v>2.0862742260525133E-2</v>
      </c>
      <c r="AJ305" s="31">
        <f t="shared" si="157"/>
        <v>9.0102328367339731E-4</v>
      </c>
      <c r="AK305" s="186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</row>
    <row r="306" spans="1:66" outlineLevel="1" x14ac:dyDescent="0.25">
      <c r="A306" s="22">
        <v>9</v>
      </c>
      <c r="B306" s="23"/>
      <c r="C306" s="89" t="s">
        <v>616</v>
      </c>
      <c r="D306" s="224">
        <v>44630</v>
      </c>
      <c r="E306" s="55" t="s">
        <v>617</v>
      </c>
      <c r="F306" s="113" t="s">
        <v>179</v>
      </c>
      <c r="G306" s="70" t="s">
        <v>180</v>
      </c>
      <c r="H306" s="91"/>
      <c r="I306" s="6"/>
      <c r="J306" s="541"/>
      <c r="K306" s="206">
        <v>4754963</v>
      </c>
      <c r="L306" s="265" t="s">
        <v>81</v>
      </c>
      <c r="M306" s="18"/>
      <c r="N306" s="86"/>
      <c r="O306" s="142"/>
      <c r="P306" s="49"/>
      <c r="Q306" s="143"/>
      <c r="R306" s="206"/>
      <c r="S306" s="206"/>
      <c r="T306" s="206">
        <v>4754963</v>
      </c>
      <c r="U306" s="200">
        <f t="shared" si="165"/>
        <v>4754963</v>
      </c>
      <c r="V306" s="206"/>
      <c r="W306" s="28"/>
      <c r="X306" s="28"/>
      <c r="Y306" s="200">
        <f t="shared" si="161"/>
        <v>0</v>
      </c>
      <c r="Z306" s="28"/>
      <c r="AA306" s="28"/>
      <c r="AB306" s="28"/>
      <c r="AC306" s="29">
        <f t="shared" si="162"/>
        <v>0</v>
      </c>
      <c r="AD306" s="28"/>
      <c r="AE306" s="28"/>
      <c r="AF306" s="28"/>
      <c r="AG306" s="29">
        <f t="shared" si="163"/>
        <v>0</v>
      </c>
      <c r="AH306" s="62">
        <f t="shared" si="166"/>
        <v>4754963</v>
      </c>
      <c r="AI306" s="30">
        <f t="shared" si="164"/>
        <v>1.8123314330461607E-2</v>
      </c>
      <c r="AJ306" s="31">
        <f t="shared" si="157"/>
        <v>7.8271245386447223E-4</v>
      </c>
      <c r="AK306" s="186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</row>
    <row r="307" spans="1:66" outlineLevel="1" x14ac:dyDescent="0.25">
      <c r="A307" s="22">
        <v>10</v>
      </c>
      <c r="B307" s="23"/>
      <c r="C307" s="89" t="s">
        <v>618</v>
      </c>
      <c r="D307" s="224">
        <v>44630</v>
      </c>
      <c r="E307" s="55" t="s">
        <v>619</v>
      </c>
      <c r="F307" s="113" t="s">
        <v>179</v>
      </c>
      <c r="G307" s="70" t="s">
        <v>180</v>
      </c>
      <c r="H307" s="91"/>
      <c r="I307" s="6"/>
      <c r="J307" s="541"/>
      <c r="K307" s="206">
        <v>6235478</v>
      </c>
      <c r="L307" s="265" t="s">
        <v>81</v>
      </c>
      <c r="M307" s="18"/>
      <c r="N307" s="86"/>
      <c r="O307" s="142"/>
      <c r="P307" s="49"/>
      <c r="Q307" s="143"/>
      <c r="R307" s="206"/>
      <c r="S307" s="206"/>
      <c r="T307" s="206">
        <v>6235478</v>
      </c>
      <c r="U307" s="200">
        <f t="shared" si="165"/>
        <v>6235478</v>
      </c>
      <c r="V307" s="206"/>
      <c r="W307" s="28"/>
      <c r="X307" s="28"/>
      <c r="Y307" s="200">
        <f t="shared" si="161"/>
        <v>0</v>
      </c>
      <c r="Z307" s="28"/>
      <c r="AA307" s="28"/>
      <c r="AB307" s="28"/>
      <c r="AC307" s="29">
        <f t="shared" si="162"/>
        <v>0</v>
      </c>
      <c r="AD307" s="28"/>
      <c r="AE307" s="28"/>
      <c r="AF307" s="28"/>
      <c r="AG307" s="29">
        <f t="shared" si="163"/>
        <v>0</v>
      </c>
      <c r="AH307" s="62">
        <f t="shared" si="166"/>
        <v>6235478</v>
      </c>
      <c r="AI307" s="30">
        <f t="shared" si="164"/>
        <v>2.3766226528929475E-2</v>
      </c>
      <c r="AJ307" s="31">
        <f t="shared" si="157"/>
        <v>1.0264194035574897E-3</v>
      </c>
      <c r="AK307" s="186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</row>
    <row r="308" spans="1:66" outlineLevel="1" x14ac:dyDescent="0.25">
      <c r="A308" s="22">
        <v>11</v>
      </c>
      <c r="B308" s="23"/>
      <c r="C308" s="89" t="s">
        <v>451</v>
      </c>
      <c r="D308" s="224">
        <v>44624</v>
      </c>
      <c r="E308" s="55" t="s">
        <v>620</v>
      </c>
      <c r="F308" s="113" t="s">
        <v>179</v>
      </c>
      <c r="G308" s="70" t="s">
        <v>180</v>
      </c>
      <c r="H308" s="91"/>
      <c r="I308" s="6"/>
      <c r="J308" s="541"/>
      <c r="K308" s="206">
        <v>3804889</v>
      </c>
      <c r="L308" s="265" t="s">
        <v>81</v>
      </c>
      <c r="M308" s="18"/>
      <c r="N308" s="86"/>
      <c r="O308" s="142"/>
      <c r="P308" s="49"/>
      <c r="Q308" s="143"/>
      <c r="R308" s="206"/>
      <c r="S308" s="206"/>
      <c r="T308" s="206">
        <v>3804889</v>
      </c>
      <c r="U308" s="200">
        <f t="shared" si="165"/>
        <v>3804889</v>
      </c>
      <c r="V308" s="206"/>
      <c r="W308" s="28"/>
      <c r="X308" s="28"/>
      <c r="Y308" s="200">
        <f t="shared" si="161"/>
        <v>0</v>
      </c>
      <c r="Z308" s="28"/>
      <c r="AA308" s="28"/>
      <c r="AB308" s="28"/>
      <c r="AC308" s="29">
        <f t="shared" si="162"/>
        <v>0</v>
      </c>
      <c r="AD308" s="28"/>
      <c r="AE308" s="28"/>
      <c r="AF308" s="28"/>
      <c r="AG308" s="29">
        <f t="shared" si="163"/>
        <v>0</v>
      </c>
      <c r="AH308" s="62">
        <f t="shared" si="166"/>
        <v>3804889</v>
      </c>
      <c r="AI308" s="30">
        <f t="shared" si="164"/>
        <v>1.4502152664387868E-2</v>
      </c>
      <c r="AJ308" s="31">
        <f t="shared" si="157"/>
        <v>6.2632117345012741E-4</v>
      </c>
      <c r="AK308" s="186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</row>
    <row r="309" spans="1:66" outlineLevel="1" x14ac:dyDescent="0.25">
      <c r="A309" s="22">
        <v>12</v>
      </c>
      <c r="B309" s="23"/>
      <c r="C309" s="89" t="s">
        <v>621</v>
      </c>
      <c r="D309" s="224">
        <v>44630</v>
      </c>
      <c r="E309" s="55" t="s">
        <v>622</v>
      </c>
      <c r="F309" s="113" t="s">
        <v>179</v>
      </c>
      <c r="G309" s="70" t="s">
        <v>180</v>
      </c>
      <c r="H309" s="91"/>
      <c r="I309" s="6"/>
      <c r="J309" s="541"/>
      <c r="K309" s="206">
        <v>4428748</v>
      </c>
      <c r="L309" s="265" t="s">
        <v>81</v>
      </c>
      <c r="M309" s="18"/>
      <c r="N309" s="86"/>
      <c r="O309" s="142"/>
      <c r="P309" s="49"/>
      <c r="Q309" s="143"/>
      <c r="R309" s="206"/>
      <c r="S309" s="206"/>
      <c r="T309" s="206">
        <v>4428748</v>
      </c>
      <c r="U309" s="200">
        <f t="shared" si="165"/>
        <v>4428748</v>
      </c>
      <c r="V309" s="206"/>
      <c r="W309" s="28"/>
      <c r="X309" s="28"/>
      <c r="Y309" s="200">
        <f t="shared" si="161"/>
        <v>0</v>
      </c>
      <c r="Z309" s="28"/>
      <c r="AA309" s="28"/>
      <c r="AB309" s="28"/>
      <c r="AC309" s="29">
        <f t="shared" si="162"/>
        <v>0</v>
      </c>
      <c r="AD309" s="28"/>
      <c r="AE309" s="28"/>
      <c r="AF309" s="28"/>
      <c r="AG309" s="29">
        <f t="shared" si="163"/>
        <v>0</v>
      </c>
      <c r="AH309" s="62">
        <f t="shared" si="166"/>
        <v>4428748</v>
      </c>
      <c r="AI309" s="30">
        <f t="shared" si="164"/>
        <v>1.6879961441214827E-2</v>
      </c>
      <c r="AJ309" s="31">
        <f t="shared" si="157"/>
        <v>7.2901434030661725E-4</v>
      </c>
      <c r="AK309" s="186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</row>
    <row r="310" spans="1:66" outlineLevel="1" x14ac:dyDescent="0.25">
      <c r="A310" s="22">
        <v>13</v>
      </c>
      <c r="B310" s="23"/>
      <c r="C310" s="89" t="s">
        <v>623</v>
      </c>
      <c r="D310" s="224">
        <v>44643</v>
      </c>
      <c r="E310" s="55" t="s">
        <v>624</v>
      </c>
      <c r="F310" s="113" t="s">
        <v>179</v>
      </c>
      <c r="G310" s="70" t="s">
        <v>180</v>
      </c>
      <c r="H310" s="91"/>
      <c r="I310" s="6"/>
      <c r="J310" s="541"/>
      <c r="K310" s="206">
        <v>5244439</v>
      </c>
      <c r="L310" s="265" t="s">
        <v>81</v>
      </c>
      <c r="M310" s="18"/>
      <c r="N310" s="86"/>
      <c r="O310" s="142"/>
      <c r="P310" s="49"/>
      <c r="Q310" s="143"/>
      <c r="R310" s="206"/>
      <c r="S310" s="206"/>
      <c r="T310" s="206">
        <v>5244439</v>
      </c>
      <c r="U310" s="200">
        <f t="shared" si="165"/>
        <v>5244439</v>
      </c>
      <c r="V310" s="206"/>
      <c r="W310" s="28"/>
      <c r="X310" s="28"/>
      <c r="Y310" s="200">
        <f t="shared" si="161"/>
        <v>0</v>
      </c>
      <c r="Z310" s="28"/>
      <c r="AA310" s="28"/>
      <c r="AB310" s="28"/>
      <c r="AC310" s="29">
        <f t="shared" si="162"/>
        <v>0</v>
      </c>
      <c r="AD310" s="28"/>
      <c r="AE310" s="28"/>
      <c r="AF310" s="28"/>
      <c r="AG310" s="29">
        <f t="shared" si="163"/>
        <v>0</v>
      </c>
      <c r="AH310" s="62">
        <f t="shared" si="166"/>
        <v>5244439</v>
      </c>
      <c r="AI310" s="30">
        <f t="shared" si="164"/>
        <v>1.9988928722249097E-2</v>
      </c>
      <c r="AJ310" s="31">
        <f t="shared" si="157"/>
        <v>8.6328489177151099E-4</v>
      </c>
      <c r="AK310" s="186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</row>
    <row r="311" spans="1:66" outlineLevel="1" x14ac:dyDescent="0.25">
      <c r="A311" s="22">
        <v>14</v>
      </c>
      <c r="B311" s="23"/>
      <c r="C311" s="89" t="s">
        <v>459</v>
      </c>
      <c r="D311" s="224">
        <v>44630</v>
      </c>
      <c r="E311" s="55" t="s">
        <v>625</v>
      </c>
      <c r="F311" s="113" t="s">
        <v>179</v>
      </c>
      <c r="G311" s="70" t="s">
        <v>180</v>
      </c>
      <c r="H311" s="91"/>
      <c r="I311" s="6"/>
      <c r="J311" s="541"/>
      <c r="K311" s="206">
        <v>7338260</v>
      </c>
      <c r="L311" s="265" t="s">
        <v>81</v>
      </c>
      <c r="M311" s="18"/>
      <c r="N311" s="86"/>
      <c r="O311" s="142"/>
      <c r="P311" s="49"/>
      <c r="Q311" s="143"/>
      <c r="R311" s="206"/>
      <c r="S311" s="206"/>
      <c r="T311" s="206">
        <v>7338260</v>
      </c>
      <c r="U311" s="200">
        <f t="shared" si="165"/>
        <v>7338260</v>
      </c>
      <c r="V311" s="206"/>
      <c r="W311" s="28"/>
      <c r="X311" s="28"/>
      <c r="Y311" s="200">
        <f t="shared" si="161"/>
        <v>0</v>
      </c>
      <c r="Z311" s="28"/>
      <c r="AA311" s="28"/>
      <c r="AB311" s="28"/>
      <c r="AC311" s="29">
        <f t="shared" si="162"/>
        <v>0</v>
      </c>
      <c r="AD311" s="28"/>
      <c r="AE311" s="28"/>
      <c r="AF311" s="28"/>
      <c r="AG311" s="29">
        <f t="shared" si="163"/>
        <v>0</v>
      </c>
      <c r="AH311" s="62">
        <f t="shared" si="166"/>
        <v>7338260</v>
      </c>
      <c r="AI311" s="30">
        <f t="shared" si="164"/>
        <v>2.7969427442159526E-2</v>
      </c>
      <c r="AJ311" s="31">
        <f t="shared" si="157"/>
        <v>1.207947883442101E-3</v>
      </c>
      <c r="AK311" s="186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</row>
    <row r="312" spans="1:66" outlineLevel="1" x14ac:dyDescent="0.25">
      <c r="A312" s="22">
        <v>15</v>
      </c>
      <c r="B312" s="23"/>
      <c r="C312" s="89" t="s">
        <v>626</v>
      </c>
      <c r="D312" s="224">
        <v>44624</v>
      </c>
      <c r="E312" s="55" t="s">
        <v>627</v>
      </c>
      <c r="F312" s="113" t="s">
        <v>179</v>
      </c>
      <c r="G312" s="70" t="s">
        <v>180</v>
      </c>
      <c r="H312" s="91"/>
      <c r="I312" s="6"/>
      <c r="J312" s="541"/>
      <c r="K312" s="206">
        <v>6825905</v>
      </c>
      <c r="L312" s="265" t="s">
        <v>81</v>
      </c>
      <c r="M312" s="18"/>
      <c r="N312" s="86"/>
      <c r="O312" s="142"/>
      <c r="P312" s="49"/>
      <c r="Q312" s="143"/>
      <c r="R312" s="206"/>
      <c r="S312" s="206"/>
      <c r="T312" s="206">
        <v>6825905</v>
      </c>
      <c r="U312" s="200">
        <f t="shared" si="165"/>
        <v>6825905</v>
      </c>
      <c r="V312" s="206"/>
      <c r="W312" s="28"/>
      <c r="X312" s="28"/>
      <c r="Y312" s="200">
        <f t="shared" si="161"/>
        <v>0</v>
      </c>
      <c r="Z312" s="28"/>
      <c r="AA312" s="28"/>
      <c r="AB312" s="28"/>
      <c r="AC312" s="29">
        <f t="shared" si="162"/>
        <v>0</v>
      </c>
      <c r="AD312" s="28"/>
      <c r="AE312" s="28"/>
      <c r="AF312" s="28"/>
      <c r="AG312" s="29">
        <f t="shared" si="163"/>
        <v>0</v>
      </c>
      <c r="AH312" s="62">
        <f t="shared" si="166"/>
        <v>6825905</v>
      </c>
      <c r="AI312" s="30">
        <f t="shared" si="164"/>
        <v>2.6016610834799246E-2</v>
      </c>
      <c r="AJ312" s="31">
        <f t="shared" si="157"/>
        <v>1.1236093429950497E-3</v>
      </c>
      <c r="AK312" s="186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</row>
    <row r="313" spans="1:66" outlineLevel="1" x14ac:dyDescent="0.25">
      <c r="A313" s="22">
        <v>16</v>
      </c>
      <c r="B313" s="23"/>
      <c r="C313" s="89" t="s">
        <v>628</v>
      </c>
      <c r="D313" s="224">
        <v>44643</v>
      </c>
      <c r="E313" s="55" t="s">
        <v>629</v>
      </c>
      <c r="F313" s="113" t="s">
        <v>179</v>
      </c>
      <c r="G313" s="70" t="s">
        <v>180</v>
      </c>
      <c r="H313" s="91"/>
      <c r="I313" s="6"/>
      <c r="J313" s="541"/>
      <c r="K313" s="206">
        <v>38092255</v>
      </c>
      <c r="L313" s="265" t="s">
        <v>81</v>
      </c>
      <c r="M313" s="18"/>
      <c r="N313" s="86"/>
      <c r="O313" s="142"/>
      <c r="P313" s="49"/>
      <c r="Q313" s="143"/>
      <c r="R313" s="206"/>
      <c r="S313" s="206"/>
      <c r="T313" s="206">
        <v>38092255</v>
      </c>
      <c r="U313" s="200">
        <f t="shared" si="165"/>
        <v>38092255</v>
      </c>
      <c r="V313" s="206"/>
      <c r="W313" s="28"/>
      <c r="X313" s="28"/>
      <c r="Y313" s="200">
        <f t="shared" si="161"/>
        <v>0</v>
      </c>
      <c r="Z313" s="28"/>
      <c r="AA313" s="28"/>
      <c r="AB313" s="28"/>
      <c r="AC313" s="29">
        <f t="shared" si="162"/>
        <v>0</v>
      </c>
      <c r="AD313" s="28"/>
      <c r="AE313" s="28"/>
      <c r="AF313" s="28"/>
      <c r="AG313" s="29">
        <f t="shared" si="163"/>
        <v>0</v>
      </c>
      <c r="AH313" s="62">
        <f t="shared" si="166"/>
        <v>38092255</v>
      </c>
      <c r="AI313" s="30">
        <f t="shared" si="164"/>
        <v>0.1451868102698376</v>
      </c>
      <c r="AJ313" s="31">
        <f t="shared" si="157"/>
        <v>6.2703500288606266E-3</v>
      </c>
      <c r="AK313" s="186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</row>
    <row r="314" spans="1:66" outlineLevel="1" x14ac:dyDescent="0.25">
      <c r="A314" s="22">
        <v>17</v>
      </c>
      <c r="B314" s="23"/>
      <c r="C314" s="89" t="s">
        <v>630</v>
      </c>
      <c r="D314" s="224">
        <v>44630</v>
      </c>
      <c r="E314" s="55" t="s">
        <v>631</v>
      </c>
      <c r="F314" s="113" t="s">
        <v>179</v>
      </c>
      <c r="G314" s="70" t="s">
        <v>180</v>
      </c>
      <c r="H314" s="91"/>
      <c r="I314" s="6"/>
      <c r="J314" s="541"/>
      <c r="K314" s="206">
        <v>4111094</v>
      </c>
      <c r="L314" s="265" t="s">
        <v>81</v>
      </c>
      <c r="M314" s="18"/>
      <c r="N314" s="86"/>
      <c r="O314" s="142"/>
      <c r="P314" s="49"/>
      <c r="Q314" s="143"/>
      <c r="R314" s="206"/>
      <c r="S314" s="206"/>
      <c r="T314" s="206">
        <v>4111094</v>
      </c>
      <c r="U314" s="200">
        <f t="shared" si="165"/>
        <v>4111094</v>
      </c>
      <c r="V314" s="206"/>
      <c r="W314" s="28"/>
      <c r="X314" s="28"/>
      <c r="Y314" s="200">
        <f t="shared" si="161"/>
        <v>0</v>
      </c>
      <c r="Z314" s="28"/>
      <c r="AA314" s="28"/>
      <c r="AB314" s="28"/>
      <c r="AC314" s="29">
        <f t="shared" si="162"/>
        <v>0</v>
      </c>
      <c r="AD314" s="28"/>
      <c r="AE314" s="28"/>
      <c r="AF314" s="28"/>
      <c r="AG314" s="29">
        <f t="shared" si="163"/>
        <v>0</v>
      </c>
      <c r="AH314" s="62">
        <f t="shared" si="166"/>
        <v>4111094</v>
      </c>
      <c r="AI314" s="30">
        <f t="shared" si="164"/>
        <v>1.5669238394510059E-2</v>
      </c>
      <c r="AJ314" s="31">
        <f t="shared" si="157"/>
        <v>6.767254493478727E-4</v>
      </c>
      <c r="AK314" s="186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</row>
    <row r="315" spans="1:66" outlineLevel="1" x14ac:dyDescent="0.25">
      <c r="A315" s="22">
        <v>18</v>
      </c>
      <c r="B315" s="23"/>
      <c r="C315" s="89" t="s">
        <v>632</v>
      </c>
      <c r="D315" s="224">
        <v>44630</v>
      </c>
      <c r="E315" s="55" t="s">
        <v>633</v>
      </c>
      <c r="F315" s="113" t="s">
        <v>179</v>
      </c>
      <c r="G315" s="70" t="s">
        <v>180</v>
      </c>
      <c r="H315" s="91"/>
      <c r="I315" s="6"/>
      <c r="J315" s="541"/>
      <c r="K315" s="206">
        <v>58016399</v>
      </c>
      <c r="L315" s="265" t="s">
        <v>81</v>
      </c>
      <c r="M315" s="18"/>
      <c r="N315" s="86"/>
      <c r="O315" s="142"/>
      <c r="P315" s="49"/>
      <c r="Q315" s="143"/>
      <c r="R315" s="206"/>
      <c r="S315" s="206"/>
      <c r="T315" s="206">
        <v>58016399</v>
      </c>
      <c r="U315" s="200">
        <f t="shared" si="165"/>
        <v>58016399</v>
      </c>
      <c r="V315" s="206"/>
      <c r="W315" s="28"/>
      <c r="X315" s="28"/>
      <c r="Y315" s="200">
        <f t="shared" si="161"/>
        <v>0</v>
      </c>
      <c r="Z315" s="28"/>
      <c r="AA315" s="28"/>
      <c r="AB315" s="28"/>
      <c r="AC315" s="29">
        <f t="shared" si="162"/>
        <v>0</v>
      </c>
      <c r="AD315" s="28"/>
      <c r="AE315" s="28"/>
      <c r="AF315" s="28"/>
      <c r="AG315" s="29">
        <f t="shared" si="163"/>
        <v>0</v>
      </c>
      <c r="AH315" s="62">
        <f t="shared" si="166"/>
        <v>58016399</v>
      </c>
      <c r="AI315" s="30">
        <f t="shared" si="164"/>
        <v>0.22112673335175864</v>
      </c>
      <c r="AJ315" s="31">
        <f t="shared" si="157"/>
        <v>9.5500549690229596E-3</v>
      </c>
      <c r="AK315" s="186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</row>
    <row r="316" spans="1:66" outlineLevel="1" x14ac:dyDescent="0.25">
      <c r="A316" s="22">
        <v>19</v>
      </c>
      <c r="B316" s="23"/>
      <c r="C316" s="89" t="s">
        <v>634</v>
      </c>
      <c r="D316" s="224">
        <v>44624</v>
      </c>
      <c r="E316" s="55" t="s">
        <v>635</v>
      </c>
      <c r="F316" s="113" t="s">
        <v>179</v>
      </c>
      <c r="G316" s="70" t="s">
        <v>180</v>
      </c>
      <c r="H316" s="91"/>
      <c r="I316" s="6"/>
      <c r="J316" s="541"/>
      <c r="K316" s="206">
        <v>4400720</v>
      </c>
      <c r="L316" s="265" t="s">
        <v>81</v>
      </c>
      <c r="M316" s="18"/>
      <c r="N316" s="86"/>
      <c r="O316" s="142"/>
      <c r="P316" s="49"/>
      <c r="Q316" s="143"/>
      <c r="R316" s="206"/>
      <c r="S316" s="206"/>
      <c r="T316" s="206">
        <v>4400720</v>
      </c>
      <c r="U316" s="200">
        <f t="shared" si="165"/>
        <v>4400720</v>
      </c>
      <c r="V316" s="206"/>
      <c r="W316" s="28"/>
      <c r="X316" s="28"/>
      <c r="Y316" s="200">
        <f t="shared" si="161"/>
        <v>0</v>
      </c>
      <c r="Z316" s="28"/>
      <c r="AA316" s="28"/>
      <c r="AB316" s="28"/>
      <c r="AC316" s="29">
        <f t="shared" si="162"/>
        <v>0</v>
      </c>
      <c r="AD316" s="28"/>
      <c r="AE316" s="28"/>
      <c r="AF316" s="28"/>
      <c r="AG316" s="29">
        <f t="shared" si="163"/>
        <v>0</v>
      </c>
      <c r="AH316" s="62">
        <f t="shared" si="166"/>
        <v>4400720</v>
      </c>
      <c r="AI316" s="30">
        <f t="shared" si="164"/>
        <v>1.6773134058109179E-2</v>
      </c>
      <c r="AJ316" s="31">
        <f t="shared" si="157"/>
        <v>7.2440066304836875E-4</v>
      </c>
      <c r="AK316" s="186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</row>
    <row r="317" spans="1:66" outlineLevel="1" x14ac:dyDescent="0.25">
      <c r="A317" s="22">
        <v>20</v>
      </c>
      <c r="B317" s="23"/>
      <c r="C317" s="89" t="s">
        <v>636</v>
      </c>
      <c r="D317" s="224">
        <v>44630</v>
      </c>
      <c r="E317" s="55" t="s">
        <v>637</v>
      </c>
      <c r="F317" s="113" t="s">
        <v>179</v>
      </c>
      <c r="G317" s="70" t="s">
        <v>180</v>
      </c>
      <c r="H317" s="91"/>
      <c r="I317" s="6"/>
      <c r="J317" s="541"/>
      <c r="K317" s="206">
        <v>8561124</v>
      </c>
      <c r="L317" s="265" t="s">
        <v>81</v>
      </c>
      <c r="M317" s="18"/>
      <c r="N317" s="86"/>
      <c r="O317" s="142"/>
      <c r="P317" s="49"/>
      <c r="Q317" s="143"/>
      <c r="R317" s="206"/>
      <c r="S317" s="206"/>
      <c r="T317" s="206">
        <v>8561124</v>
      </c>
      <c r="U317" s="200">
        <f t="shared" si="165"/>
        <v>8561124</v>
      </c>
      <c r="V317" s="206"/>
      <c r="W317" s="28"/>
      <c r="X317" s="28"/>
      <c r="Y317" s="200">
        <f t="shared" si="161"/>
        <v>0</v>
      </c>
      <c r="Z317" s="28"/>
      <c r="AA317" s="28"/>
      <c r="AB317" s="28"/>
      <c r="AC317" s="29">
        <f t="shared" si="162"/>
        <v>0</v>
      </c>
      <c r="AD317" s="28"/>
      <c r="AE317" s="28"/>
      <c r="AF317" s="28"/>
      <c r="AG317" s="29">
        <f t="shared" si="163"/>
        <v>0</v>
      </c>
      <c r="AH317" s="62">
        <f t="shared" si="166"/>
        <v>8561124</v>
      </c>
      <c r="AI317" s="30">
        <f t="shared" si="164"/>
        <v>3.2630315162086178E-2</v>
      </c>
      <c r="AJ317" s="31">
        <f t="shared" si="157"/>
        <v>1.409243010698091E-3</v>
      </c>
      <c r="AK317" s="186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</row>
    <row r="318" spans="1:66" outlineLevel="1" x14ac:dyDescent="0.25">
      <c r="A318" s="22">
        <v>21</v>
      </c>
      <c r="B318" s="23"/>
      <c r="C318" s="89" t="s">
        <v>638</v>
      </c>
      <c r="D318" s="224">
        <v>44630</v>
      </c>
      <c r="E318" s="55" t="s">
        <v>639</v>
      </c>
      <c r="F318" s="113" t="s">
        <v>179</v>
      </c>
      <c r="G318" s="70" t="s">
        <v>180</v>
      </c>
      <c r="H318" s="91"/>
      <c r="I318" s="6"/>
      <c r="J318" s="541"/>
      <c r="K318" s="206">
        <v>3712432</v>
      </c>
      <c r="L318" s="265" t="s">
        <v>81</v>
      </c>
      <c r="M318" s="18"/>
      <c r="N318" s="86"/>
      <c r="O318" s="142"/>
      <c r="P318" s="49"/>
      <c r="Q318" s="143"/>
      <c r="R318" s="206"/>
      <c r="S318" s="206"/>
      <c r="T318" s="206">
        <v>3712432</v>
      </c>
      <c r="U318" s="200">
        <f t="shared" si="165"/>
        <v>3712432</v>
      </c>
      <c r="V318" s="206"/>
      <c r="W318" s="28"/>
      <c r="X318" s="28"/>
      <c r="Y318" s="200">
        <f t="shared" si="161"/>
        <v>0</v>
      </c>
      <c r="Z318" s="28"/>
      <c r="AA318" s="28"/>
      <c r="AB318" s="28"/>
      <c r="AC318" s="29">
        <f t="shared" si="162"/>
        <v>0</v>
      </c>
      <c r="AD318" s="28"/>
      <c r="AE318" s="28"/>
      <c r="AF318" s="28"/>
      <c r="AG318" s="29">
        <f t="shared" si="163"/>
        <v>0</v>
      </c>
      <c r="AH318" s="62">
        <f t="shared" si="166"/>
        <v>3712432</v>
      </c>
      <c r="AI318" s="30">
        <f t="shared" si="164"/>
        <v>1.4149757225548178E-2</v>
      </c>
      <c r="AJ318" s="31">
        <f t="shared" si="157"/>
        <v>6.1110186567697592E-4</v>
      </c>
      <c r="AK318" s="186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</row>
    <row r="319" spans="1:66" outlineLevel="1" x14ac:dyDescent="0.25">
      <c r="A319" s="22">
        <v>22</v>
      </c>
      <c r="B319" s="23"/>
      <c r="C319" s="89" t="s">
        <v>640</v>
      </c>
      <c r="D319" s="224">
        <v>44631</v>
      </c>
      <c r="E319" s="55" t="s">
        <v>641</v>
      </c>
      <c r="F319" s="113" t="s">
        <v>179</v>
      </c>
      <c r="G319" s="70" t="s">
        <v>180</v>
      </c>
      <c r="H319" s="91"/>
      <c r="I319" s="6"/>
      <c r="J319" s="541"/>
      <c r="K319" s="206">
        <v>8981854</v>
      </c>
      <c r="L319" s="265" t="s">
        <v>81</v>
      </c>
      <c r="M319" s="18"/>
      <c r="N319" s="86"/>
      <c r="O319" s="142"/>
      <c r="P319" s="49"/>
      <c r="Q319" s="143"/>
      <c r="R319" s="206"/>
      <c r="S319" s="206"/>
      <c r="T319" s="206">
        <v>8981854</v>
      </c>
      <c r="U319" s="200">
        <f t="shared" si="165"/>
        <v>8981854</v>
      </c>
      <c r="V319" s="206"/>
      <c r="W319" s="28"/>
      <c r="X319" s="28"/>
      <c r="Y319" s="200">
        <f t="shared" si="161"/>
        <v>0</v>
      </c>
      <c r="Z319" s="28"/>
      <c r="AA319" s="28"/>
      <c r="AB319" s="28"/>
      <c r="AC319" s="29">
        <f t="shared" si="162"/>
        <v>0</v>
      </c>
      <c r="AD319" s="28"/>
      <c r="AE319" s="28"/>
      <c r="AF319" s="28"/>
      <c r="AG319" s="29">
        <f t="shared" si="163"/>
        <v>0</v>
      </c>
      <c r="AH319" s="62">
        <f t="shared" si="166"/>
        <v>8981854</v>
      </c>
      <c r="AI319" s="30">
        <f t="shared" si="164"/>
        <v>3.4233907458862227E-2</v>
      </c>
      <c r="AJ319" s="31">
        <f t="shared" si="157"/>
        <v>1.4784991985410667E-3</v>
      </c>
      <c r="AK319" s="186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</row>
    <row r="320" spans="1:66" outlineLevel="1" x14ac:dyDescent="0.25">
      <c r="A320" s="22">
        <v>23</v>
      </c>
      <c r="B320" s="23"/>
      <c r="C320" s="89" t="s">
        <v>642</v>
      </c>
      <c r="D320" s="224">
        <v>44624</v>
      </c>
      <c r="E320" s="55" t="s">
        <v>643</v>
      </c>
      <c r="F320" s="113" t="s">
        <v>179</v>
      </c>
      <c r="G320" s="70" t="s">
        <v>180</v>
      </c>
      <c r="H320" s="91"/>
      <c r="I320" s="6"/>
      <c r="J320" s="541"/>
      <c r="K320" s="206">
        <v>4978753</v>
      </c>
      <c r="L320" s="265" t="s">
        <v>81</v>
      </c>
      <c r="M320" s="18"/>
      <c r="N320" s="86"/>
      <c r="O320" s="142"/>
      <c r="P320" s="49"/>
      <c r="Q320" s="143"/>
      <c r="R320" s="206"/>
      <c r="S320" s="206"/>
      <c r="T320" s="206">
        <v>4978753</v>
      </c>
      <c r="U320" s="200">
        <f t="shared" si="165"/>
        <v>4978753</v>
      </c>
      <c r="V320" s="206"/>
      <c r="W320" s="28"/>
      <c r="X320" s="28"/>
      <c r="Y320" s="200">
        <f t="shared" si="161"/>
        <v>0</v>
      </c>
      <c r="Z320" s="28"/>
      <c r="AA320" s="28"/>
      <c r="AB320" s="28"/>
      <c r="AC320" s="29">
        <f t="shared" si="162"/>
        <v>0</v>
      </c>
      <c r="AD320" s="28"/>
      <c r="AE320" s="28"/>
      <c r="AF320" s="28"/>
      <c r="AG320" s="29">
        <f t="shared" si="163"/>
        <v>0</v>
      </c>
      <c r="AH320" s="62">
        <f t="shared" si="166"/>
        <v>4978753</v>
      </c>
      <c r="AI320" s="30">
        <f t="shared" si="164"/>
        <v>1.8976279225038913E-2</v>
      </c>
      <c r="AJ320" s="31">
        <f t="shared" si="157"/>
        <v>8.1955043137351498E-4</v>
      </c>
      <c r="AK320" s="186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</row>
    <row r="321" spans="1:66" outlineLevel="1" x14ac:dyDescent="0.25">
      <c r="A321" s="22">
        <v>24</v>
      </c>
      <c r="B321" s="23"/>
      <c r="C321" s="89" t="s">
        <v>435</v>
      </c>
      <c r="D321" s="224">
        <v>44624</v>
      </c>
      <c r="E321" s="55" t="s">
        <v>644</v>
      </c>
      <c r="F321" s="113" t="s">
        <v>179</v>
      </c>
      <c r="G321" s="70" t="s">
        <v>180</v>
      </c>
      <c r="H321" s="91"/>
      <c r="I321" s="6"/>
      <c r="J321" s="541"/>
      <c r="K321" s="206">
        <v>2130396</v>
      </c>
      <c r="L321" s="265" t="s">
        <v>81</v>
      </c>
      <c r="M321" s="18"/>
      <c r="N321" s="86"/>
      <c r="O321" s="142"/>
      <c r="P321" s="49"/>
      <c r="Q321" s="143"/>
      <c r="R321" s="206"/>
      <c r="S321" s="206"/>
      <c r="T321" s="206">
        <v>2130396</v>
      </c>
      <c r="U321" s="200">
        <f t="shared" si="165"/>
        <v>2130396</v>
      </c>
      <c r="V321" s="206"/>
      <c r="W321" s="28"/>
      <c r="X321" s="28"/>
      <c r="Y321" s="200">
        <f t="shared" si="161"/>
        <v>0</v>
      </c>
      <c r="Z321" s="28"/>
      <c r="AA321" s="28"/>
      <c r="AB321" s="28"/>
      <c r="AC321" s="29">
        <f t="shared" si="162"/>
        <v>0</v>
      </c>
      <c r="AD321" s="28"/>
      <c r="AE321" s="28"/>
      <c r="AF321" s="28"/>
      <c r="AG321" s="29">
        <f t="shared" si="163"/>
        <v>0</v>
      </c>
      <c r="AH321" s="62">
        <f t="shared" si="166"/>
        <v>2130396</v>
      </c>
      <c r="AI321" s="30">
        <f t="shared" si="164"/>
        <v>8.1199025852268635E-3</v>
      </c>
      <c r="AJ321" s="31">
        <f t="shared" si="157"/>
        <v>3.5068358699385382E-4</v>
      </c>
      <c r="AK321" s="186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</row>
    <row r="322" spans="1:66" outlineLevel="1" x14ac:dyDescent="0.25">
      <c r="A322" s="22">
        <v>25</v>
      </c>
      <c r="B322" s="23"/>
      <c r="C322" s="89" t="s">
        <v>645</v>
      </c>
      <c r="D322" s="224">
        <v>44643</v>
      </c>
      <c r="E322" s="55" t="s">
        <v>646</v>
      </c>
      <c r="F322" s="113" t="s">
        <v>179</v>
      </c>
      <c r="G322" s="70" t="s">
        <v>180</v>
      </c>
      <c r="H322" s="91"/>
      <c r="I322" s="6"/>
      <c r="J322" s="541"/>
      <c r="K322" s="206">
        <v>6622588</v>
      </c>
      <c r="L322" s="265" t="s">
        <v>81</v>
      </c>
      <c r="M322" s="18"/>
      <c r="N322" s="86"/>
      <c r="O322" s="142"/>
      <c r="P322" s="49"/>
      <c r="Q322" s="143"/>
      <c r="R322" s="206"/>
      <c r="S322" s="206"/>
      <c r="T322" s="206">
        <v>6622588</v>
      </c>
      <c r="U322" s="200">
        <f t="shared" si="165"/>
        <v>6622588</v>
      </c>
      <c r="V322" s="206"/>
      <c r="W322" s="28"/>
      <c r="X322" s="28"/>
      <c r="Y322" s="200">
        <f t="shared" si="161"/>
        <v>0</v>
      </c>
      <c r="Z322" s="28"/>
      <c r="AA322" s="28"/>
      <c r="AB322" s="28"/>
      <c r="AC322" s="29">
        <f t="shared" si="162"/>
        <v>0</v>
      </c>
      <c r="AD322" s="28"/>
      <c r="AE322" s="28"/>
      <c r="AF322" s="28"/>
      <c r="AG322" s="29">
        <f t="shared" si="163"/>
        <v>0</v>
      </c>
      <c r="AH322" s="62">
        <f t="shared" si="166"/>
        <v>6622588</v>
      </c>
      <c r="AI322" s="30">
        <f t="shared" si="164"/>
        <v>2.5241677801729069E-2</v>
      </c>
      <c r="AJ322" s="31">
        <f t="shared" si="157"/>
        <v>1.0901414173808308E-3</v>
      </c>
      <c r="AK322" s="186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</row>
    <row r="323" spans="1:66" outlineLevel="1" x14ac:dyDescent="0.25">
      <c r="A323" s="22">
        <v>26</v>
      </c>
      <c r="B323" s="23"/>
      <c r="C323" s="89" t="s">
        <v>647</v>
      </c>
      <c r="D323" s="224">
        <v>44643</v>
      </c>
      <c r="E323" s="55" t="s">
        <v>648</v>
      </c>
      <c r="F323" s="113" t="s">
        <v>179</v>
      </c>
      <c r="G323" s="70" t="s">
        <v>180</v>
      </c>
      <c r="H323" s="91"/>
      <c r="I323" s="6"/>
      <c r="J323" s="541"/>
      <c r="K323" s="206">
        <v>4508911</v>
      </c>
      <c r="L323" s="265" t="s">
        <v>81</v>
      </c>
      <c r="M323" s="18"/>
      <c r="N323" s="86"/>
      <c r="O323" s="142"/>
      <c r="P323" s="49"/>
      <c r="Q323" s="143"/>
      <c r="R323" s="206"/>
      <c r="S323" s="206"/>
      <c r="T323" s="206">
        <v>4508911</v>
      </c>
      <c r="U323" s="200">
        <f t="shared" si="165"/>
        <v>4508911</v>
      </c>
      <c r="V323" s="206"/>
      <c r="W323" s="28"/>
      <c r="X323" s="28"/>
      <c r="Y323" s="200">
        <f t="shared" si="161"/>
        <v>0</v>
      </c>
      <c r="Z323" s="28"/>
      <c r="AA323" s="28"/>
      <c r="AB323" s="28"/>
      <c r="AC323" s="29">
        <f t="shared" si="162"/>
        <v>0</v>
      </c>
      <c r="AD323" s="28"/>
      <c r="AE323" s="28"/>
      <c r="AF323" s="28"/>
      <c r="AG323" s="29">
        <f t="shared" si="163"/>
        <v>0</v>
      </c>
      <c r="AH323" s="62">
        <f t="shared" si="166"/>
        <v>4508911</v>
      </c>
      <c r="AI323" s="30">
        <f t="shared" si="164"/>
        <v>1.718549888633749E-2</v>
      </c>
      <c r="AJ323" s="31">
        <f t="shared" si="157"/>
        <v>7.4220993792517662E-4</v>
      </c>
      <c r="AK323" s="186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</row>
    <row r="324" spans="1:66" outlineLevel="1" x14ac:dyDescent="0.25">
      <c r="A324" s="22">
        <v>27</v>
      </c>
      <c r="B324" s="23"/>
      <c r="C324" s="89" t="s">
        <v>437</v>
      </c>
      <c r="D324" s="224">
        <v>44624</v>
      </c>
      <c r="E324" s="55" t="s">
        <v>649</v>
      </c>
      <c r="F324" s="113" t="s">
        <v>179</v>
      </c>
      <c r="G324" s="70" t="s">
        <v>180</v>
      </c>
      <c r="H324" s="91"/>
      <c r="I324" s="6"/>
      <c r="J324" s="541"/>
      <c r="K324" s="206">
        <v>3449000</v>
      </c>
      <c r="L324" s="265" t="s">
        <v>81</v>
      </c>
      <c r="M324" s="18"/>
      <c r="N324" s="86"/>
      <c r="O324" s="142"/>
      <c r="P324" s="49"/>
      <c r="Q324" s="143"/>
      <c r="R324" s="206"/>
      <c r="S324" s="206"/>
      <c r="T324" s="206">
        <v>3449000</v>
      </c>
      <c r="U324" s="200">
        <f t="shared" si="165"/>
        <v>3449000</v>
      </c>
      <c r="V324" s="206"/>
      <c r="W324" s="28"/>
      <c r="X324" s="28"/>
      <c r="Y324" s="200">
        <f t="shared" si="161"/>
        <v>0</v>
      </c>
      <c r="Z324" s="28"/>
      <c r="AA324" s="28"/>
      <c r="AB324" s="28"/>
      <c r="AC324" s="29">
        <f t="shared" si="162"/>
        <v>0</v>
      </c>
      <c r="AD324" s="28"/>
      <c r="AE324" s="28"/>
      <c r="AF324" s="28"/>
      <c r="AG324" s="29">
        <f t="shared" si="163"/>
        <v>0</v>
      </c>
      <c r="AH324" s="62">
        <f t="shared" si="166"/>
        <v>3449000</v>
      </c>
      <c r="AI324" s="30">
        <f t="shared" si="164"/>
        <v>1.3145698741664673E-2</v>
      </c>
      <c r="AJ324" s="31">
        <f t="shared" si="157"/>
        <v>5.6773843526827968E-4</v>
      </c>
      <c r="AK324" s="186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</row>
    <row r="325" spans="1:66" outlineLevel="1" x14ac:dyDescent="0.25">
      <c r="A325" s="22">
        <v>28</v>
      </c>
      <c r="B325" s="23"/>
      <c r="C325" s="89" t="s">
        <v>520</v>
      </c>
      <c r="D325" s="224">
        <v>44624</v>
      </c>
      <c r="E325" s="55" t="s">
        <v>650</v>
      </c>
      <c r="F325" s="113" t="s">
        <v>179</v>
      </c>
      <c r="G325" s="70" t="s">
        <v>180</v>
      </c>
      <c r="H325" s="91"/>
      <c r="I325" s="6"/>
      <c r="J325" s="541"/>
      <c r="K325" s="206">
        <v>5783738</v>
      </c>
      <c r="L325" s="265" t="s">
        <v>81</v>
      </c>
      <c r="M325" s="18"/>
      <c r="N325" s="86"/>
      <c r="O325" s="142"/>
      <c r="P325" s="49"/>
      <c r="Q325" s="143"/>
      <c r="R325" s="206"/>
      <c r="S325" s="206"/>
      <c r="T325" s="206">
        <v>5783738</v>
      </c>
      <c r="U325" s="200">
        <f t="shared" si="165"/>
        <v>5783738</v>
      </c>
      <c r="V325" s="206"/>
      <c r="W325" s="28"/>
      <c r="X325" s="28"/>
      <c r="Y325" s="200">
        <f t="shared" si="161"/>
        <v>0</v>
      </c>
      <c r="Z325" s="28"/>
      <c r="AA325" s="28"/>
      <c r="AB325" s="28"/>
      <c r="AC325" s="29">
        <f t="shared" si="162"/>
        <v>0</v>
      </c>
      <c r="AD325" s="28"/>
      <c r="AE325" s="28"/>
      <c r="AF325" s="28"/>
      <c r="AG325" s="29">
        <f t="shared" si="163"/>
        <v>0</v>
      </c>
      <c r="AH325" s="62">
        <f t="shared" si="166"/>
        <v>5783738</v>
      </c>
      <c r="AI325" s="30">
        <f t="shared" si="164"/>
        <v>2.204444109849758E-2</v>
      </c>
      <c r="AJ325" s="31">
        <f t="shared" si="157"/>
        <v>9.5205867269402417E-4</v>
      </c>
      <c r="AK325" s="186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</row>
    <row r="326" spans="1:66" outlineLevel="1" x14ac:dyDescent="0.25">
      <c r="A326" s="22">
        <v>29</v>
      </c>
      <c r="B326" s="23"/>
      <c r="C326" s="89" t="s">
        <v>651</v>
      </c>
      <c r="D326" s="224">
        <v>44643</v>
      </c>
      <c r="E326" s="55" t="s">
        <v>652</v>
      </c>
      <c r="F326" s="113" t="s">
        <v>179</v>
      </c>
      <c r="G326" s="70" t="s">
        <v>180</v>
      </c>
      <c r="H326" s="91"/>
      <c r="I326" s="6"/>
      <c r="J326" s="541"/>
      <c r="K326" s="206">
        <v>6764807</v>
      </c>
      <c r="L326" s="265" t="s">
        <v>81</v>
      </c>
      <c r="M326" s="18"/>
      <c r="N326" s="86"/>
      <c r="O326" s="142"/>
      <c r="P326" s="49"/>
      <c r="Q326" s="143"/>
      <c r="R326" s="206"/>
      <c r="S326" s="206"/>
      <c r="T326" s="206">
        <v>6764807</v>
      </c>
      <c r="U326" s="200">
        <f t="shared" si="165"/>
        <v>6764807</v>
      </c>
      <c r="V326" s="206"/>
      <c r="W326" s="28"/>
      <c r="X326" s="28"/>
      <c r="Y326" s="200">
        <f t="shared" si="161"/>
        <v>0</v>
      </c>
      <c r="Z326" s="28"/>
      <c r="AA326" s="28"/>
      <c r="AB326" s="28"/>
      <c r="AC326" s="29">
        <f t="shared" si="162"/>
        <v>0</v>
      </c>
      <c r="AD326" s="28"/>
      <c r="AE326" s="28"/>
      <c r="AF326" s="28"/>
      <c r="AG326" s="29">
        <f t="shared" si="163"/>
        <v>0</v>
      </c>
      <c r="AH326" s="62">
        <f t="shared" si="166"/>
        <v>6764807</v>
      </c>
      <c r="AI326" s="30">
        <f t="shared" si="164"/>
        <v>2.5783738726443715E-2</v>
      </c>
      <c r="AJ326" s="31">
        <f t="shared" si="157"/>
        <v>1.1135520269851856E-3</v>
      </c>
      <c r="AK326" s="186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</row>
    <row r="327" spans="1:66" outlineLevel="1" x14ac:dyDescent="0.25">
      <c r="A327" s="22">
        <v>30</v>
      </c>
      <c r="B327" s="23"/>
      <c r="C327" s="89" t="s">
        <v>653</v>
      </c>
      <c r="D327" s="224">
        <v>44630</v>
      </c>
      <c r="E327" s="55" t="s">
        <v>654</v>
      </c>
      <c r="F327" s="113" t="s">
        <v>179</v>
      </c>
      <c r="G327" s="70" t="s">
        <v>180</v>
      </c>
      <c r="H327" s="91"/>
      <c r="I327" s="6"/>
      <c r="J327" s="541"/>
      <c r="K327" s="206">
        <v>4289075</v>
      </c>
      <c r="L327" s="265" t="s">
        <v>81</v>
      </c>
      <c r="M327" s="18"/>
      <c r="N327" s="86"/>
      <c r="O327" s="142"/>
      <c r="P327" s="49"/>
      <c r="Q327" s="143"/>
      <c r="R327" s="206"/>
      <c r="S327" s="206"/>
      <c r="T327" s="206">
        <v>4289075</v>
      </c>
      <c r="U327" s="200">
        <f t="shared" ref="U327" si="167">SUM(R327:T327)</f>
        <v>4289075</v>
      </c>
      <c r="V327" s="206"/>
      <c r="W327" s="28"/>
      <c r="X327" s="28"/>
      <c r="Y327" s="200">
        <f t="shared" ref="Y327" si="168">SUM(V327:X327)</f>
        <v>0</v>
      </c>
      <c r="Z327" s="28"/>
      <c r="AA327" s="28"/>
      <c r="AB327" s="28"/>
      <c r="AC327" s="29">
        <f t="shared" ref="AC327" si="169">SUM(Z327:AB327)</f>
        <v>0</v>
      </c>
      <c r="AD327" s="28"/>
      <c r="AE327" s="28"/>
      <c r="AF327" s="28"/>
      <c r="AG327" s="29">
        <f t="shared" ref="AG327" si="170">SUM(AD327:AF327)</f>
        <v>0</v>
      </c>
      <c r="AH327" s="62">
        <f t="shared" ref="AH327" si="171">+U327+Y327+AC327+AG327</f>
        <v>4289075</v>
      </c>
      <c r="AI327" s="30">
        <f t="shared" si="164"/>
        <v>1.6347604473878053E-2</v>
      </c>
      <c r="AJ327" s="31">
        <f t="shared" si="157"/>
        <v>7.0602282668840149E-4</v>
      </c>
      <c r="AK327" s="186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</row>
    <row r="328" spans="1:66" outlineLevel="1" x14ac:dyDescent="0.25">
      <c r="A328" s="22">
        <v>30</v>
      </c>
      <c r="B328" s="23"/>
      <c r="C328" s="89" t="s">
        <v>655</v>
      </c>
      <c r="D328" s="224">
        <v>44847</v>
      </c>
      <c r="E328" s="55" t="s">
        <v>633</v>
      </c>
      <c r="F328" s="113" t="s">
        <v>179</v>
      </c>
      <c r="G328" s="70" t="s">
        <v>180</v>
      </c>
      <c r="H328" s="91"/>
      <c r="I328" s="6"/>
      <c r="J328" s="541"/>
      <c r="K328" s="206">
        <v>4300000</v>
      </c>
      <c r="L328" s="265" t="s">
        <v>81</v>
      </c>
      <c r="M328" s="18"/>
      <c r="N328" s="86"/>
      <c r="O328" s="142"/>
      <c r="P328" s="49"/>
      <c r="Q328" s="143"/>
      <c r="R328" s="206"/>
      <c r="S328" s="206"/>
      <c r="T328" s="206"/>
      <c r="U328" s="200">
        <f t="shared" si="165"/>
        <v>0</v>
      </c>
      <c r="V328" s="206"/>
      <c r="W328" s="28"/>
      <c r="X328" s="28"/>
      <c r="Y328" s="200">
        <f t="shared" si="161"/>
        <v>0</v>
      </c>
      <c r="Z328" s="28"/>
      <c r="AA328" s="28"/>
      <c r="AB328" s="28"/>
      <c r="AC328" s="29">
        <f t="shared" si="162"/>
        <v>0</v>
      </c>
      <c r="AD328" s="28"/>
      <c r="AE328" s="206">
        <v>4300000</v>
      </c>
      <c r="AF328" s="28"/>
      <c r="AG328" s="29">
        <f t="shared" si="163"/>
        <v>4300000</v>
      </c>
      <c r="AH328" s="62">
        <f t="shared" si="166"/>
        <v>4300000</v>
      </c>
      <c r="AI328" s="30">
        <f t="shared" si="164"/>
        <v>1.6389244589492053E-2</v>
      </c>
      <c r="AJ328" s="31">
        <f t="shared" si="157"/>
        <v>7.0782118633041537E-4</v>
      </c>
      <c r="AK328" s="186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</row>
    <row r="329" spans="1:66" outlineLevel="1" x14ac:dyDescent="0.25">
      <c r="A329" s="22">
        <v>31</v>
      </c>
      <c r="B329" s="23"/>
      <c r="C329" s="89" t="s">
        <v>656</v>
      </c>
      <c r="D329" s="224">
        <v>44847</v>
      </c>
      <c r="E329" s="160" t="s">
        <v>604</v>
      </c>
      <c r="F329" s="113" t="s">
        <v>179</v>
      </c>
      <c r="G329" s="91" t="s">
        <v>180</v>
      </c>
      <c r="H329" s="91"/>
      <c r="I329" s="6"/>
      <c r="J329" s="541"/>
      <c r="K329" s="206">
        <v>3600000</v>
      </c>
      <c r="L329" s="265" t="s">
        <v>81</v>
      </c>
      <c r="M329" s="18"/>
      <c r="N329" s="86"/>
      <c r="O329" s="142"/>
      <c r="P329" s="49"/>
      <c r="Q329" s="143"/>
      <c r="R329" s="206"/>
      <c r="S329" s="206"/>
      <c r="T329" s="206"/>
      <c r="U329" s="200">
        <f t="shared" si="165"/>
        <v>0</v>
      </c>
      <c r="V329" s="206"/>
      <c r="W329" s="28"/>
      <c r="X329" s="28"/>
      <c r="Y329" s="200">
        <f t="shared" si="161"/>
        <v>0</v>
      </c>
      <c r="Z329" s="28"/>
      <c r="AA329" s="28"/>
      <c r="AB329" s="28"/>
      <c r="AC329" s="29">
        <f t="shared" si="162"/>
        <v>0</v>
      </c>
      <c r="AD329" s="28"/>
      <c r="AE329" s="206">
        <v>3600000</v>
      </c>
      <c r="AF329" s="28"/>
      <c r="AG329" s="29">
        <f t="shared" si="163"/>
        <v>3600000</v>
      </c>
      <c r="AH329" s="62">
        <f t="shared" si="166"/>
        <v>3600000</v>
      </c>
      <c r="AI329" s="30">
        <f t="shared" si="164"/>
        <v>1.3721228028411952E-2</v>
      </c>
      <c r="AJ329" s="31">
        <f t="shared" si="157"/>
        <v>5.9259448157895239E-4</v>
      </c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</row>
    <row r="330" spans="1:66" outlineLevel="1" x14ac:dyDescent="0.25">
      <c r="A330" s="22">
        <v>32</v>
      </c>
      <c r="B330" s="23"/>
      <c r="C330" s="89" t="s">
        <v>657</v>
      </c>
      <c r="D330" s="224">
        <v>44847</v>
      </c>
      <c r="E330" s="55" t="s">
        <v>629</v>
      </c>
      <c r="F330" s="113" t="s">
        <v>179</v>
      </c>
      <c r="G330" s="70" t="s">
        <v>180</v>
      </c>
      <c r="H330" s="91"/>
      <c r="I330" s="6"/>
      <c r="J330" s="541"/>
      <c r="K330" s="206">
        <v>1529500</v>
      </c>
      <c r="L330" s="265" t="s">
        <v>81</v>
      </c>
      <c r="M330" s="18"/>
      <c r="N330" s="86"/>
      <c r="O330" s="142"/>
      <c r="P330" s="49"/>
      <c r="Q330" s="143"/>
      <c r="R330" s="206"/>
      <c r="S330" s="206"/>
      <c r="T330" s="206"/>
      <c r="U330" s="200">
        <f t="shared" si="165"/>
        <v>0</v>
      </c>
      <c r="V330" s="206"/>
      <c r="W330" s="28"/>
      <c r="X330" s="28"/>
      <c r="Y330" s="200">
        <f t="shared" ref="Y330" si="172">SUM(V330:X330)</f>
        <v>0</v>
      </c>
      <c r="Z330" s="28"/>
      <c r="AA330" s="206"/>
      <c r="AB330" s="28"/>
      <c r="AC330" s="29">
        <f t="shared" ref="AC330" si="173">SUM(Z330:AB330)</f>
        <v>0</v>
      </c>
      <c r="AD330" s="28"/>
      <c r="AE330" s="206">
        <v>1529500</v>
      </c>
      <c r="AF330" s="28"/>
      <c r="AG330" s="29">
        <f t="shared" ref="AG330" si="174">SUM(AD330:AF330)</f>
        <v>1529500</v>
      </c>
      <c r="AH330" s="62">
        <f t="shared" ref="AH330" si="175">+U330+Y330+AC330+AG330</f>
        <v>1529500</v>
      </c>
      <c r="AI330" s="30">
        <f t="shared" si="164"/>
        <v>5.8296161859600227E-3</v>
      </c>
      <c r="AJ330" s="31">
        <f t="shared" si="157"/>
        <v>2.5177034988194656E-4</v>
      </c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</row>
    <row r="331" spans="1:66" s="61" customFormat="1" x14ac:dyDescent="0.25">
      <c r="A331" s="513" t="s">
        <v>65</v>
      </c>
      <c r="B331" s="514"/>
      <c r="C331" s="514"/>
      <c r="D331" s="514"/>
      <c r="E331" s="514"/>
      <c r="F331" s="514"/>
      <c r="G331" s="514"/>
      <c r="H331" s="514"/>
      <c r="I331" s="514"/>
      <c r="J331" s="352">
        <f>+J295</f>
        <v>262367187</v>
      </c>
      <c r="K331" s="357">
        <f>SUM(K296:K330)</f>
        <v>262189011</v>
      </c>
      <c r="L331" s="339"/>
      <c r="M331" s="448"/>
      <c r="N331" s="339">
        <f>SUM(N296:N328)</f>
        <v>0</v>
      </c>
      <c r="O331" s="339">
        <f>SUM(O296:O328)</f>
        <v>0</v>
      </c>
      <c r="P331" s="339">
        <f>SUM(P296:P328)</f>
        <v>0</v>
      </c>
      <c r="Q331" s="344"/>
      <c r="R331" s="339">
        <f>SUM(R296:R328)</f>
        <v>0</v>
      </c>
      <c r="S331" s="339">
        <f>SUM(S296:S328)</f>
        <v>961350</v>
      </c>
      <c r="T331" s="339">
        <f>SUM(T296:T328)</f>
        <v>251549426</v>
      </c>
      <c r="U331" s="339">
        <f>SUM(U296:U330)</f>
        <v>252510776</v>
      </c>
      <c r="V331" s="339">
        <f>SUM(V296:V328)</f>
        <v>0</v>
      </c>
      <c r="W331" s="339">
        <f>SUM(W296:W328)</f>
        <v>0</v>
      </c>
      <c r="X331" s="339">
        <f>SUM(X296:X328)</f>
        <v>0</v>
      </c>
      <c r="Y331" s="339">
        <f t="shared" ref="Y331:AH331" si="176">SUM(Y296:Y330)</f>
        <v>0</v>
      </c>
      <c r="Z331" s="339">
        <f t="shared" si="176"/>
        <v>0</v>
      </c>
      <c r="AA331" s="339">
        <f t="shared" si="176"/>
        <v>0</v>
      </c>
      <c r="AB331" s="339">
        <f t="shared" si="176"/>
        <v>0</v>
      </c>
      <c r="AC331" s="339">
        <f t="shared" si="176"/>
        <v>0</v>
      </c>
      <c r="AD331" s="339">
        <f t="shared" si="176"/>
        <v>104810</v>
      </c>
      <c r="AE331" s="339">
        <f t="shared" si="176"/>
        <v>9429500</v>
      </c>
      <c r="AF331" s="339">
        <f t="shared" si="176"/>
        <v>143925</v>
      </c>
      <c r="AG331" s="339">
        <f t="shared" si="176"/>
        <v>9678235</v>
      </c>
      <c r="AH331" s="339">
        <f t="shared" si="176"/>
        <v>262189011</v>
      </c>
      <c r="AI331" s="345">
        <f>IF(ISERROR(AH331/K331),0,AH331/K331)</f>
        <v>1</v>
      </c>
      <c r="AJ331" s="345">
        <f>IF(ISERROR(AH331/$AH$508),0,AH331/$AH$508)</f>
        <v>4.3158822513678682E-2</v>
      </c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</row>
    <row r="332" spans="1:66" x14ac:dyDescent="0.25">
      <c r="A332" s="502" t="s">
        <v>66</v>
      </c>
      <c r="B332" s="503"/>
      <c r="C332" s="503"/>
      <c r="D332" s="503"/>
      <c r="E332" s="504"/>
      <c r="F332" s="111"/>
      <c r="G332" s="16"/>
      <c r="H332" s="5"/>
      <c r="I332" s="17"/>
      <c r="J332" s="505">
        <v>71572741</v>
      </c>
      <c r="K332" s="9"/>
      <c r="L332" s="7"/>
      <c r="M332" s="18"/>
      <c r="N332" s="19"/>
      <c r="O332" s="19"/>
      <c r="P332" s="19"/>
      <c r="Q332" s="5"/>
      <c r="R332" s="20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21"/>
      <c r="AJ332" s="21"/>
    </row>
    <row r="333" spans="1:66" outlineLevel="1" x14ac:dyDescent="0.25">
      <c r="A333" s="23">
        <v>1</v>
      </c>
      <c r="B333" s="1"/>
      <c r="C333" s="1" t="s">
        <v>572</v>
      </c>
      <c r="D333" s="6">
        <v>44622</v>
      </c>
      <c r="E333" s="118" t="s">
        <v>658</v>
      </c>
      <c r="F333" s="113" t="s">
        <v>179</v>
      </c>
      <c r="G333" s="70" t="s">
        <v>180</v>
      </c>
      <c r="H333" s="5"/>
      <c r="I333" s="6"/>
      <c r="J333" s="541"/>
      <c r="K333" s="9">
        <v>15096298</v>
      </c>
      <c r="L333" s="265" t="s">
        <v>81</v>
      </c>
      <c r="M333" s="3"/>
      <c r="N333" s="453"/>
      <c r="O333" s="453"/>
      <c r="P333" s="5"/>
      <c r="Q333" s="5"/>
      <c r="R333" s="28"/>
      <c r="S333" s="28"/>
      <c r="T333" s="9">
        <v>15096298</v>
      </c>
      <c r="U333" s="200">
        <f t="shared" ref="U333:U343" si="177">SUM(R333:T333)</f>
        <v>15096298</v>
      </c>
      <c r="V333" s="29"/>
      <c r="W333" s="28"/>
      <c r="X333" s="28"/>
      <c r="Y333" s="200">
        <f t="shared" ref="Y333:Y341" si="178">SUM(V333:X333)</f>
        <v>0</v>
      </c>
      <c r="Z333" s="28"/>
      <c r="AA333" s="28"/>
      <c r="AB333" s="28"/>
      <c r="AC333" s="29">
        <f t="shared" ref="AC333:AC341" si="179">SUM(Z333:AB333)</f>
        <v>0</v>
      </c>
      <c r="AD333" s="28"/>
      <c r="AE333" s="28"/>
      <c r="AF333" s="28"/>
      <c r="AG333" s="29">
        <f t="shared" ref="AG333:AG341" si="180">SUM(AD333:AF333)</f>
        <v>0</v>
      </c>
      <c r="AH333" s="62">
        <f t="shared" ref="AH333:AH341" si="181">+U333+Y333+AC333+AG333</f>
        <v>15096298</v>
      </c>
      <c r="AI333" s="30">
        <f>IF(ISERROR(AH333/$J$332),0,AH333/$J$332)</f>
        <v>0.21092245160765885</v>
      </c>
      <c r="AJ333" s="31">
        <f t="shared" ref="AJ333:AJ343" si="182">IF(ISERROR(AH333/$AH$508),"-",AH333/$AH$508)</f>
        <v>2.4849952464087153E-3</v>
      </c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</row>
    <row r="334" spans="1:66" outlineLevel="1" x14ac:dyDescent="0.25">
      <c r="A334" s="23">
        <v>2</v>
      </c>
      <c r="B334" s="1"/>
      <c r="C334" s="1" t="s">
        <v>574</v>
      </c>
      <c r="D334" s="6">
        <v>44622</v>
      </c>
      <c r="E334" s="118" t="s">
        <v>659</v>
      </c>
      <c r="F334" s="113" t="s">
        <v>179</v>
      </c>
      <c r="G334" s="70" t="s">
        <v>180</v>
      </c>
      <c r="H334" s="5"/>
      <c r="I334" s="6"/>
      <c r="J334" s="541"/>
      <c r="K334" s="9">
        <v>30567499</v>
      </c>
      <c r="L334" s="265" t="s">
        <v>81</v>
      </c>
      <c r="M334" s="3"/>
      <c r="N334" s="453"/>
      <c r="O334" s="453"/>
      <c r="P334" s="5"/>
      <c r="Q334" s="5"/>
      <c r="R334" s="28"/>
      <c r="S334" s="28"/>
      <c r="T334" s="9">
        <v>30567499</v>
      </c>
      <c r="U334" s="200">
        <f t="shared" si="177"/>
        <v>30567499</v>
      </c>
      <c r="V334" s="29"/>
      <c r="W334" s="28"/>
      <c r="X334" s="28"/>
      <c r="Y334" s="200">
        <f t="shared" si="178"/>
        <v>0</v>
      </c>
      <c r="Z334" s="28"/>
      <c r="AA334" s="28"/>
      <c r="AB334" s="28"/>
      <c r="AC334" s="29">
        <f t="shared" si="179"/>
        <v>0</v>
      </c>
      <c r="AD334" s="28"/>
      <c r="AE334" s="28"/>
      <c r="AF334" s="28"/>
      <c r="AG334" s="29">
        <f t="shared" si="180"/>
        <v>0</v>
      </c>
      <c r="AH334" s="62">
        <f t="shared" si="181"/>
        <v>30567499</v>
      </c>
      <c r="AI334" s="30">
        <f t="shared" ref="AI334:AI343" si="183">IF(ISERROR(AH334/$J$332),0,AH334/$J$332)</f>
        <v>0.42708297283179358</v>
      </c>
      <c r="AJ334" s="31">
        <f t="shared" si="182"/>
        <v>5.0317031175194848E-3</v>
      </c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</row>
    <row r="335" spans="1:66" outlineLevel="1" x14ac:dyDescent="0.25">
      <c r="A335" s="23">
        <v>3</v>
      </c>
      <c r="B335" s="1"/>
      <c r="C335" s="1" t="s">
        <v>660</v>
      </c>
      <c r="D335" s="6">
        <v>44622</v>
      </c>
      <c r="E335" s="118" t="s">
        <v>661</v>
      </c>
      <c r="F335" s="113" t="s">
        <v>179</v>
      </c>
      <c r="G335" s="70" t="s">
        <v>180</v>
      </c>
      <c r="H335" s="5"/>
      <c r="I335" s="6"/>
      <c r="J335" s="541"/>
      <c r="K335" s="9">
        <v>2750000</v>
      </c>
      <c r="L335" s="265" t="s">
        <v>81</v>
      </c>
      <c r="M335" s="3"/>
      <c r="N335" s="453"/>
      <c r="O335" s="453"/>
      <c r="P335" s="5"/>
      <c r="Q335" s="5"/>
      <c r="R335" s="28"/>
      <c r="S335" s="28"/>
      <c r="T335" s="9">
        <v>2750000</v>
      </c>
      <c r="U335" s="200">
        <f t="shared" si="177"/>
        <v>2750000</v>
      </c>
      <c r="V335" s="29"/>
      <c r="W335" s="28"/>
      <c r="X335" s="28"/>
      <c r="Y335" s="200">
        <f t="shared" si="178"/>
        <v>0</v>
      </c>
      <c r="Z335" s="28"/>
      <c r="AA335" s="28"/>
      <c r="AB335" s="28"/>
      <c r="AC335" s="29">
        <f t="shared" si="179"/>
        <v>0</v>
      </c>
      <c r="AD335" s="28"/>
      <c r="AE335" s="28"/>
      <c r="AF335" s="28"/>
      <c r="AG335" s="29">
        <f t="shared" si="180"/>
        <v>0</v>
      </c>
      <c r="AH335" s="62">
        <f t="shared" si="181"/>
        <v>2750000</v>
      </c>
      <c r="AI335" s="30">
        <f t="shared" si="183"/>
        <v>3.8422449127664397E-2</v>
      </c>
      <c r="AJ335" s="31">
        <f t="shared" si="182"/>
        <v>4.5267634009503308E-4</v>
      </c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</row>
    <row r="336" spans="1:66" outlineLevel="1" x14ac:dyDescent="0.25">
      <c r="A336" s="23">
        <v>4</v>
      </c>
      <c r="B336" s="1"/>
      <c r="C336" s="1" t="s">
        <v>554</v>
      </c>
      <c r="D336" s="6">
        <v>44622</v>
      </c>
      <c r="E336" s="118" t="s">
        <v>662</v>
      </c>
      <c r="F336" s="113" t="s">
        <v>179</v>
      </c>
      <c r="G336" s="70" t="s">
        <v>180</v>
      </c>
      <c r="H336" s="5"/>
      <c r="I336" s="6"/>
      <c r="J336" s="541"/>
      <c r="K336" s="9">
        <v>2700000</v>
      </c>
      <c r="L336" s="265" t="s">
        <v>81</v>
      </c>
      <c r="M336" s="3"/>
      <c r="N336" s="453"/>
      <c r="O336" s="453"/>
      <c r="P336" s="5"/>
      <c r="Q336" s="5"/>
      <c r="R336" s="28"/>
      <c r="S336" s="28"/>
      <c r="T336" s="9">
        <v>2700000</v>
      </c>
      <c r="U336" s="200">
        <f t="shared" si="177"/>
        <v>2700000</v>
      </c>
      <c r="V336" s="29"/>
      <c r="W336" s="28"/>
      <c r="X336" s="28"/>
      <c r="Y336" s="200">
        <f t="shared" si="178"/>
        <v>0</v>
      </c>
      <c r="Z336" s="28"/>
      <c r="AA336" s="28"/>
      <c r="AB336" s="28"/>
      <c r="AC336" s="29">
        <f t="shared" si="179"/>
        <v>0</v>
      </c>
      <c r="AD336" s="28"/>
      <c r="AE336" s="28"/>
      <c r="AF336" s="28"/>
      <c r="AG336" s="29">
        <f t="shared" si="180"/>
        <v>0</v>
      </c>
      <c r="AH336" s="62">
        <f t="shared" si="181"/>
        <v>2700000</v>
      </c>
      <c r="AI336" s="30">
        <f t="shared" si="183"/>
        <v>3.7723859143525044E-2</v>
      </c>
      <c r="AJ336" s="31">
        <f t="shared" si="182"/>
        <v>4.4444586118421429E-4</v>
      </c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</row>
    <row r="337" spans="1:66" outlineLevel="1" x14ac:dyDescent="0.25">
      <c r="A337" s="23">
        <v>5</v>
      </c>
      <c r="B337" s="1"/>
      <c r="C337" s="1" t="s">
        <v>558</v>
      </c>
      <c r="D337" s="6">
        <v>44622</v>
      </c>
      <c r="E337" s="118" t="s">
        <v>663</v>
      </c>
      <c r="F337" s="113" t="s">
        <v>179</v>
      </c>
      <c r="G337" s="70" t="s">
        <v>180</v>
      </c>
      <c r="H337" s="5"/>
      <c r="I337" s="6"/>
      <c r="J337" s="541"/>
      <c r="K337" s="9">
        <v>3413790</v>
      </c>
      <c r="L337" s="265" t="s">
        <v>81</v>
      </c>
      <c r="M337" s="3"/>
      <c r="N337" s="453"/>
      <c r="O337" s="453"/>
      <c r="P337" s="5"/>
      <c r="Q337" s="5"/>
      <c r="R337" s="28"/>
      <c r="S337" s="28"/>
      <c r="T337" s="9"/>
      <c r="U337" s="200">
        <f t="shared" si="177"/>
        <v>0</v>
      </c>
      <c r="V337" s="447">
        <v>3413790</v>
      </c>
      <c r="W337" s="28"/>
      <c r="X337" s="28"/>
      <c r="Y337" s="200">
        <f t="shared" si="178"/>
        <v>3413790</v>
      </c>
      <c r="Z337" s="28"/>
      <c r="AA337" s="28"/>
      <c r="AB337" s="28"/>
      <c r="AC337" s="29">
        <f t="shared" si="179"/>
        <v>0</v>
      </c>
      <c r="AD337" s="28"/>
      <c r="AE337" s="28"/>
      <c r="AF337" s="28"/>
      <c r="AG337" s="29">
        <f t="shared" si="180"/>
        <v>0</v>
      </c>
      <c r="AH337" s="62">
        <f t="shared" si="181"/>
        <v>3413790</v>
      </c>
      <c r="AI337" s="30">
        <f t="shared" si="183"/>
        <v>4.7696790039101621E-2</v>
      </c>
      <c r="AJ337" s="31">
        <f t="shared" si="182"/>
        <v>5.6194253201928112E-4</v>
      </c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</row>
    <row r="338" spans="1:66" outlineLevel="1" x14ac:dyDescent="0.25">
      <c r="A338" s="23">
        <v>6</v>
      </c>
      <c r="B338" s="1"/>
      <c r="C338" s="1" t="s">
        <v>664</v>
      </c>
      <c r="D338" s="6">
        <v>44622</v>
      </c>
      <c r="E338" s="118" t="s">
        <v>665</v>
      </c>
      <c r="F338" s="113" t="s">
        <v>179</v>
      </c>
      <c r="G338" s="70" t="s">
        <v>180</v>
      </c>
      <c r="H338" s="5"/>
      <c r="I338" s="6"/>
      <c r="J338" s="541"/>
      <c r="K338" s="9">
        <v>3212204</v>
      </c>
      <c r="L338" s="265" t="s">
        <v>81</v>
      </c>
      <c r="M338" s="3"/>
      <c r="N338" s="453"/>
      <c r="O338" s="453"/>
      <c r="P338" s="5"/>
      <c r="Q338" s="5"/>
      <c r="R338" s="28"/>
      <c r="S338" s="28"/>
      <c r="T338" s="9"/>
      <c r="U338" s="200">
        <f t="shared" si="177"/>
        <v>0</v>
      </c>
      <c r="V338" s="447"/>
      <c r="W338" s="28">
        <v>3212204</v>
      </c>
      <c r="X338" s="28"/>
      <c r="Y338" s="200">
        <f t="shared" si="178"/>
        <v>3212204</v>
      </c>
      <c r="Z338" s="28"/>
      <c r="AA338" s="28"/>
      <c r="AB338" s="28"/>
      <c r="AC338" s="29">
        <f t="shared" si="179"/>
        <v>0</v>
      </c>
      <c r="AD338" s="28"/>
      <c r="AE338" s="28"/>
      <c r="AF338" s="28"/>
      <c r="AG338" s="29">
        <f t="shared" si="180"/>
        <v>0</v>
      </c>
      <c r="AH338" s="62">
        <f t="shared" si="181"/>
        <v>3212204</v>
      </c>
      <c r="AI338" s="30">
        <f t="shared" si="183"/>
        <v>4.4880270828247304E-2</v>
      </c>
      <c r="AJ338" s="31">
        <f t="shared" si="182"/>
        <v>5.2875954558495477E-4</v>
      </c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</row>
    <row r="339" spans="1:66" outlineLevel="1" x14ac:dyDescent="0.25">
      <c r="A339" s="23">
        <v>7</v>
      </c>
      <c r="B339" s="1"/>
      <c r="C339" s="1" t="s">
        <v>666</v>
      </c>
      <c r="D339" s="6">
        <v>44622</v>
      </c>
      <c r="E339" s="118" t="s">
        <v>667</v>
      </c>
      <c r="F339" s="113" t="s">
        <v>179</v>
      </c>
      <c r="G339" s="70" t="s">
        <v>180</v>
      </c>
      <c r="H339" s="5"/>
      <c r="I339" s="6"/>
      <c r="J339" s="541"/>
      <c r="K339" s="9">
        <v>2500000</v>
      </c>
      <c r="L339" s="265" t="s">
        <v>81</v>
      </c>
      <c r="M339" s="3"/>
      <c r="N339" s="453"/>
      <c r="O339" s="453"/>
      <c r="P339" s="5"/>
      <c r="Q339" s="5"/>
      <c r="R339" s="28"/>
      <c r="S339" s="28"/>
      <c r="T339" s="9"/>
      <c r="U339" s="200">
        <f t="shared" si="177"/>
        <v>0</v>
      </c>
      <c r="V339" s="447">
        <v>2500000</v>
      </c>
      <c r="W339" s="28"/>
      <c r="X339" s="28"/>
      <c r="Y339" s="200">
        <f t="shared" si="178"/>
        <v>2500000</v>
      </c>
      <c r="Z339" s="28"/>
      <c r="AA339" s="28"/>
      <c r="AB339" s="28"/>
      <c r="AC339" s="29">
        <f t="shared" si="179"/>
        <v>0</v>
      </c>
      <c r="AD339" s="28"/>
      <c r="AE339" s="28"/>
      <c r="AF339" s="28"/>
      <c r="AG339" s="29">
        <f t="shared" si="180"/>
        <v>0</v>
      </c>
      <c r="AH339" s="62">
        <f t="shared" si="181"/>
        <v>2500000</v>
      </c>
      <c r="AI339" s="30">
        <f t="shared" si="183"/>
        <v>3.4929499206967633E-2</v>
      </c>
      <c r="AJ339" s="31">
        <f t="shared" si="182"/>
        <v>4.1152394554093918E-4</v>
      </c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</row>
    <row r="340" spans="1:66" outlineLevel="1" x14ac:dyDescent="0.25">
      <c r="A340" s="23">
        <v>8</v>
      </c>
      <c r="B340" s="1"/>
      <c r="C340" s="1" t="s">
        <v>538</v>
      </c>
      <c r="D340" s="6">
        <v>44622</v>
      </c>
      <c r="E340" s="118" t="s">
        <v>668</v>
      </c>
      <c r="F340" s="113" t="s">
        <v>179</v>
      </c>
      <c r="G340" s="70" t="s">
        <v>180</v>
      </c>
      <c r="H340" s="5"/>
      <c r="I340" s="6"/>
      <c r="J340" s="541"/>
      <c r="K340" s="9">
        <v>2900000</v>
      </c>
      <c r="L340" s="265" t="s">
        <v>81</v>
      </c>
      <c r="M340" s="3"/>
      <c r="N340" s="453"/>
      <c r="O340" s="453"/>
      <c r="P340" s="5"/>
      <c r="Q340" s="5"/>
      <c r="R340" s="28"/>
      <c r="S340" s="28"/>
      <c r="T340" s="9"/>
      <c r="U340" s="200">
        <f t="shared" si="177"/>
        <v>0</v>
      </c>
      <c r="V340" s="447"/>
      <c r="W340" s="28">
        <v>2900000</v>
      </c>
      <c r="X340" s="28"/>
      <c r="Y340" s="200">
        <f t="shared" si="178"/>
        <v>2900000</v>
      </c>
      <c r="Z340" s="28"/>
      <c r="AA340" s="28"/>
      <c r="AB340" s="28"/>
      <c r="AC340" s="29">
        <f t="shared" si="179"/>
        <v>0</v>
      </c>
      <c r="AD340" s="28"/>
      <c r="AE340" s="28"/>
      <c r="AF340" s="28"/>
      <c r="AG340" s="29">
        <f t="shared" si="180"/>
        <v>0</v>
      </c>
      <c r="AH340" s="62">
        <f t="shared" si="181"/>
        <v>2900000</v>
      </c>
      <c r="AI340" s="30">
        <f t="shared" si="183"/>
        <v>4.0518219080082456E-2</v>
      </c>
      <c r="AJ340" s="31">
        <f t="shared" si="182"/>
        <v>4.773677768274894E-4</v>
      </c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</row>
    <row r="341" spans="1:66" outlineLevel="1" x14ac:dyDescent="0.25">
      <c r="A341" s="23">
        <v>9</v>
      </c>
      <c r="B341" s="1"/>
      <c r="C341" s="1" t="s">
        <v>669</v>
      </c>
      <c r="D341" s="6">
        <v>44627</v>
      </c>
      <c r="E341" s="118" t="s">
        <v>670</v>
      </c>
      <c r="F341" s="113" t="s">
        <v>179</v>
      </c>
      <c r="G341" s="70" t="s">
        <v>180</v>
      </c>
      <c r="H341" s="5"/>
      <c r="I341" s="6"/>
      <c r="J341" s="541"/>
      <c r="K341" s="9">
        <v>3500000</v>
      </c>
      <c r="L341" s="265" t="s">
        <v>81</v>
      </c>
      <c r="M341" s="3"/>
      <c r="N341" s="453"/>
      <c r="O341" s="453"/>
      <c r="P341" s="5"/>
      <c r="Q341" s="5"/>
      <c r="R341" s="28"/>
      <c r="S341" s="28"/>
      <c r="T341" s="9"/>
      <c r="U341" s="200">
        <f t="shared" si="177"/>
        <v>0</v>
      </c>
      <c r="V341" s="447">
        <v>3500000</v>
      </c>
      <c r="W341" s="28"/>
      <c r="X341" s="28"/>
      <c r="Y341" s="200">
        <f t="shared" si="178"/>
        <v>3500000</v>
      </c>
      <c r="Z341" s="28"/>
      <c r="AA341" s="28"/>
      <c r="AB341" s="28"/>
      <c r="AC341" s="29">
        <f t="shared" si="179"/>
        <v>0</v>
      </c>
      <c r="AD341" s="28"/>
      <c r="AE341" s="28"/>
      <c r="AF341" s="28"/>
      <c r="AG341" s="29">
        <f t="shared" si="180"/>
        <v>0</v>
      </c>
      <c r="AH341" s="62">
        <f t="shared" si="181"/>
        <v>3500000</v>
      </c>
      <c r="AI341" s="30">
        <f t="shared" si="183"/>
        <v>4.8901298889754689E-2</v>
      </c>
      <c r="AJ341" s="31">
        <f t="shared" si="182"/>
        <v>5.761335237573148E-4</v>
      </c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</row>
    <row r="342" spans="1:66" outlineLevel="1" x14ac:dyDescent="0.25">
      <c r="A342" s="23">
        <v>10</v>
      </c>
      <c r="B342" s="1"/>
      <c r="C342" s="1" t="s">
        <v>550</v>
      </c>
      <c r="D342" s="6">
        <v>44622</v>
      </c>
      <c r="E342" s="118" t="s">
        <v>671</v>
      </c>
      <c r="F342" s="113" t="s">
        <v>179</v>
      </c>
      <c r="G342" s="70" t="s">
        <v>180</v>
      </c>
      <c r="H342" s="5"/>
      <c r="I342" s="6"/>
      <c r="J342" s="541"/>
      <c r="K342" s="9">
        <v>3267050</v>
      </c>
      <c r="L342" s="265" t="s">
        <v>81</v>
      </c>
      <c r="M342" s="3"/>
      <c r="N342" s="453"/>
      <c r="O342" s="453"/>
      <c r="P342" s="5"/>
      <c r="Q342" s="5"/>
      <c r="R342" s="28"/>
      <c r="S342" s="28"/>
      <c r="T342" s="9"/>
      <c r="U342" s="200">
        <f t="shared" si="177"/>
        <v>0</v>
      </c>
      <c r="V342" s="447"/>
      <c r="W342" s="28">
        <v>3267050</v>
      </c>
      <c r="X342" s="28"/>
      <c r="Y342" s="200">
        <f t="shared" ref="Y342" si="184">SUM(V342:X342)</f>
        <v>3267050</v>
      </c>
      <c r="Z342" s="28"/>
      <c r="AA342" s="28"/>
      <c r="AB342" s="28"/>
      <c r="AC342" s="29">
        <f t="shared" ref="AC342" si="185">SUM(Z342:AB342)</f>
        <v>0</v>
      </c>
      <c r="AD342" s="28"/>
      <c r="AE342" s="28"/>
      <c r="AF342" s="28"/>
      <c r="AG342" s="29">
        <f t="shared" ref="AG342" si="186">SUM(AD342:AF342)</f>
        <v>0</v>
      </c>
      <c r="AH342" s="62">
        <f>+U342+Y342+AC342+AG342</f>
        <v>3267050</v>
      </c>
      <c r="AI342" s="30">
        <f t="shared" si="183"/>
        <v>4.5646568153649446E-2</v>
      </c>
      <c r="AJ342" s="31">
        <f t="shared" si="182"/>
        <v>5.3778772251181011E-4</v>
      </c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</row>
    <row r="343" spans="1:66" outlineLevel="1" x14ac:dyDescent="0.25">
      <c r="A343" s="23">
        <v>11</v>
      </c>
      <c r="B343" s="1"/>
      <c r="C343" s="1" t="s">
        <v>672</v>
      </c>
      <c r="D343" s="6">
        <v>44830</v>
      </c>
      <c r="E343" s="118" t="s">
        <v>659</v>
      </c>
      <c r="F343" s="113" t="s">
        <v>179</v>
      </c>
      <c r="G343" s="70" t="s">
        <v>180</v>
      </c>
      <c r="H343" s="5"/>
      <c r="I343" s="6"/>
      <c r="J343" s="541"/>
      <c r="K343" s="9">
        <v>1665900</v>
      </c>
      <c r="L343" s="265" t="s">
        <v>81</v>
      </c>
      <c r="M343" s="3"/>
      <c r="N343" s="453"/>
      <c r="O343" s="453"/>
      <c r="P343" s="5"/>
      <c r="Q343" s="5"/>
      <c r="R343" s="28"/>
      <c r="S343" s="28"/>
      <c r="T343" s="9"/>
      <c r="U343" s="200">
        <f t="shared" si="177"/>
        <v>0</v>
      </c>
      <c r="V343" s="29"/>
      <c r="W343" s="28"/>
      <c r="X343" s="28"/>
      <c r="Y343" s="200">
        <f t="shared" ref="Y343" si="187">SUM(V343:X343)</f>
        <v>0</v>
      </c>
      <c r="Z343" s="28"/>
      <c r="AA343" s="9"/>
      <c r="AB343" s="28"/>
      <c r="AC343" s="29">
        <f t="shared" ref="AC343" si="188">SUM(Z343:AB343)</f>
        <v>0</v>
      </c>
      <c r="AD343" s="9">
        <v>1665900</v>
      </c>
      <c r="AE343" s="28"/>
      <c r="AF343" s="28"/>
      <c r="AG343" s="29">
        <f t="shared" ref="AG343" si="189">SUM(AD343:AF343)</f>
        <v>1665900</v>
      </c>
      <c r="AH343" s="62">
        <f t="shared" ref="AH343" si="190">+U343+Y343+AC343+AG343</f>
        <v>1665900</v>
      </c>
      <c r="AI343" s="30">
        <f t="shared" si="183"/>
        <v>2.3275621091554954E-2</v>
      </c>
      <c r="AJ343" s="31">
        <f t="shared" si="182"/>
        <v>2.7422309635066023E-4</v>
      </c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</row>
    <row r="344" spans="1:66" s="61" customFormat="1" x14ac:dyDescent="0.25">
      <c r="A344" s="513" t="s">
        <v>67</v>
      </c>
      <c r="B344" s="514"/>
      <c r="C344" s="514"/>
      <c r="D344" s="514"/>
      <c r="E344" s="514"/>
      <c r="F344" s="514"/>
      <c r="G344" s="514"/>
      <c r="H344" s="514"/>
      <c r="I344" s="514"/>
      <c r="J344" s="352">
        <f>+J332</f>
        <v>71572741</v>
      </c>
      <c r="K344" s="339">
        <f>+SUM(K333:K343)</f>
        <v>71572741</v>
      </c>
      <c r="L344" s="339"/>
      <c r="M344" s="445"/>
      <c r="N344" s="339">
        <f>SUM(N342:N342)</f>
        <v>0</v>
      </c>
      <c r="O344" s="339">
        <f>SUM(O342:O342)</f>
        <v>0</v>
      </c>
      <c r="P344" s="339">
        <f>SUM(P342:P342)</f>
        <v>0</v>
      </c>
      <c r="Q344" s="344"/>
      <c r="R344" s="354">
        <f>SUM(Q333:R343)</f>
        <v>0</v>
      </c>
      <c r="S344" s="339">
        <f t="shared" ref="S344:X344" si="191">SUM(S333:S342)</f>
        <v>0</v>
      </c>
      <c r="T344" s="339">
        <f t="shared" si="191"/>
        <v>51113797</v>
      </c>
      <c r="U344" s="339">
        <f t="shared" si="191"/>
        <v>51113797</v>
      </c>
      <c r="V344" s="339">
        <f t="shared" si="191"/>
        <v>9413790</v>
      </c>
      <c r="W344" s="339">
        <f t="shared" si="191"/>
        <v>9379254</v>
      </c>
      <c r="X344" s="339">
        <f t="shared" si="191"/>
        <v>0</v>
      </c>
      <c r="Y344" s="339">
        <f t="shared" ref="Y344:AH344" si="192">SUM(Y333:Y343)</f>
        <v>18793044</v>
      </c>
      <c r="Z344" s="339">
        <f t="shared" si="192"/>
        <v>0</v>
      </c>
      <c r="AA344" s="339">
        <f t="shared" si="192"/>
        <v>0</v>
      </c>
      <c r="AB344" s="339">
        <f t="shared" si="192"/>
        <v>0</v>
      </c>
      <c r="AC344" s="339">
        <f t="shared" si="192"/>
        <v>0</v>
      </c>
      <c r="AD344" s="339">
        <f t="shared" si="192"/>
        <v>1665900</v>
      </c>
      <c r="AE344" s="339">
        <f t="shared" si="192"/>
        <v>0</v>
      </c>
      <c r="AF344" s="339">
        <f t="shared" si="192"/>
        <v>0</v>
      </c>
      <c r="AG344" s="339">
        <f t="shared" si="192"/>
        <v>1665900</v>
      </c>
      <c r="AH344" s="339">
        <f t="shared" si="192"/>
        <v>71572741</v>
      </c>
      <c r="AI344" s="345">
        <f>IF(ISERROR(AH344/K344),0,AH344/K344)</f>
        <v>1</v>
      </c>
      <c r="AJ344" s="345">
        <f>IF(ISERROR(AH344/$AH$508),0,AH344/$AH$508)</f>
        <v>1.1781558707799898E-2</v>
      </c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</row>
    <row r="345" spans="1:66" x14ac:dyDescent="0.25">
      <c r="A345" s="513" t="s">
        <v>68</v>
      </c>
      <c r="B345" s="514"/>
      <c r="C345" s="514"/>
      <c r="D345" s="514"/>
      <c r="E345" s="515"/>
      <c r="F345" s="111"/>
      <c r="G345" s="39"/>
      <c r="H345" s="40"/>
      <c r="I345" s="153"/>
      <c r="J345" s="505">
        <v>68655242</v>
      </c>
      <c r="K345" s="18"/>
      <c r="L345" s="7"/>
      <c r="M345" s="18"/>
      <c r="N345" s="19"/>
      <c r="O345" s="19"/>
      <c r="P345" s="19"/>
      <c r="Q345" s="5"/>
      <c r="R345" s="20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21"/>
      <c r="AJ345" s="21"/>
    </row>
    <row r="346" spans="1:66" outlineLevel="1" x14ac:dyDescent="0.25">
      <c r="A346" s="23">
        <v>1</v>
      </c>
      <c r="B346" s="23"/>
      <c r="C346" s="70" t="s">
        <v>538</v>
      </c>
      <c r="D346" s="69">
        <v>44606</v>
      </c>
      <c r="E346" s="118" t="s">
        <v>673</v>
      </c>
      <c r="F346" s="113" t="s">
        <v>179</v>
      </c>
      <c r="G346" s="70" t="s">
        <v>180</v>
      </c>
      <c r="H346" s="26"/>
      <c r="I346" s="25"/>
      <c r="J346" s="541"/>
      <c r="K346" s="9">
        <v>3820000</v>
      </c>
      <c r="L346" s="265" t="s">
        <v>81</v>
      </c>
      <c r="M346" s="3"/>
      <c r="N346" s="28"/>
      <c r="O346" s="28"/>
      <c r="P346" s="28"/>
      <c r="Q346" s="133"/>
      <c r="R346" s="133"/>
      <c r="S346" s="28"/>
      <c r="T346" s="9">
        <v>3820000</v>
      </c>
      <c r="U346" s="200">
        <f t="shared" ref="U346:U354" si="193">SUM(R346:T346)</f>
        <v>3820000</v>
      </c>
      <c r="V346" s="29"/>
      <c r="W346" s="28"/>
      <c r="X346" s="28"/>
      <c r="Y346" s="200">
        <f t="shared" ref="Y346:Y354" si="194">SUM(V346:X346)</f>
        <v>0</v>
      </c>
      <c r="Z346" s="28"/>
      <c r="AA346" s="28"/>
      <c r="AB346" s="28"/>
      <c r="AC346" s="29">
        <f t="shared" ref="AC346:AC354" si="195">SUM(Z346:AB346)</f>
        <v>0</v>
      </c>
      <c r="AD346" s="28"/>
      <c r="AE346" s="28"/>
      <c r="AF346" s="28"/>
      <c r="AG346" s="447">
        <f t="shared" ref="AG346:AG354" si="196">SUM(AD346:AF346)</f>
        <v>0</v>
      </c>
      <c r="AH346" s="204">
        <f t="shared" ref="AH346:AH354" si="197">+U346+Y346+AC346+AG346</f>
        <v>3820000</v>
      </c>
      <c r="AI346" s="30">
        <f>IF(ISERROR(AH346/$J$345),0,AH346/$J$345)</f>
        <v>5.5640325322864642E-2</v>
      </c>
      <c r="AJ346" s="31">
        <f t="shared" ref="AJ346:AJ356" si="198">IF(ISERROR(AH346/$AH$508),"-",AH346/$AH$508)</f>
        <v>6.2880858878655501E-4</v>
      </c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</row>
    <row r="347" spans="1:66" outlineLevel="1" x14ac:dyDescent="0.25">
      <c r="A347" s="23">
        <v>2</v>
      </c>
      <c r="B347" s="23"/>
      <c r="C347" s="70" t="s">
        <v>666</v>
      </c>
      <c r="D347" s="69">
        <v>44606</v>
      </c>
      <c r="E347" s="118" t="s">
        <v>674</v>
      </c>
      <c r="F347" s="113" t="s">
        <v>179</v>
      </c>
      <c r="G347" s="70" t="s">
        <v>180</v>
      </c>
      <c r="H347" s="26"/>
      <c r="I347" s="25"/>
      <c r="J347" s="541"/>
      <c r="K347" s="9">
        <v>11104000</v>
      </c>
      <c r="L347" s="265" t="s">
        <v>81</v>
      </c>
      <c r="M347" s="3"/>
      <c r="N347" s="28"/>
      <c r="O347" s="28"/>
      <c r="P347" s="28"/>
      <c r="Q347" s="133"/>
      <c r="R347" s="133"/>
      <c r="S347" s="28"/>
      <c r="T347" s="9">
        <v>11104000</v>
      </c>
      <c r="U347" s="200">
        <f t="shared" si="193"/>
        <v>11104000</v>
      </c>
      <c r="V347" s="9"/>
      <c r="W347" s="28"/>
      <c r="X347" s="28"/>
      <c r="Y347" s="200">
        <f t="shared" si="194"/>
        <v>0</v>
      </c>
      <c r="Z347" s="28"/>
      <c r="AA347" s="28"/>
      <c r="AB347" s="28"/>
      <c r="AC347" s="29">
        <f t="shared" si="195"/>
        <v>0</v>
      </c>
      <c r="AD347" s="28"/>
      <c r="AE347" s="28"/>
      <c r="AF347" s="28"/>
      <c r="AG347" s="447">
        <f t="shared" si="196"/>
        <v>0</v>
      </c>
      <c r="AH347" s="204">
        <f t="shared" si="197"/>
        <v>11104000</v>
      </c>
      <c r="AI347" s="30">
        <f t="shared" ref="AI347:AI356" si="199">IF(ISERROR(AH347/$J$345),0,AH347/$J$345)</f>
        <v>0.16173564722122749</v>
      </c>
      <c r="AJ347" s="31">
        <f t="shared" si="198"/>
        <v>1.8278247565146355E-3</v>
      </c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</row>
    <row r="348" spans="1:66" outlineLevel="1" x14ac:dyDescent="0.25">
      <c r="A348" s="23">
        <v>3</v>
      </c>
      <c r="B348" s="23"/>
      <c r="C348" s="70" t="s">
        <v>536</v>
      </c>
      <c r="D348" s="69">
        <v>44617</v>
      </c>
      <c r="E348" s="118" t="s">
        <v>675</v>
      </c>
      <c r="F348" s="113" t="s">
        <v>179</v>
      </c>
      <c r="G348" s="70" t="s">
        <v>180</v>
      </c>
      <c r="H348" s="26"/>
      <c r="I348" s="25"/>
      <c r="J348" s="541"/>
      <c r="K348" s="9">
        <v>1500000</v>
      </c>
      <c r="L348" s="265" t="s">
        <v>81</v>
      </c>
      <c r="M348" s="3"/>
      <c r="N348" s="28"/>
      <c r="O348" s="28"/>
      <c r="P348" s="28"/>
      <c r="Q348" s="133"/>
      <c r="R348" s="133"/>
      <c r="S348" s="28"/>
      <c r="T348" s="9">
        <v>1500000</v>
      </c>
      <c r="U348" s="200">
        <f t="shared" si="193"/>
        <v>1500000</v>
      </c>
      <c r="V348" s="29"/>
      <c r="W348" s="28"/>
      <c r="X348" s="28"/>
      <c r="Y348" s="200">
        <f t="shared" si="194"/>
        <v>0</v>
      </c>
      <c r="Z348" s="28"/>
      <c r="AA348" s="28"/>
      <c r="AB348" s="28"/>
      <c r="AC348" s="29">
        <f t="shared" si="195"/>
        <v>0</v>
      </c>
      <c r="AD348" s="28"/>
      <c r="AE348" s="28"/>
      <c r="AF348" s="28"/>
      <c r="AG348" s="447">
        <f t="shared" si="196"/>
        <v>0</v>
      </c>
      <c r="AH348" s="204">
        <f t="shared" si="197"/>
        <v>1500000</v>
      </c>
      <c r="AI348" s="30">
        <f t="shared" si="199"/>
        <v>2.1848295283847373E-2</v>
      </c>
      <c r="AJ348" s="31">
        <f t="shared" si="198"/>
        <v>2.4691436732456349E-4</v>
      </c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</row>
    <row r="349" spans="1:66" outlineLevel="1" x14ac:dyDescent="0.25">
      <c r="A349" s="23">
        <v>4</v>
      </c>
      <c r="B349" s="23"/>
      <c r="C349" s="70" t="s">
        <v>660</v>
      </c>
      <c r="D349" s="69">
        <v>44606</v>
      </c>
      <c r="E349" s="118" t="s">
        <v>676</v>
      </c>
      <c r="F349" s="113" t="s">
        <v>179</v>
      </c>
      <c r="G349" s="70" t="s">
        <v>180</v>
      </c>
      <c r="H349" s="26"/>
      <c r="I349" s="25"/>
      <c r="J349" s="541"/>
      <c r="K349" s="9">
        <v>34618642</v>
      </c>
      <c r="L349" s="265" t="s">
        <v>81</v>
      </c>
      <c r="M349" s="3"/>
      <c r="N349" s="28"/>
      <c r="O349" s="28"/>
      <c r="P349" s="28"/>
      <c r="Q349" s="133"/>
      <c r="R349" s="133"/>
      <c r="S349" s="28"/>
      <c r="T349" s="9">
        <v>34618642</v>
      </c>
      <c r="U349" s="200">
        <f t="shared" si="193"/>
        <v>34618642</v>
      </c>
      <c r="V349" s="29"/>
      <c r="W349" s="28"/>
      <c r="X349" s="28"/>
      <c r="Y349" s="200">
        <f t="shared" si="194"/>
        <v>0</v>
      </c>
      <c r="Z349" s="28"/>
      <c r="AA349" s="28"/>
      <c r="AB349" s="28"/>
      <c r="AC349" s="29">
        <f t="shared" si="195"/>
        <v>0</v>
      </c>
      <c r="AD349" s="28"/>
      <c r="AE349" s="28"/>
      <c r="AF349" s="28"/>
      <c r="AG349" s="447">
        <f t="shared" si="196"/>
        <v>0</v>
      </c>
      <c r="AH349" s="204">
        <f t="shared" si="197"/>
        <v>34618642</v>
      </c>
      <c r="AI349" s="30">
        <f t="shared" si="199"/>
        <v>0.50423887516120036</v>
      </c>
      <c r="AJ349" s="31">
        <f t="shared" si="198"/>
        <v>5.6985600580437079E-3</v>
      </c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</row>
    <row r="350" spans="1:66" outlineLevel="1" x14ac:dyDescent="0.25">
      <c r="A350" s="23">
        <v>5</v>
      </c>
      <c r="B350" s="23"/>
      <c r="C350" s="70" t="s">
        <v>677</v>
      </c>
      <c r="D350" s="69">
        <v>44609</v>
      </c>
      <c r="E350" s="118" t="s">
        <v>678</v>
      </c>
      <c r="F350" s="113" t="s">
        <v>179</v>
      </c>
      <c r="G350" s="70" t="s">
        <v>180</v>
      </c>
      <c r="H350" s="26"/>
      <c r="I350" s="25"/>
      <c r="J350" s="541"/>
      <c r="K350" s="9">
        <v>3609600</v>
      </c>
      <c r="L350" s="265" t="s">
        <v>81</v>
      </c>
      <c r="M350" s="3"/>
      <c r="N350" s="28"/>
      <c r="O350" s="28"/>
      <c r="P350" s="28"/>
      <c r="Q350" s="133"/>
      <c r="R350" s="133"/>
      <c r="S350" s="28"/>
      <c r="T350" s="9">
        <v>3609600</v>
      </c>
      <c r="U350" s="200">
        <f t="shared" si="193"/>
        <v>3609600</v>
      </c>
      <c r="V350" s="29"/>
      <c r="W350" s="28"/>
      <c r="X350" s="28"/>
      <c r="Y350" s="200">
        <f t="shared" si="194"/>
        <v>0</v>
      </c>
      <c r="Z350" s="28"/>
      <c r="AA350" s="28"/>
      <c r="AB350" s="28"/>
      <c r="AC350" s="29">
        <f t="shared" si="195"/>
        <v>0</v>
      </c>
      <c r="AD350" s="28"/>
      <c r="AE350" s="28"/>
      <c r="AF350" s="28"/>
      <c r="AG350" s="447">
        <f t="shared" si="196"/>
        <v>0</v>
      </c>
      <c r="AH350" s="204">
        <f t="shared" si="197"/>
        <v>3609600</v>
      </c>
      <c r="AI350" s="30">
        <f t="shared" si="199"/>
        <v>5.2575737771050318E-2</v>
      </c>
      <c r="AJ350" s="31">
        <f t="shared" si="198"/>
        <v>5.9417473352982959E-4</v>
      </c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</row>
    <row r="351" spans="1:66" outlineLevel="1" x14ac:dyDescent="0.25">
      <c r="A351" s="23">
        <v>6</v>
      </c>
      <c r="B351" s="23"/>
      <c r="C351" s="70" t="s">
        <v>679</v>
      </c>
      <c r="D351" s="69">
        <v>44609</v>
      </c>
      <c r="E351" s="118" t="s">
        <v>680</v>
      </c>
      <c r="F351" s="113" t="s">
        <v>179</v>
      </c>
      <c r="G351" s="70" t="s">
        <v>180</v>
      </c>
      <c r="H351" s="26"/>
      <c r="I351" s="25"/>
      <c r="J351" s="541"/>
      <c r="K351" s="9">
        <v>1500000</v>
      </c>
      <c r="L351" s="265" t="s">
        <v>81</v>
      </c>
      <c r="M351" s="3"/>
      <c r="N351" s="28"/>
      <c r="O351" s="28"/>
      <c r="P351" s="28"/>
      <c r="Q351" s="133"/>
      <c r="R351" s="133"/>
      <c r="S351" s="28"/>
      <c r="T351" s="9"/>
      <c r="U351" s="200">
        <f t="shared" si="193"/>
        <v>0</v>
      </c>
      <c r="V351" s="9"/>
      <c r="W351" s="9">
        <v>1500000</v>
      </c>
      <c r="X351" s="28"/>
      <c r="Y351" s="200">
        <f t="shared" si="194"/>
        <v>1500000</v>
      </c>
      <c r="Z351" s="28"/>
      <c r="AA351" s="28"/>
      <c r="AB351" s="28"/>
      <c r="AC351" s="29">
        <f t="shared" si="195"/>
        <v>0</v>
      </c>
      <c r="AD351" s="28"/>
      <c r="AE351" s="28"/>
      <c r="AF351" s="28"/>
      <c r="AG351" s="447">
        <f t="shared" si="196"/>
        <v>0</v>
      </c>
      <c r="AH351" s="204">
        <f t="shared" si="197"/>
        <v>1500000</v>
      </c>
      <c r="AI351" s="30">
        <f t="shared" si="199"/>
        <v>2.1848295283847373E-2</v>
      </c>
      <c r="AJ351" s="31">
        <f t="shared" si="198"/>
        <v>2.4691436732456349E-4</v>
      </c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</row>
    <row r="352" spans="1:66" outlineLevel="1" x14ac:dyDescent="0.25">
      <c r="A352" s="23">
        <v>7</v>
      </c>
      <c r="B352" s="23"/>
      <c r="C352" s="70" t="s">
        <v>681</v>
      </c>
      <c r="D352" s="69">
        <v>44609</v>
      </c>
      <c r="E352" s="118" t="s">
        <v>682</v>
      </c>
      <c r="F352" s="113" t="s">
        <v>179</v>
      </c>
      <c r="G352" s="70" t="s">
        <v>180</v>
      </c>
      <c r="H352" s="26"/>
      <c r="I352" s="25"/>
      <c r="J352" s="541"/>
      <c r="K352" s="9">
        <v>5103000</v>
      </c>
      <c r="L352" s="265" t="s">
        <v>81</v>
      </c>
      <c r="M352" s="3"/>
      <c r="N352" s="28"/>
      <c r="O352" s="28"/>
      <c r="P352" s="28"/>
      <c r="Q352" s="133"/>
      <c r="R352" s="133"/>
      <c r="S352" s="28"/>
      <c r="T352" s="9"/>
      <c r="U352" s="200">
        <f t="shared" si="193"/>
        <v>0</v>
      </c>
      <c r="V352" s="29"/>
      <c r="W352" s="9">
        <v>5103000</v>
      </c>
      <c r="X352" s="28"/>
      <c r="Y352" s="200">
        <f t="shared" si="194"/>
        <v>5103000</v>
      </c>
      <c r="Z352" s="28"/>
      <c r="AA352" s="28"/>
      <c r="AB352" s="28"/>
      <c r="AC352" s="29">
        <f t="shared" si="195"/>
        <v>0</v>
      </c>
      <c r="AD352" s="28"/>
      <c r="AE352" s="28"/>
      <c r="AF352" s="28"/>
      <c r="AG352" s="447">
        <f t="shared" si="196"/>
        <v>0</v>
      </c>
      <c r="AH352" s="204">
        <f t="shared" si="197"/>
        <v>5103000</v>
      </c>
      <c r="AI352" s="30">
        <f t="shared" si="199"/>
        <v>7.4327900555648765E-2</v>
      </c>
      <c r="AJ352" s="31">
        <f t="shared" si="198"/>
        <v>8.4000267763816505E-4</v>
      </c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</row>
    <row r="353" spans="1:66" outlineLevel="1" x14ac:dyDescent="0.25">
      <c r="A353" s="23">
        <v>8</v>
      </c>
      <c r="B353" s="23"/>
      <c r="C353" s="70" t="s">
        <v>683</v>
      </c>
      <c r="D353" s="69">
        <v>44617</v>
      </c>
      <c r="E353" s="118" t="s">
        <v>684</v>
      </c>
      <c r="F353" s="113" t="s">
        <v>179</v>
      </c>
      <c r="G353" s="70" t="s">
        <v>180</v>
      </c>
      <c r="H353" s="26"/>
      <c r="I353" s="25"/>
      <c r="J353" s="541"/>
      <c r="K353" s="9">
        <v>1500000</v>
      </c>
      <c r="L353" s="265" t="s">
        <v>81</v>
      </c>
      <c r="M353" s="3"/>
      <c r="N353" s="28"/>
      <c r="O353" s="28"/>
      <c r="P353" s="28"/>
      <c r="Q353" s="133"/>
      <c r="R353" s="133"/>
      <c r="S353" s="28"/>
      <c r="T353" s="9"/>
      <c r="U353" s="200">
        <f t="shared" si="193"/>
        <v>0</v>
      </c>
      <c r="V353" s="29"/>
      <c r="W353" s="28"/>
      <c r="X353" s="28"/>
      <c r="Y353" s="200">
        <f t="shared" si="194"/>
        <v>0</v>
      </c>
      <c r="Z353" s="28">
        <v>1500000</v>
      </c>
      <c r="AA353" s="28"/>
      <c r="AB353" s="28"/>
      <c r="AC353" s="29">
        <f t="shared" si="195"/>
        <v>1500000</v>
      </c>
      <c r="AD353" s="28"/>
      <c r="AE353" s="28"/>
      <c r="AF353" s="28"/>
      <c r="AG353" s="447">
        <f t="shared" si="196"/>
        <v>0</v>
      </c>
      <c r="AH353" s="204">
        <f t="shared" si="197"/>
        <v>1500000</v>
      </c>
      <c r="AI353" s="30">
        <f t="shared" si="199"/>
        <v>2.1848295283847373E-2</v>
      </c>
      <c r="AJ353" s="31">
        <f t="shared" si="198"/>
        <v>2.4691436732456349E-4</v>
      </c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</row>
    <row r="354" spans="1:66" outlineLevel="1" x14ac:dyDescent="0.25">
      <c r="A354" s="23">
        <v>9</v>
      </c>
      <c r="B354" s="23"/>
      <c r="C354" s="70" t="s">
        <v>361</v>
      </c>
      <c r="D354" s="69">
        <v>44634</v>
      </c>
      <c r="E354" s="118" t="s">
        <v>685</v>
      </c>
      <c r="F354" s="113" t="s">
        <v>179</v>
      </c>
      <c r="G354" s="70" t="s">
        <v>180</v>
      </c>
      <c r="H354" s="26"/>
      <c r="I354" s="25"/>
      <c r="J354" s="541"/>
      <c r="K354" s="9">
        <v>1700000</v>
      </c>
      <c r="L354" s="265" t="s">
        <v>81</v>
      </c>
      <c r="M354" s="3"/>
      <c r="N354" s="28"/>
      <c r="O354" s="28"/>
      <c r="P354" s="28"/>
      <c r="Q354" s="133"/>
      <c r="R354" s="133"/>
      <c r="S354" s="28"/>
      <c r="T354" s="9"/>
      <c r="U354" s="200">
        <f t="shared" si="193"/>
        <v>0</v>
      </c>
      <c r="V354" s="9">
        <v>1700000</v>
      </c>
      <c r="W354" s="28"/>
      <c r="X354" s="28"/>
      <c r="Y354" s="200">
        <f t="shared" si="194"/>
        <v>1700000</v>
      </c>
      <c r="Z354" s="28"/>
      <c r="AA354" s="28"/>
      <c r="AB354" s="28"/>
      <c r="AC354" s="29">
        <f t="shared" si="195"/>
        <v>0</v>
      </c>
      <c r="AD354" s="28"/>
      <c r="AE354" s="28"/>
      <c r="AF354" s="28"/>
      <c r="AG354" s="447">
        <f t="shared" si="196"/>
        <v>0</v>
      </c>
      <c r="AH354" s="204">
        <f t="shared" si="197"/>
        <v>1700000</v>
      </c>
      <c r="AI354" s="30">
        <f t="shared" si="199"/>
        <v>2.4761401321693688E-2</v>
      </c>
      <c r="AJ354" s="31">
        <f t="shared" si="198"/>
        <v>2.7983628296783861E-4</v>
      </c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</row>
    <row r="355" spans="1:66" outlineLevel="1" x14ac:dyDescent="0.25">
      <c r="A355" s="23">
        <v>10</v>
      </c>
      <c r="B355" s="23"/>
      <c r="C355" s="70" t="s">
        <v>527</v>
      </c>
      <c r="D355" s="69">
        <v>44627</v>
      </c>
      <c r="E355" s="118" t="s">
        <v>686</v>
      </c>
      <c r="F355" s="113" t="s">
        <v>179</v>
      </c>
      <c r="G355" s="70" t="s">
        <v>180</v>
      </c>
      <c r="H355" s="26"/>
      <c r="I355" s="25"/>
      <c r="J355" s="541"/>
      <c r="K355" s="9">
        <v>1700000</v>
      </c>
      <c r="L355" s="265" t="s">
        <v>81</v>
      </c>
      <c r="M355" s="3"/>
      <c r="N355" s="28"/>
      <c r="O355" s="28"/>
      <c r="P355" s="28"/>
      <c r="Q355" s="133"/>
      <c r="R355" s="133"/>
      <c r="S355" s="28"/>
      <c r="T355" s="9"/>
      <c r="U355" s="200">
        <f>SUM(R355:T355)</f>
        <v>0</v>
      </c>
      <c r="V355" s="9">
        <v>1700000</v>
      </c>
      <c r="W355" s="28"/>
      <c r="X355" s="28"/>
      <c r="Y355" s="200">
        <f t="shared" ref="Y355:Y356" si="200">SUM(V355:X355)</f>
        <v>1700000</v>
      </c>
      <c r="Z355" s="28"/>
      <c r="AA355" s="28"/>
      <c r="AB355" s="28"/>
      <c r="AC355" s="29">
        <f>SUM(Z355:AB355)</f>
        <v>0</v>
      </c>
      <c r="AD355" s="28"/>
      <c r="AE355" s="28"/>
      <c r="AF355" s="28"/>
      <c r="AG355" s="447">
        <f>SUM(AD355:AF355)</f>
        <v>0</v>
      </c>
      <c r="AH355" s="204">
        <f>+U355+Y355+AC355+AG355</f>
        <v>1700000</v>
      </c>
      <c r="AI355" s="30">
        <f t="shared" si="199"/>
        <v>2.4761401321693688E-2</v>
      </c>
      <c r="AJ355" s="31">
        <f t="shared" si="198"/>
        <v>2.7983628296783861E-4</v>
      </c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</row>
    <row r="356" spans="1:66" outlineLevel="1" x14ac:dyDescent="0.25">
      <c r="A356" s="23">
        <v>11</v>
      </c>
      <c r="B356" s="23"/>
      <c r="C356" s="70" t="s">
        <v>687</v>
      </c>
      <c r="D356" s="69">
        <v>44839</v>
      </c>
      <c r="E356" s="118" t="s">
        <v>676</v>
      </c>
      <c r="F356" s="113" t="s">
        <v>179</v>
      </c>
      <c r="G356" s="70" t="s">
        <v>180</v>
      </c>
      <c r="H356" s="26"/>
      <c r="I356" s="25"/>
      <c r="J356" s="541"/>
      <c r="K356" s="9">
        <v>2500000</v>
      </c>
      <c r="L356" s="265" t="s">
        <v>81</v>
      </c>
      <c r="M356" s="3"/>
      <c r="N356" s="28"/>
      <c r="O356" s="28"/>
      <c r="P356" s="28"/>
      <c r="Q356" s="133"/>
      <c r="R356" s="133"/>
      <c r="S356" s="28"/>
      <c r="T356" s="9"/>
      <c r="U356" s="200">
        <f t="shared" ref="U356" si="201">SUM(R356:T356)</f>
        <v>0</v>
      </c>
      <c r="V356" s="29"/>
      <c r="W356" s="28"/>
      <c r="X356" s="28"/>
      <c r="Y356" s="200">
        <f t="shared" si="200"/>
        <v>0</v>
      </c>
      <c r="Z356" s="28"/>
      <c r="AA356" s="9"/>
      <c r="AB356" s="28"/>
      <c r="AC356" s="29">
        <f t="shared" ref="AC356" si="202">SUM(Z356:AB356)</f>
        <v>0</v>
      </c>
      <c r="AD356" s="9">
        <v>2500000</v>
      </c>
      <c r="AE356" s="28"/>
      <c r="AF356" s="28"/>
      <c r="AG356" s="447">
        <f t="shared" ref="AG356" si="203">SUM(AD356:AF356)</f>
        <v>2500000</v>
      </c>
      <c r="AH356" s="204">
        <f t="shared" ref="AH356" si="204">+U356+Y356+AC356+AG356</f>
        <v>2500000</v>
      </c>
      <c r="AI356" s="30">
        <f t="shared" si="199"/>
        <v>3.6413825473078955E-2</v>
      </c>
      <c r="AJ356" s="31">
        <f t="shared" si="198"/>
        <v>4.1152394554093918E-4</v>
      </c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</row>
    <row r="357" spans="1:66" s="61" customFormat="1" x14ac:dyDescent="0.25">
      <c r="A357" s="513" t="s">
        <v>69</v>
      </c>
      <c r="B357" s="514"/>
      <c r="C357" s="514"/>
      <c r="D357" s="514"/>
      <c r="E357" s="514"/>
      <c r="F357" s="514"/>
      <c r="G357" s="514"/>
      <c r="H357" s="514"/>
      <c r="I357" s="514"/>
      <c r="J357" s="358">
        <f>+J345</f>
        <v>68655242</v>
      </c>
      <c r="K357" s="346">
        <f>+SUM(K346:K356)</f>
        <v>68655242</v>
      </c>
      <c r="L357" s="339"/>
      <c r="M357" s="444"/>
      <c r="N357" s="346">
        <f>SUM(N355:N355)</f>
        <v>0</v>
      </c>
      <c r="O357" s="346">
        <f>SUM(O355:O355)</f>
        <v>0</v>
      </c>
      <c r="P357" s="346">
        <f>SUM(P355:P355)</f>
        <v>0</v>
      </c>
      <c r="Q357" s="347"/>
      <c r="R357" s="361">
        <f>SUM(Q346:R356)</f>
        <v>0</v>
      </c>
      <c r="S357" s="346">
        <f t="shared" ref="S357:Y357" si="205">SUM(S346:S355)</f>
        <v>0</v>
      </c>
      <c r="T357" s="346">
        <f t="shared" si="205"/>
        <v>54652242</v>
      </c>
      <c r="U357" s="346">
        <f t="shared" si="205"/>
        <v>54652242</v>
      </c>
      <c r="V357" s="339">
        <f t="shared" si="205"/>
        <v>3400000</v>
      </c>
      <c r="W357" s="339">
        <f t="shared" si="205"/>
        <v>6603000</v>
      </c>
      <c r="X357" s="339">
        <f t="shared" si="205"/>
        <v>0</v>
      </c>
      <c r="Y357" s="339">
        <f t="shared" si="205"/>
        <v>10003000</v>
      </c>
      <c r="Z357" s="339">
        <f t="shared" ref="Z357:AH357" si="206">SUM(Z346:Z356)</f>
        <v>1500000</v>
      </c>
      <c r="AA357" s="339">
        <f t="shared" si="206"/>
        <v>0</v>
      </c>
      <c r="AB357" s="339">
        <f t="shared" si="206"/>
        <v>0</v>
      </c>
      <c r="AC357" s="339">
        <f t="shared" si="206"/>
        <v>1500000</v>
      </c>
      <c r="AD357" s="339">
        <f t="shared" si="206"/>
        <v>2500000</v>
      </c>
      <c r="AE357" s="339">
        <f t="shared" si="206"/>
        <v>0</v>
      </c>
      <c r="AF357" s="339">
        <f t="shared" si="206"/>
        <v>0</v>
      </c>
      <c r="AG357" s="339">
        <f t="shared" si="206"/>
        <v>2500000</v>
      </c>
      <c r="AH357" s="339">
        <f t="shared" si="206"/>
        <v>68655242</v>
      </c>
      <c r="AI357" s="345">
        <f>IF(ISERROR(AH357/K357),0,AH357/K357)</f>
        <v>1</v>
      </c>
      <c r="AJ357" s="345">
        <f>IF(ISERROR(AH357/$AH$508),0,AH357/$AH$508)</f>
        <v>1.13013104279632E-2</v>
      </c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</row>
    <row r="358" spans="1:66" x14ac:dyDescent="0.25">
      <c r="A358" s="502" t="s">
        <v>70</v>
      </c>
      <c r="B358" s="503"/>
      <c r="C358" s="503"/>
      <c r="D358" s="503"/>
      <c r="E358" s="504"/>
      <c r="F358" s="111"/>
      <c r="G358" s="16"/>
      <c r="H358" s="5"/>
      <c r="I358" s="17"/>
      <c r="J358" s="505">
        <v>139394529</v>
      </c>
      <c r="K358" s="62"/>
      <c r="L358" s="262"/>
      <c r="M358" s="18"/>
      <c r="N358" s="19"/>
      <c r="O358" s="19"/>
      <c r="P358" s="19"/>
      <c r="Q358" s="5"/>
      <c r="R358" s="20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21"/>
      <c r="AJ358" s="21"/>
    </row>
    <row r="359" spans="1:66" outlineLevel="1" x14ac:dyDescent="0.25">
      <c r="A359" s="23">
        <v>1</v>
      </c>
      <c r="B359" s="191"/>
      <c r="C359" s="70" t="s">
        <v>681</v>
      </c>
      <c r="D359" s="69">
        <v>44607</v>
      </c>
      <c r="E359" s="118" t="s">
        <v>688</v>
      </c>
      <c r="F359" s="113" t="s">
        <v>179</v>
      </c>
      <c r="G359" s="70" t="s">
        <v>180</v>
      </c>
      <c r="H359" s="26"/>
      <c r="I359" s="25"/>
      <c r="J359" s="541"/>
      <c r="K359" s="206">
        <v>6330473</v>
      </c>
      <c r="L359" s="265" t="s">
        <v>81</v>
      </c>
      <c r="M359" s="3"/>
      <c r="N359" s="28"/>
      <c r="O359" s="28"/>
      <c r="P359" s="28"/>
      <c r="Q359" s="133"/>
      <c r="R359" s="133"/>
      <c r="S359" s="206">
        <v>6330473</v>
      </c>
      <c r="T359" s="206"/>
      <c r="U359" s="200">
        <f t="shared" ref="U359:U372" si="207">SUM(R359:T359)</f>
        <v>6330473</v>
      </c>
      <c r="V359" s="29"/>
      <c r="W359" s="28"/>
      <c r="X359" s="28"/>
      <c r="Y359" s="200">
        <f t="shared" ref="Y359:Y370" si="208">SUM(V359:X359)</f>
        <v>0</v>
      </c>
      <c r="Z359" s="28"/>
      <c r="AA359" s="28"/>
      <c r="AB359" s="28"/>
      <c r="AC359" s="29">
        <f t="shared" ref="AC359:AC370" si="209">SUM(Z359:AB359)</f>
        <v>0</v>
      </c>
      <c r="AD359" s="28"/>
      <c r="AE359" s="28"/>
      <c r="AF359" s="28"/>
      <c r="AG359" s="29">
        <f t="shared" ref="AG359:AG370" si="210">SUM(AD359:AF359)</f>
        <v>0</v>
      </c>
      <c r="AH359" s="62">
        <f t="shared" ref="AH359:AH370" si="211">+U359+Y359+AC359+AG359</f>
        <v>6330473</v>
      </c>
      <c r="AI359" s="30">
        <f>IF(ISERROR(AH359/$J$358),0,AH359/$J$358)</f>
        <v>4.541407073444037E-2</v>
      </c>
      <c r="AJ359" s="31">
        <f t="shared" ref="AJ359:AJ372" si="212">IF(ISERROR(AH359/$AH$508),"-",AH359/$AH$508)</f>
        <v>1.0420564904401544E-3</v>
      </c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</row>
    <row r="360" spans="1:66" outlineLevel="1" x14ac:dyDescent="0.25">
      <c r="A360" s="23">
        <v>2</v>
      </c>
      <c r="B360" s="191"/>
      <c r="C360" s="70" t="s">
        <v>677</v>
      </c>
      <c r="D360" s="69">
        <v>44607</v>
      </c>
      <c r="E360" s="118" t="s">
        <v>689</v>
      </c>
      <c r="F360" s="113" t="s">
        <v>179</v>
      </c>
      <c r="G360" s="70" t="s">
        <v>180</v>
      </c>
      <c r="H360" s="26"/>
      <c r="I360" s="25"/>
      <c r="J360" s="541"/>
      <c r="K360" s="206">
        <v>8033657</v>
      </c>
      <c r="L360" s="265" t="s">
        <v>81</v>
      </c>
      <c r="M360" s="3"/>
      <c r="N360" s="28"/>
      <c r="O360" s="28"/>
      <c r="P360" s="28"/>
      <c r="Q360" s="133"/>
      <c r="R360" s="133"/>
      <c r="S360" s="206">
        <v>8033657</v>
      </c>
      <c r="T360" s="206"/>
      <c r="U360" s="200">
        <f t="shared" si="207"/>
        <v>8033657</v>
      </c>
      <c r="V360" s="29"/>
      <c r="W360" s="28"/>
      <c r="X360" s="28"/>
      <c r="Y360" s="200">
        <f t="shared" si="208"/>
        <v>0</v>
      </c>
      <c r="Z360" s="28"/>
      <c r="AA360" s="28"/>
      <c r="AB360" s="28"/>
      <c r="AC360" s="29">
        <f t="shared" si="209"/>
        <v>0</v>
      </c>
      <c r="AD360" s="28"/>
      <c r="AE360" s="28"/>
      <c r="AF360" s="28"/>
      <c r="AG360" s="29">
        <f t="shared" si="210"/>
        <v>0</v>
      </c>
      <c r="AH360" s="62">
        <f t="shared" si="211"/>
        <v>8033657</v>
      </c>
      <c r="AI360" s="30">
        <f t="shared" ref="AI360:AI372" si="213">IF(ISERROR(AH360/$J$358),0,AH360/$J$358)</f>
        <v>5.7632512966129396E-2</v>
      </c>
      <c r="AJ360" s="31">
        <f t="shared" si="212"/>
        <v>1.3224168903050338E-3</v>
      </c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</row>
    <row r="361" spans="1:66" outlineLevel="1" x14ac:dyDescent="0.25">
      <c r="A361" s="23">
        <v>3</v>
      </c>
      <c r="B361" s="191"/>
      <c r="C361" s="70" t="s">
        <v>203</v>
      </c>
      <c r="D361" s="69">
        <v>44609</v>
      </c>
      <c r="E361" s="118" t="s">
        <v>690</v>
      </c>
      <c r="F361" s="113" t="s">
        <v>179</v>
      </c>
      <c r="G361" s="70" t="s">
        <v>180</v>
      </c>
      <c r="H361" s="26"/>
      <c r="I361" s="25"/>
      <c r="J361" s="541"/>
      <c r="K361" s="206">
        <v>13248199</v>
      </c>
      <c r="L361" s="265" t="s">
        <v>81</v>
      </c>
      <c r="M361" s="3"/>
      <c r="N361" s="28"/>
      <c r="O361" s="28"/>
      <c r="P361" s="28"/>
      <c r="Q361" s="133"/>
      <c r="R361" s="133"/>
      <c r="S361" s="28"/>
      <c r="T361" s="206">
        <v>13248199</v>
      </c>
      <c r="U361" s="200">
        <f t="shared" si="207"/>
        <v>13248199</v>
      </c>
      <c r="V361" s="29"/>
      <c r="W361" s="28"/>
      <c r="X361" s="28"/>
      <c r="Y361" s="200">
        <f t="shared" si="208"/>
        <v>0</v>
      </c>
      <c r="Z361" s="28"/>
      <c r="AA361" s="28"/>
      <c r="AB361" s="28"/>
      <c r="AC361" s="29">
        <f t="shared" si="209"/>
        <v>0</v>
      </c>
      <c r="AD361" s="28"/>
      <c r="AE361" s="28"/>
      <c r="AF361" s="28"/>
      <c r="AG361" s="29">
        <f t="shared" si="210"/>
        <v>0</v>
      </c>
      <c r="AH361" s="62">
        <f t="shared" si="211"/>
        <v>13248199</v>
      </c>
      <c r="AI361" s="30">
        <f t="shared" si="213"/>
        <v>9.5041025605818438E-2</v>
      </c>
      <c r="AJ361" s="31">
        <f t="shared" si="212"/>
        <v>2.1807804495166099E-3</v>
      </c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</row>
    <row r="362" spans="1:66" outlineLevel="1" x14ac:dyDescent="0.25">
      <c r="A362" s="23">
        <v>4</v>
      </c>
      <c r="B362" s="191"/>
      <c r="C362" s="70" t="s">
        <v>679</v>
      </c>
      <c r="D362" s="69">
        <v>44607</v>
      </c>
      <c r="E362" s="118" t="s">
        <v>691</v>
      </c>
      <c r="F362" s="113" t="s">
        <v>179</v>
      </c>
      <c r="G362" s="70" t="s">
        <v>180</v>
      </c>
      <c r="H362" s="26"/>
      <c r="I362" s="25"/>
      <c r="J362" s="541"/>
      <c r="K362" s="206">
        <v>9202866</v>
      </c>
      <c r="L362" s="265" t="s">
        <v>81</v>
      </c>
      <c r="M362" s="3"/>
      <c r="N362" s="28"/>
      <c r="O362" s="28"/>
      <c r="P362" s="28"/>
      <c r="Q362" s="133"/>
      <c r="R362" s="133"/>
      <c r="S362" s="28"/>
      <c r="T362" s="206">
        <v>9202866</v>
      </c>
      <c r="U362" s="200">
        <f t="shared" si="207"/>
        <v>9202866</v>
      </c>
      <c r="V362" s="29"/>
      <c r="W362" s="28"/>
      <c r="X362" s="28"/>
      <c r="Y362" s="200">
        <f t="shared" si="208"/>
        <v>0</v>
      </c>
      <c r="Z362" s="28"/>
      <c r="AA362" s="28"/>
      <c r="AB362" s="28"/>
      <c r="AC362" s="29">
        <f t="shared" si="209"/>
        <v>0</v>
      </c>
      <c r="AD362" s="28"/>
      <c r="AE362" s="28"/>
      <c r="AF362" s="28"/>
      <c r="AG362" s="29">
        <f t="shared" si="210"/>
        <v>0</v>
      </c>
      <c r="AH362" s="62">
        <f t="shared" si="211"/>
        <v>9202866</v>
      </c>
      <c r="AI362" s="30">
        <f t="shared" si="213"/>
        <v>6.6020281183345436E-2</v>
      </c>
      <c r="AJ362" s="31">
        <f t="shared" si="212"/>
        <v>1.5148798906418242E-3</v>
      </c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</row>
    <row r="363" spans="1:66" outlineLevel="1" x14ac:dyDescent="0.25">
      <c r="A363" s="23">
        <v>5</v>
      </c>
      <c r="B363" s="191"/>
      <c r="C363" s="70" t="s">
        <v>683</v>
      </c>
      <c r="D363" s="69">
        <v>44622</v>
      </c>
      <c r="E363" s="118" t="s">
        <v>692</v>
      </c>
      <c r="F363" s="113" t="s">
        <v>179</v>
      </c>
      <c r="G363" s="70" t="s">
        <v>180</v>
      </c>
      <c r="H363" s="26"/>
      <c r="I363" s="25"/>
      <c r="J363" s="541"/>
      <c r="K363" s="206">
        <v>12569353</v>
      </c>
      <c r="L363" s="265" t="s">
        <v>81</v>
      </c>
      <c r="M363" s="3"/>
      <c r="N363" s="28"/>
      <c r="O363" s="28"/>
      <c r="P363" s="28"/>
      <c r="Q363" s="133"/>
      <c r="R363" s="133"/>
      <c r="S363" s="28"/>
      <c r="T363" s="206">
        <v>12569353</v>
      </c>
      <c r="U363" s="200">
        <f t="shared" si="207"/>
        <v>12569353</v>
      </c>
      <c r="V363" s="29"/>
      <c r="W363" s="28"/>
      <c r="X363" s="28"/>
      <c r="Y363" s="200">
        <f t="shared" si="208"/>
        <v>0</v>
      </c>
      <c r="Z363" s="28"/>
      <c r="AA363" s="28"/>
      <c r="AB363" s="28"/>
      <c r="AC363" s="29">
        <f t="shared" si="209"/>
        <v>0</v>
      </c>
      <c r="AD363" s="28"/>
      <c r="AE363" s="28"/>
      <c r="AF363" s="28"/>
      <c r="AG363" s="29">
        <f t="shared" si="210"/>
        <v>0</v>
      </c>
      <c r="AH363" s="62">
        <f t="shared" si="211"/>
        <v>12569353</v>
      </c>
      <c r="AI363" s="30">
        <f t="shared" si="213"/>
        <v>9.0171064030784162E-2</v>
      </c>
      <c r="AJ363" s="31">
        <f t="shared" si="212"/>
        <v>2.0690358957827361E-3</v>
      </c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</row>
    <row r="364" spans="1:66" outlineLevel="1" x14ac:dyDescent="0.25">
      <c r="A364" s="23">
        <v>6</v>
      </c>
      <c r="B364" s="191"/>
      <c r="C364" s="70" t="s">
        <v>693</v>
      </c>
      <c r="D364" s="69">
        <v>44614</v>
      </c>
      <c r="E364" s="118" t="s">
        <v>694</v>
      </c>
      <c r="F364" s="113" t="s">
        <v>179</v>
      </c>
      <c r="G364" s="70" t="s">
        <v>180</v>
      </c>
      <c r="H364" s="26"/>
      <c r="I364" s="25"/>
      <c r="J364" s="541"/>
      <c r="K364" s="206">
        <v>8316471</v>
      </c>
      <c r="L364" s="265" t="s">
        <v>81</v>
      </c>
      <c r="M364" s="3"/>
      <c r="N364" s="28"/>
      <c r="O364" s="28"/>
      <c r="P364" s="28"/>
      <c r="Q364" s="133"/>
      <c r="R364" s="133"/>
      <c r="S364" s="28"/>
      <c r="T364" s="206">
        <v>8316471</v>
      </c>
      <c r="U364" s="200">
        <f t="shared" si="207"/>
        <v>8316471</v>
      </c>
      <c r="V364" s="29"/>
      <c r="W364" s="28"/>
      <c r="X364" s="28"/>
      <c r="Y364" s="200">
        <f t="shared" si="208"/>
        <v>0</v>
      </c>
      <c r="Z364" s="28"/>
      <c r="AA364" s="28"/>
      <c r="AB364" s="28"/>
      <c r="AC364" s="29">
        <f t="shared" si="209"/>
        <v>0</v>
      </c>
      <c r="AD364" s="28"/>
      <c r="AE364" s="28"/>
      <c r="AF364" s="28"/>
      <c r="AG364" s="29">
        <f t="shared" si="210"/>
        <v>0</v>
      </c>
      <c r="AH364" s="62">
        <f t="shared" si="211"/>
        <v>8316471</v>
      </c>
      <c r="AI364" s="30">
        <f t="shared" si="213"/>
        <v>5.9661387427909746E-2</v>
      </c>
      <c r="AJ364" s="31">
        <f t="shared" si="212"/>
        <v>1.36897078355872E-3</v>
      </c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</row>
    <row r="365" spans="1:66" outlineLevel="1" x14ac:dyDescent="0.25">
      <c r="A365" s="23">
        <v>7</v>
      </c>
      <c r="B365" s="191"/>
      <c r="C365" s="70" t="s">
        <v>677</v>
      </c>
      <c r="D365" s="69">
        <v>44607</v>
      </c>
      <c r="E365" s="118" t="s">
        <v>695</v>
      </c>
      <c r="F365" s="113" t="s">
        <v>179</v>
      </c>
      <c r="G365" s="70" t="s">
        <v>180</v>
      </c>
      <c r="H365" s="26"/>
      <c r="I365" s="25"/>
      <c r="J365" s="541"/>
      <c r="K365" s="206">
        <v>10274844</v>
      </c>
      <c r="L365" s="265" t="s">
        <v>81</v>
      </c>
      <c r="M365" s="3"/>
      <c r="N365" s="28"/>
      <c r="O365" s="28"/>
      <c r="P365" s="28"/>
      <c r="Q365" s="133"/>
      <c r="R365" s="133"/>
      <c r="S365" s="28"/>
      <c r="T365" s="206">
        <v>10274844</v>
      </c>
      <c r="U365" s="200">
        <f t="shared" si="207"/>
        <v>10274844</v>
      </c>
      <c r="V365" s="29"/>
      <c r="W365" s="28"/>
      <c r="X365" s="28"/>
      <c r="Y365" s="200">
        <f t="shared" si="208"/>
        <v>0</v>
      </c>
      <c r="Z365" s="28"/>
      <c r="AA365" s="28"/>
      <c r="AB365" s="28"/>
      <c r="AC365" s="29">
        <f t="shared" si="209"/>
        <v>0</v>
      </c>
      <c r="AD365" s="28"/>
      <c r="AE365" s="28"/>
      <c r="AF365" s="28"/>
      <c r="AG365" s="29">
        <f t="shared" si="210"/>
        <v>0</v>
      </c>
      <c r="AH365" s="62">
        <f t="shared" si="211"/>
        <v>10274844</v>
      </c>
      <c r="AI365" s="30">
        <f t="shared" si="213"/>
        <v>7.3710525611805036E-2</v>
      </c>
      <c r="AJ365" s="31">
        <f t="shared" si="212"/>
        <v>1.6913377370790582E-3</v>
      </c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</row>
    <row r="366" spans="1:66" outlineLevel="1" x14ac:dyDescent="0.25">
      <c r="A366" s="23">
        <v>8</v>
      </c>
      <c r="B366" s="191"/>
      <c r="C366" s="70" t="s">
        <v>696</v>
      </c>
      <c r="D366" s="69">
        <v>44607</v>
      </c>
      <c r="E366" s="118" t="s">
        <v>697</v>
      </c>
      <c r="F366" s="113" t="s">
        <v>179</v>
      </c>
      <c r="G366" s="70" t="s">
        <v>180</v>
      </c>
      <c r="H366" s="26"/>
      <c r="I366" s="25"/>
      <c r="J366" s="541"/>
      <c r="K366" s="206">
        <v>8641726</v>
      </c>
      <c r="L366" s="265" t="s">
        <v>81</v>
      </c>
      <c r="M366" s="3"/>
      <c r="N366" s="28"/>
      <c r="O366" s="28"/>
      <c r="P366" s="28"/>
      <c r="Q366" s="133"/>
      <c r="R366" s="133"/>
      <c r="S366" s="28"/>
      <c r="T366" s="206">
        <v>8641726</v>
      </c>
      <c r="U366" s="200">
        <f t="shared" si="207"/>
        <v>8641726</v>
      </c>
      <c r="V366" s="29"/>
      <c r="W366" s="28"/>
      <c r="X366" s="28"/>
      <c r="Y366" s="200">
        <f t="shared" si="208"/>
        <v>0</v>
      </c>
      <c r="Z366" s="28"/>
      <c r="AA366" s="28"/>
      <c r="AB366" s="28"/>
      <c r="AC366" s="29">
        <f t="shared" si="209"/>
        <v>0</v>
      </c>
      <c r="AD366" s="28"/>
      <c r="AE366" s="28"/>
      <c r="AF366" s="28"/>
      <c r="AG366" s="29">
        <f t="shared" si="210"/>
        <v>0</v>
      </c>
      <c r="AH366" s="62">
        <f t="shared" si="211"/>
        <v>8641726</v>
      </c>
      <c r="AI366" s="30">
        <f t="shared" si="213"/>
        <v>6.1994728645340162E-2</v>
      </c>
      <c r="AJ366" s="31">
        <f t="shared" si="212"/>
        <v>1.4225108719214871E-3</v>
      </c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</row>
    <row r="367" spans="1:66" outlineLevel="1" x14ac:dyDescent="0.25">
      <c r="A367" s="23">
        <v>9</v>
      </c>
      <c r="B367" s="192"/>
      <c r="C367" s="70" t="s">
        <v>698</v>
      </c>
      <c r="D367" s="69">
        <v>44609</v>
      </c>
      <c r="E367" s="119" t="s">
        <v>699</v>
      </c>
      <c r="F367" s="113" t="s">
        <v>179</v>
      </c>
      <c r="G367" s="70" t="s">
        <v>180</v>
      </c>
      <c r="H367" s="114"/>
      <c r="I367" s="123"/>
      <c r="J367" s="541"/>
      <c r="K367" s="206">
        <v>11681166</v>
      </c>
      <c r="L367" s="265" t="s">
        <v>81</v>
      </c>
      <c r="M367" s="3"/>
      <c r="N367" s="28"/>
      <c r="O367" s="28"/>
      <c r="P367" s="28"/>
      <c r="Q367" s="263"/>
      <c r="R367" s="263"/>
      <c r="S367" s="115"/>
      <c r="T367" s="206">
        <v>11681166</v>
      </c>
      <c r="U367" s="200">
        <f t="shared" si="207"/>
        <v>11681166</v>
      </c>
      <c r="V367" s="29"/>
      <c r="W367" s="28"/>
      <c r="X367" s="28"/>
      <c r="Y367" s="200">
        <f t="shared" si="208"/>
        <v>0</v>
      </c>
      <c r="Z367" s="28"/>
      <c r="AA367" s="28"/>
      <c r="AB367" s="28"/>
      <c r="AC367" s="29">
        <f t="shared" si="209"/>
        <v>0</v>
      </c>
      <c r="AD367" s="28"/>
      <c r="AE367" s="28"/>
      <c r="AF367" s="28"/>
      <c r="AG367" s="29">
        <f t="shared" si="210"/>
        <v>0</v>
      </c>
      <c r="AH367" s="62">
        <f t="shared" si="211"/>
        <v>11681166</v>
      </c>
      <c r="AI367" s="30">
        <f t="shared" si="213"/>
        <v>8.3799314677550946E-2</v>
      </c>
      <c r="AJ367" s="31">
        <f t="shared" si="212"/>
        <v>1.9228318083354681E-3</v>
      </c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</row>
    <row r="368" spans="1:66" outlineLevel="1" x14ac:dyDescent="0.25">
      <c r="A368" s="23">
        <v>10</v>
      </c>
      <c r="B368" s="191"/>
      <c r="C368" s="70" t="s">
        <v>536</v>
      </c>
      <c r="D368" s="69">
        <v>44622</v>
      </c>
      <c r="E368" s="124" t="s">
        <v>700</v>
      </c>
      <c r="F368" s="113" t="s">
        <v>179</v>
      </c>
      <c r="G368" s="70" t="s">
        <v>180</v>
      </c>
      <c r="H368" s="37"/>
      <c r="I368" s="33"/>
      <c r="J368" s="541"/>
      <c r="K368" s="206">
        <v>5800000</v>
      </c>
      <c r="L368" s="265" t="s">
        <v>81</v>
      </c>
      <c r="M368" s="3"/>
      <c r="N368" s="28"/>
      <c r="O368" s="28"/>
      <c r="P368" s="28"/>
      <c r="Q368" s="148"/>
      <c r="R368" s="148"/>
      <c r="S368" s="64"/>
      <c r="T368" s="206">
        <v>5800000</v>
      </c>
      <c r="U368" s="200">
        <f t="shared" si="207"/>
        <v>5800000</v>
      </c>
      <c r="V368" s="29"/>
      <c r="W368" s="28"/>
      <c r="X368" s="28"/>
      <c r="Y368" s="200">
        <f t="shared" si="208"/>
        <v>0</v>
      </c>
      <c r="Z368" s="28"/>
      <c r="AA368" s="28"/>
      <c r="AB368" s="28"/>
      <c r="AC368" s="29">
        <f t="shared" si="209"/>
        <v>0</v>
      </c>
      <c r="AD368" s="28"/>
      <c r="AE368" s="28"/>
      <c r="AF368" s="28"/>
      <c r="AG368" s="29">
        <f t="shared" si="210"/>
        <v>0</v>
      </c>
      <c r="AH368" s="62">
        <f t="shared" si="211"/>
        <v>5800000</v>
      </c>
      <c r="AI368" s="30">
        <f t="shared" si="213"/>
        <v>4.1608519657181091E-2</v>
      </c>
      <c r="AJ368" s="31">
        <f t="shared" si="212"/>
        <v>9.5473555365497881E-4</v>
      </c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</row>
    <row r="369" spans="1:66" outlineLevel="1" x14ac:dyDescent="0.25">
      <c r="A369" s="23">
        <v>11</v>
      </c>
      <c r="B369" s="191"/>
      <c r="C369" s="70" t="s">
        <v>595</v>
      </c>
      <c r="D369" s="69">
        <v>44622</v>
      </c>
      <c r="E369" s="124" t="s">
        <v>701</v>
      </c>
      <c r="F369" s="113" t="s">
        <v>179</v>
      </c>
      <c r="G369" s="70" t="s">
        <v>180</v>
      </c>
      <c r="H369" s="37"/>
      <c r="I369" s="33"/>
      <c r="J369" s="541"/>
      <c r="K369" s="206">
        <v>9765111</v>
      </c>
      <c r="L369" s="265" t="s">
        <v>81</v>
      </c>
      <c r="M369" s="266"/>
      <c r="N369" s="28"/>
      <c r="O369" s="28"/>
      <c r="P369" s="28"/>
      <c r="Q369" s="148"/>
      <c r="R369" s="148"/>
      <c r="S369" s="64"/>
      <c r="T369" s="206">
        <v>9765111</v>
      </c>
      <c r="U369" s="200">
        <f t="shared" ref="U369" si="214">SUM(R369:T369)</f>
        <v>9765111</v>
      </c>
      <c r="V369" s="29"/>
      <c r="W369" s="28"/>
      <c r="X369" s="28"/>
      <c r="Y369" s="200">
        <f t="shared" ref="Y369" si="215">SUM(V369:X369)</f>
        <v>0</v>
      </c>
      <c r="Z369" s="28"/>
      <c r="AA369" s="28"/>
      <c r="AB369" s="28"/>
      <c r="AC369" s="29">
        <f t="shared" ref="AC369" si="216">SUM(Z369:AB369)</f>
        <v>0</v>
      </c>
      <c r="AD369" s="28"/>
      <c r="AE369" s="28"/>
      <c r="AF369" s="28"/>
      <c r="AG369" s="29">
        <f t="shared" ref="AG369" si="217">SUM(AD369:AF369)</f>
        <v>0</v>
      </c>
      <c r="AH369" s="62">
        <f t="shared" ref="AH369" si="218">+U369+Y369+AC369+AG369</f>
        <v>9765111</v>
      </c>
      <c r="AI369" s="30">
        <f t="shared" si="213"/>
        <v>7.0053760861733677E-2</v>
      </c>
      <c r="AJ369" s="31">
        <f t="shared" si="212"/>
        <v>1.6074308029460904E-3</v>
      </c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</row>
    <row r="370" spans="1:66" outlineLevel="1" x14ac:dyDescent="0.25">
      <c r="A370" s="23">
        <v>12</v>
      </c>
      <c r="B370" s="188"/>
      <c r="C370" s="91" t="s">
        <v>507</v>
      </c>
      <c r="D370" s="69">
        <v>44629</v>
      </c>
      <c r="E370" s="193" t="s">
        <v>702</v>
      </c>
      <c r="F370" s="113" t="s">
        <v>179</v>
      </c>
      <c r="G370" s="70" t="s">
        <v>180</v>
      </c>
      <c r="H370" s="37"/>
      <c r="I370" s="33"/>
      <c r="J370" s="541"/>
      <c r="K370" s="206">
        <v>29733977</v>
      </c>
      <c r="L370" s="265" t="s">
        <v>81</v>
      </c>
      <c r="M370" s="266"/>
      <c r="N370" s="28"/>
      <c r="O370" s="28"/>
      <c r="P370" s="28"/>
      <c r="Q370" s="148"/>
      <c r="R370" s="148"/>
      <c r="S370" s="64"/>
      <c r="T370" s="206">
        <v>29733977</v>
      </c>
      <c r="U370" s="200">
        <f t="shared" si="207"/>
        <v>29733977</v>
      </c>
      <c r="V370" s="29"/>
      <c r="W370" s="28"/>
      <c r="X370" s="28"/>
      <c r="Y370" s="200">
        <f t="shared" si="208"/>
        <v>0</v>
      </c>
      <c r="Z370" s="28"/>
      <c r="AA370" s="28"/>
      <c r="AB370" s="28"/>
      <c r="AC370" s="29">
        <f t="shared" si="209"/>
        <v>0</v>
      </c>
      <c r="AD370" s="28"/>
      <c r="AE370" s="28"/>
      <c r="AF370" s="28"/>
      <c r="AG370" s="29">
        <f t="shared" si="210"/>
        <v>0</v>
      </c>
      <c r="AH370" s="62">
        <f t="shared" si="211"/>
        <v>29733977</v>
      </c>
      <c r="AI370" s="30">
        <f t="shared" si="213"/>
        <v>0.21330806318804665</v>
      </c>
      <c r="AJ370" s="31">
        <f t="shared" si="212"/>
        <v>4.8944974126654151E-3</v>
      </c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</row>
    <row r="371" spans="1:66" outlineLevel="1" x14ac:dyDescent="0.25">
      <c r="A371" s="23">
        <v>13</v>
      </c>
      <c r="B371" s="188"/>
      <c r="C371" s="91" t="s">
        <v>703</v>
      </c>
      <c r="D371" s="69">
        <v>44817</v>
      </c>
      <c r="E371" s="193" t="s">
        <v>702</v>
      </c>
      <c r="F371" s="113" t="s">
        <v>179</v>
      </c>
      <c r="G371" s="70" t="s">
        <v>180</v>
      </c>
      <c r="H371" s="175"/>
      <c r="I371" s="189"/>
      <c r="J371" s="541"/>
      <c r="K371" s="206">
        <v>3600000</v>
      </c>
      <c r="L371" s="265" t="s">
        <v>81</v>
      </c>
      <c r="M371" s="190"/>
      <c r="N371" s="28"/>
      <c r="O371" s="28"/>
      <c r="P371" s="28"/>
      <c r="Q371" s="267"/>
      <c r="R371" s="267"/>
      <c r="S371" s="64"/>
      <c r="T371" s="206"/>
      <c r="U371" s="200">
        <f t="shared" si="207"/>
        <v>0</v>
      </c>
      <c r="V371" s="29"/>
      <c r="W371" s="28"/>
      <c r="X371" s="28"/>
      <c r="Y371" s="200">
        <f t="shared" ref="Y371:Y372" si="219">SUM(V371:X371)</f>
        <v>0</v>
      </c>
      <c r="Z371" s="28"/>
      <c r="AA371" s="206"/>
      <c r="AB371" s="28"/>
      <c r="AC371" s="29">
        <f t="shared" ref="AC371:AC372" si="220">SUM(Z371:AB371)</f>
        <v>0</v>
      </c>
      <c r="AD371" s="206">
        <v>3600000</v>
      </c>
      <c r="AE371" s="28"/>
      <c r="AF371" s="28"/>
      <c r="AG371" s="29">
        <f t="shared" ref="AG371:AG372" si="221">SUM(AD371:AF371)</f>
        <v>3600000</v>
      </c>
      <c r="AH371" s="62">
        <f t="shared" ref="AH371:AH372" si="222">+U371+Y371+AC371+AG371</f>
        <v>3600000</v>
      </c>
      <c r="AI371" s="30">
        <f t="shared" si="213"/>
        <v>2.5825977718250334E-2</v>
      </c>
      <c r="AJ371" s="31">
        <f t="shared" si="212"/>
        <v>5.9259448157895239E-4</v>
      </c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</row>
    <row r="372" spans="1:66" outlineLevel="1" x14ac:dyDescent="0.25">
      <c r="A372" s="23">
        <v>14</v>
      </c>
      <c r="B372" s="188"/>
      <c r="C372" s="91" t="s">
        <v>704</v>
      </c>
      <c r="D372" s="69">
        <v>44830</v>
      </c>
      <c r="E372" s="118" t="s">
        <v>690</v>
      </c>
      <c r="F372" s="113" t="s">
        <v>179</v>
      </c>
      <c r="G372" s="70" t="s">
        <v>180</v>
      </c>
      <c r="H372" s="175"/>
      <c r="I372" s="189"/>
      <c r="J372" s="541"/>
      <c r="K372" s="206">
        <v>1665900</v>
      </c>
      <c r="L372" s="265" t="s">
        <v>81</v>
      </c>
      <c r="M372" s="190"/>
      <c r="N372" s="28"/>
      <c r="O372" s="28"/>
      <c r="P372" s="28"/>
      <c r="Q372" s="267"/>
      <c r="R372" s="267"/>
      <c r="S372" s="64"/>
      <c r="T372" s="206"/>
      <c r="U372" s="200">
        <f t="shared" si="207"/>
        <v>0</v>
      </c>
      <c r="V372" s="29"/>
      <c r="W372" s="28"/>
      <c r="X372" s="28"/>
      <c r="Y372" s="200">
        <f t="shared" si="219"/>
        <v>0</v>
      </c>
      <c r="Z372" s="28"/>
      <c r="AA372" s="206"/>
      <c r="AB372" s="28"/>
      <c r="AC372" s="29">
        <f t="shared" si="220"/>
        <v>0</v>
      </c>
      <c r="AD372" s="206">
        <v>1665900</v>
      </c>
      <c r="AE372" s="28"/>
      <c r="AF372" s="28"/>
      <c r="AG372" s="29">
        <f t="shared" si="221"/>
        <v>1665900</v>
      </c>
      <c r="AH372" s="62">
        <f t="shared" si="222"/>
        <v>1665900</v>
      </c>
      <c r="AI372" s="30">
        <f t="shared" si="213"/>
        <v>1.1950971189120342E-2</v>
      </c>
      <c r="AJ372" s="31">
        <f t="shared" si="212"/>
        <v>2.7422309635066023E-4</v>
      </c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</row>
    <row r="373" spans="1:66" s="61" customFormat="1" x14ac:dyDescent="0.25">
      <c r="A373" s="502" t="s">
        <v>71</v>
      </c>
      <c r="B373" s="503"/>
      <c r="C373" s="503"/>
      <c r="D373" s="503"/>
      <c r="E373" s="503"/>
      <c r="F373" s="503"/>
      <c r="G373" s="503"/>
      <c r="H373" s="503"/>
      <c r="I373" s="503"/>
      <c r="J373" s="352">
        <f>+J358</f>
        <v>139394529</v>
      </c>
      <c r="K373" s="339">
        <f>+SUM(K359:K372)</f>
        <v>138863743</v>
      </c>
      <c r="L373" s="339"/>
      <c r="M373" s="445"/>
      <c r="N373" s="339">
        <f>SUM(N359:N368)</f>
        <v>0</v>
      </c>
      <c r="O373" s="339">
        <f>SUM(O359:O368)</f>
        <v>0</v>
      </c>
      <c r="P373" s="339">
        <f>SUM(P359:P368)</f>
        <v>0</v>
      </c>
      <c r="Q373" s="344"/>
      <c r="R373" s="339">
        <f t="shared" ref="R373:X373" si="223">+SUM(R359:R370)</f>
        <v>0</v>
      </c>
      <c r="S373" s="339">
        <f t="shared" si="223"/>
        <v>14364130</v>
      </c>
      <c r="T373" s="339">
        <f t="shared" si="223"/>
        <v>119233713</v>
      </c>
      <c r="U373" s="339">
        <f t="shared" si="223"/>
        <v>133597843</v>
      </c>
      <c r="V373" s="339">
        <f t="shared" si="223"/>
        <v>0</v>
      </c>
      <c r="W373" s="339">
        <f t="shared" si="223"/>
        <v>0</v>
      </c>
      <c r="X373" s="339">
        <f t="shared" si="223"/>
        <v>0</v>
      </c>
      <c r="Y373" s="339">
        <f t="shared" ref="Y373:AG373" si="224">+SUM(Y359:Y372)</f>
        <v>0</v>
      </c>
      <c r="Z373" s="339">
        <f t="shared" si="224"/>
        <v>0</v>
      </c>
      <c r="AA373" s="339">
        <f t="shared" si="224"/>
        <v>0</v>
      </c>
      <c r="AB373" s="339">
        <f t="shared" si="224"/>
        <v>0</v>
      </c>
      <c r="AC373" s="339">
        <f t="shared" si="224"/>
        <v>0</v>
      </c>
      <c r="AD373" s="339">
        <f t="shared" si="224"/>
        <v>5265900</v>
      </c>
      <c r="AE373" s="339">
        <f t="shared" si="224"/>
        <v>0</v>
      </c>
      <c r="AF373" s="339">
        <f t="shared" si="224"/>
        <v>0</v>
      </c>
      <c r="AG373" s="339">
        <f t="shared" si="224"/>
        <v>5265900</v>
      </c>
      <c r="AH373" s="339">
        <f>+SUM(AH359:AH372)</f>
        <v>138863743</v>
      </c>
      <c r="AI373" s="345">
        <f>IF(ISERROR(AH373/K373),0,AH373/K373)</f>
        <v>1</v>
      </c>
      <c r="AJ373" s="345">
        <f>IF(ISERROR(AH373/$AH$508),0,AH373/$AH$508)</f>
        <v>2.2858302164777189E-2</v>
      </c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</row>
    <row r="374" spans="1:66" x14ac:dyDescent="0.25">
      <c r="A374" s="502" t="s">
        <v>72</v>
      </c>
      <c r="B374" s="503"/>
      <c r="C374" s="503"/>
      <c r="D374" s="503"/>
      <c r="E374" s="504"/>
      <c r="F374" s="111"/>
      <c r="G374" s="16"/>
      <c r="H374" s="5"/>
      <c r="I374" s="149"/>
      <c r="J374" s="505">
        <v>67764495</v>
      </c>
      <c r="K374" s="18"/>
      <c r="L374" s="151"/>
      <c r="M374" s="18"/>
      <c r="N374" s="19"/>
      <c r="O374" s="19"/>
      <c r="P374" s="19"/>
      <c r="Q374" s="5"/>
      <c r="R374" s="20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21"/>
      <c r="AJ374" s="21"/>
    </row>
    <row r="375" spans="1:66" outlineLevel="1" x14ac:dyDescent="0.25">
      <c r="A375" s="220">
        <v>1</v>
      </c>
      <c r="B375" s="23"/>
      <c r="C375" s="79" t="s">
        <v>217</v>
      </c>
      <c r="D375" s="69">
        <v>44624</v>
      </c>
      <c r="E375" s="18" t="s">
        <v>705</v>
      </c>
      <c r="F375" s="113" t="s">
        <v>179</v>
      </c>
      <c r="G375" s="70" t="s">
        <v>180</v>
      </c>
      <c r="H375" s="226"/>
      <c r="I375" s="150"/>
      <c r="J375" s="541"/>
      <c r="K375" s="261">
        <v>54109026</v>
      </c>
      <c r="L375" s="265" t="s">
        <v>81</v>
      </c>
      <c r="N375" s="28"/>
      <c r="O375" s="28"/>
      <c r="P375" s="28"/>
      <c r="Q375" s="260"/>
      <c r="R375" s="260"/>
      <c r="S375" s="28"/>
      <c r="T375" s="261">
        <v>54109026</v>
      </c>
      <c r="U375" s="200">
        <f>SUM(R375:T375)</f>
        <v>54109026</v>
      </c>
      <c r="V375" s="29"/>
      <c r="W375" s="28"/>
      <c r="X375" s="28"/>
      <c r="Y375" s="200">
        <f t="shared" ref="Y375:Y378" si="225">SUM(V375:X375)</f>
        <v>0</v>
      </c>
      <c r="Z375" s="28"/>
      <c r="AA375" s="28"/>
      <c r="AB375" s="28"/>
      <c r="AC375" s="29">
        <f>SUM(Z375:AB375)</f>
        <v>0</v>
      </c>
      <c r="AD375" s="28"/>
      <c r="AE375" s="28"/>
      <c r="AF375" s="28"/>
      <c r="AG375" s="29">
        <f>SUM(AD375:AF375)</f>
        <v>0</v>
      </c>
      <c r="AH375" s="62">
        <f>+U375+Y375+AC375+AG375</f>
        <v>54109026</v>
      </c>
      <c r="AI375" s="30">
        <f t="shared" ref="AI375:AI381" si="226">IF(ISERROR(AH375/$J$374),0,AH375/$J$374)</f>
        <v>0.79848637549796542</v>
      </c>
      <c r="AJ375" s="31">
        <f t="shared" ref="AJ375:AJ381" si="227">IF(ISERROR(AH375/$AH$508),"-",AH375/$AH$508)</f>
        <v>8.9068639475589038E-3</v>
      </c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</row>
    <row r="376" spans="1:66" outlineLevel="1" x14ac:dyDescent="0.25">
      <c r="A376" s="220">
        <v>2</v>
      </c>
      <c r="B376" s="227"/>
      <c r="C376" s="125" t="s">
        <v>592</v>
      </c>
      <c r="D376" s="68">
        <v>44638</v>
      </c>
      <c r="E376" s="18" t="s">
        <v>706</v>
      </c>
      <c r="F376" s="113" t="s">
        <v>179</v>
      </c>
      <c r="G376" s="70" t="s">
        <v>180</v>
      </c>
      <c r="H376" s="181"/>
      <c r="I376" s="123"/>
      <c r="J376" s="541"/>
      <c r="K376" s="62">
        <v>1793119</v>
      </c>
      <c r="L376" s="265" t="s">
        <v>81</v>
      </c>
      <c r="M376" s="44"/>
      <c r="N376" s="28"/>
      <c r="O376" s="28"/>
      <c r="P376" s="28"/>
      <c r="Q376" s="260"/>
      <c r="R376" s="260"/>
      <c r="S376" s="28"/>
      <c r="T376" s="62">
        <v>1793119</v>
      </c>
      <c r="U376" s="200">
        <f t="shared" ref="U376:U381" si="228">SUM(R376:T376)</f>
        <v>1793119</v>
      </c>
      <c r="V376" s="62"/>
      <c r="W376" s="28"/>
      <c r="X376" s="28"/>
      <c r="Y376" s="200">
        <f t="shared" si="225"/>
        <v>0</v>
      </c>
      <c r="Z376" s="28"/>
      <c r="AA376" s="28"/>
      <c r="AB376" s="28"/>
      <c r="AC376" s="29">
        <f t="shared" ref="AC376:AC378" si="229">SUM(Z376:AB376)</f>
        <v>0</v>
      </c>
      <c r="AD376" s="28"/>
      <c r="AE376" s="28"/>
      <c r="AF376" s="28"/>
      <c r="AG376" s="29">
        <f t="shared" ref="AG376:AG378" si="230">SUM(AD376:AF376)</f>
        <v>0</v>
      </c>
      <c r="AH376" s="62">
        <f t="shared" ref="AH376:AH378" si="231">+U376+Y376+AC376+AG376</f>
        <v>1793119</v>
      </c>
      <c r="AI376" s="30">
        <f t="shared" si="226"/>
        <v>2.6461039811482401E-2</v>
      </c>
      <c r="AJ376" s="31">
        <f t="shared" si="227"/>
        <v>2.9516456228176932E-4</v>
      </c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</row>
    <row r="377" spans="1:66" outlineLevel="1" x14ac:dyDescent="0.25">
      <c r="A377" s="220">
        <v>3</v>
      </c>
      <c r="B377" s="120"/>
      <c r="C377" s="125" t="s">
        <v>441</v>
      </c>
      <c r="D377" s="68">
        <v>44658</v>
      </c>
      <c r="E377" s="18" t="s">
        <v>707</v>
      </c>
      <c r="F377" s="113" t="s">
        <v>179</v>
      </c>
      <c r="G377" s="70" t="s">
        <v>180</v>
      </c>
      <c r="H377" s="181"/>
      <c r="I377" s="123"/>
      <c r="J377" s="541"/>
      <c r="K377" s="62">
        <v>2167058</v>
      </c>
      <c r="L377" s="265" t="s">
        <v>81</v>
      </c>
      <c r="M377" s="44"/>
      <c r="N377" s="28"/>
      <c r="O377" s="28"/>
      <c r="P377" s="28"/>
      <c r="Q377" s="260"/>
      <c r="R377" s="260"/>
      <c r="S377" s="28"/>
      <c r="T377" s="64"/>
      <c r="U377" s="200">
        <f t="shared" si="228"/>
        <v>0</v>
      </c>
      <c r="V377" s="62"/>
      <c r="W377" s="62">
        <v>2167058</v>
      </c>
      <c r="X377" s="28"/>
      <c r="Y377" s="200">
        <f t="shared" si="225"/>
        <v>2167058</v>
      </c>
      <c r="Z377" s="28"/>
      <c r="AA377" s="28"/>
      <c r="AB377" s="28"/>
      <c r="AC377" s="29">
        <f t="shared" si="229"/>
        <v>0</v>
      </c>
      <c r="AD377" s="28"/>
      <c r="AE377" s="28"/>
      <c r="AF377" s="28"/>
      <c r="AG377" s="29">
        <f t="shared" si="230"/>
        <v>0</v>
      </c>
      <c r="AH377" s="62">
        <f t="shared" si="231"/>
        <v>2167058</v>
      </c>
      <c r="AI377" s="30">
        <f t="shared" si="226"/>
        <v>3.1979254032661206E-2</v>
      </c>
      <c r="AJ377" s="31">
        <f t="shared" si="227"/>
        <v>3.567185033504226E-4</v>
      </c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</row>
    <row r="378" spans="1:66" outlineLevel="1" x14ac:dyDescent="0.25">
      <c r="A378" s="220">
        <v>4</v>
      </c>
      <c r="B378" s="120"/>
      <c r="C378" s="125" t="s">
        <v>426</v>
      </c>
      <c r="D378" s="68">
        <v>44672</v>
      </c>
      <c r="E378" s="18" t="s">
        <v>708</v>
      </c>
      <c r="F378" s="113" t="s">
        <v>179</v>
      </c>
      <c r="G378" s="70" t="s">
        <v>180</v>
      </c>
      <c r="H378" s="181"/>
      <c r="I378" s="123"/>
      <c r="J378" s="541"/>
      <c r="K378" s="62">
        <v>3182754</v>
      </c>
      <c r="L378" s="265" t="s">
        <v>81</v>
      </c>
      <c r="M378" s="44"/>
      <c r="N378" s="28"/>
      <c r="O378" s="28"/>
      <c r="P378" s="28"/>
      <c r="Q378" s="260"/>
      <c r="R378" s="260"/>
      <c r="S378" s="28"/>
      <c r="T378" s="64"/>
      <c r="U378" s="200">
        <f t="shared" si="228"/>
        <v>0</v>
      </c>
      <c r="V378" s="62"/>
      <c r="W378" s="62">
        <v>3182754</v>
      </c>
      <c r="X378" s="28"/>
      <c r="Y378" s="200">
        <f t="shared" si="225"/>
        <v>3182754</v>
      </c>
      <c r="Z378" s="28"/>
      <c r="AA378" s="28"/>
      <c r="AB378" s="28"/>
      <c r="AC378" s="29">
        <f t="shared" si="229"/>
        <v>0</v>
      </c>
      <c r="AD378" s="28"/>
      <c r="AE378" s="28"/>
      <c r="AF378" s="28"/>
      <c r="AG378" s="29">
        <f t="shared" si="230"/>
        <v>0</v>
      </c>
      <c r="AH378" s="62">
        <f t="shared" si="231"/>
        <v>3182754</v>
      </c>
      <c r="AI378" s="30">
        <f t="shared" si="226"/>
        <v>4.6967870121366655E-2</v>
      </c>
      <c r="AJ378" s="31">
        <f t="shared" si="227"/>
        <v>5.2391179350648248E-4</v>
      </c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</row>
    <row r="379" spans="1:66" outlineLevel="1" x14ac:dyDescent="0.25">
      <c r="A379" s="220">
        <v>5</v>
      </c>
      <c r="B379" s="120"/>
      <c r="C379" s="225"/>
      <c r="D379" s="176"/>
      <c r="E379" s="221"/>
      <c r="F379" s="113"/>
      <c r="G379" s="91"/>
      <c r="H379" s="181"/>
      <c r="I379" s="123"/>
      <c r="J379" s="541"/>
      <c r="K379" s="62">
        <f>125770+(20962*2)</f>
        <v>167694</v>
      </c>
      <c r="L379" s="265" t="s">
        <v>121</v>
      </c>
      <c r="M379" s="44"/>
      <c r="N379" s="28"/>
      <c r="O379" s="28"/>
      <c r="P379" s="28"/>
      <c r="Q379" s="260"/>
      <c r="R379" s="260"/>
      <c r="S379" s="28"/>
      <c r="T379" s="64"/>
      <c r="U379" s="200">
        <f t="shared" si="228"/>
        <v>0</v>
      </c>
      <c r="V379" s="62"/>
      <c r="W379" s="28"/>
      <c r="X379" s="28">
        <v>125770</v>
      </c>
      <c r="Y379" s="200">
        <f t="shared" ref="Y379:Y381" si="232">SUM(V379:X379)</f>
        <v>125770</v>
      </c>
      <c r="Z379" s="28"/>
      <c r="AA379" s="62"/>
      <c r="AB379" s="28"/>
      <c r="AC379" s="29">
        <f t="shared" ref="AC379:AC381" si="233">SUM(Z379:AB379)</f>
        <v>0</v>
      </c>
      <c r="AD379" s="28">
        <f>20962+20962</f>
        <v>41924</v>
      </c>
      <c r="AE379" s="28"/>
      <c r="AF379" s="28"/>
      <c r="AG379" s="29">
        <f t="shared" ref="AG379:AG381" si="234">SUM(AD379:AF379)</f>
        <v>41924</v>
      </c>
      <c r="AH379" s="62">
        <f t="shared" ref="AH379:AH381" si="235">+U379+Y379+AC379+AG379</f>
        <v>167694</v>
      </c>
      <c r="AI379" s="30">
        <f t="shared" si="226"/>
        <v>2.4746587427531188E-3</v>
      </c>
      <c r="AJ379" s="31">
        <f t="shared" si="227"/>
        <v>2.7604038609416901E-5</v>
      </c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</row>
    <row r="380" spans="1:66" outlineLevel="1" x14ac:dyDescent="0.25">
      <c r="A380" s="220">
        <v>6</v>
      </c>
      <c r="B380" s="23"/>
      <c r="C380" s="79"/>
      <c r="D380" s="69"/>
      <c r="E380" s="18"/>
      <c r="F380" s="113"/>
      <c r="G380" s="91"/>
      <c r="H380" s="181"/>
      <c r="I380" s="123"/>
      <c r="J380" s="541"/>
      <c r="K380" s="62">
        <v>1639865</v>
      </c>
      <c r="L380" s="265" t="s">
        <v>117</v>
      </c>
      <c r="M380" s="44"/>
      <c r="N380" s="28"/>
      <c r="O380" s="28"/>
      <c r="P380" s="28"/>
      <c r="Q380" s="260"/>
      <c r="R380" s="260"/>
      <c r="S380" s="28"/>
      <c r="T380" s="64"/>
      <c r="U380" s="200">
        <f t="shared" si="228"/>
        <v>0</v>
      </c>
      <c r="V380" s="14"/>
      <c r="W380" s="62">
        <v>75000</v>
      </c>
      <c r="X380" s="28">
        <v>714778</v>
      </c>
      <c r="Y380" s="200">
        <f>SUM(W380:X380)</f>
        <v>789778</v>
      </c>
      <c r="Z380" s="28"/>
      <c r="AA380" s="62"/>
      <c r="AB380" s="28">
        <f>222956+91413+70900</f>
        <v>385269</v>
      </c>
      <c r="AC380" s="29">
        <f t="shared" si="233"/>
        <v>385269</v>
      </c>
      <c r="AD380" s="28"/>
      <c r="AE380" s="28">
        <v>48479</v>
      </c>
      <c r="AF380" s="28">
        <v>416339</v>
      </c>
      <c r="AG380" s="29">
        <f t="shared" si="234"/>
        <v>464818</v>
      </c>
      <c r="AH380" s="62">
        <f t="shared" si="235"/>
        <v>1639865</v>
      </c>
      <c r="AI380" s="30">
        <f t="shared" si="226"/>
        <v>2.4199472009641627E-2</v>
      </c>
      <c r="AJ380" s="31">
        <f t="shared" si="227"/>
        <v>2.6993748598179689E-4</v>
      </c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</row>
    <row r="381" spans="1:66" outlineLevel="1" x14ac:dyDescent="0.25">
      <c r="A381" s="220">
        <v>7</v>
      </c>
      <c r="B381" s="23"/>
      <c r="C381" s="79" t="s">
        <v>709</v>
      </c>
      <c r="D381" s="69">
        <v>44862</v>
      </c>
      <c r="E381" s="18" t="s">
        <v>705</v>
      </c>
      <c r="F381" s="113" t="s">
        <v>179</v>
      </c>
      <c r="G381" s="70" t="s">
        <v>180</v>
      </c>
      <c r="H381" s="181"/>
      <c r="I381" s="123"/>
      <c r="J381" s="506"/>
      <c r="K381" s="62">
        <v>4600000</v>
      </c>
      <c r="L381" s="207"/>
      <c r="M381" s="44"/>
      <c r="N381" s="28"/>
      <c r="O381" s="28"/>
      <c r="P381" s="28"/>
      <c r="Q381" s="260"/>
      <c r="R381" s="260"/>
      <c r="S381" s="28"/>
      <c r="T381" s="64"/>
      <c r="U381" s="200">
        <f t="shared" si="228"/>
        <v>0</v>
      </c>
      <c r="V381" s="62"/>
      <c r="W381" s="28"/>
      <c r="X381" s="28"/>
      <c r="Y381" s="200">
        <f t="shared" si="232"/>
        <v>0</v>
      </c>
      <c r="Z381" s="28"/>
      <c r="AA381" s="62"/>
      <c r="AB381" s="28"/>
      <c r="AC381" s="29">
        <f t="shared" si="233"/>
        <v>0</v>
      </c>
      <c r="AD381" s="28">
        <v>4600000</v>
      </c>
      <c r="AE381" s="28"/>
      <c r="AF381" s="28"/>
      <c r="AG381" s="29">
        <f t="shared" si="234"/>
        <v>4600000</v>
      </c>
      <c r="AH381" s="62">
        <f t="shared" si="235"/>
        <v>4600000</v>
      </c>
      <c r="AI381" s="30">
        <f t="shared" si="226"/>
        <v>6.7882155692298746E-2</v>
      </c>
      <c r="AJ381" s="31">
        <f t="shared" si="227"/>
        <v>7.5720405979532801E-4</v>
      </c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</row>
    <row r="382" spans="1:66" s="61" customFormat="1" x14ac:dyDescent="0.25">
      <c r="A382" s="513" t="s">
        <v>73</v>
      </c>
      <c r="B382" s="514"/>
      <c r="C382" s="514"/>
      <c r="D382" s="514"/>
      <c r="E382" s="514"/>
      <c r="F382" s="514"/>
      <c r="G382" s="514"/>
      <c r="H382" s="514"/>
      <c r="I382" s="514"/>
      <c r="J382" s="352">
        <f>+J374</f>
        <v>67764495</v>
      </c>
      <c r="K382" s="339">
        <f>SUM(K375:K381)</f>
        <v>67659516</v>
      </c>
      <c r="L382" s="362"/>
      <c r="M382" s="445"/>
      <c r="N382" s="339">
        <f>SUM(N375:N375)</f>
        <v>0</v>
      </c>
      <c r="O382" s="339">
        <f>SUM(O375:O375)</f>
        <v>0</v>
      </c>
      <c r="P382" s="339">
        <f>SUM(P375:P375)</f>
        <v>0</v>
      </c>
      <c r="Q382" s="344"/>
      <c r="R382" s="354">
        <f>SUM(N375:R381)</f>
        <v>0</v>
      </c>
      <c r="S382" s="339">
        <f t="shared" ref="S382:T382" si="236">SUM(S375:S375)</f>
        <v>0</v>
      </c>
      <c r="T382" s="339">
        <f t="shared" si="236"/>
        <v>54109026</v>
      </c>
      <c r="U382" s="339">
        <f t="shared" ref="U382:X382" si="237">SUM(U375:U378)</f>
        <v>55902145</v>
      </c>
      <c r="V382" s="339">
        <f t="shared" si="237"/>
        <v>0</v>
      </c>
      <c r="W382" s="339">
        <f t="shared" si="237"/>
        <v>5349812</v>
      </c>
      <c r="X382" s="339">
        <f t="shared" si="237"/>
        <v>0</v>
      </c>
      <c r="Y382" s="339">
        <f>SUM(Y375:Y381)</f>
        <v>6265360</v>
      </c>
      <c r="Z382" s="339">
        <f>SUM(Z375:Z381)</f>
        <v>0</v>
      </c>
      <c r="AA382" s="339">
        <f t="shared" ref="AA382:AB382" si="238">SUM(AA375:AA381)</f>
        <v>0</v>
      </c>
      <c r="AB382" s="339">
        <f t="shared" si="238"/>
        <v>385269</v>
      </c>
      <c r="AC382" s="339">
        <f t="shared" ref="AC382:AH382" si="239">SUM(AC375:AC381)</f>
        <v>385269</v>
      </c>
      <c r="AD382" s="339">
        <f t="shared" si="239"/>
        <v>4641924</v>
      </c>
      <c r="AE382" s="339">
        <f t="shared" si="239"/>
        <v>48479</v>
      </c>
      <c r="AF382" s="339">
        <f t="shared" si="239"/>
        <v>416339</v>
      </c>
      <c r="AG382" s="339">
        <f t="shared" si="239"/>
        <v>5106742</v>
      </c>
      <c r="AH382" s="339">
        <f t="shared" si="239"/>
        <v>67659516</v>
      </c>
      <c r="AI382" s="345">
        <f>IF(ISERROR(AH382/K382),0,AH382/K382)</f>
        <v>1</v>
      </c>
      <c r="AJ382" s="345">
        <f>IF(ISERROR(AH382/$AH$508),0,AH382/$AH$508)</f>
        <v>1.113740439108412E-2</v>
      </c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</row>
    <row r="383" spans="1:66" x14ac:dyDescent="0.25">
      <c r="A383" s="502" t="s">
        <v>119</v>
      </c>
      <c r="B383" s="503"/>
      <c r="C383" s="503"/>
      <c r="D383" s="503"/>
      <c r="E383" s="504"/>
      <c r="F383" s="111"/>
      <c r="G383" s="16"/>
      <c r="H383" s="5"/>
      <c r="I383" s="17"/>
      <c r="J383" s="505">
        <v>172474721</v>
      </c>
      <c r="K383" s="62"/>
      <c r="L383" s="7"/>
      <c r="M383" s="18"/>
      <c r="N383" s="19"/>
      <c r="O383" s="19"/>
      <c r="P383" s="19"/>
      <c r="Q383" s="5"/>
      <c r="R383" s="20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21"/>
      <c r="AJ383" s="21"/>
    </row>
    <row r="384" spans="1:66" outlineLevel="1" x14ac:dyDescent="0.25">
      <c r="A384" s="23">
        <v>1</v>
      </c>
      <c r="B384" s="120"/>
      <c r="C384" s="125" t="s">
        <v>710</v>
      </c>
      <c r="D384" s="68">
        <v>44655</v>
      </c>
      <c r="E384" s="221" t="s">
        <v>711</v>
      </c>
      <c r="F384" s="113" t="s">
        <v>179</v>
      </c>
      <c r="G384" s="70" t="s">
        <v>180</v>
      </c>
      <c r="H384" s="181"/>
      <c r="I384" s="123"/>
      <c r="J384" s="541"/>
      <c r="K384" s="62">
        <v>10893420</v>
      </c>
      <c r="L384" s="265" t="s">
        <v>81</v>
      </c>
      <c r="M384" s="44"/>
      <c r="N384" s="28"/>
      <c r="O384" s="28"/>
      <c r="P384" s="28"/>
      <c r="Q384" s="260"/>
      <c r="R384" s="260"/>
      <c r="S384" s="28"/>
      <c r="T384" s="62"/>
      <c r="U384" s="200">
        <f t="shared" ref="U384:U407" si="240">SUM(R384:T384)</f>
        <v>0</v>
      </c>
      <c r="V384" s="62">
        <v>10893420</v>
      </c>
      <c r="W384" s="28"/>
      <c r="X384" s="28"/>
      <c r="Y384" s="200">
        <f t="shared" ref="Y384:Y404" si="241">SUM(V384:X384)</f>
        <v>10893420</v>
      </c>
      <c r="Z384" s="28"/>
      <c r="AA384" s="28"/>
      <c r="AB384" s="28"/>
      <c r="AC384" s="29">
        <f t="shared" ref="AC384:AC404" si="242">SUM(Z384:AB384)</f>
        <v>0</v>
      </c>
      <c r="AD384" s="28"/>
      <c r="AE384" s="28"/>
      <c r="AF384" s="28"/>
      <c r="AG384" s="29">
        <f t="shared" ref="AG384:AG404" si="243">SUM(AD384:AF384)</f>
        <v>0</v>
      </c>
      <c r="AH384" s="62">
        <f t="shared" ref="AH384:AH404" si="244">+U384+Y384+AC384+AG384</f>
        <v>10893420</v>
      </c>
      <c r="AI384" s="30">
        <f>IF(ISERROR(AH384/$J$383),0,AH384/$J$383)</f>
        <v>6.3159516576345123E-2</v>
      </c>
      <c r="AJ384" s="31">
        <f t="shared" ref="AJ384:AJ407" si="245">IF(ISERROR(AH384/$AH$508),"-",AH384/$AH$508)</f>
        <v>1.7931612715338309E-3</v>
      </c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</row>
    <row r="385" spans="1:66" outlineLevel="1" x14ac:dyDescent="0.25">
      <c r="A385" s="23">
        <v>2</v>
      </c>
      <c r="B385" s="120"/>
      <c r="C385" s="125" t="s">
        <v>494</v>
      </c>
      <c r="D385" s="68">
        <v>44655</v>
      </c>
      <c r="E385" s="221" t="s">
        <v>712</v>
      </c>
      <c r="F385" s="113" t="s">
        <v>179</v>
      </c>
      <c r="G385" s="70" t="s">
        <v>180</v>
      </c>
      <c r="H385" s="181"/>
      <c r="I385" s="123"/>
      <c r="J385" s="541"/>
      <c r="K385" s="62">
        <v>39432833</v>
      </c>
      <c r="L385" s="265" t="s">
        <v>81</v>
      </c>
      <c r="M385" s="44"/>
      <c r="N385" s="28"/>
      <c r="O385" s="28"/>
      <c r="P385" s="28"/>
      <c r="Q385" s="260"/>
      <c r="R385" s="260"/>
      <c r="S385" s="28"/>
      <c r="T385" s="62"/>
      <c r="U385" s="200">
        <f t="shared" si="240"/>
        <v>0</v>
      </c>
      <c r="V385" s="62">
        <v>39432833</v>
      </c>
      <c r="W385" s="28"/>
      <c r="X385" s="28"/>
      <c r="Y385" s="200">
        <f t="shared" si="241"/>
        <v>39432833</v>
      </c>
      <c r="Z385" s="28"/>
      <c r="AA385" s="28"/>
      <c r="AB385" s="28"/>
      <c r="AC385" s="29">
        <f t="shared" si="242"/>
        <v>0</v>
      </c>
      <c r="AD385" s="28"/>
      <c r="AE385" s="28"/>
      <c r="AF385" s="28"/>
      <c r="AG385" s="29">
        <f t="shared" si="243"/>
        <v>0</v>
      </c>
      <c r="AH385" s="62">
        <f t="shared" si="244"/>
        <v>39432833</v>
      </c>
      <c r="AI385" s="30">
        <f t="shared" ref="AI385:AI407" si="246">IF(ISERROR(AH385/$J$383),0,AH385/$J$383)</f>
        <v>0.22862963784704426</v>
      </c>
      <c r="AJ385" s="31">
        <f t="shared" si="245"/>
        <v>6.4910220080067792E-3</v>
      </c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</row>
    <row r="386" spans="1:66" outlineLevel="1" x14ac:dyDescent="0.25">
      <c r="A386" s="23">
        <v>3</v>
      </c>
      <c r="B386" s="120"/>
      <c r="C386" s="125" t="s">
        <v>365</v>
      </c>
      <c r="D386" s="68">
        <v>44655</v>
      </c>
      <c r="E386" s="221" t="s">
        <v>713</v>
      </c>
      <c r="F386" s="113" t="s">
        <v>179</v>
      </c>
      <c r="G386" s="70" t="s">
        <v>180</v>
      </c>
      <c r="H386" s="181"/>
      <c r="I386" s="123"/>
      <c r="J386" s="541"/>
      <c r="K386" s="62">
        <v>8481447</v>
      </c>
      <c r="L386" s="265" t="s">
        <v>81</v>
      </c>
      <c r="M386" s="44"/>
      <c r="N386" s="28"/>
      <c r="O386" s="28"/>
      <c r="P386" s="28"/>
      <c r="Q386" s="260"/>
      <c r="R386" s="260"/>
      <c r="S386" s="28"/>
      <c r="T386" s="62"/>
      <c r="U386" s="200">
        <f t="shared" si="240"/>
        <v>0</v>
      </c>
      <c r="V386" s="62">
        <v>8481447</v>
      </c>
      <c r="W386" s="28"/>
      <c r="X386" s="28"/>
      <c r="Y386" s="200">
        <f t="shared" si="241"/>
        <v>8481447</v>
      </c>
      <c r="Z386" s="28"/>
      <c r="AA386" s="28"/>
      <c r="AB386" s="28"/>
      <c r="AC386" s="29">
        <f t="shared" si="242"/>
        <v>0</v>
      </c>
      <c r="AD386" s="28"/>
      <c r="AE386" s="28"/>
      <c r="AF386" s="28"/>
      <c r="AG386" s="29">
        <f t="shared" si="243"/>
        <v>0</v>
      </c>
      <c r="AH386" s="62">
        <f t="shared" si="244"/>
        <v>8481447</v>
      </c>
      <c r="AI386" s="30">
        <f t="shared" si="246"/>
        <v>4.9175015044668487E-2</v>
      </c>
      <c r="AJ386" s="31">
        <f t="shared" si="245"/>
        <v>1.3961274133345448E-3</v>
      </c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</row>
    <row r="387" spans="1:66" outlineLevel="1" x14ac:dyDescent="0.25">
      <c r="A387" s="23">
        <v>4</v>
      </c>
      <c r="B387" s="120"/>
      <c r="C387" s="125" t="s">
        <v>714</v>
      </c>
      <c r="D387" s="68">
        <v>44669</v>
      </c>
      <c r="E387" s="221" t="s">
        <v>715</v>
      </c>
      <c r="F387" s="113" t="s">
        <v>179</v>
      </c>
      <c r="G387" s="70" t="s">
        <v>180</v>
      </c>
      <c r="H387" s="181"/>
      <c r="I387" s="123"/>
      <c r="J387" s="541"/>
      <c r="K387" s="62">
        <v>2679926</v>
      </c>
      <c r="L387" s="265" t="s">
        <v>81</v>
      </c>
      <c r="M387" s="44"/>
      <c r="N387" s="28"/>
      <c r="O387" s="28"/>
      <c r="P387" s="28"/>
      <c r="Q387" s="260"/>
      <c r="R387" s="260"/>
      <c r="S387" s="28"/>
      <c r="T387" s="62"/>
      <c r="U387" s="200">
        <f t="shared" si="240"/>
        <v>0</v>
      </c>
      <c r="V387" s="62">
        <v>2679926</v>
      </c>
      <c r="W387" s="28"/>
      <c r="X387" s="28"/>
      <c r="Y387" s="200">
        <f t="shared" si="241"/>
        <v>2679926</v>
      </c>
      <c r="Z387" s="28"/>
      <c r="AA387" s="28"/>
      <c r="AB387" s="28"/>
      <c r="AC387" s="29">
        <f t="shared" si="242"/>
        <v>0</v>
      </c>
      <c r="AD387" s="28"/>
      <c r="AE387" s="28"/>
      <c r="AF387" s="28"/>
      <c r="AG387" s="29">
        <f t="shared" si="243"/>
        <v>0</v>
      </c>
      <c r="AH387" s="62">
        <f t="shared" si="244"/>
        <v>2679926</v>
      </c>
      <c r="AI387" s="30">
        <f t="shared" si="246"/>
        <v>1.5538079925347437E-2</v>
      </c>
      <c r="AJ387" s="31">
        <f t="shared" si="245"/>
        <v>4.4114148851109874E-4</v>
      </c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</row>
    <row r="388" spans="1:66" outlineLevel="1" x14ac:dyDescent="0.25">
      <c r="A388" s="23">
        <v>5</v>
      </c>
      <c r="B388" s="120"/>
      <c r="C388" s="125" t="s">
        <v>443</v>
      </c>
      <c r="D388" s="68">
        <v>44673</v>
      </c>
      <c r="E388" s="221" t="s">
        <v>716</v>
      </c>
      <c r="F388" s="113" t="s">
        <v>179</v>
      </c>
      <c r="G388" s="70" t="s">
        <v>180</v>
      </c>
      <c r="H388" s="181"/>
      <c r="I388" s="123"/>
      <c r="J388" s="541"/>
      <c r="K388" s="62">
        <v>4656215</v>
      </c>
      <c r="L388" s="265" t="s">
        <v>81</v>
      </c>
      <c r="M388" s="44"/>
      <c r="N388" s="28"/>
      <c r="O388" s="28"/>
      <c r="P388" s="28"/>
      <c r="Q388" s="260"/>
      <c r="R388" s="260"/>
      <c r="S388" s="28"/>
      <c r="T388" s="62"/>
      <c r="U388" s="200">
        <f t="shared" si="240"/>
        <v>0</v>
      </c>
      <c r="V388" s="62"/>
      <c r="W388" s="62">
        <v>4656215</v>
      </c>
      <c r="X388" s="28"/>
      <c r="Y388" s="200">
        <f t="shared" si="241"/>
        <v>4656215</v>
      </c>
      <c r="Z388" s="28"/>
      <c r="AA388" s="28"/>
      <c r="AB388" s="28"/>
      <c r="AC388" s="29">
        <f t="shared" si="242"/>
        <v>0</v>
      </c>
      <c r="AD388" s="28"/>
      <c r="AE388" s="28"/>
      <c r="AF388" s="28"/>
      <c r="AG388" s="29">
        <f t="shared" si="243"/>
        <v>0</v>
      </c>
      <c r="AH388" s="62">
        <f t="shared" si="244"/>
        <v>4656215</v>
      </c>
      <c r="AI388" s="30">
        <f t="shared" si="246"/>
        <v>2.6996506925788852E-2</v>
      </c>
      <c r="AJ388" s="31">
        <f t="shared" si="245"/>
        <v>7.6645758723476159E-4</v>
      </c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</row>
    <row r="389" spans="1:66" outlineLevel="1" x14ac:dyDescent="0.25">
      <c r="A389" s="23">
        <v>6</v>
      </c>
      <c r="B389" s="120"/>
      <c r="C389" s="125" t="s">
        <v>359</v>
      </c>
      <c r="D389" s="68">
        <v>44651</v>
      </c>
      <c r="E389" s="221" t="s">
        <v>717</v>
      </c>
      <c r="F389" s="113" t="s">
        <v>179</v>
      </c>
      <c r="G389" s="70" t="s">
        <v>180</v>
      </c>
      <c r="H389" s="181"/>
      <c r="I389" s="123"/>
      <c r="J389" s="541"/>
      <c r="K389" s="62">
        <v>11866203</v>
      </c>
      <c r="L389" s="265" t="s">
        <v>81</v>
      </c>
      <c r="M389" s="44"/>
      <c r="N389" s="28"/>
      <c r="O389" s="28"/>
      <c r="P389" s="28"/>
      <c r="Q389" s="260"/>
      <c r="R389" s="260"/>
      <c r="S389" s="28"/>
      <c r="T389" s="62"/>
      <c r="U389" s="200">
        <f t="shared" si="240"/>
        <v>0</v>
      </c>
      <c r="V389" s="62">
        <v>11866203</v>
      </c>
      <c r="W389" s="28"/>
      <c r="X389" s="28"/>
      <c r="Y389" s="200">
        <f t="shared" si="241"/>
        <v>11866203</v>
      </c>
      <c r="Z389" s="28"/>
      <c r="AA389" s="28"/>
      <c r="AB389" s="28"/>
      <c r="AC389" s="29">
        <f t="shared" si="242"/>
        <v>0</v>
      </c>
      <c r="AD389" s="28"/>
      <c r="AE389" s="28"/>
      <c r="AF389" s="28"/>
      <c r="AG389" s="29">
        <f t="shared" si="243"/>
        <v>0</v>
      </c>
      <c r="AH389" s="62">
        <f t="shared" si="244"/>
        <v>11866203</v>
      </c>
      <c r="AI389" s="30">
        <f t="shared" si="246"/>
        <v>6.8799664850595701E-2</v>
      </c>
      <c r="AJ389" s="31">
        <f t="shared" si="245"/>
        <v>1.9532906708598914E-3</v>
      </c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</row>
    <row r="390" spans="1:66" outlineLevel="1" x14ac:dyDescent="0.25">
      <c r="A390" s="23">
        <v>7</v>
      </c>
      <c r="B390" s="120"/>
      <c r="C390" s="125" t="s">
        <v>459</v>
      </c>
      <c r="D390" s="68">
        <v>44684</v>
      </c>
      <c r="E390" s="221" t="s">
        <v>718</v>
      </c>
      <c r="F390" s="113" t="s">
        <v>179</v>
      </c>
      <c r="G390" s="70" t="s">
        <v>180</v>
      </c>
      <c r="H390" s="181"/>
      <c r="I390" s="123"/>
      <c r="J390" s="541"/>
      <c r="K390" s="62">
        <v>5030672</v>
      </c>
      <c r="L390" s="265" t="s">
        <v>81</v>
      </c>
      <c r="M390" s="44"/>
      <c r="N390" s="28"/>
      <c r="O390" s="28"/>
      <c r="P390" s="28"/>
      <c r="Q390" s="260"/>
      <c r="R390" s="260"/>
      <c r="S390" s="28"/>
      <c r="T390" s="62"/>
      <c r="U390" s="200">
        <f t="shared" si="240"/>
        <v>0</v>
      </c>
      <c r="V390" s="62"/>
      <c r="W390" s="62">
        <v>5030672</v>
      </c>
      <c r="X390" s="28"/>
      <c r="Y390" s="200">
        <f t="shared" si="241"/>
        <v>5030672</v>
      </c>
      <c r="Z390" s="28"/>
      <c r="AA390" s="28"/>
      <c r="AB390" s="28"/>
      <c r="AC390" s="29">
        <f t="shared" si="242"/>
        <v>0</v>
      </c>
      <c r="AD390" s="28"/>
      <c r="AE390" s="28"/>
      <c r="AF390" s="28"/>
      <c r="AG390" s="29">
        <f t="shared" si="243"/>
        <v>0</v>
      </c>
      <c r="AH390" s="62">
        <f t="shared" si="244"/>
        <v>5030672</v>
      </c>
      <c r="AI390" s="30">
        <f t="shared" si="246"/>
        <v>2.9167590304436556E-2</v>
      </c>
      <c r="AJ390" s="31">
        <f t="shared" si="245"/>
        <v>8.2809679606493094E-4</v>
      </c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</row>
    <row r="391" spans="1:66" outlineLevel="1" x14ac:dyDescent="0.25">
      <c r="A391" s="23">
        <v>8</v>
      </c>
      <c r="B391" s="120"/>
      <c r="C391" s="125" t="s">
        <v>382</v>
      </c>
      <c r="D391" s="68">
        <v>44651</v>
      </c>
      <c r="E391" s="221" t="s">
        <v>719</v>
      </c>
      <c r="F391" s="113" t="s">
        <v>179</v>
      </c>
      <c r="G391" s="70" t="s">
        <v>180</v>
      </c>
      <c r="H391" s="181"/>
      <c r="I391" s="123"/>
      <c r="J391" s="541"/>
      <c r="K391" s="62">
        <v>3332347</v>
      </c>
      <c r="L391" s="265" t="s">
        <v>81</v>
      </c>
      <c r="M391" s="44"/>
      <c r="N391" s="28"/>
      <c r="O391" s="28"/>
      <c r="P391" s="28"/>
      <c r="Q391" s="260"/>
      <c r="R391" s="260"/>
      <c r="S391" s="28"/>
      <c r="T391" s="62"/>
      <c r="U391" s="200">
        <f t="shared" si="240"/>
        <v>0</v>
      </c>
      <c r="V391" s="62">
        <v>3332347</v>
      </c>
      <c r="W391" s="28"/>
      <c r="X391" s="28"/>
      <c r="Y391" s="200">
        <f t="shared" si="241"/>
        <v>3332347</v>
      </c>
      <c r="Z391" s="28"/>
      <c r="AA391" s="28"/>
      <c r="AB391" s="28"/>
      <c r="AC391" s="29">
        <f t="shared" si="242"/>
        <v>0</v>
      </c>
      <c r="AD391" s="28"/>
      <c r="AE391" s="28"/>
      <c r="AF391" s="28"/>
      <c r="AG391" s="29">
        <f t="shared" si="243"/>
        <v>0</v>
      </c>
      <c r="AH391" s="62">
        <f t="shared" si="244"/>
        <v>3332347</v>
      </c>
      <c r="AI391" s="30">
        <f t="shared" si="246"/>
        <v>1.9320784986224155E-2</v>
      </c>
      <c r="AJ391" s="31">
        <f t="shared" si="245"/>
        <v>5.4853623414060477E-4</v>
      </c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</row>
    <row r="392" spans="1:66" outlineLevel="1" x14ac:dyDescent="0.25">
      <c r="A392" s="23">
        <v>9</v>
      </c>
      <c r="B392" s="120"/>
      <c r="C392" s="125" t="s">
        <v>225</v>
      </c>
      <c r="D392" s="68">
        <v>44671</v>
      </c>
      <c r="E392" s="221" t="s">
        <v>720</v>
      </c>
      <c r="F392" s="113" t="s">
        <v>179</v>
      </c>
      <c r="G392" s="70" t="s">
        <v>180</v>
      </c>
      <c r="H392" s="181"/>
      <c r="I392" s="123"/>
      <c r="J392" s="541"/>
      <c r="K392" s="62">
        <v>4318276</v>
      </c>
      <c r="L392" s="265" t="s">
        <v>81</v>
      </c>
      <c r="M392" s="44"/>
      <c r="N392" s="28"/>
      <c r="O392" s="28"/>
      <c r="P392" s="28"/>
      <c r="Q392" s="260"/>
      <c r="R392" s="260"/>
      <c r="S392" s="28"/>
      <c r="T392" s="62"/>
      <c r="U392" s="200">
        <f t="shared" si="240"/>
        <v>0</v>
      </c>
      <c r="V392" s="62"/>
      <c r="W392" s="62">
        <v>4318276</v>
      </c>
      <c r="X392" s="28"/>
      <c r="Y392" s="200">
        <f t="shared" si="241"/>
        <v>4318276</v>
      </c>
      <c r="Z392" s="28"/>
      <c r="AA392" s="28"/>
      <c r="AB392" s="28"/>
      <c r="AC392" s="29">
        <f t="shared" si="242"/>
        <v>0</v>
      </c>
      <c r="AD392" s="28"/>
      <c r="AE392" s="28"/>
      <c r="AF392" s="28"/>
      <c r="AG392" s="29">
        <f t="shared" si="243"/>
        <v>0</v>
      </c>
      <c r="AH392" s="62">
        <f t="shared" si="244"/>
        <v>4318276</v>
      </c>
      <c r="AI392" s="30">
        <f t="shared" si="246"/>
        <v>2.5037153125761543E-2</v>
      </c>
      <c r="AJ392" s="31">
        <f t="shared" si="245"/>
        <v>7.1082959098189781E-4</v>
      </c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</row>
    <row r="393" spans="1:66" outlineLevel="1" x14ac:dyDescent="0.25">
      <c r="A393" s="23">
        <v>10</v>
      </c>
      <c r="B393" s="120"/>
      <c r="C393" s="125" t="s">
        <v>406</v>
      </c>
      <c r="D393" s="68">
        <v>44655</v>
      </c>
      <c r="E393" s="221" t="s">
        <v>721</v>
      </c>
      <c r="F393" s="113" t="s">
        <v>179</v>
      </c>
      <c r="G393" s="70" t="s">
        <v>180</v>
      </c>
      <c r="H393" s="181"/>
      <c r="I393" s="123"/>
      <c r="J393" s="541"/>
      <c r="K393" s="62">
        <v>6599842</v>
      </c>
      <c r="L393" s="265" t="s">
        <v>81</v>
      </c>
      <c r="M393" s="44"/>
      <c r="N393" s="28"/>
      <c r="O393" s="28"/>
      <c r="P393" s="28"/>
      <c r="Q393" s="260"/>
      <c r="R393" s="260"/>
      <c r="S393" s="28"/>
      <c r="T393" s="62"/>
      <c r="U393" s="200">
        <f t="shared" si="240"/>
        <v>0</v>
      </c>
      <c r="V393" s="62">
        <v>6599842</v>
      </c>
      <c r="W393" s="28"/>
      <c r="X393" s="28"/>
      <c r="Y393" s="200">
        <f t="shared" si="241"/>
        <v>6599842</v>
      </c>
      <c r="Z393" s="28"/>
      <c r="AA393" s="28"/>
      <c r="AB393" s="28"/>
      <c r="AC393" s="29">
        <f t="shared" si="242"/>
        <v>0</v>
      </c>
      <c r="AD393" s="28"/>
      <c r="AE393" s="28"/>
      <c r="AF393" s="28"/>
      <c r="AG393" s="29">
        <f t="shared" si="243"/>
        <v>0</v>
      </c>
      <c r="AH393" s="62">
        <f t="shared" si="244"/>
        <v>6599842</v>
      </c>
      <c r="AI393" s="30">
        <f t="shared" si="246"/>
        <v>3.8265561247088492E-2</v>
      </c>
      <c r="AJ393" s="31">
        <f t="shared" si="245"/>
        <v>1.0863972079147213E-3</v>
      </c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</row>
    <row r="394" spans="1:66" outlineLevel="1" x14ac:dyDescent="0.25">
      <c r="A394" s="23">
        <v>11</v>
      </c>
      <c r="B394" s="120"/>
      <c r="C394" s="125" t="s">
        <v>357</v>
      </c>
      <c r="D394" s="68">
        <v>44651</v>
      </c>
      <c r="E394" s="221" t="s">
        <v>722</v>
      </c>
      <c r="F394" s="113" t="s">
        <v>179</v>
      </c>
      <c r="G394" s="70" t="s">
        <v>180</v>
      </c>
      <c r="H394" s="181"/>
      <c r="I394" s="123"/>
      <c r="J394" s="541"/>
      <c r="K394" s="62">
        <v>4079488</v>
      </c>
      <c r="L394" s="265" t="s">
        <v>81</v>
      </c>
      <c r="M394" s="44"/>
      <c r="N394" s="28"/>
      <c r="O394" s="28"/>
      <c r="P394" s="28"/>
      <c r="Q394" s="260"/>
      <c r="R394" s="260"/>
      <c r="S394" s="28"/>
      <c r="T394" s="62"/>
      <c r="U394" s="200">
        <f t="shared" si="240"/>
        <v>0</v>
      </c>
      <c r="V394" s="62">
        <v>4079488</v>
      </c>
      <c r="W394" s="28"/>
      <c r="X394" s="28"/>
      <c r="Y394" s="200">
        <f t="shared" si="241"/>
        <v>4079488</v>
      </c>
      <c r="Z394" s="28"/>
      <c r="AA394" s="28"/>
      <c r="AB394" s="28"/>
      <c r="AC394" s="29">
        <f t="shared" si="242"/>
        <v>0</v>
      </c>
      <c r="AD394" s="28"/>
      <c r="AE394" s="28"/>
      <c r="AF394" s="28"/>
      <c r="AG394" s="29">
        <f t="shared" si="243"/>
        <v>0</v>
      </c>
      <c r="AH394" s="62">
        <f t="shared" si="244"/>
        <v>4079488</v>
      </c>
      <c r="AI394" s="30">
        <f t="shared" si="246"/>
        <v>2.3652671976202241E-2</v>
      </c>
      <c r="AJ394" s="31">
        <f t="shared" si="245"/>
        <v>6.7152279901876589E-4</v>
      </c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</row>
    <row r="395" spans="1:66" outlineLevel="1" x14ac:dyDescent="0.25">
      <c r="A395" s="23">
        <v>12</v>
      </c>
      <c r="B395" s="120"/>
      <c r="C395" s="125" t="s">
        <v>386</v>
      </c>
      <c r="D395" s="68">
        <v>44655</v>
      </c>
      <c r="E395" s="221" t="s">
        <v>723</v>
      </c>
      <c r="F395" s="113" t="s">
        <v>179</v>
      </c>
      <c r="G395" s="70" t="s">
        <v>180</v>
      </c>
      <c r="H395" s="181"/>
      <c r="I395" s="123"/>
      <c r="J395" s="541"/>
      <c r="K395" s="62">
        <v>9026002</v>
      </c>
      <c r="L395" s="265" t="s">
        <v>81</v>
      </c>
      <c r="M395" s="44"/>
      <c r="N395" s="28"/>
      <c r="O395" s="28"/>
      <c r="P395" s="28"/>
      <c r="Q395" s="260"/>
      <c r="R395" s="260"/>
      <c r="S395" s="28"/>
      <c r="T395" s="64"/>
      <c r="U395" s="200">
        <f t="shared" si="240"/>
        <v>0</v>
      </c>
      <c r="V395" s="62">
        <v>9026002</v>
      </c>
      <c r="W395" s="28"/>
      <c r="X395" s="28"/>
      <c r="Y395" s="200">
        <f t="shared" si="241"/>
        <v>9026002</v>
      </c>
      <c r="Z395" s="28"/>
      <c r="AA395" s="28"/>
      <c r="AB395" s="28"/>
      <c r="AC395" s="29">
        <f t="shared" si="242"/>
        <v>0</v>
      </c>
      <c r="AD395" s="28"/>
      <c r="AE395" s="28"/>
      <c r="AF395" s="28"/>
      <c r="AG395" s="29">
        <f t="shared" si="243"/>
        <v>0</v>
      </c>
      <c r="AH395" s="62">
        <f t="shared" si="244"/>
        <v>9026002</v>
      </c>
      <c r="AI395" s="30">
        <f t="shared" si="246"/>
        <v>5.2332318311157033E-2</v>
      </c>
      <c r="AJ395" s="31">
        <f t="shared" si="245"/>
        <v>1.4857663822001631E-3</v>
      </c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</row>
    <row r="396" spans="1:66" outlineLevel="1" x14ac:dyDescent="0.25">
      <c r="A396" s="23">
        <v>13</v>
      </c>
      <c r="B396" s="120"/>
      <c r="C396" s="125" t="s">
        <v>378</v>
      </c>
      <c r="D396" s="68">
        <v>44651</v>
      </c>
      <c r="E396" s="221" t="s">
        <v>724</v>
      </c>
      <c r="F396" s="113" t="s">
        <v>179</v>
      </c>
      <c r="G396" s="70" t="s">
        <v>180</v>
      </c>
      <c r="H396" s="181"/>
      <c r="I396" s="123"/>
      <c r="J396" s="541"/>
      <c r="K396" s="62">
        <v>5094373</v>
      </c>
      <c r="L396" s="265" t="s">
        <v>81</v>
      </c>
      <c r="M396" s="44"/>
      <c r="N396" s="28"/>
      <c r="O396" s="28"/>
      <c r="P396" s="28"/>
      <c r="Q396" s="260"/>
      <c r="R396" s="260"/>
      <c r="S396" s="28"/>
      <c r="T396" s="64"/>
      <c r="U396" s="200">
        <f t="shared" si="240"/>
        <v>0</v>
      </c>
      <c r="V396" s="62">
        <v>5094373</v>
      </c>
      <c r="W396" s="28"/>
      <c r="X396" s="28"/>
      <c r="Y396" s="200">
        <f t="shared" si="241"/>
        <v>5094373</v>
      </c>
      <c r="Z396" s="28"/>
      <c r="AA396" s="28"/>
      <c r="AB396" s="28"/>
      <c r="AC396" s="29">
        <f t="shared" si="242"/>
        <v>0</v>
      </c>
      <c r="AD396" s="28"/>
      <c r="AE396" s="28"/>
      <c r="AF396" s="28"/>
      <c r="AG396" s="29">
        <f t="shared" si="243"/>
        <v>0</v>
      </c>
      <c r="AH396" s="62">
        <f t="shared" si="244"/>
        <v>5094373</v>
      </c>
      <c r="AI396" s="30">
        <f t="shared" si="246"/>
        <v>2.953692558806922E-2</v>
      </c>
      <c r="AJ396" s="31">
        <f t="shared" si="245"/>
        <v>8.3858259080689238E-4</v>
      </c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</row>
    <row r="397" spans="1:66" outlineLevel="1" x14ac:dyDescent="0.25">
      <c r="A397" s="23">
        <v>14</v>
      </c>
      <c r="B397" s="120"/>
      <c r="C397" s="125" t="s">
        <v>725</v>
      </c>
      <c r="D397" s="68">
        <v>44669</v>
      </c>
      <c r="E397" s="221" t="s">
        <v>726</v>
      </c>
      <c r="F397" s="113" t="s">
        <v>179</v>
      </c>
      <c r="G397" s="70" t="s">
        <v>180</v>
      </c>
      <c r="H397" s="181"/>
      <c r="I397" s="123"/>
      <c r="J397" s="541"/>
      <c r="K397" s="62">
        <v>3430450</v>
      </c>
      <c r="L397" s="265" t="s">
        <v>81</v>
      </c>
      <c r="M397" s="44"/>
      <c r="N397" s="28"/>
      <c r="O397" s="28"/>
      <c r="P397" s="28"/>
      <c r="Q397" s="260"/>
      <c r="R397" s="260"/>
      <c r="S397" s="28"/>
      <c r="T397" s="64"/>
      <c r="U397" s="200">
        <f t="shared" si="240"/>
        <v>0</v>
      </c>
      <c r="V397" s="62">
        <v>3430450</v>
      </c>
      <c r="W397" s="28"/>
      <c r="X397" s="28"/>
      <c r="Y397" s="200">
        <f t="shared" si="241"/>
        <v>3430450</v>
      </c>
      <c r="Z397" s="28"/>
      <c r="AA397" s="28"/>
      <c r="AB397" s="28"/>
      <c r="AC397" s="29">
        <f t="shared" si="242"/>
        <v>0</v>
      </c>
      <c r="AD397" s="28"/>
      <c r="AE397" s="28"/>
      <c r="AF397" s="28"/>
      <c r="AG397" s="29">
        <f t="shared" si="243"/>
        <v>0</v>
      </c>
      <c r="AH397" s="62">
        <f t="shared" si="244"/>
        <v>3430450</v>
      </c>
      <c r="AI397" s="30">
        <f t="shared" si="246"/>
        <v>1.9889581383929301E-2</v>
      </c>
      <c r="AJ397" s="31">
        <f t="shared" si="245"/>
        <v>5.6468492759236585E-4</v>
      </c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</row>
    <row r="398" spans="1:66" outlineLevel="1" x14ac:dyDescent="0.25">
      <c r="A398" s="23">
        <v>15</v>
      </c>
      <c r="B398" s="120"/>
      <c r="C398" s="125" t="s">
        <v>505</v>
      </c>
      <c r="D398" s="68">
        <v>44669</v>
      </c>
      <c r="E398" s="221" t="s">
        <v>727</v>
      </c>
      <c r="F398" s="113" t="s">
        <v>179</v>
      </c>
      <c r="G398" s="70" t="s">
        <v>180</v>
      </c>
      <c r="H398" s="181"/>
      <c r="I398" s="123"/>
      <c r="J398" s="541"/>
      <c r="K398" s="62">
        <v>19019542</v>
      </c>
      <c r="L398" s="265" t="s">
        <v>81</v>
      </c>
      <c r="M398" s="44"/>
      <c r="N398" s="28"/>
      <c r="O398" s="28"/>
      <c r="P398" s="28"/>
      <c r="Q398" s="260"/>
      <c r="R398" s="260"/>
      <c r="S398" s="28"/>
      <c r="T398" s="64"/>
      <c r="U398" s="200">
        <f t="shared" si="240"/>
        <v>0</v>
      </c>
      <c r="V398" s="62">
        <v>19019542</v>
      </c>
      <c r="W398" s="28"/>
      <c r="X398" s="28"/>
      <c r="Y398" s="200">
        <f t="shared" si="241"/>
        <v>19019542</v>
      </c>
      <c r="Z398" s="28"/>
      <c r="AA398" s="28"/>
      <c r="AB398" s="28"/>
      <c r="AC398" s="29">
        <f t="shared" si="242"/>
        <v>0</v>
      </c>
      <c r="AD398" s="28"/>
      <c r="AE398" s="28"/>
      <c r="AF398" s="28"/>
      <c r="AG398" s="29">
        <f t="shared" si="243"/>
        <v>0</v>
      </c>
      <c r="AH398" s="62">
        <f t="shared" si="244"/>
        <v>19019542</v>
      </c>
      <c r="AI398" s="30">
        <f t="shared" si="246"/>
        <v>0.11027437464299479</v>
      </c>
      <c r="AJ398" s="31">
        <f t="shared" si="245"/>
        <v>3.1307987864886422E-3</v>
      </c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</row>
    <row r="399" spans="1:66" outlineLevel="1" x14ac:dyDescent="0.25">
      <c r="A399" s="23">
        <v>16</v>
      </c>
      <c r="B399" s="120"/>
      <c r="C399" s="125" t="s">
        <v>517</v>
      </c>
      <c r="D399" s="68">
        <v>44651</v>
      </c>
      <c r="E399" s="221" t="s">
        <v>728</v>
      </c>
      <c r="F399" s="113" t="s">
        <v>179</v>
      </c>
      <c r="G399" s="70" t="s">
        <v>180</v>
      </c>
      <c r="H399" s="181"/>
      <c r="I399" s="123"/>
      <c r="J399" s="541"/>
      <c r="K399" s="62">
        <v>2570580</v>
      </c>
      <c r="L399" s="265" t="s">
        <v>81</v>
      </c>
      <c r="M399" s="44"/>
      <c r="N399" s="28"/>
      <c r="O399" s="28"/>
      <c r="P399" s="28"/>
      <c r="Q399" s="260"/>
      <c r="R399" s="260"/>
      <c r="S399" s="28"/>
      <c r="T399" s="64"/>
      <c r="U399" s="200">
        <f t="shared" si="240"/>
        <v>0</v>
      </c>
      <c r="V399" s="62">
        <v>2570580</v>
      </c>
      <c r="W399" s="28"/>
      <c r="X399" s="28"/>
      <c r="Y399" s="200">
        <f t="shared" si="241"/>
        <v>2570580</v>
      </c>
      <c r="Z399" s="28"/>
      <c r="AA399" s="28"/>
      <c r="AB399" s="28"/>
      <c r="AC399" s="29">
        <f t="shared" si="242"/>
        <v>0</v>
      </c>
      <c r="AD399" s="28"/>
      <c r="AE399" s="28"/>
      <c r="AF399" s="28"/>
      <c r="AG399" s="29">
        <f t="shared" si="243"/>
        <v>0</v>
      </c>
      <c r="AH399" s="62">
        <f t="shared" si="244"/>
        <v>2570580</v>
      </c>
      <c r="AI399" s="30">
        <f t="shared" si="246"/>
        <v>1.4904097163317052E-2</v>
      </c>
      <c r="AJ399" s="31">
        <f t="shared" si="245"/>
        <v>4.2314208957145095E-4</v>
      </c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</row>
    <row r="400" spans="1:66" outlineLevel="1" x14ac:dyDescent="0.25">
      <c r="A400" s="23">
        <v>17</v>
      </c>
      <c r="B400" s="120"/>
      <c r="C400" s="125" t="s">
        <v>492</v>
      </c>
      <c r="D400" s="68">
        <v>44651</v>
      </c>
      <c r="E400" s="221" t="s">
        <v>729</v>
      </c>
      <c r="F400" s="113" t="s">
        <v>179</v>
      </c>
      <c r="G400" s="70" t="s">
        <v>180</v>
      </c>
      <c r="H400" s="181"/>
      <c r="I400" s="123"/>
      <c r="J400" s="541"/>
      <c r="K400" s="62">
        <v>6999122</v>
      </c>
      <c r="L400" s="265" t="s">
        <v>81</v>
      </c>
      <c r="M400" s="44"/>
      <c r="N400" s="28"/>
      <c r="O400" s="28"/>
      <c r="P400" s="28"/>
      <c r="Q400" s="260"/>
      <c r="R400" s="260"/>
      <c r="S400" s="28"/>
      <c r="T400" s="64"/>
      <c r="U400" s="200">
        <f t="shared" si="240"/>
        <v>0</v>
      </c>
      <c r="V400" s="62">
        <v>6999122</v>
      </c>
      <c r="W400" s="28"/>
      <c r="X400" s="28"/>
      <c r="Y400" s="200">
        <f t="shared" si="241"/>
        <v>6999122</v>
      </c>
      <c r="Z400" s="28"/>
      <c r="AA400" s="28"/>
      <c r="AB400" s="28"/>
      <c r="AC400" s="29">
        <f t="shared" si="242"/>
        <v>0</v>
      </c>
      <c r="AD400" s="28"/>
      <c r="AE400" s="28"/>
      <c r="AF400" s="28"/>
      <c r="AG400" s="29">
        <f t="shared" si="243"/>
        <v>0</v>
      </c>
      <c r="AH400" s="62">
        <f t="shared" si="244"/>
        <v>6999122</v>
      </c>
      <c r="AI400" s="30">
        <f t="shared" si="246"/>
        <v>4.0580567166129809E-2</v>
      </c>
      <c r="AJ400" s="31">
        <f t="shared" si="245"/>
        <v>1.1521225203049556E-3</v>
      </c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</row>
    <row r="401" spans="1:66" outlineLevel="1" x14ac:dyDescent="0.25">
      <c r="A401" s="23">
        <v>18</v>
      </c>
      <c r="B401" s="120"/>
      <c r="C401" s="125" t="s">
        <v>384</v>
      </c>
      <c r="D401" s="68">
        <v>44651</v>
      </c>
      <c r="E401" s="221" t="s">
        <v>730</v>
      </c>
      <c r="F401" s="113" t="s">
        <v>179</v>
      </c>
      <c r="G401" s="70" t="s">
        <v>180</v>
      </c>
      <c r="H401" s="181"/>
      <c r="I401" s="123"/>
      <c r="J401" s="541"/>
      <c r="K401" s="62">
        <v>5887737</v>
      </c>
      <c r="L401" s="265" t="s">
        <v>81</v>
      </c>
      <c r="M401" s="44"/>
      <c r="N401" s="28"/>
      <c r="O401" s="28"/>
      <c r="P401" s="28"/>
      <c r="Q401" s="260"/>
      <c r="R401" s="260"/>
      <c r="S401" s="28"/>
      <c r="T401" s="64"/>
      <c r="U401" s="200">
        <f t="shared" si="240"/>
        <v>0</v>
      </c>
      <c r="V401" s="62">
        <v>5887737</v>
      </c>
      <c r="W401" s="28"/>
      <c r="X401" s="28"/>
      <c r="Y401" s="200">
        <f t="shared" si="241"/>
        <v>5887737</v>
      </c>
      <c r="Z401" s="28"/>
      <c r="AA401" s="28"/>
      <c r="AB401" s="28"/>
      <c r="AC401" s="29">
        <f t="shared" si="242"/>
        <v>0</v>
      </c>
      <c r="AD401" s="28"/>
      <c r="AE401" s="28"/>
      <c r="AF401" s="28"/>
      <c r="AG401" s="29">
        <f t="shared" si="243"/>
        <v>0</v>
      </c>
      <c r="AH401" s="62">
        <f t="shared" si="244"/>
        <v>5887737</v>
      </c>
      <c r="AI401" s="30">
        <f t="shared" si="246"/>
        <v>3.4136811272186374E-2</v>
      </c>
      <c r="AJ401" s="31">
        <f t="shared" si="245"/>
        <v>9.6917790421894895E-4</v>
      </c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</row>
    <row r="402" spans="1:66" outlineLevel="1" x14ac:dyDescent="0.25">
      <c r="A402" s="23">
        <v>19</v>
      </c>
      <c r="B402" s="120"/>
      <c r="C402" s="125" t="s">
        <v>731</v>
      </c>
      <c r="D402" s="68">
        <v>44655</v>
      </c>
      <c r="E402" s="221" t="s">
        <v>732</v>
      </c>
      <c r="F402" s="113" t="s">
        <v>179</v>
      </c>
      <c r="G402" s="70" t="s">
        <v>180</v>
      </c>
      <c r="H402" s="181"/>
      <c r="I402" s="123"/>
      <c r="J402" s="541"/>
      <c r="K402" s="62">
        <v>3653815</v>
      </c>
      <c r="L402" s="265" t="s">
        <v>81</v>
      </c>
      <c r="M402" s="44"/>
      <c r="N402" s="28"/>
      <c r="O402" s="28"/>
      <c r="P402" s="28"/>
      <c r="Q402" s="260"/>
      <c r="R402" s="260"/>
      <c r="S402" s="28"/>
      <c r="T402" s="64"/>
      <c r="U402" s="200">
        <f t="shared" si="240"/>
        <v>0</v>
      </c>
      <c r="V402" s="62">
        <v>3653815</v>
      </c>
      <c r="W402" s="28"/>
      <c r="X402" s="28"/>
      <c r="Y402" s="200">
        <f t="shared" si="241"/>
        <v>3653815</v>
      </c>
      <c r="Z402" s="28"/>
      <c r="AA402" s="28"/>
      <c r="AB402" s="28"/>
      <c r="AC402" s="29">
        <f t="shared" si="242"/>
        <v>0</v>
      </c>
      <c r="AD402" s="28"/>
      <c r="AE402" s="28"/>
      <c r="AF402" s="28"/>
      <c r="AG402" s="29">
        <f t="shared" si="243"/>
        <v>0</v>
      </c>
      <c r="AH402" s="62">
        <f t="shared" si="244"/>
        <v>3653815</v>
      </c>
      <c r="AI402" s="30">
        <f t="shared" si="246"/>
        <v>2.1184640733525235E-2</v>
      </c>
      <c r="AJ402" s="31">
        <f t="shared" si="245"/>
        <v>6.0145294603066661E-4</v>
      </c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</row>
    <row r="403" spans="1:66" outlineLevel="1" x14ac:dyDescent="0.25">
      <c r="A403" s="23">
        <v>20</v>
      </c>
      <c r="B403" s="120"/>
      <c r="C403" s="125" t="s">
        <v>463</v>
      </c>
      <c r="D403" s="68">
        <v>44684</v>
      </c>
      <c r="E403" s="221" t="s">
        <v>733</v>
      </c>
      <c r="F403" s="113" t="s">
        <v>179</v>
      </c>
      <c r="G403" s="70" t="s">
        <v>180</v>
      </c>
      <c r="H403" s="181"/>
      <c r="I403" s="123"/>
      <c r="J403" s="541"/>
      <c r="K403" s="62">
        <v>1700327</v>
      </c>
      <c r="L403" s="265" t="s">
        <v>81</v>
      </c>
      <c r="M403" s="44"/>
      <c r="N403" s="28"/>
      <c r="O403" s="28"/>
      <c r="P403" s="28"/>
      <c r="Q403" s="260"/>
      <c r="R403" s="260"/>
      <c r="S403" s="28"/>
      <c r="T403" s="64"/>
      <c r="U403" s="200">
        <f t="shared" si="240"/>
        <v>0</v>
      </c>
      <c r="V403" s="62"/>
      <c r="W403" s="62">
        <v>1700327</v>
      </c>
      <c r="X403" s="28"/>
      <c r="Y403" s="200">
        <f t="shared" si="241"/>
        <v>1700327</v>
      </c>
      <c r="Z403" s="28"/>
      <c r="AA403" s="28"/>
      <c r="AB403" s="28"/>
      <c r="AC403" s="29">
        <f t="shared" si="242"/>
        <v>0</v>
      </c>
      <c r="AD403" s="28"/>
      <c r="AE403" s="28"/>
      <c r="AF403" s="28"/>
      <c r="AG403" s="29">
        <f t="shared" si="243"/>
        <v>0</v>
      </c>
      <c r="AH403" s="62">
        <f t="shared" si="244"/>
        <v>1700327</v>
      </c>
      <c r="AI403" s="30">
        <f t="shared" si="246"/>
        <v>9.8584128163338204E-3</v>
      </c>
      <c r="AJ403" s="31">
        <f t="shared" si="245"/>
        <v>2.7989011029991539E-4</v>
      </c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</row>
    <row r="404" spans="1:66" outlineLevel="1" x14ac:dyDescent="0.25">
      <c r="A404" s="23">
        <v>21</v>
      </c>
      <c r="B404" s="120"/>
      <c r="C404" s="125" t="s">
        <v>471</v>
      </c>
      <c r="D404" s="68">
        <v>44673</v>
      </c>
      <c r="E404" s="221" t="s">
        <v>734</v>
      </c>
      <c r="F404" s="113" t="s">
        <v>179</v>
      </c>
      <c r="G404" s="70" t="s">
        <v>180</v>
      </c>
      <c r="H404" s="181"/>
      <c r="I404" s="123"/>
      <c r="J404" s="541"/>
      <c r="K404" s="62">
        <v>7492604</v>
      </c>
      <c r="L404" s="265" t="s">
        <v>81</v>
      </c>
      <c r="M404" s="44"/>
      <c r="N404" s="28"/>
      <c r="O404" s="28"/>
      <c r="P404" s="28"/>
      <c r="Q404" s="260"/>
      <c r="R404" s="260"/>
      <c r="S404" s="28"/>
      <c r="T404" s="64"/>
      <c r="U404" s="200">
        <f t="shared" si="240"/>
        <v>0</v>
      </c>
      <c r="V404" s="62"/>
      <c r="W404" s="62">
        <v>7492604</v>
      </c>
      <c r="X404" s="28"/>
      <c r="Y404" s="200">
        <f t="shared" si="241"/>
        <v>7492604</v>
      </c>
      <c r="Z404" s="28"/>
      <c r="AA404" s="28"/>
      <c r="AB404" s="28"/>
      <c r="AC404" s="29">
        <f t="shared" si="242"/>
        <v>0</v>
      </c>
      <c r="AD404" s="28"/>
      <c r="AE404" s="28"/>
      <c r="AF404" s="28"/>
      <c r="AG404" s="29">
        <f t="shared" si="243"/>
        <v>0</v>
      </c>
      <c r="AH404" s="62">
        <f t="shared" si="244"/>
        <v>7492604</v>
      </c>
      <c r="AI404" s="30">
        <f t="shared" si="246"/>
        <v>4.3441751675597724E-2</v>
      </c>
      <c r="AJ404" s="31">
        <f t="shared" si="245"/>
        <v>1.2333543841823293E-3</v>
      </c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</row>
    <row r="405" spans="1:66" outlineLevel="1" x14ac:dyDescent="0.25">
      <c r="A405" s="23">
        <v>22</v>
      </c>
      <c r="B405" s="120"/>
      <c r="C405" s="125" t="s">
        <v>735</v>
      </c>
      <c r="D405" s="68">
        <v>44852</v>
      </c>
      <c r="E405" s="221" t="s">
        <v>712</v>
      </c>
      <c r="F405" s="113" t="s">
        <v>179</v>
      </c>
      <c r="G405" s="70" t="s">
        <v>180</v>
      </c>
      <c r="H405" s="181"/>
      <c r="I405" s="123"/>
      <c r="J405" s="541"/>
      <c r="K405" s="62">
        <v>4200000</v>
      </c>
      <c r="L405" s="265" t="s">
        <v>81</v>
      </c>
      <c r="M405" s="44"/>
      <c r="N405" s="28"/>
      <c r="O405" s="28"/>
      <c r="P405" s="28"/>
      <c r="Q405" s="260"/>
      <c r="R405" s="260"/>
      <c r="S405" s="28"/>
      <c r="T405" s="64"/>
      <c r="U405" s="200">
        <f t="shared" si="240"/>
        <v>0</v>
      </c>
      <c r="V405" s="62"/>
      <c r="W405" s="28"/>
      <c r="X405" s="28"/>
      <c r="Y405" s="200">
        <f t="shared" ref="Y405:Y407" si="247">SUM(V405:X405)</f>
        <v>0</v>
      </c>
      <c r="Z405" s="28"/>
      <c r="AA405" s="62"/>
      <c r="AB405" s="28"/>
      <c r="AC405" s="29">
        <f t="shared" ref="AC405:AC407" si="248">SUM(Z405:AB405)</f>
        <v>0</v>
      </c>
      <c r="AD405" s="62">
        <v>4200000</v>
      </c>
      <c r="AE405" s="28"/>
      <c r="AF405" s="28"/>
      <c r="AG405" s="29">
        <f t="shared" ref="AG405:AG407" si="249">SUM(AD405:AF405)</f>
        <v>4200000</v>
      </c>
      <c r="AH405" s="62">
        <f t="shared" ref="AH405:AH407" si="250">+U405+Y405+AC405+AG405</f>
        <v>4200000</v>
      </c>
      <c r="AI405" s="30">
        <f t="shared" si="246"/>
        <v>2.4351394660322424E-2</v>
      </c>
      <c r="AJ405" s="31">
        <f t="shared" si="245"/>
        <v>6.9136022850877778E-4</v>
      </c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</row>
    <row r="406" spans="1:66" outlineLevel="1" x14ac:dyDescent="0.25">
      <c r="A406" s="23">
        <v>23</v>
      </c>
      <c r="B406" s="120"/>
      <c r="C406" s="125" t="s">
        <v>736</v>
      </c>
      <c r="D406" s="68">
        <v>44847</v>
      </c>
      <c r="E406" s="221" t="s">
        <v>727</v>
      </c>
      <c r="F406" s="113" t="s">
        <v>179</v>
      </c>
      <c r="G406" s="70" t="s">
        <v>180</v>
      </c>
      <c r="H406" s="181"/>
      <c r="I406" s="123"/>
      <c r="J406" s="541"/>
      <c r="K406" s="62">
        <v>1529500</v>
      </c>
      <c r="L406" s="265" t="s">
        <v>81</v>
      </c>
      <c r="M406" s="44"/>
      <c r="N406" s="28"/>
      <c r="O406" s="28"/>
      <c r="P406" s="28"/>
      <c r="Q406" s="260"/>
      <c r="R406" s="260"/>
      <c r="S406" s="28"/>
      <c r="T406" s="64"/>
      <c r="U406" s="200">
        <f t="shared" si="240"/>
        <v>0</v>
      </c>
      <c r="V406" s="62"/>
      <c r="W406" s="28"/>
      <c r="X406" s="28"/>
      <c r="Y406" s="200">
        <f t="shared" si="247"/>
        <v>0</v>
      </c>
      <c r="Z406" s="28"/>
      <c r="AA406" s="62"/>
      <c r="AB406" s="28"/>
      <c r="AC406" s="29">
        <f t="shared" si="248"/>
        <v>0</v>
      </c>
      <c r="AD406" s="62">
        <v>1529500</v>
      </c>
      <c r="AE406" s="28"/>
      <c r="AF406" s="28"/>
      <c r="AG406" s="29">
        <f t="shared" si="249"/>
        <v>1529500</v>
      </c>
      <c r="AH406" s="62">
        <f t="shared" si="250"/>
        <v>1529500</v>
      </c>
      <c r="AI406" s="30">
        <f t="shared" si="246"/>
        <v>8.8679662221340834E-3</v>
      </c>
      <c r="AJ406" s="31">
        <f t="shared" si="245"/>
        <v>2.5177034988194656E-4</v>
      </c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</row>
    <row r="407" spans="1:66" outlineLevel="1" x14ac:dyDescent="0.25">
      <c r="A407" s="23">
        <v>42</v>
      </c>
      <c r="B407" s="120"/>
      <c r="C407" s="125"/>
      <c r="D407" s="68"/>
      <c r="E407" s="221"/>
      <c r="F407" s="113"/>
      <c r="G407" s="91"/>
      <c r="H407" s="181"/>
      <c r="I407" s="123"/>
      <c r="J407" s="541"/>
      <c r="K407" s="62">
        <v>500000</v>
      </c>
      <c r="L407" s="265" t="s">
        <v>117</v>
      </c>
      <c r="M407" s="44"/>
      <c r="N407" s="28"/>
      <c r="O407" s="28"/>
      <c r="P407" s="28"/>
      <c r="Q407" s="260"/>
      <c r="R407" s="260"/>
      <c r="S407" s="28"/>
      <c r="T407" s="64"/>
      <c r="U407" s="200">
        <f t="shared" si="240"/>
        <v>0</v>
      </c>
      <c r="V407" s="62"/>
      <c r="W407" s="28"/>
      <c r="X407" s="28"/>
      <c r="Y407" s="200">
        <f t="shared" si="247"/>
        <v>0</v>
      </c>
      <c r="Z407" s="28"/>
      <c r="AA407" s="62"/>
      <c r="AB407" s="28"/>
      <c r="AC407" s="29">
        <f t="shared" si="248"/>
        <v>0</v>
      </c>
      <c r="AD407" s="62">
        <v>500000</v>
      </c>
      <c r="AE407" s="28"/>
      <c r="AF407" s="28"/>
      <c r="AG407" s="29">
        <f t="shared" si="249"/>
        <v>500000</v>
      </c>
      <c r="AH407" s="62">
        <f t="shared" si="250"/>
        <v>500000</v>
      </c>
      <c r="AI407" s="30">
        <f t="shared" si="246"/>
        <v>2.8989755548002889E-3</v>
      </c>
      <c r="AJ407" s="31">
        <f t="shared" si="245"/>
        <v>8.2304789108187827E-5</v>
      </c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</row>
    <row r="408" spans="1:66" s="61" customFormat="1" x14ac:dyDescent="0.25">
      <c r="A408" s="513" t="s">
        <v>120</v>
      </c>
      <c r="B408" s="514"/>
      <c r="C408" s="514"/>
      <c r="D408" s="514"/>
      <c r="E408" s="514"/>
      <c r="F408" s="514"/>
      <c r="G408" s="514"/>
      <c r="H408" s="514"/>
      <c r="I408" s="514"/>
      <c r="J408" s="352">
        <f>+J383</f>
        <v>172474721</v>
      </c>
      <c r="K408" s="339">
        <f>SUM(K384:K407)</f>
        <v>172474721</v>
      </c>
      <c r="L408" s="438"/>
      <c r="M408" s="445"/>
      <c r="N408" s="339">
        <f>SUM(N384:N404)</f>
        <v>0</v>
      </c>
      <c r="O408" s="339">
        <f>SUM(O384:O404)</f>
        <v>0</v>
      </c>
      <c r="P408" s="339">
        <f>SUM(P384:P404)</f>
        <v>0</v>
      </c>
      <c r="Q408" s="344"/>
      <c r="R408" s="353">
        <f>SUM(R384:R407)</f>
        <v>0</v>
      </c>
      <c r="S408" s="339">
        <f t="shared" ref="S408:X408" si="251">SUM(S384:S404)</f>
        <v>0</v>
      </c>
      <c r="T408" s="339">
        <f t="shared" si="251"/>
        <v>0</v>
      </c>
      <c r="U408" s="339">
        <f t="shared" si="251"/>
        <v>0</v>
      </c>
      <c r="V408" s="339">
        <f t="shared" si="251"/>
        <v>143047127</v>
      </c>
      <c r="W408" s="339">
        <f t="shared" si="251"/>
        <v>23198094</v>
      </c>
      <c r="X408" s="339">
        <f t="shared" si="251"/>
        <v>0</v>
      </c>
      <c r="Y408" s="339">
        <f t="shared" ref="Y408:AH408" si="252">SUM(Y384:Y407)</f>
        <v>166245221</v>
      </c>
      <c r="Z408" s="339">
        <f t="shared" si="252"/>
        <v>0</v>
      </c>
      <c r="AA408" s="339">
        <f t="shared" si="252"/>
        <v>0</v>
      </c>
      <c r="AB408" s="339">
        <f t="shared" si="252"/>
        <v>0</v>
      </c>
      <c r="AC408" s="339">
        <f t="shared" si="252"/>
        <v>0</v>
      </c>
      <c r="AD408" s="339">
        <f t="shared" si="252"/>
        <v>6229500</v>
      </c>
      <c r="AE408" s="339">
        <f t="shared" si="252"/>
        <v>0</v>
      </c>
      <c r="AF408" s="339">
        <f t="shared" si="252"/>
        <v>0</v>
      </c>
      <c r="AG408" s="339">
        <f t="shared" si="252"/>
        <v>6229500</v>
      </c>
      <c r="AH408" s="339">
        <f t="shared" si="252"/>
        <v>172474721</v>
      </c>
      <c r="AI408" s="345">
        <f t="shared" ref="AI408" si="253">IF(ISERROR(AH408/K408),0,AH408/K408)</f>
        <v>1</v>
      </c>
      <c r="AJ408" s="345">
        <f>IF(ISERROR(AH408/$AH$508),0,AH408/$AH$508)</f>
        <v>2.839099107679707E-2</v>
      </c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</row>
    <row r="409" spans="1:66" x14ac:dyDescent="0.25">
      <c r="A409" s="576" t="s">
        <v>74</v>
      </c>
      <c r="B409" s="577"/>
      <c r="C409" s="577"/>
      <c r="D409" s="577"/>
      <c r="E409" s="578"/>
      <c r="F409" s="401"/>
      <c r="G409" s="329"/>
      <c r="H409" s="330"/>
      <c r="I409" s="331"/>
      <c r="J409" s="572">
        <v>1315639350</v>
      </c>
      <c r="K409" s="302"/>
      <c r="L409" s="301"/>
      <c r="M409" s="18"/>
      <c r="N409" s="19"/>
      <c r="O409" s="19"/>
      <c r="P409" s="19"/>
      <c r="Q409" s="5"/>
      <c r="R409" s="20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21"/>
      <c r="AJ409" s="21"/>
    </row>
    <row r="410" spans="1:66" outlineLevel="1" x14ac:dyDescent="0.25">
      <c r="A410" s="376">
        <v>1</v>
      </c>
      <c r="B410" s="376"/>
      <c r="C410" s="407" t="s">
        <v>737</v>
      </c>
      <c r="D410" s="296">
        <v>44636</v>
      </c>
      <c r="E410" s="297" t="s">
        <v>738</v>
      </c>
      <c r="F410" s="297" t="s">
        <v>179</v>
      </c>
      <c r="G410" s="403" t="s">
        <v>180</v>
      </c>
      <c r="H410" s="377"/>
      <c r="I410" s="378"/>
      <c r="J410" s="573"/>
      <c r="K410" s="303">
        <v>2587069</v>
      </c>
      <c r="L410" s="408" t="s">
        <v>81</v>
      </c>
      <c r="M410" s="18"/>
      <c r="N410" s="28"/>
      <c r="O410" s="28"/>
      <c r="P410" s="28"/>
      <c r="Q410" s="133"/>
      <c r="R410" s="133"/>
      <c r="S410" s="28"/>
      <c r="T410" s="9"/>
      <c r="U410" s="200">
        <f t="shared" ref="U410:U473" si="254">SUM(R410:T410)</f>
        <v>0</v>
      </c>
      <c r="V410" s="206"/>
      <c r="W410" s="206">
        <v>2587069</v>
      </c>
      <c r="X410" s="28"/>
      <c r="Y410" s="200">
        <f t="shared" ref="Y410:Y473" si="255">SUM(V410:X410)</f>
        <v>2587069</v>
      </c>
      <c r="Z410" s="28"/>
      <c r="AA410" s="28"/>
      <c r="AB410" s="28"/>
      <c r="AC410" s="29">
        <f t="shared" ref="AC410:AC473" si="256">SUM(Z410:AB410)</f>
        <v>0</v>
      </c>
      <c r="AD410" s="28"/>
      <c r="AE410" s="28"/>
      <c r="AF410" s="28"/>
      <c r="AG410" s="29">
        <f t="shared" ref="AG410:AG463" si="257">SUM(AD410:AF410)</f>
        <v>0</v>
      </c>
      <c r="AH410" s="62">
        <f t="shared" ref="AH410:AH463" si="258">+U410+Y410+AC410+AG410</f>
        <v>2587069</v>
      </c>
      <c r="AI410" s="30">
        <f>IF(ISERROR(AH410/J382),0,AH410/J382)</f>
        <v>3.8177352314069483E-2</v>
      </c>
      <c r="AJ410" s="31">
        <f t="shared" ref="AJ410:AJ441" si="259">IF(ISERROR(AH410/$AH$508),"-",AH410/$AH$508)</f>
        <v>4.2585633690666078E-4</v>
      </c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</row>
    <row r="411" spans="1:66" outlineLevel="1" x14ac:dyDescent="0.25">
      <c r="A411" s="376">
        <v>2</v>
      </c>
      <c r="B411" s="376"/>
      <c r="C411" s="407" t="s">
        <v>739</v>
      </c>
      <c r="D411" s="296">
        <v>44636</v>
      </c>
      <c r="E411" s="297" t="s">
        <v>740</v>
      </c>
      <c r="F411" s="297" t="s">
        <v>179</v>
      </c>
      <c r="G411" s="403" t="s">
        <v>180</v>
      </c>
      <c r="H411" s="377"/>
      <c r="I411" s="378"/>
      <c r="J411" s="573"/>
      <c r="K411" s="303">
        <v>18010843</v>
      </c>
      <c r="L411" s="408" t="s">
        <v>81</v>
      </c>
      <c r="M411" s="18"/>
      <c r="N411" s="28"/>
      <c r="O411" s="28"/>
      <c r="P411" s="28"/>
      <c r="Q411" s="133"/>
      <c r="R411" s="133"/>
      <c r="S411" s="28"/>
      <c r="T411" s="9"/>
      <c r="U411" s="200">
        <f t="shared" si="254"/>
        <v>0</v>
      </c>
      <c r="V411" s="206">
        <v>18010843</v>
      </c>
      <c r="W411" s="206"/>
      <c r="X411" s="28"/>
      <c r="Y411" s="200">
        <f t="shared" si="255"/>
        <v>18010843</v>
      </c>
      <c r="Z411" s="28"/>
      <c r="AA411" s="28"/>
      <c r="AB411" s="28"/>
      <c r="AC411" s="29">
        <f t="shared" si="256"/>
        <v>0</v>
      </c>
      <c r="AD411" s="28"/>
      <c r="AE411" s="28"/>
      <c r="AF411" s="28"/>
      <c r="AG411" s="29">
        <f t="shared" ref="AG411" si="260">SUM(AD411:AF411)</f>
        <v>0</v>
      </c>
      <c r="AH411" s="62">
        <f t="shared" ref="AH411" si="261">+U411+Y411+AC411+AG411</f>
        <v>18010843</v>
      </c>
      <c r="AI411" s="30">
        <f>IF(ISERROR(AH411/J383),0,AH411/J383)</f>
        <v>0.1044259871566918</v>
      </c>
      <c r="AJ411" s="31">
        <f t="shared" si="259"/>
        <v>2.9647572695513623E-3</v>
      </c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</row>
    <row r="412" spans="1:66" outlineLevel="1" x14ac:dyDescent="0.25">
      <c r="A412" s="376">
        <v>3</v>
      </c>
      <c r="B412" s="376"/>
      <c r="C412" s="407" t="s">
        <v>741</v>
      </c>
      <c r="D412" s="296">
        <v>44636</v>
      </c>
      <c r="E412" s="297" t="s">
        <v>742</v>
      </c>
      <c r="F412" s="297" t="s">
        <v>179</v>
      </c>
      <c r="G412" s="403" t="s">
        <v>180</v>
      </c>
      <c r="H412" s="379"/>
      <c r="I412" s="378"/>
      <c r="J412" s="573"/>
      <c r="K412" s="303">
        <v>3866209</v>
      </c>
      <c r="L412" s="408" t="s">
        <v>81</v>
      </c>
      <c r="M412" s="18"/>
      <c r="N412" s="28"/>
      <c r="O412" s="28"/>
      <c r="P412" s="28"/>
      <c r="Q412" s="133"/>
      <c r="R412" s="133"/>
      <c r="S412" s="28"/>
      <c r="T412" s="206"/>
      <c r="U412" s="200">
        <f t="shared" si="254"/>
        <v>0</v>
      </c>
      <c r="V412" s="206">
        <v>3866209</v>
      </c>
      <c r="W412" s="206"/>
      <c r="X412" s="28"/>
      <c r="Y412" s="200">
        <f t="shared" si="255"/>
        <v>3866209</v>
      </c>
      <c r="Z412" s="28"/>
      <c r="AA412" s="28"/>
      <c r="AB412" s="28"/>
      <c r="AC412" s="29">
        <f t="shared" si="256"/>
        <v>0</v>
      </c>
      <c r="AD412" s="28"/>
      <c r="AE412" s="28"/>
      <c r="AF412" s="28"/>
      <c r="AG412" s="29">
        <f t="shared" si="257"/>
        <v>0</v>
      </c>
      <c r="AH412" s="62">
        <f t="shared" si="258"/>
        <v>3866209</v>
      </c>
      <c r="AI412" s="30">
        <f>IF(ISERROR(AH412/J383),0,AH412/J383)</f>
        <v>2.2416090761497739E-2</v>
      </c>
      <c r="AJ412" s="31">
        <f t="shared" si="259"/>
        <v>6.3641503278635554E-4</v>
      </c>
      <c r="AK412" s="11"/>
      <c r="AL412" s="186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</row>
    <row r="413" spans="1:66" outlineLevel="1" x14ac:dyDescent="0.25">
      <c r="A413" s="376">
        <v>4</v>
      </c>
      <c r="B413" s="376"/>
      <c r="C413" s="407" t="s">
        <v>743</v>
      </c>
      <c r="D413" s="296">
        <v>44636</v>
      </c>
      <c r="E413" s="297" t="s">
        <v>744</v>
      </c>
      <c r="F413" s="297" t="s">
        <v>179</v>
      </c>
      <c r="G413" s="403" t="s">
        <v>180</v>
      </c>
      <c r="H413" s="379"/>
      <c r="I413" s="378"/>
      <c r="J413" s="573"/>
      <c r="K413" s="303">
        <v>14226600</v>
      </c>
      <c r="L413" s="408" t="s">
        <v>81</v>
      </c>
      <c r="M413" s="18"/>
      <c r="N413" s="28"/>
      <c r="O413" s="28"/>
      <c r="P413" s="28"/>
      <c r="Q413" s="133"/>
      <c r="R413" s="133"/>
      <c r="S413" s="28"/>
      <c r="T413" s="206"/>
      <c r="U413" s="200">
        <f t="shared" si="254"/>
        <v>0</v>
      </c>
      <c r="V413" s="206">
        <v>14226600</v>
      </c>
      <c r="W413" s="206"/>
      <c r="X413" s="28"/>
      <c r="Y413" s="200">
        <f t="shared" si="255"/>
        <v>14226600</v>
      </c>
      <c r="Z413" s="28"/>
      <c r="AA413" s="28"/>
      <c r="AB413" s="28"/>
      <c r="AC413" s="29">
        <f t="shared" si="256"/>
        <v>0</v>
      </c>
      <c r="AD413" s="28"/>
      <c r="AE413" s="28"/>
      <c r="AF413" s="28"/>
      <c r="AG413" s="29">
        <f t="shared" si="257"/>
        <v>0</v>
      </c>
      <c r="AH413" s="62">
        <f t="shared" si="258"/>
        <v>14226600</v>
      </c>
      <c r="AI413" s="30">
        <f>IF(ISERROR(AH413/#REF!),0,AH413/#REF!)</f>
        <v>0</v>
      </c>
      <c r="AJ413" s="31">
        <f t="shared" si="259"/>
        <v>2.34183462545309E-3</v>
      </c>
      <c r="AK413" s="11"/>
      <c r="AL413" s="186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</row>
    <row r="414" spans="1:66" outlineLevel="1" x14ac:dyDescent="0.25">
      <c r="A414" s="376">
        <v>5</v>
      </c>
      <c r="B414" s="376"/>
      <c r="C414" s="407" t="s">
        <v>433</v>
      </c>
      <c r="D414" s="296">
        <v>44638</v>
      </c>
      <c r="E414" s="297" t="s">
        <v>745</v>
      </c>
      <c r="F414" s="297" t="s">
        <v>179</v>
      </c>
      <c r="G414" s="403" t="s">
        <v>180</v>
      </c>
      <c r="H414" s="379"/>
      <c r="I414" s="378"/>
      <c r="J414" s="573"/>
      <c r="K414" s="303">
        <v>31513000</v>
      </c>
      <c r="L414" s="408" t="s">
        <v>81</v>
      </c>
      <c r="M414" s="18"/>
      <c r="N414" s="28"/>
      <c r="O414" s="28"/>
      <c r="P414" s="28"/>
      <c r="Q414" s="133"/>
      <c r="R414" s="133"/>
      <c r="S414" s="28"/>
      <c r="T414" s="206"/>
      <c r="U414" s="200">
        <f t="shared" si="254"/>
        <v>0</v>
      </c>
      <c r="V414" s="206">
        <v>31513000</v>
      </c>
      <c r="W414" s="206"/>
      <c r="X414" s="28"/>
      <c r="Y414" s="200">
        <f t="shared" si="255"/>
        <v>31513000</v>
      </c>
      <c r="Z414" s="28"/>
      <c r="AA414" s="28"/>
      <c r="AB414" s="28"/>
      <c r="AC414" s="29">
        <f t="shared" si="256"/>
        <v>0</v>
      </c>
      <c r="AD414" s="28"/>
      <c r="AE414" s="28"/>
      <c r="AF414" s="28"/>
      <c r="AG414" s="29">
        <f t="shared" si="257"/>
        <v>0</v>
      </c>
      <c r="AH414" s="62">
        <f t="shared" si="258"/>
        <v>31513000</v>
      </c>
      <c r="AI414" s="30">
        <f>IF(ISERROR(AH414/J408),0,AH414/J408)</f>
        <v>0.18271083331684299</v>
      </c>
      <c r="AJ414" s="31">
        <f t="shared" si="259"/>
        <v>5.1873416383326461E-3</v>
      </c>
      <c r="AK414" s="11"/>
      <c r="AL414" s="186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</row>
    <row r="415" spans="1:66" outlineLevel="1" x14ac:dyDescent="0.25">
      <c r="A415" s="376">
        <v>6</v>
      </c>
      <c r="B415" s="376"/>
      <c r="C415" s="407" t="s">
        <v>455</v>
      </c>
      <c r="D415" s="296">
        <v>44638</v>
      </c>
      <c r="E415" s="297" t="s">
        <v>746</v>
      </c>
      <c r="F415" s="297" t="s">
        <v>179</v>
      </c>
      <c r="G415" s="403" t="s">
        <v>180</v>
      </c>
      <c r="H415" s="379"/>
      <c r="I415" s="378"/>
      <c r="J415" s="573"/>
      <c r="K415" s="303">
        <v>22000000</v>
      </c>
      <c r="L415" s="408" t="s">
        <v>81</v>
      </c>
      <c r="M415" s="18"/>
      <c r="N415" s="28"/>
      <c r="O415" s="28"/>
      <c r="P415" s="28"/>
      <c r="Q415" s="133"/>
      <c r="R415" s="133"/>
      <c r="S415" s="28"/>
      <c r="T415" s="9"/>
      <c r="U415" s="200">
        <f t="shared" si="254"/>
        <v>0</v>
      </c>
      <c r="V415" s="206">
        <v>22000000</v>
      </c>
      <c r="W415" s="206"/>
      <c r="X415" s="28"/>
      <c r="Y415" s="200">
        <f t="shared" si="255"/>
        <v>22000000</v>
      </c>
      <c r="Z415" s="28"/>
      <c r="AA415" s="28"/>
      <c r="AB415" s="28"/>
      <c r="AC415" s="29">
        <f t="shared" si="256"/>
        <v>0</v>
      </c>
      <c r="AD415" s="28"/>
      <c r="AE415" s="28"/>
      <c r="AF415" s="28"/>
      <c r="AG415" s="29">
        <f t="shared" si="257"/>
        <v>0</v>
      </c>
      <c r="AH415" s="62">
        <f t="shared" si="258"/>
        <v>22000000</v>
      </c>
      <c r="AI415" s="30">
        <f t="shared" ref="AI415:AI423" si="262">IF(ISERROR(AH415/J347),0,AH415/J347)</f>
        <v>0</v>
      </c>
      <c r="AJ415" s="31">
        <f t="shared" si="259"/>
        <v>3.6214107207602647E-3</v>
      </c>
      <c r="AK415" s="11"/>
      <c r="AL415" s="186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</row>
    <row r="416" spans="1:66" outlineLevel="1" x14ac:dyDescent="0.25">
      <c r="A416" s="376">
        <v>7</v>
      </c>
      <c r="B416" s="376"/>
      <c r="C416" s="407" t="s">
        <v>636</v>
      </c>
      <c r="D416" s="296">
        <v>44638</v>
      </c>
      <c r="E416" s="297" t="s">
        <v>747</v>
      </c>
      <c r="F416" s="297" t="s">
        <v>179</v>
      </c>
      <c r="G416" s="403" t="s">
        <v>180</v>
      </c>
      <c r="H416" s="379"/>
      <c r="I416" s="378"/>
      <c r="J416" s="573"/>
      <c r="K416" s="303">
        <v>23266064</v>
      </c>
      <c r="L416" s="408" t="s">
        <v>81</v>
      </c>
      <c r="M416" s="18"/>
      <c r="N416" s="28"/>
      <c r="O416" s="28"/>
      <c r="P416" s="28"/>
      <c r="Q416" s="133"/>
      <c r="R416" s="133"/>
      <c r="S416" s="28"/>
      <c r="T416" s="9"/>
      <c r="U416" s="200">
        <f t="shared" si="254"/>
        <v>0</v>
      </c>
      <c r="V416" s="206"/>
      <c r="W416" s="206">
        <v>23266064</v>
      </c>
      <c r="X416" s="28"/>
      <c r="Y416" s="200">
        <f t="shared" si="255"/>
        <v>23266064</v>
      </c>
      <c r="Z416" s="28"/>
      <c r="AA416" s="28"/>
      <c r="AB416" s="28"/>
      <c r="AC416" s="29">
        <f t="shared" si="256"/>
        <v>0</v>
      </c>
      <c r="AD416" s="28"/>
      <c r="AE416" s="28"/>
      <c r="AF416" s="28"/>
      <c r="AG416" s="29">
        <f t="shared" si="257"/>
        <v>0</v>
      </c>
      <c r="AH416" s="62">
        <f t="shared" si="258"/>
        <v>23266064</v>
      </c>
      <c r="AI416" s="30">
        <f t="shared" si="262"/>
        <v>0</v>
      </c>
      <c r="AJ416" s="31">
        <f t="shared" si="259"/>
        <v>3.8298169817952022E-3</v>
      </c>
      <c r="AK416" s="11"/>
      <c r="AL416" s="186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</row>
    <row r="417" spans="1:66" outlineLevel="1" x14ac:dyDescent="0.25">
      <c r="A417" s="376">
        <v>8</v>
      </c>
      <c r="B417" s="376"/>
      <c r="C417" s="407" t="s">
        <v>447</v>
      </c>
      <c r="D417" s="296">
        <v>44638</v>
      </c>
      <c r="E417" s="297" t="s">
        <v>748</v>
      </c>
      <c r="F417" s="297" t="s">
        <v>179</v>
      </c>
      <c r="G417" s="403" t="s">
        <v>180</v>
      </c>
      <c r="H417" s="379"/>
      <c r="I417" s="378"/>
      <c r="J417" s="573"/>
      <c r="K417" s="303">
        <v>7563553</v>
      </c>
      <c r="L417" s="408" t="s">
        <v>81</v>
      </c>
      <c r="M417" s="18"/>
      <c r="N417" s="28"/>
      <c r="O417" s="28"/>
      <c r="P417" s="28"/>
      <c r="Q417" s="133"/>
      <c r="R417" s="133"/>
      <c r="S417" s="28"/>
      <c r="T417" s="9"/>
      <c r="U417" s="200">
        <f t="shared" si="254"/>
        <v>0</v>
      </c>
      <c r="V417" s="206"/>
      <c r="W417" s="206"/>
      <c r="X417" s="28"/>
      <c r="Y417" s="200">
        <f t="shared" si="255"/>
        <v>0</v>
      </c>
      <c r="Z417" s="28">
        <v>7563553</v>
      </c>
      <c r="AA417" s="28"/>
      <c r="AB417" s="28"/>
      <c r="AC417" s="29">
        <f t="shared" si="256"/>
        <v>7563553</v>
      </c>
      <c r="AD417" s="28"/>
      <c r="AE417" s="28"/>
      <c r="AF417" s="28"/>
      <c r="AG417" s="29">
        <f t="shared" si="257"/>
        <v>0</v>
      </c>
      <c r="AH417" s="62">
        <f t="shared" si="258"/>
        <v>7563553</v>
      </c>
      <c r="AI417" s="30">
        <f t="shared" si="262"/>
        <v>0</v>
      </c>
      <c r="AJ417" s="31">
        <f t="shared" si="259"/>
        <v>1.2450332691472028E-3</v>
      </c>
      <c r="AK417" s="11"/>
      <c r="AL417" s="186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</row>
    <row r="418" spans="1:66" outlineLevel="1" x14ac:dyDescent="0.25">
      <c r="A418" s="376">
        <v>9</v>
      </c>
      <c r="B418" s="376"/>
      <c r="C418" s="407" t="s">
        <v>638</v>
      </c>
      <c r="D418" s="296">
        <v>44638</v>
      </c>
      <c r="E418" s="297" t="s">
        <v>749</v>
      </c>
      <c r="F418" s="297" t="s">
        <v>179</v>
      </c>
      <c r="G418" s="403" t="s">
        <v>180</v>
      </c>
      <c r="H418" s="379"/>
      <c r="I418" s="378"/>
      <c r="J418" s="573"/>
      <c r="K418" s="303">
        <v>33500000</v>
      </c>
      <c r="L418" s="408" t="s">
        <v>81</v>
      </c>
      <c r="M418" s="18"/>
      <c r="N418" s="28"/>
      <c r="O418" s="28"/>
      <c r="P418" s="28"/>
      <c r="Q418" s="133"/>
      <c r="R418" s="133"/>
      <c r="S418" s="28"/>
      <c r="T418" s="9"/>
      <c r="U418" s="200">
        <f t="shared" si="254"/>
        <v>0</v>
      </c>
      <c r="V418" s="206">
        <v>33500000</v>
      </c>
      <c r="W418" s="206"/>
      <c r="X418" s="28"/>
      <c r="Y418" s="200">
        <f t="shared" si="255"/>
        <v>33500000</v>
      </c>
      <c r="Z418" s="28"/>
      <c r="AA418" s="28"/>
      <c r="AB418" s="28"/>
      <c r="AC418" s="29">
        <f t="shared" si="256"/>
        <v>0</v>
      </c>
      <c r="AD418" s="28"/>
      <c r="AE418" s="28"/>
      <c r="AF418" s="28"/>
      <c r="AG418" s="29">
        <f t="shared" si="257"/>
        <v>0</v>
      </c>
      <c r="AH418" s="62">
        <f t="shared" si="258"/>
        <v>33500000</v>
      </c>
      <c r="AI418" s="30">
        <f t="shared" si="262"/>
        <v>0</v>
      </c>
      <c r="AJ418" s="31">
        <f t="shared" si="259"/>
        <v>5.5144208702485849E-3</v>
      </c>
      <c r="AK418" s="11"/>
      <c r="AL418" s="186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</row>
    <row r="419" spans="1:66" outlineLevel="1" x14ac:dyDescent="0.25">
      <c r="A419" s="376">
        <v>10</v>
      </c>
      <c r="B419" s="376"/>
      <c r="C419" s="407" t="s">
        <v>750</v>
      </c>
      <c r="D419" s="296">
        <v>44636</v>
      </c>
      <c r="E419" s="297" t="s">
        <v>751</v>
      </c>
      <c r="F419" s="297" t="s">
        <v>179</v>
      </c>
      <c r="G419" s="403" t="s">
        <v>180</v>
      </c>
      <c r="H419" s="379"/>
      <c r="I419" s="378"/>
      <c r="J419" s="573"/>
      <c r="K419" s="303">
        <v>9224800</v>
      </c>
      <c r="L419" s="408" t="s">
        <v>81</v>
      </c>
      <c r="M419" s="18"/>
      <c r="N419" s="28"/>
      <c r="O419" s="28"/>
      <c r="P419" s="28"/>
      <c r="Q419" s="133"/>
      <c r="R419" s="133"/>
      <c r="S419" s="28"/>
      <c r="T419" s="9"/>
      <c r="U419" s="200">
        <f t="shared" si="254"/>
        <v>0</v>
      </c>
      <c r="V419" s="206">
        <v>9224800</v>
      </c>
      <c r="W419" s="206"/>
      <c r="X419" s="28"/>
      <c r="Y419" s="200">
        <f t="shared" si="255"/>
        <v>9224800</v>
      </c>
      <c r="Z419" s="28"/>
      <c r="AA419" s="28"/>
      <c r="AB419" s="28"/>
      <c r="AC419" s="29">
        <f t="shared" si="256"/>
        <v>0</v>
      </c>
      <c r="AD419" s="28"/>
      <c r="AE419" s="28"/>
      <c r="AF419" s="28"/>
      <c r="AG419" s="29">
        <f t="shared" si="257"/>
        <v>0</v>
      </c>
      <c r="AH419" s="62">
        <f t="shared" si="258"/>
        <v>9224800</v>
      </c>
      <c r="AI419" s="30">
        <f t="shared" si="262"/>
        <v>0</v>
      </c>
      <c r="AJ419" s="31">
        <f t="shared" si="259"/>
        <v>1.5184904371304223E-3</v>
      </c>
      <c r="AK419" s="11"/>
      <c r="AL419" s="186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</row>
    <row r="420" spans="1:66" outlineLevel="1" x14ac:dyDescent="0.25">
      <c r="A420" s="376">
        <v>11</v>
      </c>
      <c r="B420" s="376"/>
      <c r="C420" s="407" t="s">
        <v>400</v>
      </c>
      <c r="D420" s="296">
        <v>44636</v>
      </c>
      <c r="E420" s="297" t="s">
        <v>752</v>
      </c>
      <c r="F420" s="297" t="s">
        <v>179</v>
      </c>
      <c r="G420" s="403" t="s">
        <v>180</v>
      </c>
      <c r="H420" s="379"/>
      <c r="I420" s="378"/>
      <c r="J420" s="573"/>
      <c r="K420" s="303">
        <v>34560000</v>
      </c>
      <c r="L420" s="408" t="s">
        <v>81</v>
      </c>
      <c r="M420" s="18"/>
      <c r="N420" s="28"/>
      <c r="O420" s="28"/>
      <c r="P420" s="28"/>
      <c r="Q420" s="133"/>
      <c r="R420" s="133"/>
      <c r="S420" s="28"/>
      <c r="T420" s="9"/>
      <c r="U420" s="200">
        <f t="shared" si="254"/>
        <v>0</v>
      </c>
      <c r="V420" s="206">
        <v>34560000</v>
      </c>
      <c r="W420" s="206"/>
      <c r="X420" s="28"/>
      <c r="Y420" s="200">
        <f t="shared" si="255"/>
        <v>34560000</v>
      </c>
      <c r="Z420" s="28"/>
      <c r="AA420" s="28"/>
      <c r="AB420" s="28"/>
      <c r="AC420" s="29">
        <f t="shared" si="256"/>
        <v>0</v>
      </c>
      <c r="AD420" s="28"/>
      <c r="AE420" s="28"/>
      <c r="AF420" s="28"/>
      <c r="AG420" s="29">
        <f t="shared" si="257"/>
        <v>0</v>
      </c>
      <c r="AH420" s="62">
        <f t="shared" si="258"/>
        <v>34560000</v>
      </c>
      <c r="AI420" s="30">
        <f t="shared" si="262"/>
        <v>0</v>
      </c>
      <c r="AJ420" s="31">
        <f t="shared" si="259"/>
        <v>5.6889070231579426E-3</v>
      </c>
      <c r="AK420" s="11"/>
      <c r="AL420" s="186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</row>
    <row r="421" spans="1:66" outlineLevel="1" x14ac:dyDescent="0.25">
      <c r="A421" s="376">
        <v>12</v>
      </c>
      <c r="B421" s="376"/>
      <c r="C421" s="407" t="s">
        <v>753</v>
      </c>
      <c r="D421" s="296">
        <v>44643</v>
      </c>
      <c r="E421" s="297" t="s">
        <v>754</v>
      </c>
      <c r="F421" s="297" t="s">
        <v>179</v>
      </c>
      <c r="G421" s="403" t="s">
        <v>180</v>
      </c>
      <c r="H421" s="379"/>
      <c r="I421" s="378"/>
      <c r="J421" s="573"/>
      <c r="K421" s="303">
        <v>15000000</v>
      </c>
      <c r="L421" s="408" t="s">
        <v>81</v>
      </c>
      <c r="M421" s="18"/>
      <c r="N421" s="28"/>
      <c r="O421" s="28"/>
      <c r="P421" s="28"/>
      <c r="Q421" s="133"/>
      <c r="R421" s="133"/>
      <c r="S421" s="28"/>
      <c r="T421" s="9"/>
      <c r="U421" s="200">
        <f t="shared" si="254"/>
        <v>0</v>
      </c>
      <c r="V421" s="206"/>
      <c r="W421" s="206">
        <v>15000000</v>
      </c>
      <c r="X421" s="28"/>
      <c r="Y421" s="200">
        <f t="shared" si="255"/>
        <v>15000000</v>
      </c>
      <c r="Z421" s="28"/>
      <c r="AA421" s="28"/>
      <c r="AB421" s="28"/>
      <c r="AC421" s="29">
        <f t="shared" si="256"/>
        <v>0</v>
      </c>
      <c r="AD421" s="28"/>
      <c r="AE421" s="28"/>
      <c r="AF421" s="28"/>
      <c r="AG421" s="29">
        <f t="shared" si="257"/>
        <v>0</v>
      </c>
      <c r="AH421" s="62">
        <f t="shared" si="258"/>
        <v>15000000</v>
      </c>
      <c r="AI421" s="30">
        <f t="shared" si="262"/>
        <v>0</v>
      </c>
      <c r="AJ421" s="31">
        <f t="shared" si="259"/>
        <v>2.4691436732456351E-3</v>
      </c>
      <c r="AK421" s="11"/>
      <c r="AL421" s="186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</row>
    <row r="422" spans="1:66" outlineLevel="1" x14ac:dyDescent="0.25">
      <c r="A422" s="376">
        <v>13</v>
      </c>
      <c r="B422" s="376"/>
      <c r="C422" s="407" t="s">
        <v>416</v>
      </c>
      <c r="D422" s="296">
        <v>44638</v>
      </c>
      <c r="E422" s="297" t="s">
        <v>755</v>
      </c>
      <c r="F422" s="297" t="s">
        <v>179</v>
      </c>
      <c r="G422" s="403" t="s">
        <v>180</v>
      </c>
      <c r="H422" s="379"/>
      <c r="I422" s="378"/>
      <c r="J422" s="573"/>
      <c r="K422" s="303">
        <v>17801562</v>
      </c>
      <c r="L422" s="408" t="s">
        <v>81</v>
      </c>
      <c r="M422" s="18"/>
      <c r="N422" s="28"/>
      <c r="O422" s="28"/>
      <c r="P422" s="28"/>
      <c r="Q422" s="133"/>
      <c r="R422" s="133"/>
      <c r="S422" s="28"/>
      <c r="T422" s="9"/>
      <c r="U422" s="200">
        <f t="shared" si="254"/>
        <v>0</v>
      </c>
      <c r="V422" s="206">
        <v>17801562</v>
      </c>
      <c r="W422" s="206"/>
      <c r="X422" s="28"/>
      <c r="Y422" s="200">
        <f t="shared" si="255"/>
        <v>17801562</v>
      </c>
      <c r="Z422" s="28"/>
      <c r="AA422" s="28"/>
      <c r="AB422" s="28"/>
      <c r="AC422" s="29">
        <f t="shared" si="256"/>
        <v>0</v>
      </c>
      <c r="AD422" s="28"/>
      <c r="AE422" s="28"/>
      <c r="AF422" s="28"/>
      <c r="AG422" s="29">
        <f t="shared" si="257"/>
        <v>0</v>
      </c>
      <c r="AH422" s="62">
        <f t="shared" si="258"/>
        <v>17801562</v>
      </c>
      <c r="AI422" s="30">
        <f t="shared" si="262"/>
        <v>0</v>
      </c>
      <c r="AJ422" s="31">
        <f t="shared" si="259"/>
        <v>2.930307612412661E-3</v>
      </c>
      <c r="AK422" s="11"/>
      <c r="AL422" s="186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</row>
    <row r="423" spans="1:66" outlineLevel="1" x14ac:dyDescent="0.25">
      <c r="A423" s="376">
        <v>14</v>
      </c>
      <c r="B423" s="376"/>
      <c r="C423" s="407" t="s">
        <v>756</v>
      </c>
      <c r="D423" s="296">
        <v>44638</v>
      </c>
      <c r="E423" s="297" t="s">
        <v>757</v>
      </c>
      <c r="F423" s="297" t="s">
        <v>179</v>
      </c>
      <c r="G423" s="403" t="s">
        <v>180</v>
      </c>
      <c r="H423" s="379"/>
      <c r="I423" s="378"/>
      <c r="J423" s="573"/>
      <c r="K423" s="303">
        <v>8116000</v>
      </c>
      <c r="L423" s="408" t="s">
        <v>81</v>
      </c>
      <c r="M423" s="18"/>
      <c r="N423" s="28"/>
      <c r="O423" s="28"/>
      <c r="P423" s="28"/>
      <c r="Q423" s="133"/>
      <c r="R423" s="133"/>
      <c r="S423" s="28"/>
      <c r="T423" s="9"/>
      <c r="U423" s="200">
        <f t="shared" si="254"/>
        <v>0</v>
      </c>
      <c r="V423" s="206">
        <v>8116000</v>
      </c>
      <c r="W423" s="206"/>
      <c r="X423" s="28"/>
      <c r="Y423" s="200">
        <f t="shared" si="255"/>
        <v>8116000</v>
      </c>
      <c r="Z423" s="28"/>
      <c r="AA423" s="28"/>
      <c r="AB423" s="28"/>
      <c r="AC423" s="29">
        <f t="shared" si="256"/>
        <v>0</v>
      </c>
      <c r="AD423" s="28"/>
      <c r="AE423" s="28"/>
      <c r="AF423" s="28"/>
      <c r="AG423" s="29">
        <f t="shared" si="257"/>
        <v>0</v>
      </c>
      <c r="AH423" s="62">
        <f t="shared" si="258"/>
        <v>8116000</v>
      </c>
      <c r="AI423" s="30">
        <f t="shared" si="262"/>
        <v>0</v>
      </c>
      <c r="AJ423" s="31">
        <f t="shared" si="259"/>
        <v>1.3359713368041048E-3</v>
      </c>
      <c r="AK423" s="11"/>
      <c r="AL423" s="186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</row>
    <row r="424" spans="1:66" outlineLevel="1" x14ac:dyDescent="0.25">
      <c r="A424" s="376">
        <v>15</v>
      </c>
      <c r="B424" s="376"/>
      <c r="C424" s="407" t="s">
        <v>758</v>
      </c>
      <c r="D424" s="296">
        <v>44638</v>
      </c>
      <c r="E424" s="297" t="s">
        <v>759</v>
      </c>
      <c r="F424" s="297" t="s">
        <v>179</v>
      </c>
      <c r="G424" s="403" t="s">
        <v>180</v>
      </c>
      <c r="H424" s="379"/>
      <c r="I424" s="378"/>
      <c r="J424" s="573"/>
      <c r="K424" s="303">
        <v>15000000</v>
      </c>
      <c r="L424" s="408" t="s">
        <v>81</v>
      </c>
      <c r="M424" s="18"/>
      <c r="N424" s="28"/>
      <c r="O424" s="28"/>
      <c r="P424" s="28"/>
      <c r="Q424" s="133"/>
      <c r="R424" s="133"/>
      <c r="S424" s="28"/>
      <c r="T424" s="9"/>
      <c r="U424" s="200">
        <f t="shared" si="254"/>
        <v>0</v>
      </c>
      <c r="V424" s="206">
        <v>15000000</v>
      </c>
      <c r="W424" s="206"/>
      <c r="X424" s="28"/>
      <c r="Y424" s="200">
        <f t="shared" si="255"/>
        <v>15000000</v>
      </c>
      <c r="Z424" s="28"/>
      <c r="AA424" s="28"/>
      <c r="AB424" s="28"/>
      <c r="AC424" s="29">
        <f t="shared" si="256"/>
        <v>0</v>
      </c>
      <c r="AD424" s="28"/>
      <c r="AE424" s="28"/>
      <c r="AF424" s="28"/>
      <c r="AG424" s="29">
        <f t="shared" si="257"/>
        <v>0</v>
      </c>
      <c r="AH424" s="62">
        <f t="shared" si="258"/>
        <v>15000000</v>
      </c>
      <c r="AI424" s="30">
        <f t="shared" ref="AI424:AI437" si="263">IF(ISERROR(AH424/J357),0,AH424/J357)</f>
        <v>0.21848295283847372</v>
      </c>
      <c r="AJ424" s="31">
        <f t="shared" si="259"/>
        <v>2.4691436732456351E-3</v>
      </c>
      <c r="AK424" s="11"/>
      <c r="AL424" s="186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</row>
    <row r="425" spans="1:66" outlineLevel="1" x14ac:dyDescent="0.25">
      <c r="A425" s="376">
        <v>16</v>
      </c>
      <c r="B425" s="376"/>
      <c r="C425" s="407" t="s">
        <v>760</v>
      </c>
      <c r="D425" s="296">
        <v>44636</v>
      </c>
      <c r="E425" s="297" t="s">
        <v>761</v>
      </c>
      <c r="F425" s="297" t="s">
        <v>179</v>
      </c>
      <c r="G425" s="403" t="s">
        <v>180</v>
      </c>
      <c r="H425" s="379"/>
      <c r="I425" s="378"/>
      <c r="J425" s="573"/>
      <c r="K425" s="303">
        <v>62000000</v>
      </c>
      <c r="L425" s="408" t="s">
        <v>81</v>
      </c>
      <c r="M425" s="18"/>
      <c r="N425" s="28"/>
      <c r="O425" s="28"/>
      <c r="P425" s="28"/>
      <c r="Q425" s="133"/>
      <c r="R425" s="133"/>
      <c r="S425" s="28"/>
      <c r="T425" s="9"/>
      <c r="U425" s="200">
        <f t="shared" si="254"/>
        <v>0</v>
      </c>
      <c r="V425" s="206">
        <v>62000000</v>
      </c>
      <c r="W425" s="206"/>
      <c r="X425" s="28"/>
      <c r="Y425" s="200">
        <f t="shared" si="255"/>
        <v>62000000</v>
      </c>
      <c r="Z425" s="28"/>
      <c r="AA425" s="28"/>
      <c r="AB425" s="28"/>
      <c r="AC425" s="29">
        <f t="shared" si="256"/>
        <v>0</v>
      </c>
      <c r="AD425" s="28"/>
      <c r="AE425" s="28"/>
      <c r="AF425" s="28"/>
      <c r="AG425" s="29">
        <f t="shared" si="257"/>
        <v>0</v>
      </c>
      <c r="AH425" s="62">
        <f t="shared" si="258"/>
        <v>62000000</v>
      </c>
      <c r="AI425" s="30">
        <f t="shared" si="263"/>
        <v>0.44478072736986685</v>
      </c>
      <c r="AJ425" s="31">
        <f t="shared" si="259"/>
        <v>1.0205793849415291E-2</v>
      </c>
      <c r="AK425" s="11"/>
      <c r="AL425" s="186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</row>
    <row r="426" spans="1:66" outlineLevel="1" x14ac:dyDescent="0.25">
      <c r="A426" s="376">
        <v>17</v>
      </c>
      <c r="B426" s="376"/>
      <c r="C426" s="407" t="s">
        <v>490</v>
      </c>
      <c r="D426" s="296">
        <v>44643</v>
      </c>
      <c r="E426" s="297" t="s">
        <v>762</v>
      </c>
      <c r="F426" s="297" t="s">
        <v>179</v>
      </c>
      <c r="G426" s="403" t="s">
        <v>180</v>
      </c>
      <c r="H426" s="379"/>
      <c r="I426" s="378"/>
      <c r="J426" s="573"/>
      <c r="K426" s="303">
        <v>29000000</v>
      </c>
      <c r="L426" s="408" t="s">
        <v>81</v>
      </c>
      <c r="M426" s="18"/>
      <c r="N426" s="28"/>
      <c r="O426" s="28"/>
      <c r="P426" s="28"/>
      <c r="Q426" s="133"/>
      <c r="R426" s="133"/>
      <c r="S426" s="28"/>
      <c r="T426" s="9"/>
      <c r="U426" s="200">
        <f t="shared" si="254"/>
        <v>0</v>
      </c>
      <c r="V426" s="206"/>
      <c r="W426" s="206">
        <v>29000000</v>
      </c>
      <c r="X426" s="28"/>
      <c r="Y426" s="200">
        <f t="shared" si="255"/>
        <v>29000000</v>
      </c>
      <c r="Z426" s="28"/>
      <c r="AA426" s="28"/>
      <c r="AB426" s="28"/>
      <c r="AC426" s="29">
        <f t="shared" si="256"/>
        <v>0</v>
      </c>
      <c r="AD426" s="28"/>
      <c r="AE426" s="28"/>
      <c r="AF426" s="28"/>
      <c r="AG426" s="29">
        <f t="shared" si="257"/>
        <v>0</v>
      </c>
      <c r="AH426" s="62">
        <f t="shared" si="258"/>
        <v>29000000</v>
      </c>
      <c r="AI426" s="30">
        <f t="shared" si="263"/>
        <v>0</v>
      </c>
      <c r="AJ426" s="31">
        <f t="shared" si="259"/>
        <v>4.7736777682748938E-3</v>
      </c>
      <c r="AK426" s="11"/>
      <c r="AL426" s="186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</row>
    <row r="427" spans="1:66" outlineLevel="1" x14ac:dyDescent="0.25">
      <c r="A427" s="376">
        <v>18</v>
      </c>
      <c r="B427" s="376"/>
      <c r="C427" s="407" t="s">
        <v>763</v>
      </c>
      <c r="D427" s="296">
        <v>44638</v>
      </c>
      <c r="E427" s="297" t="s">
        <v>764</v>
      </c>
      <c r="F427" s="297" t="s">
        <v>179</v>
      </c>
      <c r="G427" s="403" t="s">
        <v>180</v>
      </c>
      <c r="H427" s="379"/>
      <c r="I427" s="378"/>
      <c r="J427" s="573"/>
      <c r="K427" s="303">
        <v>48555000</v>
      </c>
      <c r="L427" s="408" t="s">
        <v>81</v>
      </c>
      <c r="M427" s="18"/>
      <c r="N427" s="28"/>
      <c r="O427" s="28"/>
      <c r="P427" s="28"/>
      <c r="Q427" s="133"/>
      <c r="R427" s="133"/>
      <c r="S427" s="28"/>
      <c r="T427" s="9"/>
      <c r="U427" s="200">
        <f t="shared" si="254"/>
        <v>0</v>
      </c>
      <c r="V427" s="206">
        <v>48555000</v>
      </c>
      <c r="W427" s="206"/>
      <c r="X427" s="28"/>
      <c r="Y427" s="200">
        <f t="shared" si="255"/>
        <v>48555000</v>
      </c>
      <c r="Z427" s="28"/>
      <c r="AA427" s="28"/>
      <c r="AB427" s="28"/>
      <c r="AC427" s="29">
        <f t="shared" si="256"/>
        <v>0</v>
      </c>
      <c r="AD427" s="28"/>
      <c r="AE427" s="28"/>
      <c r="AF427" s="28"/>
      <c r="AG427" s="29">
        <f t="shared" si="257"/>
        <v>0</v>
      </c>
      <c r="AH427" s="62">
        <f t="shared" si="258"/>
        <v>48555000</v>
      </c>
      <c r="AI427" s="30">
        <f t="shared" si="263"/>
        <v>0</v>
      </c>
      <c r="AJ427" s="31">
        <f t="shared" si="259"/>
        <v>7.9926180702961196E-3</v>
      </c>
      <c r="AK427" s="11"/>
      <c r="AL427" s="186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</row>
    <row r="428" spans="1:66" outlineLevel="1" x14ac:dyDescent="0.25">
      <c r="A428" s="376">
        <v>19</v>
      </c>
      <c r="B428" s="376"/>
      <c r="C428" s="407" t="s">
        <v>765</v>
      </c>
      <c r="D428" s="296">
        <v>44638</v>
      </c>
      <c r="E428" s="297" t="s">
        <v>766</v>
      </c>
      <c r="F428" s="297" t="s">
        <v>179</v>
      </c>
      <c r="G428" s="403" t="s">
        <v>180</v>
      </c>
      <c r="H428" s="379"/>
      <c r="I428" s="378"/>
      <c r="J428" s="573"/>
      <c r="K428" s="303">
        <v>10000000</v>
      </c>
      <c r="L428" s="408" t="s">
        <v>81</v>
      </c>
      <c r="M428" s="18"/>
      <c r="N428" s="28"/>
      <c r="O428" s="28"/>
      <c r="P428" s="28"/>
      <c r="Q428" s="133"/>
      <c r="R428" s="133"/>
      <c r="S428" s="28"/>
      <c r="T428" s="9"/>
      <c r="U428" s="200">
        <f t="shared" si="254"/>
        <v>0</v>
      </c>
      <c r="V428" s="206"/>
      <c r="W428" s="206">
        <v>10000000</v>
      </c>
      <c r="X428" s="28"/>
      <c r="Y428" s="200">
        <f t="shared" si="255"/>
        <v>10000000</v>
      </c>
      <c r="Z428" s="28"/>
      <c r="AA428" s="28"/>
      <c r="AB428" s="28"/>
      <c r="AC428" s="29">
        <f t="shared" si="256"/>
        <v>0</v>
      </c>
      <c r="AD428" s="28"/>
      <c r="AE428" s="28"/>
      <c r="AF428" s="28"/>
      <c r="AG428" s="29">
        <f t="shared" si="257"/>
        <v>0</v>
      </c>
      <c r="AH428" s="62">
        <f t="shared" si="258"/>
        <v>10000000</v>
      </c>
      <c r="AI428" s="30">
        <f t="shared" si="263"/>
        <v>0</v>
      </c>
      <c r="AJ428" s="31">
        <f t="shared" si="259"/>
        <v>1.6460957821637567E-3</v>
      </c>
      <c r="AK428" s="11"/>
      <c r="AL428" s="186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</row>
    <row r="429" spans="1:66" outlineLevel="1" x14ac:dyDescent="0.25">
      <c r="A429" s="376">
        <v>20</v>
      </c>
      <c r="B429" s="376"/>
      <c r="C429" s="407" t="s">
        <v>428</v>
      </c>
      <c r="D429" s="296">
        <v>44638</v>
      </c>
      <c r="E429" s="297" t="s">
        <v>767</v>
      </c>
      <c r="F429" s="297" t="s">
        <v>179</v>
      </c>
      <c r="G429" s="403" t="s">
        <v>180</v>
      </c>
      <c r="H429" s="379"/>
      <c r="I429" s="378"/>
      <c r="J429" s="573"/>
      <c r="K429" s="303">
        <v>14500000</v>
      </c>
      <c r="L429" s="408" t="s">
        <v>81</v>
      </c>
      <c r="M429" s="18"/>
      <c r="N429" s="28"/>
      <c r="O429" s="28"/>
      <c r="P429" s="28"/>
      <c r="Q429" s="133"/>
      <c r="R429" s="133"/>
      <c r="S429" s="28"/>
      <c r="T429" s="9"/>
      <c r="U429" s="200">
        <f t="shared" si="254"/>
        <v>0</v>
      </c>
      <c r="V429" s="206">
        <v>14500000</v>
      </c>
      <c r="W429" s="206"/>
      <c r="X429" s="28"/>
      <c r="Y429" s="200">
        <f t="shared" si="255"/>
        <v>14500000</v>
      </c>
      <c r="Z429" s="28"/>
      <c r="AA429" s="28"/>
      <c r="AB429" s="28"/>
      <c r="AC429" s="29">
        <f t="shared" si="256"/>
        <v>0</v>
      </c>
      <c r="AD429" s="28"/>
      <c r="AE429" s="28"/>
      <c r="AF429" s="28"/>
      <c r="AG429" s="29">
        <f t="shared" si="257"/>
        <v>0</v>
      </c>
      <c r="AH429" s="62">
        <f t="shared" si="258"/>
        <v>14500000</v>
      </c>
      <c r="AI429" s="30">
        <f t="shared" si="263"/>
        <v>0</v>
      </c>
      <c r="AJ429" s="31">
        <f t="shared" si="259"/>
        <v>2.3868388841374469E-3</v>
      </c>
      <c r="AK429" s="11"/>
      <c r="AL429" s="186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</row>
    <row r="430" spans="1:66" outlineLevel="1" x14ac:dyDescent="0.25">
      <c r="A430" s="376">
        <v>21</v>
      </c>
      <c r="B430" s="376"/>
      <c r="C430" s="407" t="s">
        <v>441</v>
      </c>
      <c r="D430" s="296">
        <v>44638</v>
      </c>
      <c r="E430" s="297" t="s">
        <v>768</v>
      </c>
      <c r="F430" s="297" t="s">
        <v>179</v>
      </c>
      <c r="G430" s="403" t="s">
        <v>180</v>
      </c>
      <c r="H430" s="379"/>
      <c r="I430" s="378"/>
      <c r="J430" s="573"/>
      <c r="K430" s="303">
        <v>6187605</v>
      </c>
      <c r="L430" s="408" t="s">
        <v>81</v>
      </c>
      <c r="M430" s="18"/>
      <c r="N430" s="28"/>
      <c r="O430" s="28"/>
      <c r="P430" s="28"/>
      <c r="Q430" s="133"/>
      <c r="R430" s="133"/>
      <c r="S430" s="28"/>
      <c r="T430" s="9"/>
      <c r="U430" s="200">
        <f t="shared" si="254"/>
        <v>0</v>
      </c>
      <c r="V430" s="206">
        <v>6187605</v>
      </c>
      <c r="W430" s="206"/>
      <c r="X430" s="28"/>
      <c r="Y430" s="200">
        <f t="shared" si="255"/>
        <v>6187605</v>
      </c>
      <c r="Z430" s="28"/>
      <c r="AA430" s="28"/>
      <c r="AB430" s="28"/>
      <c r="AC430" s="29">
        <f t="shared" si="256"/>
        <v>0</v>
      </c>
      <c r="AD430" s="28"/>
      <c r="AE430" s="28"/>
      <c r="AF430" s="28"/>
      <c r="AG430" s="29">
        <f t="shared" si="257"/>
        <v>0</v>
      </c>
      <c r="AH430" s="62">
        <f t="shared" si="258"/>
        <v>6187605</v>
      </c>
      <c r="AI430" s="30">
        <f t="shared" si="263"/>
        <v>0</v>
      </c>
      <c r="AJ430" s="31">
        <f t="shared" si="259"/>
        <v>1.0185390492195372E-3</v>
      </c>
      <c r="AK430" s="11"/>
      <c r="AL430" s="186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</row>
    <row r="431" spans="1:66" outlineLevel="1" x14ac:dyDescent="0.25">
      <c r="A431" s="376">
        <v>22</v>
      </c>
      <c r="B431" s="376"/>
      <c r="C431" s="407" t="s">
        <v>420</v>
      </c>
      <c r="D431" s="296">
        <v>44638</v>
      </c>
      <c r="E431" s="297" t="s">
        <v>769</v>
      </c>
      <c r="F431" s="297" t="s">
        <v>179</v>
      </c>
      <c r="G431" s="403" t="s">
        <v>180</v>
      </c>
      <c r="H431" s="379"/>
      <c r="I431" s="378"/>
      <c r="J431" s="573"/>
      <c r="K431" s="303">
        <v>4140916</v>
      </c>
      <c r="L431" s="408" t="s">
        <v>81</v>
      </c>
      <c r="M431" s="18"/>
      <c r="N431" s="28"/>
      <c r="O431" s="28"/>
      <c r="P431" s="28"/>
      <c r="Q431" s="133"/>
      <c r="R431" s="133"/>
      <c r="S431" s="28"/>
      <c r="T431" s="9"/>
      <c r="U431" s="200">
        <f t="shared" si="254"/>
        <v>0</v>
      </c>
      <c r="V431" s="206">
        <v>4140916</v>
      </c>
      <c r="W431" s="206"/>
      <c r="X431" s="28"/>
      <c r="Y431" s="200">
        <f t="shared" si="255"/>
        <v>4140916</v>
      </c>
      <c r="Z431" s="28"/>
      <c r="AA431" s="28"/>
      <c r="AB431" s="28"/>
      <c r="AC431" s="29">
        <f t="shared" si="256"/>
        <v>0</v>
      </c>
      <c r="AD431" s="28"/>
      <c r="AE431" s="28"/>
      <c r="AF431" s="28"/>
      <c r="AG431" s="29">
        <f t="shared" si="257"/>
        <v>0</v>
      </c>
      <c r="AH431" s="62">
        <f t="shared" si="258"/>
        <v>4140916</v>
      </c>
      <c r="AI431" s="30">
        <f t="shared" si="263"/>
        <v>0</v>
      </c>
      <c r="AJ431" s="31">
        <f t="shared" si="259"/>
        <v>6.8163443618944142E-4</v>
      </c>
      <c r="AK431" s="11"/>
      <c r="AL431" s="186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</row>
    <row r="432" spans="1:66" outlineLevel="1" x14ac:dyDescent="0.25">
      <c r="A432" s="376">
        <v>23</v>
      </c>
      <c r="B432" s="376"/>
      <c r="C432" s="407" t="s">
        <v>229</v>
      </c>
      <c r="D432" s="296">
        <v>44637</v>
      </c>
      <c r="E432" s="297" t="s">
        <v>770</v>
      </c>
      <c r="F432" s="297" t="s">
        <v>179</v>
      </c>
      <c r="G432" s="403" t="s">
        <v>180</v>
      </c>
      <c r="H432" s="379"/>
      <c r="I432" s="378"/>
      <c r="J432" s="573"/>
      <c r="K432" s="303">
        <v>25245000</v>
      </c>
      <c r="L432" s="408" t="s">
        <v>81</v>
      </c>
      <c r="M432" s="18"/>
      <c r="N432" s="28"/>
      <c r="O432" s="28"/>
      <c r="P432" s="28"/>
      <c r="Q432" s="133"/>
      <c r="R432" s="133"/>
      <c r="S432" s="28"/>
      <c r="T432" s="9"/>
      <c r="U432" s="200">
        <f t="shared" si="254"/>
        <v>0</v>
      </c>
      <c r="V432" s="206">
        <v>25245000</v>
      </c>
      <c r="W432" s="206"/>
      <c r="X432" s="28"/>
      <c r="Y432" s="200">
        <f t="shared" si="255"/>
        <v>25245000</v>
      </c>
      <c r="Z432" s="28"/>
      <c r="AA432" s="28"/>
      <c r="AB432" s="28"/>
      <c r="AC432" s="29">
        <f t="shared" si="256"/>
        <v>0</v>
      </c>
      <c r="AD432" s="28"/>
      <c r="AE432" s="28"/>
      <c r="AF432" s="28"/>
      <c r="AG432" s="29">
        <f t="shared" si="257"/>
        <v>0</v>
      </c>
      <c r="AH432" s="62">
        <f t="shared" si="258"/>
        <v>25245000</v>
      </c>
      <c r="AI432" s="30">
        <f t="shared" si="263"/>
        <v>0</v>
      </c>
      <c r="AJ432" s="31">
        <f t="shared" si="259"/>
        <v>4.1555688020724034E-3</v>
      </c>
      <c r="AK432" s="11"/>
      <c r="AL432" s="186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</row>
    <row r="433" spans="1:66" outlineLevel="1" x14ac:dyDescent="0.25">
      <c r="A433" s="376">
        <v>24</v>
      </c>
      <c r="B433" s="376"/>
      <c r="C433" s="407" t="s">
        <v>223</v>
      </c>
      <c r="D433" s="296">
        <v>44637</v>
      </c>
      <c r="E433" s="297" t="s">
        <v>771</v>
      </c>
      <c r="F433" s="297" t="s">
        <v>179</v>
      </c>
      <c r="G433" s="403" t="s">
        <v>180</v>
      </c>
      <c r="H433" s="379"/>
      <c r="I433" s="378"/>
      <c r="J433" s="573"/>
      <c r="K433" s="303">
        <v>27293000</v>
      </c>
      <c r="L433" s="408" t="s">
        <v>81</v>
      </c>
      <c r="M433" s="18"/>
      <c r="N433" s="28"/>
      <c r="O433" s="28"/>
      <c r="P433" s="28"/>
      <c r="Q433" s="133"/>
      <c r="R433" s="133"/>
      <c r="S433" s="28"/>
      <c r="T433" s="9"/>
      <c r="U433" s="200">
        <f t="shared" si="254"/>
        <v>0</v>
      </c>
      <c r="V433" s="206">
        <v>27293000</v>
      </c>
      <c r="W433" s="206"/>
      <c r="X433" s="28"/>
      <c r="Y433" s="200">
        <f t="shared" si="255"/>
        <v>27293000</v>
      </c>
      <c r="Z433" s="28"/>
      <c r="AA433" s="28"/>
      <c r="AB433" s="28"/>
      <c r="AC433" s="29">
        <f t="shared" si="256"/>
        <v>0</v>
      </c>
      <c r="AD433" s="28"/>
      <c r="AE433" s="28"/>
      <c r="AF433" s="28"/>
      <c r="AG433" s="29">
        <f t="shared" si="257"/>
        <v>0</v>
      </c>
      <c r="AH433" s="62">
        <f t="shared" si="258"/>
        <v>27293000</v>
      </c>
      <c r="AI433" s="30">
        <f t="shared" si="263"/>
        <v>0</v>
      </c>
      <c r="AJ433" s="31">
        <f t="shared" si="259"/>
        <v>4.4926892182595409E-3</v>
      </c>
      <c r="AK433" s="11"/>
      <c r="AL433" s="186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</row>
    <row r="434" spans="1:66" outlineLevel="1" x14ac:dyDescent="0.25">
      <c r="A434" s="376">
        <v>25</v>
      </c>
      <c r="B434" s="376"/>
      <c r="C434" s="407" t="s">
        <v>426</v>
      </c>
      <c r="D434" s="296">
        <v>44637</v>
      </c>
      <c r="E434" s="297" t="s">
        <v>772</v>
      </c>
      <c r="F434" s="297" t="s">
        <v>179</v>
      </c>
      <c r="G434" s="403" t="s">
        <v>180</v>
      </c>
      <c r="H434" s="379"/>
      <c r="I434" s="378"/>
      <c r="J434" s="573"/>
      <c r="K434" s="303">
        <v>22000000</v>
      </c>
      <c r="L434" s="408" t="s">
        <v>81</v>
      </c>
      <c r="M434" s="18"/>
      <c r="N434" s="28"/>
      <c r="O434" s="28"/>
      <c r="P434" s="28"/>
      <c r="Q434" s="133"/>
      <c r="R434" s="133"/>
      <c r="S434" s="28"/>
      <c r="T434" s="9"/>
      <c r="U434" s="200">
        <f t="shared" si="254"/>
        <v>0</v>
      </c>
      <c r="V434" s="206">
        <v>22000000</v>
      </c>
      <c r="W434" s="206"/>
      <c r="X434" s="28"/>
      <c r="Y434" s="200">
        <f t="shared" si="255"/>
        <v>22000000</v>
      </c>
      <c r="Z434" s="28"/>
      <c r="AA434" s="28"/>
      <c r="AB434" s="28"/>
      <c r="AC434" s="29">
        <f t="shared" si="256"/>
        <v>0</v>
      </c>
      <c r="AD434" s="28"/>
      <c r="AE434" s="28"/>
      <c r="AF434" s="28"/>
      <c r="AG434" s="29">
        <f t="shared" si="257"/>
        <v>0</v>
      </c>
      <c r="AH434" s="62">
        <f t="shared" si="258"/>
        <v>22000000</v>
      </c>
      <c r="AI434" s="30">
        <f t="shared" si="263"/>
        <v>0</v>
      </c>
      <c r="AJ434" s="31">
        <f t="shared" si="259"/>
        <v>3.6214107207602647E-3</v>
      </c>
      <c r="AK434" s="11"/>
      <c r="AL434" s="186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</row>
    <row r="435" spans="1:66" outlineLevel="1" x14ac:dyDescent="0.25">
      <c r="A435" s="376">
        <v>26</v>
      </c>
      <c r="B435" s="376"/>
      <c r="C435" s="409" t="s">
        <v>773</v>
      </c>
      <c r="D435" s="296">
        <v>44665</v>
      </c>
      <c r="E435" s="297" t="s">
        <v>774</v>
      </c>
      <c r="F435" s="297" t="s">
        <v>179</v>
      </c>
      <c r="G435" s="403" t="s">
        <v>180</v>
      </c>
      <c r="H435" s="379"/>
      <c r="I435" s="378"/>
      <c r="J435" s="573"/>
      <c r="K435" s="303">
        <v>80720000</v>
      </c>
      <c r="L435" s="408" t="s">
        <v>81</v>
      </c>
      <c r="M435" s="18"/>
      <c r="N435" s="28"/>
      <c r="O435" s="28"/>
      <c r="P435" s="28"/>
      <c r="Q435" s="133"/>
      <c r="R435" s="133"/>
      <c r="S435" s="28"/>
      <c r="T435" s="9"/>
      <c r="U435" s="200">
        <f t="shared" si="254"/>
        <v>0</v>
      </c>
      <c r="V435" s="206"/>
      <c r="W435" s="206">
        <v>80720000</v>
      </c>
      <c r="X435" s="28"/>
      <c r="Y435" s="200">
        <f t="shared" si="255"/>
        <v>80720000</v>
      </c>
      <c r="Z435" s="28"/>
      <c r="AA435" s="28"/>
      <c r="AB435" s="28"/>
      <c r="AC435" s="29">
        <f t="shared" si="256"/>
        <v>0</v>
      </c>
      <c r="AD435" s="28"/>
      <c r="AE435" s="28"/>
      <c r="AF435" s="28"/>
      <c r="AG435" s="29">
        <f t="shared" si="257"/>
        <v>0</v>
      </c>
      <c r="AH435" s="62">
        <f t="shared" si="258"/>
        <v>80720000</v>
      </c>
      <c r="AI435" s="30">
        <f t="shared" si="263"/>
        <v>0</v>
      </c>
      <c r="AJ435" s="31">
        <f t="shared" si="259"/>
        <v>1.3287285153625844E-2</v>
      </c>
      <c r="AK435" s="11"/>
      <c r="AL435" s="186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</row>
    <row r="436" spans="1:66" outlineLevel="1" x14ac:dyDescent="0.25">
      <c r="A436" s="376">
        <v>27</v>
      </c>
      <c r="B436" s="376"/>
      <c r="C436" s="407" t="s">
        <v>435</v>
      </c>
      <c r="D436" s="296">
        <v>44637</v>
      </c>
      <c r="E436" s="297" t="s">
        <v>775</v>
      </c>
      <c r="F436" s="297" t="s">
        <v>179</v>
      </c>
      <c r="G436" s="403" t="s">
        <v>180</v>
      </c>
      <c r="H436" s="379"/>
      <c r="I436" s="378"/>
      <c r="J436" s="573"/>
      <c r="K436" s="303">
        <v>3555796</v>
      </c>
      <c r="L436" s="408" t="s">
        <v>81</v>
      </c>
      <c r="M436" s="18"/>
      <c r="N436" s="28"/>
      <c r="O436" s="28"/>
      <c r="P436" s="28"/>
      <c r="Q436" s="133"/>
      <c r="R436" s="133"/>
      <c r="S436" s="28"/>
      <c r="T436" s="9"/>
      <c r="U436" s="200">
        <f t="shared" si="254"/>
        <v>0</v>
      </c>
      <c r="V436" s="206">
        <v>3555796</v>
      </c>
      <c r="W436" s="206"/>
      <c r="X436" s="28"/>
      <c r="Y436" s="200">
        <f t="shared" si="255"/>
        <v>3555796</v>
      </c>
      <c r="Z436" s="28"/>
      <c r="AA436" s="28"/>
      <c r="AB436" s="28"/>
      <c r="AC436" s="29">
        <f t="shared" si="256"/>
        <v>0</v>
      </c>
      <c r="AD436" s="28"/>
      <c r="AE436" s="28"/>
      <c r="AF436" s="28"/>
      <c r="AG436" s="29">
        <f t="shared" si="257"/>
        <v>0</v>
      </c>
      <c r="AH436" s="62">
        <f t="shared" si="258"/>
        <v>3555796</v>
      </c>
      <c r="AI436" s="30">
        <f t="shared" si="263"/>
        <v>0</v>
      </c>
      <c r="AJ436" s="31">
        <f t="shared" si="259"/>
        <v>5.8531807978347576E-4</v>
      </c>
      <c r="AK436" s="11"/>
      <c r="AL436" s="186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</row>
    <row r="437" spans="1:66" outlineLevel="1" x14ac:dyDescent="0.25">
      <c r="A437" s="376">
        <v>28</v>
      </c>
      <c r="B437" s="376"/>
      <c r="C437" s="407" t="s">
        <v>630</v>
      </c>
      <c r="D437" s="296">
        <v>44638</v>
      </c>
      <c r="E437" s="297" t="s">
        <v>776</v>
      </c>
      <c r="F437" s="297" t="s">
        <v>179</v>
      </c>
      <c r="G437" s="403" t="s">
        <v>180</v>
      </c>
      <c r="H437" s="379"/>
      <c r="I437" s="378"/>
      <c r="J437" s="573"/>
      <c r="K437" s="303">
        <v>27500000</v>
      </c>
      <c r="L437" s="408" t="s">
        <v>81</v>
      </c>
      <c r="M437" s="18"/>
      <c r="N437" s="28"/>
      <c r="O437" s="28"/>
      <c r="P437" s="28"/>
      <c r="Q437" s="133"/>
      <c r="R437" s="133"/>
      <c r="S437" s="28"/>
      <c r="T437" s="9"/>
      <c r="U437" s="200">
        <f t="shared" si="254"/>
        <v>0</v>
      </c>
      <c r="V437" s="206"/>
      <c r="W437" s="206">
        <v>27500000</v>
      </c>
      <c r="X437" s="28"/>
      <c r="Y437" s="200">
        <f t="shared" si="255"/>
        <v>27500000</v>
      </c>
      <c r="Z437" s="28"/>
      <c r="AA437" s="28"/>
      <c r="AB437" s="28"/>
      <c r="AC437" s="29">
        <f t="shared" si="256"/>
        <v>0</v>
      </c>
      <c r="AD437" s="28"/>
      <c r="AE437" s="28"/>
      <c r="AF437" s="28"/>
      <c r="AG437" s="29">
        <f t="shared" si="257"/>
        <v>0</v>
      </c>
      <c r="AH437" s="62">
        <f t="shared" si="258"/>
        <v>27500000</v>
      </c>
      <c r="AI437" s="30">
        <f t="shared" si="263"/>
        <v>0</v>
      </c>
      <c r="AJ437" s="31">
        <f t="shared" si="259"/>
        <v>4.5267634009503307E-3</v>
      </c>
      <c r="AK437" s="11"/>
      <c r="AL437" s="186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</row>
    <row r="438" spans="1:66" outlineLevel="1" x14ac:dyDescent="0.25">
      <c r="A438" s="376">
        <v>29</v>
      </c>
      <c r="B438" s="376"/>
      <c r="C438" s="407" t="s">
        <v>603</v>
      </c>
      <c r="D438" s="296">
        <v>44638</v>
      </c>
      <c r="E438" s="297" t="s">
        <v>777</v>
      </c>
      <c r="F438" s="297" t="s">
        <v>179</v>
      </c>
      <c r="G438" s="403" t="s">
        <v>180</v>
      </c>
      <c r="H438" s="379"/>
      <c r="I438" s="378"/>
      <c r="J438" s="573"/>
      <c r="K438" s="303">
        <v>13963430</v>
      </c>
      <c r="L438" s="408" t="s">
        <v>81</v>
      </c>
      <c r="M438" s="18"/>
      <c r="N438" s="28"/>
      <c r="O438" s="28"/>
      <c r="P438" s="28"/>
      <c r="Q438" s="133"/>
      <c r="R438" s="133"/>
      <c r="S438" s="28"/>
      <c r="T438" s="9"/>
      <c r="U438" s="200">
        <f t="shared" si="254"/>
        <v>0</v>
      </c>
      <c r="V438" s="206">
        <v>13963430</v>
      </c>
      <c r="W438" s="206"/>
      <c r="X438" s="28"/>
      <c r="Y438" s="200">
        <f t="shared" si="255"/>
        <v>13963430</v>
      </c>
      <c r="Z438" s="28"/>
      <c r="AA438" s="28"/>
      <c r="AB438" s="28"/>
      <c r="AC438" s="29">
        <f t="shared" si="256"/>
        <v>0</v>
      </c>
      <c r="AD438" s="28"/>
      <c r="AE438" s="28"/>
      <c r="AF438" s="28"/>
      <c r="AG438" s="29">
        <f t="shared" si="257"/>
        <v>0</v>
      </c>
      <c r="AH438" s="62">
        <f t="shared" si="258"/>
        <v>13963430</v>
      </c>
      <c r="AI438" s="30">
        <f>IF(ISERROR(AH438/J373),0,AH438/J373)</f>
        <v>0.10017200890287452</v>
      </c>
      <c r="AJ438" s="31">
        <f t="shared" si="259"/>
        <v>2.2985143227538863E-3</v>
      </c>
      <c r="AK438" s="11"/>
      <c r="AL438" s="186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</row>
    <row r="439" spans="1:66" outlineLevel="1" x14ac:dyDescent="0.25">
      <c r="A439" s="376">
        <v>30</v>
      </c>
      <c r="B439" s="376"/>
      <c r="C439" s="407" t="s">
        <v>632</v>
      </c>
      <c r="D439" s="296">
        <v>44638</v>
      </c>
      <c r="E439" s="297" t="s">
        <v>778</v>
      </c>
      <c r="F439" s="297" t="s">
        <v>179</v>
      </c>
      <c r="G439" s="403" t="s">
        <v>180</v>
      </c>
      <c r="H439" s="379"/>
      <c r="I439" s="378"/>
      <c r="J439" s="573"/>
      <c r="K439" s="303">
        <v>19560140</v>
      </c>
      <c r="L439" s="408" t="s">
        <v>81</v>
      </c>
      <c r="M439" s="18"/>
      <c r="N439" s="28"/>
      <c r="O439" s="28"/>
      <c r="P439" s="28"/>
      <c r="Q439" s="133"/>
      <c r="R439" s="133"/>
      <c r="S439" s="28"/>
      <c r="T439" s="9"/>
      <c r="U439" s="200">
        <f t="shared" si="254"/>
        <v>0</v>
      </c>
      <c r="V439" s="206"/>
      <c r="W439" s="206">
        <v>19560140</v>
      </c>
      <c r="X439" s="28"/>
      <c r="Y439" s="200">
        <f t="shared" si="255"/>
        <v>19560140</v>
      </c>
      <c r="Z439" s="28"/>
      <c r="AA439" s="28"/>
      <c r="AB439" s="28"/>
      <c r="AC439" s="29">
        <f t="shared" si="256"/>
        <v>0</v>
      </c>
      <c r="AD439" s="28"/>
      <c r="AE439" s="28"/>
      <c r="AF439" s="28"/>
      <c r="AG439" s="29">
        <f t="shared" si="257"/>
        <v>0</v>
      </c>
      <c r="AH439" s="62">
        <f t="shared" si="258"/>
        <v>19560140</v>
      </c>
      <c r="AI439" s="30">
        <f>IF(ISERROR(AH439/J374),0,AH439/J374)</f>
        <v>0.2886487975746001</v>
      </c>
      <c r="AJ439" s="31">
        <f t="shared" si="259"/>
        <v>3.2197863952532582E-3</v>
      </c>
      <c r="AK439" s="11"/>
      <c r="AL439" s="186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</row>
    <row r="440" spans="1:66" outlineLevel="1" x14ac:dyDescent="0.25">
      <c r="A440" s="376">
        <v>31</v>
      </c>
      <c r="B440" s="376"/>
      <c r="C440" s="409" t="s">
        <v>779</v>
      </c>
      <c r="D440" s="296">
        <v>44665</v>
      </c>
      <c r="E440" s="297" t="s">
        <v>780</v>
      </c>
      <c r="F440" s="297" t="s">
        <v>179</v>
      </c>
      <c r="G440" s="403" t="s">
        <v>180</v>
      </c>
      <c r="H440" s="379"/>
      <c r="I440" s="378"/>
      <c r="J440" s="573"/>
      <c r="K440" s="303">
        <v>27000000</v>
      </c>
      <c r="L440" s="408" t="s">
        <v>81</v>
      </c>
      <c r="M440" s="18"/>
      <c r="N440" s="28"/>
      <c r="O440" s="28"/>
      <c r="P440" s="28"/>
      <c r="Q440" s="133"/>
      <c r="R440" s="133"/>
      <c r="S440" s="28"/>
      <c r="T440" s="9"/>
      <c r="U440" s="200">
        <f t="shared" si="254"/>
        <v>0</v>
      </c>
      <c r="V440" s="206"/>
      <c r="W440" s="206">
        <v>27000000</v>
      </c>
      <c r="X440" s="28"/>
      <c r="Y440" s="200">
        <f t="shared" si="255"/>
        <v>27000000</v>
      </c>
      <c r="Z440" s="28"/>
      <c r="AA440" s="28"/>
      <c r="AB440" s="28"/>
      <c r="AC440" s="29">
        <f t="shared" si="256"/>
        <v>0</v>
      </c>
      <c r="AD440" s="28"/>
      <c r="AE440" s="28"/>
      <c r="AF440" s="28"/>
      <c r="AG440" s="29">
        <f t="shared" si="257"/>
        <v>0</v>
      </c>
      <c r="AH440" s="62">
        <f t="shared" si="258"/>
        <v>27000000</v>
      </c>
      <c r="AI440" s="30">
        <f>IF(ISERROR(AH440/J375),0,AH440/J375)</f>
        <v>0</v>
      </c>
      <c r="AJ440" s="31">
        <f t="shared" si="259"/>
        <v>4.444458611842143E-3</v>
      </c>
      <c r="AK440" s="11"/>
      <c r="AL440" s="186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</row>
    <row r="441" spans="1:66" outlineLevel="1" x14ac:dyDescent="0.25">
      <c r="A441" s="376">
        <v>32</v>
      </c>
      <c r="B441" s="376"/>
      <c r="C441" s="407" t="s">
        <v>457</v>
      </c>
      <c r="D441" s="296">
        <v>44637</v>
      </c>
      <c r="E441" s="297" t="s">
        <v>781</v>
      </c>
      <c r="F441" s="297" t="s">
        <v>179</v>
      </c>
      <c r="G441" s="403" t="s">
        <v>180</v>
      </c>
      <c r="H441" s="379"/>
      <c r="I441" s="378"/>
      <c r="J441" s="573"/>
      <c r="K441" s="303">
        <v>17100000</v>
      </c>
      <c r="L441" s="408" t="s">
        <v>81</v>
      </c>
      <c r="M441" s="18"/>
      <c r="N441" s="28"/>
      <c r="O441" s="28"/>
      <c r="P441" s="28"/>
      <c r="Q441" s="133"/>
      <c r="R441" s="133"/>
      <c r="S441" s="28"/>
      <c r="T441" s="9"/>
      <c r="U441" s="200">
        <f t="shared" si="254"/>
        <v>0</v>
      </c>
      <c r="V441" s="206"/>
      <c r="W441" s="206">
        <v>17100000</v>
      </c>
      <c r="X441" s="28"/>
      <c r="Y441" s="200">
        <f t="shared" si="255"/>
        <v>17100000</v>
      </c>
      <c r="Z441" s="28"/>
      <c r="AA441" s="28"/>
      <c r="AB441" s="28"/>
      <c r="AC441" s="29">
        <f t="shared" si="256"/>
        <v>0</v>
      </c>
      <c r="AD441" s="28"/>
      <c r="AE441" s="28"/>
      <c r="AF441" s="28"/>
      <c r="AG441" s="29">
        <f t="shared" si="257"/>
        <v>0</v>
      </c>
      <c r="AH441" s="62">
        <f t="shared" si="258"/>
        <v>17100000</v>
      </c>
      <c r="AI441" s="30">
        <f t="shared" ref="AI441:AI465" si="264">IF(ISERROR(AH441/J382),0,AH441/J382)</f>
        <v>0.25234453529093664</v>
      </c>
      <c r="AJ441" s="31">
        <f t="shared" si="259"/>
        <v>2.8148237875000237E-3</v>
      </c>
      <c r="AK441" s="11"/>
      <c r="AL441" s="186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</row>
    <row r="442" spans="1:66" outlineLevel="1" x14ac:dyDescent="0.25">
      <c r="A442" s="376">
        <v>33</v>
      </c>
      <c r="B442" s="376"/>
      <c r="C442" s="407" t="s">
        <v>451</v>
      </c>
      <c r="D442" s="296">
        <v>44637</v>
      </c>
      <c r="E442" s="297" t="s">
        <v>782</v>
      </c>
      <c r="F442" s="297" t="s">
        <v>179</v>
      </c>
      <c r="G442" s="403" t="s">
        <v>180</v>
      </c>
      <c r="H442" s="379"/>
      <c r="I442" s="378"/>
      <c r="J442" s="573"/>
      <c r="K442" s="303">
        <v>38500000</v>
      </c>
      <c r="L442" s="408" t="s">
        <v>81</v>
      </c>
      <c r="M442" s="18"/>
      <c r="N442" s="28"/>
      <c r="O442" s="28"/>
      <c r="P442" s="28"/>
      <c r="Q442" s="133"/>
      <c r="R442" s="133"/>
      <c r="S442" s="28"/>
      <c r="T442" s="9"/>
      <c r="U442" s="200">
        <f t="shared" si="254"/>
        <v>0</v>
      </c>
      <c r="V442" s="206"/>
      <c r="W442" s="206">
        <v>38500000</v>
      </c>
      <c r="X442" s="28"/>
      <c r="Y442" s="200">
        <f t="shared" si="255"/>
        <v>38500000</v>
      </c>
      <c r="Z442" s="28"/>
      <c r="AA442" s="28"/>
      <c r="AB442" s="28"/>
      <c r="AC442" s="29">
        <f t="shared" si="256"/>
        <v>0</v>
      </c>
      <c r="AD442" s="28"/>
      <c r="AE442" s="28"/>
      <c r="AF442" s="28"/>
      <c r="AG442" s="29">
        <f t="shared" si="257"/>
        <v>0</v>
      </c>
      <c r="AH442" s="62">
        <f t="shared" si="258"/>
        <v>38500000</v>
      </c>
      <c r="AI442" s="30">
        <f t="shared" si="264"/>
        <v>0.22322111771962222</v>
      </c>
      <c r="AJ442" s="31">
        <f t="shared" ref="AJ442:AJ473" si="265">IF(ISERROR(AH442/$AH$508),"-",AH442/$AH$508)</f>
        <v>6.3374687613304628E-3</v>
      </c>
      <c r="AK442" s="11"/>
      <c r="AL442" s="186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</row>
    <row r="443" spans="1:66" outlineLevel="1" x14ac:dyDescent="0.25">
      <c r="A443" s="376">
        <v>34</v>
      </c>
      <c r="B443" s="376"/>
      <c r="C443" s="407" t="s">
        <v>520</v>
      </c>
      <c r="D443" s="296">
        <v>44637</v>
      </c>
      <c r="E443" s="297" t="s">
        <v>783</v>
      </c>
      <c r="F443" s="297" t="s">
        <v>179</v>
      </c>
      <c r="G443" s="403" t="s">
        <v>180</v>
      </c>
      <c r="H443" s="379"/>
      <c r="I443" s="378"/>
      <c r="J443" s="573"/>
      <c r="K443" s="303">
        <v>7051796</v>
      </c>
      <c r="L443" s="408" t="s">
        <v>81</v>
      </c>
      <c r="M443" s="18"/>
      <c r="N443" s="28"/>
      <c r="O443" s="28"/>
      <c r="P443" s="28"/>
      <c r="Q443" s="133"/>
      <c r="R443" s="133"/>
      <c r="S443" s="28"/>
      <c r="T443" s="9"/>
      <c r="U443" s="200">
        <f t="shared" si="254"/>
        <v>0</v>
      </c>
      <c r="V443" s="206">
        <v>7051796</v>
      </c>
      <c r="W443" s="206"/>
      <c r="X443" s="28"/>
      <c r="Y443" s="200">
        <f t="shared" si="255"/>
        <v>7051796</v>
      </c>
      <c r="Z443" s="28"/>
      <c r="AA443" s="28"/>
      <c r="AB443" s="28"/>
      <c r="AC443" s="29">
        <f t="shared" si="256"/>
        <v>0</v>
      </c>
      <c r="AD443" s="28"/>
      <c r="AE443" s="28"/>
      <c r="AF443" s="28"/>
      <c r="AG443" s="29">
        <f t="shared" si="257"/>
        <v>0</v>
      </c>
      <c r="AH443" s="62">
        <f t="shared" si="258"/>
        <v>7051796</v>
      </c>
      <c r="AI443" s="30">
        <f t="shared" si="264"/>
        <v>0</v>
      </c>
      <c r="AJ443" s="31">
        <f t="shared" si="265"/>
        <v>1.1607931652279251E-3</v>
      </c>
      <c r="AK443" s="11"/>
      <c r="AL443" s="186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</row>
    <row r="444" spans="1:66" outlineLevel="1" x14ac:dyDescent="0.25">
      <c r="A444" s="376">
        <v>35</v>
      </c>
      <c r="B444" s="376"/>
      <c r="C444" s="407" t="s">
        <v>653</v>
      </c>
      <c r="D444" s="296">
        <v>44638</v>
      </c>
      <c r="E444" s="297" t="s">
        <v>784</v>
      </c>
      <c r="F444" s="297" t="s">
        <v>179</v>
      </c>
      <c r="G444" s="403" t="s">
        <v>180</v>
      </c>
      <c r="H444" s="379"/>
      <c r="I444" s="378"/>
      <c r="J444" s="573"/>
      <c r="K444" s="303">
        <v>4500000</v>
      </c>
      <c r="L444" s="408" t="s">
        <v>81</v>
      </c>
      <c r="M444" s="18"/>
      <c r="N444" s="28"/>
      <c r="O444" s="28"/>
      <c r="P444" s="28"/>
      <c r="Q444" s="133"/>
      <c r="R444" s="133"/>
      <c r="S444" s="28"/>
      <c r="T444" s="9"/>
      <c r="U444" s="200">
        <f t="shared" si="254"/>
        <v>0</v>
      </c>
      <c r="V444" s="206"/>
      <c r="W444" s="206">
        <v>4500000</v>
      </c>
      <c r="X444" s="28"/>
      <c r="Y444" s="200">
        <f t="shared" si="255"/>
        <v>4500000</v>
      </c>
      <c r="Z444" s="28"/>
      <c r="AA444" s="28"/>
      <c r="AB444" s="28"/>
      <c r="AC444" s="29">
        <f t="shared" si="256"/>
        <v>0</v>
      </c>
      <c r="AD444" s="28"/>
      <c r="AE444" s="28"/>
      <c r="AF444" s="28"/>
      <c r="AG444" s="29">
        <f t="shared" si="257"/>
        <v>0</v>
      </c>
      <c r="AH444" s="62">
        <f t="shared" si="258"/>
        <v>4500000</v>
      </c>
      <c r="AI444" s="30">
        <f t="shared" si="264"/>
        <v>0</v>
      </c>
      <c r="AJ444" s="31">
        <f t="shared" si="265"/>
        <v>7.4074310197369054E-4</v>
      </c>
      <c r="AK444" s="11"/>
      <c r="AL444" s="186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</row>
    <row r="445" spans="1:66" outlineLevel="1" x14ac:dyDescent="0.25">
      <c r="A445" s="376">
        <v>36</v>
      </c>
      <c r="B445" s="376"/>
      <c r="C445" s="409" t="s">
        <v>785</v>
      </c>
      <c r="D445" s="296">
        <v>44643</v>
      </c>
      <c r="E445" s="297" t="s">
        <v>786</v>
      </c>
      <c r="F445" s="297" t="s">
        <v>179</v>
      </c>
      <c r="G445" s="403" t="s">
        <v>180</v>
      </c>
      <c r="H445" s="379"/>
      <c r="I445" s="378"/>
      <c r="J445" s="573"/>
      <c r="K445" s="303">
        <v>50000000</v>
      </c>
      <c r="L445" s="408" t="s">
        <v>81</v>
      </c>
      <c r="M445" s="18"/>
      <c r="N445" s="28"/>
      <c r="O445" s="28"/>
      <c r="P445" s="28"/>
      <c r="Q445" s="133"/>
      <c r="R445" s="133"/>
      <c r="S445" s="28"/>
      <c r="T445" s="9"/>
      <c r="U445" s="200">
        <f t="shared" si="254"/>
        <v>0</v>
      </c>
      <c r="V445" s="206"/>
      <c r="W445" s="206">
        <v>50000000</v>
      </c>
      <c r="X445" s="28"/>
      <c r="Y445" s="200">
        <f t="shared" si="255"/>
        <v>50000000</v>
      </c>
      <c r="Z445" s="28"/>
      <c r="AA445" s="28"/>
      <c r="AB445" s="28"/>
      <c r="AC445" s="29">
        <f t="shared" si="256"/>
        <v>0</v>
      </c>
      <c r="AD445" s="28"/>
      <c r="AE445" s="28"/>
      <c r="AF445" s="28"/>
      <c r="AG445" s="29">
        <f t="shared" si="257"/>
        <v>0</v>
      </c>
      <c r="AH445" s="62">
        <f t="shared" si="258"/>
        <v>50000000</v>
      </c>
      <c r="AI445" s="30">
        <f t="shared" si="264"/>
        <v>0</v>
      </c>
      <c r="AJ445" s="31">
        <f t="shared" si="265"/>
        <v>8.2304789108187826E-3</v>
      </c>
      <c r="AK445" s="11"/>
      <c r="AL445" s="186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</row>
    <row r="446" spans="1:66" outlineLevel="1" x14ac:dyDescent="0.25">
      <c r="A446" s="376">
        <v>37</v>
      </c>
      <c r="B446" s="376"/>
      <c r="C446" s="407" t="s">
        <v>634</v>
      </c>
      <c r="D446" s="296">
        <v>44637</v>
      </c>
      <c r="E446" s="297" t="s">
        <v>787</v>
      </c>
      <c r="F446" s="297" t="s">
        <v>179</v>
      </c>
      <c r="G446" s="403" t="s">
        <v>180</v>
      </c>
      <c r="H446" s="379"/>
      <c r="I446" s="378"/>
      <c r="J446" s="573"/>
      <c r="K446" s="303">
        <v>80720000</v>
      </c>
      <c r="L446" s="408" t="s">
        <v>81</v>
      </c>
      <c r="M446" s="18"/>
      <c r="N446" s="28"/>
      <c r="O446" s="28"/>
      <c r="P446" s="28"/>
      <c r="Q446" s="133"/>
      <c r="R446" s="133"/>
      <c r="S446" s="28"/>
      <c r="T446" s="9"/>
      <c r="U446" s="200">
        <f t="shared" si="254"/>
        <v>0</v>
      </c>
      <c r="V446" s="206">
        <v>80720000</v>
      </c>
      <c r="W446" s="206"/>
      <c r="X446" s="28"/>
      <c r="Y446" s="200">
        <f t="shared" si="255"/>
        <v>80720000</v>
      </c>
      <c r="Z446" s="28"/>
      <c r="AA446" s="28"/>
      <c r="AB446" s="28"/>
      <c r="AC446" s="29">
        <f t="shared" si="256"/>
        <v>0</v>
      </c>
      <c r="AD446" s="28"/>
      <c r="AE446" s="28"/>
      <c r="AF446" s="28"/>
      <c r="AG446" s="29">
        <f t="shared" si="257"/>
        <v>0</v>
      </c>
      <c r="AH446" s="62">
        <f t="shared" si="258"/>
        <v>80720000</v>
      </c>
      <c r="AI446" s="30">
        <f t="shared" si="264"/>
        <v>0</v>
      </c>
      <c r="AJ446" s="31">
        <f t="shared" si="265"/>
        <v>1.3287285153625844E-2</v>
      </c>
      <c r="AK446" s="11"/>
      <c r="AL446" s="186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</row>
    <row r="447" spans="1:66" outlineLevel="1" x14ac:dyDescent="0.25">
      <c r="A447" s="376">
        <v>38</v>
      </c>
      <c r="B447" s="376"/>
      <c r="C447" s="407" t="s">
        <v>626</v>
      </c>
      <c r="D447" s="296">
        <v>44637</v>
      </c>
      <c r="E447" s="297" t="s">
        <v>788</v>
      </c>
      <c r="F447" s="297" t="s">
        <v>179</v>
      </c>
      <c r="G447" s="403" t="s">
        <v>180</v>
      </c>
      <c r="H447" s="379"/>
      <c r="I447" s="378"/>
      <c r="J447" s="573"/>
      <c r="K447" s="303">
        <v>31000000</v>
      </c>
      <c r="L447" s="408" t="s">
        <v>81</v>
      </c>
      <c r="M447" s="18"/>
      <c r="N447" s="28"/>
      <c r="O447" s="28"/>
      <c r="P447" s="28"/>
      <c r="Q447" s="133"/>
      <c r="R447" s="133"/>
      <c r="S447" s="28"/>
      <c r="T447" s="9"/>
      <c r="U447" s="200">
        <f t="shared" si="254"/>
        <v>0</v>
      </c>
      <c r="V447" s="206">
        <v>31000000</v>
      </c>
      <c r="W447" s="206"/>
      <c r="X447" s="28"/>
      <c r="Y447" s="200">
        <f t="shared" si="255"/>
        <v>31000000</v>
      </c>
      <c r="Z447" s="28"/>
      <c r="AA447" s="28"/>
      <c r="AB447" s="28"/>
      <c r="AC447" s="29">
        <f t="shared" si="256"/>
        <v>0</v>
      </c>
      <c r="AD447" s="28"/>
      <c r="AE447" s="28"/>
      <c r="AF447" s="28"/>
      <c r="AG447" s="29">
        <f t="shared" si="257"/>
        <v>0</v>
      </c>
      <c r="AH447" s="62">
        <f t="shared" si="258"/>
        <v>31000000</v>
      </c>
      <c r="AI447" s="30">
        <f t="shared" si="264"/>
        <v>0</v>
      </c>
      <c r="AJ447" s="31">
        <f t="shared" si="265"/>
        <v>5.1028969247076455E-3</v>
      </c>
      <c r="AK447" s="11"/>
      <c r="AL447" s="186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</row>
    <row r="448" spans="1:66" outlineLevel="1" x14ac:dyDescent="0.25">
      <c r="A448" s="376">
        <v>39</v>
      </c>
      <c r="B448" s="376"/>
      <c r="C448" s="407" t="s">
        <v>642</v>
      </c>
      <c r="D448" s="296">
        <v>44637</v>
      </c>
      <c r="E448" s="297" t="s">
        <v>789</v>
      </c>
      <c r="F448" s="297" t="s">
        <v>179</v>
      </c>
      <c r="G448" s="403" t="s">
        <v>180</v>
      </c>
      <c r="H448" s="379"/>
      <c r="I448" s="378"/>
      <c r="J448" s="573"/>
      <c r="K448" s="303">
        <v>21976369</v>
      </c>
      <c r="L448" s="408" t="s">
        <v>81</v>
      </c>
      <c r="M448" s="18"/>
      <c r="N448" s="28"/>
      <c r="O448" s="28"/>
      <c r="P448" s="28"/>
      <c r="Q448" s="133"/>
      <c r="R448" s="133"/>
      <c r="S448" s="28"/>
      <c r="T448" s="9"/>
      <c r="U448" s="200">
        <f t="shared" si="254"/>
        <v>0</v>
      </c>
      <c r="V448" s="206">
        <v>21976369</v>
      </c>
      <c r="W448" s="206"/>
      <c r="X448" s="28"/>
      <c r="Y448" s="200">
        <f t="shared" si="255"/>
        <v>21976369</v>
      </c>
      <c r="Z448" s="28"/>
      <c r="AA448" s="28"/>
      <c r="AB448" s="28"/>
      <c r="AC448" s="29">
        <f t="shared" si="256"/>
        <v>0</v>
      </c>
      <c r="AD448" s="28"/>
      <c r="AE448" s="28"/>
      <c r="AF448" s="28"/>
      <c r="AG448" s="29">
        <f t="shared" si="257"/>
        <v>0</v>
      </c>
      <c r="AH448" s="62">
        <f t="shared" si="258"/>
        <v>21976369</v>
      </c>
      <c r="AI448" s="30">
        <f t="shared" si="264"/>
        <v>0</v>
      </c>
      <c r="AJ448" s="31">
        <f t="shared" si="265"/>
        <v>3.6175208318174334E-3</v>
      </c>
      <c r="AK448" s="11"/>
      <c r="AL448" s="186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</row>
    <row r="449" spans="1:66" outlineLevel="1" x14ac:dyDescent="0.25">
      <c r="A449" s="376">
        <v>40</v>
      </c>
      <c r="B449" s="376"/>
      <c r="C449" s="407" t="s">
        <v>790</v>
      </c>
      <c r="D449" s="296">
        <v>44637</v>
      </c>
      <c r="E449" s="297" t="s">
        <v>791</v>
      </c>
      <c r="F449" s="297" t="s">
        <v>179</v>
      </c>
      <c r="G449" s="403" t="s">
        <v>180</v>
      </c>
      <c r="H449" s="379"/>
      <c r="I449" s="378"/>
      <c r="J449" s="573"/>
      <c r="K449" s="303">
        <v>28884000</v>
      </c>
      <c r="L449" s="408" t="s">
        <v>81</v>
      </c>
      <c r="M449" s="18"/>
      <c r="N449" s="28"/>
      <c r="O449" s="28"/>
      <c r="P449" s="28"/>
      <c r="Q449" s="133"/>
      <c r="R449" s="133"/>
      <c r="S449" s="28"/>
      <c r="T449" s="9"/>
      <c r="U449" s="200">
        <f t="shared" si="254"/>
        <v>0</v>
      </c>
      <c r="V449" s="206"/>
      <c r="W449" s="206">
        <v>28884000</v>
      </c>
      <c r="X449" s="28"/>
      <c r="Y449" s="200">
        <f t="shared" si="255"/>
        <v>28884000</v>
      </c>
      <c r="Z449" s="28"/>
      <c r="AA449" s="28"/>
      <c r="AB449" s="28"/>
      <c r="AC449" s="29">
        <f t="shared" si="256"/>
        <v>0</v>
      </c>
      <c r="AD449" s="28"/>
      <c r="AE449" s="28"/>
      <c r="AF449" s="28"/>
      <c r="AG449" s="29">
        <f t="shared" si="257"/>
        <v>0</v>
      </c>
      <c r="AH449" s="62">
        <f t="shared" si="258"/>
        <v>28884000</v>
      </c>
      <c r="AI449" s="30">
        <f t="shared" si="264"/>
        <v>0</v>
      </c>
      <c r="AJ449" s="31">
        <f t="shared" si="265"/>
        <v>4.7545830572017951E-3</v>
      </c>
      <c r="AK449" s="11"/>
      <c r="AL449" s="186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</row>
    <row r="450" spans="1:66" outlineLevel="1" x14ac:dyDescent="0.25">
      <c r="A450" s="376">
        <v>41</v>
      </c>
      <c r="B450" s="376"/>
      <c r="C450" s="407" t="s">
        <v>792</v>
      </c>
      <c r="D450" s="296">
        <v>44637</v>
      </c>
      <c r="E450" s="297" t="s">
        <v>793</v>
      </c>
      <c r="F450" s="297" t="s">
        <v>179</v>
      </c>
      <c r="G450" s="403" t="s">
        <v>180</v>
      </c>
      <c r="H450" s="379"/>
      <c r="I450" s="378"/>
      <c r="J450" s="573"/>
      <c r="K450" s="303">
        <v>32500000</v>
      </c>
      <c r="L450" s="408" t="s">
        <v>81</v>
      </c>
      <c r="M450" s="18"/>
      <c r="N450" s="28"/>
      <c r="O450" s="28"/>
      <c r="P450" s="28"/>
      <c r="Q450" s="133"/>
      <c r="R450" s="133"/>
      <c r="S450" s="28"/>
      <c r="T450" s="9"/>
      <c r="U450" s="200">
        <f t="shared" si="254"/>
        <v>0</v>
      </c>
      <c r="V450" s="206">
        <v>32500000</v>
      </c>
      <c r="W450" s="206"/>
      <c r="X450" s="28"/>
      <c r="Y450" s="200">
        <f t="shared" si="255"/>
        <v>32500000</v>
      </c>
      <c r="Z450" s="28"/>
      <c r="AA450" s="28"/>
      <c r="AB450" s="28"/>
      <c r="AC450" s="29">
        <f t="shared" si="256"/>
        <v>0</v>
      </c>
      <c r="AD450" s="28"/>
      <c r="AE450" s="28"/>
      <c r="AF450" s="28"/>
      <c r="AG450" s="29">
        <f t="shared" si="257"/>
        <v>0</v>
      </c>
      <c r="AH450" s="62">
        <f t="shared" si="258"/>
        <v>32500000</v>
      </c>
      <c r="AI450" s="30">
        <f t="shared" si="264"/>
        <v>0</v>
      </c>
      <c r="AJ450" s="31">
        <f t="shared" si="265"/>
        <v>5.3498112920322095E-3</v>
      </c>
      <c r="AK450" s="11"/>
      <c r="AL450" s="186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</row>
    <row r="451" spans="1:66" outlineLevel="1" x14ac:dyDescent="0.25">
      <c r="A451" s="376">
        <v>42</v>
      </c>
      <c r="B451" s="376"/>
      <c r="C451" s="409" t="s">
        <v>794</v>
      </c>
      <c r="D451" s="296">
        <v>44665</v>
      </c>
      <c r="E451" s="297" t="s">
        <v>795</v>
      </c>
      <c r="F451" s="297" t="s">
        <v>179</v>
      </c>
      <c r="G451" s="403" t="s">
        <v>180</v>
      </c>
      <c r="H451" s="379"/>
      <c r="I451" s="378"/>
      <c r="J451" s="573"/>
      <c r="K451" s="303">
        <v>56095065</v>
      </c>
      <c r="L451" s="408" t="s">
        <v>81</v>
      </c>
      <c r="M451" s="18"/>
      <c r="N451" s="28"/>
      <c r="O451" s="28"/>
      <c r="P451" s="28"/>
      <c r="Q451" s="133"/>
      <c r="R451" s="133"/>
      <c r="S451" s="28"/>
      <c r="T451" s="9"/>
      <c r="U451" s="200">
        <f t="shared" si="254"/>
        <v>0</v>
      </c>
      <c r="V451" s="206"/>
      <c r="W451" s="206">
        <v>56095065</v>
      </c>
      <c r="X451" s="28"/>
      <c r="Y451" s="200">
        <f t="shared" si="255"/>
        <v>56095065</v>
      </c>
      <c r="Z451" s="28"/>
      <c r="AA451" s="28"/>
      <c r="AB451" s="28"/>
      <c r="AC451" s="29">
        <f t="shared" si="256"/>
        <v>0</v>
      </c>
      <c r="AD451" s="28"/>
      <c r="AE451" s="28"/>
      <c r="AF451" s="28"/>
      <c r="AG451" s="29">
        <f t="shared" si="257"/>
        <v>0</v>
      </c>
      <c r="AH451" s="62">
        <f t="shared" si="258"/>
        <v>56095065</v>
      </c>
      <c r="AI451" s="30">
        <f t="shared" si="264"/>
        <v>0</v>
      </c>
      <c r="AJ451" s="31">
        <f t="shared" si="265"/>
        <v>9.2337849896701775E-3</v>
      </c>
      <c r="AK451" s="11"/>
      <c r="AL451" s="186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</row>
    <row r="452" spans="1:66" outlineLevel="1" x14ac:dyDescent="0.25">
      <c r="A452" s="376">
        <v>43</v>
      </c>
      <c r="B452" s="376"/>
      <c r="C452" s="409" t="s">
        <v>796</v>
      </c>
      <c r="D452" s="296">
        <v>44643</v>
      </c>
      <c r="E452" s="297" t="s">
        <v>797</v>
      </c>
      <c r="F452" s="297" t="s">
        <v>179</v>
      </c>
      <c r="G452" s="403" t="s">
        <v>180</v>
      </c>
      <c r="H452" s="379"/>
      <c r="I452" s="378"/>
      <c r="J452" s="573"/>
      <c r="K452" s="303">
        <v>22000000</v>
      </c>
      <c r="L452" s="408" t="s">
        <v>81</v>
      </c>
      <c r="M452" s="18"/>
      <c r="N452" s="28"/>
      <c r="O452" s="28"/>
      <c r="P452" s="28"/>
      <c r="Q452" s="133"/>
      <c r="R452" s="133"/>
      <c r="S452" s="28"/>
      <c r="T452" s="9"/>
      <c r="U452" s="200">
        <f t="shared" si="254"/>
        <v>0</v>
      </c>
      <c r="V452" s="206">
        <v>22000000</v>
      </c>
      <c r="W452" s="206"/>
      <c r="X452" s="28"/>
      <c r="Y452" s="200">
        <f t="shared" si="255"/>
        <v>22000000</v>
      </c>
      <c r="Z452" s="28"/>
      <c r="AA452" s="28"/>
      <c r="AB452" s="28"/>
      <c r="AC452" s="29">
        <f t="shared" si="256"/>
        <v>0</v>
      </c>
      <c r="AD452" s="28"/>
      <c r="AE452" s="28"/>
      <c r="AF452" s="28"/>
      <c r="AG452" s="29">
        <f t="shared" si="257"/>
        <v>0</v>
      </c>
      <c r="AH452" s="62">
        <f t="shared" si="258"/>
        <v>22000000</v>
      </c>
      <c r="AI452" s="30">
        <f t="shared" si="264"/>
        <v>0</v>
      </c>
      <c r="AJ452" s="31">
        <f t="shared" si="265"/>
        <v>3.6214107207602647E-3</v>
      </c>
      <c r="AK452" s="11"/>
      <c r="AL452" s="186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</row>
    <row r="453" spans="1:66" outlineLevel="1" x14ac:dyDescent="0.25">
      <c r="A453" s="376">
        <v>44</v>
      </c>
      <c r="B453" s="376"/>
      <c r="C453" s="409" t="s">
        <v>798</v>
      </c>
      <c r="D453" s="296">
        <v>44665</v>
      </c>
      <c r="E453" s="297" t="s">
        <v>799</v>
      </c>
      <c r="F453" s="297" t="s">
        <v>179</v>
      </c>
      <c r="G453" s="403" t="s">
        <v>180</v>
      </c>
      <c r="H453" s="379"/>
      <c r="I453" s="378"/>
      <c r="J453" s="573"/>
      <c r="K453" s="303">
        <v>2776236</v>
      </c>
      <c r="L453" s="408" t="s">
        <v>81</v>
      </c>
      <c r="M453" s="18"/>
      <c r="N453" s="28"/>
      <c r="O453" s="28"/>
      <c r="P453" s="28"/>
      <c r="Q453" s="133"/>
      <c r="R453" s="133"/>
      <c r="S453" s="28"/>
      <c r="T453" s="9"/>
      <c r="U453" s="200">
        <f t="shared" si="254"/>
        <v>0</v>
      </c>
      <c r="V453" s="206"/>
      <c r="W453" s="206">
        <v>2776236</v>
      </c>
      <c r="X453" s="28"/>
      <c r="Y453" s="200">
        <f t="shared" si="255"/>
        <v>2776236</v>
      </c>
      <c r="Z453" s="28"/>
      <c r="AA453" s="28"/>
      <c r="AB453" s="28"/>
      <c r="AC453" s="29">
        <f t="shared" si="256"/>
        <v>0</v>
      </c>
      <c r="AD453" s="28"/>
      <c r="AE453" s="28"/>
      <c r="AF453" s="28"/>
      <c r="AG453" s="29">
        <f t="shared" si="257"/>
        <v>0</v>
      </c>
      <c r="AH453" s="62">
        <f t="shared" si="258"/>
        <v>2776236</v>
      </c>
      <c r="AI453" s="30">
        <f t="shared" si="264"/>
        <v>0</v>
      </c>
      <c r="AJ453" s="31">
        <f t="shared" si="265"/>
        <v>4.569950369891179E-4</v>
      </c>
      <c r="AK453" s="11"/>
      <c r="AL453" s="186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</row>
    <row r="454" spans="1:66" outlineLevel="1" x14ac:dyDescent="0.25">
      <c r="A454" s="376">
        <v>45</v>
      </c>
      <c r="B454" s="376"/>
      <c r="C454" s="407" t="s">
        <v>800</v>
      </c>
      <c r="D454" s="296">
        <v>44637</v>
      </c>
      <c r="E454" s="297" t="s">
        <v>801</v>
      </c>
      <c r="F454" s="297" t="s">
        <v>179</v>
      </c>
      <c r="G454" s="403" t="s">
        <v>180</v>
      </c>
      <c r="H454" s="379"/>
      <c r="I454" s="378"/>
      <c r="J454" s="573"/>
      <c r="K454" s="303">
        <v>16500000</v>
      </c>
      <c r="L454" s="408" t="s">
        <v>81</v>
      </c>
      <c r="M454" s="18"/>
      <c r="N454" s="28"/>
      <c r="O454" s="28"/>
      <c r="P454" s="28"/>
      <c r="Q454" s="133"/>
      <c r="R454" s="133"/>
      <c r="S454" s="28"/>
      <c r="T454" s="9"/>
      <c r="U454" s="200">
        <f t="shared" si="254"/>
        <v>0</v>
      </c>
      <c r="V454" s="206"/>
      <c r="W454" s="206">
        <v>16500000</v>
      </c>
      <c r="X454" s="28"/>
      <c r="Y454" s="200">
        <f t="shared" si="255"/>
        <v>16500000</v>
      </c>
      <c r="Z454" s="28"/>
      <c r="AA454" s="28"/>
      <c r="AB454" s="28"/>
      <c r="AC454" s="29">
        <f t="shared" si="256"/>
        <v>0</v>
      </c>
      <c r="AD454" s="28"/>
      <c r="AE454" s="28"/>
      <c r="AF454" s="28"/>
      <c r="AG454" s="29">
        <f t="shared" si="257"/>
        <v>0</v>
      </c>
      <c r="AH454" s="62">
        <f t="shared" si="258"/>
        <v>16500000</v>
      </c>
      <c r="AI454" s="30">
        <f t="shared" si="264"/>
        <v>0</v>
      </c>
      <c r="AJ454" s="31">
        <f t="shared" si="265"/>
        <v>2.7160580405701986E-3</v>
      </c>
      <c r="AK454" s="11"/>
      <c r="AL454" s="186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</row>
    <row r="455" spans="1:66" outlineLevel="1" x14ac:dyDescent="0.25">
      <c r="A455" s="376">
        <v>46</v>
      </c>
      <c r="B455" s="376"/>
      <c r="C455" s="407" t="s">
        <v>802</v>
      </c>
      <c r="D455" s="296">
        <v>44637</v>
      </c>
      <c r="E455" s="297" t="s">
        <v>803</v>
      </c>
      <c r="F455" s="297" t="s">
        <v>179</v>
      </c>
      <c r="G455" s="403" t="s">
        <v>180</v>
      </c>
      <c r="H455" s="379"/>
      <c r="I455" s="378"/>
      <c r="J455" s="573"/>
      <c r="K455" s="303">
        <v>2430000</v>
      </c>
      <c r="L455" s="408" t="s">
        <v>81</v>
      </c>
      <c r="M455" s="18"/>
      <c r="N455" s="28"/>
      <c r="O455" s="28"/>
      <c r="P455" s="28"/>
      <c r="Q455" s="133"/>
      <c r="R455" s="133"/>
      <c r="S455" s="28"/>
      <c r="T455" s="9"/>
      <c r="U455" s="200">
        <f t="shared" si="254"/>
        <v>0</v>
      </c>
      <c r="V455" s="206">
        <v>2430000</v>
      </c>
      <c r="W455" s="206"/>
      <c r="X455" s="28"/>
      <c r="Y455" s="200">
        <f t="shared" si="255"/>
        <v>2430000</v>
      </c>
      <c r="Z455" s="28"/>
      <c r="AA455" s="28"/>
      <c r="AB455" s="28"/>
      <c r="AC455" s="29">
        <f t="shared" si="256"/>
        <v>0</v>
      </c>
      <c r="AD455" s="28"/>
      <c r="AE455" s="28"/>
      <c r="AF455" s="28"/>
      <c r="AG455" s="29">
        <f t="shared" si="257"/>
        <v>0</v>
      </c>
      <c r="AH455" s="62">
        <f t="shared" si="258"/>
        <v>2430000</v>
      </c>
      <c r="AI455" s="30">
        <f t="shared" si="264"/>
        <v>0</v>
      </c>
      <c r="AJ455" s="31">
        <f t="shared" si="265"/>
        <v>4.0000127506579288E-4</v>
      </c>
      <c r="AK455" s="11"/>
      <c r="AL455" s="186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</row>
    <row r="456" spans="1:66" outlineLevel="1" x14ac:dyDescent="0.25">
      <c r="A456" s="376">
        <v>47</v>
      </c>
      <c r="B456" s="376"/>
      <c r="C456" s="407" t="s">
        <v>498</v>
      </c>
      <c r="D456" s="296">
        <v>44637</v>
      </c>
      <c r="E456" s="297" t="s">
        <v>804</v>
      </c>
      <c r="F456" s="297" t="s">
        <v>179</v>
      </c>
      <c r="G456" s="403" t="s">
        <v>180</v>
      </c>
      <c r="H456" s="379"/>
      <c r="I456" s="378"/>
      <c r="J456" s="573"/>
      <c r="K456" s="303">
        <v>27000000</v>
      </c>
      <c r="L456" s="408" t="s">
        <v>81</v>
      </c>
      <c r="M456" s="18"/>
      <c r="N456" s="28"/>
      <c r="O456" s="28"/>
      <c r="P456" s="28"/>
      <c r="Q456" s="133"/>
      <c r="R456" s="133"/>
      <c r="S456" s="28"/>
      <c r="T456" s="9"/>
      <c r="U456" s="200">
        <f t="shared" si="254"/>
        <v>0</v>
      </c>
      <c r="V456" s="206"/>
      <c r="W456" s="206">
        <v>27000000</v>
      </c>
      <c r="X456" s="28"/>
      <c r="Y456" s="200">
        <f t="shared" si="255"/>
        <v>27000000</v>
      </c>
      <c r="Z456" s="28"/>
      <c r="AA456" s="28"/>
      <c r="AB456" s="28"/>
      <c r="AC456" s="29">
        <f t="shared" si="256"/>
        <v>0</v>
      </c>
      <c r="AD456" s="28"/>
      <c r="AE456" s="28"/>
      <c r="AF456" s="28"/>
      <c r="AG456" s="29">
        <f t="shared" si="257"/>
        <v>0</v>
      </c>
      <c r="AH456" s="62">
        <f t="shared" si="258"/>
        <v>27000000</v>
      </c>
      <c r="AI456" s="30">
        <f t="shared" si="264"/>
        <v>0</v>
      </c>
      <c r="AJ456" s="31">
        <f t="shared" si="265"/>
        <v>4.444458611842143E-3</v>
      </c>
      <c r="AK456" s="11"/>
      <c r="AL456" s="186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</row>
    <row r="457" spans="1:66" outlineLevel="1" x14ac:dyDescent="0.25">
      <c r="A457" s="376">
        <v>48</v>
      </c>
      <c r="B457" s="376"/>
      <c r="C457" s="409" t="s">
        <v>805</v>
      </c>
      <c r="D457" s="296">
        <v>44685</v>
      </c>
      <c r="E457" s="297" t="s">
        <v>806</v>
      </c>
      <c r="F457" s="297" t="s">
        <v>179</v>
      </c>
      <c r="G457" s="403" t="s">
        <v>180</v>
      </c>
      <c r="H457" s="379"/>
      <c r="I457" s="378"/>
      <c r="J457" s="573"/>
      <c r="K457" s="303">
        <v>40500000</v>
      </c>
      <c r="L457" s="408" t="s">
        <v>81</v>
      </c>
      <c r="M457" s="18"/>
      <c r="N457" s="28"/>
      <c r="O457" s="28"/>
      <c r="P457" s="28"/>
      <c r="Q457" s="133"/>
      <c r="R457" s="133"/>
      <c r="S457" s="28"/>
      <c r="T457" s="9"/>
      <c r="U457" s="200">
        <f t="shared" si="254"/>
        <v>0</v>
      </c>
      <c r="V457" s="206"/>
      <c r="W457" s="206">
        <v>40500000</v>
      </c>
      <c r="X457" s="28"/>
      <c r="Y457" s="200">
        <f t="shared" si="255"/>
        <v>40500000</v>
      </c>
      <c r="Z457" s="28"/>
      <c r="AA457" s="28"/>
      <c r="AB457" s="28"/>
      <c r="AC457" s="29">
        <f t="shared" si="256"/>
        <v>0</v>
      </c>
      <c r="AD457" s="28"/>
      <c r="AE457" s="28"/>
      <c r="AF457" s="28"/>
      <c r="AG457" s="29">
        <f t="shared" si="257"/>
        <v>0</v>
      </c>
      <c r="AH457" s="62">
        <f t="shared" si="258"/>
        <v>40500000</v>
      </c>
      <c r="AI457" s="30">
        <f t="shared" si="264"/>
        <v>0</v>
      </c>
      <c r="AJ457" s="31">
        <f t="shared" si="265"/>
        <v>6.6666879177632145E-3</v>
      </c>
      <c r="AK457" s="11"/>
      <c r="AL457" s="186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</row>
    <row r="458" spans="1:66" outlineLevel="1" x14ac:dyDescent="0.25">
      <c r="A458" s="376">
        <v>49</v>
      </c>
      <c r="B458" s="376"/>
      <c r="C458" s="407" t="s">
        <v>505</v>
      </c>
      <c r="D458" s="296">
        <v>44637</v>
      </c>
      <c r="E458" s="297" t="s">
        <v>807</v>
      </c>
      <c r="F458" s="297" t="s">
        <v>179</v>
      </c>
      <c r="G458" s="403" t="s">
        <v>180</v>
      </c>
      <c r="H458" s="379"/>
      <c r="I458" s="378"/>
      <c r="J458" s="573"/>
      <c r="K458" s="303">
        <v>17664777</v>
      </c>
      <c r="L458" s="408" t="s">
        <v>81</v>
      </c>
      <c r="M458" s="18"/>
      <c r="N458" s="28"/>
      <c r="O458" s="28"/>
      <c r="P458" s="28"/>
      <c r="Q458" s="133"/>
      <c r="R458" s="133"/>
      <c r="S458" s="28"/>
      <c r="T458" s="9"/>
      <c r="U458" s="200">
        <f t="shared" si="254"/>
        <v>0</v>
      </c>
      <c r="V458" s="206">
        <v>17664777</v>
      </c>
      <c r="W458" s="206"/>
      <c r="X458" s="28"/>
      <c r="Y458" s="200">
        <f t="shared" si="255"/>
        <v>17664777</v>
      </c>
      <c r="Z458" s="28"/>
      <c r="AA458" s="28"/>
      <c r="AB458" s="28"/>
      <c r="AC458" s="29">
        <f t="shared" si="256"/>
        <v>0</v>
      </c>
      <c r="AD458" s="28"/>
      <c r="AE458" s="28"/>
      <c r="AF458" s="28"/>
      <c r="AG458" s="29">
        <f t="shared" si="257"/>
        <v>0</v>
      </c>
      <c r="AH458" s="62">
        <f t="shared" si="258"/>
        <v>17664777</v>
      </c>
      <c r="AI458" s="30">
        <f t="shared" si="264"/>
        <v>0</v>
      </c>
      <c r="AJ458" s="31">
        <f t="shared" si="265"/>
        <v>2.9077914912563341E-3</v>
      </c>
      <c r="AK458" s="11"/>
      <c r="AL458" s="186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</row>
    <row r="459" spans="1:66" outlineLevel="1" x14ac:dyDescent="0.25">
      <c r="A459" s="376">
        <v>50</v>
      </c>
      <c r="B459" s="376"/>
      <c r="C459" s="407" t="s">
        <v>714</v>
      </c>
      <c r="D459" s="296">
        <v>44637</v>
      </c>
      <c r="E459" s="297" t="s">
        <v>808</v>
      </c>
      <c r="F459" s="297" t="s">
        <v>179</v>
      </c>
      <c r="G459" s="403" t="s">
        <v>180</v>
      </c>
      <c r="H459" s="379"/>
      <c r="I459" s="378"/>
      <c r="J459" s="573"/>
      <c r="K459" s="303">
        <v>3780000</v>
      </c>
      <c r="L459" s="408" t="s">
        <v>81</v>
      </c>
      <c r="M459" s="18"/>
      <c r="N459" s="28"/>
      <c r="O459" s="28"/>
      <c r="P459" s="28"/>
      <c r="Q459" s="133"/>
      <c r="R459" s="133"/>
      <c r="S459" s="28"/>
      <c r="T459" s="9"/>
      <c r="U459" s="200">
        <f t="shared" si="254"/>
        <v>0</v>
      </c>
      <c r="V459" s="206">
        <v>3780000</v>
      </c>
      <c r="W459" s="206"/>
      <c r="X459" s="28"/>
      <c r="Y459" s="200">
        <f t="shared" si="255"/>
        <v>3780000</v>
      </c>
      <c r="Z459" s="28"/>
      <c r="AA459" s="28"/>
      <c r="AB459" s="28"/>
      <c r="AC459" s="29">
        <f t="shared" si="256"/>
        <v>0</v>
      </c>
      <c r="AD459" s="28"/>
      <c r="AE459" s="28"/>
      <c r="AF459" s="28"/>
      <c r="AG459" s="29">
        <f t="shared" si="257"/>
        <v>0</v>
      </c>
      <c r="AH459" s="62">
        <f t="shared" si="258"/>
        <v>3780000</v>
      </c>
      <c r="AI459" s="30">
        <f t="shared" si="264"/>
        <v>0</v>
      </c>
      <c r="AJ459" s="31">
        <f t="shared" si="265"/>
        <v>6.222242056579E-4</v>
      </c>
      <c r="AK459" s="11"/>
      <c r="AL459" s="186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</row>
    <row r="460" spans="1:66" outlineLevel="1" x14ac:dyDescent="0.25">
      <c r="A460" s="376">
        <v>51</v>
      </c>
      <c r="B460" s="376"/>
      <c r="C460" s="407" t="s">
        <v>725</v>
      </c>
      <c r="D460" s="296">
        <v>44637</v>
      </c>
      <c r="E460" s="297" t="s">
        <v>809</v>
      </c>
      <c r="F460" s="297" t="s">
        <v>179</v>
      </c>
      <c r="G460" s="403" t="s">
        <v>180</v>
      </c>
      <c r="H460" s="379"/>
      <c r="I460" s="378"/>
      <c r="J460" s="573"/>
      <c r="K460" s="303">
        <v>1788456</v>
      </c>
      <c r="L460" s="408" t="s">
        <v>81</v>
      </c>
      <c r="M460" s="18"/>
      <c r="N460" s="28"/>
      <c r="O460" s="28"/>
      <c r="P460" s="28"/>
      <c r="Q460" s="133"/>
      <c r="R460" s="133"/>
      <c r="S460" s="28"/>
      <c r="T460" s="9"/>
      <c r="U460" s="200">
        <f t="shared" si="254"/>
        <v>0</v>
      </c>
      <c r="V460" s="206"/>
      <c r="W460" s="206"/>
      <c r="X460" s="28"/>
      <c r="Y460" s="200">
        <f t="shared" si="255"/>
        <v>0</v>
      </c>
      <c r="Z460" s="28">
        <v>1788456</v>
      </c>
      <c r="AA460" s="28"/>
      <c r="AB460" s="28"/>
      <c r="AC460" s="29">
        <f t="shared" si="256"/>
        <v>1788456</v>
      </c>
      <c r="AD460" s="28"/>
      <c r="AE460" s="28"/>
      <c r="AF460" s="28"/>
      <c r="AG460" s="29">
        <f t="shared" si="257"/>
        <v>0</v>
      </c>
      <c r="AH460" s="62">
        <f t="shared" si="258"/>
        <v>1788456</v>
      </c>
      <c r="AI460" s="30">
        <f t="shared" si="264"/>
        <v>0</v>
      </c>
      <c r="AJ460" s="31">
        <f t="shared" si="265"/>
        <v>2.9439698781854635E-4</v>
      </c>
      <c r="AK460" s="11"/>
      <c r="AL460" s="186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</row>
    <row r="461" spans="1:66" outlineLevel="1" x14ac:dyDescent="0.25">
      <c r="A461" s="376">
        <v>52</v>
      </c>
      <c r="B461" s="376"/>
      <c r="C461" s="407" t="s">
        <v>437</v>
      </c>
      <c r="D461" s="296">
        <v>44637</v>
      </c>
      <c r="E461" s="297" t="s">
        <v>810</v>
      </c>
      <c r="F461" s="297" t="s">
        <v>179</v>
      </c>
      <c r="G461" s="403" t="s">
        <v>180</v>
      </c>
      <c r="H461" s="379"/>
      <c r="I461" s="378"/>
      <c r="J461" s="573"/>
      <c r="K461" s="303">
        <v>16500000</v>
      </c>
      <c r="L461" s="408" t="s">
        <v>81</v>
      </c>
      <c r="M461" s="18"/>
      <c r="N461" s="28"/>
      <c r="O461" s="28"/>
      <c r="P461" s="28"/>
      <c r="Q461" s="133"/>
      <c r="R461" s="133"/>
      <c r="S461" s="28"/>
      <c r="T461" s="9"/>
      <c r="U461" s="200">
        <f t="shared" si="254"/>
        <v>0</v>
      </c>
      <c r="V461" s="206">
        <v>16500000</v>
      </c>
      <c r="W461" s="206"/>
      <c r="X461" s="28"/>
      <c r="Y461" s="200">
        <f t="shared" si="255"/>
        <v>16500000</v>
      </c>
      <c r="Z461" s="28"/>
      <c r="AA461" s="28"/>
      <c r="AB461" s="28"/>
      <c r="AC461" s="29">
        <f t="shared" si="256"/>
        <v>0</v>
      </c>
      <c r="AD461" s="28"/>
      <c r="AE461" s="28"/>
      <c r="AF461" s="28"/>
      <c r="AG461" s="29">
        <f t="shared" si="257"/>
        <v>0</v>
      </c>
      <c r="AH461" s="62">
        <f t="shared" si="258"/>
        <v>16500000</v>
      </c>
      <c r="AI461" s="30">
        <f t="shared" si="264"/>
        <v>0</v>
      </c>
      <c r="AJ461" s="31">
        <f t="shared" si="265"/>
        <v>2.7160580405701986E-3</v>
      </c>
      <c r="AK461" s="11"/>
      <c r="AL461" s="186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</row>
    <row r="462" spans="1:66" outlineLevel="1" x14ac:dyDescent="0.25">
      <c r="A462" s="376">
        <v>52</v>
      </c>
      <c r="B462" s="376"/>
      <c r="C462" s="179" t="s">
        <v>811</v>
      </c>
      <c r="D462" s="296">
        <v>44876</v>
      </c>
      <c r="E462" s="297" t="s">
        <v>806</v>
      </c>
      <c r="F462" s="297" t="s">
        <v>179</v>
      </c>
      <c r="G462" s="403" t="s">
        <v>180</v>
      </c>
      <c r="H462" s="379"/>
      <c r="I462" s="378"/>
      <c r="J462" s="573"/>
      <c r="K462" s="303">
        <v>3800000</v>
      </c>
      <c r="L462" s="408" t="s">
        <v>81</v>
      </c>
      <c r="M462" s="18"/>
      <c r="N462" s="28"/>
      <c r="O462" s="28"/>
      <c r="P462" s="28"/>
      <c r="Q462" s="133"/>
      <c r="R462" s="133"/>
      <c r="S462" s="28"/>
      <c r="T462" s="9"/>
      <c r="U462" s="200">
        <f t="shared" si="254"/>
        <v>0</v>
      </c>
      <c r="V462" s="28"/>
      <c r="W462" s="28"/>
      <c r="X462" s="28"/>
      <c r="Y462" s="200">
        <f t="shared" si="255"/>
        <v>0</v>
      </c>
      <c r="Z462" s="28"/>
      <c r="AA462" s="28"/>
      <c r="AB462" s="28"/>
      <c r="AC462" s="29">
        <f t="shared" si="256"/>
        <v>0</v>
      </c>
      <c r="AD462" s="28"/>
      <c r="AE462" s="28"/>
      <c r="AF462" s="206">
        <v>3800000</v>
      </c>
      <c r="AG462" s="29">
        <f t="shared" si="257"/>
        <v>3800000</v>
      </c>
      <c r="AH462" s="62">
        <f t="shared" si="258"/>
        <v>3800000</v>
      </c>
      <c r="AI462" s="30">
        <f t="shared" si="264"/>
        <v>0</v>
      </c>
      <c r="AJ462" s="31">
        <f t="shared" si="265"/>
        <v>6.2551639722222756E-4</v>
      </c>
      <c r="AK462" s="11"/>
      <c r="AL462" s="186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</row>
    <row r="463" spans="1:66" outlineLevel="1" x14ac:dyDescent="0.25">
      <c r="A463" s="376">
        <v>53</v>
      </c>
      <c r="B463" s="376"/>
      <c r="C463" s="179" t="s">
        <v>812</v>
      </c>
      <c r="D463" s="296">
        <v>44895</v>
      </c>
      <c r="E463" s="297" t="s">
        <v>744</v>
      </c>
      <c r="F463" s="297" t="s">
        <v>179</v>
      </c>
      <c r="G463" s="403" t="s">
        <v>180</v>
      </c>
      <c r="H463" s="379"/>
      <c r="I463" s="378"/>
      <c r="J463" s="573"/>
      <c r="K463" s="303">
        <v>1700000</v>
      </c>
      <c r="L463" s="408" t="s">
        <v>81</v>
      </c>
      <c r="M463" s="18"/>
      <c r="N463" s="28"/>
      <c r="O463" s="28"/>
      <c r="P463" s="28"/>
      <c r="Q463" s="133"/>
      <c r="R463" s="133"/>
      <c r="S463" s="28"/>
      <c r="T463" s="9"/>
      <c r="U463" s="200">
        <f t="shared" si="254"/>
        <v>0</v>
      </c>
      <c r="V463" s="28"/>
      <c r="W463" s="28"/>
      <c r="X463" s="28"/>
      <c r="Y463" s="200">
        <f t="shared" si="255"/>
        <v>0</v>
      </c>
      <c r="Z463" s="28"/>
      <c r="AA463" s="28"/>
      <c r="AB463" s="28"/>
      <c r="AC463" s="29">
        <f t="shared" si="256"/>
        <v>0</v>
      </c>
      <c r="AD463" s="28"/>
      <c r="AE463" s="28"/>
      <c r="AF463" s="206">
        <v>1700000</v>
      </c>
      <c r="AG463" s="29">
        <f t="shared" si="257"/>
        <v>1700000</v>
      </c>
      <c r="AH463" s="62">
        <f t="shared" si="258"/>
        <v>1700000</v>
      </c>
      <c r="AI463" s="30">
        <f t="shared" si="264"/>
        <v>0</v>
      </c>
      <c r="AJ463" s="31">
        <f t="shared" si="265"/>
        <v>2.7983628296783861E-4</v>
      </c>
      <c r="AK463" s="11"/>
      <c r="AL463" s="186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</row>
    <row r="464" spans="1:66" outlineLevel="1" x14ac:dyDescent="0.25">
      <c r="A464" s="376">
        <v>54</v>
      </c>
      <c r="B464" s="376"/>
      <c r="C464" s="179" t="s">
        <v>813</v>
      </c>
      <c r="D464" s="296">
        <v>44838</v>
      </c>
      <c r="E464" s="297" t="s">
        <v>745</v>
      </c>
      <c r="F464" s="297" t="s">
        <v>179</v>
      </c>
      <c r="G464" s="403" t="s">
        <v>180</v>
      </c>
      <c r="H464" s="379"/>
      <c r="I464" s="378"/>
      <c r="J464" s="573"/>
      <c r="K464" s="303">
        <v>3200000</v>
      </c>
      <c r="L464" s="408" t="s">
        <v>81</v>
      </c>
      <c r="M464" s="18"/>
      <c r="N464" s="28"/>
      <c r="O464" s="28"/>
      <c r="P464" s="28"/>
      <c r="Q464" s="133"/>
      <c r="R464" s="133"/>
      <c r="S464" s="28"/>
      <c r="T464" s="9"/>
      <c r="U464" s="200">
        <f t="shared" si="254"/>
        <v>0</v>
      </c>
      <c r="V464" s="28"/>
      <c r="W464" s="28"/>
      <c r="X464" s="28"/>
      <c r="Y464" s="200">
        <f t="shared" si="255"/>
        <v>0</v>
      </c>
      <c r="Z464" s="28"/>
      <c r="AA464" s="206"/>
      <c r="AB464" s="28"/>
      <c r="AC464" s="29">
        <f t="shared" si="256"/>
        <v>0</v>
      </c>
      <c r="AD464" s="28"/>
      <c r="AE464" s="206">
        <v>3200000</v>
      </c>
      <c r="AF464" s="28"/>
      <c r="AG464" s="29">
        <f t="shared" ref="AG464:AG501" si="266">SUM(AD464:AF464)</f>
        <v>3200000</v>
      </c>
      <c r="AH464" s="62">
        <f t="shared" ref="AH464:AH501" si="267">+U464+Y464+AC464+AG464</f>
        <v>3200000</v>
      </c>
      <c r="AI464" s="30">
        <f t="shared" si="264"/>
        <v>0</v>
      </c>
      <c r="AJ464" s="31">
        <f t="shared" si="265"/>
        <v>5.2675065029240216E-4</v>
      </c>
      <c r="AK464" s="11"/>
      <c r="AL464" s="186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</row>
    <row r="465" spans="1:66" outlineLevel="1" x14ac:dyDescent="0.25">
      <c r="A465" s="376">
        <v>55</v>
      </c>
      <c r="B465" s="376"/>
      <c r="C465" s="179" t="s">
        <v>814</v>
      </c>
      <c r="D465" s="296">
        <v>44852</v>
      </c>
      <c r="E465" s="297" t="s">
        <v>747</v>
      </c>
      <c r="F465" s="297" t="s">
        <v>179</v>
      </c>
      <c r="G465" s="403" t="s">
        <v>180</v>
      </c>
      <c r="H465" s="379"/>
      <c r="I465" s="378"/>
      <c r="J465" s="573"/>
      <c r="K465" s="303">
        <v>3000000</v>
      </c>
      <c r="L465" s="408" t="s">
        <v>81</v>
      </c>
      <c r="M465" s="18"/>
      <c r="N465" s="28"/>
      <c r="O465" s="28"/>
      <c r="P465" s="28"/>
      <c r="Q465" s="133"/>
      <c r="R465" s="133"/>
      <c r="S465" s="28"/>
      <c r="T465" s="9"/>
      <c r="U465" s="200">
        <f t="shared" si="254"/>
        <v>0</v>
      </c>
      <c r="V465" s="28"/>
      <c r="W465" s="28"/>
      <c r="X465" s="28"/>
      <c r="Y465" s="200">
        <f t="shared" si="255"/>
        <v>0</v>
      </c>
      <c r="Z465" s="28"/>
      <c r="AA465" s="206"/>
      <c r="AB465" s="28"/>
      <c r="AC465" s="29">
        <f t="shared" si="256"/>
        <v>0</v>
      </c>
      <c r="AD465" s="28"/>
      <c r="AE465" s="206">
        <v>3000000</v>
      </c>
      <c r="AF465" s="206"/>
      <c r="AG465" s="29">
        <f t="shared" si="266"/>
        <v>3000000</v>
      </c>
      <c r="AH465" s="62">
        <f t="shared" si="267"/>
        <v>3000000</v>
      </c>
      <c r="AI465" s="30">
        <f t="shared" si="264"/>
        <v>0</v>
      </c>
      <c r="AJ465" s="31">
        <f t="shared" si="265"/>
        <v>4.9382873464912699E-4</v>
      </c>
      <c r="AK465" s="11"/>
      <c r="AL465" s="186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</row>
    <row r="466" spans="1:66" outlineLevel="1" x14ac:dyDescent="0.25">
      <c r="A466" s="376">
        <v>56</v>
      </c>
      <c r="B466" s="376"/>
      <c r="C466" s="179" t="s">
        <v>815</v>
      </c>
      <c r="D466" s="296">
        <v>44869</v>
      </c>
      <c r="E466" s="297" t="s">
        <v>749</v>
      </c>
      <c r="F466" s="297" t="s">
        <v>179</v>
      </c>
      <c r="G466" s="403" t="s">
        <v>180</v>
      </c>
      <c r="H466" s="379"/>
      <c r="I466" s="378"/>
      <c r="J466" s="573"/>
      <c r="K466" s="303">
        <v>3700000</v>
      </c>
      <c r="L466" s="408" t="s">
        <v>81</v>
      </c>
      <c r="M466" s="18"/>
      <c r="N466" s="28"/>
      <c r="O466" s="28"/>
      <c r="P466" s="28"/>
      <c r="Q466" s="133"/>
      <c r="R466" s="133"/>
      <c r="S466" s="28"/>
      <c r="T466" s="9"/>
      <c r="U466" s="200">
        <f t="shared" si="254"/>
        <v>0</v>
      </c>
      <c r="V466" s="28"/>
      <c r="W466" s="28"/>
      <c r="X466" s="28"/>
      <c r="Y466" s="200">
        <f t="shared" si="255"/>
        <v>0</v>
      </c>
      <c r="Z466" s="28"/>
      <c r="AA466" s="206"/>
      <c r="AB466" s="28"/>
      <c r="AC466" s="29">
        <f t="shared" si="256"/>
        <v>0</v>
      </c>
      <c r="AD466" s="28"/>
      <c r="AE466" s="206">
        <v>3700000</v>
      </c>
      <c r="AF466" s="28"/>
      <c r="AG466" s="29">
        <f t="shared" si="266"/>
        <v>3700000</v>
      </c>
      <c r="AH466" s="62">
        <f t="shared" si="267"/>
        <v>3700000</v>
      </c>
      <c r="AI466" s="30">
        <f>IF(ISERROR(AH466/#REF!),0,AH466/#REF!)</f>
        <v>0</v>
      </c>
      <c r="AJ466" s="31">
        <f t="shared" si="265"/>
        <v>6.0905543940058997E-4</v>
      </c>
      <c r="AK466" s="11"/>
      <c r="AL466" s="186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</row>
    <row r="467" spans="1:66" outlineLevel="1" x14ac:dyDescent="0.25">
      <c r="A467" s="376">
        <v>57</v>
      </c>
      <c r="B467" s="376"/>
      <c r="C467" s="179" t="s">
        <v>816</v>
      </c>
      <c r="D467" s="296">
        <v>44852</v>
      </c>
      <c r="E467" s="297" t="s">
        <v>752</v>
      </c>
      <c r="F467" s="297" t="s">
        <v>179</v>
      </c>
      <c r="G467" s="403" t="s">
        <v>180</v>
      </c>
      <c r="H467" s="379"/>
      <c r="I467" s="378"/>
      <c r="J467" s="573"/>
      <c r="K467" s="303">
        <v>3000000</v>
      </c>
      <c r="L467" s="408" t="s">
        <v>81</v>
      </c>
      <c r="M467" s="18"/>
      <c r="N467" s="28"/>
      <c r="O467" s="28"/>
      <c r="P467" s="28"/>
      <c r="Q467" s="133"/>
      <c r="R467" s="133"/>
      <c r="S467" s="28"/>
      <c r="T467" s="9"/>
      <c r="U467" s="200">
        <f t="shared" si="254"/>
        <v>0</v>
      </c>
      <c r="V467" s="28"/>
      <c r="W467" s="28"/>
      <c r="X467" s="28"/>
      <c r="Y467" s="200">
        <f t="shared" si="255"/>
        <v>0</v>
      </c>
      <c r="Z467" s="28"/>
      <c r="AA467" s="206"/>
      <c r="AB467" s="28"/>
      <c r="AC467" s="29">
        <f t="shared" si="256"/>
        <v>0</v>
      </c>
      <c r="AD467" s="28"/>
      <c r="AE467" s="28"/>
      <c r="AF467" s="206">
        <v>3000000</v>
      </c>
      <c r="AG467" s="29">
        <f t="shared" si="266"/>
        <v>3000000</v>
      </c>
      <c r="AH467" s="62">
        <f t="shared" si="267"/>
        <v>3000000</v>
      </c>
      <c r="AI467" s="30">
        <f>IF(ISERROR(AH467/#REF!),0,AH467/#REF!)</f>
        <v>0</v>
      </c>
      <c r="AJ467" s="31">
        <f t="shared" si="265"/>
        <v>4.9382873464912699E-4</v>
      </c>
      <c r="AK467" s="11"/>
      <c r="AL467" s="186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</row>
    <row r="468" spans="1:66" outlineLevel="1" x14ac:dyDescent="0.25">
      <c r="A468" s="376">
        <v>58</v>
      </c>
      <c r="B468" s="376"/>
      <c r="C468" s="179" t="s">
        <v>817</v>
      </c>
      <c r="D468" s="296">
        <v>44841</v>
      </c>
      <c r="E468" s="297" t="s">
        <v>754</v>
      </c>
      <c r="F468" s="297" t="s">
        <v>179</v>
      </c>
      <c r="G468" s="403" t="s">
        <v>180</v>
      </c>
      <c r="H468" s="379"/>
      <c r="I468" s="378"/>
      <c r="J468" s="573"/>
      <c r="K468" s="303">
        <v>1529500</v>
      </c>
      <c r="L468" s="408" t="s">
        <v>81</v>
      </c>
      <c r="M468" s="18"/>
      <c r="N468" s="28"/>
      <c r="O468" s="28"/>
      <c r="P468" s="28"/>
      <c r="Q468" s="133"/>
      <c r="R468" s="133"/>
      <c r="S468" s="28"/>
      <c r="T468" s="9"/>
      <c r="U468" s="200">
        <f t="shared" si="254"/>
        <v>0</v>
      </c>
      <c r="V468" s="28"/>
      <c r="W468" s="28"/>
      <c r="X468" s="28"/>
      <c r="Y468" s="200">
        <f t="shared" si="255"/>
        <v>0</v>
      </c>
      <c r="Z468" s="28"/>
      <c r="AA468" s="206"/>
      <c r="AB468" s="28"/>
      <c r="AC468" s="29">
        <f t="shared" si="256"/>
        <v>0</v>
      </c>
      <c r="AD468" s="28"/>
      <c r="AE468" s="28"/>
      <c r="AF468" s="206">
        <v>1529500</v>
      </c>
      <c r="AG468" s="29">
        <f t="shared" si="266"/>
        <v>1529500</v>
      </c>
      <c r="AH468" s="62">
        <f t="shared" si="267"/>
        <v>1529500</v>
      </c>
      <c r="AI468" s="30">
        <f>IF(ISERROR(AH468/#REF!),0,AH468/#REF!)</f>
        <v>0</v>
      </c>
      <c r="AJ468" s="31">
        <f t="shared" si="265"/>
        <v>2.5177034988194656E-4</v>
      </c>
      <c r="AK468" s="11"/>
      <c r="AL468" s="186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</row>
    <row r="469" spans="1:66" outlineLevel="1" x14ac:dyDescent="0.25">
      <c r="A469" s="376">
        <v>59</v>
      </c>
      <c r="B469" s="376"/>
      <c r="C469" s="179" t="s">
        <v>818</v>
      </c>
      <c r="D469" s="296">
        <v>44890</v>
      </c>
      <c r="E469" s="297" t="s">
        <v>755</v>
      </c>
      <c r="F469" s="297" t="s">
        <v>179</v>
      </c>
      <c r="G469" s="403" t="s">
        <v>180</v>
      </c>
      <c r="H469" s="379"/>
      <c r="I469" s="378"/>
      <c r="J469" s="573"/>
      <c r="K469" s="303">
        <v>1800000</v>
      </c>
      <c r="L469" s="408" t="s">
        <v>81</v>
      </c>
      <c r="M469" s="18"/>
      <c r="N469" s="28"/>
      <c r="O469" s="28"/>
      <c r="P469" s="28"/>
      <c r="Q469" s="133"/>
      <c r="R469" s="133"/>
      <c r="S469" s="28"/>
      <c r="T469" s="9"/>
      <c r="U469" s="200">
        <f t="shared" si="254"/>
        <v>0</v>
      </c>
      <c r="V469" s="28"/>
      <c r="W469" s="28"/>
      <c r="X469" s="28"/>
      <c r="Y469" s="200">
        <f t="shared" si="255"/>
        <v>0</v>
      </c>
      <c r="Z469" s="28"/>
      <c r="AA469" s="206"/>
      <c r="AB469" s="28"/>
      <c r="AC469" s="29">
        <f t="shared" si="256"/>
        <v>0</v>
      </c>
      <c r="AD469" s="28"/>
      <c r="AE469" s="28"/>
      <c r="AF469" s="206">
        <v>1800000</v>
      </c>
      <c r="AG469" s="29">
        <f t="shared" si="266"/>
        <v>1800000</v>
      </c>
      <c r="AH469" s="62">
        <f t="shared" si="267"/>
        <v>1800000</v>
      </c>
      <c r="AI469" s="30">
        <f>IF(ISERROR(AH469/#REF!),0,AH469/#REF!)</f>
        <v>0</v>
      </c>
      <c r="AJ469" s="31">
        <f t="shared" si="265"/>
        <v>2.9629724078947619E-4</v>
      </c>
      <c r="AK469" s="11"/>
      <c r="AL469" s="186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</row>
    <row r="470" spans="1:66" outlineLevel="1" x14ac:dyDescent="0.25">
      <c r="A470" s="376">
        <v>60</v>
      </c>
      <c r="B470" s="376"/>
      <c r="C470" s="179" t="s">
        <v>819</v>
      </c>
      <c r="D470" s="296">
        <v>44880</v>
      </c>
      <c r="E470" s="297" t="s">
        <v>759</v>
      </c>
      <c r="F470" s="297" t="s">
        <v>179</v>
      </c>
      <c r="G470" s="403" t="s">
        <v>180</v>
      </c>
      <c r="H470" s="379"/>
      <c r="I470" s="378"/>
      <c r="J470" s="573"/>
      <c r="K470" s="303">
        <v>1800000</v>
      </c>
      <c r="L470" s="408" t="s">
        <v>81</v>
      </c>
      <c r="M470" s="18"/>
      <c r="N470" s="28"/>
      <c r="O470" s="28"/>
      <c r="P470" s="28"/>
      <c r="Q470" s="133"/>
      <c r="R470" s="133"/>
      <c r="S470" s="28"/>
      <c r="T470" s="9"/>
      <c r="U470" s="200">
        <f t="shared" si="254"/>
        <v>0</v>
      </c>
      <c r="V470" s="28"/>
      <c r="W470" s="28"/>
      <c r="X470" s="28"/>
      <c r="Y470" s="200">
        <f t="shared" si="255"/>
        <v>0</v>
      </c>
      <c r="Z470" s="28"/>
      <c r="AA470" s="206"/>
      <c r="AB470" s="28"/>
      <c r="AC470" s="29">
        <f t="shared" si="256"/>
        <v>0</v>
      </c>
      <c r="AD470" s="28"/>
      <c r="AE470" s="28"/>
      <c r="AF470" s="206">
        <v>1800000</v>
      </c>
      <c r="AG470" s="29">
        <f t="shared" si="266"/>
        <v>1800000</v>
      </c>
      <c r="AH470" s="62">
        <f t="shared" si="267"/>
        <v>1800000</v>
      </c>
      <c r="AI470" s="30">
        <f>IF(ISERROR(AH470/#REF!),0,AH470/#REF!)</f>
        <v>0</v>
      </c>
      <c r="AJ470" s="31">
        <f t="shared" si="265"/>
        <v>2.9629724078947619E-4</v>
      </c>
      <c r="AK470" s="11"/>
      <c r="AL470" s="186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</row>
    <row r="471" spans="1:66" outlineLevel="1" x14ac:dyDescent="0.25">
      <c r="A471" s="376">
        <v>61</v>
      </c>
      <c r="B471" s="376"/>
      <c r="C471" s="179" t="s">
        <v>820</v>
      </c>
      <c r="D471" s="296">
        <v>44852</v>
      </c>
      <c r="E471" s="297" t="s">
        <v>761</v>
      </c>
      <c r="F471" s="297" t="s">
        <v>179</v>
      </c>
      <c r="G471" s="403" t="s">
        <v>180</v>
      </c>
      <c r="H471" s="379"/>
      <c r="I471" s="378"/>
      <c r="J471" s="573"/>
      <c r="K471" s="303">
        <v>6800000</v>
      </c>
      <c r="L471" s="408" t="s">
        <v>81</v>
      </c>
      <c r="M471" s="18"/>
      <c r="N471" s="28"/>
      <c r="O471" s="28"/>
      <c r="P471" s="28"/>
      <c r="Q471" s="133"/>
      <c r="R471" s="133"/>
      <c r="S471" s="28"/>
      <c r="T471" s="9"/>
      <c r="U471" s="200">
        <f t="shared" si="254"/>
        <v>0</v>
      </c>
      <c r="V471" s="28"/>
      <c r="W471" s="28"/>
      <c r="X471" s="28"/>
      <c r="Y471" s="200">
        <f t="shared" si="255"/>
        <v>0</v>
      </c>
      <c r="Z471" s="28"/>
      <c r="AA471" s="206"/>
      <c r="AB471" s="28"/>
      <c r="AC471" s="29">
        <f t="shared" si="256"/>
        <v>0</v>
      </c>
      <c r="AD471" s="28"/>
      <c r="AE471" s="206">
        <v>6800000</v>
      </c>
      <c r="AF471" s="28"/>
      <c r="AG471" s="29">
        <f t="shared" si="266"/>
        <v>6800000</v>
      </c>
      <c r="AH471" s="62">
        <f t="shared" si="267"/>
        <v>6800000</v>
      </c>
      <c r="AI471" s="30">
        <f>IF(ISERROR(AH471/#REF!),0,AH471/#REF!)</f>
        <v>0</v>
      </c>
      <c r="AJ471" s="31">
        <f t="shared" si="265"/>
        <v>1.1193451318713544E-3</v>
      </c>
      <c r="AK471" s="11"/>
      <c r="AL471" s="186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</row>
    <row r="472" spans="1:66" outlineLevel="1" x14ac:dyDescent="0.25">
      <c r="A472" s="376">
        <v>62</v>
      </c>
      <c r="B472" s="376"/>
      <c r="C472" s="179" t="s">
        <v>821</v>
      </c>
      <c r="D472" s="296">
        <v>44852</v>
      </c>
      <c r="E472" s="297" t="s">
        <v>762</v>
      </c>
      <c r="F472" s="297" t="s">
        <v>179</v>
      </c>
      <c r="G472" s="403" t="s">
        <v>180</v>
      </c>
      <c r="H472" s="379"/>
      <c r="I472" s="378"/>
      <c r="J472" s="573"/>
      <c r="K472" s="303">
        <v>3100000</v>
      </c>
      <c r="L472" s="408" t="s">
        <v>81</v>
      </c>
      <c r="M472" s="18"/>
      <c r="N472" s="28"/>
      <c r="O472" s="28"/>
      <c r="P472" s="28"/>
      <c r="Q472" s="133"/>
      <c r="R472" s="133"/>
      <c r="S472" s="28"/>
      <c r="T472" s="9"/>
      <c r="U472" s="200">
        <f t="shared" si="254"/>
        <v>0</v>
      </c>
      <c r="V472" s="28"/>
      <c r="W472" s="28"/>
      <c r="X472" s="28"/>
      <c r="Y472" s="200">
        <f t="shared" si="255"/>
        <v>0</v>
      </c>
      <c r="Z472" s="28"/>
      <c r="AA472" s="206"/>
      <c r="AB472" s="28"/>
      <c r="AC472" s="29">
        <f t="shared" si="256"/>
        <v>0</v>
      </c>
      <c r="AD472" s="28"/>
      <c r="AE472" s="206">
        <v>3100000</v>
      </c>
      <c r="AF472" s="28"/>
      <c r="AG472" s="29">
        <f t="shared" si="266"/>
        <v>3100000</v>
      </c>
      <c r="AH472" s="62">
        <f t="shared" si="267"/>
        <v>3100000</v>
      </c>
      <c r="AI472" s="30">
        <f>IF(ISERROR(AH472/#REF!),0,AH472/#REF!)</f>
        <v>0</v>
      </c>
      <c r="AJ472" s="31">
        <f t="shared" si="265"/>
        <v>5.1028969247076457E-4</v>
      </c>
      <c r="AK472" s="11"/>
      <c r="AL472" s="186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</row>
    <row r="473" spans="1:66" outlineLevel="1" x14ac:dyDescent="0.25">
      <c r="A473" s="376">
        <v>63</v>
      </c>
      <c r="B473" s="376"/>
      <c r="C473" s="179" t="s">
        <v>822</v>
      </c>
      <c r="D473" s="296">
        <v>44847</v>
      </c>
      <c r="E473" s="297" t="s">
        <v>764</v>
      </c>
      <c r="F473" s="297" t="s">
        <v>179</v>
      </c>
      <c r="G473" s="403" t="s">
        <v>180</v>
      </c>
      <c r="H473" s="379"/>
      <c r="I473" s="378"/>
      <c r="J473" s="573"/>
      <c r="K473" s="303">
        <v>3900000</v>
      </c>
      <c r="L473" s="408" t="s">
        <v>81</v>
      </c>
      <c r="M473" s="18"/>
      <c r="N473" s="28"/>
      <c r="O473" s="28"/>
      <c r="P473" s="28"/>
      <c r="Q473" s="133"/>
      <c r="R473" s="133"/>
      <c r="S473" s="28"/>
      <c r="T473" s="9"/>
      <c r="U473" s="200">
        <f t="shared" si="254"/>
        <v>0</v>
      </c>
      <c r="V473" s="28"/>
      <c r="W473" s="28"/>
      <c r="X473" s="28"/>
      <c r="Y473" s="200">
        <f t="shared" si="255"/>
        <v>0</v>
      </c>
      <c r="Z473" s="28"/>
      <c r="AA473" s="206"/>
      <c r="AB473" s="28"/>
      <c r="AC473" s="29">
        <f t="shared" si="256"/>
        <v>0</v>
      </c>
      <c r="AD473" s="28"/>
      <c r="AE473" s="28"/>
      <c r="AF473" s="206">
        <v>3900000</v>
      </c>
      <c r="AG473" s="29">
        <f t="shared" si="266"/>
        <v>3900000</v>
      </c>
      <c r="AH473" s="62">
        <f t="shared" si="267"/>
        <v>3900000</v>
      </c>
      <c r="AI473" s="30">
        <f>IF(ISERROR(AH473/#REF!),0,AH473/#REF!)</f>
        <v>0</v>
      </c>
      <c r="AJ473" s="31">
        <f t="shared" si="265"/>
        <v>6.4197735504386514E-4</v>
      </c>
      <c r="AK473" s="11"/>
      <c r="AL473" s="186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</row>
    <row r="474" spans="1:66" outlineLevel="1" x14ac:dyDescent="0.25">
      <c r="A474" s="376">
        <v>64</v>
      </c>
      <c r="B474" s="376"/>
      <c r="C474" s="179" t="s">
        <v>823</v>
      </c>
      <c r="D474" s="296">
        <v>44858</v>
      </c>
      <c r="E474" s="297" t="s">
        <v>766</v>
      </c>
      <c r="F474" s="297" t="s">
        <v>179</v>
      </c>
      <c r="G474" s="403" t="s">
        <v>180</v>
      </c>
      <c r="H474" s="379"/>
      <c r="I474" s="378"/>
      <c r="J474" s="573"/>
      <c r="K474" s="303">
        <v>1665900</v>
      </c>
      <c r="L474" s="408" t="s">
        <v>81</v>
      </c>
      <c r="M474" s="18"/>
      <c r="N474" s="28"/>
      <c r="O474" s="28"/>
      <c r="P474" s="28"/>
      <c r="Q474" s="133"/>
      <c r="R474" s="133"/>
      <c r="S474" s="28"/>
      <c r="T474" s="9"/>
      <c r="U474" s="200">
        <f t="shared" ref="U474:U501" si="268">SUM(R474:T474)</f>
        <v>0</v>
      </c>
      <c r="V474" s="28"/>
      <c r="W474" s="28"/>
      <c r="X474" s="28"/>
      <c r="Y474" s="200">
        <f t="shared" ref="Y474:Y501" si="269">SUM(V474:X474)</f>
        <v>0</v>
      </c>
      <c r="Z474" s="28"/>
      <c r="AA474" s="206"/>
      <c r="AB474" s="28"/>
      <c r="AC474" s="29">
        <f t="shared" ref="AC474:AC501" si="270">SUM(Z474:AB474)</f>
        <v>0</v>
      </c>
      <c r="AD474" s="28"/>
      <c r="AE474" s="206">
        <v>1665900</v>
      </c>
      <c r="AF474" s="28"/>
      <c r="AG474" s="29">
        <f t="shared" si="266"/>
        <v>1665900</v>
      </c>
      <c r="AH474" s="62">
        <f t="shared" si="267"/>
        <v>1665900</v>
      </c>
      <c r="AI474" s="30">
        <f>IF(ISERROR(AH474/#REF!),0,AH474/#REF!)</f>
        <v>0</v>
      </c>
      <c r="AJ474" s="31">
        <f t="shared" ref="AJ474:AJ501" si="271">IF(ISERROR(AH474/$AH$508),"-",AH474/$AH$508)</f>
        <v>2.7422309635066023E-4</v>
      </c>
      <c r="AK474" s="11"/>
      <c r="AL474" s="186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</row>
    <row r="475" spans="1:66" outlineLevel="1" x14ac:dyDescent="0.25">
      <c r="A475" s="376">
        <v>65</v>
      </c>
      <c r="B475" s="376"/>
      <c r="C475" s="179" t="s">
        <v>824</v>
      </c>
      <c r="D475" s="296">
        <v>44847</v>
      </c>
      <c r="E475" s="297" t="s">
        <v>768</v>
      </c>
      <c r="F475" s="297" t="s">
        <v>179</v>
      </c>
      <c r="G475" s="403" t="s">
        <v>180</v>
      </c>
      <c r="H475" s="379"/>
      <c r="I475" s="378"/>
      <c r="J475" s="573"/>
      <c r="K475" s="303">
        <v>4900000</v>
      </c>
      <c r="L475" s="408" t="s">
        <v>81</v>
      </c>
      <c r="M475" s="18"/>
      <c r="N475" s="28"/>
      <c r="O475" s="28"/>
      <c r="P475" s="28"/>
      <c r="Q475" s="133"/>
      <c r="R475" s="133"/>
      <c r="S475" s="28"/>
      <c r="T475" s="9"/>
      <c r="U475" s="200">
        <f t="shared" si="268"/>
        <v>0</v>
      </c>
      <c r="V475" s="28"/>
      <c r="W475" s="28"/>
      <c r="X475" s="28"/>
      <c r="Y475" s="200">
        <f t="shared" si="269"/>
        <v>0</v>
      </c>
      <c r="Z475" s="28"/>
      <c r="AA475" s="206"/>
      <c r="AB475" s="28"/>
      <c r="AC475" s="29">
        <f t="shared" si="270"/>
        <v>0</v>
      </c>
      <c r="AD475" s="206">
        <v>4900000</v>
      </c>
      <c r="AE475" s="28"/>
      <c r="AF475" s="28"/>
      <c r="AG475" s="29">
        <f t="shared" si="266"/>
        <v>4900000</v>
      </c>
      <c r="AH475" s="62">
        <f t="shared" si="267"/>
        <v>4900000</v>
      </c>
      <c r="AI475" s="30">
        <f>IF(ISERROR(AH475/#REF!),0,AH475/#REF!)</f>
        <v>0</v>
      </c>
      <c r="AJ475" s="31">
        <f t="shared" si="271"/>
        <v>8.0658693326024077E-4</v>
      </c>
      <c r="AK475" s="11"/>
      <c r="AL475" s="186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</row>
    <row r="476" spans="1:66" outlineLevel="1" x14ac:dyDescent="0.25">
      <c r="A476" s="376">
        <v>66</v>
      </c>
      <c r="B476" s="376"/>
      <c r="C476" s="179" t="s">
        <v>825</v>
      </c>
      <c r="D476" s="296">
        <v>44852</v>
      </c>
      <c r="E476" s="297" t="s">
        <v>770</v>
      </c>
      <c r="F476" s="297" t="s">
        <v>179</v>
      </c>
      <c r="G476" s="403" t="s">
        <v>180</v>
      </c>
      <c r="H476" s="379"/>
      <c r="I476" s="378"/>
      <c r="J476" s="573"/>
      <c r="K476" s="303">
        <v>2300000</v>
      </c>
      <c r="L476" s="408" t="s">
        <v>81</v>
      </c>
      <c r="M476" s="18"/>
      <c r="N476" s="28"/>
      <c r="O476" s="28"/>
      <c r="P476" s="28"/>
      <c r="Q476" s="133"/>
      <c r="R476" s="133"/>
      <c r="S476" s="28"/>
      <c r="T476" s="9"/>
      <c r="U476" s="200">
        <f t="shared" si="268"/>
        <v>0</v>
      </c>
      <c r="V476" s="28"/>
      <c r="W476" s="28"/>
      <c r="X476" s="28"/>
      <c r="Y476" s="200">
        <f t="shared" si="269"/>
        <v>0</v>
      </c>
      <c r="Z476" s="28"/>
      <c r="AA476" s="206"/>
      <c r="AB476" s="28"/>
      <c r="AC476" s="29">
        <f t="shared" si="270"/>
        <v>0</v>
      </c>
      <c r="AD476" s="28"/>
      <c r="AE476" s="206">
        <v>2300000</v>
      </c>
      <c r="AF476" s="28"/>
      <c r="AG476" s="29">
        <f t="shared" si="266"/>
        <v>2300000</v>
      </c>
      <c r="AH476" s="62">
        <f t="shared" si="267"/>
        <v>2300000</v>
      </c>
      <c r="AI476" s="30">
        <f>IF(ISERROR(AH476/#REF!),0,AH476/#REF!)</f>
        <v>0</v>
      </c>
      <c r="AJ476" s="31">
        <f t="shared" si="271"/>
        <v>3.7860202989766401E-4</v>
      </c>
      <c r="AK476" s="11"/>
      <c r="AL476" s="186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</row>
    <row r="477" spans="1:66" outlineLevel="1" x14ac:dyDescent="0.25">
      <c r="A477" s="376">
        <v>67</v>
      </c>
      <c r="B477" s="376"/>
      <c r="C477" s="179" t="s">
        <v>826</v>
      </c>
      <c r="D477" s="296">
        <v>44838</v>
      </c>
      <c r="E477" s="297" t="s">
        <v>771</v>
      </c>
      <c r="F477" s="297" t="s">
        <v>179</v>
      </c>
      <c r="G477" s="403" t="s">
        <v>180</v>
      </c>
      <c r="H477" s="379"/>
      <c r="I477" s="378"/>
      <c r="J477" s="573"/>
      <c r="K477" s="303">
        <v>2500000</v>
      </c>
      <c r="L477" s="408" t="s">
        <v>81</v>
      </c>
      <c r="M477" s="18"/>
      <c r="N477" s="28"/>
      <c r="O477" s="28"/>
      <c r="P477" s="28"/>
      <c r="Q477" s="133"/>
      <c r="R477" s="133"/>
      <c r="S477" s="28"/>
      <c r="T477" s="9"/>
      <c r="U477" s="200">
        <f t="shared" si="268"/>
        <v>0</v>
      </c>
      <c r="V477" s="28"/>
      <c r="W477" s="28"/>
      <c r="X477" s="28"/>
      <c r="Y477" s="200">
        <f t="shared" si="269"/>
        <v>0</v>
      </c>
      <c r="Z477" s="28"/>
      <c r="AA477" s="206"/>
      <c r="AB477" s="28"/>
      <c r="AC477" s="29">
        <f t="shared" si="270"/>
        <v>0</v>
      </c>
      <c r="AD477" s="206">
        <v>2500000</v>
      </c>
      <c r="AE477" s="28"/>
      <c r="AF477" s="28"/>
      <c r="AG477" s="29">
        <f t="shared" si="266"/>
        <v>2500000</v>
      </c>
      <c r="AH477" s="62">
        <f t="shared" si="267"/>
        <v>2500000</v>
      </c>
      <c r="AI477" s="30">
        <f>IF(ISERROR(AH477/#REF!),0,AH477/#REF!)</f>
        <v>0</v>
      </c>
      <c r="AJ477" s="31">
        <f t="shared" si="271"/>
        <v>4.1152394554093918E-4</v>
      </c>
      <c r="AK477" s="11"/>
      <c r="AL477" s="186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</row>
    <row r="478" spans="1:66" outlineLevel="1" x14ac:dyDescent="0.25">
      <c r="A478" s="376">
        <v>68</v>
      </c>
      <c r="B478" s="376"/>
      <c r="C478" s="179" t="s">
        <v>827</v>
      </c>
      <c r="D478" s="296">
        <v>44847</v>
      </c>
      <c r="E478" s="297" t="s">
        <v>772</v>
      </c>
      <c r="F478" s="297" t="s">
        <v>179</v>
      </c>
      <c r="G478" s="403" t="s">
        <v>180</v>
      </c>
      <c r="H478" s="379"/>
      <c r="I478" s="378"/>
      <c r="J478" s="573"/>
      <c r="K478" s="303">
        <v>2600000</v>
      </c>
      <c r="L478" s="408" t="s">
        <v>81</v>
      </c>
      <c r="M478" s="18"/>
      <c r="N478" s="28"/>
      <c r="O478" s="28"/>
      <c r="P478" s="28"/>
      <c r="Q478" s="133"/>
      <c r="R478" s="133"/>
      <c r="S478" s="28"/>
      <c r="T478" s="9"/>
      <c r="U478" s="200">
        <f t="shared" si="268"/>
        <v>0</v>
      </c>
      <c r="V478" s="28"/>
      <c r="W478" s="28"/>
      <c r="X478" s="28"/>
      <c r="Y478" s="200">
        <f t="shared" si="269"/>
        <v>0</v>
      </c>
      <c r="Z478" s="28"/>
      <c r="AA478" s="206"/>
      <c r="AB478" s="28"/>
      <c r="AC478" s="29">
        <f t="shared" si="270"/>
        <v>0</v>
      </c>
      <c r="AD478" s="28"/>
      <c r="AE478" s="28"/>
      <c r="AF478" s="28">
        <v>2600000</v>
      </c>
      <c r="AG478" s="29">
        <f t="shared" si="266"/>
        <v>2600000</v>
      </c>
      <c r="AH478" s="62">
        <f t="shared" si="267"/>
        <v>2600000</v>
      </c>
      <c r="AI478" s="30">
        <f>IF(ISERROR(AH478/#REF!),0,AH478/#REF!)</f>
        <v>0</v>
      </c>
      <c r="AJ478" s="31">
        <f t="shared" si="271"/>
        <v>4.2798490336257671E-4</v>
      </c>
      <c r="AK478" s="11"/>
      <c r="AL478" s="186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</row>
    <row r="479" spans="1:66" outlineLevel="1" x14ac:dyDescent="0.25">
      <c r="A479" s="376">
        <v>69</v>
      </c>
      <c r="B479" s="376"/>
      <c r="C479" s="179" t="s">
        <v>828</v>
      </c>
      <c r="D479" s="296">
        <v>44876</v>
      </c>
      <c r="E479" s="297" t="s">
        <v>774</v>
      </c>
      <c r="F479" s="297" t="s">
        <v>179</v>
      </c>
      <c r="G479" s="403" t="s">
        <v>180</v>
      </c>
      <c r="H479" s="379"/>
      <c r="I479" s="378"/>
      <c r="J479" s="573"/>
      <c r="K479" s="303">
        <v>6800000</v>
      </c>
      <c r="L479" s="408" t="s">
        <v>81</v>
      </c>
      <c r="M479" s="18"/>
      <c r="N479" s="28"/>
      <c r="O479" s="28"/>
      <c r="P479" s="28"/>
      <c r="Q479" s="133"/>
      <c r="R479" s="133"/>
      <c r="S479" s="28"/>
      <c r="T479" s="9"/>
      <c r="U479" s="200">
        <f t="shared" si="268"/>
        <v>0</v>
      </c>
      <c r="V479" s="28"/>
      <c r="W479" s="28"/>
      <c r="X479" s="28"/>
      <c r="Y479" s="200">
        <f t="shared" si="269"/>
        <v>0</v>
      </c>
      <c r="Z479" s="28"/>
      <c r="AA479" s="206"/>
      <c r="AB479" s="28"/>
      <c r="AC479" s="29">
        <f t="shared" si="270"/>
        <v>0</v>
      </c>
      <c r="AD479" s="28"/>
      <c r="AE479" s="28"/>
      <c r="AF479" s="28">
        <v>6800000</v>
      </c>
      <c r="AG479" s="29">
        <f t="shared" si="266"/>
        <v>6800000</v>
      </c>
      <c r="AH479" s="62">
        <f t="shared" si="267"/>
        <v>6800000</v>
      </c>
      <c r="AI479" s="30">
        <f>IF(ISERROR(AH479/#REF!),0,AH479/#REF!)</f>
        <v>0</v>
      </c>
      <c r="AJ479" s="31">
        <f t="shared" si="271"/>
        <v>1.1193451318713544E-3</v>
      </c>
      <c r="AK479" s="11"/>
      <c r="AL479" s="186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</row>
    <row r="480" spans="1:66" outlineLevel="1" x14ac:dyDescent="0.25">
      <c r="A480" s="376">
        <v>70</v>
      </c>
      <c r="B480" s="376"/>
      <c r="C480" s="179" t="s">
        <v>829</v>
      </c>
      <c r="D480" s="296">
        <v>44858</v>
      </c>
      <c r="E480" s="297" t="s">
        <v>810</v>
      </c>
      <c r="F480" s="297" t="s">
        <v>179</v>
      </c>
      <c r="G480" s="403" t="s">
        <v>180</v>
      </c>
      <c r="H480" s="379"/>
      <c r="I480" s="378"/>
      <c r="J480" s="573"/>
      <c r="K480" s="303">
        <v>3000000</v>
      </c>
      <c r="L480" s="408" t="s">
        <v>81</v>
      </c>
      <c r="M480" s="18"/>
      <c r="N480" s="28"/>
      <c r="O480" s="28"/>
      <c r="P480" s="28"/>
      <c r="Q480" s="133"/>
      <c r="R480" s="133"/>
      <c r="S480" s="28"/>
      <c r="T480" s="9"/>
      <c r="U480" s="200">
        <f t="shared" si="268"/>
        <v>0</v>
      </c>
      <c r="V480" s="28"/>
      <c r="W480" s="28"/>
      <c r="X480" s="28"/>
      <c r="Y480" s="200">
        <f t="shared" si="269"/>
        <v>0</v>
      </c>
      <c r="Z480" s="28"/>
      <c r="AA480" s="206"/>
      <c r="AB480" s="28"/>
      <c r="AC480" s="29">
        <f t="shared" si="270"/>
        <v>0</v>
      </c>
      <c r="AD480" s="28"/>
      <c r="AE480" s="28">
        <v>3000000</v>
      </c>
      <c r="AF480" s="28"/>
      <c r="AG480" s="29">
        <f t="shared" si="266"/>
        <v>3000000</v>
      </c>
      <c r="AH480" s="62">
        <f t="shared" si="267"/>
        <v>3000000</v>
      </c>
      <c r="AI480" s="30">
        <f>IF(ISERROR(AH480/#REF!),0,AH480/#REF!)</f>
        <v>0</v>
      </c>
      <c r="AJ480" s="31">
        <f t="shared" si="271"/>
        <v>4.9382873464912699E-4</v>
      </c>
      <c r="AK480" s="11"/>
      <c r="AL480" s="186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  <c r="BI480" s="11"/>
      <c r="BJ480" s="11"/>
      <c r="BK480" s="11"/>
      <c r="BL480" s="11"/>
      <c r="BM480" s="11"/>
      <c r="BN480" s="11"/>
    </row>
    <row r="481" spans="1:66" outlineLevel="1" x14ac:dyDescent="0.25">
      <c r="A481" s="376">
        <v>71</v>
      </c>
      <c r="B481" s="376"/>
      <c r="C481" s="179" t="s">
        <v>1571</v>
      </c>
      <c r="D481" s="296">
        <v>44838</v>
      </c>
      <c r="E481" s="297" t="s">
        <v>780</v>
      </c>
      <c r="F481" s="297" t="s">
        <v>179</v>
      </c>
      <c r="G481" s="403" t="s">
        <v>180</v>
      </c>
      <c r="H481" s="379"/>
      <c r="I481" s="378"/>
      <c r="J481" s="573"/>
      <c r="K481" s="303">
        <v>2900000</v>
      </c>
      <c r="L481" s="408" t="s">
        <v>81</v>
      </c>
      <c r="M481" s="18"/>
      <c r="N481" s="28"/>
      <c r="O481" s="28"/>
      <c r="P481" s="28"/>
      <c r="Q481" s="133"/>
      <c r="R481" s="133"/>
      <c r="S481" s="28"/>
      <c r="T481" s="9"/>
      <c r="U481" s="200">
        <f t="shared" si="268"/>
        <v>0</v>
      </c>
      <c r="V481" s="28"/>
      <c r="W481" s="28"/>
      <c r="X481" s="28"/>
      <c r="Y481" s="200">
        <f t="shared" si="269"/>
        <v>0</v>
      </c>
      <c r="Z481" s="28"/>
      <c r="AA481" s="206"/>
      <c r="AB481" s="28"/>
      <c r="AC481" s="29">
        <f t="shared" si="270"/>
        <v>0</v>
      </c>
      <c r="AD481" s="28"/>
      <c r="AE481" s="28"/>
      <c r="AF481" s="28">
        <v>2900000</v>
      </c>
      <c r="AG481" s="29">
        <f t="shared" si="266"/>
        <v>2900000</v>
      </c>
      <c r="AH481" s="62">
        <f t="shared" si="267"/>
        <v>2900000</v>
      </c>
      <c r="AI481" s="30">
        <f>IF(ISERROR(AH481/#REF!),0,AH481/#REF!)</f>
        <v>0</v>
      </c>
      <c r="AJ481" s="31">
        <f t="shared" si="271"/>
        <v>4.773677768274894E-4</v>
      </c>
      <c r="AK481" s="11"/>
      <c r="AL481" s="186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</row>
    <row r="482" spans="1:66" outlineLevel="1" x14ac:dyDescent="0.25">
      <c r="A482" s="376">
        <v>72</v>
      </c>
      <c r="B482" s="376"/>
      <c r="C482" s="179" t="s">
        <v>830</v>
      </c>
      <c r="D482" s="296">
        <v>44852</v>
      </c>
      <c r="E482" s="297" t="s">
        <v>782</v>
      </c>
      <c r="F482" s="297" t="s">
        <v>179</v>
      </c>
      <c r="G482" s="403" t="s">
        <v>180</v>
      </c>
      <c r="H482" s="379"/>
      <c r="I482" s="378"/>
      <c r="J482" s="573"/>
      <c r="K482" s="303">
        <v>4000000</v>
      </c>
      <c r="L482" s="408" t="s">
        <v>81</v>
      </c>
      <c r="M482" s="18"/>
      <c r="N482" s="28"/>
      <c r="O482" s="28"/>
      <c r="P482" s="28"/>
      <c r="Q482" s="133"/>
      <c r="R482" s="133"/>
      <c r="S482" s="28"/>
      <c r="T482" s="9"/>
      <c r="U482" s="200">
        <f t="shared" si="268"/>
        <v>0</v>
      </c>
      <c r="V482" s="28"/>
      <c r="W482" s="28"/>
      <c r="X482" s="28"/>
      <c r="Y482" s="200">
        <f t="shared" si="269"/>
        <v>0</v>
      </c>
      <c r="Z482" s="28"/>
      <c r="AA482" s="206"/>
      <c r="AB482" s="28"/>
      <c r="AC482" s="29">
        <f t="shared" si="270"/>
        <v>0</v>
      </c>
      <c r="AD482" s="28"/>
      <c r="AE482" s="28"/>
      <c r="AF482" s="28">
        <v>4000000</v>
      </c>
      <c r="AG482" s="29">
        <f t="shared" si="266"/>
        <v>4000000</v>
      </c>
      <c r="AH482" s="62">
        <f t="shared" si="267"/>
        <v>4000000</v>
      </c>
      <c r="AI482" s="30">
        <f>IF(ISERROR(AH482/#REF!),0,AH482/#REF!)</f>
        <v>0</v>
      </c>
      <c r="AJ482" s="31">
        <f t="shared" si="271"/>
        <v>6.5843831286550262E-4</v>
      </c>
      <c r="AK482" s="11"/>
      <c r="AL482" s="186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</row>
    <row r="483" spans="1:66" outlineLevel="1" x14ac:dyDescent="0.25">
      <c r="A483" s="376">
        <v>73</v>
      </c>
      <c r="B483" s="376"/>
      <c r="C483" s="179" t="s">
        <v>831</v>
      </c>
      <c r="D483" s="296">
        <v>44869</v>
      </c>
      <c r="E483" s="297" t="s">
        <v>784</v>
      </c>
      <c r="F483" s="297" t="s">
        <v>179</v>
      </c>
      <c r="G483" s="403" t="s">
        <v>180</v>
      </c>
      <c r="H483" s="379"/>
      <c r="I483" s="378"/>
      <c r="J483" s="573"/>
      <c r="K483" s="303">
        <v>1529500</v>
      </c>
      <c r="L483" s="408" t="s">
        <v>81</v>
      </c>
      <c r="M483" s="18"/>
      <c r="N483" s="28"/>
      <c r="O483" s="28"/>
      <c r="P483" s="28"/>
      <c r="Q483" s="133"/>
      <c r="R483" s="133"/>
      <c r="S483" s="28"/>
      <c r="T483" s="9"/>
      <c r="U483" s="200">
        <f t="shared" si="268"/>
        <v>0</v>
      </c>
      <c r="V483" s="28"/>
      <c r="W483" s="28"/>
      <c r="X483" s="28"/>
      <c r="Y483" s="200">
        <f t="shared" si="269"/>
        <v>0</v>
      </c>
      <c r="Z483" s="28"/>
      <c r="AA483" s="206"/>
      <c r="AB483" s="28"/>
      <c r="AC483" s="29">
        <f t="shared" si="270"/>
        <v>0</v>
      </c>
      <c r="AD483" s="28"/>
      <c r="AE483" s="28"/>
      <c r="AF483" s="28">
        <v>1529500</v>
      </c>
      <c r="AG483" s="29">
        <f t="shared" si="266"/>
        <v>1529500</v>
      </c>
      <c r="AH483" s="62">
        <f t="shared" si="267"/>
        <v>1529500</v>
      </c>
      <c r="AI483" s="30">
        <f>IF(ISERROR(AH483/#REF!),0,AH483/#REF!)</f>
        <v>0</v>
      </c>
      <c r="AJ483" s="31">
        <f t="shared" si="271"/>
        <v>2.5177034988194656E-4</v>
      </c>
      <c r="AK483" s="11"/>
      <c r="AL483" s="186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</row>
    <row r="484" spans="1:66" outlineLevel="1" x14ac:dyDescent="0.25">
      <c r="A484" s="376">
        <v>74</v>
      </c>
      <c r="B484" s="376"/>
      <c r="C484" s="179" t="s">
        <v>832</v>
      </c>
      <c r="D484" s="296">
        <v>44895</v>
      </c>
      <c r="E484" s="297" t="s">
        <v>786</v>
      </c>
      <c r="F484" s="297" t="s">
        <v>179</v>
      </c>
      <c r="G484" s="403" t="s">
        <v>180</v>
      </c>
      <c r="H484" s="379"/>
      <c r="I484" s="378"/>
      <c r="J484" s="573"/>
      <c r="K484" s="303">
        <v>4600000</v>
      </c>
      <c r="L484" s="408" t="s">
        <v>81</v>
      </c>
      <c r="M484" s="18"/>
      <c r="N484" s="28"/>
      <c r="O484" s="28"/>
      <c r="P484" s="28"/>
      <c r="Q484" s="133"/>
      <c r="R484" s="133"/>
      <c r="S484" s="28"/>
      <c r="T484" s="9"/>
      <c r="U484" s="200">
        <f t="shared" si="268"/>
        <v>0</v>
      </c>
      <c r="V484" s="28"/>
      <c r="W484" s="28"/>
      <c r="X484" s="28"/>
      <c r="Y484" s="200">
        <f t="shared" si="269"/>
        <v>0</v>
      </c>
      <c r="Z484" s="28"/>
      <c r="AA484" s="206"/>
      <c r="AB484" s="28"/>
      <c r="AC484" s="29">
        <f t="shared" si="270"/>
        <v>0</v>
      </c>
      <c r="AD484" s="28"/>
      <c r="AE484" s="28"/>
      <c r="AF484" s="28">
        <v>4600000</v>
      </c>
      <c r="AG484" s="29">
        <f t="shared" si="266"/>
        <v>4600000</v>
      </c>
      <c r="AH484" s="62">
        <f t="shared" si="267"/>
        <v>4600000</v>
      </c>
      <c r="AI484" s="30">
        <f t="shared" ref="AI484:AI487" si="272">IF(ISERROR(AH484/J407),0,AH484/J407)</f>
        <v>0</v>
      </c>
      <c r="AJ484" s="31">
        <f t="shared" si="271"/>
        <v>7.5720405979532801E-4</v>
      </c>
      <c r="AK484" s="11"/>
      <c r="AL484" s="186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</row>
    <row r="485" spans="1:66" outlineLevel="1" x14ac:dyDescent="0.25">
      <c r="A485" s="376">
        <v>75</v>
      </c>
      <c r="B485" s="376"/>
      <c r="C485" s="179" t="s">
        <v>833</v>
      </c>
      <c r="D485" s="296">
        <v>44876</v>
      </c>
      <c r="E485" s="297" t="s">
        <v>788</v>
      </c>
      <c r="F485" s="297" t="s">
        <v>179</v>
      </c>
      <c r="G485" s="403" t="s">
        <v>180</v>
      </c>
      <c r="H485" s="379"/>
      <c r="I485" s="378"/>
      <c r="J485" s="573"/>
      <c r="K485" s="303">
        <v>2700000</v>
      </c>
      <c r="L485" s="408" t="s">
        <v>81</v>
      </c>
      <c r="M485" s="18"/>
      <c r="N485" s="28"/>
      <c r="O485" s="28"/>
      <c r="P485" s="28"/>
      <c r="Q485" s="133"/>
      <c r="R485" s="133"/>
      <c r="S485" s="28"/>
      <c r="T485" s="9"/>
      <c r="U485" s="200">
        <f t="shared" si="268"/>
        <v>0</v>
      </c>
      <c r="V485" s="28"/>
      <c r="W485" s="28"/>
      <c r="X485" s="28"/>
      <c r="Y485" s="200">
        <f t="shared" si="269"/>
        <v>0</v>
      </c>
      <c r="Z485" s="28"/>
      <c r="AA485" s="206"/>
      <c r="AB485" s="28"/>
      <c r="AC485" s="29">
        <f t="shared" si="270"/>
        <v>0</v>
      </c>
      <c r="AD485" s="28"/>
      <c r="AE485" s="28"/>
      <c r="AF485" s="28">
        <v>2700000</v>
      </c>
      <c r="AG485" s="29">
        <f t="shared" si="266"/>
        <v>2700000</v>
      </c>
      <c r="AH485" s="62">
        <f t="shared" si="267"/>
        <v>2700000</v>
      </c>
      <c r="AI485" s="30">
        <f t="shared" si="272"/>
        <v>1.5654467995921559E-2</v>
      </c>
      <c r="AJ485" s="31">
        <f t="shared" si="271"/>
        <v>4.4444586118421429E-4</v>
      </c>
      <c r="AK485" s="11"/>
      <c r="AL485" s="186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</row>
    <row r="486" spans="1:66" outlineLevel="1" x14ac:dyDescent="0.25">
      <c r="A486" s="376">
        <v>76</v>
      </c>
      <c r="B486" s="376"/>
      <c r="C486" s="179" t="s">
        <v>834</v>
      </c>
      <c r="D486" s="296">
        <v>44838</v>
      </c>
      <c r="E486" s="297" t="s">
        <v>789</v>
      </c>
      <c r="F486" s="297" t="s">
        <v>179</v>
      </c>
      <c r="G486" s="403" t="s">
        <v>180</v>
      </c>
      <c r="H486" s="379"/>
      <c r="I486" s="378"/>
      <c r="J486" s="573"/>
      <c r="K486" s="303">
        <v>2700000</v>
      </c>
      <c r="L486" s="408" t="s">
        <v>81</v>
      </c>
      <c r="M486" s="18"/>
      <c r="N486" s="28"/>
      <c r="O486" s="28"/>
      <c r="P486" s="28"/>
      <c r="Q486" s="133"/>
      <c r="R486" s="133"/>
      <c r="S486" s="28"/>
      <c r="T486" s="9"/>
      <c r="U486" s="200">
        <f t="shared" si="268"/>
        <v>0</v>
      </c>
      <c r="V486" s="28"/>
      <c r="W486" s="28"/>
      <c r="X486" s="28"/>
      <c r="Y486" s="200">
        <f t="shared" si="269"/>
        <v>0</v>
      </c>
      <c r="Z486" s="28"/>
      <c r="AA486" s="206"/>
      <c r="AB486" s="28"/>
      <c r="AC486" s="29">
        <f t="shared" si="270"/>
        <v>0</v>
      </c>
      <c r="AD486" s="28">
        <v>2700000</v>
      </c>
      <c r="AE486" s="28"/>
      <c r="AF486" s="28"/>
      <c r="AG486" s="29">
        <f t="shared" si="266"/>
        <v>2700000</v>
      </c>
      <c r="AH486" s="62">
        <f t="shared" si="267"/>
        <v>2700000</v>
      </c>
      <c r="AI486" s="30">
        <f t="shared" si="272"/>
        <v>2.0522341476028366E-3</v>
      </c>
      <c r="AJ486" s="31">
        <f t="shared" si="271"/>
        <v>4.4444586118421429E-4</v>
      </c>
      <c r="AK486" s="11"/>
      <c r="AL486" s="186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</row>
    <row r="487" spans="1:66" outlineLevel="1" x14ac:dyDescent="0.25">
      <c r="A487" s="376">
        <v>77</v>
      </c>
      <c r="B487" s="376"/>
      <c r="C487" s="179" t="s">
        <v>835</v>
      </c>
      <c r="D487" s="296">
        <v>44841</v>
      </c>
      <c r="E487" s="297" t="s">
        <v>791</v>
      </c>
      <c r="F487" s="297" t="s">
        <v>179</v>
      </c>
      <c r="G487" s="403" t="s">
        <v>180</v>
      </c>
      <c r="H487" s="379"/>
      <c r="I487" s="378"/>
      <c r="J487" s="573"/>
      <c r="K487" s="303">
        <v>3300000</v>
      </c>
      <c r="L487" s="408" t="s">
        <v>81</v>
      </c>
      <c r="M487" s="18"/>
      <c r="N487" s="28"/>
      <c r="O487" s="28"/>
      <c r="P487" s="28"/>
      <c r="Q487" s="133"/>
      <c r="R487" s="133"/>
      <c r="S487" s="28"/>
      <c r="T487" s="9"/>
      <c r="U487" s="200">
        <f t="shared" si="268"/>
        <v>0</v>
      </c>
      <c r="V487" s="28"/>
      <c r="W487" s="28"/>
      <c r="X487" s="28"/>
      <c r="Y487" s="200">
        <f t="shared" si="269"/>
        <v>0</v>
      </c>
      <c r="Z487" s="28"/>
      <c r="AA487" s="206"/>
      <c r="AB487" s="28"/>
      <c r="AC487" s="29">
        <f t="shared" si="270"/>
        <v>0</v>
      </c>
      <c r="AD487" s="28"/>
      <c r="AE487" s="28">
        <v>3300000</v>
      </c>
      <c r="AF487" s="28"/>
      <c r="AG487" s="29">
        <f t="shared" si="266"/>
        <v>3300000</v>
      </c>
      <c r="AH487" s="62">
        <f t="shared" si="267"/>
        <v>3300000</v>
      </c>
      <c r="AI487" s="30">
        <f t="shared" si="272"/>
        <v>0</v>
      </c>
      <c r="AJ487" s="31">
        <f t="shared" si="271"/>
        <v>5.4321160811403974E-4</v>
      </c>
      <c r="AK487" s="11"/>
      <c r="AL487" s="186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</row>
    <row r="488" spans="1:66" outlineLevel="1" x14ac:dyDescent="0.25">
      <c r="A488" s="376">
        <v>78</v>
      </c>
      <c r="B488" s="376"/>
      <c r="C488" s="179" t="s">
        <v>836</v>
      </c>
      <c r="D488" s="296">
        <v>44852</v>
      </c>
      <c r="E488" s="297" t="s">
        <v>793</v>
      </c>
      <c r="F488" s="297" t="s">
        <v>179</v>
      </c>
      <c r="G488" s="403" t="s">
        <v>180</v>
      </c>
      <c r="H488" s="379"/>
      <c r="I488" s="378"/>
      <c r="J488" s="573"/>
      <c r="K488" s="303">
        <v>3000000</v>
      </c>
      <c r="L488" s="408" t="s">
        <v>81</v>
      </c>
      <c r="M488" s="18"/>
      <c r="N488" s="28"/>
      <c r="O488" s="28"/>
      <c r="P488" s="28"/>
      <c r="Q488" s="133"/>
      <c r="R488" s="133"/>
      <c r="S488" s="28"/>
      <c r="T488" s="9"/>
      <c r="U488" s="200">
        <f t="shared" si="268"/>
        <v>0</v>
      </c>
      <c r="V488" s="28"/>
      <c r="W488" s="28"/>
      <c r="X488" s="28"/>
      <c r="Y488" s="200">
        <f t="shared" si="269"/>
        <v>0</v>
      </c>
      <c r="Z488" s="28"/>
      <c r="AA488" s="206"/>
      <c r="AB488" s="28"/>
      <c r="AC488" s="29">
        <f t="shared" si="270"/>
        <v>0</v>
      </c>
      <c r="AD488" s="28"/>
      <c r="AE488" s="28">
        <v>3000000</v>
      </c>
      <c r="AF488" s="28"/>
      <c r="AG488" s="29">
        <f t="shared" si="266"/>
        <v>3000000</v>
      </c>
      <c r="AH488" s="62">
        <f t="shared" si="267"/>
        <v>3000000</v>
      </c>
      <c r="AI488" s="30">
        <f t="shared" ref="AI488:AI501" si="273">IF(ISERROR(AH488/J412),0,AH488/J412)</f>
        <v>0</v>
      </c>
      <c r="AJ488" s="31">
        <f t="shared" si="271"/>
        <v>4.9382873464912699E-4</v>
      </c>
      <c r="AK488" s="11"/>
      <c r="AL488" s="186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</row>
    <row r="489" spans="1:66" outlineLevel="1" x14ac:dyDescent="0.25">
      <c r="A489" s="376">
        <v>79</v>
      </c>
      <c r="B489" s="376"/>
      <c r="C489" s="179" t="s">
        <v>837</v>
      </c>
      <c r="D489" s="296">
        <v>44841</v>
      </c>
      <c r="E489" s="297" t="s">
        <v>797</v>
      </c>
      <c r="F489" s="297" t="s">
        <v>179</v>
      </c>
      <c r="G489" s="403" t="s">
        <v>180</v>
      </c>
      <c r="H489" s="379"/>
      <c r="I489" s="378"/>
      <c r="J489" s="573"/>
      <c r="K489" s="303">
        <v>2600000</v>
      </c>
      <c r="L489" s="408" t="s">
        <v>81</v>
      </c>
      <c r="M489" s="18"/>
      <c r="N489" s="28"/>
      <c r="O489" s="28"/>
      <c r="P489" s="28"/>
      <c r="Q489" s="133"/>
      <c r="R489" s="133"/>
      <c r="S489" s="28"/>
      <c r="T489" s="9"/>
      <c r="U489" s="200">
        <f t="shared" si="268"/>
        <v>0</v>
      </c>
      <c r="V489" s="28"/>
      <c r="W489" s="28"/>
      <c r="X489" s="28"/>
      <c r="Y489" s="200">
        <f t="shared" si="269"/>
        <v>0</v>
      </c>
      <c r="Z489" s="28"/>
      <c r="AA489" s="206"/>
      <c r="AB489" s="28"/>
      <c r="AC489" s="29">
        <f t="shared" si="270"/>
        <v>0</v>
      </c>
      <c r="AD489" s="28"/>
      <c r="AE489" s="28">
        <v>2600000</v>
      </c>
      <c r="AF489" s="28"/>
      <c r="AG489" s="29">
        <f t="shared" si="266"/>
        <v>2600000</v>
      </c>
      <c r="AH489" s="62">
        <f t="shared" si="267"/>
        <v>2600000</v>
      </c>
      <c r="AI489" s="30">
        <f t="shared" si="273"/>
        <v>0</v>
      </c>
      <c r="AJ489" s="31">
        <f t="shared" si="271"/>
        <v>4.2798490336257671E-4</v>
      </c>
      <c r="AK489" s="11"/>
      <c r="AL489" s="186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</row>
    <row r="490" spans="1:66" outlineLevel="1" x14ac:dyDescent="0.25">
      <c r="A490" s="376">
        <v>80</v>
      </c>
      <c r="B490" s="376"/>
      <c r="C490" s="179" t="s">
        <v>838</v>
      </c>
      <c r="D490" s="296">
        <v>44841</v>
      </c>
      <c r="E490" s="297" t="s">
        <v>801</v>
      </c>
      <c r="F490" s="297" t="s">
        <v>179</v>
      </c>
      <c r="G490" s="403" t="s">
        <v>180</v>
      </c>
      <c r="H490" s="379"/>
      <c r="I490" s="378"/>
      <c r="J490" s="573"/>
      <c r="K490" s="303">
        <v>1900000</v>
      </c>
      <c r="L490" s="408" t="s">
        <v>81</v>
      </c>
      <c r="M490" s="18"/>
      <c r="N490" s="28"/>
      <c r="O490" s="28"/>
      <c r="P490" s="28"/>
      <c r="Q490" s="133"/>
      <c r="R490" s="133"/>
      <c r="S490" s="28"/>
      <c r="T490" s="9"/>
      <c r="U490" s="200">
        <f t="shared" si="268"/>
        <v>0</v>
      </c>
      <c r="V490" s="28"/>
      <c r="W490" s="28"/>
      <c r="X490" s="28"/>
      <c r="Y490" s="200">
        <f t="shared" si="269"/>
        <v>0</v>
      </c>
      <c r="Z490" s="28"/>
      <c r="AA490" s="206"/>
      <c r="AB490" s="28"/>
      <c r="AC490" s="29">
        <f t="shared" si="270"/>
        <v>0</v>
      </c>
      <c r="AD490" s="28"/>
      <c r="AE490" s="28">
        <v>1900000</v>
      </c>
      <c r="AF490" s="28"/>
      <c r="AG490" s="29">
        <f t="shared" si="266"/>
        <v>1900000</v>
      </c>
      <c r="AH490" s="62">
        <f t="shared" si="267"/>
        <v>1900000</v>
      </c>
      <c r="AI490" s="30">
        <f t="shared" si="273"/>
        <v>0</v>
      </c>
      <c r="AJ490" s="31">
        <f t="shared" si="271"/>
        <v>3.1275819861111378E-4</v>
      </c>
      <c r="AK490" s="11"/>
      <c r="AL490" s="186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</row>
    <row r="491" spans="1:66" outlineLevel="1" x14ac:dyDescent="0.25">
      <c r="A491" s="376">
        <v>81</v>
      </c>
      <c r="B491" s="376"/>
      <c r="C491" s="179" t="s">
        <v>839</v>
      </c>
      <c r="D491" s="296">
        <v>44860</v>
      </c>
      <c r="E491" s="297" t="s">
        <v>804</v>
      </c>
      <c r="F491" s="297" t="s">
        <v>179</v>
      </c>
      <c r="G491" s="403" t="s">
        <v>180</v>
      </c>
      <c r="H491" s="379"/>
      <c r="I491" s="378"/>
      <c r="J491" s="573"/>
      <c r="K491" s="303">
        <v>2300000</v>
      </c>
      <c r="L491" s="408" t="s">
        <v>81</v>
      </c>
      <c r="M491" s="18"/>
      <c r="N491" s="28"/>
      <c r="O491" s="28"/>
      <c r="P491" s="28"/>
      <c r="Q491" s="133"/>
      <c r="R491" s="133"/>
      <c r="S491" s="28"/>
      <c r="T491" s="9"/>
      <c r="U491" s="200">
        <f t="shared" si="268"/>
        <v>0</v>
      </c>
      <c r="V491" s="28"/>
      <c r="W491" s="28"/>
      <c r="X491" s="28"/>
      <c r="Y491" s="200">
        <f t="shared" si="269"/>
        <v>0</v>
      </c>
      <c r="Z491" s="28"/>
      <c r="AA491" s="206"/>
      <c r="AB491" s="28"/>
      <c r="AC491" s="29">
        <f t="shared" si="270"/>
        <v>0</v>
      </c>
      <c r="AD491" s="28"/>
      <c r="AE491" s="28">
        <v>2300000</v>
      </c>
      <c r="AF491" s="28"/>
      <c r="AG491" s="29">
        <f t="shared" si="266"/>
        <v>2300000</v>
      </c>
      <c r="AH491" s="62">
        <f t="shared" si="267"/>
        <v>2300000</v>
      </c>
      <c r="AI491" s="30">
        <f t="shared" si="273"/>
        <v>0</v>
      </c>
      <c r="AJ491" s="31">
        <f t="shared" si="271"/>
        <v>3.7860202989766401E-4</v>
      </c>
      <c r="AK491" s="11"/>
      <c r="AL491" s="186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</row>
    <row r="492" spans="1:66" outlineLevel="1" x14ac:dyDescent="0.25">
      <c r="A492" s="376">
        <v>82</v>
      </c>
      <c r="B492" s="376"/>
      <c r="C492" s="179" t="s">
        <v>840</v>
      </c>
      <c r="D492" s="296">
        <v>44876</v>
      </c>
      <c r="E492" s="297" t="s">
        <v>787</v>
      </c>
      <c r="F492" s="297" t="s">
        <v>179</v>
      </c>
      <c r="G492" s="403" t="s">
        <v>180</v>
      </c>
      <c r="H492" s="379"/>
      <c r="I492" s="378"/>
      <c r="J492" s="573"/>
      <c r="K492" s="303">
        <v>6800000</v>
      </c>
      <c r="L492" s="408" t="s">
        <v>81</v>
      </c>
      <c r="M492" s="18"/>
      <c r="N492" s="28"/>
      <c r="O492" s="28"/>
      <c r="P492" s="28"/>
      <c r="Q492" s="133"/>
      <c r="R492" s="133"/>
      <c r="S492" s="28"/>
      <c r="T492" s="9"/>
      <c r="U492" s="200">
        <f t="shared" si="268"/>
        <v>0</v>
      </c>
      <c r="V492" s="28"/>
      <c r="W492" s="28"/>
      <c r="X492" s="28"/>
      <c r="Y492" s="200">
        <f t="shared" si="269"/>
        <v>0</v>
      </c>
      <c r="Z492" s="28"/>
      <c r="AA492" s="206"/>
      <c r="AB492" s="28"/>
      <c r="AC492" s="29">
        <f t="shared" si="270"/>
        <v>0</v>
      </c>
      <c r="AD492" s="28"/>
      <c r="AE492" s="28"/>
      <c r="AF492" s="28">
        <v>6800000</v>
      </c>
      <c r="AG492" s="29">
        <f t="shared" si="266"/>
        <v>6800000</v>
      </c>
      <c r="AH492" s="62">
        <f t="shared" si="267"/>
        <v>6800000</v>
      </c>
      <c r="AI492" s="30">
        <f t="shared" si="273"/>
        <v>0</v>
      </c>
      <c r="AJ492" s="31">
        <f t="shared" si="271"/>
        <v>1.1193451318713544E-3</v>
      </c>
      <c r="AK492" s="11"/>
      <c r="AL492" s="186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</row>
    <row r="493" spans="1:66" outlineLevel="1" x14ac:dyDescent="0.25">
      <c r="A493" s="376">
        <v>83</v>
      </c>
      <c r="B493" s="376"/>
      <c r="C493" s="179" t="s">
        <v>841</v>
      </c>
      <c r="D493" s="296">
        <v>44841</v>
      </c>
      <c r="E493" s="297" t="s">
        <v>746</v>
      </c>
      <c r="F493" s="297" t="s">
        <v>179</v>
      </c>
      <c r="G493" s="403" t="s">
        <v>180</v>
      </c>
      <c r="H493" s="379"/>
      <c r="I493" s="378"/>
      <c r="J493" s="573"/>
      <c r="K493" s="303">
        <v>1800000</v>
      </c>
      <c r="L493" s="408" t="s">
        <v>81</v>
      </c>
      <c r="M493" s="18"/>
      <c r="N493" s="28"/>
      <c r="O493" s="28"/>
      <c r="P493" s="28"/>
      <c r="Q493" s="133"/>
      <c r="R493" s="133"/>
      <c r="S493" s="28"/>
      <c r="T493" s="9"/>
      <c r="U493" s="200">
        <f t="shared" si="268"/>
        <v>0</v>
      </c>
      <c r="V493" s="28"/>
      <c r="W493" s="28"/>
      <c r="X493" s="28"/>
      <c r="Y493" s="200">
        <f t="shared" si="269"/>
        <v>0</v>
      </c>
      <c r="Z493" s="28"/>
      <c r="AA493" s="206"/>
      <c r="AB493" s="28"/>
      <c r="AC493" s="29">
        <f t="shared" si="270"/>
        <v>0</v>
      </c>
      <c r="AD493" s="28"/>
      <c r="AE493" s="28">
        <v>1800000</v>
      </c>
      <c r="AF493" s="28"/>
      <c r="AG493" s="29">
        <f t="shared" si="266"/>
        <v>1800000</v>
      </c>
      <c r="AH493" s="62">
        <f t="shared" si="267"/>
        <v>1800000</v>
      </c>
      <c r="AI493" s="30">
        <f t="shared" si="273"/>
        <v>0</v>
      </c>
      <c r="AJ493" s="31">
        <f t="shared" si="271"/>
        <v>2.9629724078947619E-4</v>
      </c>
      <c r="AK493" s="11"/>
      <c r="AL493" s="186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</row>
    <row r="494" spans="1:66" outlineLevel="1" x14ac:dyDescent="0.25">
      <c r="A494" s="376">
        <v>84</v>
      </c>
      <c r="B494" s="376"/>
      <c r="C494" s="179" t="s">
        <v>842</v>
      </c>
      <c r="D494" s="296">
        <v>44858</v>
      </c>
      <c r="E494" s="297" t="s">
        <v>767</v>
      </c>
      <c r="F494" s="297" t="s">
        <v>179</v>
      </c>
      <c r="G494" s="403" t="s">
        <v>180</v>
      </c>
      <c r="H494" s="379"/>
      <c r="I494" s="378"/>
      <c r="J494" s="573"/>
      <c r="K494" s="206">
        <v>1529500</v>
      </c>
      <c r="L494" s="408" t="s">
        <v>81</v>
      </c>
      <c r="M494" s="18"/>
      <c r="N494" s="28"/>
      <c r="O494" s="28"/>
      <c r="P494" s="28"/>
      <c r="Q494" s="133"/>
      <c r="R494" s="133"/>
      <c r="S494" s="28"/>
      <c r="T494" s="9"/>
      <c r="U494" s="200">
        <f t="shared" si="268"/>
        <v>0</v>
      </c>
      <c r="V494" s="28"/>
      <c r="W494" s="28"/>
      <c r="X494" s="28"/>
      <c r="Y494" s="200">
        <f t="shared" si="269"/>
        <v>0</v>
      </c>
      <c r="Z494" s="28"/>
      <c r="AA494" s="206"/>
      <c r="AB494" s="28"/>
      <c r="AC494" s="29">
        <f t="shared" si="270"/>
        <v>0</v>
      </c>
      <c r="AD494" s="28"/>
      <c r="AE494" s="28"/>
      <c r="AF494" s="28">
        <v>1529500</v>
      </c>
      <c r="AG494" s="29">
        <f t="shared" si="266"/>
        <v>1529500</v>
      </c>
      <c r="AH494" s="62">
        <f t="shared" si="267"/>
        <v>1529500</v>
      </c>
      <c r="AI494" s="30">
        <f t="shared" si="273"/>
        <v>0</v>
      </c>
      <c r="AJ494" s="31">
        <f t="shared" si="271"/>
        <v>2.5177034988194656E-4</v>
      </c>
      <c r="AK494" s="11"/>
      <c r="AL494" s="186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</row>
    <row r="495" spans="1:66" outlineLevel="1" x14ac:dyDescent="0.25">
      <c r="A495" s="376">
        <v>85</v>
      </c>
      <c r="B495" s="376"/>
      <c r="C495" s="179" t="s">
        <v>843</v>
      </c>
      <c r="D495" s="296">
        <v>44854</v>
      </c>
      <c r="E495" s="297" t="s">
        <v>795</v>
      </c>
      <c r="F495" s="297" t="s">
        <v>179</v>
      </c>
      <c r="G495" s="403" t="s">
        <v>180</v>
      </c>
      <c r="H495" s="379"/>
      <c r="I495" s="378"/>
      <c r="J495" s="573"/>
      <c r="K495" s="303">
        <v>5400000</v>
      </c>
      <c r="L495" s="408" t="s">
        <v>81</v>
      </c>
      <c r="M495" s="18"/>
      <c r="N495" s="28"/>
      <c r="O495" s="28"/>
      <c r="P495" s="28"/>
      <c r="Q495" s="133"/>
      <c r="R495" s="133"/>
      <c r="S495" s="28"/>
      <c r="T495" s="9"/>
      <c r="U495" s="200">
        <f t="shared" si="268"/>
        <v>0</v>
      </c>
      <c r="V495" s="28"/>
      <c r="W495" s="28"/>
      <c r="X495" s="28"/>
      <c r="Y495" s="200">
        <f t="shared" si="269"/>
        <v>0</v>
      </c>
      <c r="Z495" s="28"/>
      <c r="AA495" s="206"/>
      <c r="AB495" s="28"/>
      <c r="AC495" s="29">
        <f t="shared" si="270"/>
        <v>0</v>
      </c>
      <c r="AD495" s="28"/>
      <c r="AE495" s="28">
        <v>5400000</v>
      </c>
      <c r="AF495" s="28"/>
      <c r="AG495" s="29">
        <f t="shared" si="266"/>
        <v>5400000</v>
      </c>
      <c r="AH495" s="62">
        <f t="shared" si="267"/>
        <v>5400000</v>
      </c>
      <c r="AI495" s="30">
        <f t="shared" si="273"/>
        <v>0</v>
      </c>
      <c r="AJ495" s="31">
        <f t="shared" si="271"/>
        <v>8.8889172236842858E-4</v>
      </c>
      <c r="AK495" s="11"/>
      <c r="AL495" s="186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</row>
    <row r="496" spans="1:66" outlineLevel="1" x14ac:dyDescent="0.25">
      <c r="A496" s="376">
        <v>86</v>
      </c>
      <c r="B496" s="376"/>
      <c r="C496" s="179" t="s">
        <v>844</v>
      </c>
      <c r="D496" s="296">
        <v>44838</v>
      </c>
      <c r="E496" s="297" t="s">
        <v>740</v>
      </c>
      <c r="F496" s="297" t="s">
        <v>179</v>
      </c>
      <c r="G496" s="403" t="s">
        <v>180</v>
      </c>
      <c r="H496" s="379"/>
      <c r="I496" s="378"/>
      <c r="J496" s="573"/>
      <c r="K496" s="303">
        <v>1700000</v>
      </c>
      <c r="L496" s="408" t="s">
        <v>81</v>
      </c>
      <c r="M496" s="18"/>
      <c r="N496" s="28"/>
      <c r="O496" s="28"/>
      <c r="P496" s="28"/>
      <c r="Q496" s="133"/>
      <c r="R496" s="133"/>
      <c r="S496" s="28"/>
      <c r="T496" s="9"/>
      <c r="U496" s="200">
        <f t="shared" si="268"/>
        <v>0</v>
      </c>
      <c r="V496" s="28"/>
      <c r="W496" s="28"/>
      <c r="X496" s="28"/>
      <c r="Y496" s="200">
        <f t="shared" si="269"/>
        <v>0</v>
      </c>
      <c r="Z496" s="28"/>
      <c r="AA496" s="206"/>
      <c r="AB496" s="28"/>
      <c r="AC496" s="29">
        <f t="shared" si="270"/>
        <v>0</v>
      </c>
      <c r="AD496" s="28"/>
      <c r="AE496" s="28">
        <v>1700000</v>
      </c>
      <c r="AF496" s="28"/>
      <c r="AG496" s="29">
        <f t="shared" si="266"/>
        <v>1700000</v>
      </c>
      <c r="AH496" s="62">
        <f t="shared" si="267"/>
        <v>1700000</v>
      </c>
      <c r="AI496" s="30">
        <f t="shared" si="273"/>
        <v>0</v>
      </c>
      <c r="AJ496" s="31">
        <f t="shared" si="271"/>
        <v>2.7983628296783861E-4</v>
      </c>
      <c r="AK496" s="11"/>
      <c r="AL496" s="186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</row>
    <row r="497" spans="1:66" outlineLevel="1" x14ac:dyDescent="0.25">
      <c r="A497" s="376">
        <v>87</v>
      </c>
      <c r="B497" s="376"/>
      <c r="C497" s="179" t="s">
        <v>845</v>
      </c>
      <c r="D497" s="296">
        <v>44860</v>
      </c>
      <c r="E497" s="297" t="s">
        <v>778</v>
      </c>
      <c r="F497" s="297" t="s">
        <v>179</v>
      </c>
      <c r="G497" s="403" t="s">
        <v>180</v>
      </c>
      <c r="H497" s="379"/>
      <c r="I497" s="378"/>
      <c r="J497" s="573"/>
      <c r="K497" s="303">
        <v>1529500</v>
      </c>
      <c r="L497" s="408" t="s">
        <v>81</v>
      </c>
      <c r="M497" s="18"/>
      <c r="N497" s="28"/>
      <c r="O497" s="28"/>
      <c r="P497" s="28"/>
      <c r="Q497" s="133"/>
      <c r="R497" s="133"/>
      <c r="S497" s="28"/>
      <c r="T497" s="9"/>
      <c r="U497" s="200">
        <f t="shared" si="268"/>
        <v>0</v>
      </c>
      <c r="V497" s="28"/>
      <c r="W497" s="28"/>
      <c r="X497" s="28"/>
      <c r="Y497" s="200">
        <f t="shared" si="269"/>
        <v>0</v>
      </c>
      <c r="Z497" s="28"/>
      <c r="AA497" s="206"/>
      <c r="AB497" s="28"/>
      <c r="AC497" s="29">
        <f t="shared" si="270"/>
        <v>0</v>
      </c>
      <c r="AD497" s="28"/>
      <c r="AE497" s="28">
        <v>1529500</v>
      </c>
      <c r="AF497" s="28"/>
      <c r="AG497" s="29">
        <f t="shared" si="266"/>
        <v>1529500</v>
      </c>
      <c r="AH497" s="62">
        <f t="shared" si="267"/>
        <v>1529500</v>
      </c>
      <c r="AI497" s="30">
        <f t="shared" si="273"/>
        <v>0</v>
      </c>
      <c r="AJ497" s="31">
        <f t="shared" si="271"/>
        <v>2.5177034988194656E-4</v>
      </c>
      <c r="AK497" s="11"/>
      <c r="AL497" s="186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</row>
    <row r="498" spans="1:66" outlineLevel="1" x14ac:dyDescent="0.25">
      <c r="A498" s="376">
        <v>88</v>
      </c>
      <c r="B498" s="376"/>
      <c r="C498" s="179" t="s">
        <v>846</v>
      </c>
      <c r="D498" s="296">
        <v>44852</v>
      </c>
      <c r="E498" s="297" t="s">
        <v>776</v>
      </c>
      <c r="F498" s="297" t="s">
        <v>179</v>
      </c>
      <c r="G498" s="403" t="s">
        <v>180</v>
      </c>
      <c r="H498" s="379"/>
      <c r="I498" s="378"/>
      <c r="J498" s="573"/>
      <c r="K498" s="303">
        <v>2300000</v>
      </c>
      <c r="L498" s="408" t="s">
        <v>81</v>
      </c>
      <c r="M498" s="18"/>
      <c r="N498" s="28"/>
      <c r="O498" s="28"/>
      <c r="P498" s="28"/>
      <c r="Q498" s="133"/>
      <c r="R498" s="133"/>
      <c r="S498" s="28"/>
      <c r="T498" s="9"/>
      <c r="U498" s="200">
        <f t="shared" si="268"/>
        <v>0</v>
      </c>
      <c r="V498" s="28"/>
      <c r="W498" s="28"/>
      <c r="X498" s="28"/>
      <c r="Y498" s="200">
        <f t="shared" si="269"/>
        <v>0</v>
      </c>
      <c r="Z498" s="28"/>
      <c r="AA498" s="206"/>
      <c r="AB498" s="28"/>
      <c r="AC498" s="29">
        <f t="shared" si="270"/>
        <v>0</v>
      </c>
      <c r="AD498" s="28"/>
      <c r="AE498" s="28"/>
      <c r="AF498" s="28">
        <v>2300000</v>
      </c>
      <c r="AG498" s="29">
        <f t="shared" si="266"/>
        <v>2300000</v>
      </c>
      <c r="AH498" s="62">
        <f t="shared" si="267"/>
        <v>2300000</v>
      </c>
      <c r="AI498" s="30">
        <f t="shared" si="273"/>
        <v>0</v>
      </c>
      <c r="AJ498" s="31">
        <f t="shared" si="271"/>
        <v>3.7860202989766401E-4</v>
      </c>
      <c r="AK498" s="11"/>
      <c r="AL498" s="186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</row>
    <row r="499" spans="1:66" outlineLevel="1" x14ac:dyDescent="0.25">
      <c r="A499" s="376">
        <v>89</v>
      </c>
      <c r="B499" s="376"/>
      <c r="C499" s="179" t="s">
        <v>847</v>
      </c>
      <c r="D499" s="296">
        <v>44841</v>
      </c>
      <c r="E499" s="297" t="s">
        <v>807</v>
      </c>
      <c r="F499" s="297" t="s">
        <v>179</v>
      </c>
      <c r="G499" s="403" t="s">
        <v>180</v>
      </c>
      <c r="H499" s="379"/>
      <c r="I499" s="378"/>
      <c r="J499" s="573"/>
      <c r="K499" s="303">
        <v>1600000</v>
      </c>
      <c r="L499" s="408" t="s">
        <v>81</v>
      </c>
      <c r="M499" s="18"/>
      <c r="N499" s="28"/>
      <c r="O499" s="28"/>
      <c r="P499" s="28"/>
      <c r="Q499" s="133"/>
      <c r="R499" s="133"/>
      <c r="S499" s="28"/>
      <c r="T499" s="9"/>
      <c r="U499" s="200">
        <f t="shared" si="268"/>
        <v>0</v>
      </c>
      <c r="V499" s="28"/>
      <c r="W499" s="28"/>
      <c r="X499" s="28"/>
      <c r="Y499" s="200">
        <f t="shared" si="269"/>
        <v>0</v>
      </c>
      <c r="Z499" s="28"/>
      <c r="AA499" s="206"/>
      <c r="AB499" s="28"/>
      <c r="AC499" s="29">
        <f t="shared" si="270"/>
        <v>0</v>
      </c>
      <c r="AD499" s="28"/>
      <c r="AE499" s="28"/>
      <c r="AF499" s="28">
        <v>1600000</v>
      </c>
      <c r="AG499" s="29">
        <f t="shared" si="266"/>
        <v>1600000</v>
      </c>
      <c r="AH499" s="62">
        <f t="shared" si="267"/>
        <v>1600000</v>
      </c>
      <c r="AI499" s="30">
        <f t="shared" si="273"/>
        <v>0</v>
      </c>
      <c r="AJ499" s="31">
        <f t="shared" si="271"/>
        <v>2.6337532514620108E-4</v>
      </c>
      <c r="AK499" s="11"/>
      <c r="AL499" s="186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</row>
    <row r="500" spans="1:66" outlineLevel="1" x14ac:dyDescent="0.25">
      <c r="A500" s="376">
        <v>90</v>
      </c>
      <c r="B500" s="376"/>
      <c r="C500" s="179" t="s">
        <v>848</v>
      </c>
      <c r="D500" s="296">
        <v>44869</v>
      </c>
      <c r="E500" s="297" t="s">
        <v>777</v>
      </c>
      <c r="F500" s="297" t="s">
        <v>179</v>
      </c>
      <c r="G500" s="403" t="s">
        <v>180</v>
      </c>
      <c r="H500" s="379"/>
      <c r="I500" s="378"/>
      <c r="J500" s="573"/>
      <c r="K500" s="303">
        <v>1665900</v>
      </c>
      <c r="L500" s="408" t="s">
        <v>81</v>
      </c>
      <c r="M500" s="18"/>
      <c r="N500" s="28"/>
      <c r="O500" s="28"/>
      <c r="P500" s="28"/>
      <c r="Q500" s="133"/>
      <c r="R500" s="133"/>
      <c r="S500" s="28"/>
      <c r="T500" s="9"/>
      <c r="U500" s="200">
        <f t="shared" si="268"/>
        <v>0</v>
      </c>
      <c r="V500" s="28"/>
      <c r="W500" s="28"/>
      <c r="X500" s="28"/>
      <c r="Y500" s="200">
        <f t="shared" si="269"/>
        <v>0</v>
      </c>
      <c r="Z500" s="28"/>
      <c r="AA500" s="206"/>
      <c r="AB500" s="28"/>
      <c r="AC500" s="29">
        <f t="shared" si="270"/>
        <v>0</v>
      </c>
      <c r="AD500" s="28"/>
      <c r="AE500" s="28">
        <v>1665900</v>
      </c>
      <c r="AF500" s="28"/>
      <c r="AG500" s="29">
        <f t="shared" si="266"/>
        <v>1665900</v>
      </c>
      <c r="AH500" s="62">
        <f t="shared" si="267"/>
        <v>1665900</v>
      </c>
      <c r="AI500" s="30">
        <f t="shared" si="273"/>
        <v>0</v>
      </c>
      <c r="AJ500" s="31">
        <f t="shared" si="271"/>
        <v>2.7422309635066023E-4</v>
      </c>
      <c r="AK500" s="11"/>
      <c r="AL500" s="186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</row>
    <row r="501" spans="1:66" outlineLevel="1" x14ac:dyDescent="0.25">
      <c r="A501" s="376">
        <v>91</v>
      </c>
      <c r="B501" s="376"/>
      <c r="C501" s="179" t="s">
        <v>849</v>
      </c>
      <c r="D501" s="296">
        <v>44882</v>
      </c>
      <c r="E501" s="297" t="s">
        <v>781</v>
      </c>
      <c r="F501" s="297" t="s">
        <v>179</v>
      </c>
      <c r="G501" s="403" t="s">
        <v>180</v>
      </c>
      <c r="H501" s="379"/>
      <c r="I501" s="378"/>
      <c r="J501" s="573"/>
      <c r="K501" s="303">
        <v>1700000</v>
      </c>
      <c r="L501" s="408" t="s">
        <v>81</v>
      </c>
      <c r="M501" s="18"/>
      <c r="N501" s="28"/>
      <c r="O501" s="28"/>
      <c r="P501" s="28"/>
      <c r="Q501" s="133"/>
      <c r="R501" s="133"/>
      <c r="S501" s="28"/>
      <c r="T501" s="9"/>
      <c r="U501" s="200">
        <f t="shared" si="268"/>
        <v>0</v>
      </c>
      <c r="V501" s="28"/>
      <c r="W501" s="28"/>
      <c r="X501" s="28"/>
      <c r="Y501" s="200">
        <f t="shared" si="269"/>
        <v>0</v>
      </c>
      <c r="Z501" s="28"/>
      <c r="AA501" s="206"/>
      <c r="AB501" s="28"/>
      <c r="AC501" s="29">
        <f t="shared" si="270"/>
        <v>0</v>
      </c>
      <c r="AD501" s="28"/>
      <c r="AE501" s="28"/>
      <c r="AF501" s="28">
        <v>1700000</v>
      </c>
      <c r="AG501" s="29">
        <f t="shared" si="266"/>
        <v>1700000</v>
      </c>
      <c r="AH501" s="62">
        <f t="shared" si="267"/>
        <v>1700000</v>
      </c>
      <c r="AI501" s="30">
        <f t="shared" si="273"/>
        <v>0</v>
      </c>
      <c r="AJ501" s="31">
        <f t="shared" si="271"/>
        <v>2.7983628296783861E-4</v>
      </c>
      <c r="AK501" s="11"/>
      <c r="AL501" s="186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</row>
    <row r="502" spans="1:66" s="61" customFormat="1" ht="12.75" customHeight="1" x14ac:dyDescent="0.25">
      <c r="A502" s="513" t="s">
        <v>75</v>
      </c>
      <c r="B502" s="514"/>
      <c r="C502" s="514"/>
      <c r="D502" s="514"/>
      <c r="E502" s="514"/>
      <c r="F502" s="514"/>
      <c r="G502" s="514"/>
      <c r="H502" s="514"/>
      <c r="I502" s="514"/>
      <c r="J502" s="352">
        <f>+J409</f>
        <v>1315639350</v>
      </c>
      <c r="K502" s="339">
        <f>+SUM(K410:K501)</f>
        <v>1315373086</v>
      </c>
      <c r="L502" s="339"/>
      <c r="M502" s="445"/>
      <c r="N502" s="339">
        <f>SUM(N410:N461)</f>
        <v>0</v>
      </c>
      <c r="O502" s="339">
        <f>SUM(O410:O461)</f>
        <v>0</v>
      </c>
      <c r="P502" s="339">
        <f>SUM(P410:P461)</f>
        <v>0</v>
      </c>
      <c r="Q502" s="344"/>
      <c r="R502" s="353">
        <f>SUM(R410:R501)</f>
        <v>0</v>
      </c>
      <c r="S502" s="339">
        <f>SUM(S410:S463)</f>
        <v>0</v>
      </c>
      <c r="T502" s="339">
        <f>SUM(T410:T463)</f>
        <v>0</v>
      </c>
      <c r="U502" s="339">
        <f>SUM(U410:X501)</f>
        <v>1187371277</v>
      </c>
      <c r="V502" s="339">
        <f>SUM(V410:V463)</f>
        <v>670882703</v>
      </c>
      <c r="W502" s="339">
        <f>SUM(W410:W463)</f>
        <v>516488574</v>
      </c>
      <c r="X502" s="339">
        <f>SUM(X410:X463)</f>
        <v>0</v>
      </c>
      <c r="Y502" s="339">
        <f t="shared" ref="Y502:AH502" si="274">SUM(Y410:Y501)</f>
        <v>1187371277</v>
      </c>
      <c r="Z502" s="339">
        <f t="shared" si="274"/>
        <v>9352009</v>
      </c>
      <c r="AA502" s="339">
        <f t="shared" si="274"/>
        <v>0</v>
      </c>
      <c r="AB502" s="339">
        <f t="shared" si="274"/>
        <v>0</v>
      </c>
      <c r="AC502" s="339">
        <f t="shared" si="274"/>
        <v>9352009</v>
      </c>
      <c r="AD502" s="339">
        <f t="shared" si="274"/>
        <v>10100000</v>
      </c>
      <c r="AE502" s="339">
        <f t="shared" si="274"/>
        <v>51961300</v>
      </c>
      <c r="AF502" s="339">
        <f t="shared" si="274"/>
        <v>56588500</v>
      </c>
      <c r="AG502" s="339">
        <f t="shared" si="274"/>
        <v>118649800</v>
      </c>
      <c r="AH502" s="339">
        <f t="shared" si="274"/>
        <v>1315373086</v>
      </c>
      <c r="AI502" s="345">
        <f>IF(ISERROR(AH502/K502),0,AH502/K502)</f>
        <v>1</v>
      </c>
      <c r="AJ502" s="345">
        <f>IF(ISERROR(AH502/$AH$508),0,AH502/$AH$508)</f>
        <v>0.21652300888363243</v>
      </c>
      <c r="AK502" s="11"/>
      <c r="AL502" s="186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</row>
    <row r="503" spans="1:66" ht="12.75" customHeight="1" x14ac:dyDescent="0.25">
      <c r="A503" s="502" t="s">
        <v>76</v>
      </c>
      <c r="B503" s="503"/>
      <c r="C503" s="503"/>
      <c r="D503" s="503"/>
      <c r="E503" s="504"/>
      <c r="F503" s="111"/>
      <c r="G503" s="16"/>
      <c r="H503" s="5"/>
      <c r="I503" s="17"/>
      <c r="J503" s="505">
        <v>1573849279</v>
      </c>
      <c r="K503" s="14"/>
      <c r="L503" s="7"/>
      <c r="M503" s="18"/>
      <c r="N503" s="19"/>
      <c r="O503" s="19"/>
      <c r="P503" s="19"/>
      <c r="Q503" s="5"/>
      <c r="R503" s="20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21"/>
      <c r="AJ503" s="21"/>
      <c r="AL503" s="186"/>
    </row>
    <row r="504" spans="1:66" outlineLevel="1" x14ac:dyDescent="0.25">
      <c r="A504" s="120">
        <v>1</v>
      </c>
      <c r="B504" s="120"/>
      <c r="C504" s="127"/>
      <c r="D504" s="128"/>
      <c r="E504" s="129"/>
      <c r="F504" s="121"/>
      <c r="G504" s="122"/>
      <c r="H504" s="130"/>
      <c r="I504" s="131"/>
      <c r="J504" s="541"/>
      <c r="K504" s="206">
        <v>386358892</v>
      </c>
      <c r="L504" s="253" t="s">
        <v>121</v>
      </c>
      <c r="M504" s="18"/>
      <c r="N504" s="86"/>
      <c r="O504" s="142"/>
      <c r="P504" s="49"/>
      <c r="Q504" s="256"/>
      <c r="R504" s="206">
        <v>41234035</v>
      </c>
      <c r="S504" s="206">
        <v>33040860</v>
      </c>
      <c r="T504" s="28">
        <v>35069454</v>
      </c>
      <c r="U504" s="200">
        <f>SUM(R504:T504)</f>
        <v>109344349</v>
      </c>
      <c r="V504" s="206">
        <v>28036640</v>
      </c>
      <c r="W504" s="28">
        <v>27062043</v>
      </c>
      <c r="X504" s="28">
        <v>29155581</v>
      </c>
      <c r="Y504" s="28">
        <f t="shared" ref="Y504:Y505" si="275">SUM(V504:X504)</f>
        <v>84254264</v>
      </c>
      <c r="Z504" s="28">
        <v>37055222</v>
      </c>
      <c r="AA504" s="28">
        <v>27075336</v>
      </c>
      <c r="AB504" s="28">
        <v>31644164</v>
      </c>
      <c r="AC504" s="29">
        <f>SUM(Z504:AB504)</f>
        <v>95774722</v>
      </c>
      <c r="AD504" s="28">
        <v>24470784</v>
      </c>
      <c r="AE504" s="28">
        <v>33169918</v>
      </c>
      <c r="AF504" s="28">
        <v>36105854</v>
      </c>
      <c r="AG504" s="29">
        <f>SUM(AD504:AF504)</f>
        <v>93746556</v>
      </c>
      <c r="AH504" s="62">
        <f>+U504+Y504+AC504+AG504</f>
        <v>383119891</v>
      </c>
      <c r="AI504" s="30">
        <f>IF(ISERROR(AH504/J503),0,AH504/J503)</f>
        <v>0.24342857738158294</v>
      </c>
      <c r="AJ504" s="31">
        <f>IF(ISERROR(AH504/$AH$508),"-",AH504/$AH$508)</f>
        <v>6.3065203663813824E-2</v>
      </c>
      <c r="AK504" s="11"/>
      <c r="AL504" s="186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</row>
    <row r="505" spans="1:66" outlineLevel="1" x14ac:dyDescent="0.25">
      <c r="A505" s="23">
        <v>2</v>
      </c>
      <c r="B505" s="23"/>
      <c r="C505" s="101"/>
      <c r="D505" s="96"/>
      <c r="E505" s="98"/>
      <c r="F505" s="113"/>
      <c r="G505" s="91"/>
      <c r="H505" s="91"/>
      <c r="I505" s="10"/>
      <c r="J505" s="541"/>
      <c r="K505" s="206">
        <f>996776414+160010240</f>
        <v>1156786654</v>
      </c>
      <c r="L505" s="253" t="s">
        <v>117</v>
      </c>
      <c r="M505" s="18"/>
      <c r="N505" s="86"/>
      <c r="O505" s="142"/>
      <c r="P505" s="49"/>
      <c r="Q505" s="257"/>
      <c r="R505" s="206">
        <v>25984989</v>
      </c>
      <c r="S505" s="206">
        <f>31775852+4410285</f>
        <v>36186137</v>
      </c>
      <c r="T505" s="28">
        <f>48727638+7539315</f>
        <v>56266953</v>
      </c>
      <c r="U505" s="200">
        <f>SUM(R505:T505)</f>
        <v>118438079</v>
      </c>
      <c r="V505" s="206">
        <f>3075247+4469579</f>
        <v>7544826</v>
      </c>
      <c r="W505" s="28">
        <f>120015378+4747340</f>
        <v>124762718</v>
      </c>
      <c r="X505" s="28">
        <f>440274+4875160</f>
        <v>5315434</v>
      </c>
      <c r="Y505" s="28">
        <f t="shared" si="275"/>
        <v>137622978</v>
      </c>
      <c r="Z505" s="28">
        <f>102002524+5146420</f>
        <v>107148944</v>
      </c>
      <c r="AA505" s="28">
        <v>113815161</v>
      </c>
      <c r="AB505" s="28">
        <f>1566068+3651138</f>
        <v>5217206</v>
      </c>
      <c r="AC505" s="29">
        <f>SUM(Z505:AB505)</f>
        <v>226181311</v>
      </c>
      <c r="AD505" s="28">
        <f>155227941+3651138</f>
        <v>158879079</v>
      </c>
      <c r="AE505" s="28">
        <f>22500734+18030425</f>
        <v>40531159</v>
      </c>
      <c r="AF505" s="28">
        <f>310294155+103489438</f>
        <v>413783593</v>
      </c>
      <c r="AG505" s="29">
        <f>SUM(AD505:AF505)</f>
        <v>613193831</v>
      </c>
      <c r="AH505" s="62">
        <f>+U505+Y505+AC505+AG505</f>
        <v>1095436199</v>
      </c>
      <c r="AI505" s="30">
        <f>IF(ISERROR(AH505/J503),0,AH505/J503)</f>
        <v>0.69602357329669051</v>
      </c>
      <c r="AJ505" s="31">
        <f>IF(ISERROR(AH505/$AH$508),"-",AH505/$AH$508)</f>
        <v>0.18031929068033975</v>
      </c>
      <c r="AK505" s="11"/>
      <c r="AL505" s="186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</row>
    <row r="506" spans="1:66" outlineLevel="1" x14ac:dyDescent="0.25">
      <c r="A506" s="23">
        <v>3</v>
      </c>
      <c r="B506" s="23"/>
      <c r="C506" s="101"/>
      <c r="D506" s="96"/>
      <c r="E506" s="98"/>
      <c r="F506" s="113"/>
      <c r="G506" s="91"/>
      <c r="H506" s="91"/>
      <c r="I506" s="10"/>
      <c r="J506" s="541"/>
      <c r="K506" s="206"/>
      <c r="L506" s="253" t="s">
        <v>81</v>
      </c>
      <c r="M506" s="18"/>
      <c r="N506" s="86"/>
      <c r="O506" s="142"/>
      <c r="P506" s="49"/>
      <c r="Q506" s="140"/>
      <c r="R506" s="140"/>
      <c r="S506" s="64"/>
      <c r="T506" s="28"/>
      <c r="U506" s="200">
        <f>SUM(R506:T506)</f>
        <v>0</v>
      </c>
      <c r="V506" s="206"/>
      <c r="W506" s="28"/>
      <c r="X506" s="28"/>
      <c r="Y506" s="28">
        <f t="shared" ref="Y506" si="276">SUM(V506:X506)</f>
        <v>0</v>
      </c>
      <c r="Z506" s="28"/>
      <c r="AA506" s="28"/>
      <c r="AB506" s="28"/>
      <c r="AC506" s="29">
        <f>SUM(Z506:AB506)</f>
        <v>0</v>
      </c>
      <c r="AD506" s="28"/>
      <c r="AE506" s="28"/>
      <c r="AF506" s="28"/>
      <c r="AG506" s="29">
        <f>SUM(AD506:AF506)</f>
        <v>0</v>
      </c>
      <c r="AH506" s="62">
        <f>+U506+Y506+AC506+AG506</f>
        <v>0</v>
      </c>
      <c r="AI506" s="30">
        <f>IF(ISERROR(AH506/J502),0,AH506/J502)</f>
        <v>0</v>
      </c>
      <c r="AJ506" s="31">
        <f>IF(ISERROR(AH506/$AH$508),"-",AH506/$AH$508)</f>
        <v>0</v>
      </c>
      <c r="AK506" s="11"/>
      <c r="AL506" s="186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</row>
    <row r="507" spans="1:66" s="61" customFormat="1" ht="12.75" customHeight="1" x14ac:dyDescent="0.25">
      <c r="A507" s="502" t="s">
        <v>82</v>
      </c>
      <c r="B507" s="503"/>
      <c r="C507" s="503"/>
      <c r="D507" s="503"/>
      <c r="E507" s="503"/>
      <c r="F507" s="503"/>
      <c r="G507" s="503"/>
      <c r="H507" s="503"/>
      <c r="I507" s="503"/>
      <c r="J507" s="352">
        <f>+J503</f>
        <v>1573849279</v>
      </c>
      <c r="K507" s="339">
        <f>SUM(K504:K506)</f>
        <v>1543145546</v>
      </c>
      <c r="L507" s="339"/>
      <c r="M507" s="445"/>
      <c r="N507" s="339">
        <f>SUM(N504:N505)</f>
        <v>0</v>
      </c>
      <c r="O507" s="339">
        <f>SUM(O504:O505)</f>
        <v>0</v>
      </c>
      <c r="P507" s="339">
        <f>SUM(P504:P505)</f>
        <v>0</v>
      </c>
      <c r="Q507" s="356"/>
      <c r="R507" s="339">
        <f>SUM(R504:R506)</f>
        <v>67219024</v>
      </c>
      <c r="S507" s="339">
        <f>SUM(S504:S506)</f>
        <v>69226997</v>
      </c>
      <c r="T507" s="339">
        <f>SUM(T504:T505)</f>
        <v>91336407</v>
      </c>
      <c r="U507" s="339">
        <f>SUM(U504:U506)</f>
        <v>227782428</v>
      </c>
      <c r="V507" s="339">
        <f>SUM(V504:V505)</f>
        <v>35581466</v>
      </c>
      <c r="W507" s="339">
        <f>SUM(W504:W505)</f>
        <v>151824761</v>
      </c>
      <c r="X507" s="339">
        <f>SUM(X504:X505)</f>
        <v>34471015</v>
      </c>
      <c r="Y507" s="339">
        <f>SUM(Y504:Y506)</f>
        <v>221877242</v>
      </c>
      <c r="Z507" s="339">
        <f>SUM(Z504:Z505)</f>
        <v>144204166</v>
      </c>
      <c r="AA507" s="339">
        <f>SUM(AA504:AA505)</f>
        <v>140890497</v>
      </c>
      <c r="AB507" s="339">
        <f>SUM(AB504:AB505)</f>
        <v>36861370</v>
      </c>
      <c r="AC507" s="339">
        <f t="shared" ref="AC507:AH507" si="277">SUM(AC504:AC506)</f>
        <v>321956033</v>
      </c>
      <c r="AD507" s="339">
        <f t="shared" si="277"/>
        <v>183349863</v>
      </c>
      <c r="AE507" s="339">
        <f t="shared" si="277"/>
        <v>73701077</v>
      </c>
      <c r="AF507" s="339">
        <f t="shared" si="277"/>
        <v>449889447</v>
      </c>
      <c r="AG507" s="339">
        <f t="shared" si="277"/>
        <v>706940387</v>
      </c>
      <c r="AH507" s="339">
        <f t="shared" si="277"/>
        <v>1478556090</v>
      </c>
      <c r="AI507" s="345">
        <f>IF(ISERROR(AH507/K507),0,AH507/K507)</f>
        <v>0.95814428770674109</v>
      </c>
      <c r="AJ507" s="345">
        <f>IF(ISERROR(AH507/$AH$508),0,AH507/$AH$508)</f>
        <v>0.24338449434415357</v>
      </c>
      <c r="AK507" s="11"/>
      <c r="AL507" s="186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</row>
    <row r="508" spans="1:66" s="59" customFormat="1" ht="15" customHeight="1" x14ac:dyDescent="0.25">
      <c r="A508" s="579" t="str">
        <f>"TOTAL ASIG."&amp;" "&amp;$A$5</f>
        <v>TOTAL ASIG. 24-03-341 "Sistema de Apoyo a la Selección de Beneficios Sociales"</v>
      </c>
      <c r="B508" s="580"/>
      <c r="C508" s="580"/>
      <c r="D508" s="580"/>
      <c r="E508" s="580"/>
      <c r="F508" s="580"/>
      <c r="G508" s="580"/>
      <c r="H508" s="580"/>
      <c r="I508" s="580"/>
      <c r="J508" s="349">
        <f>+J19+J33+J47+J81+J132+J171+J213+J255+J294+J331+J344+J357+J373+J382+J408+J502+J507</f>
        <v>6172025000</v>
      </c>
      <c r="K508" s="341">
        <f>SUM(K19,K33,K47,K81,K132,K171,K213,K255,K294,K331,K344,K357,K373,K382,K502,K507,K408)</f>
        <v>6139570091</v>
      </c>
      <c r="L508" s="341"/>
      <c r="M508" s="341">
        <f t="shared" ref="M508:AH508" si="278">SUM(M19,M33,M47,M81,M132,M171,M213,M255,M294,M331,M344,M357,M373,M382,M502,M507,M408)</f>
        <v>0</v>
      </c>
      <c r="N508" s="341">
        <f t="shared" si="278"/>
        <v>0</v>
      </c>
      <c r="O508" s="341">
        <f t="shared" si="278"/>
        <v>0</v>
      </c>
      <c r="P508" s="341">
        <f t="shared" si="278"/>
        <v>0</v>
      </c>
      <c r="Q508" s="341">
        <f t="shared" si="278"/>
        <v>0</v>
      </c>
      <c r="R508" s="341">
        <f t="shared" si="278"/>
        <v>67260948</v>
      </c>
      <c r="S508" s="341">
        <f t="shared" si="278"/>
        <v>84552477</v>
      </c>
      <c r="T508" s="341">
        <f t="shared" si="278"/>
        <v>994032069</v>
      </c>
      <c r="U508" s="341">
        <f t="shared" si="278"/>
        <v>2662073091</v>
      </c>
      <c r="V508" s="341">
        <f t="shared" si="278"/>
        <v>2249578170</v>
      </c>
      <c r="W508" s="341">
        <f t="shared" si="278"/>
        <v>1176710620</v>
      </c>
      <c r="X508" s="341">
        <f t="shared" si="278"/>
        <v>101992502</v>
      </c>
      <c r="Y508" s="341">
        <f t="shared" si="278"/>
        <v>3529196840</v>
      </c>
      <c r="Z508" s="341">
        <f t="shared" si="278"/>
        <v>166170611</v>
      </c>
      <c r="AA508" s="341">
        <f t="shared" si="278"/>
        <v>140911459</v>
      </c>
      <c r="AB508" s="341">
        <f t="shared" si="278"/>
        <v>42941522</v>
      </c>
      <c r="AC508" s="341">
        <f t="shared" si="278"/>
        <v>350138882</v>
      </c>
      <c r="AD508" s="341">
        <f t="shared" si="278"/>
        <v>262669207</v>
      </c>
      <c r="AE508" s="341">
        <f t="shared" si="278"/>
        <v>181341394</v>
      </c>
      <c r="AF508" s="341">
        <f t="shared" si="278"/>
        <v>530486989</v>
      </c>
      <c r="AG508" s="341">
        <f t="shared" si="278"/>
        <v>974497590</v>
      </c>
      <c r="AH508" s="341">
        <f t="shared" si="278"/>
        <v>6074980635</v>
      </c>
      <c r="AI508" s="343">
        <f>IF(ISERROR(AH508/K508),0,AH508/K508)</f>
        <v>0.98947980802520985</v>
      </c>
      <c r="AJ508" s="343">
        <f>IF(ISERROR(AH508/$AH$508),0,AH508/$AH$508)</f>
        <v>1</v>
      </c>
      <c r="AK508" s="14"/>
      <c r="AL508" s="186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  <c r="AX508" s="14"/>
      <c r="AY508" s="14"/>
      <c r="AZ508" s="14"/>
      <c r="BA508" s="14"/>
      <c r="BB508" s="14"/>
      <c r="BC508" s="14"/>
      <c r="BD508" s="14"/>
      <c r="BE508" s="14"/>
      <c r="BF508" s="14"/>
      <c r="BG508" s="14"/>
      <c r="BH508" s="14"/>
      <c r="BI508" s="14"/>
      <c r="BJ508" s="14"/>
      <c r="BK508" s="14"/>
      <c r="BL508" s="14"/>
      <c r="BM508" s="14"/>
      <c r="BN508" s="14"/>
    </row>
    <row r="509" spans="1:66" x14ac:dyDescent="0.25">
      <c r="K509" s="41"/>
      <c r="S509" s="41"/>
      <c r="T509" s="41"/>
      <c r="U509" s="41"/>
      <c r="W509" s="41"/>
      <c r="X509" s="41"/>
      <c r="Y509" s="41"/>
      <c r="Z509" s="41"/>
      <c r="AA509" s="41"/>
      <c r="AB509" s="41"/>
      <c r="AD509" s="41"/>
      <c r="AE509" s="41"/>
      <c r="AF509" s="41"/>
      <c r="AK509" s="11"/>
      <c r="AL509" s="186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</row>
    <row r="510" spans="1:66" x14ac:dyDescent="0.25">
      <c r="K510" s="41"/>
      <c r="S510" s="41"/>
      <c r="T510" s="41"/>
      <c r="U510" s="41"/>
      <c r="W510" s="41"/>
      <c r="X510" s="41"/>
      <c r="Y510" s="41"/>
      <c r="Z510" s="41"/>
      <c r="AA510" s="41"/>
      <c r="AB510" s="41"/>
      <c r="AD510" s="41"/>
      <c r="AE510" s="41"/>
      <c r="AF510" s="41"/>
      <c r="AK510" s="11"/>
      <c r="AL510" s="186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</row>
    <row r="511" spans="1:66" x14ac:dyDescent="0.25">
      <c r="J511" s="12"/>
      <c r="K511" s="42"/>
      <c r="S511" s="41"/>
      <c r="T511" s="41"/>
      <c r="U511" s="41"/>
      <c r="W511" s="41"/>
      <c r="X511" s="41"/>
      <c r="Y511" s="41"/>
      <c r="Z511" s="41"/>
      <c r="AA511" s="41"/>
      <c r="AB511" s="41"/>
      <c r="AD511" s="41"/>
      <c r="AE511" s="41"/>
      <c r="AF511" s="41"/>
      <c r="AL511" s="186"/>
    </row>
    <row r="512" spans="1:66" x14ac:dyDescent="0.25">
      <c r="J512" s="12"/>
      <c r="K512" s="41"/>
      <c r="S512" s="41"/>
      <c r="T512" s="41"/>
      <c r="U512" s="41"/>
      <c r="W512" s="41"/>
      <c r="X512" s="41"/>
      <c r="Y512" s="41"/>
      <c r="Z512" s="41"/>
      <c r="AA512" s="41"/>
      <c r="AB512" s="41"/>
      <c r="AD512" s="41"/>
      <c r="AE512" s="41"/>
      <c r="AF512" s="41"/>
      <c r="AK512" s="11"/>
      <c r="AL512" s="186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</row>
    <row r="513" spans="1:38" x14ac:dyDescent="0.25">
      <c r="J513" s="12"/>
      <c r="S513" s="41"/>
      <c r="T513" s="41"/>
      <c r="U513" s="41"/>
      <c r="W513" s="41"/>
      <c r="X513" s="41"/>
      <c r="Y513" s="41"/>
      <c r="Z513" s="41"/>
      <c r="AA513" s="41"/>
      <c r="AB513" s="41"/>
      <c r="AD513" s="41"/>
      <c r="AE513" s="41"/>
      <c r="AF513" s="41"/>
      <c r="AL513" s="186"/>
    </row>
    <row r="514" spans="1:38" x14ac:dyDescent="0.25">
      <c r="J514" s="12"/>
      <c r="K514" s="41"/>
      <c r="S514" s="41"/>
      <c r="T514" s="41"/>
      <c r="U514" s="41"/>
      <c r="W514" s="41"/>
      <c r="X514" s="41"/>
      <c r="Y514" s="41"/>
      <c r="Z514" s="41"/>
      <c r="AA514" s="41"/>
      <c r="AB514" s="41"/>
      <c r="AD514" s="41"/>
      <c r="AE514" s="41"/>
      <c r="AF514" s="41"/>
      <c r="AL514" s="186"/>
    </row>
    <row r="515" spans="1:38" x14ac:dyDescent="0.25">
      <c r="K515" s="41"/>
      <c r="S515" s="41"/>
      <c r="T515" s="41"/>
      <c r="U515" s="41"/>
      <c r="W515" s="41"/>
      <c r="X515" s="41"/>
      <c r="Y515" s="41"/>
      <c r="Z515" s="41"/>
      <c r="AA515" s="41"/>
      <c r="AB515" s="41"/>
      <c r="AD515" s="41"/>
      <c r="AE515" s="41"/>
      <c r="AF515" s="41"/>
      <c r="AL515" s="186"/>
    </row>
    <row r="516" spans="1:38" x14ac:dyDescent="0.25">
      <c r="K516" s="41"/>
      <c r="S516" s="41"/>
      <c r="T516" s="41"/>
      <c r="U516" s="41"/>
      <c r="W516" s="41"/>
      <c r="X516" s="41"/>
      <c r="Y516" s="41"/>
      <c r="Z516" s="41"/>
      <c r="AA516" s="41"/>
      <c r="AB516" s="41"/>
      <c r="AD516" s="41"/>
      <c r="AE516" s="41"/>
      <c r="AF516" s="41"/>
      <c r="AL516" s="186"/>
    </row>
    <row r="517" spans="1:38" x14ac:dyDescent="0.25">
      <c r="A517" s="14"/>
      <c r="K517" s="41"/>
      <c r="S517" s="41"/>
      <c r="T517" s="41"/>
      <c r="U517" s="41"/>
      <c r="W517" s="41"/>
      <c r="X517" s="41"/>
      <c r="Y517" s="41"/>
      <c r="Z517" s="41"/>
      <c r="AA517" s="41"/>
      <c r="AB517" s="41"/>
      <c r="AD517" s="41"/>
      <c r="AE517" s="41"/>
      <c r="AF517" s="41"/>
      <c r="AL517" s="186"/>
    </row>
    <row r="518" spans="1:38" x14ac:dyDescent="0.25">
      <c r="A518" s="14"/>
      <c r="K518" s="41"/>
      <c r="S518" s="41"/>
      <c r="T518" s="41"/>
      <c r="U518" s="41"/>
      <c r="W518" s="41"/>
      <c r="X518" s="41"/>
      <c r="Y518" s="41"/>
      <c r="Z518" s="41"/>
      <c r="AA518" s="41"/>
      <c r="AB518" s="41"/>
      <c r="AD518" s="41"/>
      <c r="AE518" s="41"/>
      <c r="AF518" s="41"/>
      <c r="AL518" s="186"/>
    </row>
    <row r="519" spans="1:38" x14ac:dyDescent="0.25">
      <c r="A519" s="14"/>
      <c r="K519" s="41"/>
      <c r="S519" s="41"/>
      <c r="T519" s="41"/>
      <c r="U519" s="41"/>
      <c r="W519" s="41"/>
      <c r="X519" s="41"/>
      <c r="Y519" s="41"/>
      <c r="Z519" s="41"/>
      <c r="AA519" s="41"/>
      <c r="AB519" s="41"/>
      <c r="AD519" s="41"/>
      <c r="AE519" s="41"/>
      <c r="AF519" s="41"/>
      <c r="AL519" s="186"/>
    </row>
    <row r="520" spans="1:38" x14ac:dyDescent="0.25">
      <c r="A520" s="14"/>
      <c r="K520" s="41"/>
      <c r="S520" s="41"/>
      <c r="T520" s="41"/>
      <c r="U520" s="41"/>
      <c r="W520" s="41"/>
      <c r="X520" s="41"/>
      <c r="Y520" s="41"/>
      <c r="Z520" s="41"/>
      <c r="AA520" s="41"/>
      <c r="AB520" s="41"/>
      <c r="AD520" s="41"/>
      <c r="AE520" s="41"/>
      <c r="AF520" s="41"/>
      <c r="AG520" s="14"/>
      <c r="AH520" s="14"/>
      <c r="AI520" s="14"/>
      <c r="AJ520" s="14"/>
      <c r="AL520" s="186"/>
    </row>
    <row r="521" spans="1:38" x14ac:dyDescent="0.25">
      <c r="A521" s="14"/>
      <c r="K521" s="41"/>
      <c r="S521" s="41"/>
      <c r="T521" s="41"/>
      <c r="U521" s="41"/>
      <c r="W521" s="41"/>
      <c r="X521" s="41"/>
      <c r="Y521" s="41"/>
      <c r="Z521" s="41"/>
      <c r="AA521" s="41"/>
      <c r="AB521" s="41"/>
      <c r="AD521" s="41"/>
      <c r="AE521" s="41"/>
      <c r="AF521" s="41"/>
      <c r="AG521" s="14"/>
      <c r="AH521" s="14"/>
      <c r="AI521" s="14"/>
      <c r="AJ521" s="14"/>
      <c r="AL521" s="186"/>
    </row>
    <row r="522" spans="1:38" x14ac:dyDescent="0.25">
      <c r="A522" s="14"/>
      <c r="K522" s="41"/>
      <c r="S522" s="41"/>
      <c r="T522" s="41"/>
      <c r="U522" s="41"/>
      <c r="W522" s="41"/>
      <c r="X522" s="41"/>
      <c r="Y522" s="41"/>
      <c r="Z522" s="41"/>
      <c r="AA522" s="41"/>
      <c r="AB522" s="41"/>
      <c r="AD522" s="41"/>
      <c r="AE522" s="41"/>
      <c r="AF522" s="41"/>
      <c r="AG522" s="14"/>
      <c r="AH522" s="14"/>
      <c r="AI522" s="14"/>
      <c r="AJ522" s="14"/>
      <c r="AL522" s="186"/>
    </row>
    <row r="523" spans="1:38" x14ac:dyDescent="0.25">
      <c r="A523" s="14"/>
      <c r="K523" s="41"/>
      <c r="S523" s="41"/>
      <c r="T523" s="41"/>
      <c r="U523" s="41"/>
      <c r="W523" s="41"/>
      <c r="X523" s="41"/>
      <c r="Y523" s="41"/>
      <c r="Z523" s="41"/>
      <c r="AA523" s="41"/>
      <c r="AB523" s="41"/>
      <c r="AD523" s="41"/>
      <c r="AE523" s="41"/>
      <c r="AF523" s="41"/>
      <c r="AG523" s="14"/>
      <c r="AH523" s="14"/>
      <c r="AI523" s="14"/>
      <c r="AJ523" s="14"/>
      <c r="AL523" s="186"/>
    </row>
    <row r="524" spans="1:38" x14ac:dyDescent="0.25">
      <c r="A524" s="14"/>
      <c r="K524" s="41"/>
      <c r="S524" s="41"/>
      <c r="T524" s="41"/>
      <c r="U524" s="41"/>
      <c r="W524" s="41"/>
      <c r="X524" s="41"/>
      <c r="Y524" s="41"/>
      <c r="Z524" s="41"/>
      <c r="AA524" s="41"/>
      <c r="AB524" s="41"/>
      <c r="AD524" s="41"/>
      <c r="AE524" s="41"/>
      <c r="AF524" s="41"/>
      <c r="AG524" s="14"/>
      <c r="AH524" s="14"/>
      <c r="AI524" s="14"/>
      <c r="AJ524" s="14"/>
    </row>
    <row r="525" spans="1:38" x14ac:dyDescent="0.25">
      <c r="A525" s="14"/>
      <c r="K525" s="41"/>
      <c r="S525" s="41"/>
      <c r="T525" s="41"/>
      <c r="U525" s="41"/>
      <c r="W525" s="41"/>
      <c r="X525" s="41"/>
      <c r="Y525" s="41"/>
      <c r="Z525" s="41"/>
      <c r="AA525" s="41"/>
      <c r="AB525" s="41"/>
      <c r="AD525" s="41"/>
      <c r="AE525" s="41"/>
      <c r="AF525" s="41"/>
      <c r="AG525" s="14"/>
      <c r="AH525" s="14"/>
      <c r="AI525" s="14"/>
      <c r="AJ525" s="14"/>
    </row>
  </sheetData>
  <mergeCells count="81">
    <mergeCell ref="J358:J372"/>
    <mergeCell ref="J409:J501"/>
    <mergeCell ref="J214:J254"/>
    <mergeCell ref="J256:J293"/>
    <mergeCell ref="J295:J330"/>
    <mergeCell ref="J345:J356"/>
    <mergeCell ref="A1:AJ1"/>
    <mergeCell ref="A2:AJ2"/>
    <mergeCell ref="A3:AJ3"/>
    <mergeCell ref="A4:AJ4"/>
    <mergeCell ref="K6:K7"/>
    <mergeCell ref="L6:L7"/>
    <mergeCell ref="Y6:Y7"/>
    <mergeCell ref="AG6:AG7"/>
    <mergeCell ref="Q6:Q7"/>
    <mergeCell ref="A5:AJ5"/>
    <mergeCell ref="R6:T6"/>
    <mergeCell ref="U6:U7"/>
    <mergeCell ref="AD6:AF6"/>
    <mergeCell ref="AH6:AH7"/>
    <mergeCell ref="AI6:AJ6"/>
    <mergeCell ref="AC6:AC7"/>
    <mergeCell ref="A19:I19"/>
    <mergeCell ref="F6:F7"/>
    <mergeCell ref="H6:I6"/>
    <mergeCell ref="J6:J7"/>
    <mergeCell ref="C6:C7"/>
    <mergeCell ref="J8:J18"/>
    <mergeCell ref="Z6:AB6"/>
    <mergeCell ref="M6:O6"/>
    <mergeCell ref="P6:P7"/>
    <mergeCell ref="V6:X6"/>
    <mergeCell ref="A508:I508"/>
    <mergeCell ref="A507:I507"/>
    <mergeCell ref="B6:B7"/>
    <mergeCell ref="A8:E8"/>
    <mergeCell ref="A20:E20"/>
    <mergeCell ref="A34:E34"/>
    <mergeCell ref="A48:E48"/>
    <mergeCell ref="A6:A7"/>
    <mergeCell ref="D6:D7"/>
    <mergeCell ref="E6:E7"/>
    <mergeCell ref="G6:G7"/>
    <mergeCell ref="A503:E503"/>
    <mergeCell ref="A408:I408"/>
    <mergeCell ref="A345:E345"/>
    <mergeCell ref="A81:I81"/>
    <mergeCell ref="A132:I132"/>
    <mergeCell ref="A82:E82"/>
    <mergeCell ref="A255:I255"/>
    <mergeCell ref="A294:I294"/>
    <mergeCell ref="A331:I331"/>
    <mergeCell ref="J503:J506"/>
    <mergeCell ref="A332:E332"/>
    <mergeCell ref="A295:E295"/>
    <mergeCell ref="A256:E256"/>
    <mergeCell ref="A502:I502"/>
    <mergeCell ref="J332:J343"/>
    <mergeCell ref="J374:J381"/>
    <mergeCell ref="A358:E358"/>
    <mergeCell ref="A344:I344"/>
    <mergeCell ref="A357:I357"/>
    <mergeCell ref="J383:J407"/>
    <mergeCell ref="A409:E409"/>
    <mergeCell ref="A383:E383"/>
    <mergeCell ref="A373:I373"/>
    <mergeCell ref="A382:I382"/>
    <mergeCell ref="A374:E374"/>
    <mergeCell ref="J20:J32"/>
    <mergeCell ref="J34:J46"/>
    <mergeCell ref="A214:E214"/>
    <mergeCell ref="A213:I213"/>
    <mergeCell ref="A47:I47"/>
    <mergeCell ref="J48:J80"/>
    <mergeCell ref="J82:J131"/>
    <mergeCell ref="J133:J170"/>
    <mergeCell ref="A171:I171"/>
    <mergeCell ref="A133:E133"/>
    <mergeCell ref="A172:E172"/>
    <mergeCell ref="J172:J212"/>
    <mergeCell ref="A33:I33"/>
  </mergeCells>
  <dataValidations count="8">
    <dataValidation type="textLength" operator="lessThanOrEqual" allowBlank="1" showInputMessage="1" showErrorMessage="1" errorTitle="MÁXIMO DE CARACTERES SOBREPASADO" error="Sólo 255 caracteres por celdas" sqref="O257 C49:C80 F410:H501 Q215:R254 Q375:R381 C333:C343 Q257:R293 Q21:R32 E21:G21 Q37:R46 E9:H18 E134:H170 O504:O506 Q9:R18 C375:C381 F384:H407 E36:G46 E22:H32 Q346:R356 E215:H254 E257:H293 E410:E411 C359:C372 Q359:R372 E296:H330 E346:H356 R505:R506 Q504:Q506 E504:H506 Q410:R501 E415:E501 C215:C254 C9:C18 Q49:Q80 C83:C131 E49:H80 Q173:R212 E333:H343 E173:H212 C134:C170 C173:C212 C346:C356 Q134:R170 C21:C32 H37:H46 F35:G35 E359:H372 C37:C46 E83:H131 O83:O131 Q83:R131 C258:C293 O296:O330 Q296:R330 F375:H381 C384:C407 Q384:R407 C410:C501" xr:uid="{00000000-0002-0000-0800-000000000000}">
      <formula1>255</formula1>
    </dataValidation>
    <dataValidation type="textLength" operator="lessThanOrEqual" allowBlank="1" showInputMessage="1" showErrorMessage="1" sqref="AE204:AE212 AE292:AE293 T375 AA464:AA501 L215:L254 T61:T80 T59 T51:T57 K505 V51:W61 AF167 L296:L330 W265:W293 K375:L375 V65:V80 AD64:AD66 AA66:AA80 W92:W93 V101:W101 W95:W96 W106:W107 V112:W112 V63:W63 V102:V111 V84:V100 AE130 V259:V293 T412:T414 L333:L343 S505 L21:L32 AB167:AB170 W158 AA205:AA212 AA291:AA293 L376:L381 V62 V410:W461 W182 T257:T289 T134:T170 L9:L18 L346:L356 K51:K80 L35:L46 X62 V134:V166 V173:V204 X199 X190 X179 W173:W176 W194:W195 L384:L408 L49:L80 W119 W121:W130 AA131 V113:V131 K83:L131 AD123 AE124 AD125:AD126 AE126:AE127 AF128 AD129:AE129 K134:L170 AD168:AD170 K173:L212 K257:L293 AD290:AD291 L359:L372 K410:L501 AF462:AF463 AF465 AE464:AE466 AF467:AF470 AE471:AE472 AF473 AE474 AD475 AE476 AD477" xr:uid="{00000000-0002-0000-0800-000001000000}">
      <formula1>255</formula1>
    </dataValidation>
    <dataValidation allowBlank="1" showInputMessage="1" showErrorMessage="1" errorTitle="Sólo números" error="Sólo ingresar números sin letras_x000a_" sqref="Q333:Q343 P345:P356 P48:P80 P172:P212 P374:P381 P503:P506 P34:P46 P8:P18 P20:P32 P409:P501 P358:P372 P256:P293 P332:P343 P133:P170 P214:P254 P82:P131 P295:P330 P383:P407" xr:uid="{00000000-0002-0000-0800-000002000000}"/>
    <dataValidation type="decimal" allowBlank="1" showInputMessage="1" showErrorMessage="1" errorTitle="Sólo números" error="Sólo ingresar números sin letras_x000a_" sqref="N257 N375:O381 S506 W9:Z18 T16:T18 N9:O18 T58 AA346:AA355 S21:S32 W359:Z372 N21:O32 N504:N506 N37:O46 W85:W91 N258:O293 W379 T60 W97:W100 W257:W264 N333:O343 T342:T343 N346:O356 AA333:AA342 AD333:AD342 U333:U343 AD37:AE44 N359:O372 AA375:AA378 W504:AB506 T504:U506 W183:W193 AF21:AF30 W113:W118 W94 W102:W105 W108:W111 AA173:AA204 N410:O501 AA384:AA404 W384:W387 W389 W391 W393:W402 AA257:AA290 AA410:AA463 AB9:AB18 AA9:AA16 AE9:AE16 T377:T381 AA21:AA31 AB21:AB32 AB37:AB46 W37:Z46 AA37:AA45 U21:U32 AF37:AF45 N49:O80 W25:W32 AB49:AB80 AA49:AA65 T49:T50 X257:Z293 T41:T46 AB257:AB293 AA296:AA329 AF257:AF293 T290:T293 AE296:AE327 W333:Z343 AB333:AB343 U346:U356 AB346:AB356 AA359:AA370 AD346:AD355 U359:U372 AB359:AB372 W346:W350 AB375:AB381 W381:X381 X410:Z501 U410:U501 AB410:AB501 AC35:AC46 Y35:Y36 U49:U80 T9 AD67:AD80 W83:X84 Z83:AB84 X375:X380 N173:O212 S173:T212 AF168:AF170 W159:W170 AB173:AB212 T233:T254 AD215:AD247 X222:X243 AD384:AD404 AD504:AE506 AF505:AF506 U134:U170 X63:X80 S134:S170 N134:O170 AE131 Z134:AA170 AB134:AB166 U215:U254 AE173:AE203 S215:S254 N215:O254 AB215:AB254 AA215:AA247 U35:U46 S257:S293 U257:U293 S375:S381 U375:U381 X21:Z32 W21:W23 W64:W80 Y49:Z80 X49:X61 X134:X170 W134:W157 X180:X189 Y173:Z212 X200:X212 X191:X198 X173:X178 W196:W212 W177:W181 W247:W254 W236:W238 W225 W216:W223 W241 W243:W244 W227:W234 Y215:Z254 X245:X254 X215:X220 X346:Z356 W353:W356 W375:W376 Y375:Z381 AD9:AD18 AF9:AF18 AD21:AE32 AD478:AD501 AE49:AF80 AD49:AD63 W120 Y83:Y130 U83:U131 Z85:AA130 X85:X130 S83:S131 W131:Z131 AB85:AB131 N83:N131 AD83:AD122 AE83:AE123 AD124 AE125 AF129:AF131 AF83:AF127 AD127:AD128 AE128 AD130:AD131 AD134:AD167 AE134:AE170 AF134:AF166 AD173:AD212 AF173:AF212 AE215:AF254 AD292:AD293 AD257:AD289 AE257:AE291 W296:Z330 S298:S330 U296:U330 AB296:AB330 N296:N330 AD296:AD330 AF296:AF330 AE333:AF343 AE346:AF356 AE359:AF372 AD359:AD370 AB384:AB407 W405:W407 X384:Z407 U384:U407 S384:S407 T395:T407 N384:O407 AE384:AF407 AF474:AF501 AF410:AF461 AE477:AE501 AE410:AE463 AF464 AD375:AF381 AF466 AE467:AE470 AF471:AF472 AE473 AD410:AD474 AE475 AD476 AD46" xr:uid="{00000000-0002-0000-0800-000003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504" xr:uid="{00000000-0002-0000-08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134:D170 D375:D381 D9:D18 D359:D372 D173:D212 D346:D356 D384:D407 D215:D254 D21:D32 D333:D343 D39:D46 D49:D80 D83:D131 D37 D258:D293 D410:D501" xr:uid="{00000000-0002-0000-08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I37:I46 I11:I18 I258:I293 I375:I381 I215:I254 I410:I501 J20 I21:I32 I333:I343 I346:I356 I359:I372 I49:I80 I9 I134:I170 I173:I212 I83:I131 I384:I407" xr:uid="{00000000-0002-0000-08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I10" xr:uid="{00000000-0002-0000-0800-000007000000}">
      <formula1>41275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41" scale="59" fitToHeight="22" orientation="landscape" r:id="rId1"/>
  <ignoredErrors>
    <ignoredError sqref="R171 R213 J47 J81 J132 J171 J331 J344 J357 J382 J408 J502 J507 J19 Y21:Y22 V342 U370:Y370 U359:Y368 Y504:Y506 U504:U506 U9:U18 Y9:Y18 Y28:AC28 Y23:AB24 AC21:AC24 U21:U32 U35:U44 Y38:Y46 Y35:Y36 AC35:AC46 AG21:AG32 AG35:AG46 U49:U80 Y49:Y80 U131 Y131 AC171:AH171 U173:U212 Y173:Y212 U215:U254 Y215:Y254 J255 U257:U293 Y257:Y293 U298:U330 Y298:Y330 Y333:Y343 U346:U356 Y346:Y354 Y356 U369 U371:U372 Y369 Y371:Y372 U375:U381 Y375:Y381 U407 Y407 Y410:Y501 U410:U501 Y32 AC32 R344 R382 R408 R502 Y296 U296 W355:Y355 A3 Y31:AC31 AA30 Y25:Y27 AA25:AC27 Y29:Y30 AA29:AC29 AC30 Y83:Y119 U83:U119 U134:U171 Y135:Y171 AE203 Y384:Y406 U384:U406" unlockedFormula="1"/>
    <ignoredError sqref="AF47 AC132 U255 Y255 AC255 U294 AC294 U331 AC331 AC382 U502 T507:U507 Y507" formula="1"/>
    <ignoredError sqref="T171 Y37" formula="1" unlockedFormula="1"/>
    <ignoredError sqref="AE132:AF132 AC134" formulaRange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eb517d21-b595-442e-8151-83f9d91c3f7e">
      <UserInfo>
        <DisplayName>Paula Vanessa Rojas Meza</DisplayName>
        <AccountId>163</AccountId>
        <AccountType/>
      </UserInfo>
      <UserInfo>
        <DisplayName>Úrsula Cuevas</DisplayName>
        <AccountId>12</AccountId>
        <AccountType/>
      </UserInfo>
    </SharedWithUsers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1D1B86E03DAFF458EEC6351D409243B" ma:contentTypeVersion="" ma:contentTypeDescription="Crear nuevo documento." ma:contentTypeScope="" ma:versionID="614ea3c6c7468e978e37db7e75ed997f">
  <xsd:schema xmlns:xsd="http://www.w3.org/2001/XMLSchema" xmlns:xs="http://www.w3.org/2001/XMLSchema" xmlns:p="http://schemas.microsoft.com/office/2006/metadata/properties" xmlns:ns2="eb517d21-b595-442e-8151-83f9d91c3f7e" targetNamespace="http://schemas.microsoft.com/office/2006/metadata/properties" ma:root="true" ma:fieldsID="e1592e960f972f30c2d670cf75134de7" ns2:_="">
    <xsd:import namespace="eb517d21-b595-442e-8151-83f9d91c3f7e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517d21-b595-442e-8151-83f9d91c3f7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B099670-19CA-4B61-AC23-1871FBEA3A31}">
  <ds:schemaRefs>
    <ds:schemaRef ds:uri="http://schemas.microsoft.com/office/2006/metadata/properties"/>
    <ds:schemaRef ds:uri="http://schemas.microsoft.com/office/infopath/2007/PartnerControls"/>
    <ds:schemaRef ds:uri="eb517d21-b595-442e-8151-83f9d91c3f7e"/>
  </ds:schemaRefs>
</ds:datastoreItem>
</file>

<file path=customXml/itemProps2.xml><?xml version="1.0" encoding="utf-8"?>
<ds:datastoreItem xmlns:ds="http://schemas.openxmlformats.org/officeDocument/2006/customXml" ds:itemID="{F1234419-ED92-45B2-8085-549ECC9B2F3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04DC51E-66C4-4EAC-80D7-18A8F8B4076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517d21-b595-442e-8151-83f9d91c3f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32</vt:i4>
      </vt:variant>
      <vt:variant>
        <vt:lpstr>Rangos con nombre</vt:lpstr>
      </vt:variant>
      <vt:variant>
        <vt:i4>23</vt:i4>
      </vt:variant>
    </vt:vector>
  </HeadingPairs>
  <TitlesOfParts>
    <vt:vector size="55" baseType="lpstr">
      <vt:lpstr>24-01-321 Ind. Proy</vt:lpstr>
      <vt:lpstr>24-01-321 Res. Proy</vt:lpstr>
      <vt:lpstr>24-01-322 Subsidio a la Calefa </vt:lpstr>
      <vt:lpstr>24-01-322 Resumen Sub a la Cale</vt:lpstr>
      <vt:lpstr>24-01-411 Red calle Niños</vt:lpstr>
      <vt:lpstr>24-01-411 Resumen</vt:lpstr>
      <vt:lpstr>24-03-315 Ind. Proy</vt:lpstr>
      <vt:lpstr>24-03-315 Res. Proy</vt:lpstr>
      <vt:lpstr>24-03-341 Ind. Proy</vt:lpstr>
      <vt:lpstr>024-03-341 Res. Proy</vt:lpstr>
      <vt:lpstr>24-03-342 Ind. Proy</vt:lpstr>
      <vt:lpstr>24-03-342 Res. Proy</vt:lpstr>
      <vt:lpstr>24-03-349 Ind. Proy</vt:lpstr>
      <vt:lpstr>24-03-349 Res. Proy</vt:lpstr>
      <vt:lpstr>24-03-351 Ind. Proy</vt:lpstr>
      <vt:lpstr>24-03-351 Res. Proy</vt:lpstr>
      <vt:lpstr>24-03-352 Ind. Proy</vt:lpstr>
      <vt:lpstr>24-03-352 Res. Proy</vt:lpstr>
      <vt:lpstr>24-03-358 Ind. Proy</vt:lpstr>
      <vt:lpstr>24-03-358 Res. Proy</vt:lpstr>
      <vt:lpstr>24-03-409 Ind. Proy</vt:lpstr>
      <vt:lpstr>24-03-409 Res. Proy </vt:lpstr>
      <vt:lpstr>24-03-414 Programa Vivienda Pri</vt:lpstr>
      <vt:lpstr>24-03-414 Res. Vivienda Primero</vt:lpstr>
      <vt:lpstr>24-03-986 Ind. Proy</vt:lpstr>
      <vt:lpstr>24-03-986 Res. Proy</vt:lpstr>
      <vt:lpstr>24-03-996 Ind. Proy</vt:lpstr>
      <vt:lpstr>24-03-996 Res. Proy</vt:lpstr>
      <vt:lpstr>24-03-998 Ind. Proy</vt:lpstr>
      <vt:lpstr>24-03-998 Res. Proy</vt:lpstr>
      <vt:lpstr>24-07-001 Ind. Proy</vt:lpstr>
      <vt:lpstr>24-07-001 Res. Proy</vt:lpstr>
      <vt:lpstr>'24-01-321 Ind. Proy'!Área_de_impresión</vt:lpstr>
      <vt:lpstr>'24-01-322 Subsidio a la Calefa '!Área_de_impresión</vt:lpstr>
      <vt:lpstr>'24-01-411 Red calle Niños'!Área_de_impresión</vt:lpstr>
      <vt:lpstr>'24-03-315 Ind. Proy'!Área_de_impresión</vt:lpstr>
      <vt:lpstr>'24-03-342 Ind. Proy'!Área_de_impresión</vt:lpstr>
      <vt:lpstr>'24-03-349 Ind. Proy'!Área_de_impresión</vt:lpstr>
      <vt:lpstr>'24-03-351 Ind. Proy'!Área_de_impresión</vt:lpstr>
      <vt:lpstr>'24-03-352 Ind. Proy'!Área_de_impresión</vt:lpstr>
      <vt:lpstr>'24-03-358 Ind. Proy'!Área_de_impresión</vt:lpstr>
      <vt:lpstr>'24-03-409 Ind. Proy'!Área_de_impresión</vt:lpstr>
      <vt:lpstr>'24-03-414 Programa Vivienda Pri'!Área_de_impresión</vt:lpstr>
      <vt:lpstr>'24-03-996 Ind. Proy'!Área_de_impresión</vt:lpstr>
      <vt:lpstr>'24-03-998 Ind. Proy'!Área_de_impresión</vt:lpstr>
      <vt:lpstr>'24-07-001 Ind. Proy'!Área_de_impresión</vt:lpstr>
      <vt:lpstr>'24-01-322 Subsidio a la Calefa '!Títulos_a_imprimir</vt:lpstr>
      <vt:lpstr>'24-01-411 Red calle Niños'!Títulos_a_imprimir</vt:lpstr>
      <vt:lpstr>'24-03-315 Ind. Proy'!Títulos_a_imprimir</vt:lpstr>
      <vt:lpstr>'24-03-341 Ind. Proy'!Títulos_a_imprimir</vt:lpstr>
      <vt:lpstr>'24-03-342 Ind. Proy'!Títulos_a_imprimir</vt:lpstr>
      <vt:lpstr>'24-03-409 Ind. Proy'!Títulos_a_imprimir</vt:lpstr>
      <vt:lpstr>'24-03-414 Programa Vivienda Pri'!Títulos_a_imprimir</vt:lpstr>
      <vt:lpstr>'24-03-998 Ind. Proy'!Títulos_a_imprimir</vt:lpstr>
      <vt:lpstr>'24-07-001 Ind. Proy'!Títulos_a_imprimir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Fabiola Oyanedel</dc:creator>
  <cp:keywords/>
  <dc:description/>
  <cp:lastModifiedBy>Jose Loncon Escudero</cp:lastModifiedBy>
  <cp:revision/>
  <dcterms:created xsi:type="dcterms:W3CDTF">2014-04-01T14:20:29Z</dcterms:created>
  <dcterms:modified xsi:type="dcterms:W3CDTF">2023-01-30T21:53:43Z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0x01010061D1B86E03DAFF458EEC6351D409243B</vt:lpwstr>
  </property>
</Properties>
</file>